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006_onepunchman_config\Dev\"/>
    </mc:Choice>
  </mc:AlternateContent>
  <bookViews>
    <workbookView xWindow="0" yWindow="0" windowWidth="28125" windowHeight="12540"/>
  </bookViews>
  <sheets>
    <sheet name="Sheet1" sheetId="1" r:id="rId1"/>
    <sheet name="Sheet2" sheetId="2" r:id="rId2"/>
    <sheet name="Sheet3" sheetId="3" r:id="rId3"/>
    <sheet name="Sheet4" sheetId="4" r:id="rId4"/>
    <sheet name="Sheet5" sheetId="5" r:id="rId5"/>
    <sheet name="Sheet6" sheetId="6" r:id="rId6"/>
  </sheets>
  <calcPr calcId="162913"/>
</workbook>
</file>

<file path=xl/calcChain.xml><?xml version="1.0" encoding="utf-8"?>
<calcChain xmlns="http://schemas.openxmlformats.org/spreadsheetml/2006/main">
  <c r="H1569" i="5" l="1"/>
  <c r="G1569" i="5"/>
  <c r="F1569" i="5"/>
  <c r="D1569" i="5"/>
  <c r="B1569" i="5"/>
  <c r="H1568" i="5"/>
  <c r="G1568" i="5"/>
  <c r="F1568" i="5"/>
  <c r="D1568" i="5"/>
  <c r="B1568" i="5"/>
  <c r="H1567" i="5"/>
  <c r="G1567" i="5"/>
  <c r="F1567" i="5"/>
  <c r="B1567" i="5"/>
  <c r="D1567" i="5" s="1"/>
  <c r="H1566" i="5"/>
  <c r="G1566" i="5"/>
  <c r="F1566" i="5"/>
  <c r="B1566" i="5"/>
  <c r="D1566" i="5" s="1"/>
  <c r="H1565" i="5"/>
  <c r="G1565" i="5"/>
  <c r="F1565" i="5"/>
  <c r="D1565" i="5"/>
  <c r="B1565" i="5"/>
  <c r="H1564" i="5"/>
  <c r="G1564" i="5"/>
  <c r="F1564" i="5"/>
  <c r="D1564" i="5"/>
  <c r="B1564" i="5"/>
  <c r="H1563" i="5"/>
  <c r="G1563" i="5"/>
  <c r="F1563" i="5"/>
  <c r="D1563" i="5"/>
  <c r="B1563" i="5"/>
  <c r="H1562" i="5"/>
  <c r="G1562" i="5"/>
  <c r="F1562" i="5"/>
  <c r="B1562" i="5"/>
  <c r="D1562" i="5" s="1"/>
  <c r="H1561" i="5"/>
  <c r="G1561" i="5"/>
  <c r="F1561" i="5"/>
  <c r="B1561" i="5"/>
  <c r="D1561" i="5" s="1"/>
  <c r="H1560" i="5"/>
  <c r="G1560" i="5"/>
  <c r="F1560" i="5"/>
  <c r="D1560" i="5"/>
  <c r="B1560" i="5"/>
  <c r="H1559" i="5"/>
  <c r="G1559" i="5"/>
  <c r="F1559" i="5"/>
  <c r="D1559" i="5"/>
  <c r="B1559" i="5"/>
  <c r="H1558" i="5"/>
  <c r="G1558" i="5"/>
  <c r="F1558" i="5"/>
  <c r="B1558" i="5"/>
  <c r="D1558" i="5" s="1"/>
  <c r="H1557" i="5"/>
  <c r="G1557" i="5"/>
  <c r="F1557" i="5"/>
  <c r="B1557" i="5"/>
  <c r="D1557" i="5" s="1"/>
  <c r="H1556" i="5"/>
  <c r="G1556" i="5"/>
  <c r="F1556" i="5"/>
  <c r="D1556" i="5"/>
  <c r="B1556" i="5"/>
  <c r="H1555" i="5"/>
  <c r="G1555" i="5"/>
  <c r="F1555" i="5"/>
  <c r="D1555" i="5"/>
  <c r="B1555" i="5"/>
  <c r="H1554" i="5"/>
  <c r="G1554" i="5"/>
  <c r="F1554" i="5"/>
  <c r="B1554" i="5"/>
  <c r="D1554" i="5" s="1"/>
  <c r="H1553" i="5"/>
  <c r="G1553" i="5"/>
  <c r="F1553" i="5"/>
  <c r="B1553" i="5"/>
  <c r="D1553" i="5" s="1"/>
  <c r="H1552" i="5"/>
  <c r="G1552" i="5"/>
  <c r="F1552" i="5"/>
  <c r="D1552" i="5"/>
  <c r="B1552" i="5"/>
  <c r="H1551" i="5"/>
  <c r="G1551" i="5"/>
  <c r="F1551" i="5"/>
  <c r="D1551" i="5"/>
  <c r="B1551" i="5"/>
  <c r="H1550" i="5"/>
  <c r="G1550" i="5"/>
  <c r="F1550" i="5"/>
  <c r="B1550" i="5"/>
  <c r="D1550" i="5" s="1"/>
  <c r="H1549" i="5"/>
  <c r="G1549" i="5"/>
  <c r="F1549" i="5"/>
  <c r="B1549" i="5"/>
  <c r="D1549" i="5" s="1"/>
  <c r="H1548" i="5"/>
  <c r="G1548" i="5"/>
  <c r="F1548" i="5"/>
  <c r="B1548" i="5"/>
  <c r="D1548" i="5" s="1"/>
  <c r="H1547" i="5"/>
  <c r="G1547" i="5"/>
  <c r="F1547" i="5"/>
  <c r="D1547" i="5"/>
  <c r="B1547" i="5"/>
  <c r="H1546" i="5"/>
  <c r="G1546" i="5"/>
  <c r="F1546" i="5"/>
  <c r="B1546" i="5"/>
  <c r="D1546" i="5" s="1"/>
  <c r="H1545" i="5"/>
  <c r="G1545" i="5"/>
  <c r="F1545" i="5"/>
  <c r="B1545" i="5"/>
  <c r="D1545" i="5" s="1"/>
  <c r="H1544" i="5"/>
  <c r="G1544" i="5"/>
  <c r="F1544" i="5"/>
  <c r="B1544" i="5"/>
  <c r="D1544" i="5" s="1"/>
  <c r="H1543" i="5"/>
  <c r="G1543" i="5"/>
  <c r="F1543" i="5"/>
  <c r="D1543" i="5"/>
  <c r="B1543" i="5"/>
  <c r="H1542" i="5"/>
  <c r="G1542" i="5"/>
  <c r="F1542" i="5"/>
  <c r="B1542" i="5"/>
  <c r="D1542" i="5" s="1"/>
  <c r="F449" i="4"/>
  <c r="E449" i="4"/>
  <c r="D449" i="4"/>
  <c r="F448" i="4"/>
  <c r="E448" i="4"/>
  <c r="D448" i="4"/>
  <c r="F447" i="4"/>
  <c r="E447" i="4"/>
  <c r="D447" i="4"/>
  <c r="F446" i="4"/>
  <c r="E446" i="4"/>
  <c r="D446" i="4"/>
  <c r="F445" i="4"/>
  <c r="E445" i="4"/>
  <c r="D445" i="4"/>
  <c r="F444" i="4"/>
  <c r="E444" i="4"/>
  <c r="D444" i="4"/>
  <c r="F443" i="4"/>
  <c r="E443" i="4"/>
  <c r="G443" i="4" s="1"/>
  <c r="D443" i="4"/>
  <c r="C443" i="4"/>
  <c r="C444" i="4" s="1"/>
  <c r="F442" i="4"/>
  <c r="E442" i="4"/>
  <c r="D442" i="4"/>
  <c r="C442" i="4"/>
  <c r="A442" i="4"/>
  <c r="J1625" i="6"/>
  <c r="F1625" i="6"/>
  <c r="E1625" i="6"/>
  <c r="D1625" i="6"/>
  <c r="F1624" i="6"/>
  <c r="E1624" i="6"/>
  <c r="I1624" i="6" s="1"/>
  <c r="D1624" i="6"/>
  <c r="F1623" i="6"/>
  <c r="E1623" i="6"/>
  <c r="I1623" i="6" s="1"/>
  <c r="D1623" i="6"/>
  <c r="F1622" i="6"/>
  <c r="E1622" i="6"/>
  <c r="I1622" i="6" s="1"/>
  <c r="J1622" i="6" s="1"/>
  <c r="D1622" i="6"/>
  <c r="F1621" i="6"/>
  <c r="E1621" i="6"/>
  <c r="I1621" i="6" s="1"/>
  <c r="D1621" i="6"/>
  <c r="F1620" i="6"/>
  <c r="E1620" i="6"/>
  <c r="I1620" i="6" s="1"/>
  <c r="J1620" i="6" s="1"/>
  <c r="D1620" i="6"/>
  <c r="F1619" i="6"/>
  <c r="E1619" i="6"/>
  <c r="I1619" i="6" s="1"/>
  <c r="D1619" i="6"/>
  <c r="F1618" i="6"/>
  <c r="E1618" i="6"/>
  <c r="I1618" i="6" s="1"/>
  <c r="J1618" i="6" s="1"/>
  <c r="D1618" i="6"/>
  <c r="F1617" i="6"/>
  <c r="E1617" i="6"/>
  <c r="I1617" i="6" s="1"/>
  <c r="D1617" i="6"/>
  <c r="F1616" i="6"/>
  <c r="E1616" i="6"/>
  <c r="I1616" i="6" s="1"/>
  <c r="D1616" i="6"/>
  <c r="F1615" i="6"/>
  <c r="E1615" i="6"/>
  <c r="I1615" i="6" s="1"/>
  <c r="D1615" i="6"/>
  <c r="F1614" i="6"/>
  <c r="E1614" i="6"/>
  <c r="I1614" i="6" s="1"/>
  <c r="D1614" i="6"/>
  <c r="F1613" i="6"/>
  <c r="E1613" i="6"/>
  <c r="I1613" i="6" s="1"/>
  <c r="J1613" i="6" s="1"/>
  <c r="D1613" i="6"/>
  <c r="F1612" i="6"/>
  <c r="E1612" i="6"/>
  <c r="I1612" i="6" s="1"/>
  <c r="D1612" i="6"/>
  <c r="F1611" i="6"/>
  <c r="E1611" i="6"/>
  <c r="I1611" i="6" s="1"/>
  <c r="D1611" i="6"/>
  <c r="F1610" i="6"/>
  <c r="E1610" i="6"/>
  <c r="I1610" i="6" s="1"/>
  <c r="D1610" i="6"/>
  <c r="F1609" i="6"/>
  <c r="E1609" i="6"/>
  <c r="I1609" i="6" s="1"/>
  <c r="D1609" i="6"/>
  <c r="F1608" i="6"/>
  <c r="E1608" i="6"/>
  <c r="I1608" i="6" s="1"/>
  <c r="J1608" i="6" s="1"/>
  <c r="D1608" i="6"/>
  <c r="F1607" i="6"/>
  <c r="E1607" i="6"/>
  <c r="I1607" i="6" s="1"/>
  <c r="D1607" i="6"/>
  <c r="F1606" i="6"/>
  <c r="E1606" i="6"/>
  <c r="I1606" i="6" s="1"/>
  <c r="D1606" i="6"/>
  <c r="F1605" i="6"/>
  <c r="E1605" i="6"/>
  <c r="I1605" i="6" s="1"/>
  <c r="D1605" i="6"/>
  <c r="F1604" i="6"/>
  <c r="E1604" i="6"/>
  <c r="I1604" i="6" s="1"/>
  <c r="J1604" i="6" s="1"/>
  <c r="D1604" i="6"/>
  <c r="F1603" i="6"/>
  <c r="E1603" i="6"/>
  <c r="I1603" i="6" s="1"/>
  <c r="D1603" i="6"/>
  <c r="F1602" i="6"/>
  <c r="E1602" i="6"/>
  <c r="I1602" i="6" s="1"/>
  <c r="D1602" i="6"/>
  <c r="F1601" i="6"/>
  <c r="E1601" i="6"/>
  <c r="I1601" i="6" s="1"/>
  <c r="D1601" i="6"/>
  <c r="F1600" i="6"/>
  <c r="E1600" i="6"/>
  <c r="I1600" i="6" s="1"/>
  <c r="J1600" i="6" s="1"/>
  <c r="D1600" i="6"/>
  <c r="F1599" i="6"/>
  <c r="E1599" i="6"/>
  <c r="I1599" i="6" s="1"/>
  <c r="D1599" i="6"/>
  <c r="F1598" i="6"/>
  <c r="E1598" i="6"/>
  <c r="I1598" i="6" s="1"/>
  <c r="J1598" i="6" s="1"/>
  <c r="D1598" i="6"/>
  <c r="F1597" i="6"/>
  <c r="E1597" i="6"/>
  <c r="D1597" i="6"/>
  <c r="C1597" i="6"/>
  <c r="C1598" i="6" s="1"/>
  <c r="A1598" i="6" s="1"/>
  <c r="G444" i="4" l="1"/>
  <c r="H443" i="4"/>
  <c r="I442" i="4"/>
  <c r="L442" i="4" s="1"/>
  <c r="K442" i="4"/>
  <c r="A444" i="4"/>
  <c r="C445" i="4"/>
  <c r="H444" i="4"/>
  <c r="I443" i="4"/>
  <c r="G442" i="4"/>
  <c r="A443" i="4"/>
  <c r="I444" i="4"/>
  <c r="H442" i="4"/>
  <c r="J1609" i="6"/>
  <c r="J1603" i="6"/>
  <c r="J1612" i="6"/>
  <c r="J1616" i="6"/>
  <c r="J1599" i="6"/>
  <c r="J1607" i="6"/>
  <c r="J1614" i="6"/>
  <c r="J1621" i="6"/>
  <c r="J1602" i="6"/>
  <c r="J1601" i="6"/>
  <c r="J1606" i="6"/>
  <c r="J1605" i="6"/>
  <c r="H1597" i="6"/>
  <c r="H1598" i="6"/>
  <c r="A1597" i="6"/>
  <c r="J1611" i="6"/>
  <c r="J1619" i="6"/>
  <c r="C1599" i="6"/>
  <c r="I1597" i="6"/>
  <c r="J1597" i="6" s="1"/>
  <c r="J1615" i="6"/>
  <c r="J1623" i="6"/>
  <c r="N218" i="2"/>
  <c r="M218" i="2"/>
  <c r="L218" i="2"/>
  <c r="K218" i="2"/>
  <c r="N217" i="2"/>
  <c r="M217" i="2"/>
  <c r="L217" i="2"/>
  <c r="K217" i="2"/>
  <c r="N216" i="2"/>
  <c r="M216" i="2"/>
  <c r="L216" i="2"/>
  <c r="K216" i="2"/>
  <c r="N215" i="2"/>
  <c r="O215" i="2" s="1"/>
  <c r="M215" i="2"/>
  <c r="L215" i="2"/>
  <c r="K215" i="2"/>
  <c r="M443" i="4" l="1"/>
  <c r="K443" i="4"/>
  <c r="K444" i="4" s="1"/>
  <c r="M444" i="4"/>
  <c r="A445" i="4"/>
  <c r="G445" i="4"/>
  <c r="C446" i="4"/>
  <c r="L443" i="4"/>
  <c r="L444" i="4" s="1"/>
  <c r="I445" i="4"/>
  <c r="H445" i="4"/>
  <c r="M442" i="4"/>
  <c r="J442" i="4"/>
  <c r="A1599" i="6"/>
  <c r="H1599" i="6"/>
  <c r="C1600" i="6"/>
  <c r="O218" i="2"/>
  <c r="P218" i="2" s="1"/>
  <c r="O217" i="2"/>
  <c r="Q217" i="2" s="1"/>
  <c r="O216" i="2"/>
  <c r="P216" i="2" s="1"/>
  <c r="Q215" i="2"/>
  <c r="P215" i="2"/>
  <c r="K445" i="4" l="1"/>
  <c r="L445" i="4"/>
  <c r="M445" i="4"/>
  <c r="N442" i="4"/>
  <c r="J443" i="4"/>
  <c r="A446" i="4"/>
  <c r="C447" i="4"/>
  <c r="G446" i="4"/>
  <c r="H446" i="4"/>
  <c r="K446" i="4" s="1"/>
  <c r="I446" i="4"/>
  <c r="L446" i="4" s="1"/>
  <c r="C1601" i="6"/>
  <c r="H1600" i="6"/>
  <c r="A1600" i="6"/>
  <c r="Q218" i="2"/>
  <c r="P217" i="2"/>
  <c r="Q216" i="2"/>
  <c r="C448" i="4" l="1"/>
  <c r="A447" i="4"/>
  <c r="H447" i="4"/>
  <c r="K447" i="4" s="1"/>
  <c r="I447" i="4"/>
  <c r="L447" i="4" s="1"/>
  <c r="G447" i="4"/>
  <c r="N443" i="4"/>
  <c r="J444" i="4"/>
  <c r="M446" i="4"/>
  <c r="C1602" i="6"/>
  <c r="A1601" i="6"/>
  <c r="H1601" i="6"/>
  <c r="M447" i="4" l="1"/>
  <c r="N444" i="4"/>
  <c r="J445" i="4"/>
  <c r="K448" i="4"/>
  <c r="A448" i="4"/>
  <c r="C449" i="4"/>
  <c r="H448" i="4"/>
  <c r="I448" i="4"/>
  <c r="L448" i="4" s="1"/>
  <c r="G448" i="4"/>
  <c r="A1602" i="6"/>
  <c r="C1603" i="6"/>
  <c r="H1602" i="6"/>
  <c r="M448" i="4" l="1"/>
  <c r="A449" i="4"/>
  <c r="G449" i="4"/>
  <c r="I449" i="4"/>
  <c r="L449" i="4" s="1"/>
  <c r="H449" i="4"/>
  <c r="K449" i="4" s="1"/>
  <c r="N445" i="4"/>
  <c r="J446" i="4"/>
  <c r="A1603" i="6"/>
  <c r="H1603" i="6"/>
  <c r="C1604" i="6"/>
  <c r="N446" i="4" l="1"/>
  <c r="J447" i="4"/>
  <c r="M449" i="4"/>
  <c r="C1605" i="6"/>
  <c r="H1604" i="6"/>
  <c r="A1604" i="6"/>
  <c r="N447" i="4" l="1"/>
  <c r="J448" i="4"/>
  <c r="C1606" i="6"/>
  <c r="A1605" i="6"/>
  <c r="H1605" i="6"/>
  <c r="N448" i="4" l="1"/>
  <c r="J449" i="4"/>
  <c r="N449" i="4" s="1"/>
  <c r="A1606" i="6"/>
  <c r="C1607" i="6"/>
  <c r="H1606" i="6"/>
  <c r="A1607" i="6" l="1"/>
  <c r="H1607" i="6"/>
  <c r="C1608" i="6"/>
  <c r="C1609" i="6" l="1"/>
  <c r="H1608" i="6"/>
  <c r="A1608" i="6"/>
  <c r="C1610" i="6" l="1"/>
  <c r="A1609" i="6"/>
  <c r="H1609" i="6"/>
  <c r="C1611" i="6" l="1"/>
  <c r="A1610" i="6"/>
  <c r="H1610" i="6"/>
  <c r="J1610" i="6"/>
  <c r="G1610" i="6" s="1"/>
  <c r="A1611" i="6" l="1"/>
  <c r="H1611" i="6"/>
  <c r="C1612" i="6"/>
  <c r="A1612" i="6" l="1"/>
  <c r="C1613" i="6"/>
  <c r="H1612" i="6"/>
  <c r="C1614" i="6" l="1"/>
  <c r="A1613" i="6"/>
  <c r="H1613" i="6"/>
  <c r="C1615" i="6" l="1"/>
  <c r="A1614" i="6"/>
  <c r="H1614" i="6"/>
  <c r="A1615" i="6" l="1"/>
  <c r="C1616" i="6"/>
  <c r="H1615" i="6"/>
  <c r="A1616" i="6" l="1"/>
  <c r="C1617" i="6"/>
  <c r="H1616" i="6"/>
  <c r="C1618" i="6" l="1"/>
  <c r="J1617" i="6"/>
  <c r="G1617" i="6" s="1"/>
  <c r="A1617" i="6"/>
  <c r="H1617" i="6"/>
  <c r="C1619" i="6" l="1"/>
  <c r="A1618" i="6"/>
  <c r="H1618" i="6"/>
  <c r="A1619" i="6" l="1"/>
  <c r="H1619" i="6"/>
  <c r="C1620" i="6"/>
  <c r="A1620" i="6" l="1"/>
  <c r="C1621" i="6"/>
  <c r="H1620" i="6"/>
  <c r="C1622" i="6" l="1"/>
  <c r="A1621" i="6"/>
  <c r="H1621" i="6"/>
  <c r="C1623" i="6" l="1"/>
  <c r="A1622" i="6"/>
  <c r="H1622" i="6"/>
  <c r="A1623" i="6" l="1"/>
  <c r="C1624" i="6"/>
  <c r="H1623" i="6"/>
  <c r="A1624" i="6" l="1"/>
  <c r="C1625" i="6"/>
  <c r="H1624" i="6"/>
  <c r="J1624" i="6"/>
  <c r="G1624" i="6" s="1"/>
  <c r="A1625" i="6" l="1"/>
  <c r="H1625" i="6"/>
  <c r="G1625" i="6"/>
  <c r="B1573" i="1" l="1"/>
  <c r="B1572" i="1"/>
  <c r="V1572" i="1" s="1"/>
  <c r="V1571" i="1"/>
  <c r="B1571" i="1"/>
  <c r="B1570" i="1"/>
  <c r="V1570" i="1" s="1"/>
  <c r="B1569" i="1"/>
  <c r="V1569" i="1" s="1"/>
  <c r="B1568" i="1"/>
  <c r="V1568" i="1" s="1"/>
  <c r="B1567" i="1"/>
  <c r="V1566" i="1"/>
  <c r="T1566" i="1"/>
  <c r="B1566" i="1"/>
  <c r="V1565" i="1"/>
  <c r="B1565" i="1"/>
  <c r="B1564" i="1"/>
  <c r="V1564" i="1" s="1"/>
  <c r="B1563" i="1"/>
  <c r="B1562" i="1"/>
  <c r="V1562" i="1" s="1"/>
  <c r="B1561" i="1"/>
  <c r="B1560" i="1"/>
  <c r="V1560" i="1" s="1"/>
  <c r="B1559" i="1"/>
  <c r="V1558" i="1"/>
  <c r="B1558" i="1"/>
  <c r="V1557" i="1"/>
  <c r="B1557" i="1"/>
  <c r="B1556" i="1"/>
  <c r="B1555" i="1"/>
  <c r="B1554" i="1"/>
  <c r="V1554" i="1" s="1"/>
  <c r="V1553" i="1"/>
  <c r="B1553" i="1"/>
  <c r="V1552" i="1"/>
  <c r="Z1552" i="1" s="1"/>
  <c r="B1552" i="1"/>
  <c r="X1552" i="1" s="1"/>
  <c r="B1551" i="1"/>
  <c r="X1551" i="1" s="1"/>
  <c r="B1550" i="1"/>
  <c r="X1550" i="1" s="1"/>
  <c r="V1549" i="1"/>
  <c r="Z1549" i="1" s="1"/>
  <c r="B1549" i="1"/>
  <c r="X1549" i="1" s="1"/>
  <c r="X1548" i="1"/>
  <c r="B1548" i="1"/>
  <c r="V1548" i="1" s="1"/>
  <c r="Z1548" i="1" s="1"/>
  <c r="X1547" i="1"/>
  <c r="B1547" i="1"/>
  <c r="V1547" i="1" s="1"/>
  <c r="Z1547" i="1" s="1"/>
  <c r="X1546" i="1"/>
  <c r="B1546" i="1"/>
  <c r="V1546" i="1" s="1"/>
  <c r="Z1546" i="1" s="1"/>
  <c r="V1551" i="1" l="1"/>
  <c r="Z1551" i="1" s="1"/>
  <c r="V1550" i="1"/>
  <c r="Z1550" i="1" s="1"/>
  <c r="V1563" i="1"/>
  <c r="V1561" i="1"/>
  <c r="V1555" i="1"/>
  <c r="T1559" i="1"/>
  <c r="V1573" i="1"/>
  <c r="T1573" i="1"/>
  <c r="V1567" i="1"/>
  <c r="V1559" i="1"/>
  <c r="V1556" i="1"/>
  <c r="H1541" i="5"/>
  <c r="G1541" i="5"/>
  <c r="F1541" i="5"/>
  <c r="B1541" i="5"/>
  <c r="H1540" i="5"/>
  <c r="G1540" i="5"/>
  <c r="F1540" i="5"/>
  <c r="B1540" i="5"/>
  <c r="H1539" i="5"/>
  <c r="G1539" i="5"/>
  <c r="F1539" i="5"/>
  <c r="B1539" i="5"/>
  <c r="H1538" i="5"/>
  <c r="G1538" i="5"/>
  <c r="F1538" i="5"/>
  <c r="B1538" i="5"/>
  <c r="H1537" i="5"/>
  <c r="G1537" i="5"/>
  <c r="F1537" i="5"/>
  <c r="B1537" i="5"/>
  <c r="H1536" i="5"/>
  <c r="G1536" i="5"/>
  <c r="F1536" i="5"/>
  <c r="B1536" i="5"/>
  <c r="H1535" i="5"/>
  <c r="G1535" i="5"/>
  <c r="F1535" i="5"/>
  <c r="B1535" i="5"/>
  <c r="H1534" i="5"/>
  <c r="G1534" i="5"/>
  <c r="F1534" i="5"/>
  <c r="B1534" i="5"/>
  <c r="H1533" i="5"/>
  <c r="G1533" i="5"/>
  <c r="F1533" i="5"/>
  <c r="B1533" i="5"/>
  <c r="H1532" i="5"/>
  <c r="G1532" i="5"/>
  <c r="F1532" i="5"/>
  <c r="B1532" i="5"/>
  <c r="H1531" i="5"/>
  <c r="G1531" i="5"/>
  <c r="F1531" i="5"/>
  <c r="B1531" i="5"/>
  <c r="H1530" i="5"/>
  <c r="G1530" i="5"/>
  <c r="F1530" i="5"/>
  <c r="B1530" i="5"/>
  <c r="H1529" i="5"/>
  <c r="G1529" i="5"/>
  <c r="F1529" i="5"/>
  <c r="B1529" i="5"/>
  <c r="H1528" i="5"/>
  <c r="G1528" i="5"/>
  <c r="F1528" i="5"/>
  <c r="B1528" i="5"/>
  <c r="H1527" i="5"/>
  <c r="G1527" i="5"/>
  <c r="F1527" i="5"/>
  <c r="B1527" i="5"/>
  <c r="H1526" i="5"/>
  <c r="G1526" i="5"/>
  <c r="F1526" i="5"/>
  <c r="B1526" i="5"/>
  <c r="H1525" i="5"/>
  <c r="G1525" i="5"/>
  <c r="F1525" i="5"/>
  <c r="B1525" i="5"/>
  <c r="H1524" i="5"/>
  <c r="G1524" i="5"/>
  <c r="F1524" i="5"/>
  <c r="B1524" i="5"/>
  <c r="H1523" i="5"/>
  <c r="G1523" i="5"/>
  <c r="F1523" i="5"/>
  <c r="B1523" i="5"/>
  <c r="H1522" i="5"/>
  <c r="G1522" i="5"/>
  <c r="F1522" i="5"/>
  <c r="B1522" i="5"/>
  <c r="H1521" i="5"/>
  <c r="G1521" i="5"/>
  <c r="F1521" i="5"/>
  <c r="B1521" i="5"/>
  <c r="H1520" i="5"/>
  <c r="G1520" i="5"/>
  <c r="F1520" i="5"/>
  <c r="B1520" i="5"/>
  <c r="H1519" i="5"/>
  <c r="G1519" i="5"/>
  <c r="F1519" i="5"/>
  <c r="B1519" i="5"/>
  <c r="H1518" i="5"/>
  <c r="G1518" i="5"/>
  <c r="F1518" i="5"/>
  <c r="B1518" i="5"/>
  <c r="H1517" i="5"/>
  <c r="G1517" i="5"/>
  <c r="F1517" i="5"/>
  <c r="B1517" i="5"/>
  <c r="H1516" i="5"/>
  <c r="G1516" i="5"/>
  <c r="F1516" i="5"/>
  <c r="B1516" i="5"/>
  <c r="H1515" i="5"/>
  <c r="G1515" i="5"/>
  <c r="F1515" i="5"/>
  <c r="B1515" i="5"/>
  <c r="H1514" i="5"/>
  <c r="G1514" i="5"/>
  <c r="F1514" i="5"/>
  <c r="B1514" i="5"/>
  <c r="J1596" i="6"/>
  <c r="F1596" i="6"/>
  <c r="E1596" i="6"/>
  <c r="D1596" i="6"/>
  <c r="F1595" i="6"/>
  <c r="E1595" i="6"/>
  <c r="I1595" i="6" s="1"/>
  <c r="D1595" i="6"/>
  <c r="F1594" i="6"/>
  <c r="E1594" i="6"/>
  <c r="I1594" i="6" s="1"/>
  <c r="D1594" i="6"/>
  <c r="F1593" i="6"/>
  <c r="E1593" i="6"/>
  <c r="D1593" i="6"/>
  <c r="F1592" i="6"/>
  <c r="E1592" i="6"/>
  <c r="I1592" i="6" s="1"/>
  <c r="D1592" i="6"/>
  <c r="F1591" i="6"/>
  <c r="E1591" i="6"/>
  <c r="I1591" i="6" s="1"/>
  <c r="D1591" i="6"/>
  <c r="F1590" i="6"/>
  <c r="E1590" i="6"/>
  <c r="I1590" i="6" s="1"/>
  <c r="D1590" i="6"/>
  <c r="F1589" i="6"/>
  <c r="E1589" i="6"/>
  <c r="D1589" i="6"/>
  <c r="F1588" i="6"/>
  <c r="E1588" i="6"/>
  <c r="I1588" i="6" s="1"/>
  <c r="D1588" i="6"/>
  <c r="F1587" i="6"/>
  <c r="E1587" i="6"/>
  <c r="I1587" i="6" s="1"/>
  <c r="D1587" i="6"/>
  <c r="F1586" i="6"/>
  <c r="E1586" i="6"/>
  <c r="I1586" i="6" s="1"/>
  <c r="J1586" i="6" s="1"/>
  <c r="D1586" i="6"/>
  <c r="F1585" i="6"/>
  <c r="E1585" i="6"/>
  <c r="D1585" i="6"/>
  <c r="F1584" i="6"/>
  <c r="E1584" i="6"/>
  <c r="I1584" i="6" s="1"/>
  <c r="D1584" i="6"/>
  <c r="F1583" i="6"/>
  <c r="E1583" i="6"/>
  <c r="I1583" i="6" s="1"/>
  <c r="D1583" i="6"/>
  <c r="F1582" i="6"/>
  <c r="E1582" i="6"/>
  <c r="I1582" i="6" s="1"/>
  <c r="J1582" i="6" s="1"/>
  <c r="D1582" i="6"/>
  <c r="F1581" i="6"/>
  <c r="E1581" i="6"/>
  <c r="D1581" i="6"/>
  <c r="F1580" i="6"/>
  <c r="E1580" i="6"/>
  <c r="I1580" i="6" s="1"/>
  <c r="D1580" i="6"/>
  <c r="F1579" i="6"/>
  <c r="E1579" i="6"/>
  <c r="I1579" i="6" s="1"/>
  <c r="D1579" i="6"/>
  <c r="F1578" i="6"/>
  <c r="E1578" i="6"/>
  <c r="I1578" i="6" s="1"/>
  <c r="D1578" i="6"/>
  <c r="F1577" i="6"/>
  <c r="E1577" i="6"/>
  <c r="D1577" i="6"/>
  <c r="F1576" i="6"/>
  <c r="E1576" i="6"/>
  <c r="I1576" i="6" s="1"/>
  <c r="D1576" i="6"/>
  <c r="F1575" i="6"/>
  <c r="E1575" i="6"/>
  <c r="I1575" i="6" s="1"/>
  <c r="D1575" i="6"/>
  <c r="F1574" i="6"/>
  <c r="E1574" i="6"/>
  <c r="I1574" i="6" s="1"/>
  <c r="D1574" i="6"/>
  <c r="F1573" i="6"/>
  <c r="E1573" i="6"/>
  <c r="D1573" i="6"/>
  <c r="F1572" i="6"/>
  <c r="E1572" i="6"/>
  <c r="I1572" i="6" s="1"/>
  <c r="D1572" i="6"/>
  <c r="F1571" i="6"/>
  <c r="E1571" i="6"/>
  <c r="I1571" i="6" s="1"/>
  <c r="D1571" i="6"/>
  <c r="F1570" i="6"/>
  <c r="E1570" i="6"/>
  <c r="I1570" i="6" s="1"/>
  <c r="D1570" i="6"/>
  <c r="F1569" i="6"/>
  <c r="E1569" i="6"/>
  <c r="H1569" i="6" s="1"/>
  <c r="D1569" i="6"/>
  <c r="C1569" i="6"/>
  <c r="C1570" i="6" s="1"/>
  <c r="F1568" i="6"/>
  <c r="E1568" i="6"/>
  <c r="I1568" i="6" s="1"/>
  <c r="D1568" i="6"/>
  <c r="C1568" i="6"/>
  <c r="A1568" i="6"/>
  <c r="F441" i="4"/>
  <c r="E441" i="4"/>
  <c r="D441" i="4"/>
  <c r="F440" i="4"/>
  <c r="E440" i="4"/>
  <c r="D440" i="4"/>
  <c r="F439" i="4"/>
  <c r="E439" i="4"/>
  <c r="D439" i="4"/>
  <c r="F438" i="4"/>
  <c r="E438" i="4"/>
  <c r="D438" i="4"/>
  <c r="F437" i="4"/>
  <c r="E437" i="4"/>
  <c r="D437" i="4"/>
  <c r="F436" i="4"/>
  <c r="E436" i="4"/>
  <c r="D436" i="4"/>
  <c r="F435" i="4"/>
  <c r="E435" i="4"/>
  <c r="D435" i="4"/>
  <c r="C435" i="4"/>
  <c r="F434" i="4"/>
  <c r="H434" i="4" s="1"/>
  <c r="E434" i="4"/>
  <c r="D434" i="4"/>
  <c r="C434" i="4"/>
  <c r="N214" i="2"/>
  <c r="M214" i="2"/>
  <c r="L214" i="2"/>
  <c r="K214" i="2"/>
  <c r="N213" i="2"/>
  <c r="M213" i="2"/>
  <c r="L213" i="2"/>
  <c r="K213" i="2"/>
  <c r="O213" i="2" s="1"/>
  <c r="N212" i="2"/>
  <c r="M212" i="2"/>
  <c r="L212" i="2"/>
  <c r="K212" i="2"/>
  <c r="N211" i="2"/>
  <c r="M211" i="2"/>
  <c r="L211" i="2"/>
  <c r="K211" i="2"/>
  <c r="H435" i="4" l="1"/>
  <c r="J1590" i="6"/>
  <c r="J1594" i="6"/>
  <c r="H1568" i="6"/>
  <c r="J1571" i="6"/>
  <c r="J1575" i="6"/>
  <c r="J1579" i="6"/>
  <c r="J1583" i="6"/>
  <c r="J1587" i="6"/>
  <c r="J1591" i="6"/>
  <c r="J1570" i="6"/>
  <c r="J1574" i="6"/>
  <c r="J1578" i="6"/>
  <c r="A1570" i="6"/>
  <c r="C1571" i="6"/>
  <c r="H1570" i="6"/>
  <c r="I1569" i="6"/>
  <c r="J1569" i="6" s="1"/>
  <c r="I1573" i="6"/>
  <c r="J1573" i="6" s="1"/>
  <c r="I1577" i="6"/>
  <c r="J1577" i="6" s="1"/>
  <c r="I1581" i="6"/>
  <c r="I1585" i="6"/>
  <c r="J1585" i="6" s="1"/>
  <c r="I1589" i="6"/>
  <c r="J1589" i="6" s="1"/>
  <c r="I1593" i="6"/>
  <c r="J1593" i="6" s="1"/>
  <c r="A1569" i="6"/>
  <c r="H1571" i="6"/>
  <c r="I435" i="4"/>
  <c r="K434" i="4"/>
  <c r="G434" i="4"/>
  <c r="J434" i="4" s="1"/>
  <c r="I436" i="4"/>
  <c r="I434" i="4"/>
  <c r="L434" i="4" s="1"/>
  <c r="G436" i="4"/>
  <c r="A434" i="4"/>
  <c r="H436" i="4"/>
  <c r="K435" i="4"/>
  <c r="C436" i="4"/>
  <c r="A435" i="4"/>
  <c r="G435" i="4"/>
  <c r="O214" i="2"/>
  <c r="Q214" i="2" s="1"/>
  <c r="O212" i="2"/>
  <c r="O211" i="2"/>
  <c r="P211" i="2" s="1"/>
  <c r="P213" i="2"/>
  <c r="Q213" i="2"/>
  <c r="P212" i="2"/>
  <c r="Q212" i="2"/>
  <c r="M436" i="4" l="1"/>
  <c r="J1572" i="6"/>
  <c r="J1592" i="6"/>
  <c r="J1576" i="6"/>
  <c r="J1584" i="6"/>
  <c r="A1571" i="6"/>
  <c r="C1572" i="6"/>
  <c r="J1580" i="6"/>
  <c r="J1568" i="6"/>
  <c r="L435" i="4"/>
  <c r="L436" i="4" s="1"/>
  <c r="M435" i="4"/>
  <c r="J435" i="4"/>
  <c r="N434" i="4"/>
  <c r="A436" i="4"/>
  <c r="K436" i="4"/>
  <c r="C437" i="4"/>
  <c r="M434" i="4"/>
  <c r="P214" i="2"/>
  <c r="Q211" i="2"/>
  <c r="A1572" i="6" l="1"/>
  <c r="C1573" i="6"/>
  <c r="H1572" i="6"/>
  <c r="N435" i="4"/>
  <c r="A437" i="4"/>
  <c r="C438" i="4"/>
  <c r="G437" i="4"/>
  <c r="H437" i="4"/>
  <c r="K437" i="4" s="1"/>
  <c r="I437" i="4"/>
  <c r="L437" i="4" s="1"/>
  <c r="J436" i="4"/>
  <c r="N436" i="4" s="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M437" i="4" l="1"/>
  <c r="C1574" i="6"/>
  <c r="A1573" i="6"/>
  <c r="H1573" i="6"/>
  <c r="H438" i="4"/>
  <c r="K438" i="4" s="1"/>
  <c r="A438" i="4"/>
  <c r="C439" i="4"/>
  <c r="G438" i="4"/>
  <c r="I438" i="4"/>
  <c r="L438" i="4" s="1"/>
  <c r="J437" i="4"/>
  <c r="N437" i="4" s="1"/>
  <c r="J1567" i="6"/>
  <c r="F1567" i="6"/>
  <c r="E1567" i="6"/>
  <c r="D1567" i="6"/>
  <c r="F1566" i="6"/>
  <c r="E1566" i="6"/>
  <c r="I1566" i="6" s="1"/>
  <c r="D1566" i="6"/>
  <c r="F1565" i="6"/>
  <c r="E1565" i="6"/>
  <c r="I1565" i="6" s="1"/>
  <c r="D1565" i="6"/>
  <c r="F1564" i="6"/>
  <c r="E1564" i="6"/>
  <c r="D1564" i="6"/>
  <c r="F1563" i="6"/>
  <c r="E1563" i="6"/>
  <c r="I1563" i="6" s="1"/>
  <c r="D1563" i="6"/>
  <c r="F1562" i="6"/>
  <c r="E1562" i="6"/>
  <c r="I1562" i="6" s="1"/>
  <c r="D1562" i="6"/>
  <c r="F1561" i="6"/>
  <c r="E1561" i="6"/>
  <c r="I1561" i="6" s="1"/>
  <c r="D1561" i="6"/>
  <c r="F1560" i="6"/>
  <c r="E1560" i="6"/>
  <c r="D1560" i="6"/>
  <c r="F1559" i="6"/>
  <c r="E1559" i="6"/>
  <c r="I1559" i="6" s="1"/>
  <c r="D1559" i="6"/>
  <c r="F1558" i="6"/>
  <c r="E1558" i="6"/>
  <c r="I1558" i="6" s="1"/>
  <c r="D1558" i="6"/>
  <c r="F1557" i="6"/>
  <c r="E1557" i="6"/>
  <c r="I1557" i="6" s="1"/>
  <c r="D1557" i="6"/>
  <c r="F1556" i="6"/>
  <c r="E1556" i="6"/>
  <c r="D1556" i="6"/>
  <c r="F1555" i="6"/>
  <c r="E1555" i="6"/>
  <c r="I1555" i="6" s="1"/>
  <c r="D1555" i="6"/>
  <c r="F1554" i="6"/>
  <c r="E1554" i="6"/>
  <c r="I1554" i="6" s="1"/>
  <c r="D1554" i="6"/>
  <c r="F1553" i="6"/>
  <c r="E1553" i="6"/>
  <c r="I1553" i="6" s="1"/>
  <c r="D1553" i="6"/>
  <c r="F1552" i="6"/>
  <c r="E1552" i="6"/>
  <c r="D1552" i="6"/>
  <c r="F1551" i="6"/>
  <c r="E1551" i="6"/>
  <c r="I1551" i="6" s="1"/>
  <c r="D1551" i="6"/>
  <c r="F1550" i="6"/>
  <c r="E1550" i="6"/>
  <c r="I1550" i="6" s="1"/>
  <c r="D1550" i="6"/>
  <c r="F1549" i="6"/>
  <c r="E1549" i="6"/>
  <c r="I1549" i="6" s="1"/>
  <c r="D1549" i="6"/>
  <c r="F1548" i="6"/>
  <c r="E1548" i="6"/>
  <c r="D1548" i="6"/>
  <c r="F1547" i="6"/>
  <c r="E1547" i="6"/>
  <c r="I1547" i="6" s="1"/>
  <c r="D1547" i="6"/>
  <c r="F1546" i="6"/>
  <c r="E1546" i="6"/>
  <c r="I1546" i="6" s="1"/>
  <c r="D1546" i="6"/>
  <c r="F1545" i="6"/>
  <c r="E1545" i="6"/>
  <c r="I1545" i="6" s="1"/>
  <c r="D1545" i="6"/>
  <c r="F1544" i="6"/>
  <c r="E1544" i="6"/>
  <c r="D1544" i="6"/>
  <c r="F1543" i="6"/>
  <c r="E1543" i="6"/>
  <c r="I1543" i="6" s="1"/>
  <c r="D1543" i="6"/>
  <c r="F1542" i="6"/>
  <c r="E1542" i="6"/>
  <c r="I1542" i="6" s="1"/>
  <c r="D1542" i="6"/>
  <c r="F1541" i="6"/>
  <c r="E1541" i="6"/>
  <c r="I1541" i="6" s="1"/>
  <c r="D1541" i="6"/>
  <c r="F1540" i="6"/>
  <c r="E1540" i="6"/>
  <c r="D1540" i="6"/>
  <c r="F1539" i="6"/>
  <c r="E1539" i="6"/>
  <c r="I1539" i="6" s="1"/>
  <c r="D1539" i="6"/>
  <c r="C1539" i="6"/>
  <c r="C1540" i="6" s="1"/>
  <c r="A1539" i="6"/>
  <c r="H1513" i="5"/>
  <c r="G1513" i="5"/>
  <c r="F1513" i="5"/>
  <c r="B1513" i="5"/>
  <c r="H1512" i="5"/>
  <c r="G1512" i="5"/>
  <c r="F1512" i="5"/>
  <c r="B1512" i="5"/>
  <c r="H1511" i="5"/>
  <c r="G1511" i="5"/>
  <c r="F1511" i="5"/>
  <c r="B1511" i="5"/>
  <c r="H1510" i="5"/>
  <c r="G1510" i="5"/>
  <c r="F1510" i="5"/>
  <c r="B1510" i="5"/>
  <c r="H1509" i="5"/>
  <c r="G1509" i="5"/>
  <c r="F1509" i="5"/>
  <c r="B1509" i="5"/>
  <c r="H1508" i="5"/>
  <c r="G1508" i="5"/>
  <c r="F1508" i="5"/>
  <c r="B1508" i="5"/>
  <c r="H1507" i="5"/>
  <c r="G1507" i="5"/>
  <c r="F1507" i="5"/>
  <c r="B1507" i="5"/>
  <c r="H1506" i="5"/>
  <c r="G1506" i="5"/>
  <c r="F1506" i="5"/>
  <c r="B1506" i="5"/>
  <c r="H1505" i="5"/>
  <c r="G1505" i="5"/>
  <c r="F1505" i="5"/>
  <c r="B1505" i="5"/>
  <c r="H1504" i="5"/>
  <c r="G1504" i="5"/>
  <c r="F1504" i="5"/>
  <c r="B1504" i="5"/>
  <c r="H1503" i="5"/>
  <c r="G1503" i="5"/>
  <c r="F1503" i="5"/>
  <c r="B1503" i="5"/>
  <c r="H1502" i="5"/>
  <c r="G1502" i="5"/>
  <c r="F1502" i="5"/>
  <c r="B1502" i="5"/>
  <c r="H1501" i="5"/>
  <c r="G1501" i="5"/>
  <c r="F1501" i="5"/>
  <c r="B1501" i="5"/>
  <c r="H1500" i="5"/>
  <c r="G1500" i="5"/>
  <c r="F1500" i="5"/>
  <c r="B1500" i="5"/>
  <c r="H1499" i="5"/>
  <c r="G1499" i="5"/>
  <c r="F1499" i="5"/>
  <c r="B1499" i="5"/>
  <c r="H1498" i="5"/>
  <c r="G1498" i="5"/>
  <c r="F1498" i="5"/>
  <c r="B1498" i="5"/>
  <c r="H1497" i="5"/>
  <c r="G1497" i="5"/>
  <c r="F1497" i="5"/>
  <c r="B1497" i="5"/>
  <c r="H1496" i="5"/>
  <c r="G1496" i="5"/>
  <c r="F1496" i="5"/>
  <c r="B1496" i="5"/>
  <c r="H1495" i="5"/>
  <c r="G1495" i="5"/>
  <c r="F1495" i="5"/>
  <c r="B1495" i="5"/>
  <c r="H1494" i="5"/>
  <c r="G1494" i="5"/>
  <c r="F1494" i="5"/>
  <c r="B1494" i="5"/>
  <c r="H1493" i="5"/>
  <c r="G1493" i="5"/>
  <c r="F1493" i="5"/>
  <c r="B1493" i="5"/>
  <c r="H1492" i="5"/>
  <c r="G1492" i="5"/>
  <c r="F1492" i="5"/>
  <c r="B1492" i="5"/>
  <c r="H1491" i="5"/>
  <c r="G1491" i="5"/>
  <c r="F1491" i="5"/>
  <c r="B1491" i="5"/>
  <c r="H1490" i="5"/>
  <c r="G1490" i="5"/>
  <c r="F1490" i="5"/>
  <c r="B1490" i="5"/>
  <c r="H1489" i="5"/>
  <c r="G1489" i="5"/>
  <c r="F1489" i="5"/>
  <c r="B1489" i="5"/>
  <c r="H1488" i="5"/>
  <c r="G1488" i="5"/>
  <c r="F1488" i="5"/>
  <c r="B1488" i="5"/>
  <c r="H1487" i="5"/>
  <c r="G1487" i="5"/>
  <c r="F1487" i="5"/>
  <c r="B1487" i="5"/>
  <c r="H1486" i="5"/>
  <c r="G1486" i="5"/>
  <c r="F1486" i="5"/>
  <c r="B1486" i="5"/>
  <c r="F433" i="4"/>
  <c r="E433" i="4"/>
  <c r="D433" i="4"/>
  <c r="F432" i="4"/>
  <c r="E432" i="4"/>
  <c r="D432" i="4"/>
  <c r="F431" i="4"/>
  <c r="E431" i="4"/>
  <c r="D431" i="4"/>
  <c r="F430" i="4"/>
  <c r="E430" i="4"/>
  <c r="D430" i="4"/>
  <c r="F429" i="4"/>
  <c r="E429" i="4"/>
  <c r="D429" i="4"/>
  <c r="F428" i="4"/>
  <c r="E428" i="4"/>
  <c r="D428" i="4"/>
  <c r="F427" i="4"/>
  <c r="E427" i="4"/>
  <c r="D427" i="4"/>
  <c r="F426" i="4"/>
  <c r="E426" i="4"/>
  <c r="D426" i="4"/>
  <c r="C426" i="4"/>
  <c r="C427" i="4" s="1"/>
  <c r="A426" i="4"/>
  <c r="A1574" i="6" l="1"/>
  <c r="C1575" i="6"/>
  <c r="H1574" i="6"/>
  <c r="J438" i="4"/>
  <c r="N438" i="4" s="1"/>
  <c r="M438" i="4"/>
  <c r="A439" i="4"/>
  <c r="H439" i="4"/>
  <c r="K439" i="4" s="1"/>
  <c r="C440" i="4"/>
  <c r="G439" i="4"/>
  <c r="M439" i="4" s="1"/>
  <c r="I439" i="4"/>
  <c r="L439" i="4" s="1"/>
  <c r="I427" i="4"/>
  <c r="J1542" i="6"/>
  <c r="J1546" i="6"/>
  <c r="J1554" i="6"/>
  <c r="J1558" i="6"/>
  <c r="C1541" i="6"/>
  <c r="A1540" i="6"/>
  <c r="J1541" i="6"/>
  <c r="J1545" i="6"/>
  <c r="J1549" i="6"/>
  <c r="J1553" i="6"/>
  <c r="J1557" i="6"/>
  <c r="J1561" i="6"/>
  <c r="J1565" i="6"/>
  <c r="H1540" i="6"/>
  <c r="J1562" i="6"/>
  <c r="J1550" i="6"/>
  <c r="I1544" i="6"/>
  <c r="J1544" i="6" s="1"/>
  <c r="I1552" i="6"/>
  <c r="J1551" i="6" s="1"/>
  <c r="I1560" i="6"/>
  <c r="J1560" i="6" s="1"/>
  <c r="I1564" i="6"/>
  <c r="J1564" i="6" s="1"/>
  <c r="H1539" i="6"/>
  <c r="I1540" i="6"/>
  <c r="J1540" i="6" s="1"/>
  <c r="I1548" i="6"/>
  <c r="J1548" i="6" s="1"/>
  <c r="I1556" i="6"/>
  <c r="J1556" i="6" s="1"/>
  <c r="H427" i="4"/>
  <c r="I426" i="4"/>
  <c r="L426" i="4" s="1"/>
  <c r="L427" i="4" s="1"/>
  <c r="C428" i="4"/>
  <c r="A427" i="4"/>
  <c r="G428" i="4"/>
  <c r="G426" i="4"/>
  <c r="H426" i="4"/>
  <c r="K426" i="4" s="1"/>
  <c r="G427" i="4"/>
  <c r="I428" i="4"/>
  <c r="A1575" i="6" l="1"/>
  <c r="C1576" i="6"/>
  <c r="H1575" i="6"/>
  <c r="J439" i="4"/>
  <c r="N439" i="4" s="1"/>
  <c r="C441" i="4"/>
  <c r="A440" i="4"/>
  <c r="I440" i="4"/>
  <c r="L440" i="4" s="1"/>
  <c r="G440" i="4"/>
  <c r="H440" i="4"/>
  <c r="K440" i="4" s="1"/>
  <c r="M427" i="4"/>
  <c r="J1539" i="6"/>
  <c r="J1555" i="6"/>
  <c r="J1563" i="6"/>
  <c r="H1541" i="6"/>
  <c r="A1541" i="6"/>
  <c r="C1542" i="6"/>
  <c r="J1547" i="6"/>
  <c r="J1543" i="6"/>
  <c r="K427" i="4"/>
  <c r="M426" i="4"/>
  <c r="J426" i="4"/>
  <c r="A428" i="4"/>
  <c r="L428" i="4"/>
  <c r="C429" i="4"/>
  <c r="H428" i="4"/>
  <c r="M428" i="4" s="1"/>
  <c r="C1577" i="6" l="1"/>
  <c r="H1576" i="6"/>
  <c r="A1576" i="6"/>
  <c r="J440" i="4"/>
  <c r="N440" i="4" s="1"/>
  <c r="M440" i="4"/>
  <c r="A441" i="4"/>
  <c r="H441" i="4"/>
  <c r="K441" i="4" s="1"/>
  <c r="I441" i="4"/>
  <c r="L441" i="4" s="1"/>
  <c r="G441" i="4"/>
  <c r="X1520" i="1"/>
  <c r="X1523" i="1"/>
  <c r="A1542" i="6"/>
  <c r="C1543" i="6"/>
  <c r="H1542" i="6"/>
  <c r="K428" i="4"/>
  <c r="A429" i="4"/>
  <c r="G429" i="4"/>
  <c r="C430" i="4"/>
  <c r="H429" i="4"/>
  <c r="K429" i="4" s="1"/>
  <c r="I429" i="4"/>
  <c r="L429" i="4" s="1"/>
  <c r="N426" i="4"/>
  <c r="J427" i="4"/>
  <c r="C1578" i="6" l="1"/>
  <c r="A1577" i="6"/>
  <c r="H1577" i="6"/>
  <c r="M441" i="4"/>
  <c r="J441" i="4"/>
  <c r="N441" i="4" s="1"/>
  <c r="X1524" i="1"/>
  <c r="X1518" i="1"/>
  <c r="X1519" i="1"/>
  <c r="X1521" i="1"/>
  <c r="X1522" i="1"/>
  <c r="C1544" i="6"/>
  <c r="A1543" i="6"/>
  <c r="H1543" i="6"/>
  <c r="C431" i="4"/>
  <c r="A430" i="4"/>
  <c r="I430" i="4"/>
  <c r="L430" i="4" s="1"/>
  <c r="G430" i="4"/>
  <c r="H430" i="4"/>
  <c r="K430" i="4" s="1"/>
  <c r="M429" i="4"/>
  <c r="N427" i="4"/>
  <c r="J428" i="4"/>
  <c r="C1579" i="6" l="1"/>
  <c r="H1578" i="6"/>
  <c r="A1578" i="6"/>
  <c r="C1545" i="6"/>
  <c r="A1544" i="6"/>
  <c r="H1544" i="6"/>
  <c r="M430" i="4"/>
  <c r="N428" i="4"/>
  <c r="J429" i="4"/>
  <c r="C432" i="4"/>
  <c r="A431" i="4"/>
  <c r="I431" i="4"/>
  <c r="L431" i="4" s="1"/>
  <c r="G431" i="4"/>
  <c r="H431" i="4"/>
  <c r="K431" i="4" s="1"/>
  <c r="A1579" i="6" l="1"/>
  <c r="C1580" i="6"/>
  <c r="H1579" i="6"/>
  <c r="M431" i="4"/>
  <c r="C1546" i="6"/>
  <c r="A1545" i="6"/>
  <c r="H1545" i="6"/>
  <c r="A432" i="4"/>
  <c r="C433" i="4"/>
  <c r="H432" i="4"/>
  <c r="K432" i="4" s="1"/>
  <c r="G432" i="4"/>
  <c r="I432" i="4"/>
  <c r="L432" i="4" s="1"/>
  <c r="N429" i="4"/>
  <c r="J430" i="4"/>
  <c r="A1580" i="6" l="1"/>
  <c r="C1581" i="6"/>
  <c r="H1580" i="6"/>
  <c r="A1546" i="6"/>
  <c r="C1547" i="6"/>
  <c r="H1546" i="6"/>
  <c r="M432" i="4"/>
  <c r="N430" i="4"/>
  <c r="J431" i="4"/>
  <c r="A433" i="4"/>
  <c r="G433" i="4"/>
  <c r="H433" i="4"/>
  <c r="K433" i="4" s="1"/>
  <c r="I433" i="4"/>
  <c r="L433" i="4" s="1"/>
  <c r="C1582" i="6" l="1"/>
  <c r="A1581" i="6"/>
  <c r="H1581" i="6"/>
  <c r="J1581" i="6"/>
  <c r="G1581" i="6" s="1"/>
  <c r="A1547" i="6"/>
  <c r="C1548" i="6"/>
  <c r="H1547" i="6"/>
  <c r="N431" i="4"/>
  <c r="J432" i="4"/>
  <c r="M433" i="4"/>
  <c r="C1583" i="6" l="1"/>
  <c r="H1582" i="6"/>
  <c r="A1582" i="6"/>
  <c r="C1549" i="6"/>
  <c r="A1548" i="6"/>
  <c r="H1548" i="6"/>
  <c r="N432" i="4"/>
  <c r="J433" i="4"/>
  <c r="N433" i="4" s="1"/>
  <c r="A1583" i="6" l="1"/>
  <c r="C1584" i="6"/>
  <c r="H1583" i="6"/>
  <c r="C1550" i="6"/>
  <c r="A1549" i="6"/>
  <c r="H1549" i="6"/>
  <c r="A1584" i="6" l="1"/>
  <c r="C1585" i="6"/>
  <c r="H1584" i="6"/>
  <c r="A1550" i="6"/>
  <c r="C1551" i="6"/>
  <c r="H1550" i="6"/>
  <c r="C1586" i="6" l="1"/>
  <c r="A1585" i="6"/>
  <c r="H1585" i="6"/>
  <c r="A1551" i="6"/>
  <c r="C1552" i="6"/>
  <c r="H1551" i="6"/>
  <c r="A1586" i="6" l="1"/>
  <c r="C1587" i="6"/>
  <c r="H1586" i="6"/>
  <c r="C1553" i="6"/>
  <c r="A1552" i="6"/>
  <c r="H1552" i="6"/>
  <c r="J1552" i="6"/>
  <c r="G1552" i="6" s="1"/>
  <c r="A1587" i="6" l="1"/>
  <c r="C1588" i="6"/>
  <c r="H1587" i="6"/>
  <c r="H1553" i="6"/>
  <c r="A1553" i="6"/>
  <c r="C1554" i="6"/>
  <c r="C1589" i="6" l="1"/>
  <c r="H1588" i="6"/>
  <c r="A1588" i="6"/>
  <c r="J1588" i="6"/>
  <c r="G1588" i="6" s="1"/>
  <c r="A1554" i="6"/>
  <c r="C1555" i="6"/>
  <c r="H1554" i="6"/>
  <c r="C1590" i="6" l="1"/>
  <c r="A1589" i="6"/>
  <c r="H1589" i="6"/>
  <c r="C1556" i="6"/>
  <c r="A1555" i="6"/>
  <c r="H1555" i="6"/>
  <c r="A1590" i="6" l="1"/>
  <c r="C1591" i="6"/>
  <c r="H1590" i="6"/>
  <c r="C1557" i="6"/>
  <c r="A1556" i="6"/>
  <c r="H1556" i="6"/>
  <c r="A1591" i="6" l="1"/>
  <c r="C1592" i="6"/>
  <c r="H1591" i="6"/>
  <c r="C1558" i="6"/>
  <c r="A1557" i="6"/>
  <c r="H1557" i="6"/>
  <c r="C1593" i="6" l="1"/>
  <c r="H1592" i="6"/>
  <c r="A1592" i="6"/>
  <c r="A1558" i="6"/>
  <c r="C1559" i="6"/>
  <c r="H1558" i="6"/>
  <c r="C1594" i="6" l="1"/>
  <c r="A1593" i="6"/>
  <c r="H1593" i="6"/>
  <c r="A1559" i="6"/>
  <c r="C1560" i="6"/>
  <c r="H1559" i="6"/>
  <c r="J1559" i="6"/>
  <c r="G1559" i="6" s="1"/>
  <c r="A1594" i="6" l="1"/>
  <c r="C1595" i="6"/>
  <c r="H1594" i="6"/>
  <c r="C1561" i="6"/>
  <c r="A1560" i="6"/>
  <c r="H1560" i="6"/>
  <c r="A1595" i="6" l="1"/>
  <c r="C1596" i="6"/>
  <c r="H1595" i="6"/>
  <c r="J1595" i="6"/>
  <c r="G1595" i="6" s="1"/>
  <c r="H1561" i="6"/>
  <c r="A1561" i="6"/>
  <c r="C1562" i="6"/>
  <c r="A1596" i="6" l="1"/>
  <c r="H1596" i="6"/>
  <c r="G1596" i="6"/>
  <c r="A1562" i="6"/>
  <c r="C1563" i="6"/>
  <c r="H1562" i="6"/>
  <c r="V1530" i="1" l="1"/>
  <c r="V1539" i="1"/>
  <c r="T1545" i="1"/>
  <c r="V1531" i="1"/>
  <c r="V1519" i="1"/>
  <c r="Z1519" i="1" s="1"/>
  <c r="V1538" i="1"/>
  <c r="V1526" i="1"/>
  <c r="V1518" i="1"/>
  <c r="Z1518" i="1" s="1"/>
  <c r="V1543" i="1"/>
  <c r="V1541" i="1"/>
  <c r="V1536" i="1"/>
  <c r="V1544" i="1"/>
  <c r="V1528" i="1"/>
  <c r="V1535" i="1"/>
  <c r="T1538" i="1"/>
  <c r="V1545" i="1"/>
  <c r="V1524" i="1"/>
  <c r="Z1524" i="1" s="1"/>
  <c r="T1531" i="1"/>
  <c r="V1532" i="1"/>
  <c r="V1520" i="1"/>
  <c r="Z1520" i="1" s="1"/>
  <c r="V1534" i="1"/>
  <c r="V1533" i="1"/>
  <c r="V1542" i="1"/>
  <c r="V1537" i="1"/>
  <c r="V1523" i="1"/>
  <c r="Z1523" i="1" s="1"/>
  <c r="V1527" i="1"/>
  <c r="V1521" i="1"/>
  <c r="Z1521" i="1" s="1"/>
  <c r="V1525" i="1"/>
  <c r="V1522" i="1"/>
  <c r="Z1522" i="1" s="1"/>
  <c r="V1540" i="1"/>
  <c r="V1529" i="1"/>
  <c r="C1564" i="6"/>
  <c r="A1563" i="6"/>
  <c r="H1563" i="6"/>
  <c r="C1565" i="6" l="1"/>
  <c r="A1564" i="6"/>
  <c r="H1564" i="6"/>
  <c r="C1566" i="6" l="1"/>
  <c r="A1565" i="6"/>
  <c r="H1565" i="6"/>
  <c r="A1566" i="6" l="1"/>
  <c r="C1567" i="6"/>
  <c r="J1566" i="6"/>
  <c r="G1566" i="6" s="1"/>
  <c r="H1566" i="6"/>
  <c r="A1567" i="6" l="1"/>
  <c r="H1567" i="6"/>
  <c r="G1567" i="6"/>
  <c r="N210" i="2" l="1"/>
  <c r="M210" i="2"/>
  <c r="L210" i="2"/>
  <c r="K210" i="2"/>
  <c r="N209" i="2"/>
  <c r="M209" i="2"/>
  <c r="L209" i="2"/>
  <c r="K209" i="2"/>
  <c r="N208" i="2"/>
  <c r="M208" i="2"/>
  <c r="L208" i="2"/>
  <c r="K208" i="2"/>
  <c r="N207" i="2"/>
  <c r="M207" i="2"/>
  <c r="L207" i="2"/>
  <c r="K207" i="2"/>
  <c r="O207" i="2" s="1"/>
  <c r="B1517" i="1"/>
  <c r="V1517" i="1" s="1"/>
  <c r="B1516" i="1"/>
  <c r="V1516" i="1" s="1"/>
  <c r="B1515" i="1"/>
  <c r="V1515" i="1" s="1"/>
  <c r="B1514" i="1"/>
  <c r="V1514" i="1" s="1"/>
  <c r="B1513" i="1"/>
  <c r="V1513" i="1" s="1"/>
  <c r="B1512" i="1"/>
  <c r="V1512" i="1" s="1"/>
  <c r="V1511" i="1"/>
  <c r="B1511" i="1"/>
  <c r="B1510" i="1"/>
  <c r="V1510" i="1" s="1"/>
  <c r="B1509" i="1"/>
  <c r="B1508" i="1"/>
  <c r="B1507" i="1"/>
  <c r="V1507" i="1" s="1"/>
  <c r="V1506" i="1"/>
  <c r="B1506" i="1"/>
  <c r="B1505" i="1"/>
  <c r="B1504" i="1"/>
  <c r="V1503" i="1"/>
  <c r="B1503" i="1"/>
  <c r="T1503" i="1" s="1"/>
  <c r="B1502" i="1"/>
  <c r="B1501" i="1"/>
  <c r="V1501" i="1" s="1"/>
  <c r="V1500" i="1"/>
  <c r="B1500" i="1"/>
  <c r="B1499" i="1"/>
  <c r="V1499" i="1" s="1"/>
  <c r="B1498" i="1"/>
  <c r="B1497" i="1"/>
  <c r="V1497" i="1" s="1"/>
  <c r="X1496" i="1"/>
  <c r="B1496" i="1"/>
  <c r="V1496" i="1" s="1"/>
  <c r="Z1496" i="1" s="1"/>
  <c r="X1495" i="1"/>
  <c r="B1495" i="1"/>
  <c r="V1495" i="1" s="1"/>
  <c r="Z1495" i="1" s="1"/>
  <c r="B1494" i="1"/>
  <c r="V1494" i="1" s="1"/>
  <c r="Z1494" i="1" s="1"/>
  <c r="B1493" i="1"/>
  <c r="V1493" i="1" s="1"/>
  <c r="Z1493" i="1" s="1"/>
  <c r="B1492" i="1"/>
  <c r="V1492" i="1" s="1"/>
  <c r="Z1492" i="1" s="1"/>
  <c r="X1491" i="1"/>
  <c r="B1491" i="1"/>
  <c r="V1491" i="1" s="1"/>
  <c r="Z1491" i="1" s="1"/>
  <c r="B1490" i="1"/>
  <c r="V1490" i="1" s="1"/>
  <c r="Z1490" i="1" s="1"/>
  <c r="O210" i="2" l="1"/>
  <c r="O209" i="2"/>
  <c r="Q209" i="2" s="1"/>
  <c r="O208" i="2"/>
  <c r="Q207" i="2"/>
  <c r="P207" i="2"/>
  <c r="Q208" i="2"/>
  <c r="P208" i="2"/>
  <c r="Q210" i="2"/>
  <c r="P210" i="2"/>
  <c r="P209" i="2"/>
  <c r="X1494" i="1"/>
  <c r="X1492" i="1"/>
  <c r="T1510" i="1"/>
  <c r="X1493" i="1"/>
  <c r="V1498" i="1"/>
  <c r="V1502" i="1"/>
  <c r="V1505" i="1"/>
  <c r="V1509" i="1"/>
  <c r="V1504" i="1"/>
  <c r="V1508" i="1"/>
  <c r="X1490" i="1"/>
  <c r="T1517" i="1"/>
  <c r="F425" i="4"/>
  <c r="E425" i="4"/>
  <c r="D425" i="4"/>
  <c r="F424" i="4"/>
  <c r="E424" i="4"/>
  <c r="D424" i="4"/>
  <c r="F423" i="4"/>
  <c r="E423" i="4"/>
  <c r="D423" i="4"/>
  <c r="F422" i="4"/>
  <c r="E422" i="4"/>
  <c r="D422" i="4"/>
  <c r="F421" i="4"/>
  <c r="E421" i="4"/>
  <c r="D421" i="4"/>
  <c r="F420" i="4"/>
  <c r="E420" i="4"/>
  <c r="D420" i="4"/>
  <c r="F419" i="4"/>
  <c r="E419" i="4"/>
  <c r="D419" i="4"/>
  <c r="C419" i="4"/>
  <c r="C420" i="4" s="1"/>
  <c r="F418" i="4"/>
  <c r="E418" i="4"/>
  <c r="D418" i="4"/>
  <c r="C418" i="4"/>
  <c r="A418" i="4"/>
  <c r="D1510" i="6"/>
  <c r="J1538" i="6"/>
  <c r="F1538" i="6"/>
  <c r="E1538" i="6"/>
  <c r="D1538" i="6"/>
  <c r="F1537" i="6"/>
  <c r="E1537" i="6"/>
  <c r="I1537" i="6" s="1"/>
  <c r="D1537" i="6"/>
  <c r="F1536" i="6"/>
  <c r="E1536" i="6"/>
  <c r="I1536" i="6" s="1"/>
  <c r="D1536" i="6"/>
  <c r="F1535" i="6"/>
  <c r="E1535" i="6"/>
  <c r="D1535" i="6"/>
  <c r="F1534" i="6"/>
  <c r="E1534" i="6"/>
  <c r="I1534" i="6" s="1"/>
  <c r="D1534" i="6"/>
  <c r="F1533" i="6"/>
  <c r="E1533" i="6"/>
  <c r="I1533" i="6" s="1"/>
  <c r="D1533" i="6"/>
  <c r="F1532" i="6"/>
  <c r="E1532" i="6"/>
  <c r="I1532" i="6" s="1"/>
  <c r="D1532" i="6"/>
  <c r="F1531" i="6"/>
  <c r="E1531" i="6"/>
  <c r="D1531" i="6"/>
  <c r="F1530" i="6"/>
  <c r="E1530" i="6"/>
  <c r="I1530" i="6" s="1"/>
  <c r="D1530" i="6"/>
  <c r="F1529" i="6"/>
  <c r="E1529" i="6"/>
  <c r="I1529" i="6" s="1"/>
  <c r="D1529" i="6"/>
  <c r="F1528" i="6"/>
  <c r="E1528" i="6"/>
  <c r="I1528" i="6" s="1"/>
  <c r="D1528" i="6"/>
  <c r="F1527" i="6"/>
  <c r="E1527" i="6"/>
  <c r="D1527" i="6"/>
  <c r="F1526" i="6"/>
  <c r="E1526" i="6"/>
  <c r="I1526" i="6" s="1"/>
  <c r="D1526" i="6"/>
  <c r="F1525" i="6"/>
  <c r="E1525" i="6"/>
  <c r="I1525" i="6" s="1"/>
  <c r="D1525" i="6"/>
  <c r="F1524" i="6"/>
  <c r="E1524" i="6"/>
  <c r="I1524" i="6" s="1"/>
  <c r="D1524" i="6"/>
  <c r="F1523" i="6"/>
  <c r="E1523" i="6"/>
  <c r="D1523" i="6"/>
  <c r="F1522" i="6"/>
  <c r="E1522" i="6"/>
  <c r="I1522" i="6" s="1"/>
  <c r="D1522" i="6"/>
  <c r="F1521" i="6"/>
  <c r="E1521" i="6"/>
  <c r="I1521" i="6" s="1"/>
  <c r="D1521" i="6"/>
  <c r="F1520" i="6"/>
  <c r="E1520" i="6"/>
  <c r="I1520" i="6" s="1"/>
  <c r="D1520" i="6"/>
  <c r="F1519" i="6"/>
  <c r="E1519" i="6"/>
  <c r="I1519" i="6" s="1"/>
  <c r="D1519" i="6"/>
  <c r="F1518" i="6"/>
  <c r="E1518" i="6"/>
  <c r="I1518" i="6" s="1"/>
  <c r="D1518" i="6"/>
  <c r="F1517" i="6"/>
  <c r="E1517" i="6"/>
  <c r="I1517" i="6" s="1"/>
  <c r="D1517" i="6"/>
  <c r="F1516" i="6"/>
  <c r="E1516" i="6"/>
  <c r="I1516" i="6" s="1"/>
  <c r="D1516" i="6"/>
  <c r="F1515" i="6"/>
  <c r="E1515" i="6"/>
  <c r="D1515" i="6"/>
  <c r="F1514" i="6"/>
  <c r="E1514" i="6"/>
  <c r="I1514" i="6" s="1"/>
  <c r="D1514" i="6"/>
  <c r="F1513" i="6"/>
  <c r="E1513" i="6"/>
  <c r="I1513" i="6" s="1"/>
  <c r="D1513" i="6"/>
  <c r="F1512" i="6"/>
  <c r="E1512" i="6"/>
  <c r="I1512" i="6" s="1"/>
  <c r="D1512" i="6"/>
  <c r="F1511" i="6"/>
  <c r="E1511" i="6"/>
  <c r="D1511" i="6"/>
  <c r="F1510" i="6"/>
  <c r="E1510" i="6"/>
  <c r="I1510" i="6" s="1"/>
  <c r="C1510" i="6"/>
  <c r="C1511" i="6" s="1"/>
  <c r="A1510" i="6"/>
  <c r="H1485" i="5"/>
  <c r="G1485" i="5"/>
  <c r="F1485" i="5"/>
  <c r="B1485" i="5"/>
  <c r="H1484" i="5"/>
  <c r="G1484" i="5"/>
  <c r="F1484" i="5"/>
  <c r="B1484" i="5"/>
  <c r="H1483" i="5"/>
  <c r="G1483" i="5"/>
  <c r="F1483" i="5"/>
  <c r="B1483" i="5"/>
  <c r="H1482" i="5"/>
  <c r="G1482" i="5"/>
  <c r="F1482" i="5"/>
  <c r="B1482" i="5"/>
  <c r="H1481" i="5"/>
  <c r="G1481" i="5"/>
  <c r="F1481" i="5"/>
  <c r="B1481" i="5"/>
  <c r="H1480" i="5"/>
  <c r="G1480" i="5"/>
  <c r="F1480" i="5"/>
  <c r="B1480" i="5"/>
  <c r="H1479" i="5"/>
  <c r="G1479" i="5"/>
  <c r="F1479" i="5"/>
  <c r="B1479" i="5"/>
  <c r="H1478" i="5"/>
  <c r="G1478" i="5"/>
  <c r="F1478" i="5"/>
  <c r="B1478" i="5"/>
  <c r="H1477" i="5"/>
  <c r="G1477" i="5"/>
  <c r="F1477" i="5"/>
  <c r="B1477" i="5"/>
  <c r="H1476" i="5"/>
  <c r="G1476" i="5"/>
  <c r="F1476" i="5"/>
  <c r="B1476" i="5"/>
  <c r="H1475" i="5"/>
  <c r="G1475" i="5"/>
  <c r="F1475" i="5"/>
  <c r="B1475" i="5"/>
  <c r="H1474" i="5"/>
  <c r="G1474" i="5"/>
  <c r="F1474" i="5"/>
  <c r="B1474" i="5"/>
  <c r="H1473" i="5"/>
  <c r="G1473" i="5"/>
  <c r="F1473" i="5"/>
  <c r="B1473" i="5"/>
  <c r="H1472" i="5"/>
  <c r="G1472" i="5"/>
  <c r="F1472" i="5"/>
  <c r="B1472" i="5"/>
  <c r="H1471" i="5"/>
  <c r="G1471" i="5"/>
  <c r="F1471" i="5"/>
  <c r="B1471" i="5"/>
  <c r="H1470" i="5"/>
  <c r="G1470" i="5"/>
  <c r="F1470" i="5"/>
  <c r="B1470" i="5"/>
  <c r="H1469" i="5"/>
  <c r="G1469" i="5"/>
  <c r="F1469" i="5"/>
  <c r="B1469" i="5"/>
  <c r="H1468" i="5"/>
  <c r="G1468" i="5"/>
  <c r="F1468" i="5"/>
  <c r="B1468" i="5"/>
  <c r="H1467" i="5"/>
  <c r="G1467" i="5"/>
  <c r="F1467" i="5"/>
  <c r="B1467" i="5"/>
  <c r="H1466" i="5"/>
  <c r="G1466" i="5"/>
  <c r="F1466" i="5"/>
  <c r="B1466" i="5"/>
  <c r="H1465" i="5"/>
  <c r="G1465" i="5"/>
  <c r="F1465" i="5"/>
  <c r="B1465" i="5"/>
  <c r="H1464" i="5"/>
  <c r="G1464" i="5"/>
  <c r="F1464" i="5"/>
  <c r="B1464" i="5"/>
  <c r="H1463" i="5"/>
  <c r="G1463" i="5"/>
  <c r="F1463" i="5"/>
  <c r="B1463" i="5"/>
  <c r="H1462" i="5"/>
  <c r="G1462" i="5"/>
  <c r="F1462" i="5"/>
  <c r="B1462" i="5"/>
  <c r="H1461" i="5"/>
  <c r="G1461" i="5"/>
  <c r="F1461" i="5"/>
  <c r="B1461" i="5"/>
  <c r="H1460" i="5"/>
  <c r="G1460" i="5"/>
  <c r="F1460" i="5"/>
  <c r="B1460" i="5"/>
  <c r="H1459" i="5"/>
  <c r="G1459" i="5"/>
  <c r="F1459" i="5"/>
  <c r="B1459" i="5"/>
  <c r="H1458" i="5"/>
  <c r="G1458" i="5"/>
  <c r="F1458" i="5"/>
  <c r="B1458" i="5"/>
  <c r="N206" i="2"/>
  <c r="M206" i="2"/>
  <c r="L206" i="2"/>
  <c r="K206" i="2"/>
  <c r="O206" i="2" s="1"/>
  <c r="N205" i="2"/>
  <c r="M205" i="2"/>
  <c r="L205" i="2"/>
  <c r="K205" i="2"/>
  <c r="N204" i="2"/>
  <c r="M204" i="2"/>
  <c r="L204" i="2"/>
  <c r="K204" i="2"/>
  <c r="N203" i="2"/>
  <c r="M203" i="2"/>
  <c r="L203" i="2"/>
  <c r="K203" i="2"/>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I418" i="4" l="1"/>
  <c r="L418" i="4" s="1"/>
  <c r="I419" i="4"/>
  <c r="H419" i="4"/>
  <c r="G420" i="4"/>
  <c r="J1519" i="6"/>
  <c r="O205" i="2"/>
  <c r="P205" i="2" s="1"/>
  <c r="A420" i="4"/>
  <c r="C421" i="4"/>
  <c r="H420" i="4"/>
  <c r="H421" i="4"/>
  <c r="G418" i="4"/>
  <c r="A419" i="4"/>
  <c r="I420" i="4"/>
  <c r="G419" i="4"/>
  <c r="H418" i="4"/>
  <c r="K418" i="4" s="1"/>
  <c r="K419" i="4" s="1"/>
  <c r="J1518" i="6"/>
  <c r="C1512" i="6"/>
  <c r="A1511" i="6"/>
  <c r="J1525" i="6"/>
  <c r="J1513" i="6"/>
  <c r="J1517" i="6"/>
  <c r="J1512" i="6"/>
  <c r="J1516" i="6"/>
  <c r="J1521" i="6"/>
  <c r="J1529" i="6"/>
  <c r="J1533" i="6"/>
  <c r="H1511" i="6"/>
  <c r="J1520" i="6"/>
  <c r="J1524" i="6"/>
  <c r="J1528" i="6"/>
  <c r="J1532" i="6"/>
  <c r="J1536" i="6"/>
  <c r="I1515" i="6"/>
  <c r="J1515" i="6" s="1"/>
  <c r="I1511" i="6"/>
  <c r="J1511" i="6" s="1"/>
  <c r="I1523" i="6"/>
  <c r="J1522" i="6" s="1"/>
  <c r="I1527" i="6"/>
  <c r="J1527" i="6" s="1"/>
  <c r="I1531" i="6"/>
  <c r="J1531" i="6" s="1"/>
  <c r="I1535" i="6"/>
  <c r="J1535" i="6" s="1"/>
  <c r="H1510" i="6"/>
  <c r="O204" i="2"/>
  <c r="P204" i="2" s="1"/>
  <c r="O203" i="2"/>
  <c r="Q203" i="2" s="1"/>
  <c r="Q205" i="2"/>
  <c r="Q206" i="2"/>
  <c r="P206" i="2"/>
  <c r="L419" i="4" l="1"/>
  <c r="M419" i="4"/>
  <c r="K420" i="4"/>
  <c r="K421" i="4" s="1"/>
  <c r="J1526" i="6"/>
  <c r="Q204" i="2"/>
  <c r="P203" i="2"/>
  <c r="L420" i="4"/>
  <c r="M420" i="4"/>
  <c r="A421" i="4"/>
  <c r="G421" i="4"/>
  <c r="C422" i="4"/>
  <c r="I421" i="4"/>
  <c r="M418" i="4"/>
  <c r="J418" i="4"/>
  <c r="J1514" i="6"/>
  <c r="A1512" i="6"/>
  <c r="C1513" i="6"/>
  <c r="H1512" i="6"/>
  <c r="J1510" i="6"/>
  <c r="J1534" i="6"/>
  <c r="AF336" i="6"/>
  <c r="AF335" i="6"/>
  <c r="AF332" i="6"/>
  <c r="AF331" i="6"/>
  <c r="AF329" i="6"/>
  <c r="AF328" i="6"/>
  <c r="AF327" i="6"/>
  <c r="AF334" i="6" s="1"/>
  <c r="AF326" i="6"/>
  <c r="AF333" i="6" s="1"/>
  <c r="AF325" i="6"/>
  <c r="AF324" i="6"/>
  <c r="AF308" i="6"/>
  <c r="AF305" i="6"/>
  <c r="AF304" i="6"/>
  <c r="AF301" i="6"/>
  <c r="AF300" i="6"/>
  <c r="AF307" i="6" s="1"/>
  <c r="AF299" i="6"/>
  <c r="AF306" i="6" s="1"/>
  <c r="AF298" i="6"/>
  <c r="AF297" i="6"/>
  <c r="AF296" i="6"/>
  <c r="AF303" i="6" s="1"/>
  <c r="AF280" i="6"/>
  <c r="AF277" i="6"/>
  <c r="AF276" i="6"/>
  <c r="AF273" i="6"/>
  <c r="AF272" i="6"/>
  <c r="AF279" i="6" s="1"/>
  <c r="AF271" i="6"/>
  <c r="AF278" i="6" s="1"/>
  <c r="AF270" i="6"/>
  <c r="AF269" i="6"/>
  <c r="AF268" i="6"/>
  <c r="AF275" i="6" s="1"/>
  <c r="AF250" i="6"/>
  <c r="AF249" i="6"/>
  <c r="AF245" i="6"/>
  <c r="AF252" i="6" s="1"/>
  <c r="AF244" i="6"/>
  <c r="AF251" i="6" s="1"/>
  <c r="AF243" i="6"/>
  <c r="AF242" i="6"/>
  <c r="AF241" i="6"/>
  <c r="AF248" i="6" s="1"/>
  <c r="AF240" i="6"/>
  <c r="AF247" i="6" s="1"/>
  <c r="AF224" i="6"/>
  <c r="AF221" i="6"/>
  <c r="AF220" i="6"/>
  <c r="AF217" i="6"/>
  <c r="AF216" i="6"/>
  <c r="AF223" i="6" s="1"/>
  <c r="AF215" i="6"/>
  <c r="AF222" i="6" s="1"/>
  <c r="AF214" i="6"/>
  <c r="AF213" i="6"/>
  <c r="AF212" i="6"/>
  <c r="AF219" i="6" s="1"/>
  <c r="AF168" i="6"/>
  <c r="AF165" i="6"/>
  <c r="AF164" i="6"/>
  <c r="AF161" i="6"/>
  <c r="AF160" i="6"/>
  <c r="AF167" i="6" s="1"/>
  <c r="AF159" i="6"/>
  <c r="AF166" i="6" s="1"/>
  <c r="AF158" i="6"/>
  <c r="AF157" i="6"/>
  <c r="AF156" i="6"/>
  <c r="AF163" i="6" s="1"/>
  <c r="AF140" i="6"/>
  <c r="AF137" i="6"/>
  <c r="AF136" i="6"/>
  <c r="AF133" i="6"/>
  <c r="AF132" i="6"/>
  <c r="AF139" i="6" s="1"/>
  <c r="AF131" i="6"/>
  <c r="AF138" i="6" s="1"/>
  <c r="AF130" i="6"/>
  <c r="AF129" i="6"/>
  <c r="AF128" i="6"/>
  <c r="AF135" i="6" s="1"/>
  <c r="J1509" i="6"/>
  <c r="AF196" i="6"/>
  <c r="AF195" i="6"/>
  <c r="AF192" i="6"/>
  <c r="AF191" i="6"/>
  <c r="AF189" i="6"/>
  <c r="AF188" i="6"/>
  <c r="AF187" i="6"/>
  <c r="AF194" i="6" s="1"/>
  <c r="AF186" i="6"/>
  <c r="AF193" i="6" s="1"/>
  <c r="AF185" i="6"/>
  <c r="AF184" i="6"/>
  <c r="AF112" i="6"/>
  <c r="AF111" i="6"/>
  <c r="AF108" i="6"/>
  <c r="AF107" i="6"/>
  <c r="AF105" i="6"/>
  <c r="AF104" i="6"/>
  <c r="AF103" i="6"/>
  <c r="AF110" i="6" s="1"/>
  <c r="AF102" i="6"/>
  <c r="AF109" i="6" s="1"/>
  <c r="AF101" i="6"/>
  <c r="AF100" i="6"/>
  <c r="AF82" i="6"/>
  <c r="AF81" i="6"/>
  <c r="AF77" i="6"/>
  <c r="AF84" i="6" s="1"/>
  <c r="AF76" i="6"/>
  <c r="AF83" i="6" s="1"/>
  <c r="AF75" i="6"/>
  <c r="AF74" i="6"/>
  <c r="AF73" i="6"/>
  <c r="AF80" i="6" s="1"/>
  <c r="AF72" i="6"/>
  <c r="AF79" i="6" s="1"/>
  <c r="AF56" i="6"/>
  <c r="AF53" i="6"/>
  <c r="AF52" i="6"/>
  <c r="AF49" i="6"/>
  <c r="AF48" i="6"/>
  <c r="AF55" i="6" s="1"/>
  <c r="AF47" i="6"/>
  <c r="AF54" i="6" s="1"/>
  <c r="AF46" i="6"/>
  <c r="AF45" i="6"/>
  <c r="AF44" i="6"/>
  <c r="AF51" i="6" s="1"/>
  <c r="AF28" i="6"/>
  <c r="AF27" i="6"/>
  <c r="AF26" i="6"/>
  <c r="AF25" i="6"/>
  <c r="AF24" i="6"/>
  <c r="AF23" i="6"/>
  <c r="AF17" i="6"/>
  <c r="AF18" i="6"/>
  <c r="AF19" i="6"/>
  <c r="AF20" i="6"/>
  <c r="AF21" i="6"/>
  <c r="AF16" i="6"/>
  <c r="L421" i="4" l="1"/>
  <c r="C423" i="4"/>
  <c r="A422" i="4"/>
  <c r="G422" i="4"/>
  <c r="H422" i="4"/>
  <c r="K422" i="4" s="1"/>
  <c r="I422" i="4"/>
  <c r="L422" i="4" s="1"/>
  <c r="N418" i="4"/>
  <c r="J419" i="4"/>
  <c r="M421" i="4"/>
  <c r="A1513" i="6"/>
  <c r="C1514" i="6"/>
  <c r="H1513" i="6"/>
  <c r="M49" i="5"/>
  <c r="N419" i="4" l="1"/>
  <c r="J420" i="4"/>
  <c r="M422" i="4"/>
  <c r="C424" i="4"/>
  <c r="A423" i="4"/>
  <c r="G423" i="4"/>
  <c r="H423" i="4"/>
  <c r="K423" i="4" s="1"/>
  <c r="I423" i="4"/>
  <c r="L423" i="4" s="1"/>
  <c r="C1515" i="6"/>
  <c r="A1514" i="6"/>
  <c r="H1514" i="6"/>
  <c r="E89" i="6"/>
  <c r="I89" i="6" s="1"/>
  <c r="E90" i="6"/>
  <c r="I90" i="6" s="1"/>
  <c r="E91" i="6"/>
  <c r="I91" i="6" s="1"/>
  <c r="E92" i="6"/>
  <c r="I92" i="6" s="1"/>
  <c r="E93" i="6"/>
  <c r="I93" i="6" s="1"/>
  <c r="E94" i="6"/>
  <c r="I94" i="6" s="1"/>
  <c r="E95" i="6"/>
  <c r="I95" i="6" s="1"/>
  <c r="E96" i="6"/>
  <c r="I96" i="6" s="1"/>
  <c r="E97" i="6"/>
  <c r="I97" i="6" s="1"/>
  <c r="E98" i="6"/>
  <c r="I98" i="6" s="1"/>
  <c r="E99" i="6"/>
  <c r="I99" i="6" s="1"/>
  <c r="E100" i="6"/>
  <c r="I100" i="6" s="1"/>
  <c r="E101" i="6"/>
  <c r="I101" i="6" s="1"/>
  <c r="E102" i="6"/>
  <c r="I102" i="6" s="1"/>
  <c r="E103" i="6"/>
  <c r="I103" i="6" s="1"/>
  <c r="E104" i="6"/>
  <c r="I104" i="6" s="1"/>
  <c r="E105" i="6"/>
  <c r="I105" i="6" s="1"/>
  <c r="E106" i="6"/>
  <c r="I106" i="6" s="1"/>
  <c r="E107" i="6"/>
  <c r="I107" i="6" s="1"/>
  <c r="E108" i="6"/>
  <c r="I108" i="6" s="1"/>
  <c r="E109" i="6"/>
  <c r="I109" i="6" s="1"/>
  <c r="E110" i="6"/>
  <c r="I110" i="6" s="1"/>
  <c r="E111" i="6"/>
  <c r="I111" i="6" s="1"/>
  <c r="E112" i="6"/>
  <c r="I112" i="6" s="1"/>
  <c r="E113" i="6"/>
  <c r="I113" i="6" s="1"/>
  <c r="E114" i="6"/>
  <c r="I114" i="6" s="1"/>
  <c r="E115" i="6"/>
  <c r="I115" i="6" s="1"/>
  <c r="E116" i="6"/>
  <c r="I116" i="6" s="1"/>
  <c r="J116" i="6" s="1"/>
  <c r="G116" i="6" s="1"/>
  <c r="E117"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07" i="6"/>
  <c r="AG208" i="6"/>
  <c r="AG209" i="6"/>
  <c r="AG210" i="6"/>
  <c r="AG211" i="6"/>
  <c r="AG212" i="6"/>
  <c r="AG213" i="6"/>
  <c r="AG214" i="6"/>
  <c r="AG215" i="6"/>
  <c r="AG216" i="6"/>
  <c r="AG217" i="6"/>
  <c r="AG218" i="6"/>
  <c r="AG219" i="6"/>
  <c r="AG220" i="6"/>
  <c r="AG221" i="6"/>
  <c r="AG222" i="6"/>
  <c r="AG223" i="6"/>
  <c r="AG224" i="6"/>
  <c r="AG225" i="6"/>
  <c r="AG226" i="6"/>
  <c r="AG227" i="6"/>
  <c r="AG228" i="6"/>
  <c r="AG229" i="6"/>
  <c r="AG230" i="6"/>
  <c r="AG231" i="6"/>
  <c r="AG232" i="6"/>
  <c r="AG233" i="6"/>
  <c r="AG234" i="6"/>
  <c r="AG235" i="6"/>
  <c r="AG236" i="6"/>
  <c r="AG237" i="6"/>
  <c r="AG238" i="6"/>
  <c r="AG239" i="6"/>
  <c r="AG240" i="6"/>
  <c r="AG241" i="6"/>
  <c r="AG242" i="6"/>
  <c r="AG243" i="6"/>
  <c r="AG244" i="6"/>
  <c r="AG245" i="6"/>
  <c r="AG246" i="6"/>
  <c r="AG247" i="6"/>
  <c r="AG248" i="6"/>
  <c r="AG249" i="6"/>
  <c r="AG250" i="6"/>
  <c r="AG251" i="6"/>
  <c r="AG252" i="6"/>
  <c r="AG253" i="6"/>
  <c r="AG254" i="6"/>
  <c r="AG255" i="6"/>
  <c r="AG256" i="6"/>
  <c r="AG257" i="6"/>
  <c r="AG258" i="6"/>
  <c r="AG259" i="6"/>
  <c r="AG260" i="6"/>
  <c r="AG261" i="6"/>
  <c r="AG262" i="6"/>
  <c r="AG263" i="6"/>
  <c r="AG264" i="6"/>
  <c r="AG265" i="6"/>
  <c r="AG266" i="6"/>
  <c r="AG267" i="6"/>
  <c r="AG268" i="6"/>
  <c r="AG269" i="6"/>
  <c r="AG270" i="6"/>
  <c r="AG271" i="6"/>
  <c r="AG272" i="6"/>
  <c r="AG273" i="6"/>
  <c r="AG274" i="6"/>
  <c r="AG275" i="6"/>
  <c r="AG276" i="6"/>
  <c r="AG277" i="6"/>
  <c r="AG278" i="6"/>
  <c r="AG279" i="6"/>
  <c r="AG280" i="6"/>
  <c r="AG281" i="6"/>
  <c r="AG282" i="6"/>
  <c r="AG283" i="6"/>
  <c r="AG284" i="6"/>
  <c r="AG285" i="6"/>
  <c r="AG286" i="6"/>
  <c r="AG287" i="6"/>
  <c r="AG288" i="6"/>
  <c r="AG289" i="6"/>
  <c r="AG290" i="6"/>
  <c r="AG291" i="6"/>
  <c r="AG292" i="6"/>
  <c r="AG293" i="6"/>
  <c r="AG294" i="6"/>
  <c r="AG295" i="6"/>
  <c r="AG296" i="6"/>
  <c r="AG297" i="6"/>
  <c r="AG298" i="6"/>
  <c r="AG299" i="6"/>
  <c r="AG300" i="6"/>
  <c r="AG301" i="6"/>
  <c r="AG302" i="6"/>
  <c r="AG303" i="6"/>
  <c r="AG304" i="6"/>
  <c r="AG305" i="6"/>
  <c r="AG306" i="6"/>
  <c r="AG307" i="6"/>
  <c r="AG308" i="6"/>
  <c r="AG309" i="6"/>
  <c r="AG310" i="6"/>
  <c r="AG311" i="6"/>
  <c r="AG312" i="6"/>
  <c r="AG313" i="6"/>
  <c r="AG314" i="6"/>
  <c r="AG315" i="6"/>
  <c r="AG316" i="6"/>
  <c r="AG317" i="6"/>
  <c r="AG318" i="6"/>
  <c r="AG319" i="6"/>
  <c r="AG320" i="6"/>
  <c r="AG321" i="6"/>
  <c r="AG322" i="6"/>
  <c r="AG323" i="6"/>
  <c r="AG324" i="6"/>
  <c r="AG325" i="6"/>
  <c r="AG326" i="6"/>
  <c r="AG327" i="6"/>
  <c r="AG328" i="6"/>
  <c r="AG329" i="6"/>
  <c r="AG330" i="6"/>
  <c r="AG331" i="6"/>
  <c r="AG332" i="6"/>
  <c r="AG333" i="6"/>
  <c r="AG334" i="6"/>
  <c r="AG335" i="6"/>
  <c r="AG336" i="6"/>
  <c r="AG337" i="6"/>
  <c r="AG3" i="6"/>
  <c r="AG4" i="6"/>
  <c r="AG5" i="6"/>
  <c r="AG6" i="6"/>
  <c r="AG7" i="6"/>
  <c r="AG8" i="6"/>
  <c r="AG9" i="6"/>
  <c r="AG10" i="6"/>
  <c r="AG2" i="6"/>
  <c r="N420" i="4" l="1"/>
  <c r="J421" i="4"/>
  <c r="M423" i="4"/>
  <c r="A424" i="4"/>
  <c r="C425" i="4"/>
  <c r="H424" i="4"/>
  <c r="K424" i="4" s="1"/>
  <c r="I424" i="4"/>
  <c r="L424" i="4" s="1"/>
  <c r="G424" i="4"/>
  <c r="C1516" i="6"/>
  <c r="A1515" i="6"/>
  <c r="H1515" i="6"/>
  <c r="J112" i="6"/>
  <c r="J108" i="6"/>
  <c r="J104" i="6"/>
  <c r="J100" i="6"/>
  <c r="J96" i="6"/>
  <c r="J92" i="6"/>
  <c r="J114" i="6"/>
  <c r="J110" i="6"/>
  <c r="J102" i="6"/>
  <c r="G102" i="6" s="1"/>
  <c r="J98" i="6"/>
  <c r="J94" i="6"/>
  <c r="J90" i="6"/>
  <c r="J115" i="6"/>
  <c r="J111" i="6"/>
  <c r="J103" i="6"/>
  <c r="J99" i="6"/>
  <c r="J95" i="6"/>
  <c r="J91" i="6"/>
  <c r="J107" i="6"/>
  <c r="J106" i="6"/>
  <c r="J113" i="6"/>
  <c r="J109" i="6"/>
  <c r="G109" i="6" s="1"/>
  <c r="J105" i="6"/>
  <c r="J101" i="6"/>
  <c r="J97" i="6"/>
  <c r="J93" i="6"/>
  <c r="J88" i="6"/>
  <c r="G88" i="6" s="1"/>
  <c r="J89" i="6"/>
  <c r="R289" i="6"/>
  <c r="S289" i="6"/>
  <c r="R290" i="6"/>
  <c r="S290" i="6"/>
  <c r="S318" i="6" s="1"/>
  <c r="R291" i="6"/>
  <c r="R319" i="6" s="1"/>
  <c r="S291" i="6"/>
  <c r="S319" i="6" s="1"/>
  <c r="R292" i="6"/>
  <c r="S292" i="6"/>
  <c r="R293" i="6"/>
  <c r="S293" i="6"/>
  <c r="S321" i="6" s="1"/>
  <c r="R294" i="6"/>
  <c r="R322" i="6" s="1"/>
  <c r="S294" i="6"/>
  <c r="S322" i="6" s="1"/>
  <c r="R295" i="6"/>
  <c r="R323" i="6" s="1"/>
  <c r="S295" i="6"/>
  <c r="R296" i="6"/>
  <c r="S296" i="6"/>
  <c r="S324" i="6" s="1"/>
  <c r="R297" i="6"/>
  <c r="R325" i="6" s="1"/>
  <c r="S297" i="6"/>
  <c r="R298" i="6"/>
  <c r="S298" i="6"/>
  <c r="R299" i="6"/>
  <c r="R327" i="6" s="1"/>
  <c r="S299" i="6"/>
  <c r="R300" i="6"/>
  <c r="R328" i="6" s="1"/>
  <c r="S300" i="6"/>
  <c r="R301" i="6"/>
  <c r="S301" i="6"/>
  <c r="R302" i="6"/>
  <c r="S302" i="6"/>
  <c r="R303" i="6"/>
  <c r="R331" i="6" s="1"/>
  <c r="S303" i="6"/>
  <c r="R304" i="6"/>
  <c r="S304" i="6"/>
  <c r="R305" i="6"/>
  <c r="S305" i="6"/>
  <c r="S333" i="6" s="1"/>
  <c r="R306" i="6"/>
  <c r="S306" i="6"/>
  <c r="S334" i="6" s="1"/>
  <c r="R307" i="6"/>
  <c r="R335" i="6" s="1"/>
  <c r="S307" i="6"/>
  <c r="R308" i="6"/>
  <c r="S308" i="6"/>
  <c r="R309" i="6"/>
  <c r="R337" i="6" s="1"/>
  <c r="S309" i="6"/>
  <c r="T261" i="6"/>
  <c r="T262" i="6"/>
  <c r="T263" i="6"/>
  <c r="T264" i="6"/>
  <c r="T265" i="6"/>
  <c r="T266" i="6"/>
  <c r="T267" i="6"/>
  <c r="T268" i="6"/>
  <c r="T269" i="6"/>
  <c r="T270" i="6"/>
  <c r="T271" i="6"/>
  <c r="T272" i="6"/>
  <c r="T273" i="6"/>
  <c r="T274" i="6"/>
  <c r="T275" i="6"/>
  <c r="T276" i="6"/>
  <c r="T277" i="6"/>
  <c r="T278" i="6"/>
  <c r="T279" i="6"/>
  <c r="T280" i="6"/>
  <c r="T281" i="6"/>
  <c r="R205" i="6"/>
  <c r="R233" i="6" s="1"/>
  <c r="S205" i="6"/>
  <c r="R206" i="6"/>
  <c r="S206" i="6"/>
  <c r="R207" i="6"/>
  <c r="R235" i="6" s="1"/>
  <c r="S207" i="6"/>
  <c r="R208" i="6"/>
  <c r="S208" i="6"/>
  <c r="S236" i="6" s="1"/>
  <c r="R209" i="6"/>
  <c r="S209" i="6"/>
  <c r="R210" i="6"/>
  <c r="S210" i="6"/>
  <c r="S238" i="6" s="1"/>
  <c r="R211" i="6"/>
  <c r="R239" i="6" s="1"/>
  <c r="S211" i="6"/>
  <c r="R212" i="6"/>
  <c r="S212" i="6"/>
  <c r="S240" i="6" s="1"/>
  <c r="R213" i="6"/>
  <c r="T213" i="6" s="1"/>
  <c r="S213" i="6"/>
  <c r="R214" i="6"/>
  <c r="S214" i="6"/>
  <c r="S242" i="6" s="1"/>
  <c r="R215" i="6"/>
  <c r="R243" i="6" s="1"/>
  <c r="S215" i="6"/>
  <c r="S243" i="6" s="1"/>
  <c r="R216" i="6"/>
  <c r="S216" i="6"/>
  <c r="R217" i="6"/>
  <c r="S217" i="6"/>
  <c r="S245" i="6" s="1"/>
  <c r="R218" i="6"/>
  <c r="S218" i="6"/>
  <c r="S246" i="6" s="1"/>
  <c r="R219" i="6"/>
  <c r="R247" i="6" s="1"/>
  <c r="S219" i="6"/>
  <c r="R220" i="6"/>
  <c r="S220" i="6"/>
  <c r="S248" i="6" s="1"/>
  <c r="R221" i="6"/>
  <c r="S221" i="6"/>
  <c r="R222" i="6"/>
  <c r="S222" i="6"/>
  <c r="S250" i="6" s="1"/>
  <c r="R223" i="6"/>
  <c r="R251" i="6" s="1"/>
  <c r="S223" i="6"/>
  <c r="R224" i="6"/>
  <c r="S224" i="6"/>
  <c r="R225" i="6"/>
  <c r="S225" i="6"/>
  <c r="T186" i="6"/>
  <c r="T187" i="6"/>
  <c r="T188" i="6"/>
  <c r="T189" i="6"/>
  <c r="T190" i="6"/>
  <c r="T191" i="6"/>
  <c r="T192" i="6"/>
  <c r="T193" i="6"/>
  <c r="T194" i="6"/>
  <c r="T195" i="6"/>
  <c r="T196" i="6"/>
  <c r="T197" i="6"/>
  <c r="T177" i="6"/>
  <c r="T178" i="6"/>
  <c r="T179" i="6"/>
  <c r="T180" i="6"/>
  <c r="T181" i="6"/>
  <c r="T182" i="6"/>
  <c r="T183" i="6"/>
  <c r="T184" i="6"/>
  <c r="T185" i="6"/>
  <c r="R121" i="6"/>
  <c r="S121" i="6"/>
  <c r="R122" i="6"/>
  <c r="S122" i="6"/>
  <c r="S150" i="6" s="1"/>
  <c r="R123" i="6"/>
  <c r="R151" i="6" s="1"/>
  <c r="S123" i="6"/>
  <c r="R124" i="6"/>
  <c r="S124" i="6"/>
  <c r="S152" i="6" s="1"/>
  <c r="R125" i="6"/>
  <c r="S125" i="6"/>
  <c r="R126" i="6"/>
  <c r="S126" i="6"/>
  <c r="S154" i="6" s="1"/>
  <c r="R127" i="6"/>
  <c r="R155" i="6" s="1"/>
  <c r="S127" i="6"/>
  <c r="R128" i="6"/>
  <c r="S128" i="6"/>
  <c r="S156" i="6" s="1"/>
  <c r="R129" i="6"/>
  <c r="S129" i="6"/>
  <c r="S157" i="6" s="1"/>
  <c r="R130" i="6"/>
  <c r="S130" i="6"/>
  <c r="R131" i="6"/>
  <c r="R159" i="6" s="1"/>
  <c r="S131" i="6"/>
  <c r="T131" i="6" s="1"/>
  <c r="R132" i="6"/>
  <c r="S132" i="6"/>
  <c r="R133" i="6"/>
  <c r="S133" i="6"/>
  <c r="R134" i="6"/>
  <c r="S134" i="6"/>
  <c r="S162" i="6" s="1"/>
  <c r="R135" i="6"/>
  <c r="R163" i="6" s="1"/>
  <c r="S135" i="6"/>
  <c r="S163" i="6" s="1"/>
  <c r="R136" i="6"/>
  <c r="R164" i="6" s="1"/>
  <c r="S136" i="6"/>
  <c r="R137" i="6"/>
  <c r="S137" i="6"/>
  <c r="R138" i="6"/>
  <c r="R166" i="6" s="1"/>
  <c r="S138" i="6"/>
  <c r="S166" i="6" s="1"/>
  <c r="R139" i="6"/>
  <c r="R167" i="6" s="1"/>
  <c r="S139" i="6"/>
  <c r="S167" i="6" s="1"/>
  <c r="R140" i="6"/>
  <c r="S140" i="6"/>
  <c r="S168" i="6" s="1"/>
  <c r="R141" i="6"/>
  <c r="S141" i="6"/>
  <c r="S169" i="6" s="1"/>
  <c r="T93" i="6"/>
  <c r="T94" i="6"/>
  <c r="T95" i="6"/>
  <c r="T96" i="6"/>
  <c r="T97" i="6"/>
  <c r="T98" i="6"/>
  <c r="T99" i="6"/>
  <c r="T100" i="6"/>
  <c r="T101" i="6"/>
  <c r="T102" i="6"/>
  <c r="T103" i="6"/>
  <c r="T104" i="6"/>
  <c r="T105" i="6"/>
  <c r="T106" i="6"/>
  <c r="T107" i="6"/>
  <c r="T108" i="6"/>
  <c r="T109" i="6"/>
  <c r="T110" i="6"/>
  <c r="T111" i="6"/>
  <c r="T112" i="6"/>
  <c r="T113" i="6"/>
  <c r="R44" i="6"/>
  <c r="S44" i="6"/>
  <c r="S72" i="6" s="1"/>
  <c r="R45" i="6"/>
  <c r="S45" i="6"/>
  <c r="S73" i="6" s="1"/>
  <c r="R46" i="6"/>
  <c r="R74" i="6" s="1"/>
  <c r="S46" i="6"/>
  <c r="R47" i="6"/>
  <c r="S47" i="6"/>
  <c r="S75" i="6" s="1"/>
  <c r="R48" i="6"/>
  <c r="R76" i="6" s="1"/>
  <c r="S48" i="6"/>
  <c r="R49" i="6"/>
  <c r="S49" i="6"/>
  <c r="R50" i="6"/>
  <c r="S50" i="6"/>
  <c r="S78" i="6" s="1"/>
  <c r="R51" i="6"/>
  <c r="T51" i="6" s="1"/>
  <c r="S51" i="6"/>
  <c r="S79" i="6" s="1"/>
  <c r="R52" i="6"/>
  <c r="R80" i="6" s="1"/>
  <c r="S52" i="6"/>
  <c r="R53" i="6"/>
  <c r="S53" i="6"/>
  <c r="S81" i="6" s="1"/>
  <c r="R54" i="6"/>
  <c r="S54" i="6"/>
  <c r="R55" i="6"/>
  <c r="R83" i="6" s="1"/>
  <c r="S55" i="6"/>
  <c r="S83" i="6" s="1"/>
  <c r="R56" i="6"/>
  <c r="R84" i="6" s="1"/>
  <c r="S56" i="6"/>
  <c r="S84" i="6" s="1"/>
  <c r="R57" i="6"/>
  <c r="T57" i="6" s="1"/>
  <c r="S57" i="6"/>
  <c r="S85" i="6" s="1"/>
  <c r="R37" i="6"/>
  <c r="S37" i="6"/>
  <c r="S65" i="6" s="1"/>
  <c r="R38" i="6"/>
  <c r="T38" i="6" s="1"/>
  <c r="S38" i="6"/>
  <c r="S66" i="6" s="1"/>
  <c r="R39" i="6"/>
  <c r="R67" i="6" s="1"/>
  <c r="S39" i="6"/>
  <c r="R40" i="6"/>
  <c r="S40" i="6"/>
  <c r="S68" i="6" s="1"/>
  <c r="R41" i="6"/>
  <c r="R69" i="6" s="1"/>
  <c r="S41" i="6"/>
  <c r="S69" i="6" s="1"/>
  <c r="R42" i="6"/>
  <c r="R70" i="6" s="1"/>
  <c r="S42" i="6"/>
  <c r="R43" i="6"/>
  <c r="R71" i="6" s="1"/>
  <c r="S43" i="6"/>
  <c r="AN93" i="6"/>
  <c r="AN94" i="6"/>
  <c r="AN95" i="6"/>
  <c r="AN96" i="6"/>
  <c r="AN97" i="6"/>
  <c r="AN98" i="6"/>
  <c r="AN99" i="6"/>
  <c r="AN100" i="6"/>
  <c r="AN101" i="6"/>
  <c r="AN102" i="6"/>
  <c r="AN103" i="6"/>
  <c r="AN104" i="6"/>
  <c r="AN105" i="6"/>
  <c r="AN106" i="6"/>
  <c r="AN107" i="6"/>
  <c r="AN108" i="6"/>
  <c r="AN109" i="6"/>
  <c r="AN110" i="6"/>
  <c r="AN111" i="6"/>
  <c r="AN112" i="6"/>
  <c r="AN113" i="6"/>
  <c r="AT113" i="6"/>
  <c r="AT112" i="6"/>
  <c r="AT111" i="6"/>
  <c r="AT110" i="6"/>
  <c r="AT109" i="6"/>
  <c r="AT108" i="6"/>
  <c r="AT107" i="6"/>
  <c r="AT106" i="6"/>
  <c r="AT105" i="6"/>
  <c r="AT104" i="6"/>
  <c r="AT103" i="6"/>
  <c r="AT102" i="6"/>
  <c r="AT101" i="6"/>
  <c r="AT100" i="6"/>
  <c r="AT99" i="6"/>
  <c r="AT98" i="6"/>
  <c r="AT97" i="6"/>
  <c r="AT96" i="6"/>
  <c r="AT95" i="6"/>
  <c r="AT94" i="6"/>
  <c r="AT93" i="6"/>
  <c r="AT85" i="6"/>
  <c r="AT84" i="6"/>
  <c r="AT83" i="6"/>
  <c r="AT82" i="6"/>
  <c r="AT81" i="6"/>
  <c r="AT80" i="6"/>
  <c r="AT79" i="6"/>
  <c r="AT78" i="6"/>
  <c r="AT77" i="6"/>
  <c r="AT76" i="6"/>
  <c r="AT75" i="6"/>
  <c r="AT74" i="6"/>
  <c r="AT73" i="6"/>
  <c r="AT72" i="6"/>
  <c r="AT71" i="6"/>
  <c r="AT70" i="6"/>
  <c r="AT69" i="6"/>
  <c r="AT68" i="6"/>
  <c r="AT67" i="6"/>
  <c r="AT66" i="6"/>
  <c r="AT65" i="6"/>
  <c r="AN65" i="6"/>
  <c r="AN66" i="6"/>
  <c r="AN67" i="6"/>
  <c r="AN68" i="6"/>
  <c r="AN69" i="6"/>
  <c r="AN70" i="6"/>
  <c r="AN71" i="6"/>
  <c r="AN72" i="6"/>
  <c r="AN73" i="6"/>
  <c r="AN74" i="6"/>
  <c r="AN75" i="6"/>
  <c r="AN76" i="6"/>
  <c r="AN77" i="6"/>
  <c r="AN78" i="6"/>
  <c r="AN79" i="6"/>
  <c r="AN80" i="6"/>
  <c r="AN81" i="6"/>
  <c r="AN82" i="6"/>
  <c r="AN83" i="6"/>
  <c r="AN84" i="6"/>
  <c r="AN85" i="6"/>
  <c r="AT57" i="6"/>
  <c r="AT56" i="6"/>
  <c r="AT55" i="6"/>
  <c r="AT54" i="6"/>
  <c r="AT53" i="6"/>
  <c r="AT52" i="6"/>
  <c r="AT50" i="6"/>
  <c r="AT49" i="6"/>
  <c r="AT48" i="6"/>
  <c r="AT47" i="6"/>
  <c r="AT46" i="6"/>
  <c r="AT45" i="6"/>
  <c r="AT43" i="6"/>
  <c r="AT42" i="6"/>
  <c r="AT41" i="6"/>
  <c r="AT40" i="6"/>
  <c r="AT39" i="6"/>
  <c r="AT38" i="6"/>
  <c r="AN37" i="6"/>
  <c r="AN38" i="6"/>
  <c r="AN39" i="6"/>
  <c r="AN40" i="6"/>
  <c r="AN41" i="6"/>
  <c r="AN42" i="6"/>
  <c r="AN43" i="6"/>
  <c r="AN44" i="6"/>
  <c r="AN45" i="6"/>
  <c r="AN46" i="6"/>
  <c r="AN47" i="6"/>
  <c r="AN48" i="6"/>
  <c r="AN49" i="6"/>
  <c r="AN50" i="6"/>
  <c r="AN51" i="6"/>
  <c r="AN52" i="6"/>
  <c r="AN53" i="6"/>
  <c r="AN54" i="6"/>
  <c r="AN55" i="6"/>
  <c r="AN56" i="6"/>
  <c r="AN57" i="6"/>
  <c r="AT29" i="6"/>
  <c r="AT28" i="6"/>
  <c r="AT27" i="6"/>
  <c r="AT26" i="6"/>
  <c r="AT25" i="6"/>
  <c r="AT24" i="6"/>
  <c r="AT23" i="6"/>
  <c r="AT22" i="6"/>
  <c r="AT21" i="6"/>
  <c r="AT20" i="6"/>
  <c r="AT19" i="6"/>
  <c r="AT18" i="6"/>
  <c r="AT17" i="6"/>
  <c r="AT16" i="6"/>
  <c r="AT15" i="6"/>
  <c r="AT14" i="6"/>
  <c r="AT13" i="6"/>
  <c r="AT12" i="6"/>
  <c r="AT11" i="6"/>
  <c r="AT10" i="6"/>
  <c r="AT9" i="6"/>
  <c r="AN9" i="6"/>
  <c r="AN10" i="6"/>
  <c r="AN11" i="6"/>
  <c r="AN12" i="6"/>
  <c r="AN13" i="6"/>
  <c r="AN14" i="6"/>
  <c r="AN15" i="6"/>
  <c r="AN16" i="6"/>
  <c r="AN17" i="6"/>
  <c r="AN18" i="6"/>
  <c r="AN19" i="6"/>
  <c r="AN20" i="6"/>
  <c r="AN21" i="6"/>
  <c r="AN22" i="6"/>
  <c r="AN23" i="6"/>
  <c r="AN24" i="6"/>
  <c r="AN25" i="6"/>
  <c r="AN26" i="6"/>
  <c r="AN27" i="6"/>
  <c r="AN28" i="6"/>
  <c r="AN29" i="6"/>
  <c r="T9" i="6"/>
  <c r="T10" i="6"/>
  <c r="T11" i="6"/>
  <c r="T12" i="6"/>
  <c r="T13" i="6"/>
  <c r="T14" i="6"/>
  <c r="T15" i="6"/>
  <c r="T16" i="6"/>
  <c r="T17" i="6"/>
  <c r="T18" i="6"/>
  <c r="T19" i="6"/>
  <c r="T20" i="6"/>
  <c r="T21" i="6"/>
  <c r="T22" i="6"/>
  <c r="T23" i="6"/>
  <c r="T24" i="6"/>
  <c r="T25" i="6"/>
  <c r="T26" i="6"/>
  <c r="T27" i="6"/>
  <c r="T28" i="6"/>
  <c r="T29" i="6"/>
  <c r="F1509" i="6"/>
  <c r="E1509" i="6"/>
  <c r="D1509" i="6"/>
  <c r="F1508" i="6"/>
  <c r="E1508" i="6"/>
  <c r="I1508" i="6" s="1"/>
  <c r="J1508" i="6" s="1"/>
  <c r="G1508" i="6" s="1"/>
  <c r="D1508" i="6"/>
  <c r="F1507" i="6"/>
  <c r="E1507" i="6"/>
  <c r="I1507" i="6" s="1"/>
  <c r="D1507" i="6"/>
  <c r="F1506" i="6"/>
  <c r="E1506" i="6"/>
  <c r="I1506" i="6" s="1"/>
  <c r="D1506" i="6"/>
  <c r="F1505" i="6"/>
  <c r="E1505" i="6"/>
  <c r="I1505" i="6" s="1"/>
  <c r="D1505" i="6"/>
  <c r="F1504" i="6"/>
  <c r="E1504" i="6"/>
  <c r="I1504" i="6" s="1"/>
  <c r="D1504" i="6"/>
  <c r="F1503" i="6"/>
  <c r="E1503" i="6"/>
  <c r="I1503" i="6" s="1"/>
  <c r="D1503" i="6"/>
  <c r="F1502" i="6"/>
  <c r="E1502" i="6"/>
  <c r="I1502" i="6" s="1"/>
  <c r="D1502" i="6"/>
  <c r="F1501" i="6"/>
  <c r="E1501" i="6"/>
  <c r="I1501" i="6" s="1"/>
  <c r="D1501" i="6"/>
  <c r="F1500" i="6"/>
  <c r="E1500" i="6"/>
  <c r="I1500" i="6" s="1"/>
  <c r="D1500" i="6"/>
  <c r="F1499" i="6"/>
  <c r="E1499" i="6"/>
  <c r="I1499" i="6" s="1"/>
  <c r="D1499" i="6"/>
  <c r="F1498" i="6"/>
  <c r="E1498" i="6"/>
  <c r="I1498" i="6" s="1"/>
  <c r="D1498" i="6"/>
  <c r="F1497" i="6"/>
  <c r="E1497" i="6"/>
  <c r="I1497" i="6" s="1"/>
  <c r="D1497" i="6"/>
  <c r="F1496" i="6"/>
  <c r="E1496" i="6"/>
  <c r="I1496" i="6" s="1"/>
  <c r="D1496" i="6"/>
  <c r="F1495" i="6"/>
  <c r="E1495" i="6"/>
  <c r="I1495" i="6" s="1"/>
  <c r="D1495" i="6"/>
  <c r="F1494" i="6"/>
  <c r="E1494" i="6"/>
  <c r="I1494" i="6" s="1"/>
  <c r="D1494" i="6"/>
  <c r="F1493" i="6"/>
  <c r="E1493" i="6"/>
  <c r="I1493" i="6" s="1"/>
  <c r="D1493" i="6"/>
  <c r="F1492" i="6"/>
  <c r="E1492" i="6"/>
  <c r="I1492" i="6" s="1"/>
  <c r="D1492" i="6"/>
  <c r="F1491" i="6"/>
  <c r="E1491" i="6"/>
  <c r="I1491" i="6" s="1"/>
  <c r="D1491" i="6"/>
  <c r="F1490" i="6"/>
  <c r="E1490" i="6"/>
  <c r="I1490" i="6" s="1"/>
  <c r="D1490" i="6"/>
  <c r="F1489" i="6"/>
  <c r="E1489" i="6"/>
  <c r="I1489" i="6" s="1"/>
  <c r="D1489" i="6"/>
  <c r="F1488" i="6"/>
  <c r="E1488" i="6"/>
  <c r="I1488" i="6" s="1"/>
  <c r="D1488" i="6"/>
  <c r="F1487" i="6"/>
  <c r="E1487" i="6"/>
  <c r="I1487" i="6" s="1"/>
  <c r="D1487" i="6"/>
  <c r="F1486" i="6"/>
  <c r="E1486" i="6"/>
  <c r="I1486" i="6" s="1"/>
  <c r="D1486" i="6"/>
  <c r="F1485" i="6"/>
  <c r="E1485" i="6"/>
  <c r="I1485" i="6" s="1"/>
  <c r="D1485" i="6"/>
  <c r="F1484" i="6"/>
  <c r="E1484" i="6"/>
  <c r="I1484" i="6" s="1"/>
  <c r="D1484" i="6"/>
  <c r="F1483" i="6"/>
  <c r="E1483" i="6"/>
  <c r="I1483" i="6" s="1"/>
  <c r="D1483" i="6"/>
  <c r="F1482" i="6"/>
  <c r="E1482" i="6"/>
  <c r="I1482" i="6" s="1"/>
  <c r="D1482" i="6"/>
  <c r="F1481" i="6"/>
  <c r="E1481" i="6"/>
  <c r="I1481" i="6" s="1"/>
  <c r="D1481" i="6"/>
  <c r="F1480" i="6"/>
  <c r="E1480" i="6"/>
  <c r="D1480" i="6"/>
  <c r="F1479" i="6"/>
  <c r="E1479" i="6"/>
  <c r="I1479" i="6" s="1"/>
  <c r="J1479" i="6" s="1"/>
  <c r="G1479" i="6" s="1"/>
  <c r="D1479" i="6"/>
  <c r="F1478" i="6"/>
  <c r="E1478" i="6"/>
  <c r="I1478" i="6" s="1"/>
  <c r="D1478" i="6"/>
  <c r="F1477" i="6"/>
  <c r="E1477" i="6"/>
  <c r="I1477" i="6" s="1"/>
  <c r="D1477" i="6"/>
  <c r="F1476" i="6"/>
  <c r="E1476" i="6"/>
  <c r="I1476" i="6" s="1"/>
  <c r="D1476" i="6"/>
  <c r="F1475" i="6"/>
  <c r="E1475" i="6"/>
  <c r="I1475" i="6" s="1"/>
  <c r="D1475" i="6"/>
  <c r="F1474" i="6"/>
  <c r="E1474" i="6"/>
  <c r="I1474" i="6" s="1"/>
  <c r="D1474" i="6"/>
  <c r="F1473" i="6"/>
  <c r="E1473" i="6"/>
  <c r="I1473" i="6" s="1"/>
  <c r="D1473" i="6"/>
  <c r="F1472" i="6"/>
  <c r="E1472" i="6"/>
  <c r="I1472" i="6" s="1"/>
  <c r="D1472" i="6"/>
  <c r="F1471" i="6"/>
  <c r="E1471" i="6"/>
  <c r="I1471" i="6" s="1"/>
  <c r="D1471" i="6"/>
  <c r="F1470" i="6"/>
  <c r="E1470" i="6"/>
  <c r="I1470" i="6" s="1"/>
  <c r="D1470" i="6"/>
  <c r="F1469" i="6"/>
  <c r="E1469" i="6"/>
  <c r="I1469" i="6" s="1"/>
  <c r="D1469" i="6"/>
  <c r="F1468" i="6"/>
  <c r="E1468" i="6"/>
  <c r="I1468" i="6" s="1"/>
  <c r="D1468" i="6"/>
  <c r="F1467" i="6"/>
  <c r="E1467" i="6"/>
  <c r="I1467" i="6" s="1"/>
  <c r="D1467" i="6"/>
  <c r="F1466" i="6"/>
  <c r="E1466" i="6"/>
  <c r="I1466" i="6" s="1"/>
  <c r="D1466" i="6"/>
  <c r="F1465" i="6"/>
  <c r="E1465" i="6"/>
  <c r="I1465" i="6" s="1"/>
  <c r="D1465" i="6"/>
  <c r="F1464" i="6"/>
  <c r="E1464" i="6"/>
  <c r="I1464" i="6" s="1"/>
  <c r="D1464" i="6"/>
  <c r="F1463" i="6"/>
  <c r="E1463" i="6"/>
  <c r="I1463" i="6" s="1"/>
  <c r="D1463" i="6"/>
  <c r="F1462" i="6"/>
  <c r="E1462" i="6"/>
  <c r="I1462" i="6" s="1"/>
  <c r="D1462" i="6"/>
  <c r="F1461" i="6"/>
  <c r="E1461" i="6"/>
  <c r="I1461" i="6" s="1"/>
  <c r="D1461" i="6"/>
  <c r="F1460" i="6"/>
  <c r="E1460" i="6"/>
  <c r="I1460" i="6" s="1"/>
  <c r="D1460" i="6"/>
  <c r="F1459" i="6"/>
  <c r="E1459" i="6"/>
  <c r="I1459" i="6" s="1"/>
  <c r="D1459" i="6"/>
  <c r="F1458" i="6"/>
  <c r="E1458" i="6"/>
  <c r="I1458" i="6" s="1"/>
  <c r="D1458" i="6"/>
  <c r="F1457" i="6"/>
  <c r="E1457" i="6"/>
  <c r="I1457" i="6" s="1"/>
  <c r="D1457" i="6"/>
  <c r="F1456" i="6"/>
  <c r="E1456" i="6"/>
  <c r="I1456" i="6" s="1"/>
  <c r="D1456" i="6"/>
  <c r="F1455" i="6"/>
  <c r="E1455" i="6"/>
  <c r="I1455" i="6" s="1"/>
  <c r="D1455" i="6"/>
  <c r="F1454" i="6"/>
  <c r="E1454" i="6"/>
  <c r="I1454" i="6" s="1"/>
  <c r="D1454" i="6"/>
  <c r="F1453" i="6"/>
  <c r="E1453" i="6"/>
  <c r="I1453" i="6" s="1"/>
  <c r="D1453" i="6"/>
  <c r="F1452" i="6"/>
  <c r="E1452" i="6"/>
  <c r="I1452" i="6" s="1"/>
  <c r="D1452" i="6"/>
  <c r="F1451" i="6"/>
  <c r="E1451" i="6"/>
  <c r="D1451" i="6"/>
  <c r="F1450" i="6"/>
  <c r="E1450" i="6"/>
  <c r="I1450" i="6" s="1"/>
  <c r="J1450" i="6" s="1"/>
  <c r="G1450" i="6" s="1"/>
  <c r="D1450" i="6"/>
  <c r="F1449" i="6"/>
  <c r="E1449" i="6"/>
  <c r="I1449" i="6" s="1"/>
  <c r="D1449" i="6"/>
  <c r="F1448" i="6"/>
  <c r="E1448" i="6"/>
  <c r="I1448" i="6" s="1"/>
  <c r="D1448" i="6"/>
  <c r="F1447" i="6"/>
  <c r="E1447" i="6"/>
  <c r="I1447" i="6" s="1"/>
  <c r="D1447" i="6"/>
  <c r="F1446" i="6"/>
  <c r="E1446" i="6"/>
  <c r="I1446" i="6" s="1"/>
  <c r="D1446" i="6"/>
  <c r="F1445" i="6"/>
  <c r="E1445" i="6"/>
  <c r="I1445" i="6" s="1"/>
  <c r="D1445" i="6"/>
  <c r="F1444" i="6"/>
  <c r="E1444" i="6"/>
  <c r="I1444" i="6" s="1"/>
  <c r="D1444" i="6"/>
  <c r="F1443" i="6"/>
  <c r="E1443" i="6"/>
  <c r="I1443" i="6" s="1"/>
  <c r="D1443" i="6"/>
  <c r="F1442" i="6"/>
  <c r="E1442" i="6"/>
  <c r="I1442" i="6" s="1"/>
  <c r="D1442" i="6"/>
  <c r="F1441" i="6"/>
  <c r="E1441" i="6"/>
  <c r="I1441" i="6" s="1"/>
  <c r="D1441" i="6"/>
  <c r="F1440" i="6"/>
  <c r="E1440" i="6"/>
  <c r="I1440" i="6" s="1"/>
  <c r="D1440" i="6"/>
  <c r="F1439" i="6"/>
  <c r="E1439" i="6"/>
  <c r="I1439" i="6" s="1"/>
  <c r="D1439" i="6"/>
  <c r="F1438" i="6"/>
  <c r="E1438" i="6"/>
  <c r="I1438" i="6" s="1"/>
  <c r="D1438" i="6"/>
  <c r="F1437" i="6"/>
  <c r="E1437" i="6"/>
  <c r="I1437" i="6" s="1"/>
  <c r="D1437" i="6"/>
  <c r="F1436" i="6"/>
  <c r="E1436" i="6"/>
  <c r="I1436" i="6" s="1"/>
  <c r="D1436" i="6"/>
  <c r="F1435" i="6"/>
  <c r="E1435" i="6"/>
  <c r="I1435" i="6" s="1"/>
  <c r="D1435" i="6"/>
  <c r="F1434" i="6"/>
  <c r="E1434" i="6"/>
  <c r="I1434" i="6" s="1"/>
  <c r="D1434" i="6"/>
  <c r="F1433" i="6"/>
  <c r="E1433" i="6"/>
  <c r="I1433" i="6" s="1"/>
  <c r="D1433" i="6"/>
  <c r="F1432" i="6"/>
  <c r="E1432" i="6"/>
  <c r="I1432" i="6" s="1"/>
  <c r="D1432" i="6"/>
  <c r="F1431" i="6"/>
  <c r="E1431" i="6"/>
  <c r="I1431" i="6" s="1"/>
  <c r="D1431" i="6"/>
  <c r="F1430" i="6"/>
  <c r="E1430" i="6"/>
  <c r="I1430" i="6" s="1"/>
  <c r="D1430" i="6"/>
  <c r="F1429" i="6"/>
  <c r="E1429" i="6"/>
  <c r="I1429" i="6" s="1"/>
  <c r="D1429" i="6"/>
  <c r="F1428" i="6"/>
  <c r="E1428" i="6"/>
  <c r="I1428" i="6" s="1"/>
  <c r="D1428" i="6"/>
  <c r="F1427" i="6"/>
  <c r="E1427" i="6"/>
  <c r="I1427" i="6" s="1"/>
  <c r="D1427" i="6"/>
  <c r="F1426" i="6"/>
  <c r="E1426" i="6"/>
  <c r="I1426" i="6" s="1"/>
  <c r="D1426" i="6"/>
  <c r="F1425" i="6"/>
  <c r="E1425" i="6"/>
  <c r="I1425" i="6" s="1"/>
  <c r="D1425" i="6"/>
  <c r="F1424" i="6"/>
  <c r="E1424" i="6"/>
  <c r="I1424" i="6" s="1"/>
  <c r="D1424" i="6"/>
  <c r="F1423" i="6"/>
  <c r="E1423" i="6"/>
  <c r="I1423" i="6" s="1"/>
  <c r="D1423" i="6"/>
  <c r="F1422" i="6"/>
  <c r="E1422" i="6"/>
  <c r="D1422" i="6"/>
  <c r="F1421" i="6"/>
  <c r="E1421" i="6"/>
  <c r="I1421" i="6" s="1"/>
  <c r="J1421" i="6" s="1"/>
  <c r="G1421" i="6" s="1"/>
  <c r="D1421" i="6"/>
  <c r="F1420" i="6"/>
  <c r="E1420" i="6"/>
  <c r="I1420" i="6" s="1"/>
  <c r="D1420" i="6"/>
  <c r="F1419" i="6"/>
  <c r="E1419" i="6"/>
  <c r="I1419" i="6" s="1"/>
  <c r="D1419" i="6"/>
  <c r="F1418" i="6"/>
  <c r="E1418" i="6"/>
  <c r="I1418" i="6" s="1"/>
  <c r="D1418" i="6"/>
  <c r="F1417" i="6"/>
  <c r="E1417" i="6"/>
  <c r="I1417" i="6" s="1"/>
  <c r="D1417" i="6"/>
  <c r="F1416" i="6"/>
  <c r="E1416" i="6"/>
  <c r="I1416" i="6" s="1"/>
  <c r="D1416" i="6"/>
  <c r="F1415" i="6"/>
  <c r="E1415" i="6"/>
  <c r="I1415" i="6" s="1"/>
  <c r="D1415" i="6"/>
  <c r="F1414" i="6"/>
  <c r="E1414" i="6"/>
  <c r="I1414" i="6" s="1"/>
  <c r="D1414" i="6"/>
  <c r="F1413" i="6"/>
  <c r="E1413" i="6"/>
  <c r="I1413" i="6" s="1"/>
  <c r="D1413" i="6"/>
  <c r="F1412" i="6"/>
  <c r="E1412" i="6"/>
  <c r="I1412" i="6" s="1"/>
  <c r="D1412" i="6"/>
  <c r="F1411" i="6"/>
  <c r="E1411" i="6"/>
  <c r="I1411" i="6" s="1"/>
  <c r="D1411" i="6"/>
  <c r="F1410" i="6"/>
  <c r="E1410" i="6"/>
  <c r="I1410" i="6" s="1"/>
  <c r="D1410" i="6"/>
  <c r="F1409" i="6"/>
  <c r="E1409" i="6"/>
  <c r="I1409" i="6" s="1"/>
  <c r="D1409" i="6"/>
  <c r="F1408" i="6"/>
  <c r="E1408" i="6"/>
  <c r="I1408" i="6" s="1"/>
  <c r="D1408" i="6"/>
  <c r="F1407" i="6"/>
  <c r="E1407" i="6"/>
  <c r="I1407" i="6" s="1"/>
  <c r="D1407" i="6"/>
  <c r="F1406" i="6"/>
  <c r="E1406" i="6"/>
  <c r="I1406" i="6" s="1"/>
  <c r="D1406" i="6"/>
  <c r="F1405" i="6"/>
  <c r="E1405" i="6"/>
  <c r="I1405" i="6" s="1"/>
  <c r="D1405" i="6"/>
  <c r="F1404" i="6"/>
  <c r="E1404" i="6"/>
  <c r="I1404" i="6" s="1"/>
  <c r="D1404" i="6"/>
  <c r="F1403" i="6"/>
  <c r="E1403" i="6"/>
  <c r="I1403" i="6" s="1"/>
  <c r="D1403" i="6"/>
  <c r="F1402" i="6"/>
  <c r="E1402" i="6"/>
  <c r="I1402" i="6" s="1"/>
  <c r="D1402" i="6"/>
  <c r="F1401" i="6"/>
  <c r="E1401" i="6"/>
  <c r="I1401" i="6" s="1"/>
  <c r="D1401" i="6"/>
  <c r="F1400" i="6"/>
  <c r="E1400" i="6"/>
  <c r="I1400" i="6" s="1"/>
  <c r="D1400" i="6"/>
  <c r="F1399" i="6"/>
  <c r="E1399" i="6"/>
  <c r="I1399" i="6" s="1"/>
  <c r="D1399" i="6"/>
  <c r="F1398" i="6"/>
  <c r="E1398" i="6"/>
  <c r="I1398" i="6" s="1"/>
  <c r="D1398" i="6"/>
  <c r="F1397" i="6"/>
  <c r="E1397" i="6"/>
  <c r="I1397" i="6" s="1"/>
  <c r="D1397" i="6"/>
  <c r="F1396" i="6"/>
  <c r="E1396" i="6"/>
  <c r="I1396" i="6" s="1"/>
  <c r="D1396" i="6"/>
  <c r="F1395" i="6"/>
  <c r="E1395" i="6"/>
  <c r="I1395" i="6" s="1"/>
  <c r="D1395" i="6"/>
  <c r="F1394" i="6"/>
  <c r="E1394" i="6"/>
  <c r="I1394" i="6" s="1"/>
  <c r="D1394" i="6"/>
  <c r="F1393" i="6"/>
  <c r="E1393" i="6"/>
  <c r="D1393" i="6"/>
  <c r="F1392" i="6"/>
  <c r="E1392" i="6"/>
  <c r="I1392" i="6" s="1"/>
  <c r="J1392" i="6" s="1"/>
  <c r="D1392" i="6"/>
  <c r="F1391" i="6"/>
  <c r="E1391" i="6"/>
  <c r="I1391" i="6" s="1"/>
  <c r="D1391" i="6"/>
  <c r="F1390" i="6"/>
  <c r="E1390" i="6"/>
  <c r="I1390" i="6" s="1"/>
  <c r="D1390" i="6"/>
  <c r="F1389" i="6"/>
  <c r="E1389" i="6"/>
  <c r="I1389" i="6" s="1"/>
  <c r="D1389" i="6"/>
  <c r="F1388" i="6"/>
  <c r="E1388" i="6"/>
  <c r="I1388" i="6" s="1"/>
  <c r="D1388" i="6"/>
  <c r="F1387" i="6"/>
  <c r="E1387" i="6"/>
  <c r="I1387" i="6" s="1"/>
  <c r="D1387" i="6"/>
  <c r="F1386" i="6"/>
  <c r="E1386" i="6"/>
  <c r="I1386" i="6" s="1"/>
  <c r="D1386" i="6"/>
  <c r="F1385" i="6"/>
  <c r="E1385" i="6"/>
  <c r="I1385" i="6" s="1"/>
  <c r="D1385" i="6"/>
  <c r="F1384" i="6"/>
  <c r="E1384" i="6"/>
  <c r="I1384" i="6" s="1"/>
  <c r="D1384" i="6"/>
  <c r="F1383" i="6"/>
  <c r="E1383" i="6"/>
  <c r="I1383" i="6" s="1"/>
  <c r="D1383" i="6"/>
  <c r="F1382" i="6"/>
  <c r="E1382" i="6"/>
  <c r="I1382" i="6" s="1"/>
  <c r="D1382" i="6"/>
  <c r="F1381" i="6"/>
  <c r="E1381" i="6"/>
  <c r="I1381" i="6" s="1"/>
  <c r="D1381" i="6"/>
  <c r="F1380" i="6"/>
  <c r="E1380" i="6"/>
  <c r="I1380" i="6" s="1"/>
  <c r="D1380" i="6"/>
  <c r="F1379" i="6"/>
  <c r="E1379" i="6"/>
  <c r="I1379" i="6" s="1"/>
  <c r="D1379" i="6"/>
  <c r="F1378" i="6"/>
  <c r="E1378" i="6"/>
  <c r="I1378" i="6" s="1"/>
  <c r="D1378" i="6"/>
  <c r="F1377" i="6"/>
  <c r="E1377" i="6"/>
  <c r="I1377" i="6" s="1"/>
  <c r="D1377" i="6"/>
  <c r="F1376" i="6"/>
  <c r="E1376" i="6"/>
  <c r="I1376" i="6" s="1"/>
  <c r="D1376" i="6"/>
  <c r="F1375" i="6"/>
  <c r="E1375" i="6"/>
  <c r="I1375" i="6" s="1"/>
  <c r="D1375" i="6"/>
  <c r="F1374" i="6"/>
  <c r="E1374" i="6"/>
  <c r="I1374" i="6" s="1"/>
  <c r="D1374" i="6"/>
  <c r="F1373" i="6"/>
  <c r="E1373" i="6"/>
  <c r="I1373" i="6" s="1"/>
  <c r="D1373" i="6"/>
  <c r="F1372" i="6"/>
  <c r="E1372" i="6"/>
  <c r="I1372" i="6" s="1"/>
  <c r="D1372" i="6"/>
  <c r="F1371" i="6"/>
  <c r="E1371" i="6"/>
  <c r="I1371" i="6" s="1"/>
  <c r="D1371" i="6"/>
  <c r="F1370" i="6"/>
  <c r="E1370" i="6"/>
  <c r="I1370" i="6" s="1"/>
  <c r="D1370" i="6"/>
  <c r="F1369" i="6"/>
  <c r="E1369" i="6"/>
  <c r="I1369" i="6" s="1"/>
  <c r="D1369" i="6"/>
  <c r="F1368" i="6"/>
  <c r="E1368" i="6"/>
  <c r="I1368" i="6" s="1"/>
  <c r="D1368" i="6"/>
  <c r="F1367" i="6"/>
  <c r="E1367" i="6"/>
  <c r="I1367" i="6" s="1"/>
  <c r="D1367" i="6"/>
  <c r="F1366" i="6"/>
  <c r="E1366" i="6"/>
  <c r="I1366" i="6" s="1"/>
  <c r="D1366" i="6"/>
  <c r="F1365" i="6"/>
  <c r="E1365" i="6"/>
  <c r="I1365" i="6" s="1"/>
  <c r="D1365" i="6"/>
  <c r="F1364" i="6"/>
  <c r="E1364" i="6"/>
  <c r="D1364" i="6"/>
  <c r="F1363" i="6"/>
  <c r="E1363" i="6"/>
  <c r="I1363" i="6" s="1"/>
  <c r="J1363" i="6" s="1"/>
  <c r="D1363" i="6"/>
  <c r="F1362" i="6"/>
  <c r="E1362" i="6"/>
  <c r="I1362" i="6" s="1"/>
  <c r="D1362" i="6"/>
  <c r="F1361" i="6"/>
  <c r="E1361" i="6"/>
  <c r="I1361" i="6" s="1"/>
  <c r="D1361" i="6"/>
  <c r="F1360" i="6"/>
  <c r="E1360" i="6"/>
  <c r="I1360" i="6" s="1"/>
  <c r="D1360" i="6"/>
  <c r="F1359" i="6"/>
  <c r="E1359" i="6"/>
  <c r="I1359" i="6" s="1"/>
  <c r="D1359" i="6"/>
  <c r="F1358" i="6"/>
  <c r="E1358" i="6"/>
  <c r="I1358" i="6" s="1"/>
  <c r="D1358" i="6"/>
  <c r="F1357" i="6"/>
  <c r="E1357" i="6"/>
  <c r="I1357" i="6" s="1"/>
  <c r="D1357" i="6"/>
  <c r="F1356" i="6"/>
  <c r="E1356" i="6"/>
  <c r="I1356" i="6" s="1"/>
  <c r="D1356" i="6"/>
  <c r="F1355" i="6"/>
  <c r="E1355" i="6"/>
  <c r="I1355" i="6" s="1"/>
  <c r="D1355" i="6"/>
  <c r="F1354" i="6"/>
  <c r="E1354" i="6"/>
  <c r="I1354" i="6" s="1"/>
  <c r="D1354" i="6"/>
  <c r="F1353" i="6"/>
  <c r="E1353" i="6"/>
  <c r="I1353" i="6" s="1"/>
  <c r="D1353" i="6"/>
  <c r="F1352" i="6"/>
  <c r="E1352" i="6"/>
  <c r="I1352" i="6" s="1"/>
  <c r="D1352" i="6"/>
  <c r="F1351" i="6"/>
  <c r="E1351" i="6"/>
  <c r="I1351" i="6" s="1"/>
  <c r="D1351" i="6"/>
  <c r="F1350" i="6"/>
  <c r="E1350" i="6"/>
  <c r="I1350" i="6" s="1"/>
  <c r="D1350" i="6"/>
  <c r="F1349" i="6"/>
  <c r="E1349" i="6"/>
  <c r="I1349" i="6" s="1"/>
  <c r="D1349" i="6"/>
  <c r="F1348" i="6"/>
  <c r="E1348" i="6"/>
  <c r="I1348" i="6" s="1"/>
  <c r="D1348" i="6"/>
  <c r="F1347" i="6"/>
  <c r="E1347" i="6"/>
  <c r="I1347" i="6" s="1"/>
  <c r="D1347" i="6"/>
  <c r="F1346" i="6"/>
  <c r="E1346" i="6"/>
  <c r="I1346" i="6" s="1"/>
  <c r="D1346" i="6"/>
  <c r="F1345" i="6"/>
  <c r="E1345" i="6"/>
  <c r="I1345" i="6" s="1"/>
  <c r="D1345" i="6"/>
  <c r="F1344" i="6"/>
  <c r="E1344" i="6"/>
  <c r="I1344" i="6" s="1"/>
  <c r="D1344" i="6"/>
  <c r="F1343" i="6"/>
  <c r="E1343" i="6"/>
  <c r="I1343" i="6" s="1"/>
  <c r="D1343" i="6"/>
  <c r="F1342" i="6"/>
  <c r="E1342" i="6"/>
  <c r="I1342" i="6" s="1"/>
  <c r="D1342" i="6"/>
  <c r="F1341" i="6"/>
  <c r="E1341" i="6"/>
  <c r="I1341" i="6" s="1"/>
  <c r="D1341" i="6"/>
  <c r="F1340" i="6"/>
  <c r="E1340" i="6"/>
  <c r="I1340" i="6" s="1"/>
  <c r="D1340" i="6"/>
  <c r="F1339" i="6"/>
  <c r="E1339" i="6"/>
  <c r="I1339" i="6" s="1"/>
  <c r="D1339" i="6"/>
  <c r="F1338" i="6"/>
  <c r="E1338" i="6"/>
  <c r="I1338" i="6" s="1"/>
  <c r="D1338" i="6"/>
  <c r="F1337" i="6"/>
  <c r="E1337" i="6"/>
  <c r="I1337" i="6" s="1"/>
  <c r="D1337" i="6"/>
  <c r="F1336" i="6"/>
  <c r="E1336" i="6"/>
  <c r="I1336" i="6" s="1"/>
  <c r="D1336" i="6"/>
  <c r="F1335" i="6"/>
  <c r="E1335" i="6"/>
  <c r="D1335" i="6"/>
  <c r="F1334" i="6"/>
  <c r="E1334" i="6"/>
  <c r="I1334" i="6" s="1"/>
  <c r="J1334" i="6" s="1"/>
  <c r="G1334" i="6" s="1"/>
  <c r="D1334" i="6"/>
  <c r="F1333" i="6"/>
  <c r="E1333" i="6"/>
  <c r="I1333" i="6" s="1"/>
  <c r="D1333" i="6"/>
  <c r="F1332" i="6"/>
  <c r="E1332" i="6"/>
  <c r="I1332" i="6" s="1"/>
  <c r="D1332" i="6"/>
  <c r="F1331" i="6"/>
  <c r="E1331" i="6"/>
  <c r="I1331" i="6" s="1"/>
  <c r="D1331" i="6"/>
  <c r="F1330" i="6"/>
  <c r="E1330" i="6"/>
  <c r="I1330" i="6" s="1"/>
  <c r="D1330" i="6"/>
  <c r="F1329" i="6"/>
  <c r="E1329" i="6"/>
  <c r="I1329" i="6" s="1"/>
  <c r="D1329" i="6"/>
  <c r="F1328" i="6"/>
  <c r="E1328" i="6"/>
  <c r="I1328" i="6" s="1"/>
  <c r="D1328" i="6"/>
  <c r="F1327" i="6"/>
  <c r="E1327" i="6"/>
  <c r="I1327" i="6" s="1"/>
  <c r="D1327" i="6"/>
  <c r="F1326" i="6"/>
  <c r="E1326" i="6"/>
  <c r="I1326" i="6" s="1"/>
  <c r="D1326" i="6"/>
  <c r="F1325" i="6"/>
  <c r="E1325" i="6"/>
  <c r="I1325" i="6" s="1"/>
  <c r="D1325" i="6"/>
  <c r="F1324" i="6"/>
  <c r="E1324" i="6"/>
  <c r="I1324" i="6" s="1"/>
  <c r="D1324" i="6"/>
  <c r="F1323" i="6"/>
  <c r="E1323" i="6"/>
  <c r="I1323" i="6" s="1"/>
  <c r="D1323" i="6"/>
  <c r="F1322" i="6"/>
  <c r="E1322" i="6"/>
  <c r="I1322" i="6" s="1"/>
  <c r="D1322" i="6"/>
  <c r="F1321" i="6"/>
  <c r="E1321" i="6"/>
  <c r="I1321" i="6" s="1"/>
  <c r="D1321" i="6"/>
  <c r="F1320" i="6"/>
  <c r="E1320" i="6"/>
  <c r="I1320" i="6" s="1"/>
  <c r="D1320" i="6"/>
  <c r="F1319" i="6"/>
  <c r="E1319" i="6"/>
  <c r="I1319" i="6" s="1"/>
  <c r="D1319" i="6"/>
  <c r="F1318" i="6"/>
  <c r="E1318" i="6"/>
  <c r="I1318" i="6" s="1"/>
  <c r="D1318" i="6"/>
  <c r="F1317" i="6"/>
  <c r="E1317" i="6"/>
  <c r="I1317" i="6" s="1"/>
  <c r="D1317" i="6"/>
  <c r="F1316" i="6"/>
  <c r="E1316" i="6"/>
  <c r="I1316" i="6" s="1"/>
  <c r="D1316" i="6"/>
  <c r="F1315" i="6"/>
  <c r="E1315" i="6"/>
  <c r="I1315" i="6" s="1"/>
  <c r="D1315" i="6"/>
  <c r="F1314" i="6"/>
  <c r="E1314" i="6"/>
  <c r="I1314" i="6" s="1"/>
  <c r="D1314" i="6"/>
  <c r="F1313" i="6"/>
  <c r="E1313" i="6"/>
  <c r="I1313" i="6" s="1"/>
  <c r="D1313" i="6"/>
  <c r="F1312" i="6"/>
  <c r="E1312" i="6"/>
  <c r="I1312" i="6" s="1"/>
  <c r="D1312" i="6"/>
  <c r="F1311" i="6"/>
  <c r="E1311" i="6"/>
  <c r="I1311" i="6" s="1"/>
  <c r="D1311" i="6"/>
  <c r="F1310" i="6"/>
  <c r="E1310" i="6"/>
  <c r="I1310" i="6" s="1"/>
  <c r="D1310" i="6"/>
  <c r="F1309" i="6"/>
  <c r="E1309" i="6"/>
  <c r="I1309" i="6" s="1"/>
  <c r="D1309" i="6"/>
  <c r="F1308" i="6"/>
  <c r="E1308" i="6"/>
  <c r="I1308" i="6" s="1"/>
  <c r="D1308" i="6"/>
  <c r="F1307" i="6"/>
  <c r="E1307" i="6"/>
  <c r="I1307" i="6" s="1"/>
  <c r="D1307" i="6"/>
  <c r="F1306" i="6"/>
  <c r="E1306" i="6"/>
  <c r="D1306" i="6"/>
  <c r="F1305" i="6"/>
  <c r="E1305" i="6"/>
  <c r="I1305" i="6" s="1"/>
  <c r="J1305" i="6" s="1"/>
  <c r="G1305" i="6" s="1"/>
  <c r="D1305" i="6"/>
  <c r="F1304" i="6"/>
  <c r="E1304" i="6"/>
  <c r="I1304" i="6" s="1"/>
  <c r="D1304" i="6"/>
  <c r="F1303" i="6"/>
  <c r="E1303" i="6"/>
  <c r="I1303" i="6" s="1"/>
  <c r="D1303" i="6"/>
  <c r="F1302" i="6"/>
  <c r="E1302" i="6"/>
  <c r="I1302" i="6" s="1"/>
  <c r="D1302" i="6"/>
  <c r="F1301" i="6"/>
  <c r="E1301" i="6"/>
  <c r="I1301" i="6" s="1"/>
  <c r="D1301" i="6"/>
  <c r="F1300" i="6"/>
  <c r="E1300" i="6"/>
  <c r="I1300" i="6" s="1"/>
  <c r="D1300" i="6"/>
  <c r="F1299" i="6"/>
  <c r="E1299" i="6"/>
  <c r="I1299" i="6" s="1"/>
  <c r="D1299" i="6"/>
  <c r="F1298" i="6"/>
  <c r="E1298" i="6"/>
  <c r="I1298" i="6" s="1"/>
  <c r="D1298" i="6"/>
  <c r="F1297" i="6"/>
  <c r="E1297" i="6"/>
  <c r="I1297" i="6" s="1"/>
  <c r="D1297" i="6"/>
  <c r="F1296" i="6"/>
  <c r="E1296" i="6"/>
  <c r="I1296" i="6" s="1"/>
  <c r="D1296" i="6"/>
  <c r="F1295" i="6"/>
  <c r="E1295" i="6"/>
  <c r="I1295" i="6" s="1"/>
  <c r="D1295" i="6"/>
  <c r="F1294" i="6"/>
  <c r="E1294" i="6"/>
  <c r="I1294" i="6" s="1"/>
  <c r="D1294" i="6"/>
  <c r="F1293" i="6"/>
  <c r="E1293" i="6"/>
  <c r="I1293" i="6" s="1"/>
  <c r="D1293" i="6"/>
  <c r="F1292" i="6"/>
  <c r="E1292" i="6"/>
  <c r="I1292" i="6" s="1"/>
  <c r="D1292" i="6"/>
  <c r="F1291" i="6"/>
  <c r="E1291" i="6"/>
  <c r="I1291" i="6" s="1"/>
  <c r="D1291" i="6"/>
  <c r="F1290" i="6"/>
  <c r="E1290" i="6"/>
  <c r="I1290" i="6" s="1"/>
  <c r="D1290" i="6"/>
  <c r="F1289" i="6"/>
  <c r="E1289" i="6"/>
  <c r="I1289" i="6" s="1"/>
  <c r="D1289" i="6"/>
  <c r="F1288" i="6"/>
  <c r="E1288" i="6"/>
  <c r="I1288" i="6" s="1"/>
  <c r="D1288" i="6"/>
  <c r="F1287" i="6"/>
  <c r="E1287" i="6"/>
  <c r="I1287" i="6" s="1"/>
  <c r="D1287" i="6"/>
  <c r="F1286" i="6"/>
  <c r="E1286" i="6"/>
  <c r="I1286" i="6" s="1"/>
  <c r="D1286" i="6"/>
  <c r="F1285" i="6"/>
  <c r="E1285" i="6"/>
  <c r="I1285" i="6" s="1"/>
  <c r="D1285" i="6"/>
  <c r="F1284" i="6"/>
  <c r="E1284" i="6"/>
  <c r="I1284" i="6" s="1"/>
  <c r="D1284" i="6"/>
  <c r="F1283" i="6"/>
  <c r="E1283" i="6"/>
  <c r="I1283" i="6" s="1"/>
  <c r="D1283" i="6"/>
  <c r="F1282" i="6"/>
  <c r="E1282" i="6"/>
  <c r="I1282" i="6" s="1"/>
  <c r="D1282" i="6"/>
  <c r="F1281" i="6"/>
  <c r="E1281" i="6"/>
  <c r="I1281" i="6" s="1"/>
  <c r="D1281" i="6"/>
  <c r="F1280" i="6"/>
  <c r="E1280" i="6"/>
  <c r="I1280" i="6" s="1"/>
  <c r="D1280" i="6"/>
  <c r="F1279" i="6"/>
  <c r="E1279" i="6"/>
  <c r="I1279" i="6" s="1"/>
  <c r="D1279" i="6"/>
  <c r="F1278" i="6"/>
  <c r="E1278" i="6"/>
  <c r="I1278" i="6" s="1"/>
  <c r="D1278" i="6"/>
  <c r="F1277" i="6"/>
  <c r="E1277" i="6"/>
  <c r="D1277" i="6"/>
  <c r="F1276" i="6"/>
  <c r="E1276" i="6"/>
  <c r="I1276" i="6" s="1"/>
  <c r="J1276" i="6" s="1"/>
  <c r="G1276" i="6" s="1"/>
  <c r="D1276" i="6"/>
  <c r="F1275" i="6"/>
  <c r="E1275" i="6"/>
  <c r="I1275" i="6" s="1"/>
  <c r="D1275" i="6"/>
  <c r="F1274" i="6"/>
  <c r="E1274" i="6"/>
  <c r="I1274" i="6" s="1"/>
  <c r="D1274" i="6"/>
  <c r="F1273" i="6"/>
  <c r="E1273" i="6"/>
  <c r="I1273" i="6" s="1"/>
  <c r="D1273" i="6"/>
  <c r="F1272" i="6"/>
  <c r="E1272" i="6"/>
  <c r="I1272" i="6" s="1"/>
  <c r="D1272" i="6"/>
  <c r="F1271" i="6"/>
  <c r="E1271" i="6"/>
  <c r="I1271" i="6" s="1"/>
  <c r="D1271" i="6"/>
  <c r="F1270" i="6"/>
  <c r="E1270" i="6"/>
  <c r="I1270" i="6" s="1"/>
  <c r="D1270" i="6"/>
  <c r="F1269" i="6"/>
  <c r="E1269" i="6"/>
  <c r="I1269" i="6" s="1"/>
  <c r="D1269" i="6"/>
  <c r="F1268" i="6"/>
  <c r="E1268" i="6"/>
  <c r="I1268" i="6" s="1"/>
  <c r="D1268" i="6"/>
  <c r="F1267" i="6"/>
  <c r="E1267" i="6"/>
  <c r="I1267" i="6" s="1"/>
  <c r="D1267" i="6"/>
  <c r="F1266" i="6"/>
  <c r="E1266" i="6"/>
  <c r="I1266" i="6" s="1"/>
  <c r="D1266" i="6"/>
  <c r="F1265" i="6"/>
  <c r="E1265" i="6"/>
  <c r="I1265" i="6" s="1"/>
  <c r="D1265" i="6"/>
  <c r="F1264" i="6"/>
  <c r="E1264" i="6"/>
  <c r="I1264" i="6" s="1"/>
  <c r="D1264" i="6"/>
  <c r="F1263" i="6"/>
  <c r="E1263" i="6"/>
  <c r="I1263" i="6" s="1"/>
  <c r="D1263" i="6"/>
  <c r="F1262" i="6"/>
  <c r="E1262" i="6"/>
  <c r="I1262" i="6" s="1"/>
  <c r="D1262" i="6"/>
  <c r="F1261" i="6"/>
  <c r="E1261" i="6"/>
  <c r="I1261" i="6" s="1"/>
  <c r="D1261" i="6"/>
  <c r="F1260" i="6"/>
  <c r="E1260" i="6"/>
  <c r="I1260" i="6" s="1"/>
  <c r="D1260" i="6"/>
  <c r="F1259" i="6"/>
  <c r="E1259" i="6"/>
  <c r="I1259" i="6" s="1"/>
  <c r="D1259" i="6"/>
  <c r="F1258" i="6"/>
  <c r="E1258" i="6"/>
  <c r="I1258" i="6" s="1"/>
  <c r="D1258" i="6"/>
  <c r="F1257" i="6"/>
  <c r="E1257" i="6"/>
  <c r="I1257" i="6" s="1"/>
  <c r="D1257" i="6"/>
  <c r="F1256" i="6"/>
  <c r="E1256" i="6"/>
  <c r="I1256" i="6" s="1"/>
  <c r="D1256" i="6"/>
  <c r="F1255" i="6"/>
  <c r="E1255" i="6"/>
  <c r="I1255" i="6" s="1"/>
  <c r="D1255" i="6"/>
  <c r="F1254" i="6"/>
  <c r="E1254" i="6"/>
  <c r="I1254" i="6" s="1"/>
  <c r="D1254" i="6"/>
  <c r="F1253" i="6"/>
  <c r="E1253" i="6"/>
  <c r="I1253" i="6" s="1"/>
  <c r="D1253" i="6"/>
  <c r="F1252" i="6"/>
  <c r="E1252" i="6"/>
  <c r="I1252" i="6" s="1"/>
  <c r="D1252" i="6"/>
  <c r="F1251" i="6"/>
  <c r="E1251" i="6"/>
  <c r="I1251" i="6" s="1"/>
  <c r="D1251" i="6"/>
  <c r="F1250" i="6"/>
  <c r="E1250" i="6"/>
  <c r="I1250" i="6" s="1"/>
  <c r="D1250" i="6"/>
  <c r="F1249" i="6"/>
  <c r="E1249" i="6"/>
  <c r="I1249" i="6" s="1"/>
  <c r="D1249" i="6"/>
  <c r="F1248" i="6"/>
  <c r="E1248" i="6"/>
  <c r="D1248" i="6"/>
  <c r="F1247" i="6"/>
  <c r="E1247" i="6"/>
  <c r="I1247" i="6" s="1"/>
  <c r="J1247" i="6" s="1"/>
  <c r="D1247" i="6"/>
  <c r="F1246" i="6"/>
  <c r="E1246" i="6"/>
  <c r="I1246" i="6" s="1"/>
  <c r="D1246" i="6"/>
  <c r="F1245" i="6"/>
  <c r="E1245" i="6"/>
  <c r="I1245" i="6" s="1"/>
  <c r="D1245" i="6"/>
  <c r="F1244" i="6"/>
  <c r="E1244" i="6"/>
  <c r="I1244" i="6" s="1"/>
  <c r="D1244" i="6"/>
  <c r="F1243" i="6"/>
  <c r="E1243" i="6"/>
  <c r="I1243" i="6" s="1"/>
  <c r="D1243" i="6"/>
  <c r="F1242" i="6"/>
  <c r="E1242" i="6"/>
  <c r="I1242" i="6" s="1"/>
  <c r="D1242" i="6"/>
  <c r="F1241" i="6"/>
  <c r="E1241" i="6"/>
  <c r="I1241" i="6" s="1"/>
  <c r="D1241" i="6"/>
  <c r="F1240" i="6"/>
  <c r="E1240" i="6"/>
  <c r="I1240" i="6" s="1"/>
  <c r="D1240" i="6"/>
  <c r="F1239" i="6"/>
  <c r="E1239" i="6"/>
  <c r="I1239" i="6" s="1"/>
  <c r="D1239" i="6"/>
  <c r="F1238" i="6"/>
  <c r="E1238" i="6"/>
  <c r="I1238" i="6" s="1"/>
  <c r="D1238" i="6"/>
  <c r="F1237" i="6"/>
  <c r="E1237" i="6"/>
  <c r="I1237" i="6" s="1"/>
  <c r="D1237" i="6"/>
  <c r="F1236" i="6"/>
  <c r="E1236" i="6"/>
  <c r="I1236" i="6" s="1"/>
  <c r="D1236" i="6"/>
  <c r="F1235" i="6"/>
  <c r="E1235" i="6"/>
  <c r="I1235" i="6" s="1"/>
  <c r="D1235" i="6"/>
  <c r="F1234" i="6"/>
  <c r="E1234" i="6"/>
  <c r="I1234" i="6" s="1"/>
  <c r="D1234" i="6"/>
  <c r="F1233" i="6"/>
  <c r="E1233" i="6"/>
  <c r="I1233" i="6" s="1"/>
  <c r="D1233" i="6"/>
  <c r="F1232" i="6"/>
  <c r="E1232" i="6"/>
  <c r="I1232" i="6" s="1"/>
  <c r="D1232" i="6"/>
  <c r="F1231" i="6"/>
  <c r="E1231" i="6"/>
  <c r="I1231" i="6" s="1"/>
  <c r="D1231" i="6"/>
  <c r="F1230" i="6"/>
  <c r="E1230" i="6"/>
  <c r="I1230" i="6" s="1"/>
  <c r="D1230" i="6"/>
  <c r="F1229" i="6"/>
  <c r="E1229" i="6"/>
  <c r="I1229" i="6" s="1"/>
  <c r="D1229" i="6"/>
  <c r="F1228" i="6"/>
  <c r="E1228" i="6"/>
  <c r="I1228" i="6" s="1"/>
  <c r="D1228" i="6"/>
  <c r="F1227" i="6"/>
  <c r="E1227" i="6"/>
  <c r="I1227" i="6" s="1"/>
  <c r="D1227" i="6"/>
  <c r="F1226" i="6"/>
  <c r="E1226" i="6"/>
  <c r="I1226" i="6" s="1"/>
  <c r="D1226" i="6"/>
  <c r="F1225" i="6"/>
  <c r="E1225" i="6"/>
  <c r="I1225" i="6" s="1"/>
  <c r="D1225" i="6"/>
  <c r="F1224" i="6"/>
  <c r="E1224" i="6"/>
  <c r="I1224" i="6" s="1"/>
  <c r="D1224" i="6"/>
  <c r="F1223" i="6"/>
  <c r="E1223" i="6"/>
  <c r="I1223" i="6" s="1"/>
  <c r="D1223" i="6"/>
  <c r="F1222" i="6"/>
  <c r="E1222" i="6"/>
  <c r="I1222" i="6" s="1"/>
  <c r="D1222" i="6"/>
  <c r="F1221" i="6"/>
  <c r="E1221" i="6"/>
  <c r="I1221" i="6" s="1"/>
  <c r="D1221" i="6"/>
  <c r="F1220" i="6"/>
  <c r="E1220" i="6"/>
  <c r="I1220" i="6" s="1"/>
  <c r="D1220" i="6"/>
  <c r="F1219" i="6"/>
  <c r="E1219" i="6"/>
  <c r="D1219" i="6"/>
  <c r="F1218" i="6"/>
  <c r="E1218" i="6"/>
  <c r="I1218" i="6" s="1"/>
  <c r="J1218" i="6" s="1"/>
  <c r="D1218" i="6"/>
  <c r="F1217" i="6"/>
  <c r="E1217" i="6"/>
  <c r="I1217" i="6" s="1"/>
  <c r="D1217" i="6"/>
  <c r="F1216" i="6"/>
  <c r="E1216" i="6"/>
  <c r="I1216" i="6" s="1"/>
  <c r="D1216" i="6"/>
  <c r="F1215" i="6"/>
  <c r="E1215" i="6"/>
  <c r="I1215" i="6" s="1"/>
  <c r="D1215" i="6"/>
  <c r="F1214" i="6"/>
  <c r="E1214" i="6"/>
  <c r="I1214" i="6" s="1"/>
  <c r="D1214" i="6"/>
  <c r="F1213" i="6"/>
  <c r="E1213" i="6"/>
  <c r="I1213" i="6" s="1"/>
  <c r="D1213" i="6"/>
  <c r="F1212" i="6"/>
  <c r="E1212" i="6"/>
  <c r="I1212" i="6" s="1"/>
  <c r="D1212" i="6"/>
  <c r="F1211" i="6"/>
  <c r="E1211" i="6"/>
  <c r="I1211" i="6" s="1"/>
  <c r="D1211" i="6"/>
  <c r="F1210" i="6"/>
  <c r="E1210" i="6"/>
  <c r="I1210" i="6" s="1"/>
  <c r="D1210" i="6"/>
  <c r="F1209" i="6"/>
  <c r="E1209" i="6"/>
  <c r="I1209" i="6" s="1"/>
  <c r="D1209" i="6"/>
  <c r="F1208" i="6"/>
  <c r="E1208" i="6"/>
  <c r="I1208" i="6" s="1"/>
  <c r="D1208" i="6"/>
  <c r="F1207" i="6"/>
  <c r="E1207" i="6"/>
  <c r="I1207" i="6" s="1"/>
  <c r="D1207" i="6"/>
  <c r="F1206" i="6"/>
  <c r="E1206" i="6"/>
  <c r="I1206" i="6" s="1"/>
  <c r="D1206" i="6"/>
  <c r="F1205" i="6"/>
  <c r="E1205" i="6"/>
  <c r="I1205" i="6" s="1"/>
  <c r="D1205" i="6"/>
  <c r="F1204" i="6"/>
  <c r="E1204" i="6"/>
  <c r="I1204" i="6" s="1"/>
  <c r="D1204" i="6"/>
  <c r="F1203" i="6"/>
  <c r="E1203" i="6"/>
  <c r="I1203" i="6" s="1"/>
  <c r="D1203" i="6"/>
  <c r="F1202" i="6"/>
  <c r="E1202" i="6"/>
  <c r="I1202" i="6" s="1"/>
  <c r="D1202" i="6"/>
  <c r="F1201" i="6"/>
  <c r="E1201" i="6"/>
  <c r="I1201" i="6" s="1"/>
  <c r="D1201" i="6"/>
  <c r="F1200" i="6"/>
  <c r="E1200" i="6"/>
  <c r="I1200" i="6" s="1"/>
  <c r="D1200" i="6"/>
  <c r="F1199" i="6"/>
  <c r="E1199" i="6"/>
  <c r="I1199" i="6" s="1"/>
  <c r="D1199" i="6"/>
  <c r="F1198" i="6"/>
  <c r="E1198" i="6"/>
  <c r="I1198" i="6" s="1"/>
  <c r="D1198" i="6"/>
  <c r="F1197" i="6"/>
  <c r="E1197" i="6"/>
  <c r="I1197" i="6" s="1"/>
  <c r="D1197" i="6"/>
  <c r="F1196" i="6"/>
  <c r="E1196" i="6"/>
  <c r="I1196" i="6" s="1"/>
  <c r="D1196" i="6"/>
  <c r="F1195" i="6"/>
  <c r="E1195" i="6"/>
  <c r="I1195" i="6" s="1"/>
  <c r="D1195" i="6"/>
  <c r="F1194" i="6"/>
  <c r="E1194" i="6"/>
  <c r="I1194" i="6" s="1"/>
  <c r="D1194" i="6"/>
  <c r="F1193" i="6"/>
  <c r="E1193" i="6"/>
  <c r="I1193" i="6" s="1"/>
  <c r="D1193" i="6"/>
  <c r="F1192" i="6"/>
  <c r="E1192" i="6"/>
  <c r="I1192" i="6" s="1"/>
  <c r="D1192" i="6"/>
  <c r="F1191" i="6"/>
  <c r="E1191" i="6"/>
  <c r="I1191" i="6" s="1"/>
  <c r="D1191" i="6"/>
  <c r="F1190" i="6"/>
  <c r="E1190" i="6"/>
  <c r="D1190" i="6"/>
  <c r="F1189" i="6"/>
  <c r="E1189" i="6"/>
  <c r="I1189" i="6" s="1"/>
  <c r="J1189" i="6" s="1"/>
  <c r="D1189" i="6"/>
  <c r="F1188" i="6"/>
  <c r="E1188" i="6"/>
  <c r="I1188" i="6" s="1"/>
  <c r="D1188" i="6"/>
  <c r="F1187" i="6"/>
  <c r="E1187" i="6"/>
  <c r="I1187" i="6" s="1"/>
  <c r="D1187" i="6"/>
  <c r="F1186" i="6"/>
  <c r="E1186" i="6"/>
  <c r="I1186" i="6" s="1"/>
  <c r="D1186" i="6"/>
  <c r="F1185" i="6"/>
  <c r="E1185" i="6"/>
  <c r="I1185" i="6" s="1"/>
  <c r="D1185" i="6"/>
  <c r="F1184" i="6"/>
  <c r="E1184" i="6"/>
  <c r="I1184" i="6" s="1"/>
  <c r="D1184" i="6"/>
  <c r="F1183" i="6"/>
  <c r="E1183" i="6"/>
  <c r="I1183" i="6" s="1"/>
  <c r="D1183" i="6"/>
  <c r="F1182" i="6"/>
  <c r="E1182" i="6"/>
  <c r="I1182" i="6" s="1"/>
  <c r="D1182" i="6"/>
  <c r="F1181" i="6"/>
  <c r="E1181" i="6"/>
  <c r="I1181" i="6" s="1"/>
  <c r="D1181" i="6"/>
  <c r="F1180" i="6"/>
  <c r="E1180" i="6"/>
  <c r="I1180" i="6" s="1"/>
  <c r="D1180" i="6"/>
  <c r="F1179" i="6"/>
  <c r="E1179" i="6"/>
  <c r="I1179" i="6" s="1"/>
  <c r="D1179" i="6"/>
  <c r="F1178" i="6"/>
  <c r="E1178" i="6"/>
  <c r="I1178" i="6" s="1"/>
  <c r="D1178" i="6"/>
  <c r="F1177" i="6"/>
  <c r="E1177" i="6"/>
  <c r="I1177" i="6" s="1"/>
  <c r="D1177" i="6"/>
  <c r="F1176" i="6"/>
  <c r="E1176" i="6"/>
  <c r="I1176" i="6" s="1"/>
  <c r="D1176" i="6"/>
  <c r="F1175" i="6"/>
  <c r="E1175" i="6"/>
  <c r="I1175" i="6" s="1"/>
  <c r="D1175" i="6"/>
  <c r="F1174" i="6"/>
  <c r="E1174" i="6"/>
  <c r="I1174" i="6" s="1"/>
  <c r="D1174" i="6"/>
  <c r="F1173" i="6"/>
  <c r="E1173" i="6"/>
  <c r="I1173" i="6" s="1"/>
  <c r="D1173" i="6"/>
  <c r="F1172" i="6"/>
  <c r="E1172" i="6"/>
  <c r="I1172" i="6" s="1"/>
  <c r="D1172" i="6"/>
  <c r="F1171" i="6"/>
  <c r="E1171" i="6"/>
  <c r="I1171" i="6" s="1"/>
  <c r="D1171" i="6"/>
  <c r="F1170" i="6"/>
  <c r="E1170" i="6"/>
  <c r="I1170" i="6" s="1"/>
  <c r="D1170" i="6"/>
  <c r="F1169" i="6"/>
  <c r="E1169" i="6"/>
  <c r="I1169" i="6" s="1"/>
  <c r="D1169" i="6"/>
  <c r="F1168" i="6"/>
  <c r="E1168" i="6"/>
  <c r="I1168" i="6" s="1"/>
  <c r="D1168" i="6"/>
  <c r="F1167" i="6"/>
  <c r="E1167" i="6"/>
  <c r="I1167" i="6" s="1"/>
  <c r="D1167" i="6"/>
  <c r="F1166" i="6"/>
  <c r="E1166" i="6"/>
  <c r="I1166" i="6" s="1"/>
  <c r="D1166" i="6"/>
  <c r="F1165" i="6"/>
  <c r="E1165" i="6"/>
  <c r="I1165" i="6" s="1"/>
  <c r="D1165" i="6"/>
  <c r="F1164" i="6"/>
  <c r="E1164" i="6"/>
  <c r="I1164" i="6" s="1"/>
  <c r="D1164" i="6"/>
  <c r="F1163" i="6"/>
  <c r="E1163" i="6"/>
  <c r="I1163" i="6" s="1"/>
  <c r="D1163" i="6"/>
  <c r="F1162" i="6"/>
  <c r="E1162" i="6"/>
  <c r="I1162" i="6" s="1"/>
  <c r="D1162" i="6"/>
  <c r="F1161" i="6"/>
  <c r="E1161" i="6"/>
  <c r="D1161" i="6"/>
  <c r="F1160" i="6"/>
  <c r="E1160" i="6"/>
  <c r="I1160" i="6" s="1"/>
  <c r="J1160" i="6" s="1"/>
  <c r="D1160" i="6"/>
  <c r="F1159" i="6"/>
  <c r="E1159" i="6"/>
  <c r="I1159" i="6" s="1"/>
  <c r="D1159" i="6"/>
  <c r="F1158" i="6"/>
  <c r="E1158" i="6"/>
  <c r="I1158" i="6" s="1"/>
  <c r="D1158" i="6"/>
  <c r="F1157" i="6"/>
  <c r="E1157" i="6"/>
  <c r="I1157" i="6" s="1"/>
  <c r="D1157" i="6"/>
  <c r="F1156" i="6"/>
  <c r="E1156" i="6"/>
  <c r="I1156" i="6" s="1"/>
  <c r="D1156" i="6"/>
  <c r="F1155" i="6"/>
  <c r="E1155" i="6"/>
  <c r="I1155" i="6" s="1"/>
  <c r="D1155" i="6"/>
  <c r="F1154" i="6"/>
  <c r="E1154" i="6"/>
  <c r="I1154" i="6" s="1"/>
  <c r="D1154" i="6"/>
  <c r="F1153" i="6"/>
  <c r="E1153" i="6"/>
  <c r="I1153" i="6" s="1"/>
  <c r="D1153" i="6"/>
  <c r="F1152" i="6"/>
  <c r="E1152" i="6"/>
  <c r="I1152" i="6" s="1"/>
  <c r="D1152" i="6"/>
  <c r="F1151" i="6"/>
  <c r="E1151" i="6"/>
  <c r="I1151" i="6" s="1"/>
  <c r="D1151" i="6"/>
  <c r="F1150" i="6"/>
  <c r="E1150" i="6"/>
  <c r="I1150" i="6" s="1"/>
  <c r="D1150" i="6"/>
  <c r="F1149" i="6"/>
  <c r="E1149" i="6"/>
  <c r="I1149" i="6" s="1"/>
  <c r="D1149" i="6"/>
  <c r="F1148" i="6"/>
  <c r="E1148" i="6"/>
  <c r="I1148" i="6" s="1"/>
  <c r="D1148" i="6"/>
  <c r="F1147" i="6"/>
  <c r="E1147" i="6"/>
  <c r="I1147" i="6" s="1"/>
  <c r="D1147" i="6"/>
  <c r="F1146" i="6"/>
  <c r="E1146" i="6"/>
  <c r="I1146" i="6" s="1"/>
  <c r="D1146" i="6"/>
  <c r="F1145" i="6"/>
  <c r="E1145" i="6"/>
  <c r="I1145" i="6" s="1"/>
  <c r="D1145" i="6"/>
  <c r="F1144" i="6"/>
  <c r="E1144" i="6"/>
  <c r="I1144" i="6" s="1"/>
  <c r="D1144" i="6"/>
  <c r="F1143" i="6"/>
  <c r="E1143" i="6"/>
  <c r="I1143" i="6" s="1"/>
  <c r="D1143" i="6"/>
  <c r="F1142" i="6"/>
  <c r="E1142" i="6"/>
  <c r="I1142" i="6" s="1"/>
  <c r="D1142" i="6"/>
  <c r="F1141" i="6"/>
  <c r="E1141" i="6"/>
  <c r="I1141" i="6" s="1"/>
  <c r="D1141" i="6"/>
  <c r="F1140" i="6"/>
  <c r="E1140" i="6"/>
  <c r="I1140" i="6" s="1"/>
  <c r="D1140" i="6"/>
  <c r="F1139" i="6"/>
  <c r="E1139" i="6"/>
  <c r="I1139" i="6" s="1"/>
  <c r="D1139" i="6"/>
  <c r="F1138" i="6"/>
  <c r="E1138" i="6"/>
  <c r="I1138" i="6" s="1"/>
  <c r="D1138" i="6"/>
  <c r="F1137" i="6"/>
  <c r="E1137" i="6"/>
  <c r="I1137" i="6" s="1"/>
  <c r="D1137" i="6"/>
  <c r="F1136" i="6"/>
  <c r="E1136" i="6"/>
  <c r="I1136" i="6" s="1"/>
  <c r="D1136" i="6"/>
  <c r="F1135" i="6"/>
  <c r="E1135" i="6"/>
  <c r="I1135" i="6" s="1"/>
  <c r="D1135" i="6"/>
  <c r="F1134" i="6"/>
  <c r="E1134" i="6"/>
  <c r="I1134" i="6" s="1"/>
  <c r="D1134" i="6"/>
  <c r="F1133" i="6"/>
  <c r="E1133" i="6"/>
  <c r="I1133" i="6" s="1"/>
  <c r="D1133" i="6"/>
  <c r="F1132" i="6"/>
  <c r="E1132" i="6"/>
  <c r="D1132" i="6"/>
  <c r="F1131" i="6"/>
  <c r="E1131" i="6"/>
  <c r="I1131" i="6" s="1"/>
  <c r="J1131" i="6" s="1"/>
  <c r="D1131" i="6"/>
  <c r="F1130" i="6"/>
  <c r="E1130" i="6"/>
  <c r="I1130" i="6" s="1"/>
  <c r="D1130" i="6"/>
  <c r="F1129" i="6"/>
  <c r="E1129" i="6"/>
  <c r="I1129" i="6" s="1"/>
  <c r="D1129" i="6"/>
  <c r="F1128" i="6"/>
  <c r="E1128" i="6"/>
  <c r="I1128" i="6" s="1"/>
  <c r="D1128" i="6"/>
  <c r="F1127" i="6"/>
  <c r="E1127" i="6"/>
  <c r="I1127" i="6" s="1"/>
  <c r="D1127" i="6"/>
  <c r="F1126" i="6"/>
  <c r="E1126" i="6"/>
  <c r="I1126" i="6" s="1"/>
  <c r="D1126" i="6"/>
  <c r="F1125" i="6"/>
  <c r="E1125" i="6"/>
  <c r="I1125" i="6" s="1"/>
  <c r="D1125" i="6"/>
  <c r="F1124" i="6"/>
  <c r="E1124" i="6"/>
  <c r="I1124" i="6" s="1"/>
  <c r="D1124" i="6"/>
  <c r="F1123" i="6"/>
  <c r="E1123" i="6"/>
  <c r="I1123" i="6" s="1"/>
  <c r="D1123" i="6"/>
  <c r="F1122" i="6"/>
  <c r="E1122" i="6"/>
  <c r="I1122" i="6" s="1"/>
  <c r="D1122" i="6"/>
  <c r="F1121" i="6"/>
  <c r="E1121" i="6"/>
  <c r="I1121" i="6" s="1"/>
  <c r="D1121" i="6"/>
  <c r="F1120" i="6"/>
  <c r="E1120" i="6"/>
  <c r="I1120" i="6" s="1"/>
  <c r="D1120" i="6"/>
  <c r="F1119" i="6"/>
  <c r="E1119" i="6"/>
  <c r="I1119" i="6" s="1"/>
  <c r="D1119" i="6"/>
  <c r="F1118" i="6"/>
  <c r="E1118" i="6"/>
  <c r="I1118" i="6" s="1"/>
  <c r="D1118" i="6"/>
  <c r="F1117" i="6"/>
  <c r="E1117" i="6"/>
  <c r="I1117" i="6" s="1"/>
  <c r="D1117" i="6"/>
  <c r="F1116" i="6"/>
  <c r="E1116" i="6"/>
  <c r="I1116" i="6" s="1"/>
  <c r="D1116" i="6"/>
  <c r="F1115" i="6"/>
  <c r="E1115" i="6"/>
  <c r="I1115" i="6" s="1"/>
  <c r="D1115" i="6"/>
  <c r="F1114" i="6"/>
  <c r="E1114" i="6"/>
  <c r="I1114" i="6" s="1"/>
  <c r="D1114" i="6"/>
  <c r="F1113" i="6"/>
  <c r="E1113" i="6"/>
  <c r="I1113" i="6" s="1"/>
  <c r="D1113" i="6"/>
  <c r="F1112" i="6"/>
  <c r="E1112" i="6"/>
  <c r="I1112" i="6" s="1"/>
  <c r="D1112" i="6"/>
  <c r="F1111" i="6"/>
  <c r="E1111" i="6"/>
  <c r="I1111" i="6" s="1"/>
  <c r="D1111" i="6"/>
  <c r="F1110" i="6"/>
  <c r="E1110" i="6"/>
  <c r="I1110" i="6" s="1"/>
  <c r="D1110" i="6"/>
  <c r="F1109" i="6"/>
  <c r="E1109" i="6"/>
  <c r="I1109" i="6" s="1"/>
  <c r="D1109" i="6"/>
  <c r="F1108" i="6"/>
  <c r="E1108" i="6"/>
  <c r="I1108" i="6" s="1"/>
  <c r="D1108" i="6"/>
  <c r="F1107" i="6"/>
  <c r="E1107" i="6"/>
  <c r="I1107" i="6" s="1"/>
  <c r="D1107" i="6"/>
  <c r="F1106" i="6"/>
  <c r="E1106" i="6"/>
  <c r="I1106" i="6" s="1"/>
  <c r="D1106" i="6"/>
  <c r="F1105" i="6"/>
  <c r="E1105" i="6"/>
  <c r="I1105" i="6" s="1"/>
  <c r="D1105" i="6"/>
  <c r="F1104" i="6"/>
  <c r="E1104" i="6"/>
  <c r="I1104" i="6" s="1"/>
  <c r="D1104" i="6"/>
  <c r="F1103" i="6"/>
  <c r="E1103" i="6"/>
  <c r="D1103" i="6"/>
  <c r="F1102" i="6"/>
  <c r="E1102" i="6"/>
  <c r="I1102" i="6" s="1"/>
  <c r="J1102" i="6" s="1"/>
  <c r="D1102" i="6"/>
  <c r="F1101" i="6"/>
  <c r="E1101" i="6"/>
  <c r="I1101" i="6" s="1"/>
  <c r="D1101" i="6"/>
  <c r="F1100" i="6"/>
  <c r="E1100" i="6"/>
  <c r="I1100" i="6" s="1"/>
  <c r="D1100" i="6"/>
  <c r="F1099" i="6"/>
  <c r="E1099" i="6"/>
  <c r="I1099" i="6" s="1"/>
  <c r="D1099" i="6"/>
  <c r="F1098" i="6"/>
  <c r="E1098" i="6"/>
  <c r="I1098" i="6" s="1"/>
  <c r="D1098" i="6"/>
  <c r="F1097" i="6"/>
  <c r="E1097" i="6"/>
  <c r="I1097" i="6" s="1"/>
  <c r="D1097" i="6"/>
  <c r="F1096" i="6"/>
  <c r="E1096" i="6"/>
  <c r="I1096" i="6" s="1"/>
  <c r="D1096" i="6"/>
  <c r="F1095" i="6"/>
  <c r="E1095" i="6"/>
  <c r="I1095" i="6" s="1"/>
  <c r="D1095" i="6"/>
  <c r="F1094" i="6"/>
  <c r="E1094" i="6"/>
  <c r="I1094" i="6" s="1"/>
  <c r="D1094" i="6"/>
  <c r="F1093" i="6"/>
  <c r="E1093" i="6"/>
  <c r="I1093" i="6" s="1"/>
  <c r="D1093" i="6"/>
  <c r="F1092" i="6"/>
  <c r="E1092" i="6"/>
  <c r="I1092" i="6" s="1"/>
  <c r="D1092" i="6"/>
  <c r="F1091" i="6"/>
  <c r="E1091" i="6"/>
  <c r="I1091" i="6" s="1"/>
  <c r="D1091" i="6"/>
  <c r="F1090" i="6"/>
  <c r="E1090" i="6"/>
  <c r="I1090" i="6" s="1"/>
  <c r="D1090" i="6"/>
  <c r="F1089" i="6"/>
  <c r="E1089" i="6"/>
  <c r="I1089" i="6" s="1"/>
  <c r="D1089" i="6"/>
  <c r="F1088" i="6"/>
  <c r="E1088" i="6"/>
  <c r="I1088" i="6" s="1"/>
  <c r="D1088" i="6"/>
  <c r="F1087" i="6"/>
  <c r="E1087" i="6"/>
  <c r="I1087" i="6" s="1"/>
  <c r="D1087" i="6"/>
  <c r="F1086" i="6"/>
  <c r="E1086" i="6"/>
  <c r="I1086" i="6" s="1"/>
  <c r="D1086" i="6"/>
  <c r="F1085" i="6"/>
  <c r="E1085" i="6"/>
  <c r="I1085" i="6" s="1"/>
  <c r="D1085" i="6"/>
  <c r="F1084" i="6"/>
  <c r="E1084" i="6"/>
  <c r="I1084" i="6" s="1"/>
  <c r="D1084" i="6"/>
  <c r="F1083" i="6"/>
  <c r="E1083" i="6"/>
  <c r="I1083" i="6" s="1"/>
  <c r="D1083" i="6"/>
  <c r="F1082" i="6"/>
  <c r="E1082" i="6"/>
  <c r="I1082" i="6" s="1"/>
  <c r="D1082" i="6"/>
  <c r="F1081" i="6"/>
  <c r="E1081" i="6"/>
  <c r="I1081" i="6" s="1"/>
  <c r="D1081" i="6"/>
  <c r="F1080" i="6"/>
  <c r="E1080" i="6"/>
  <c r="I1080" i="6" s="1"/>
  <c r="D1080" i="6"/>
  <c r="F1079" i="6"/>
  <c r="E1079" i="6"/>
  <c r="I1079" i="6" s="1"/>
  <c r="D1079" i="6"/>
  <c r="F1078" i="6"/>
  <c r="E1078" i="6"/>
  <c r="I1078" i="6" s="1"/>
  <c r="D1078" i="6"/>
  <c r="F1077" i="6"/>
  <c r="E1077" i="6"/>
  <c r="I1077" i="6" s="1"/>
  <c r="D1077" i="6"/>
  <c r="F1076" i="6"/>
  <c r="E1076" i="6"/>
  <c r="I1076" i="6" s="1"/>
  <c r="D1076" i="6"/>
  <c r="F1075" i="6"/>
  <c r="E1075" i="6"/>
  <c r="I1075" i="6" s="1"/>
  <c r="D1075" i="6"/>
  <c r="F1074" i="6"/>
  <c r="E1074" i="6"/>
  <c r="D1074" i="6"/>
  <c r="F1073" i="6"/>
  <c r="E1073" i="6"/>
  <c r="I1073" i="6" s="1"/>
  <c r="J1073" i="6" s="1"/>
  <c r="D1073" i="6"/>
  <c r="F1072" i="6"/>
  <c r="E1072" i="6"/>
  <c r="I1072" i="6" s="1"/>
  <c r="D1072" i="6"/>
  <c r="F1071" i="6"/>
  <c r="E1071" i="6"/>
  <c r="I1071" i="6" s="1"/>
  <c r="D1071" i="6"/>
  <c r="F1070" i="6"/>
  <c r="E1070" i="6"/>
  <c r="I1070" i="6" s="1"/>
  <c r="D1070" i="6"/>
  <c r="F1069" i="6"/>
  <c r="E1069" i="6"/>
  <c r="I1069" i="6" s="1"/>
  <c r="D1069" i="6"/>
  <c r="F1068" i="6"/>
  <c r="E1068" i="6"/>
  <c r="I1068" i="6" s="1"/>
  <c r="D1068" i="6"/>
  <c r="F1067" i="6"/>
  <c r="E1067" i="6"/>
  <c r="I1067" i="6" s="1"/>
  <c r="D1067" i="6"/>
  <c r="F1066" i="6"/>
  <c r="E1066" i="6"/>
  <c r="I1066" i="6" s="1"/>
  <c r="D1066" i="6"/>
  <c r="F1065" i="6"/>
  <c r="E1065" i="6"/>
  <c r="I1065" i="6" s="1"/>
  <c r="D1065" i="6"/>
  <c r="F1064" i="6"/>
  <c r="E1064" i="6"/>
  <c r="I1064" i="6" s="1"/>
  <c r="D1064" i="6"/>
  <c r="F1063" i="6"/>
  <c r="E1063" i="6"/>
  <c r="I1063" i="6" s="1"/>
  <c r="D1063" i="6"/>
  <c r="F1062" i="6"/>
  <c r="E1062" i="6"/>
  <c r="I1062" i="6" s="1"/>
  <c r="D1062" i="6"/>
  <c r="F1061" i="6"/>
  <c r="E1061" i="6"/>
  <c r="I1061" i="6" s="1"/>
  <c r="D1061" i="6"/>
  <c r="F1060" i="6"/>
  <c r="E1060" i="6"/>
  <c r="I1060" i="6" s="1"/>
  <c r="D1060" i="6"/>
  <c r="F1059" i="6"/>
  <c r="E1059" i="6"/>
  <c r="I1059" i="6" s="1"/>
  <c r="D1059" i="6"/>
  <c r="F1058" i="6"/>
  <c r="E1058" i="6"/>
  <c r="I1058" i="6" s="1"/>
  <c r="D1058" i="6"/>
  <c r="F1057" i="6"/>
  <c r="E1057" i="6"/>
  <c r="I1057" i="6" s="1"/>
  <c r="D1057" i="6"/>
  <c r="F1056" i="6"/>
  <c r="E1056" i="6"/>
  <c r="I1056" i="6" s="1"/>
  <c r="D1056" i="6"/>
  <c r="F1055" i="6"/>
  <c r="E1055" i="6"/>
  <c r="I1055" i="6" s="1"/>
  <c r="D1055" i="6"/>
  <c r="F1054" i="6"/>
  <c r="E1054" i="6"/>
  <c r="I1054" i="6" s="1"/>
  <c r="D1054" i="6"/>
  <c r="F1053" i="6"/>
  <c r="E1053" i="6"/>
  <c r="I1053" i="6" s="1"/>
  <c r="D1053" i="6"/>
  <c r="F1052" i="6"/>
  <c r="E1052" i="6"/>
  <c r="I1052" i="6" s="1"/>
  <c r="D1052" i="6"/>
  <c r="F1051" i="6"/>
  <c r="E1051" i="6"/>
  <c r="I1051" i="6" s="1"/>
  <c r="D1051" i="6"/>
  <c r="F1050" i="6"/>
  <c r="E1050" i="6"/>
  <c r="I1050" i="6" s="1"/>
  <c r="D1050" i="6"/>
  <c r="F1049" i="6"/>
  <c r="E1049" i="6"/>
  <c r="I1049" i="6" s="1"/>
  <c r="D1049" i="6"/>
  <c r="F1048" i="6"/>
  <c r="E1048" i="6"/>
  <c r="I1048" i="6" s="1"/>
  <c r="D1048" i="6"/>
  <c r="F1047" i="6"/>
  <c r="E1047" i="6"/>
  <c r="I1047" i="6" s="1"/>
  <c r="D1047" i="6"/>
  <c r="F1046" i="6"/>
  <c r="E1046" i="6"/>
  <c r="I1046" i="6" s="1"/>
  <c r="D1046" i="6"/>
  <c r="F1045" i="6"/>
  <c r="E1045" i="6"/>
  <c r="D1045" i="6"/>
  <c r="F1044" i="6"/>
  <c r="E1044" i="6"/>
  <c r="I1044" i="6" s="1"/>
  <c r="J1044" i="6" s="1"/>
  <c r="D1044" i="6"/>
  <c r="F1043" i="6"/>
  <c r="E1043" i="6"/>
  <c r="I1043" i="6" s="1"/>
  <c r="D1043" i="6"/>
  <c r="F1042" i="6"/>
  <c r="E1042" i="6"/>
  <c r="I1042" i="6" s="1"/>
  <c r="D1042" i="6"/>
  <c r="F1041" i="6"/>
  <c r="E1041" i="6"/>
  <c r="I1041" i="6" s="1"/>
  <c r="D1041" i="6"/>
  <c r="F1040" i="6"/>
  <c r="E1040" i="6"/>
  <c r="I1040" i="6" s="1"/>
  <c r="D1040" i="6"/>
  <c r="F1039" i="6"/>
  <c r="E1039" i="6"/>
  <c r="I1039" i="6" s="1"/>
  <c r="D1039" i="6"/>
  <c r="F1038" i="6"/>
  <c r="E1038" i="6"/>
  <c r="I1038" i="6" s="1"/>
  <c r="D1038" i="6"/>
  <c r="F1037" i="6"/>
  <c r="E1037" i="6"/>
  <c r="I1037" i="6" s="1"/>
  <c r="D1037" i="6"/>
  <c r="F1036" i="6"/>
  <c r="E1036" i="6"/>
  <c r="I1036" i="6" s="1"/>
  <c r="D1036" i="6"/>
  <c r="F1035" i="6"/>
  <c r="E1035" i="6"/>
  <c r="I1035" i="6" s="1"/>
  <c r="D1035" i="6"/>
  <c r="F1034" i="6"/>
  <c r="E1034" i="6"/>
  <c r="I1034" i="6" s="1"/>
  <c r="D1034" i="6"/>
  <c r="F1033" i="6"/>
  <c r="E1033" i="6"/>
  <c r="I1033" i="6" s="1"/>
  <c r="D1033" i="6"/>
  <c r="F1032" i="6"/>
  <c r="E1032" i="6"/>
  <c r="I1032" i="6" s="1"/>
  <c r="D1032" i="6"/>
  <c r="F1031" i="6"/>
  <c r="E1031" i="6"/>
  <c r="I1031" i="6" s="1"/>
  <c r="D1031" i="6"/>
  <c r="F1030" i="6"/>
  <c r="E1030" i="6"/>
  <c r="I1030" i="6" s="1"/>
  <c r="D1030" i="6"/>
  <c r="F1029" i="6"/>
  <c r="E1029" i="6"/>
  <c r="I1029" i="6" s="1"/>
  <c r="D1029" i="6"/>
  <c r="F1028" i="6"/>
  <c r="E1028" i="6"/>
  <c r="I1028" i="6" s="1"/>
  <c r="D1028" i="6"/>
  <c r="F1027" i="6"/>
  <c r="E1027" i="6"/>
  <c r="I1027" i="6" s="1"/>
  <c r="D1027" i="6"/>
  <c r="F1026" i="6"/>
  <c r="E1026" i="6"/>
  <c r="I1026" i="6" s="1"/>
  <c r="D1026" i="6"/>
  <c r="F1025" i="6"/>
  <c r="E1025" i="6"/>
  <c r="I1025" i="6" s="1"/>
  <c r="D1025" i="6"/>
  <c r="F1024" i="6"/>
  <c r="E1024" i="6"/>
  <c r="I1024" i="6" s="1"/>
  <c r="D1024" i="6"/>
  <c r="F1023" i="6"/>
  <c r="E1023" i="6"/>
  <c r="I1023" i="6" s="1"/>
  <c r="D1023" i="6"/>
  <c r="F1022" i="6"/>
  <c r="E1022" i="6"/>
  <c r="I1022" i="6" s="1"/>
  <c r="D1022" i="6"/>
  <c r="F1021" i="6"/>
  <c r="E1021" i="6"/>
  <c r="I1021" i="6" s="1"/>
  <c r="D1021" i="6"/>
  <c r="F1020" i="6"/>
  <c r="E1020" i="6"/>
  <c r="I1020" i="6" s="1"/>
  <c r="D1020" i="6"/>
  <c r="F1019" i="6"/>
  <c r="E1019" i="6"/>
  <c r="I1019" i="6" s="1"/>
  <c r="D1019" i="6"/>
  <c r="F1018" i="6"/>
  <c r="E1018" i="6"/>
  <c r="I1018" i="6" s="1"/>
  <c r="D1018" i="6"/>
  <c r="F1017" i="6"/>
  <c r="E1017" i="6"/>
  <c r="I1017" i="6" s="1"/>
  <c r="D1017" i="6"/>
  <c r="F1016" i="6"/>
  <c r="E1016" i="6"/>
  <c r="D1016" i="6"/>
  <c r="F1015" i="6"/>
  <c r="E1015" i="6"/>
  <c r="I1015" i="6" s="1"/>
  <c r="J1015" i="6" s="1"/>
  <c r="D1015" i="6"/>
  <c r="F1014" i="6"/>
  <c r="E1014" i="6"/>
  <c r="I1014" i="6" s="1"/>
  <c r="D1014" i="6"/>
  <c r="F1013" i="6"/>
  <c r="E1013" i="6"/>
  <c r="I1013" i="6" s="1"/>
  <c r="D1013" i="6"/>
  <c r="F1012" i="6"/>
  <c r="E1012" i="6"/>
  <c r="I1012" i="6" s="1"/>
  <c r="D1012" i="6"/>
  <c r="F1011" i="6"/>
  <c r="E1011" i="6"/>
  <c r="I1011" i="6" s="1"/>
  <c r="D1011" i="6"/>
  <c r="F1010" i="6"/>
  <c r="E1010" i="6"/>
  <c r="I1010" i="6" s="1"/>
  <c r="D1010" i="6"/>
  <c r="F1009" i="6"/>
  <c r="E1009" i="6"/>
  <c r="I1009" i="6" s="1"/>
  <c r="D1009" i="6"/>
  <c r="F1008" i="6"/>
  <c r="E1008" i="6"/>
  <c r="I1008" i="6" s="1"/>
  <c r="D1008" i="6"/>
  <c r="F1007" i="6"/>
  <c r="E1007" i="6"/>
  <c r="I1007" i="6" s="1"/>
  <c r="D1007" i="6"/>
  <c r="F1006" i="6"/>
  <c r="E1006" i="6"/>
  <c r="I1006" i="6" s="1"/>
  <c r="D1006" i="6"/>
  <c r="F1005" i="6"/>
  <c r="E1005" i="6"/>
  <c r="I1005" i="6" s="1"/>
  <c r="D1005" i="6"/>
  <c r="F1004" i="6"/>
  <c r="E1004" i="6"/>
  <c r="I1004" i="6" s="1"/>
  <c r="D1004" i="6"/>
  <c r="F1003" i="6"/>
  <c r="E1003" i="6"/>
  <c r="I1003" i="6" s="1"/>
  <c r="D1003" i="6"/>
  <c r="F1002" i="6"/>
  <c r="E1002" i="6"/>
  <c r="I1002" i="6" s="1"/>
  <c r="D1002" i="6"/>
  <c r="F1001" i="6"/>
  <c r="E1001" i="6"/>
  <c r="I1001" i="6" s="1"/>
  <c r="D1001" i="6"/>
  <c r="F1000" i="6"/>
  <c r="E1000" i="6"/>
  <c r="I1000" i="6" s="1"/>
  <c r="D1000" i="6"/>
  <c r="F999" i="6"/>
  <c r="E999" i="6"/>
  <c r="I999" i="6" s="1"/>
  <c r="D999" i="6"/>
  <c r="F998" i="6"/>
  <c r="E998" i="6"/>
  <c r="I998" i="6" s="1"/>
  <c r="D998" i="6"/>
  <c r="F997" i="6"/>
  <c r="E997" i="6"/>
  <c r="I997" i="6" s="1"/>
  <c r="D997" i="6"/>
  <c r="F996" i="6"/>
  <c r="E996" i="6"/>
  <c r="I996" i="6" s="1"/>
  <c r="D996" i="6"/>
  <c r="F995" i="6"/>
  <c r="E995" i="6"/>
  <c r="I995" i="6" s="1"/>
  <c r="D995" i="6"/>
  <c r="F994" i="6"/>
  <c r="E994" i="6"/>
  <c r="I994" i="6" s="1"/>
  <c r="D994" i="6"/>
  <c r="F993" i="6"/>
  <c r="E993" i="6"/>
  <c r="I993" i="6" s="1"/>
  <c r="D993" i="6"/>
  <c r="F992" i="6"/>
  <c r="E992" i="6"/>
  <c r="I992" i="6" s="1"/>
  <c r="D992" i="6"/>
  <c r="F991" i="6"/>
  <c r="E991" i="6"/>
  <c r="I991" i="6" s="1"/>
  <c r="D991" i="6"/>
  <c r="F990" i="6"/>
  <c r="E990" i="6"/>
  <c r="I990" i="6" s="1"/>
  <c r="D990" i="6"/>
  <c r="F989" i="6"/>
  <c r="E989" i="6"/>
  <c r="I989" i="6" s="1"/>
  <c r="D989" i="6"/>
  <c r="F988" i="6"/>
  <c r="E988" i="6"/>
  <c r="I988" i="6" s="1"/>
  <c r="D988" i="6"/>
  <c r="F987" i="6"/>
  <c r="E987" i="6"/>
  <c r="D987" i="6"/>
  <c r="F986" i="6"/>
  <c r="E986" i="6"/>
  <c r="I986" i="6" s="1"/>
  <c r="J986" i="6" s="1"/>
  <c r="D986" i="6"/>
  <c r="F985" i="6"/>
  <c r="E985" i="6"/>
  <c r="I985" i="6" s="1"/>
  <c r="D985" i="6"/>
  <c r="F984" i="6"/>
  <c r="E984" i="6"/>
  <c r="I984" i="6" s="1"/>
  <c r="D984" i="6"/>
  <c r="F983" i="6"/>
  <c r="E983" i="6"/>
  <c r="I983" i="6" s="1"/>
  <c r="D983" i="6"/>
  <c r="F982" i="6"/>
  <c r="E982" i="6"/>
  <c r="I982" i="6" s="1"/>
  <c r="D982" i="6"/>
  <c r="F981" i="6"/>
  <c r="E981" i="6"/>
  <c r="I981" i="6" s="1"/>
  <c r="D981" i="6"/>
  <c r="F980" i="6"/>
  <c r="E980" i="6"/>
  <c r="I980" i="6" s="1"/>
  <c r="D980" i="6"/>
  <c r="F979" i="6"/>
  <c r="E979" i="6"/>
  <c r="I979" i="6" s="1"/>
  <c r="D979" i="6"/>
  <c r="F978" i="6"/>
  <c r="E978" i="6"/>
  <c r="I978" i="6" s="1"/>
  <c r="D978" i="6"/>
  <c r="F977" i="6"/>
  <c r="E977" i="6"/>
  <c r="I977" i="6" s="1"/>
  <c r="D977" i="6"/>
  <c r="F976" i="6"/>
  <c r="E976" i="6"/>
  <c r="I976" i="6" s="1"/>
  <c r="D976" i="6"/>
  <c r="F975" i="6"/>
  <c r="E975" i="6"/>
  <c r="I975" i="6" s="1"/>
  <c r="D975" i="6"/>
  <c r="F974" i="6"/>
  <c r="E974" i="6"/>
  <c r="I974" i="6" s="1"/>
  <c r="D974" i="6"/>
  <c r="F973" i="6"/>
  <c r="E973" i="6"/>
  <c r="I973" i="6" s="1"/>
  <c r="D973" i="6"/>
  <c r="F972" i="6"/>
  <c r="E972" i="6"/>
  <c r="I972" i="6" s="1"/>
  <c r="D972" i="6"/>
  <c r="F971" i="6"/>
  <c r="E971" i="6"/>
  <c r="I971" i="6" s="1"/>
  <c r="D971" i="6"/>
  <c r="F970" i="6"/>
  <c r="E970" i="6"/>
  <c r="I970" i="6" s="1"/>
  <c r="D970" i="6"/>
  <c r="F969" i="6"/>
  <c r="E969" i="6"/>
  <c r="I969" i="6" s="1"/>
  <c r="D969" i="6"/>
  <c r="F968" i="6"/>
  <c r="E968" i="6"/>
  <c r="I968" i="6" s="1"/>
  <c r="D968" i="6"/>
  <c r="F967" i="6"/>
  <c r="E967" i="6"/>
  <c r="I967" i="6" s="1"/>
  <c r="D967" i="6"/>
  <c r="F966" i="6"/>
  <c r="E966" i="6"/>
  <c r="I966" i="6" s="1"/>
  <c r="D966" i="6"/>
  <c r="F965" i="6"/>
  <c r="E965" i="6"/>
  <c r="I965" i="6" s="1"/>
  <c r="D965" i="6"/>
  <c r="F964" i="6"/>
  <c r="E964" i="6"/>
  <c r="I964" i="6" s="1"/>
  <c r="D964" i="6"/>
  <c r="F963" i="6"/>
  <c r="E963" i="6"/>
  <c r="I963" i="6" s="1"/>
  <c r="D963" i="6"/>
  <c r="F962" i="6"/>
  <c r="E962" i="6"/>
  <c r="I962" i="6" s="1"/>
  <c r="D962" i="6"/>
  <c r="F961" i="6"/>
  <c r="E961" i="6"/>
  <c r="I961" i="6" s="1"/>
  <c r="D961" i="6"/>
  <c r="F960" i="6"/>
  <c r="E960" i="6"/>
  <c r="I960" i="6" s="1"/>
  <c r="D960" i="6"/>
  <c r="F959" i="6"/>
  <c r="E959" i="6"/>
  <c r="I959" i="6" s="1"/>
  <c r="D959" i="6"/>
  <c r="F958" i="6"/>
  <c r="E958" i="6"/>
  <c r="D958" i="6"/>
  <c r="F957" i="6"/>
  <c r="E957" i="6"/>
  <c r="I957" i="6" s="1"/>
  <c r="J957" i="6" s="1"/>
  <c r="D957" i="6"/>
  <c r="F956" i="6"/>
  <c r="E956" i="6"/>
  <c r="I956" i="6" s="1"/>
  <c r="D956" i="6"/>
  <c r="F955" i="6"/>
  <c r="E955" i="6"/>
  <c r="I955" i="6" s="1"/>
  <c r="D955" i="6"/>
  <c r="F954" i="6"/>
  <c r="E954" i="6"/>
  <c r="I954" i="6" s="1"/>
  <c r="D954" i="6"/>
  <c r="F953" i="6"/>
  <c r="E953" i="6"/>
  <c r="I953" i="6" s="1"/>
  <c r="D953" i="6"/>
  <c r="F952" i="6"/>
  <c r="E952" i="6"/>
  <c r="I952" i="6" s="1"/>
  <c r="D952" i="6"/>
  <c r="F951" i="6"/>
  <c r="E951" i="6"/>
  <c r="I951" i="6" s="1"/>
  <c r="D951" i="6"/>
  <c r="F950" i="6"/>
  <c r="E950" i="6"/>
  <c r="I950" i="6" s="1"/>
  <c r="D950" i="6"/>
  <c r="F949" i="6"/>
  <c r="E949" i="6"/>
  <c r="I949" i="6" s="1"/>
  <c r="D949" i="6"/>
  <c r="F948" i="6"/>
  <c r="E948" i="6"/>
  <c r="I948" i="6" s="1"/>
  <c r="D948" i="6"/>
  <c r="F947" i="6"/>
  <c r="E947" i="6"/>
  <c r="I947" i="6" s="1"/>
  <c r="D947" i="6"/>
  <c r="F946" i="6"/>
  <c r="E946" i="6"/>
  <c r="I946" i="6" s="1"/>
  <c r="D946" i="6"/>
  <c r="F945" i="6"/>
  <c r="E945" i="6"/>
  <c r="I945" i="6" s="1"/>
  <c r="D945" i="6"/>
  <c r="F944" i="6"/>
  <c r="E944" i="6"/>
  <c r="I944" i="6" s="1"/>
  <c r="D944" i="6"/>
  <c r="F943" i="6"/>
  <c r="E943" i="6"/>
  <c r="I943" i="6" s="1"/>
  <c r="D943" i="6"/>
  <c r="F942" i="6"/>
  <c r="E942" i="6"/>
  <c r="I942" i="6" s="1"/>
  <c r="D942" i="6"/>
  <c r="F941" i="6"/>
  <c r="E941" i="6"/>
  <c r="I941" i="6" s="1"/>
  <c r="D941" i="6"/>
  <c r="F940" i="6"/>
  <c r="E940" i="6"/>
  <c r="I940" i="6" s="1"/>
  <c r="D940" i="6"/>
  <c r="F939" i="6"/>
  <c r="E939" i="6"/>
  <c r="I939" i="6" s="1"/>
  <c r="D939" i="6"/>
  <c r="F938" i="6"/>
  <c r="E938" i="6"/>
  <c r="I938" i="6" s="1"/>
  <c r="D938" i="6"/>
  <c r="F937" i="6"/>
  <c r="E937" i="6"/>
  <c r="I937" i="6" s="1"/>
  <c r="D937" i="6"/>
  <c r="F936" i="6"/>
  <c r="E936" i="6"/>
  <c r="I936" i="6" s="1"/>
  <c r="D936" i="6"/>
  <c r="F935" i="6"/>
  <c r="E935" i="6"/>
  <c r="I935" i="6" s="1"/>
  <c r="D935" i="6"/>
  <c r="F934" i="6"/>
  <c r="E934" i="6"/>
  <c r="I934" i="6" s="1"/>
  <c r="D934" i="6"/>
  <c r="F933" i="6"/>
  <c r="E933" i="6"/>
  <c r="I933" i="6" s="1"/>
  <c r="D933" i="6"/>
  <c r="F932" i="6"/>
  <c r="E932" i="6"/>
  <c r="I932" i="6" s="1"/>
  <c r="D932" i="6"/>
  <c r="F931" i="6"/>
  <c r="E931" i="6"/>
  <c r="I931" i="6" s="1"/>
  <c r="D931" i="6"/>
  <c r="F930" i="6"/>
  <c r="E930" i="6"/>
  <c r="I930" i="6" s="1"/>
  <c r="D930" i="6"/>
  <c r="F929" i="6"/>
  <c r="E929" i="6"/>
  <c r="D929" i="6"/>
  <c r="F928" i="6"/>
  <c r="E928" i="6"/>
  <c r="I928" i="6" s="1"/>
  <c r="J928" i="6" s="1"/>
  <c r="D928" i="6"/>
  <c r="F927" i="6"/>
  <c r="E927" i="6"/>
  <c r="I927" i="6" s="1"/>
  <c r="D927" i="6"/>
  <c r="F926" i="6"/>
  <c r="E926" i="6"/>
  <c r="I926" i="6" s="1"/>
  <c r="D926" i="6"/>
  <c r="F925" i="6"/>
  <c r="E925" i="6"/>
  <c r="I925" i="6" s="1"/>
  <c r="D925" i="6"/>
  <c r="F924" i="6"/>
  <c r="E924" i="6"/>
  <c r="I924" i="6" s="1"/>
  <c r="D924" i="6"/>
  <c r="F923" i="6"/>
  <c r="E923" i="6"/>
  <c r="I923" i="6" s="1"/>
  <c r="D923" i="6"/>
  <c r="F922" i="6"/>
  <c r="E922" i="6"/>
  <c r="I922" i="6" s="1"/>
  <c r="D922" i="6"/>
  <c r="F921" i="6"/>
  <c r="E921" i="6"/>
  <c r="I921" i="6" s="1"/>
  <c r="D921" i="6"/>
  <c r="F920" i="6"/>
  <c r="E920" i="6"/>
  <c r="I920" i="6" s="1"/>
  <c r="D920" i="6"/>
  <c r="F919" i="6"/>
  <c r="E919" i="6"/>
  <c r="I919" i="6" s="1"/>
  <c r="D919" i="6"/>
  <c r="F918" i="6"/>
  <c r="E918" i="6"/>
  <c r="I918" i="6" s="1"/>
  <c r="D918" i="6"/>
  <c r="F917" i="6"/>
  <c r="E917" i="6"/>
  <c r="I917" i="6" s="1"/>
  <c r="D917" i="6"/>
  <c r="F916" i="6"/>
  <c r="E916" i="6"/>
  <c r="I916" i="6" s="1"/>
  <c r="D916" i="6"/>
  <c r="F915" i="6"/>
  <c r="E915" i="6"/>
  <c r="I915" i="6" s="1"/>
  <c r="D915" i="6"/>
  <c r="F914" i="6"/>
  <c r="E914" i="6"/>
  <c r="I914" i="6" s="1"/>
  <c r="D914" i="6"/>
  <c r="F913" i="6"/>
  <c r="E913" i="6"/>
  <c r="I913" i="6" s="1"/>
  <c r="D913" i="6"/>
  <c r="F912" i="6"/>
  <c r="E912" i="6"/>
  <c r="I912" i="6" s="1"/>
  <c r="D912" i="6"/>
  <c r="F911" i="6"/>
  <c r="E911" i="6"/>
  <c r="I911" i="6" s="1"/>
  <c r="D911" i="6"/>
  <c r="F910" i="6"/>
  <c r="E910" i="6"/>
  <c r="I910" i="6" s="1"/>
  <c r="D910" i="6"/>
  <c r="F909" i="6"/>
  <c r="E909" i="6"/>
  <c r="I909" i="6" s="1"/>
  <c r="D909" i="6"/>
  <c r="F908" i="6"/>
  <c r="E908" i="6"/>
  <c r="I908" i="6" s="1"/>
  <c r="D908" i="6"/>
  <c r="F907" i="6"/>
  <c r="E907" i="6"/>
  <c r="I907" i="6" s="1"/>
  <c r="D907" i="6"/>
  <c r="F906" i="6"/>
  <c r="E906" i="6"/>
  <c r="I906" i="6" s="1"/>
  <c r="D906" i="6"/>
  <c r="F905" i="6"/>
  <c r="E905" i="6"/>
  <c r="I905" i="6" s="1"/>
  <c r="D905" i="6"/>
  <c r="F904" i="6"/>
  <c r="E904" i="6"/>
  <c r="I904" i="6" s="1"/>
  <c r="D904" i="6"/>
  <c r="F903" i="6"/>
  <c r="E903" i="6"/>
  <c r="I903" i="6" s="1"/>
  <c r="D903" i="6"/>
  <c r="F902" i="6"/>
  <c r="E902" i="6"/>
  <c r="I902" i="6" s="1"/>
  <c r="D902" i="6"/>
  <c r="F901" i="6"/>
  <c r="E901" i="6"/>
  <c r="I901" i="6" s="1"/>
  <c r="D901" i="6"/>
  <c r="F900" i="6"/>
  <c r="E900" i="6"/>
  <c r="D900" i="6"/>
  <c r="F899" i="6"/>
  <c r="E899" i="6"/>
  <c r="I899" i="6" s="1"/>
  <c r="J899" i="6" s="1"/>
  <c r="D899" i="6"/>
  <c r="F898" i="6"/>
  <c r="E898" i="6"/>
  <c r="I898" i="6" s="1"/>
  <c r="D898" i="6"/>
  <c r="F897" i="6"/>
  <c r="E897" i="6"/>
  <c r="I897" i="6" s="1"/>
  <c r="D897" i="6"/>
  <c r="F896" i="6"/>
  <c r="E896" i="6"/>
  <c r="I896" i="6" s="1"/>
  <c r="D896" i="6"/>
  <c r="F895" i="6"/>
  <c r="E895" i="6"/>
  <c r="I895" i="6" s="1"/>
  <c r="D895" i="6"/>
  <c r="F894" i="6"/>
  <c r="E894" i="6"/>
  <c r="I894" i="6" s="1"/>
  <c r="D894" i="6"/>
  <c r="F893" i="6"/>
  <c r="E893" i="6"/>
  <c r="I893" i="6" s="1"/>
  <c r="D893" i="6"/>
  <c r="F892" i="6"/>
  <c r="E892" i="6"/>
  <c r="I892" i="6" s="1"/>
  <c r="D892" i="6"/>
  <c r="F891" i="6"/>
  <c r="E891" i="6"/>
  <c r="I891" i="6" s="1"/>
  <c r="D891" i="6"/>
  <c r="F890" i="6"/>
  <c r="E890" i="6"/>
  <c r="I890" i="6" s="1"/>
  <c r="D890" i="6"/>
  <c r="F889" i="6"/>
  <c r="E889" i="6"/>
  <c r="I889" i="6" s="1"/>
  <c r="D889" i="6"/>
  <c r="F888" i="6"/>
  <c r="E888" i="6"/>
  <c r="I888" i="6" s="1"/>
  <c r="D888" i="6"/>
  <c r="F887" i="6"/>
  <c r="E887" i="6"/>
  <c r="I887" i="6" s="1"/>
  <c r="D887" i="6"/>
  <c r="F886" i="6"/>
  <c r="E886" i="6"/>
  <c r="I886" i="6" s="1"/>
  <c r="D886" i="6"/>
  <c r="F885" i="6"/>
  <c r="E885" i="6"/>
  <c r="I885" i="6" s="1"/>
  <c r="D885" i="6"/>
  <c r="F884" i="6"/>
  <c r="E884" i="6"/>
  <c r="I884" i="6" s="1"/>
  <c r="D884" i="6"/>
  <c r="F883" i="6"/>
  <c r="E883" i="6"/>
  <c r="I883" i="6" s="1"/>
  <c r="D883" i="6"/>
  <c r="F882" i="6"/>
  <c r="E882" i="6"/>
  <c r="I882" i="6" s="1"/>
  <c r="D882" i="6"/>
  <c r="F881" i="6"/>
  <c r="E881" i="6"/>
  <c r="I881" i="6" s="1"/>
  <c r="D881" i="6"/>
  <c r="F880" i="6"/>
  <c r="E880" i="6"/>
  <c r="I880" i="6" s="1"/>
  <c r="D880" i="6"/>
  <c r="F879" i="6"/>
  <c r="E879" i="6"/>
  <c r="I879" i="6" s="1"/>
  <c r="D879" i="6"/>
  <c r="F878" i="6"/>
  <c r="E878" i="6"/>
  <c r="I878" i="6" s="1"/>
  <c r="D878" i="6"/>
  <c r="F877" i="6"/>
  <c r="E877" i="6"/>
  <c r="I877" i="6" s="1"/>
  <c r="D877" i="6"/>
  <c r="F876" i="6"/>
  <c r="E876" i="6"/>
  <c r="I876" i="6" s="1"/>
  <c r="D876" i="6"/>
  <c r="F875" i="6"/>
  <c r="E875" i="6"/>
  <c r="I875" i="6" s="1"/>
  <c r="D875" i="6"/>
  <c r="F874" i="6"/>
  <c r="E874" i="6"/>
  <c r="I874" i="6" s="1"/>
  <c r="D874" i="6"/>
  <c r="F873" i="6"/>
  <c r="E873" i="6"/>
  <c r="I873" i="6" s="1"/>
  <c r="D873" i="6"/>
  <c r="F872" i="6"/>
  <c r="E872" i="6"/>
  <c r="I872" i="6" s="1"/>
  <c r="D872" i="6"/>
  <c r="F871" i="6"/>
  <c r="E871" i="6"/>
  <c r="D871" i="6"/>
  <c r="F870" i="6"/>
  <c r="E870" i="6"/>
  <c r="I870" i="6" s="1"/>
  <c r="J870" i="6" s="1"/>
  <c r="D870" i="6"/>
  <c r="F869" i="6"/>
  <c r="E869" i="6"/>
  <c r="I869" i="6" s="1"/>
  <c r="D869" i="6"/>
  <c r="F868" i="6"/>
  <c r="E868" i="6"/>
  <c r="I868" i="6" s="1"/>
  <c r="D868" i="6"/>
  <c r="F867" i="6"/>
  <c r="E867" i="6"/>
  <c r="I867" i="6" s="1"/>
  <c r="D867" i="6"/>
  <c r="F866" i="6"/>
  <c r="E866" i="6"/>
  <c r="I866" i="6" s="1"/>
  <c r="D866" i="6"/>
  <c r="F865" i="6"/>
  <c r="E865" i="6"/>
  <c r="I865" i="6" s="1"/>
  <c r="D865" i="6"/>
  <c r="F864" i="6"/>
  <c r="E864" i="6"/>
  <c r="I864" i="6" s="1"/>
  <c r="D864" i="6"/>
  <c r="F863" i="6"/>
  <c r="E863" i="6"/>
  <c r="I863" i="6" s="1"/>
  <c r="D863" i="6"/>
  <c r="F862" i="6"/>
  <c r="E862" i="6"/>
  <c r="I862" i="6" s="1"/>
  <c r="D862" i="6"/>
  <c r="F861" i="6"/>
  <c r="E861" i="6"/>
  <c r="I861" i="6" s="1"/>
  <c r="D861" i="6"/>
  <c r="F860" i="6"/>
  <c r="E860" i="6"/>
  <c r="I860" i="6" s="1"/>
  <c r="D860" i="6"/>
  <c r="F859" i="6"/>
  <c r="E859" i="6"/>
  <c r="I859" i="6" s="1"/>
  <c r="D859" i="6"/>
  <c r="F858" i="6"/>
  <c r="E858" i="6"/>
  <c r="I858" i="6" s="1"/>
  <c r="D858" i="6"/>
  <c r="F857" i="6"/>
  <c r="E857" i="6"/>
  <c r="I857" i="6" s="1"/>
  <c r="D857" i="6"/>
  <c r="F856" i="6"/>
  <c r="E856" i="6"/>
  <c r="I856" i="6" s="1"/>
  <c r="D856" i="6"/>
  <c r="F855" i="6"/>
  <c r="E855" i="6"/>
  <c r="I855" i="6" s="1"/>
  <c r="D855" i="6"/>
  <c r="F854" i="6"/>
  <c r="E854" i="6"/>
  <c r="I854" i="6" s="1"/>
  <c r="D854" i="6"/>
  <c r="F853" i="6"/>
  <c r="E853" i="6"/>
  <c r="I853" i="6" s="1"/>
  <c r="D853" i="6"/>
  <c r="F852" i="6"/>
  <c r="E852" i="6"/>
  <c r="I852" i="6" s="1"/>
  <c r="D852" i="6"/>
  <c r="F851" i="6"/>
  <c r="E851" i="6"/>
  <c r="I851" i="6" s="1"/>
  <c r="D851" i="6"/>
  <c r="F850" i="6"/>
  <c r="E850" i="6"/>
  <c r="I850" i="6" s="1"/>
  <c r="D850" i="6"/>
  <c r="F849" i="6"/>
  <c r="E849" i="6"/>
  <c r="I849" i="6" s="1"/>
  <c r="D849" i="6"/>
  <c r="F848" i="6"/>
  <c r="E848" i="6"/>
  <c r="I848" i="6" s="1"/>
  <c r="D848" i="6"/>
  <c r="F847" i="6"/>
  <c r="E847" i="6"/>
  <c r="I847" i="6" s="1"/>
  <c r="D847" i="6"/>
  <c r="F846" i="6"/>
  <c r="E846" i="6"/>
  <c r="I846" i="6" s="1"/>
  <c r="D846" i="6"/>
  <c r="F845" i="6"/>
  <c r="E845" i="6"/>
  <c r="I845" i="6" s="1"/>
  <c r="D845" i="6"/>
  <c r="F844" i="6"/>
  <c r="E844" i="6"/>
  <c r="I844" i="6" s="1"/>
  <c r="D844" i="6"/>
  <c r="F843" i="6"/>
  <c r="E843" i="6"/>
  <c r="I843" i="6" s="1"/>
  <c r="D843" i="6"/>
  <c r="F842" i="6"/>
  <c r="E842" i="6"/>
  <c r="D842" i="6"/>
  <c r="F841" i="6"/>
  <c r="E841" i="6"/>
  <c r="I841" i="6" s="1"/>
  <c r="J841" i="6" s="1"/>
  <c r="G841" i="6" s="1"/>
  <c r="D841" i="6"/>
  <c r="F840" i="6"/>
  <c r="E840" i="6"/>
  <c r="I840" i="6" s="1"/>
  <c r="D840" i="6"/>
  <c r="F839" i="6"/>
  <c r="E839" i="6"/>
  <c r="I839" i="6" s="1"/>
  <c r="D839" i="6"/>
  <c r="F838" i="6"/>
  <c r="E838" i="6"/>
  <c r="I838" i="6" s="1"/>
  <c r="D838" i="6"/>
  <c r="F837" i="6"/>
  <c r="E837" i="6"/>
  <c r="I837" i="6" s="1"/>
  <c r="D837" i="6"/>
  <c r="F836" i="6"/>
  <c r="E836" i="6"/>
  <c r="I836" i="6" s="1"/>
  <c r="D836" i="6"/>
  <c r="F835" i="6"/>
  <c r="E835" i="6"/>
  <c r="I835" i="6" s="1"/>
  <c r="D835" i="6"/>
  <c r="F834" i="6"/>
  <c r="E834" i="6"/>
  <c r="I834" i="6" s="1"/>
  <c r="D834" i="6"/>
  <c r="F833" i="6"/>
  <c r="E833" i="6"/>
  <c r="I833" i="6" s="1"/>
  <c r="D833" i="6"/>
  <c r="F832" i="6"/>
  <c r="E832" i="6"/>
  <c r="I832" i="6" s="1"/>
  <c r="D832" i="6"/>
  <c r="F831" i="6"/>
  <c r="E831" i="6"/>
  <c r="I831" i="6" s="1"/>
  <c r="D831" i="6"/>
  <c r="F830" i="6"/>
  <c r="E830" i="6"/>
  <c r="I830" i="6" s="1"/>
  <c r="D830" i="6"/>
  <c r="F829" i="6"/>
  <c r="E829" i="6"/>
  <c r="I829" i="6" s="1"/>
  <c r="D829" i="6"/>
  <c r="F828" i="6"/>
  <c r="E828" i="6"/>
  <c r="I828" i="6" s="1"/>
  <c r="D828" i="6"/>
  <c r="F827" i="6"/>
  <c r="E827" i="6"/>
  <c r="I827" i="6" s="1"/>
  <c r="D827" i="6"/>
  <c r="F826" i="6"/>
  <c r="E826" i="6"/>
  <c r="I826" i="6" s="1"/>
  <c r="D826" i="6"/>
  <c r="F825" i="6"/>
  <c r="E825" i="6"/>
  <c r="I825" i="6" s="1"/>
  <c r="D825" i="6"/>
  <c r="F824" i="6"/>
  <c r="E824" i="6"/>
  <c r="I824" i="6" s="1"/>
  <c r="D824" i="6"/>
  <c r="F823" i="6"/>
  <c r="E823" i="6"/>
  <c r="I823" i="6" s="1"/>
  <c r="D823" i="6"/>
  <c r="F822" i="6"/>
  <c r="E822" i="6"/>
  <c r="I822" i="6" s="1"/>
  <c r="D822" i="6"/>
  <c r="F821" i="6"/>
  <c r="E821" i="6"/>
  <c r="I821" i="6" s="1"/>
  <c r="D821" i="6"/>
  <c r="F820" i="6"/>
  <c r="E820" i="6"/>
  <c r="I820" i="6" s="1"/>
  <c r="D820" i="6"/>
  <c r="F819" i="6"/>
  <c r="E819" i="6"/>
  <c r="I819" i="6" s="1"/>
  <c r="D819" i="6"/>
  <c r="F818" i="6"/>
  <c r="E818" i="6"/>
  <c r="I818" i="6" s="1"/>
  <c r="D818" i="6"/>
  <c r="F817" i="6"/>
  <c r="E817" i="6"/>
  <c r="I817" i="6" s="1"/>
  <c r="D817" i="6"/>
  <c r="F816" i="6"/>
  <c r="E816" i="6"/>
  <c r="I816" i="6" s="1"/>
  <c r="D816" i="6"/>
  <c r="F815" i="6"/>
  <c r="E815" i="6"/>
  <c r="I815" i="6" s="1"/>
  <c r="D815" i="6"/>
  <c r="F814" i="6"/>
  <c r="E814" i="6"/>
  <c r="I814" i="6" s="1"/>
  <c r="D814" i="6"/>
  <c r="F813" i="6"/>
  <c r="E813" i="6"/>
  <c r="D813" i="6"/>
  <c r="F812" i="6"/>
  <c r="E812" i="6"/>
  <c r="I812" i="6" s="1"/>
  <c r="J812" i="6" s="1"/>
  <c r="D812" i="6"/>
  <c r="F811" i="6"/>
  <c r="E811" i="6"/>
  <c r="I811" i="6" s="1"/>
  <c r="D811" i="6"/>
  <c r="F810" i="6"/>
  <c r="E810" i="6"/>
  <c r="I810" i="6" s="1"/>
  <c r="D810" i="6"/>
  <c r="F809" i="6"/>
  <c r="E809" i="6"/>
  <c r="I809" i="6" s="1"/>
  <c r="D809" i="6"/>
  <c r="F808" i="6"/>
  <c r="E808" i="6"/>
  <c r="I808" i="6" s="1"/>
  <c r="D808" i="6"/>
  <c r="F807" i="6"/>
  <c r="E807" i="6"/>
  <c r="I807" i="6" s="1"/>
  <c r="D807" i="6"/>
  <c r="F806" i="6"/>
  <c r="E806" i="6"/>
  <c r="I806" i="6" s="1"/>
  <c r="D806" i="6"/>
  <c r="F805" i="6"/>
  <c r="E805" i="6"/>
  <c r="I805" i="6" s="1"/>
  <c r="D805" i="6"/>
  <c r="F804" i="6"/>
  <c r="E804" i="6"/>
  <c r="I804" i="6" s="1"/>
  <c r="D804" i="6"/>
  <c r="F803" i="6"/>
  <c r="E803" i="6"/>
  <c r="I803" i="6" s="1"/>
  <c r="D803" i="6"/>
  <c r="F802" i="6"/>
  <c r="E802" i="6"/>
  <c r="I802" i="6" s="1"/>
  <c r="D802" i="6"/>
  <c r="F801" i="6"/>
  <c r="E801" i="6"/>
  <c r="I801" i="6" s="1"/>
  <c r="D801" i="6"/>
  <c r="F800" i="6"/>
  <c r="E800" i="6"/>
  <c r="I800" i="6" s="1"/>
  <c r="D800" i="6"/>
  <c r="F799" i="6"/>
  <c r="E799" i="6"/>
  <c r="I799" i="6" s="1"/>
  <c r="D799" i="6"/>
  <c r="F798" i="6"/>
  <c r="E798" i="6"/>
  <c r="I798" i="6" s="1"/>
  <c r="D798" i="6"/>
  <c r="F797" i="6"/>
  <c r="E797" i="6"/>
  <c r="I797" i="6" s="1"/>
  <c r="D797" i="6"/>
  <c r="F796" i="6"/>
  <c r="E796" i="6"/>
  <c r="I796" i="6" s="1"/>
  <c r="D796" i="6"/>
  <c r="F795" i="6"/>
  <c r="E795" i="6"/>
  <c r="I795" i="6" s="1"/>
  <c r="D795" i="6"/>
  <c r="F794" i="6"/>
  <c r="E794" i="6"/>
  <c r="I794" i="6" s="1"/>
  <c r="D794" i="6"/>
  <c r="F793" i="6"/>
  <c r="E793" i="6"/>
  <c r="I793" i="6" s="1"/>
  <c r="D793" i="6"/>
  <c r="F792" i="6"/>
  <c r="E792" i="6"/>
  <c r="I792" i="6" s="1"/>
  <c r="D792" i="6"/>
  <c r="F791" i="6"/>
  <c r="E791" i="6"/>
  <c r="I791" i="6" s="1"/>
  <c r="D791" i="6"/>
  <c r="F790" i="6"/>
  <c r="E790" i="6"/>
  <c r="I790" i="6" s="1"/>
  <c r="D790" i="6"/>
  <c r="F789" i="6"/>
  <c r="E789" i="6"/>
  <c r="I789" i="6" s="1"/>
  <c r="D789" i="6"/>
  <c r="F788" i="6"/>
  <c r="E788" i="6"/>
  <c r="I788" i="6" s="1"/>
  <c r="D788" i="6"/>
  <c r="F787" i="6"/>
  <c r="E787" i="6"/>
  <c r="I787" i="6" s="1"/>
  <c r="D787" i="6"/>
  <c r="F786" i="6"/>
  <c r="E786" i="6"/>
  <c r="I786" i="6" s="1"/>
  <c r="D786" i="6"/>
  <c r="F785" i="6"/>
  <c r="E785" i="6"/>
  <c r="I785" i="6" s="1"/>
  <c r="D785" i="6"/>
  <c r="F784" i="6"/>
  <c r="E784" i="6"/>
  <c r="D784" i="6"/>
  <c r="F783" i="6"/>
  <c r="E783" i="6"/>
  <c r="I783" i="6" s="1"/>
  <c r="J783" i="6" s="1"/>
  <c r="D783" i="6"/>
  <c r="F782" i="6"/>
  <c r="E782" i="6"/>
  <c r="I782" i="6" s="1"/>
  <c r="D782" i="6"/>
  <c r="F781" i="6"/>
  <c r="E781" i="6"/>
  <c r="I781" i="6" s="1"/>
  <c r="D781" i="6"/>
  <c r="F780" i="6"/>
  <c r="E780" i="6"/>
  <c r="I780" i="6" s="1"/>
  <c r="D780" i="6"/>
  <c r="F779" i="6"/>
  <c r="E779" i="6"/>
  <c r="I779" i="6" s="1"/>
  <c r="D779" i="6"/>
  <c r="F778" i="6"/>
  <c r="E778" i="6"/>
  <c r="I778" i="6" s="1"/>
  <c r="D778" i="6"/>
  <c r="F777" i="6"/>
  <c r="E777" i="6"/>
  <c r="I777" i="6" s="1"/>
  <c r="D777" i="6"/>
  <c r="F776" i="6"/>
  <c r="E776" i="6"/>
  <c r="I776" i="6" s="1"/>
  <c r="D776" i="6"/>
  <c r="F775" i="6"/>
  <c r="E775" i="6"/>
  <c r="I775" i="6" s="1"/>
  <c r="D775" i="6"/>
  <c r="F774" i="6"/>
  <c r="E774" i="6"/>
  <c r="I774" i="6" s="1"/>
  <c r="D774" i="6"/>
  <c r="F773" i="6"/>
  <c r="E773" i="6"/>
  <c r="I773" i="6" s="1"/>
  <c r="D773" i="6"/>
  <c r="F772" i="6"/>
  <c r="E772" i="6"/>
  <c r="I772" i="6" s="1"/>
  <c r="D772" i="6"/>
  <c r="F771" i="6"/>
  <c r="E771" i="6"/>
  <c r="I771" i="6" s="1"/>
  <c r="D771" i="6"/>
  <c r="F770" i="6"/>
  <c r="E770" i="6"/>
  <c r="I770" i="6" s="1"/>
  <c r="D770" i="6"/>
  <c r="F769" i="6"/>
  <c r="E769" i="6"/>
  <c r="I769" i="6" s="1"/>
  <c r="D769" i="6"/>
  <c r="F768" i="6"/>
  <c r="E768" i="6"/>
  <c r="I768" i="6" s="1"/>
  <c r="D768" i="6"/>
  <c r="F767" i="6"/>
  <c r="E767" i="6"/>
  <c r="I767" i="6" s="1"/>
  <c r="D767" i="6"/>
  <c r="F766" i="6"/>
  <c r="E766" i="6"/>
  <c r="I766" i="6" s="1"/>
  <c r="D766" i="6"/>
  <c r="F765" i="6"/>
  <c r="E765" i="6"/>
  <c r="I765" i="6" s="1"/>
  <c r="D765" i="6"/>
  <c r="F764" i="6"/>
  <c r="E764" i="6"/>
  <c r="I764" i="6" s="1"/>
  <c r="D764" i="6"/>
  <c r="F763" i="6"/>
  <c r="E763" i="6"/>
  <c r="I763" i="6" s="1"/>
  <c r="D763" i="6"/>
  <c r="F762" i="6"/>
  <c r="E762" i="6"/>
  <c r="I762" i="6" s="1"/>
  <c r="D762" i="6"/>
  <c r="F761" i="6"/>
  <c r="E761" i="6"/>
  <c r="I761" i="6" s="1"/>
  <c r="D761" i="6"/>
  <c r="F760" i="6"/>
  <c r="E760" i="6"/>
  <c r="I760" i="6" s="1"/>
  <c r="D760" i="6"/>
  <c r="F759" i="6"/>
  <c r="E759" i="6"/>
  <c r="I759" i="6" s="1"/>
  <c r="D759" i="6"/>
  <c r="F758" i="6"/>
  <c r="E758" i="6"/>
  <c r="I758" i="6" s="1"/>
  <c r="D758" i="6"/>
  <c r="F757" i="6"/>
  <c r="E757" i="6"/>
  <c r="I757" i="6" s="1"/>
  <c r="D757" i="6"/>
  <c r="F756" i="6"/>
  <c r="E756" i="6"/>
  <c r="I756" i="6" s="1"/>
  <c r="D756" i="6"/>
  <c r="F755" i="6"/>
  <c r="E755" i="6"/>
  <c r="D755" i="6"/>
  <c r="F754" i="6"/>
  <c r="E754" i="6"/>
  <c r="I754" i="6" s="1"/>
  <c r="J754" i="6" s="1"/>
  <c r="D754" i="6"/>
  <c r="F753" i="6"/>
  <c r="E753" i="6"/>
  <c r="I753" i="6" s="1"/>
  <c r="D753" i="6"/>
  <c r="F752" i="6"/>
  <c r="E752" i="6"/>
  <c r="I752" i="6" s="1"/>
  <c r="D752" i="6"/>
  <c r="F751" i="6"/>
  <c r="E751" i="6"/>
  <c r="I751" i="6" s="1"/>
  <c r="D751" i="6"/>
  <c r="F750" i="6"/>
  <c r="E750" i="6"/>
  <c r="I750" i="6" s="1"/>
  <c r="D750" i="6"/>
  <c r="F749" i="6"/>
  <c r="E749" i="6"/>
  <c r="I749" i="6" s="1"/>
  <c r="D749" i="6"/>
  <c r="F748" i="6"/>
  <c r="E748" i="6"/>
  <c r="I748" i="6" s="1"/>
  <c r="D748" i="6"/>
  <c r="F747" i="6"/>
  <c r="E747" i="6"/>
  <c r="I747" i="6" s="1"/>
  <c r="D747" i="6"/>
  <c r="F746" i="6"/>
  <c r="E746" i="6"/>
  <c r="I746" i="6" s="1"/>
  <c r="D746" i="6"/>
  <c r="F745" i="6"/>
  <c r="E745" i="6"/>
  <c r="I745" i="6" s="1"/>
  <c r="D745" i="6"/>
  <c r="F744" i="6"/>
  <c r="E744" i="6"/>
  <c r="I744" i="6" s="1"/>
  <c r="D744" i="6"/>
  <c r="F743" i="6"/>
  <c r="E743" i="6"/>
  <c r="I743" i="6" s="1"/>
  <c r="D743" i="6"/>
  <c r="F742" i="6"/>
  <c r="E742" i="6"/>
  <c r="I742" i="6" s="1"/>
  <c r="D742" i="6"/>
  <c r="F741" i="6"/>
  <c r="E741" i="6"/>
  <c r="I741" i="6" s="1"/>
  <c r="D741" i="6"/>
  <c r="F740" i="6"/>
  <c r="E740" i="6"/>
  <c r="I740" i="6" s="1"/>
  <c r="D740" i="6"/>
  <c r="F739" i="6"/>
  <c r="E739" i="6"/>
  <c r="I739" i="6" s="1"/>
  <c r="D739" i="6"/>
  <c r="F738" i="6"/>
  <c r="E738" i="6"/>
  <c r="I738" i="6" s="1"/>
  <c r="D738" i="6"/>
  <c r="F737" i="6"/>
  <c r="E737" i="6"/>
  <c r="I737" i="6" s="1"/>
  <c r="D737" i="6"/>
  <c r="F736" i="6"/>
  <c r="E736" i="6"/>
  <c r="I736" i="6" s="1"/>
  <c r="D736" i="6"/>
  <c r="F735" i="6"/>
  <c r="E735" i="6"/>
  <c r="I735" i="6" s="1"/>
  <c r="D735" i="6"/>
  <c r="F734" i="6"/>
  <c r="E734" i="6"/>
  <c r="I734" i="6" s="1"/>
  <c r="D734" i="6"/>
  <c r="F733" i="6"/>
  <c r="E733" i="6"/>
  <c r="I733" i="6" s="1"/>
  <c r="D733" i="6"/>
  <c r="F732" i="6"/>
  <c r="E732" i="6"/>
  <c r="I732" i="6" s="1"/>
  <c r="D732" i="6"/>
  <c r="F731" i="6"/>
  <c r="E731" i="6"/>
  <c r="I731" i="6" s="1"/>
  <c r="D731" i="6"/>
  <c r="F730" i="6"/>
  <c r="E730" i="6"/>
  <c r="I730" i="6" s="1"/>
  <c r="D730" i="6"/>
  <c r="F729" i="6"/>
  <c r="E729" i="6"/>
  <c r="I729" i="6" s="1"/>
  <c r="D729" i="6"/>
  <c r="F728" i="6"/>
  <c r="E728" i="6"/>
  <c r="I728" i="6" s="1"/>
  <c r="D728" i="6"/>
  <c r="F727" i="6"/>
  <c r="E727" i="6"/>
  <c r="I727" i="6" s="1"/>
  <c r="D727" i="6"/>
  <c r="F726" i="6"/>
  <c r="E726" i="6"/>
  <c r="D726" i="6"/>
  <c r="F725" i="6"/>
  <c r="E725" i="6"/>
  <c r="I725" i="6" s="1"/>
  <c r="J725" i="6" s="1"/>
  <c r="D725" i="6"/>
  <c r="F724" i="6"/>
  <c r="E724" i="6"/>
  <c r="I724" i="6" s="1"/>
  <c r="D724" i="6"/>
  <c r="F723" i="6"/>
  <c r="E723" i="6"/>
  <c r="I723" i="6" s="1"/>
  <c r="D723" i="6"/>
  <c r="F722" i="6"/>
  <c r="E722" i="6"/>
  <c r="I722" i="6" s="1"/>
  <c r="D722" i="6"/>
  <c r="F721" i="6"/>
  <c r="E721" i="6"/>
  <c r="I721" i="6" s="1"/>
  <c r="D721" i="6"/>
  <c r="F720" i="6"/>
  <c r="E720" i="6"/>
  <c r="I720" i="6" s="1"/>
  <c r="D720" i="6"/>
  <c r="F719" i="6"/>
  <c r="E719" i="6"/>
  <c r="I719" i="6" s="1"/>
  <c r="D719" i="6"/>
  <c r="F718" i="6"/>
  <c r="E718" i="6"/>
  <c r="I718" i="6" s="1"/>
  <c r="D718" i="6"/>
  <c r="F717" i="6"/>
  <c r="E717" i="6"/>
  <c r="I717" i="6" s="1"/>
  <c r="D717" i="6"/>
  <c r="F716" i="6"/>
  <c r="E716" i="6"/>
  <c r="I716" i="6" s="1"/>
  <c r="D716" i="6"/>
  <c r="F715" i="6"/>
  <c r="E715" i="6"/>
  <c r="I715" i="6" s="1"/>
  <c r="D715" i="6"/>
  <c r="F714" i="6"/>
  <c r="E714" i="6"/>
  <c r="I714" i="6" s="1"/>
  <c r="D714" i="6"/>
  <c r="F713" i="6"/>
  <c r="E713" i="6"/>
  <c r="I713" i="6" s="1"/>
  <c r="D713" i="6"/>
  <c r="F712" i="6"/>
  <c r="E712" i="6"/>
  <c r="I712" i="6" s="1"/>
  <c r="D712" i="6"/>
  <c r="F711" i="6"/>
  <c r="E711" i="6"/>
  <c r="I711" i="6" s="1"/>
  <c r="D711" i="6"/>
  <c r="F710" i="6"/>
  <c r="E710" i="6"/>
  <c r="I710" i="6" s="1"/>
  <c r="D710" i="6"/>
  <c r="F709" i="6"/>
  <c r="E709" i="6"/>
  <c r="I709" i="6" s="1"/>
  <c r="D709" i="6"/>
  <c r="F708" i="6"/>
  <c r="E708" i="6"/>
  <c r="I708" i="6" s="1"/>
  <c r="D708" i="6"/>
  <c r="F707" i="6"/>
  <c r="E707" i="6"/>
  <c r="I707" i="6" s="1"/>
  <c r="D707" i="6"/>
  <c r="F706" i="6"/>
  <c r="E706" i="6"/>
  <c r="I706" i="6" s="1"/>
  <c r="D706" i="6"/>
  <c r="F705" i="6"/>
  <c r="E705" i="6"/>
  <c r="I705" i="6" s="1"/>
  <c r="D705" i="6"/>
  <c r="F704" i="6"/>
  <c r="E704" i="6"/>
  <c r="I704" i="6" s="1"/>
  <c r="D704" i="6"/>
  <c r="F703" i="6"/>
  <c r="E703" i="6"/>
  <c r="I703" i="6" s="1"/>
  <c r="D703" i="6"/>
  <c r="F702" i="6"/>
  <c r="E702" i="6"/>
  <c r="I702" i="6" s="1"/>
  <c r="D702" i="6"/>
  <c r="F701" i="6"/>
  <c r="E701" i="6"/>
  <c r="I701" i="6" s="1"/>
  <c r="D701" i="6"/>
  <c r="F700" i="6"/>
  <c r="E700" i="6"/>
  <c r="I700" i="6" s="1"/>
  <c r="D700" i="6"/>
  <c r="F699" i="6"/>
  <c r="E699" i="6"/>
  <c r="I699" i="6" s="1"/>
  <c r="D699" i="6"/>
  <c r="F698" i="6"/>
  <c r="E698" i="6"/>
  <c r="I698" i="6" s="1"/>
  <c r="D698" i="6"/>
  <c r="F697" i="6"/>
  <c r="E697" i="6"/>
  <c r="D697" i="6"/>
  <c r="F696" i="6"/>
  <c r="E696" i="6"/>
  <c r="I696" i="6" s="1"/>
  <c r="J696" i="6" s="1"/>
  <c r="G696" i="6" s="1"/>
  <c r="D696" i="6"/>
  <c r="F695" i="6"/>
  <c r="E695" i="6"/>
  <c r="I695" i="6" s="1"/>
  <c r="D695" i="6"/>
  <c r="F694" i="6"/>
  <c r="E694" i="6"/>
  <c r="I694" i="6" s="1"/>
  <c r="D694" i="6"/>
  <c r="F693" i="6"/>
  <c r="E693" i="6"/>
  <c r="I693" i="6" s="1"/>
  <c r="D693" i="6"/>
  <c r="F692" i="6"/>
  <c r="E692" i="6"/>
  <c r="I692" i="6" s="1"/>
  <c r="D692" i="6"/>
  <c r="F691" i="6"/>
  <c r="E691" i="6"/>
  <c r="I691" i="6" s="1"/>
  <c r="D691" i="6"/>
  <c r="F690" i="6"/>
  <c r="E690" i="6"/>
  <c r="I690" i="6" s="1"/>
  <c r="D690" i="6"/>
  <c r="F689" i="6"/>
  <c r="E689" i="6"/>
  <c r="I689" i="6" s="1"/>
  <c r="D689" i="6"/>
  <c r="F688" i="6"/>
  <c r="E688" i="6"/>
  <c r="I688" i="6" s="1"/>
  <c r="D688" i="6"/>
  <c r="F687" i="6"/>
  <c r="E687" i="6"/>
  <c r="I687" i="6" s="1"/>
  <c r="D687" i="6"/>
  <c r="F686" i="6"/>
  <c r="E686" i="6"/>
  <c r="I686" i="6" s="1"/>
  <c r="D686" i="6"/>
  <c r="F685" i="6"/>
  <c r="E685" i="6"/>
  <c r="I685" i="6" s="1"/>
  <c r="D685" i="6"/>
  <c r="F684" i="6"/>
  <c r="E684" i="6"/>
  <c r="I684" i="6" s="1"/>
  <c r="D684" i="6"/>
  <c r="F683" i="6"/>
  <c r="E683" i="6"/>
  <c r="I683" i="6" s="1"/>
  <c r="D683" i="6"/>
  <c r="F682" i="6"/>
  <c r="E682" i="6"/>
  <c r="I682" i="6" s="1"/>
  <c r="D682" i="6"/>
  <c r="F681" i="6"/>
  <c r="E681" i="6"/>
  <c r="I681" i="6" s="1"/>
  <c r="D681" i="6"/>
  <c r="F680" i="6"/>
  <c r="E680" i="6"/>
  <c r="I680" i="6" s="1"/>
  <c r="D680" i="6"/>
  <c r="F679" i="6"/>
  <c r="E679" i="6"/>
  <c r="I679" i="6" s="1"/>
  <c r="D679" i="6"/>
  <c r="F678" i="6"/>
  <c r="E678" i="6"/>
  <c r="I678" i="6" s="1"/>
  <c r="D678" i="6"/>
  <c r="F677" i="6"/>
  <c r="E677" i="6"/>
  <c r="I677" i="6" s="1"/>
  <c r="D677" i="6"/>
  <c r="F676" i="6"/>
  <c r="E676" i="6"/>
  <c r="I676" i="6" s="1"/>
  <c r="D676" i="6"/>
  <c r="F675" i="6"/>
  <c r="E675" i="6"/>
  <c r="I675" i="6" s="1"/>
  <c r="D675" i="6"/>
  <c r="F674" i="6"/>
  <c r="E674" i="6"/>
  <c r="I674" i="6" s="1"/>
  <c r="D674" i="6"/>
  <c r="F673" i="6"/>
  <c r="E673" i="6"/>
  <c r="I673" i="6" s="1"/>
  <c r="D673" i="6"/>
  <c r="F672" i="6"/>
  <c r="E672" i="6"/>
  <c r="I672" i="6" s="1"/>
  <c r="D672" i="6"/>
  <c r="F671" i="6"/>
  <c r="E671" i="6"/>
  <c r="I671" i="6" s="1"/>
  <c r="D671" i="6"/>
  <c r="F670" i="6"/>
  <c r="E670" i="6"/>
  <c r="I670" i="6" s="1"/>
  <c r="D670" i="6"/>
  <c r="F669" i="6"/>
  <c r="E669" i="6"/>
  <c r="I669" i="6" s="1"/>
  <c r="D669" i="6"/>
  <c r="F668" i="6"/>
  <c r="E668" i="6"/>
  <c r="D668" i="6"/>
  <c r="F667" i="6"/>
  <c r="E667" i="6"/>
  <c r="I667" i="6" s="1"/>
  <c r="J667" i="6" s="1"/>
  <c r="G667" i="6" s="1"/>
  <c r="D667" i="6"/>
  <c r="F666" i="6"/>
  <c r="E666" i="6"/>
  <c r="I666" i="6" s="1"/>
  <c r="D666" i="6"/>
  <c r="F665" i="6"/>
  <c r="E665" i="6"/>
  <c r="I665" i="6" s="1"/>
  <c r="D665" i="6"/>
  <c r="F664" i="6"/>
  <c r="E664" i="6"/>
  <c r="I664" i="6" s="1"/>
  <c r="D664" i="6"/>
  <c r="F663" i="6"/>
  <c r="E663" i="6"/>
  <c r="I663" i="6" s="1"/>
  <c r="D663" i="6"/>
  <c r="F662" i="6"/>
  <c r="E662" i="6"/>
  <c r="I662" i="6" s="1"/>
  <c r="D662" i="6"/>
  <c r="F661" i="6"/>
  <c r="E661" i="6"/>
  <c r="I661" i="6" s="1"/>
  <c r="D661" i="6"/>
  <c r="F660" i="6"/>
  <c r="E660" i="6"/>
  <c r="I660" i="6" s="1"/>
  <c r="D660" i="6"/>
  <c r="F659" i="6"/>
  <c r="E659" i="6"/>
  <c r="I659" i="6" s="1"/>
  <c r="D659" i="6"/>
  <c r="F658" i="6"/>
  <c r="E658" i="6"/>
  <c r="I658" i="6" s="1"/>
  <c r="D658" i="6"/>
  <c r="F657" i="6"/>
  <c r="E657" i="6"/>
  <c r="I657" i="6" s="1"/>
  <c r="D657" i="6"/>
  <c r="F656" i="6"/>
  <c r="E656" i="6"/>
  <c r="I656" i="6" s="1"/>
  <c r="D656" i="6"/>
  <c r="F655" i="6"/>
  <c r="E655" i="6"/>
  <c r="I655" i="6" s="1"/>
  <c r="D655" i="6"/>
  <c r="F654" i="6"/>
  <c r="E654" i="6"/>
  <c r="I654" i="6" s="1"/>
  <c r="D654" i="6"/>
  <c r="F653" i="6"/>
  <c r="E653" i="6"/>
  <c r="I653" i="6" s="1"/>
  <c r="D653" i="6"/>
  <c r="F652" i="6"/>
  <c r="E652" i="6"/>
  <c r="I652" i="6" s="1"/>
  <c r="D652" i="6"/>
  <c r="F651" i="6"/>
  <c r="E651" i="6"/>
  <c r="I651" i="6" s="1"/>
  <c r="D651" i="6"/>
  <c r="F650" i="6"/>
  <c r="E650" i="6"/>
  <c r="I650" i="6" s="1"/>
  <c r="D650" i="6"/>
  <c r="F649" i="6"/>
  <c r="E649" i="6"/>
  <c r="I649" i="6" s="1"/>
  <c r="D649" i="6"/>
  <c r="F648" i="6"/>
  <c r="E648" i="6"/>
  <c r="I648" i="6" s="1"/>
  <c r="D648" i="6"/>
  <c r="F647" i="6"/>
  <c r="E647" i="6"/>
  <c r="I647" i="6" s="1"/>
  <c r="D647" i="6"/>
  <c r="F646" i="6"/>
  <c r="E646" i="6"/>
  <c r="I646" i="6" s="1"/>
  <c r="D646" i="6"/>
  <c r="F645" i="6"/>
  <c r="E645" i="6"/>
  <c r="I645" i="6" s="1"/>
  <c r="D645" i="6"/>
  <c r="F644" i="6"/>
  <c r="E644" i="6"/>
  <c r="I644" i="6" s="1"/>
  <c r="D644" i="6"/>
  <c r="F643" i="6"/>
  <c r="E643" i="6"/>
  <c r="I643" i="6" s="1"/>
  <c r="D643" i="6"/>
  <c r="F642" i="6"/>
  <c r="E642" i="6"/>
  <c r="I642" i="6" s="1"/>
  <c r="D642" i="6"/>
  <c r="F641" i="6"/>
  <c r="E641" i="6"/>
  <c r="I641" i="6" s="1"/>
  <c r="D641" i="6"/>
  <c r="F640" i="6"/>
  <c r="E640" i="6"/>
  <c r="I640" i="6" s="1"/>
  <c r="D640" i="6"/>
  <c r="F639" i="6"/>
  <c r="E639" i="6"/>
  <c r="D639" i="6"/>
  <c r="F638" i="6"/>
  <c r="E638" i="6"/>
  <c r="I638" i="6" s="1"/>
  <c r="J638" i="6" s="1"/>
  <c r="D638" i="6"/>
  <c r="F637" i="6"/>
  <c r="E637" i="6"/>
  <c r="I637" i="6" s="1"/>
  <c r="D637" i="6"/>
  <c r="F636" i="6"/>
  <c r="E636" i="6"/>
  <c r="I636" i="6" s="1"/>
  <c r="D636" i="6"/>
  <c r="F635" i="6"/>
  <c r="E635" i="6"/>
  <c r="I635" i="6" s="1"/>
  <c r="D635" i="6"/>
  <c r="F634" i="6"/>
  <c r="E634" i="6"/>
  <c r="I634" i="6" s="1"/>
  <c r="D634" i="6"/>
  <c r="F633" i="6"/>
  <c r="E633" i="6"/>
  <c r="I633" i="6" s="1"/>
  <c r="D633" i="6"/>
  <c r="F632" i="6"/>
  <c r="E632" i="6"/>
  <c r="I632" i="6" s="1"/>
  <c r="D632" i="6"/>
  <c r="F631" i="6"/>
  <c r="E631" i="6"/>
  <c r="I631" i="6" s="1"/>
  <c r="D631" i="6"/>
  <c r="F630" i="6"/>
  <c r="E630" i="6"/>
  <c r="I630" i="6" s="1"/>
  <c r="D630" i="6"/>
  <c r="F629" i="6"/>
  <c r="E629" i="6"/>
  <c r="I629" i="6" s="1"/>
  <c r="D629" i="6"/>
  <c r="F628" i="6"/>
  <c r="E628" i="6"/>
  <c r="I628" i="6" s="1"/>
  <c r="D628" i="6"/>
  <c r="F627" i="6"/>
  <c r="E627" i="6"/>
  <c r="I627" i="6" s="1"/>
  <c r="D627" i="6"/>
  <c r="F626" i="6"/>
  <c r="E626" i="6"/>
  <c r="I626" i="6" s="1"/>
  <c r="D626" i="6"/>
  <c r="F625" i="6"/>
  <c r="E625" i="6"/>
  <c r="I625" i="6" s="1"/>
  <c r="D625" i="6"/>
  <c r="F624" i="6"/>
  <c r="E624" i="6"/>
  <c r="I624" i="6" s="1"/>
  <c r="D624" i="6"/>
  <c r="F623" i="6"/>
  <c r="E623" i="6"/>
  <c r="I623" i="6" s="1"/>
  <c r="D623" i="6"/>
  <c r="F622" i="6"/>
  <c r="E622" i="6"/>
  <c r="I622" i="6" s="1"/>
  <c r="D622" i="6"/>
  <c r="F621" i="6"/>
  <c r="E621" i="6"/>
  <c r="I621" i="6" s="1"/>
  <c r="D621" i="6"/>
  <c r="F620" i="6"/>
  <c r="E620" i="6"/>
  <c r="I620" i="6" s="1"/>
  <c r="D620" i="6"/>
  <c r="F619" i="6"/>
  <c r="E619" i="6"/>
  <c r="I619" i="6" s="1"/>
  <c r="D619" i="6"/>
  <c r="F618" i="6"/>
  <c r="E618" i="6"/>
  <c r="I618" i="6" s="1"/>
  <c r="D618" i="6"/>
  <c r="F617" i="6"/>
  <c r="E617" i="6"/>
  <c r="I617" i="6" s="1"/>
  <c r="D617" i="6"/>
  <c r="F616" i="6"/>
  <c r="E616" i="6"/>
  <c r="I616" i="6" s="1"/>
  <c r="D616" i="6"/>
  <c r="F615" i="6"/>
  <c r="E615" i="6"/>
  <c r="I615" i="6" s="1"/>
  <c r="D615" i="6"/>
  <c r="F614" i="6"/>
  <c r="E614" i="6"/>
  <c r="I614" i="6" s="1"/>
  <c r="D614" i="6"/>
  <c r="F613" i="6"/>
  <c r="E613" i="6"/>
  <c r="I613" i="6" s="1"/>
  <c r="D613" i="6"/>
  <c r="F612" i="6"/>
  <c r="E612" i="6"/>
  <c r="I612" i="6" s="1"/>
  <c r="D612" i="6"/>
  <c r="F611" i="6"/>
  <c r="E611" i="6"/>
  <c r="I611" i="6" s="1"/>
  <c r="D611" i="6"/>
  <c r="F610" i="6"/>
  <c r="E610" i="6"/>
  <c r="D610" i="6"/>
  <c r="F609" i="6"/>
  <c r="E609" i="6"/>
  <c r="I609" i="6" s="1"/>
  <c r="J609" i="6" s="1"/>
  <c r="D609" i="6"/>
  <c r="F608" i="6"/>
  <c r="E608" i="6"/>
  <c r="I608" i="6" s="1"/>
  <c r="D608" i="6"/>
  <c r="F607" i="6"/>
  <c r="E607" i="6"/>
  <c r="I607" i="6" s="1"/>
  <c r="D607" i="6"/>
  <c r="F606" i="6"/>
  <c r="E606" i="6"/>
  <c r="I606" i="6" s="1"/>
  <c r="D606" i="6"/>
  <c r="F605" i="6"/>
  <c r="E605" i="6"/>
  <c r="I605" i="6" s="1"/>
  <c r="D605" i="6"/>
  <c r="F604" i="6"/>
  <c r="E604" i="6"/>
  <c r="I604" i="6" s="1"/>
  <c r="D604" i="6"/>
  <c r="F603" i="6"/>
  <c r="E603" i="6"/>
  <c r="I603" i="6" s="1"/>
  <c r="D603" i="6"/>
  <c r="F602" i="6"/>
  <c r="E602" i="6"/>
  <c r="I602" i="6" s="1"/>
  <c r="D602" i="6"/>
  <c r="F601" i="6"/>
  <c r="E601" i="6"/>
  <c r="I601" i="6" s="1"/>
  <c r="D601" i="6"/>
  <c r="F600" i="6"/>
  <c r="E600" i="6"/>
  <c r="I600" i="6" s="1"/>
  <c r="D600" i="6"/>
  <c r="F599" i="6"/>
  <c r="E599" i="6"/>
  <c r="I599" i="6" s="1"/>
  <c r="D599" i="6"/>
  <c r="F598" i="6"/>
  <c r="E598" i="6"/>
  <c r="I598" i="6" s="1"/>
  <c r="D598" i="6"/>
  <c r="F597" i="6"/>
  <c r="E597" i="6"/>
  <c r="I597" i="6" s="1"/>
  <c r="D597" i="6"/>
  <c r="F596" i="6"/>
  <c r="E596" i="6"/>
  <c r="I596" i="6" s="1"/>
  <c r="D596" i="6"/>
  <c r="F595" i="6"/>
  <c r="E595" i="6"/>
  <c r="I595" i="6" s="1"/>
  <c r="D595" i="6"/>
  <c r="F594" i="6"/>
  <c r="E594" i="6"/>
  <c r="I594" i="6" s="1"/>
  <c r="D594" i="6"/>
  <c r="F593" i="6"/>
  <c r="E593" i="6"/>
  <c r="I593" i="6" s="1"/>
  <c r="D593" i="6"/>
  <c r="F592" i="6"/>
  <c r="E592" i="6"/>
  <c r="I592" i="6" s="1"/>
  <c r="D592" i="6"/>
  <c r="F591" i="6"/>
  <c r="E591" i="6"/>
  <c r="I591" i="6" s="1"/>
  <c r="D591" i="6"/>
  <c r="F590" i="6"/>
  <c r="E590" i="6"/>
  <c r="I590" i="6" s="1"/>
  <c r="D590" i="6"/>
  <c r="F589" i="6"/>
  <c r="E589" i="6"/>
  <c r="I589" i="6" s="1"/>
  <c r="D589" i="6"/>
  <c r="F588" i="6"/>
  <c r="E588" i="6"/>
  <c r="I588" i="6" s="1"/>
  <c r="D588" i="6"/>
  <c r="F587" i="6"/>
  <c r="E587" i="6"/>
  <c r="I587" i="6" s="1"/>
  <c r="D587" i="6"/>
  <c r="F586" i="6"/>
  <c r="E586" i="6"/>
  <c r="I586" i="6" s="1"/>
  <c r="D586" i="6"/>
  <c r="F585" i="6"/>
  <c r="E585" i="6"/>
  <c r="I585" i="6" s="1"/>
  <c r="D585" i="6"/>
  <c r="F584" i="6"/>
  <c r="E584" i="6"/>
  <c r="I584" i="6" s="1"/>
  <c r="D584" i="6"/>
  <c r="F583" i="6"/>
  <c r="E583" i="6"/>
  <c r="I583" i="6" s="1"/>
  <c r="D583" i="6"/>
  <c r="F582" i="6"/>
  <c r="E582" i="6"/>
  <c r="I582" i="6" s="1"/>
  <c r="D582" i="6"/>
  <c r="F581" i="6"/>
  <c r="E581" i="6"/>
  <c r="D581" i="6"/>
  <c r="F580" i="6"/>
  <c r="E580" i="6"/>
  <c r="I580" i="6" s="1"/>
  <c r="J580" i="6" s="1"/>
  <c r="G580" i="6" s="1"/>
  <c r="D580" i="6"/>
  <c r="F579" i="6"/>
  <c r="E579" i="6"/>
  <c r="I579" i="6" s="1"/>
  <c r="D579" i="6"/>
  <c r="F578" i="6"/>
  <c r="E578" i="6"/>
  <c r="I578" i="6" s="1"/>
  <c r="D578" i="6"/>
  <c r="F577" i="6"/>
  <c r="E577" i="6"/>
  <c r="I577" i="6" s="1"/>
  <c r="D577" i="6"/>
  <c r="F576" i="6"/>
  <c r="E576" i="6"/>
  <c r="I576" i="6" s="1"/>
  <c r="D576" i="6"/>
  <c r="F575" i="6"/>
  <c r="E575" i="6"/>
  <c r="I575" i="6" s="1"/>
  <c r="D575" i="6"/>
  <c r="F574" i="6"/>
  <c r="E574" i="6"/>
  <c r="I574" i="6" s="1"/>
  <c r="D574" i="6"/>
  <c r="F573" i="6"/>
  <c r="E573" i="6"/>
  <c r="I573" i="6" s="1"/>
  <c r="D573" i="6"/>
  <c r="F572" i="6"/>
  <c r="E572" i="6"/>
  <c r="I572" i="6" s="1"/>
  <c r="D572" i="6"/>
  <c r="F571" i="6"/>
  <c r="E571" i="6"/>
  <c r="I571" i="6" s="1"/>
  <c r="D571" i="6"/>
  <c r="F570" i="6"/>
  <c r="E570" i="6"/>
  <c r="I570" i="6" s="1"/>
  <c r="D570" i="6"/>
  <c r="F569" i="6"/>
  <c r="E569" i="6"/>
  <c r="I569" i="6" s="1"/>
  <c r="D569" i="6"/>
  <c r="F568" i="6"/>
  <c r="E568" i="6"/>
  <c r="I568" i="6" s="1"/>
  <c r="D568" i="6"/>
  <c r="F567" i="6"/>
  <c r="E567" i="6"/>
  <c r="I567" i="6" s="1"/>
  <c r="D567" i="6"/>
  <c r="F566" i="6"/>
  <c r="E566" i="6"/>
  <c r="I566" i="6" s="1"/>
  <c r="D566" i="6"/>
  <c r="F565" i="6"/>
  <c r="E565" i="6"/>
  <c r="I565" i="6" s="1"/>
  <c r="D565" i="6"/>
  <c r="F564" i="6"/>
  <c r="E564" i="6"/>
  <c r="I564" i="6" s="1"/>
  <c r="D564" i="6"/>
  <c r="F563" i="6"/>
  <c r="E563" i="6"/>
  <c r="I563" i="6" s="1"/>
  <c r="D563" i="6"/>
  <c r="F562" i="6"/>
  <c r="E562" i="6"/>
  <c r="I562" i="6" s="1"/>
  <c r="D562" i="6"/>
  <c r="F561" i="6"/>
  <c r="E561" i="6"/>
  <c r="I561" i="6" s="1"/>
  <c r="D561" i="6"/>
  <c r="F560" i="6"/>
  <c r="E560" i="6"/>
  <c r="I560" i="6" s="1"/>
  <c r="D560" i="6"/>
  <c r="F559" i="6"/>
  <c r="E559" i="6"/>
  <c r="I559" i="6" s="1"/>
  <c r="D559" i="6"/>
  <c r="F558" i="6"/>
  <c r="E558" i="6"/>
  <c r="I558" i="6" s="1"/>
  <c r="D558" i="6"/>
  <c r="F557" i="6"/>
  <c r="E557" i="6"/>
  <c r="I557" i="6" s="1"/>
  <c r="D557" i="6"/>
  <c r="F556" i="6"/>
  <c r="E556" i="6"/>
  <c r="I556" i="6" s="1"/>
  <c r="D556" i="6"/>
  <c r="F555" i="6"/>
  <c r="E555" i="6"/>
  <c r="I555" i="6" s="1"/>
  <c r="D555" i="6"/>
  <c r="F554" i="6"/>
  <c r="E554" i="6"/>
  <c r="I554" i="6" s="1"/>
  <c r="D554" i="6"/>
  <c r="F553" i="6"/>
  <c r="E553" i="6"/>
  <c r="I553" i="6" s="1"/>
  <c r="D553" i="6"/>
  <c r="F552" i="6"/>
  <c r="E552" i="6"/>
  <c r="D552" i="6"/>
  <c r="F551" i="6"/>
  <c r="E551" i="6"/>
  <c r="I551" i="6" s="1"/>
  <c r="J551" i="6" s="1"/>
  <c r="D551" i="6"/>
  <c r="F550" i="6"/>
  <c r="E550" i="6"/>
  <c r="I550" i="6" s="1"/>
  <c r="D550" i="6"/>
  <c r="F549" i="6"/>
  <c r="E549" i="6"/>
  <c r="I549" i="6" s="1"/>
  <c r="D549" i="6"/>
  <c r="F548" i="6"/>
  <c r="E548" i="6"/>
  <c r="I548" i="6" s="1"/>
  <c r="D548" i="6"/>
  <c r="F547" i="6"/>
  <c r="E547" i="6"/>
  <c r="I547" i="6" s="1"/>
  <c r="D547" i="6"/>
  <c r="F546" i="6"/>
  <c r="E546" i="6"/>
  <c r="I546" i="6" s="1"/>
  <c r="D546" i="6"/>
  <c r="F545" i="6"/>
  <c r="E545" i="6"/>
  <c r="I545" i="6" s="1"/>
  <c r="D545" i="6"/>
  <c r="F544" i="6"/>
  <c r="E544" i="6"/>
  <c r="I544" i="6" s="1"/>
  <c r="D544" i="6"/>
  <c r="F543" i="6"/>
  <c r="E543" i="6"/>
  <c r="I543" i="6" s="1"/>
  <c r="D543" i="6"/>
  <c r="F542" i="6"/>
  <c r="E542" i="6"/>
  <c r="I542" i="6" s="1"/>
  <c r="D542" i="6"/>
  <c r="F541" i="6"/>
  <c r="E541" i="6"/>
  <c r="I541" i="6" s="1"/>
  <c r="D541" i="6"/>
  <c r="F540" i="6"/>
  <c r="E540" i="6"/>
  <c r="I540" i="6" s="1"/>
  <c r="D540" i="6"/>
  <c r="F539" i="6"/>
  <c r="E539" i="6"/>
  <c r="I539" i="6" s="1"/>
  <c r="D539" i="6"/>
  <c r="F538" i="6"/>
  <c r="E538" i="6"/>
  <c r="I538" i="6" s="1"/>
  <c r="D538" i="6"/>
  <c r="F537" i="6"/>
  <c r="E537" i="6"/>
  <c r="I537" i="6" s="1"/>
  <c r="D537" i="6"/>
  <c r="F536" i="6"/>
  <c r="E536" i="6"/>
  <c r="I536" i="6" s="1"/>
  <c r="D536" i="6"/>
  <c r="F535" i="6"/>
  <c r="E535" i="6"/>
  <c r="I535" i="6" s="1"/>
  <c r="D535" i="6"/>
  <c r="F534" i="6"/>
  <c r="E534" i="6"/>
  <c r="I534" i="6" s="1"/>
  <c r="D534" i="6"/>
  <c r="F533" i="6"/>
  <c r="E533" i="6"/>
  <c r="I533" i="6" s="1"/>
  <c r="D533" i="6"/>
  <c r="F532" i="6"/>
  <c r="E532" i="6"/>
  <c r="I532" i="6" s="1"/>
  <c r="D532" i="6"/>
  <c r="F531" i="6"/>
  <c r="E531" i="6"/>
  <c r="I531" i="6" s="1"/>
  <c r="D531" i="6"/>
  <c r="F530" i="6"/>
  <c r="E530" i="6"/>
  <c r="I530" i="6" s="1"/>
  <c r="D530" i="6"/>
  <c r="F529" i="6"/>
  <c r="E529" i="6"/>
  <c r="I529" i="6" s="1"/>
  <c r="D529" i="6"/>
  <c r="F528" i="6"/>
  <c r="E528" i="6"/>
  <c r="I528" i="6" s="1"/>
  <c r="D528" i="6"/>
  <c r="F527" i="6"/>
  <c r="E527" i="6"/>
  <c r="I527" i="6" s="1"/>
  <c r="D527" i="6"/>
  <c r="F526" i="6"/>
  <c r="E526" i="6"/>
  <c r="I526" i="6" s="1"/>
  <c r="D526" i="6"/>
  <c r="F525" i="6"/>
  <c r="E525" i="6"/>
  <c r="I525" i="6" s="1"/>
  <c r="D525" i="6"/>
  <c r="F524" i="6"/>
  <c r="E524" i="6"/>
  <c r="I524" i="6" s="1"/>
  <c r="D524" i="6"/>
  <c r="F523" i="6"/>
  <c r="E523" i="6"/>
  <c r="D523" i="6"/>
  <c r="F522" i="6"/>
  <c r="E522" i="6"/>
  <c r="I522" i="6" s="1"/>
  <c r="J522" i="6" s="1"/>
  <c r="D522" i="6"/>
  <c r="F521" i="6"/>
  <c r="E521" i="6"/>
  <c r="I521" i="6" s="1"/>
  <c r="D521" i="6"/>
  <c r="F520" i="6"/>
  <c r="E520" i="6"/>
  <c r="I520" i="6" s="1"/>
  <c r="D520" i="6"/>
  <c r="F519" i="6"/>
  <c r="E519" i="6"/>
  <c r="I519" i="6" s="1"/>
  <c r="D519" i="6"/>
  <c r="F518" i="6"/>
  <c r="E518" i="6"/>
  <c r="I518" i="6" s="1"/>
  <c r="D518" i="6"/>
  <c r="F517" i="6"/>
  <c r="E517" i="6"/>
  <c r="I517" i="6" s="1"/>
  <c r="D517" i="6"/>
  <c r="F516" i="6"/>
  <c r="E516" i="6"/>
  <c r="I516" i="6" s="1"/>
  <c r="D516" i="6"/>
  <c r="F515" i="6"/>
  <c r="E515" i="6"/>
  <c r="I515" i="6" s="1"/>
  <c r="D515" i="6"/>
  <c r="F514" i="6"/>
  <c r="E514" i="6"/>
  <c r="I514" i="6" s="1"/>
  <c r="D514" i="6"/>
  <c r="F513" i="6"/>
  <c r="E513" i="6"/>
  <c r="I513" i="6" s="1"/>
  <c r="D513" i="6"/>
  <c r="F512" i="6"/>
  <c r="E512" i="6"/>
  <c r="I512" i="6" s="1"/>
  <c r="D512" i="6"/>
  <c r="F511" i="6"/>
  <c r="E511" i="6"/>
  <c r="I511" i="6" s="1"/>
  <c r="D511" i="6"/>
  <c r="F510" i="6"/>
  <c r="E510" i="6"/>
  <c r="I510" i="6" s="1"/>
  <c r="D510" i="6"/>
  <c r="F509" i="6"/>
  <c r="E509" i="6"/>
  <c r="I509" i="6" s="1"/>
  <c r="D509" i="6"/>
  <c r="F508" i="6"/>
  <c r="E508" i="6"/>
  <c r="I508" i="6" s="1"/>
  <c r="D508" i="6"/>
  <c r="F507" i="6"/>
  <c r="E507" i="6"/>
  <c r="I507" i="6" s="1"/>
  <c r="D507" i="6"/>
  <c r="F506" i="6"/>
  <c r="E506" i="6"/>
  <c r="I506" i="6" s="1"/>
  <c r="D506" i="6"/>
  <c r="F505" i="6"/>
  <c r="E505" i="6"/>
  <c r="I505" i="6" s="1"/>
  <c r="D505" i="6"/>
  <c r="F504" i="6"/>
  <c r="E504" i="6"/>
  <c r="I504" i="6" s="1"/>
  <c r="D504" i="6"/>
  <c r="F503" i="6"/>
  <c r="E503" i="6"/>
  <c r="I503" i="6" s="1"/>
  <c r="D503" i="6"/>
  <c r="F502" i="6"/>
  <c r="E502" i="6"/>
  <c r="I502" i="6" s="1"/>
  <c r="D502" i="6"/>
  <c r="F501" i="6"/>
  <c r="E501" i="6"/>
  <c r="I501" i="6" s="1"/>
  <c r="D501" i="6"/>
  <c r="F500" i="6"/>
  <c r="E500" i="6"/>
  <c r="I500" i="6" s="1"/>
  <c r="D500" i="6"/>
  <c r="F499" i="6"/>
  <c r="E499" i="6"/>
  <c r="I499" i="6" s="1"/>
  <c r="D499" i="6"/>
  <c r="F498" i="6"/>
  <c r="E498" i="6"/>
  <c r="I498" i="6" s="1"/>
  <c r="D498" i="6"/>
  <c r="F497" i="6"/>
  <c r="E497" i="6"/>
  <c r="I497" i="6" s="1"/>
  <c r="D497" i="6"/>
  <c r="F496" i="6"/>
  <c r="E496" i="6"/>
  <c r="I496" i="6" s="1"/>
  <c r="D496" i="6"/>
  <c r="F495" i="6"/>
  <c r="E495" i="6"/>
  <c r="I495" i="6" s="1"/>
  <c r="D495" i="6"/>
  <c r="F494" i="6"/>
  <c r="E494" i="6"/>
  <c r="D494" i="6"/>
  <c r="F493" i="6"/>
  <c r="E493" i="6"/>
  <c r="I493" i="6" s="1"/>
  <c r="J493" i="6" s="1"/>
  <c r="D493" i="6"/>
  <c r="F492" i="6"/>
  <c r="E492" i="6"/>
  <c r="I492" i="6" s="1"/>
  <c r="D492" i="6"/>
  <c r="F491" i="6"/>
  <c r="E491" i="6"/>
  <c r="I491" i="6" s="1"/>
  <c r="D491" i="6"/>
  <c r="F490" i="6"/>
  <c r="E490" i="6"/>
  <c r="I490" i="6" s="1"/>
  <c r="D490" i="6"/>
  <c r="F489" i="6"/>
  <c r="E489" i="6"/>
  <c r="I489" i="6" s="1"/>
  <c r="D489" i="6"/>
  <c r="F488" i="6"/>
  <c r="E488" i="6"/>
  <c r="I488" i="6" s="1"/>
  <c r="D488" i="6"/>
  <c r="F487" i="6"/>
  <c r="E487" i="6"/>
  <c r="I487" i="6" s="1"/>
  <c r="D487" i="6"/>
  <c r="F486" i="6"/>
  <c r="E486" i="6"/>
  <c r="I486" i="6" s="1"/>
  <c r="D486" i="6"/>
  <c r="F485" i="6"/>
  <c r="E485" i="6"/>
  <c r="I485" i="6" s="1"/>
  <c r="D485" i="6"/>
  <c r="F484" i="6"/>
  <c r="E484" i="6"/>
  <c r="I484" i="6" s="1"/>
  <c r="D484" i="6"/>
  <c r="F483" i="6"/>
  <c r="E483" i="6"/>
  <c r="I483" i="6" s="1"/>
  <c r="D483" i="6"/>
  <c r="F482" i="6"/>
  <c r="E482" i="6"/>
  <c r="I482" i="6" s="1"/>
  <c r="D482" i="6"/>
  <c r="F481" i="6"/>
  <c r="E481" i="6"/>
  <c r="I481" i="6" s="1"/>
  <c r="D481" i="6"/>
  <c r="F480" i="6"/>
  <c r="E480" i="6"/>
  <c r="I480" i="6" s="1"/>
  <c r="D480" i="6"/>
  <c r="F479" i="6"/>
  <c r="E479" i="6"/>
  <c r="I479" i="6" s="1"/>
  <c r="D479" i="6"/>
  <c r="F478" i="6"/>
  <c r="E478" i="6"/>
  <c r="I478" i="6" s="1"/>
  <c r="D478" i="6"/>
  <c r="F477" i="6"/>
  <c r="E477" i="6"/>
  <c r="I477" i="6" s="1"/>
  <c r="D477" i="6"/>
  <c r="F476" i="6"/>
  <c r="E476" i="6"/>
  <c r="I476" i="6" s="1"/>
  <c r="D476" i="6"/>
  <c r="F475" i="6"/>
  <c r="E475" i="6"/>
  <c r="I475" i="6" s="1"/>
  <c r="D475" i="6"/>
  <c r="F474" i="6"/>
  <c r="E474" i="6"/>
  <c r="I474" i="6" s="1"/>
  <c r="D474" i="6"/>
  <c r="F473" i="6"/>
  <c r="E473" i="6"/>
  <c r="I473" i="6" s="1"/>
  <c r="D473" i="6"/>
  <c r="F472" i="6"/>
  <c r="E472" i="6"/>
  <c r="I472" i="6" s="1"/>
  <c r="D472" i="6"/>
  <c r="F471" i="6"/>
  <c r="E471" i="6"/>
  <c r="I471" i="6" s="1"/>
  <c r="D471" i="6"/>
  <c r="F470" i="6"/>
  <c r="E470" i="6"/>
  <c r="I470" i="6" s="1"/>
  <c r="D470" i="6"/>
  <c r="F469" i="6"/>
  <c r="E469" i="6"/>
  <c r="I469" i="6" s="1"/>
  <c r="D469" i="6"/>
  <c r="F468" i="6"/>
  <c r="E468" i="6"/>
  <c r="I468" i="6" s="1"/>
  <c r="D468" i="6"/>
  <c r="F467" i="6"/>
  <c r="E467" i="6"/>
  <c r="I467" i="6" s="1"/>
  <c r="D467" i="6"/>
  <c r="F466" i="6"/>
  <c r="E466" i="6"/>
  <c r="I466" i="6" s="1"/>
  <c r="D466" i="6"/>
  <c r="F465" i="6"/>
  <c r="E465" i="6"/>
  <c r="D465" i="6"/>
  <c r="F464" i="6"/>
  <c r="E464" i="6"/>
  <c r="I464" i="6" s="1"/>
  <c r="J464" i="6" s="1"/>
  <c r="D464" i="6"/>
  <c r="F463" i="6"/>
  <c r="E463" i="6"/>
  <c r="I463" i="6" s="1"/>
  <c r="D463" i="6"/>
  <c r="F462" i="6"/>
  <c r="E462" i="6"/>
  <c r="I462" i="6" s="1"/>
  <c r="D462" i="6"/>
  <c r="F461" i="6"/>
  <c r="E461" i="6"/>
  <c r="I461" i="6" s="1"/>
  <c r="D461" i="6"/>
  <c r="F460" i="6"/>
  <c r="E460" i="6"/>
  <c r="I460" i="6" s="1"/>
  <c r="D460" i="6"/>
  <c r="F459" i="6"/>
  <c r="E459" i="6"/>
  <c r="I459" i="6" s="1"/>
  <c r="D459" i="6"/>
  <c r="F458" i="6"/>
  <c r="E458" i="6"/>
  <c r="I458" i="6" s="1"/>
  <c r="D458" i="6"/>
  <c r="F457" i="6"/>
  <c r="E457" i="6"/>
  <c r="I457" i="6" s="1"/>
  <c r="D457" i="6"/>
  <c r="F456" i="6"/>
  <c r="E456" i="6"/>
  <c r="I456" i="6" s="1"/>
  <c r="D456" i="6"/>
  <c r="F455" i="6"/>
  <c r="E455" i="6"/>
  <c r="I455" i="6" s="1"/>
  <c r="D455" i="6"/>
  <c r="F454" i="6"/>
  <c r="E454" i="6"/>
  <c r="I454" i="6" s="1"/>
  <c r="D454" i="6"/>
  <c r="F453" i="6"/>
  <c r="E453" i="6"/>
  <c r="I453" i="6" s="1"/>
  <c r="D453" i="6"/>
  <c r="F452" i="6"/>
  <c r="E452" i="6"/>
  <c r="I452" i="6" s="1"/>
  <c r="D452" i="6"/>
  <c r="F451" i="6"/>
  <c r="E451" i="6"/>
  <c r="I451" i="6" s="1"/>
  <c r="D451" i="6"/>
  <c r="F450" i="6"/>
  <c r="E450" i="6"/>
  <c r="I450" i="6" s="1"/>
  <c r="D450" i="6"/>
  <c r="F449" i="6"/>
  <c r="E449" i="6"/>
  <c r="I449" i="6" s="1"/>
  <c r="D449" i="6"/>
  <c r="F448" i="6"/>
  <c r="E448" i="6"/>
  <c r="I448" i="6" s="1"/>
  <c r="D448" i="6"/>
  <c r="F447" i="6"/>
  <c r="E447" i="6"/>
  <c r="I447" i="6" s="1"/>
  <c r="D447" i="6"/>
  <c r="F446" i="6"/>
  <c r="E446" i="6"/>
  <c r="I446" i="6" s="1"/>
  <c r="D446" i="6"/>
  <c r="F445" i="6"/>
  <c r="E445" i="6"/>
  <c r="I445" i="6" s="1"/>
  <c r="D445" i="6"/>
  <c r="F444" i="6"/>
  <c r="E444" i="6"/>
  <c r="I444" i="6" s="1"/>
  <c r="D444" i="6"/>
  <c r="F443" i="6"/>
  <c r="E443" i="6"/>
  <c r="I443" i="6" s="1"/>
  <c r="D443" i="6"/>
  <c r="F442" i="6"/>
  <c r="E442" i="6"/>
  <c r="I442" i="6" s="1"/>
  <c r="D442" i="6"/>
  <c r="F441" i="6"/>
  <c r="E441" i="6"/>
  <c r="I441" i="6" s="1"/>
  <c r="D441" i="6"/>
  <c r="F440" i="6"/>
  <c r="E440" i="6"/>
  <c r="I440" i="6" s="1"/>
  <c r="D440" i="6"/>
  <c r="F439" i="6"/>
  <c r="E439" i="6"/>
  <c r="I439" i="6" s="1"/>
  <c r="D439" i="6"/>
  <c r="F438" i="6"/>
  <c r="E438" i="6"/>
  <c r="I438" i="6" s="1"/>
  <c r="D438" i="6"/>
  <c r="F437" i="6"/>
  <c r="E437" i="6"/>
  <c r="I437" i="6" s="1"/>
  <c r="D437" i="6"/>
  <c r="F436" i="6"/>
  <c r="E436" i="6"/>
  <c r="D436" i="6"/>
  <c r="F435" i="6"/>
  <c r="E435" i="6"/>
  <c r="I435" i="6" s="1"/>
  <c r="J435" i="6" s="1"/>
  <c r="D435" i="6"/>
  <c r="F434" i="6"/>
  <c r="E434" i="6"/>
  <c r="I434" i="6" s="1"/>
  <c r="D434" i="6"/>
  <c r="F433" i="6"/>
  <c r="E433" i="6"/>
  <c r="I433" i="6" s="1"/>
  <c r="D433" i="6"/>
  <c r="F432" i="6"/>
  <c r="E432" i="6"/>
  <c r="I432" i="6" s="1"/>
  <c r="D432" i="6"/>
  <c r="F431" i="6"/>
  <c r="E431" i="6"/>
  <c r="I431" i="6" s="1"/>
  <c r="D431" i="6"/>
  <c r="F430" i="6"/>
  <c r="E430" i="6"/>
  <c r="I430" i="6" s="1"/>
  <c r="D430" i="6"/>
  <c r="F429" i="6"/>
  <c r="E429" i="6"/>
  <c r="I429" i="6" s="1"/>
  <c r="D429" i="6"/>
  <c r="F428" i="6"/>
  <c r="E428" i="6"/>
  <c r="I428" i="6" s="1"/>
  <c r="D428" i="6"/>
  <c r="F427" i="6"/>
  <c r="E427" i="6"/>
  <c r="I427" i="6" s="1"/>
  <c r="D427" i="6"/>
  <c r="F426" i="6"/>
  <c r="E426" i="6"/>
  <c r="I426" i="6" s="1"/>
  <c r="D426" i="6"/>
  <c r="F425" i="6"/>
  <c r="E425" i="6"/>
  <c r="I425" i="6" s="1"/>
  <c r="D425" i="6"/>
  <c r="F424" i="6"/>
  <c r="E424" i="6"/>
  <c r="I424" i="6" s="1"/>
  <c r="D424" i="6"/>
  <c r="F423" i="6"/>
  <c r="E423" i="6"/>
  <c r="I423" i="6" s="1"/>
  <c r="D423" i="6"/>
  <c r="F422" i="6"/>
  <c r="E422" i="6"/>
  <c r="I422" i="6" s="1"/>
  <c r="D422" i="6"/>
  <c r="F421" i="6"/>
  <c r="E421" i="6"/>
  <c r="I421" i="6" s="1"/>
  <c r="D421" i="6"/>
  <c r="F420" i="6"/>
  <c r="E420" i="6"/>
  <c r="I420" i="6" s="1"/>
  <c r="D420" i="6"/>
  <c r="F419" i="6"/>
  <c r="E419" i="6"/>
  <c r="I419" i="6" s="1"/>
  <c r="D419" i="6"/>
  <c r="F418" i="6"/>
  <c r="E418" i="6"/>
  <c r="I418" i="6" s="1"/>
  <c r="D418" i="6"/>
  <c r="F417" i="6"/>
  <c r="E417" i="6"/>
  <c r="I417" i="6" s="1"/>
  <c r="D417" i="6"/>
  <c r="F416" i="6"/>
  <c r="E416" i="6"/>
  <c r="I416" i="6" s="1"/>
  <c r="D416" i="6"/>
  <c r="F415" i="6"/>
  <c r="E415" i="6"/>
  <c r="I415" i="6" s="1"/>
  <c r="D415" i="6"/>
  <c r="F414" i="6"/>
  <c r="E414" i="6"/>
  <c r="I414" i="6" s="1"/>
  <c r="D414" i="6"/>
  <c r="F413" i="6"/>
  <c r="E413" i="6"/>
  <c r="I413" i="6" s="1"/>
  <c r="D413" i="6"/>
  <c r="F412" i="6"/>
  <c r="E412" i="6"/>
  <c r="I412" i="6" s="1"/>
  <c r="D412" i="6"/>
  <c r="F411" i="6"/>
  <c r="E411" i="6"/>
  <c r="I411" i="6" s="1"/>
  <c r="D411" i="6"/>
  <c r="F410" i="6"/>
  <c r="E410" i="6"/>
  <c r="I410" i="6" s="1"/>
  <c r="D410" i="6"/>
  <c r="F409" i="6"/>
  <c r="E409" i="6"/>
  <c r="I409" i="6" s="1"/>
  <c r="D409" i="6"/>
  <c r="F408" i="6"/>
  <c r="E408" i="6"/>
  <c r="I408" i="6" s="1"/>
  <c r="D408" i="6"/>
  <c r="F407" i="6"/>
  <c r="E407" i="6"/>
  <c r="D407" i="6"/>
  <c r="F406" i="6"/>
  <c r="E406" i="6"/>
  <c r="I406" i="6" s="1"/>
  <c r="J406" i="6" s="1"/>
  <c r="G406" i="6" s="1"/>
  <c r="D406" i="6"/>
  <c r="F405" i="6"/>
  <c r="E405" i="6"/>
  <c r="I405" i="6" s="1"/>
  <c r="D405" i="6"/>
  <c r="F404" i="6"/>
  <c r="E404" i="6"/>
  <c r="I404" i="6" s="1"/>
  <c r="D404" i="6"/>
  <c r="F403" i="6"/>
  <c r="E403" i="6"/>
  <c r="I403" i="6" s="1"/>
  <c r="D403" i="6"/>
  <c r="F402" i="6"/>
  <c r="E402" i="6"/>
  <c r="I402" i="6" s="1"/>
  <c r="D402" i="6"/>
  <c r="F401" i="6"/>
  <c r="E401" i="6"/>
  <c r="I401" i="6" s="1"/>
  <c r="D401" i="6"/>
  <c r="F400" i="6"/>
  <c r="E400" i="6"/>
  <c r="I400" i="6" s="1"/>
  <c r="D400" i="6"/>
  <c r="F399" i="6"/>
  <c r="E399" i="6"/>
  <c r="I399" i="6" s="1"/>
  <c r="D399" i="6"/>
  <c r="F398" i="6"/>
  <c r="E398" i="6"/>
  <c r="I398" i="6" s="1"/>
  <c r="D398" i="6"/>
  <c r="F397" i="6"/>
  <c r="E397" i="6"/>
  <c r="I397" i="6" s="1"/>
  <c r="D397" i="6"/>
  <c r="F396" i="6"/>
  <c r="E396" i="6"/>
  <c r="I396" i="6" s="1"/>
  <c r="D396" i="6"/>
  <c r="F395" i="6"/>
  <c r="E395" i="6"/>
  <c r="I395" i="6" s="1"/>
  <c r="D395" i="6"/>
  <c r="F394" i="6"/>
  <c r="E394" i="6"/>
  <c r="I394" i="6" s="1"/>
  <c r="D394" i="6"/>
  <c r="F393" i="6"/>
  <c r="E393" i="6"/>
  <c r="I393" i="6" s="1"/>
  <c r="D393" i="6"/>
  <c r="F392" i="6"/>
  <c r="E392" i="6"/>
  <c r="I392" i="6" s="1"/>
  <c r="D392" i="6"/>
  <c r="F391" i="6"/>
  <c r="E391" i="6"/>
  <c r="I391" i="6" s="1"/>
  <c r="D391" i="6"/>
  <c r="F390" i="6"/>
  <c r="E390" i="6"/>
  <c r="I390" i="6" s="1"/>
  <c r="D390" i="6"/>
  <c r="F389" i="6"/>
  <c r="E389" i="6"/>
  <c r="I389" i="6" s="1"/>
  <c r="D389" i="6"/>
  <c r="F388" i="6"/>
  <c r="E388" i="6"/>
  <c r="I388" i="6" s="1"/>
  <c r="D388" i="6"/>
  <c r="F387" i="6"/>
  <c r="E387" i="6"/>
  <c r="I387" i="6" s="1"/>
  <c r="D387" i="6"/>
  <c r="F386" i="6"/>
  <c r="E386" i="6"/>
  <c r="I386" i="6" s="1"/>
  <c r="D386" i="6"/>
  <c r="F385" i="6"/>
  <c r="E385" i="6"/>
  <c r="I385" i="6" s="1"/>
  <c r="D385" i="6"/>
  <c r="F384" i="6"/>
  <c r="E384" i="6"/>
  <c r="I384" i="6" s="1"/>
  <c r="D384" i="6"/>
  <c r="F383" i="6"/>
  <c r="E383" i="6"/>
  <c r="I383" i="6" s="1"/>
  <c r="D383" i="6"/>
  <c r="F382" i="6"/>
  <c r="E382" i="6"/>
  <c r="I382" i="6" s="1"/>
  <c r="D382" i="6"/>
  <c r="F381" i="6"/>
  <c r="E381" i="6"/>
  <c r="I381" i="6" s="1"/>
  <c r="D381" i="6"/>
  <c r="F380" i="6"/>
  <c r="E380" i="6"/>
  <c r="I380" i="6" s="1"/>
  <c r="D380" i="6"/>
  <c r="F379" i="6"/>
  <c r="E379" i="6"/>
  <c r="I379" i="6" s="1"/>
  <c r="D379" i="6"/>
  <c r="F378" i="6"/>
  <c r="E378" i="6"/>
  <c r="D378" i="6"/>
  <c r="F377" i="6"/>
  <c r="E377" i="6"/>
  <c r="I377" i="6" s="1"/>
  <c r="J377" i="6" s="1"/>
  <c r="G377" i="6" s="1"/>
  <c r="D377" i="6"/>
  <c r="F376" i="6"/>
  <c r="E376" i="6"/>
  <c r="I376" i="6" s="1"/>
  <c r="D376" i="6"/>
  <c r="F375" i="6"/>
  <c r="E375" i="6"/>
  <c r="I375" i="6" s="1"/>
  <c r="D375" i="6"/>
  <c r="F374" i="6"/>
  <c r="E374" i="6"/>
  <c r="I374" i="6" s="1"/>
  <c r="D374" i="6"/>
  <c r="F373" i="6"/>
  <c r="E373" i="6"/>
  <c r="I373" i="6" s="1"/>
  <c r="D373" i="6"/>
  <c r="F372" i="6"/>
  <c r="E372" i="6"/>
  <c r="I372" i="6" s="1"/>
  <c r="D372" i="6"/>
  <c r="F371" i="6"/>
  <c r="E371" i="6"/>
  <c r="I371" i="6" s="1"/>
  <c r="D371" i="6"/>
  <c r="F370" i="6"/>
  <c r="E370" i="6"/>
  <c r="I370" i="6" s="1"/>
  <c r="D370" i="6"/>
  <c r="F369" i="6"/>
  <c r="E369" i="6"/>
  <c r="I369" i="6" s="1"/>
  <c r="D369" i="6"/>
  <c r="F368" i="6"/>
  <c r="E368" i="6"/>
  <c r="I368" i="6" s="1"/>
  <c r="D368" i="6"/>
  <c r="F367" i="6"/>
  <c r="E367" i="6"/>
  <c r="I367" i="6" s="1"/>
  <c r="D367" i="6"/>
  <c r="F366" i="6"/>
  <c r="E366" i="6"/>
  <c r="I366" i="6" s="1"/>
  <c r="D366" i="6"/>
  <c r="F365" i="6"/>
  <c r="E365" i="6"/>
  <c r="I365" i="6" s="1"/>
  <c r="D365" i="6"/>
  <c r="F364" i="6"/>
  <c r="E364" i="6"/>
  <c r="I364" i="6" s="1"/>
  <c r="D364" i="6"/>
  <c r="F363" i="6"/>
  <c r="E363" i="6"/>
  <c r="I363" i="6" s="1"/>
  <c r="D363" i="6"/>
  <c r="F362" i="6"/>
  <c r="E362" i="6"/>
  <c r="I362" i="6" s="1"/>
  <c r="D362" i="6"/>
  <c r="F361" i="6"/>
  <c r="E361" i="6"/>
  <c r="I361" i="6" s="1"/>
  <c r="D361" i="6"/>
  <c r="F360" i="6"/>
  <c r="E360" i="6"/>
  <c r="I360" i="6" s="1"/>
  <c r="D360" i="6"/>
  <c r="F359" i="6"/>
  <c r="E359" i="6"/>
  <c r="I359" i="6" s="1"/>
  <c r="D359" i="6"/>
  <c r="F358" i="6"/>
  <c r="E358" i="6"/>
  <c r="I358" i="6" s="1"/>
  <c r="D358" i="6"/>
  <c r="F357" i="6"/>
  <c r="E357" i="6"/>
  <c r="I357" i="6" s="1"/>
  <c r="D357" i="6"/>
  <c r="F356" i="6"/>
  <c r="E356" i="6"/>
  <c r="I356" i="6" s="1"/>
  <c r="D356" i="6"/>
  <c r="F355" i="6"/>
  <c r="E355" i="6"/>
  <c r="I355" i="6" s="1"/>
  <c r="D355" i="6"/>
  <c r="F354" i="6"/>
  <c r="E354" i="6"/>
  <c r="I354" i="6" s="1"/>
  <c r="D354" i="6"/>
  <c r="F353" i="6"/>
  <c r="E353" i="6"/>
  <c r="I353" i="6" s="1"/>
  <c r="D353" i="6"/>
  <c r="F352" i="6"/>
  <c r="E352" i="6"/>
  <c r="I352" i="6" s="1"/>
  <c r="D352" i="6"/>
  <c r="F351" i="6"/>
  <c r="E351" i="6"/>
  <c r="I351" i="6" s="1"/>
  <c r="D351" i="6"/>
  <c r="F350" i="6"/>
  <c r="E350" i="6"/>
  <c r="I350" i="6" s="1"/>
  <c r="D350" i="6"/>
  <c r="F349" i="6"/>
  <c r="E349" i="6"/>
  <c r="D349" i="6"/>
  <c r="F348" i="6"/>
  <c r="E348" i="6"/>
  <c r="I348" i="6" s="1"/>
  <c r="J348" i="6" s="1"/>
  <c r="D348" i="6"/>
  <c r="F347" i="6"/>
  <c r="E347" i="6"/>
  <c r="I347" i="6" s="1"/>
  <c r="D347" i="6"/>
  <c r="F346" i="6"/>
  <c r="E346" i="6"/>
  <c r="I346" i="6" s="1"/>
  <c r="D346" i="6"/>
  <c r="F345" i="6"/>
  <c r="E345" i="6"/>
  <c r="I345" i="6" s="1"/>
  <c r="D345" i="6"/>
  <c r="F344" i="6"/>
  <c r="E344" i="6"/>
  <c r="I344" i="6" s="1"/>
  <c r="D344" i="6"/>
  <c r="F343" i="6"/>
  <c r="E343" i="6"/>
  <c r="I343" i="6" s="1"/>
  <c r="D343" i="6"/>
  <c r="F342" i="6"/>
  <c r="E342" i="6"/>
  <c r="I342" i="6" s="1"/>
  <c r="D342" i="6"/>
  <c r="F341" i="6"/>
  <c r="E341" i="6"/>
  <c r="I341" i="6" s="1"/>
  <c r="D341" i="6"/>
  <c r="F340" i="6"/>
  <c r="E340" i="6"/>
  <c r="I340" i="6" s="1"/>
  <c r="D340" i="6"/>
  <c r="F339" i="6"/>
  <c r="E339" i="6"/>
  <c r="I339" i="6" s="1"/>
  <c r="D339" i="6"/>
  <c r="F338" i="6"/>
  <c r="E338" i="6"/>
  <c r="I338" i="6" s="1"/>
  <c r="D338" i="6"/>
  <c r="F337" i="6"/>
  <c r="E337" i="6"/>
  <c r="I337" i="6" s="1"/>
  <c r="D337" i="6"/>
  <c r="F336" i="6"/>
  <c r="E336" i="6"/>
  <c r="I336" i="6" s="1"/>
  <c r="D336" i="6"/>
  <c r="F335" i="6"/>
  <c r="E335" i="6"/>
  <c r="I335" i="6" s="1"/>
  <c r="D335" i="6"/>
  <c r="F334" i="6"/>
  <c r="E334" i="6"/>
  <c r="I334" i="6" s="1"/>
  <c r="D334" i="6"/>
  <c r="F333" i="6"/>
  <c r="E333" i="6"/>
  <c r="I333" i="6" s="1"/>
  <c r="D333" i="6"/>
  <c r="F332" i="6"/>
  <c r="E332" i="6"/>
  <c r="I332" i="6" s="1"/>
  <c r="D332" i="6"/>
  <c r="F331" i="6"/>
  <c r="E331" i="6"/>
  <c r="I331" i="6" s="1"/>
  <c r="D331" i="6"/>
  <c r="F330" i="6"/>
  <c r="E330" i="6"/>
  <c r="I330" i="6" s="1"/>
  <c r="D330" i="6"/>
  <c r="F329" i="6"/>
  <c r="E329" i="6"/>
  <c r="I329" i="6" s="1"/>
  <c r="D329" i="6"/>
  <c r="F328" i="6"/>
  <c r="E328" i="6"/>
  <c r="I328" i="6" s="1"/>
  <c r="D328" i="6"/>
  <c r="F327" i="6"/>
  <c r="E327" i="6"/>
  <c r="I327" i="6" s="1"/>
  <c r="D327" i="6"/>
  <c r="F326" i="6"/>
  <c r="E326" i="6"/>
  <c r="I326" i="6" s="1"/>
  <c r="D326" i="6"/>
  <c r="F325" i="6"/>
  <c r="E325" i="6"/>
  <c r="I325" i="6" s="1"/>
  <c r="D325" i="6"/>
  <c r="F324" i="6"/>
  <c r="E324" i="6"/>
  <c r="I324" i="6" s="1"/>
  <c r="D324" i="6"/>
  <c r="F323" i="6"/>
  <c r="E323" i="6"/>
  <c r="I323" i="6" s="1"/>
  <c r="D323" i="6"/>
  <c r="F322" i="6"/>
  <c r="E322" i="6"/>
  <c r="I322" i="6" s="1"/>
  <c r="D322" i="6"/>
  <c r="F321" i="6"/>
  <c r="E321" i="6"/>
  <c r="I321" i="6" s="1"/>
  <c r="D321" i="6"/>
  <c r="F320" i="6"/>
  <c r="E320" i="6"/>
  <c r="D320" i="6"/>
  <c r="F319" i="6"/>
  <c r="E319" i="6"/>
  <c r="I319" i="6" s="1"/>
  <c r="J319" i="6" s="1"/>
  <c r="D319" i="6"/>
  <c r="F318" i="6"/>
  <c r="E318" i="6"/>
  <c r="I318" i="6" s="1"/>
  <c r="D318" i="6"/>
  <c r="F317" i="6"/>
  <c r="E317" i="6"/>
  <c r="I317" i="6" s="1"/>
  <c r="D317" i="6"/>
  <c r="F316" i="6"/>
  <c r="E316" i="6"/>
  <c r="I316" i="6" s="1"/>
  <c r="D316" i="6"/>
  <c r="F315" i="6"/>
  <c r="E315" i="6"/>
  <c r="I315" i="6" s="1"/>
  <c r="D315" i="6"/>
  <c r="F314" i="6"/>
  <c r="E314" i="6"/>
  <c r="I314" i="6" s="1"/>
  <c r="D314" i="6"/>
  <c r="F313" i="6"/>
  <c r="E313" i="6"/>
  <c r="I313" i="6" s="1"/>
  <c r="D313" i="6"/>
  <c r="F312" i="6"/>
  <c r="E312" i="6"/>
  <c r="I312" i="6" s="1"/>
  <c r="D312" i="6"/>
  <c r="F311" i="6"/>
  <c r="E311" i="6"/>
  <c r="I311" i="6" s="1"/>
  <c r="D311" i="6"/>
  <c r="F310" i="6"/>
  <c r="E310" i="6"/>
  <c r="I310" i="6" s="1"/>
  <c r="D310" i="6"/>
  <c r="F309" i="6"/>
  <c r="E309" i="6"/>
  <c r="I309" i="6" s="1"/>
  <c r="D309" i="6"/>
  <c r="F308" i="6"/>
  <c r="E308" i="6"/>
  <c r="I308" i="6" s="1"/>
  <c r="D308" i="6"/>
  <c r="F307" i="6"/>
  <c r="E307" i="6"/>
  <c r="I307" i="6" s="1"/>
  <c r="D307" i="6"/>
  <c r="F306" i="6"/>
  <c r="E306" i="6"/>
  <c r="I306" i="6" s="1"/>
  <c r="D306" i="6"/>
  <c r="F305" i="6"/>
  <c r="E305" i="6"/>
  <c r="I305" i="6" s="1"/>
  <c r="D305" i="6"/>
  <c r="F304" i="6"/>
  <c r="E304" i="6"/>
  <c r="I304" i="6" s="1"/>
  <c r="D304" i="6"/>
  <c r="F303" i="6"/>
  <c r="E303" i="6"/>
  <c r="I303" i="6" s="1"/>
  <c r="D303" i="6"/>
  <c r="F302" i="6"/>
  <c r="E302" i="6"/>
  <c r="I302" i="6" s="1"/>
  <c r="D302" i="6"/>
  <c r="F301" i="6"/>
  <c r="E301" i="6"/>
  <c r="I301" i="6" s="1"/>
  <c r="D301" i="6"/>
  <c r="F300" i="6"/>
  <c r="E300" i="6"/>
  <c r="I300" i="6" s="1"/>
  <c r="D300" i="6"/>
  <c r="F299" i="6"/>
  <c r="E299" i="6"/>
  <c r="I299" i="6" s="1"/>
  <c r="D299" i="6"/>
  <c r="F298" i="6"/>
  <c r="E298" i="6"/>
  <c r="I298" i="6" s="1"/>
  <c r="D298" i="6"/>
  <c r="F297" i="6"/>
  <c r="E297" i="6"/>
  <c r="I297" i="6" s="1"/>
  <c r="D297" i="6"/>
  <c r="F296" i="6"/>
  <c r="E296" i="6"/>
  <c r="I296" i="6" s="1"/>
  <c r="D296" i="6"/>
  <c r="F295" i="6"/>
  <c r="E295" i="6"/>
  <c r="I295" i="6" s="1"/>
  <c r="D295" i="6"/>
  <c r="F294" i="6"/>
  <c r="E294" i="6"/>
  <c r="I294" i="6" s="1"/>
  <c r="D294" i="6"/>
  <c r="F293" i="6"/>
  <c r="E293" i="6"/>
  <c r="I293" i="6" s="1"/>
  <c r="D293" i="6"/>
  <c r="F292" i="6"/>
  <c r="E292" i="6"/>
  <c r="I292" i="6" s="1"/>
  <c r="D292" i="6"/>
  <c r="F291" i="6"/>
  <c r="E291" i="6"/>
  <c r="D291" i="6"/>
  <c r="F290" i="6"/>
  <c r="E290" i="6"/>
  <c r="I290" i="6" s="1"/>
  <c r="J290" i="6" s="1"/>
  <c r="D290" i="6"/>
  <c r="F289" i="6"/>
  <c r="E289" i="6"/>
  <c r="I289" i="6" s="1"/>
  <c r="D289" i="6"/>
  <c r="F288" i="6"/>
  <c r="E288" i="6"/>
  <c r="I288" i="6" s="1"/>
  <c r="D288" i="6"/>
  <c r="F287" i="6"/>
  <c r="E287" i="6"/>
  <c r="I287" i="6" s="1"/>
  <c r="D287" i="6"/>
  <c r="F286" i="6"/>
  <c r="E286" i="6"/>
  <c r="I286" i="6" s="1"/>
  <c r="D286" i="6"/>
  <c r="F285" i="6"/>
  <c r="E285" i="6"/>
  <c r="I285" i="6" s="1"/>
  <c r="D285" i="6"/>
  <c r="F284" i="6"/>
  <c r="E284" i="6"/>
  <c r="I284" i="6" s="1"/>
  <c r="D284" i="6"/>
  <c r="F283" i="6"/>
  <c r="E283" i="6"/>
  <c r="I283" i="6" s="1"/>
  <c r="D283" i="6"/>
  <c r="F282" i="6"/>
  <c r="E282" i="6"/>
  <c r="I282" i="6" s="1"/>
  <c r="D282" i="6"/>
  <c r="F281" i="6"/>
  <c r="E281" i="6"/>
  <c r="I281" i="6" s="1"/>
  <c r="D281" i="6"/>
  <c r="F280" i="6"/>
  <c r="E280" i="6"/>
  <c r="I280" i="6" s="1"/>
  <c r="D280" i="6"/>
  <c r="F279" i="6"/>
  <c r="E279" i="6"/>
  <c r="I279" i="6" s="1"/>
  <c r="D279" i="6"/>
  <c r="F278" i="6"/>
  <c r="E278" i="6"/>
  <c r="I278" i="6" s="1"/>
  <c r="D278" i="6"/>
  <c r="F277" i="6"/>
  <c r="E277" i="6"/>
  <c r="I277" i="6" s="1"/>
  <c r="D277" i="6"/>
  <c r="F276" i="6"/>
  <c r="E276" i="6"/>
  <c r="I276" i="6" s="1"/>
  <c r="D276" i="6"/>
  <c r="F275" i="6"/>
  <c r="E275" i="6"/>
  <c r="I275" i="6" s="1"/>
  <c r="D275" i="6"/>
  <c r="F274" i="6"/>
  <c r="E274" i="6"/>
  <c r="I274" i="6" s="1"/>
  <c r="D274" i="6"/>
  <c r="F273" i="6"/>
  <c r="E273" i="6"/>
  <c r="I273" i="6" s="1"/>
  <c r="D273" i="6"/>
  <c r="F272" i="6"/>
  <c r="E272" i="6"/>
  <c r="I272" i="6" s="1"/>
  <c r="D272" i="6"/>
  <c r="F271" i="6"/>
  <c r="E271" i="6"/>
  <c r="I271" i="6" s="1"/>
  <c r="D271" i="6"/>
  <c r="F270" i="6"/>
  <c r="E270" i="6"/>
  <c r="I270" i="6" s="1"/>
  <c r="D270" i="6"/>
  <c r="F269" i="6"/>
  <c r="E269" i="6"/>
  <c r="I269" i="6" s="1"/>
  <c r="D269" i="6"/>
  <c r="F268" i="6"/>
  <c r="E268" i="6"/>
  <c r="I268" i="6" s="1"/>
  <c r="D268" i="6"/>
  <c r="F267" i="6"/>
  <c r="E267" i="6"/>
  <c r="I267" i="6" s="1"/>
  <c r="D267" i="6"/>
  <c r="F266" i="6"/>
  <c r="E266" i="6"/>
  <c r="I266" i="6" s="1"/>
  <c r="D266" i="6"/>
  <c r="F265" i="6"/>
  <c r="E265" i="6"/>
  <c r="I265" i="6" s="1"/>
  <c r="D265" i="6"/>
  <c r="F264" i="6"/>
  <c r="E264" i="6"/>
  <c r="I264" i="6" s="1"/>
  <c r="D264" i="6"/>
  <c r="F263" i="6"/>
  <c r="E263" i="6"/>
  <c r="I263" i="6" s="1"/>
  <c r="D263" i="6"/>
  <c r="F262" i="6"/>
  <c r="E262" i="6"/>
  <c r="D262" i="6"/>
  <c r="F261" i="6"/>
  <c r="E261" i="6"/>
  <c r="I261" i="6" s="1"/>
  <c r="J261" i="6" s="1"/>
  <c r="D261" i="6"/>
  <c r="F260" i="6"/>
  <c r="E260" i="6"/>
  <c r="I260" i="6" s="1"/>
  <c r="D260" i="6"/>
  <c r="F259" i="6"/>
  <c r="E259" i="6"/>
  <c r="I259" i="6" s="1"/>
  <c r="D259" i="6"/>
  <c r="F258" i="6"/>
  <c r="E258" i="6"/>
  <c r="I258" i="6" s="1"/>
  <c r="D258" i="6"/>
  <c r="F257" i="6"/>
  <c r="E257" i="6"/>
  <c r="I257" i="6" s="1"/>
  <c r="D257" i="6"/>
  <c r="F256" i="6"/>
  <c r="E256" i="6"/>
  <c r="I256" i="6" s="1"/>
  <c r="D256" i="6"/>
  <c r="F255" i="6"/>
  <c r="E255" i="6"/>
  <c r="I255" i="6" s="1"/>
  <c r="D255" i="6"/>
  <c r="F254" i="6"/>
  <c r="E254" i="6"/>
  <c r="I254" i="6" s="1"/>
  <c r="D254" i="6"/>
  <c r="F253" i="6"/>
  <c r="E253" i="6"/>
  <c r="I253" i="6" s="1"/>
  <c r="D253" i="6"/>
  <c r="F252" i="6"/>
  <c r="E252" i="6"/>
  <c r="I252" i="6" s="1"/>
  <c r="D252" i="6"/>
  <c r="F251" i="6"/>
  <c r="E251" i="6"/>
  <c r="I251" i="6" s="1"/>
  <c r="D251" i="6"/>
  <c r="F250" i="6"/>
  <c r="E250" i="6"/>
  <c r="I250" i="6" s="1"/>
  <c r="D250" i="6"/>
  <c r="F249" i="6"/>
  <c r="E249" i="6"/>
  <c r="I249" i="6" s="1"/>
  <c r="D249" i="6"/>
  <c r="F248" i="6"/>
  <c r="E248" i="6"/>
  <c r="I248" i="6" s="1"/>
  <c r="D248" i="6"/>
  <c r="F247" i="6"/>
  <c r="E247" i="6"/>
  <c r="I247" i="6" s="1"/>
  <c r="D247" i="6"/>
  <c r="F246" i="6"/>
  <c r="E246" i="6"/>
  <c r="I246" i="6" s="1"/>
  <c r="D246" i="6"/>
  <c r="F245" i="6"/>
  <c r="E245" i="6"/>
  <c r="I245" i="6" s="1"/>
  <c r="D245" i="6"/>
  <c r="F244" i="6"/>
  <c r="E244" i="6"/>
  <c r="I244" i="6" s="1"/>
  <c r="D244" i="6"/>
  <c r="F243" i="6"/>
  <c r="E243" i="6"/>
  <c r="I243" i="6" s="1"/>
  <c r="D243" i="6"/>
  <c r="F242" i="6"/>
  <c r="E242" i="6"/>
  <c r="I242" i="6" s="1"/>
  <c r="D242" i="6"/>
  <c r="F241" i="6"/>
  <c r="E241" i="6"/>
  <c r="I241" i="6" s="1"/>
  <c r="D241" i="6"/>
  <c r="F240" i="6"/>
  <c r="E240" i="6"/>
  <c r="I240" i="6" s="1"/>
  <c r="D240" i="6"/>
  <c r="F239" i="6"/>
  <c r="E239" i="6"/>
  <c r="I239" i="6" s="1"/>
  <c r="D239" i="6"/>
  <c r="F238" i="6"/>
  <c r="E238" i="6"/>
  <c r="I238" i="6" s="1"/>
  <c r="D238" i="6"/>
  <c r="F237" i="6"/>
  <c r="E237" i="6"/>
  <c r="I237" i="6" s="1"/>
  <c r="D237" i="6"/>
  <c r="F236" i="6"/>
  <c r="E236" i="6"/>
  <c r="I236" i="6" s="1"/>
  <c r="D236" i="6"/>
  <c r="F235" i="6"/>
  <c r="E235" i="6"/>
  <c r="I235" i="6" s="1"/>
  <c r="D235" i="6"/>
  <c r="F234" i="6"/>
  <c r="E234" i="6"/>
  <c r="I234" i="6" s="1"/>
  <c r="D234" i="6"/>
  <c r="F233" i="6"/>
  <c r="E233" i="6"/>
  <c r="D233" i="6"/>
  <c r="F232" i="6"/>
  <c r="E232" i="6"/>
  <c r="I232" i="6" s="1"/>
  <c r="J232" i="6" s="1"/>
  <c r="D232" i="6"/>
  <c r="F231" i="6"/>
  <c r="E231" i="6"/>
  <c r="I231" i="6" s="1"/>
  <c r="D231" i="6"/>
  <c r="F230" i="6"/>
  <c r="E230" i="6"/>
  <c r="I230" i="6" s="1"/>
  <c r="D230" i="6"/>
  <c r="F229" i="6"/>
  <c r="E229" i="6"/>
  <c r="I229" i="6" s="1"/>
  <c r="D229" i="6"/>
  <c r="F228" i="6"/>
  <c r="E228" i="6"/>
  <c r="I228" i="6" s="1"/>
  <c r="D228" i="6"/>
  <c r="F227" i="6"/>
  <c r="E227" i="6"/>
  <c r="I227" i="6" s="1"/>
  <c r="D227" i="6"/>
  <c r="F226" i="6"/>
  <c r="E226" i="6"/>
  <c r="I226" i="6" s="1"/>
  <c r="D226" i="6"/>
  <c r="F225" i="6"/>
  <c r="E225" i="6"/>
  <c r="I225" i="6" s="1"/>
  <c r="D225" i="6"/>
  <c r="F224" i="6"/>
  <c r="E224" i="6"/>
  <c r="I224" i="6" s="1"/>
  <c r="D224" i="6"/>
  <c r="F223" i="6"/>
  <c r="E223" i="6"/>
  <c r="I223" i="6" s="1"/>
  <c r="D223" i="6"/>
  <c r="F222" i="6"/>
  <c r="E222" i="6"/>
  <c r="I222" i="6" s="1"/>
  <c r="D222" i="6"/>
  <c r="F221" i="6"/>
  <c r="E221" i="6"/>
  <c r="I221" i="6" s="1"/>
  <c r="D221" i="6"/>
  <c r="F220" i="6"/>
  <c r="E220" i="6"/>
  <c r="I220" i="6" s="1"/>
  <c r="D220" i="6"/>
  <c r="F219" i="6"/>
  <c r="E219" i="6"/>
  <c r="I219" i="6" s="1"/>
  <c r="D219" i="6"/>
  <c r="F218" i="6"/>
  <c r="E218" i="6"/>
  <c r="I218" i="6" s="1"/>
  <c r="D218" i="6"/>
  <c r="F217" i="6"/>
  <c r="E217" i="6"/>
  <c r="I217" i="6" s="1"/>
  <c r="D217" i="6"/>
  <c r="F216" i="6"/>
  <c r="E216" i="6"/>
  <c r="I216" i="6" s="1"/>
  <c r="D216" i="6"/>
  <c r="F215" i="6"/>
  <c r="E215" i="6"/>
  <c r="I215" i="6" s="1"/>
  <c r="D215" i="6"/>
  <c r="F214" i="6"/>
  <c r="E214" i="6"/>
  <c r="I214" i="6" s="1"/>
  <c r="D214" i="6"/>
  <c r="F213" i="6"/>
  <c r="E213" i="6"/>
  <c r="I213" i="6" s="1"/>
  <c r="D213" i="6"/>
  <c r="F212" i="6"/>
  <c r="E212" i="6"/>
  <c r="I212" i="6" s="1"/>
  <c r="D212" i="6"/>
  <c r="F211" i="6"/>
  <c r="E211" i="6"/>
  <c r="I211" i="6" s="1"/>
  <c r="D211" i="6"/>
  <c r="F210" i="6"/>
  <c r="E210" i="6"/>
  <c r="I210" i="6" s="1"/>
  <c r="D210" i="6"/>
  <c r="F209" i="6"/>
  <c r="E209" i="6"/>
  <c r="I209" i="6" s="1"/>
  <c r="D209" i="6"/>
  <c r="F208" i="6"/>
  <c r="E208" i="6"/>
  <c r="I208" i="6" s="1"/>
  <c r="D208" i="6"/>
  <c r="F207" i="6"/>
  <c r="E207" i="6"/>
  <c r="I207" i="6" s="1"/>
  <c r="D207" i="6"/>
  <c r="F206" i="6"/>
  <c r="E206" i="6"/>
  <c r="I206" i="6" s="1"/>
  <c r="D206" i="6"/>
  <c r="F205" i="6"/>
  <c r="E205" i="6"/>
  <c r="I205" i="6" s="1"/>
  <c r="D205" i="6"/>
  <c r="F204" i="6"/>
  <c r="E204" i="6"/>
  <c r="D204" i="6"/>
  <c r="F203" i="6"/>
  <c r="E203" i="6"/>
  <c r="I203" i="6" s="1"/>
  <c r="J203" i="6" s="1"/>
  <c r="D203" i="6"/>
  <c r="F202" i="6"/>
  <c r="E202" i="6"/>
  <c r="I202" i="6" s="1"/>
  <c r="D202" i="6"/>
  <c r="F201" i="6"/>
  <c r="E201" i="6"/>
  <c r="I201" i="6" s="1"/>
  <c r="D201" i="6"/>
  <c r="F200" i="6"/>
  <c r="E200" i="6"/>
  <c r="I200" i="6" s="1"/>
  <c r="D200" i="6"/>
  <c r="F199" i="6"/>
  <c r="E199" i="6"/>
  <c r="I199" i="6" s="1"/>
  <c r="D199" i="6"/>
  <c r="F198" i="6"/>
  <c r="E198" i="6"/>
  <c r="I198" i="6" s="1"/>
  <c r="D198" i="6"/>
  <c r="F197" i="6"/>
  <c r="E197" i="6"/>
  <c r="I197" i="6" s="1"/>
  <c r="D197" i="6"/>
  <c r="F196" i="6"/>
  <c r="E196" i="6"/>
  <c r="I196" i="6" s="1"/>
  <c r="D196" i="6"/>
  <c r="F195" i="6"/>
  <c r="E195" i="6"/>
  <c r="I195" i="6" s="1"/>
  <c r="D195" i="6"/>
  <c r="F194" i="6"/>
  <c r="E194" i="6"/>
  <c r="I194" i="6" s="1"/>
  <c r="D194" i="6"/>
  <c r="F193" i="6"/>
  <c r="E193" i="6"/>
  <c r="I193" i="6" s="1"/>
  <c r="D193" i="6"/>
  <c r="F192" i="6"/>
  <c r="E192" i="6"/>
  <c r="I192" i="6" s="1"/>
  <c r="D192" i="6"/>
  <c r="F191" i="6"/>
  <c r="E191" i="6"/>
  <c r="I191" i="6" s="1"/>
  <c r="D191" i="6"/>
  <c r="F190" i="6"/>
  <c r="E190" i="6"/>
  <c r="I190" i="6" s="1"/>
  <c r="D190" i="6"/>
  <c r="F189" i="6"/>
  <c r="E189" i="6"/>
  <c r="I189" i="6" s="1"/>
  <c r="D189" i="6"/>
  <c r="F188" i="6"/>
  <c r="E188" i="6"/>
  <c r="I188" i="6" s="1"/>
  <c r="D188" i="6"/>
  <c r="F187" i="6"/>
  <c r="E187" i="6"/>
  <c r="I187" i="6" s="1"/>
  <c r="D187" i="6"/>
  <c r="F186" i="6"/>
  <c r="E186" i="6"/>
  <c r="I186" i="6" s="1"/>
  <c r="D186" i="6"/>
  <c r="F185" i="6"/>
  <c r="E185" i="6"/>
  <c r="I185" i="6" s="1"/>
  <c r="D185" i="6"/>
  <c r="F184" i="6"/>
  <c r="E184" i="6"/>
  <c r="I184" i="6" s="1"/>
  <c r="D184" i="6"/>
  <c r="F183" i="6"/>
  <c r="E183" i="6"/>
  <c r="I183" i="6" s="1"/>
  <c r="D183" i="6"/>
  <c r="F182" i="6"/>
  <c r="E182" i="6"/>
  <c r="I182" i="6" s="1"/>
  <c r="D182" i="6"/>
  <c r="F181" i="6"/>
  <c r="E181" i="6"/>
  <c r="I181" i="6" s="1"/>
  <c r="D181" i="6"/>
  <c r="F180" i="6"/>
  <c r="E180" i="6"/>
  <c r="I180" i="6" s="1"/>
  <c r="D180" i="6"/>
  <c r="F179" i="6"/>
  <c r="E179" i="6"/>
  <c r="I179" i="6" s="1"/>
  <c r="D179" i="6"/>
  <c r="F178" i="6"/>
  <c r="E178" i="6"/>
  <c r="I178" i="6" s="1"/>
  <c r="D178" i="6"/>
  <c r="F177" i="6"/>
  <c r="E177" i="6"/>
  <c r="I177" i="6" s="1"/>
  <c r="D177" i="6"/>
  <c r="F176" i="6"/>
  <c r="E176" i="6"/>
  <c r="I176" i="6" s="1"/>
  <c r="D176" i="6"/>
  <c r="F175" i="6"/>
  <c r="E175" i="6"/>
  <c r="D175" i="6"/>
  <c r="F174" i="6"/>
  <c r="E174" i="6"/>
  <c r="I174" i="6" s="1"/>
  <c r="J174" i="6" s="1"/>
  <c r="D174" i="6"/>
  <c r="F173" i="6"/>
  <c r="E173" i="6"/>
  <c r="I173" i="6" s="1"/>
  <c r="D173" i="6"/>
  <c r="F172" i="6"/>
  <c r="E172" i="6"/>
  <c r="I172" i="6" s="1"/>
  <c r="D172" i="6"/>
  <c r="F171" i="6"/>
  <c r="E171" i="6"/>
  <c r="I171" i="6" s="1"/>
  <c r="D171" i="6"/>
  <c r="F170" i="6"/>
  <c r="E170" i="6"/>
  <c r="I170" i="6" s="1"/>
  <c r="D170" i="6"/>
  <c r="F169" i="6"/>
  <c r="E169" i="6"/>
  <c r="I169" i="6" s="1"/>
  <c r="D169" i="6"/>
  <c r="F168" i="6"/>
  <c r="E168" i="6"/>
  <c r="I168" i="6" s="1"/>
  <c r="D168" i="6"/>
  <c r="F167" i="6"/>
  <c r="E167" i="6"/>
  <c r="I167" i="6" s="1"/>
  <c r="D167" i="6"/>
  <c r="F166" i="6"/>
  <c r="E166" i="6"/>
  <c r="I166" i="6" s="1"/>
  <c r="D166" i="6"/>
  <c r="F165" i="6"/>
  <c r="E165" i="6"/>
  <c r="I165" i="6" s="1"/>
  <c r="D165" i="6"/>
  <c r="F164" i="6"/>
  <c r="E164" i="6"/>
  <c r="I164" i="6" s="1"/>
  <c r="D164" i="6"/>
  <c r="F163" i="6"/>
  <c r="E163" i="6"/>
  <c r="I163" i="6" s="1"/>
  <c r="D163" i="6"/>
  <c r="F162" i="6"/>
  <c r="E162" i="6"/>
  <c r="I162" i="6" s="1"/>
  <c r="D162" i="6"/>
  <c r="F161" i="6"/>
  <c r="E161" i="6"/>
  <c r="I161" i="6" s="1"/>
  <c r="D161" i="6"/>
  <c r="F160" i="6"/>
  <c r="E160" i="6"/>
  <c r="I160" i="6" s="1"/>
  <c r="D160" i="6"/>
  <c r="F159" i="6"/>
  <c r="E159" i="6"/>
  <c r="I159" i="6" s="1"/>
  <c r="D159" i="6"/>
  <c r="F158" i="6"/>
  <c r="E158" i="6"/>
  <c r="I158" i="6" s="1"/>
  <c r="D158" i="6"/>
  <c r="F157" i="6"/>
  <c r="E157" i="6"/>
  <c r="I157" i="6" s="1"/>
  <c r="D157" i="6"/>
  <c r="F156" i="6"/>
  <c r="E156" i="6"/>
  <c r="I156" i="6" s="1"/>
  <c r="D156" i="6"/>
  <c r="F155" i="6"/>
  <c r="E155" i="6"/>
  <c r="I155" i="6" s="1"/>
  <c r="D155" i="6"/>
  <c r="F154" i="6"/>
  <c r="E154" i="6"/>
  <c r="I154" i="6" s="1"/>
  <c r="D154" i="6"/>
  <c r="F153" i="6"/>
  <c r="E153" i="6"/>
  <c r="I153" i="6" s="1"/>
  <c r="D153" i="6"/>
  <c r="F152" i="6"/>
  <c r="E152" i="6"/>
  <c r="I152" i="6" s="1"/>
  <c r="D152" i="6"/>
  <c r="F151" i="6"/>
  <c r="E151" i="6"/>
  <c r="I151" i="6" s="1"/>
  <c r="D151" i="6"/>
  <c r="F150" i="6"/>
  <c r="E150" i="6"/>
  <c r="I150" i="6" s="1"/>
  <c r="D150" i="6"/>
  <c r="F149" i="6"/>
  <c r="E149" i="6"/>
  <c r="I149" i="6" s="1"/>
  <c r="D149" i="6"/>
  <c r="F148" i="6"/>
  <c r="E148" i="6"/>
  <c r="I148" i="6" s="1"/>
  <c r="D148" i="6"/>
  <c r="F147" i="6"/>
  <c r="E147" i="6"/>
  <c r="I147" i="6" s="1"/>
  <c r="D147" i="6"/>
  <c r="F146" i="6"/>
  <c r="E146" i="6"/>
  <c r="D146" i="6"/>
  <c r="F145" i="6"/>
  <c r="E145" i="6"/>
  <c r="I145" i="6" s="1"/>
  <c r="J145" i="6" s="1"/>
  <c r="D145" i="6"/>
  <c r="F144" i="6"/>
  <c r="E144" i="6"/>
  <c r="I144" i="6" s="1"/>
  <c r="D144" i="6"/>
  <c r="F143" i="6"/>
  <c r="E143" i="6"/>
  <c r="I143" i="6" s="1"/>
  <c r="D143" i="6"/>
  <c r="F142" i="6"/>
  <c r="E142" i="6"/>
  <c r="I142" i="6" s="1"/>
  <c r="D142" i="6"/>
  <c r="F141" i="6"/>
  <c r="E141" i="6"/>
  <c r="I141" i="6" s="1"/>
  <c r="D141" i="6"/>
  <c r="F140" i="6"/>
  <c r="E140" i="6"/>
  <c r="I140" i="6" s="1"/>
  <c r="D140" i="6"/>
  <c r="F139" i="6"/>
  <c r="E139" i="6"/>
  <c r="I139" i="6" s="1"/>
  <c r="D139" i="6"/>
  <c r="F138" i="6"/>
  <c r="E138" i="6"/>
  <c r="I138" i="6" s="1"/>
  <c r="D138" i="6"/>
  <c r="F137" i="6"/>
  <c r="E137" i="6"/>
  <c r="I137" i="6" s="1"/>
  <c r="D137" i="6"/>
  <c r="F136" i="6"/>
  <c r="E136" i="6"/>
  <c r="I136" i="6" s="1"/>
  <c r="D136" i="6"/>
  <c r="F135" i="6"/>
  <c r="E135" i="6"/>
  <c r="I135" i="6" s="1"/>
  <c r="D135" i="6"/>
  <c r="F134" i="6"/>
  <c r="E134" i="6"/>
  <c r="I134" i="6" s="1"/>
  <c r="D134" i="6"/>
  <c r="F133" i="6"/>
  <c r="E133" i="6"/>
  <c r="I133" i="6" s="1"/>
  <c r="D133" i="6"/>
  <c r="F132" i="6"/>
  <c r="E132" i="6"/>
  <c r="I132" i="6" s="1"/>
  <c r="D132" i="6"/>
  <c r="F131" i="6"/>
  <c r="E131" i="6"/>
  <c r="I131" i="6" s="1"/>
  <c r="D131" i="6"/>
  <c r="F130" i="6"/>
  <c r="E130" i="6"/>
  <c r="I130" i="6" s="1"/>
  <c r="D130" i="6"/>
  <c r="F129" i="6"/>
  <c r="E129" i="6"/>
  <c r="I129" i="6" s="1"/>
  <c r="D129" i="6"/>
  <c r="F128" i="6"/>
  <c r="E128" i="6"/>
  <c r="I128" i="6" s="1"/>
  <c r="D128" i="6"/>
  <c r="F127" i="6"/>
  <c r="E127" i="6"/>
  <c r="I127" i="6" s="1"/>
  <c r="D127" i="6"/>
  <c r="F126" i="6"/>
  <c r="E126" i="6"/>
  <c r="I126" i="6" s="1"/>
  <c r="D126" i="6"/>
  <c r="F125" i="6"/>
  <c r="E125" i="6"/>
  <c r="I125" i="6" s="1"/>
  <c r="D125" i="6"/>
  <c r="F124" i="6"/>
  <c r="E124" i="6"/>
  <c r="I124" i="6" s="1"/>
  <c r="D124" i="6"/>
  <c r="F123" i="6"/>
  <c r="E123" i="6"/>
  <c r="I123" i="6" s="1"/>
  <c r="D123" i="6"/>
  <c r="F122" i="6"/>
  <c r="E122" i="6"/>
  <c r="I122" i="6" s="1"/>
  <c r="D122" i="6"/>
  <c r="F121" i="6"/>
  <c r="E121" i="6"/>
  <c r="I121" i="6" s="1"/>
  <c r="D121" i="6"/>
  <c r="F120" i="6"/>
  <c r="E120" i="6"/>
  <c r="I120" i="6" s="1"/>
  <c r="D120" i="6"/>
  <c r="F119" i="6"/>
  <c r="E119" i="6"/>
  <c r="I119" i="6" s="1"/>
  <c r="D119" i="6"/>
  <c r="F118" i="6"/>
  <c r="E118" i="6"/>
  <c r="I118" i="6" s="1"/>
  <c r="D118" i="6"/>
  <c r="F117" i="6"/>
  <c r="D117" i="6"/>
  <c r="F116" i="6"/>
  <c r="D116" i="6"/>
  <c r="F115" i="6"/>
  <c r="D115" i="6"/>
  <c r="F114" i="6"/>
  <c r="D114" i="6"/>
  <c r="F113" i="6"/>
  <c r="D113" i="6"/>
  <c r="F112" i="6"/>
  <c r="D112" i="6"/>
  <c r="F111" i="6"/>
  <c r="D111" i="6"/>
  <c r="F110" i="6"/>
  <c r="D110" i="6"/>
  <c r="F109" i="6"/>
  <c r="D109" i="6"/>
  <c r="F108" i="6"/>
  <c r="D108" i="6"/>
  <c r="F107" i="6"/>
  <c r="D107" i="6"/>
  <c r="F106" i="6"/>
  <c r="D106" i="6"/>
  <c r="F105" i="6"/>
  <c r="D105" i="6"/>
  <c r="F104" i="6"/>
  <c r="D104" i="6"/>
  <c r="F103" i="6"/>
  <c r="D103" i="6"/>
  <c r="F102" i="6"/>
  <c r="D102" i="6"/>
  <c r="F101" i="6"/>
  <c r="D101" i="6"/>
  <c r="F100" i="6"/>
  <c r="D100" i="6"/>
  <c r="F99" i="6"/>
  <c r="D99" i="6"/>
  <c r="F98" i="6"/>
  <c r="D98" i="6"/>
  <c r="F97" i="6"/>
  <c r="D97" i="6"/>
  <c r="F96" i="6"/>
  <c r="D96" i="6"/>
  <c r="F95" i="6"/>
  <c r="D95" i="6"/>
  <c r="F94" i="6"/>
  <c r="D94" i="6"/>
  <c r="F93" i="6"/>
  <c r="D93" i="6"/>
  <c r="F92" i="6"/>
  <c r="D92" i="6"/>
  <c r="F91" i="6"/>
  <c r="D91" i="6"/>
  <c r="F90" i="6"/>
  <c r="D90" i="6"/>
  <c r="F89" i="6"/>
  <c r="D89" i="6"/>
  <c r="F88" i="6"/>
  <c r="E88" i="6"/>
  <c r="D88" i="6"/>
  <c r="F87" i="6"/>
  <c r="E87" i="6"/>
  <c r="I87" i="6" s="1"/>
  <c r="J87" i="6" s="1"/>
  <c r="G87" i="6" s="1"/>
  <c r="D87" i="6"/>
  <c r="F86" i="6"/>
  <c r="E86" i="6"/>
  <c r="I86" i="6" s="1"/>
  <c r="D86" i="6"/>
  <c r="F85" i="6"/>
  <c r="E85" i="6"/>
  <c r="I85" i="6" s="1"/>
  <c r="D85" i="6"/>
  <c r="F84" i="6"/>
  <c r="E84" i="6"/>
  <c r="I84" i="6" s="1"/>
  <c r="D84" i="6"/>
  <c r="F83" i="6"/>
  <c r="E83" i="6"/>
  <c r="I83" i="6" s="1"/>
  <c r="D83" i="6"/>
  <c r="F82" i="6"/>
  <c r="E82" i="6"/>
  <c r="I82" i="6" s="1"/>
  <c r="D82" i="6"/>
  <c r="F81" i="6"/>
  <c r="E81" i="6"/>
  <c r="I81" i="6" s="1"/>
  <c r="D81" i="6"/>
  <c r="F80" i="6"/>
  <c r="E80" i="6"/>
  <c r="I80" i="6" s="1"/>
  <c r="D80" i="6"/>
  <c r="F79" i="6"/>
  <c r="E79" i="6"/>
  <c r="I79" i="6" s="1"/>
  <c r="D79" i="6"/>
  <c r="F78" i="6"/>
  <c r="E78" i="6"/>
  <c r="I78" i="6" s="1"/>
  <c r="D78" i="6"/>
  <c r="F77" i="6"/>
  <c r="E77" i="6"/>
  <c r="I77" i="6" s="1"/>
  <c r="D77" i="6"/>
  <c r="F76" i="6"/>
  <c r="E76" i="6"/>
  <c r="I76" i="6" s="1"/>
  <c r="D76" i="6"/>
  <c r="F75" i="6"/>
  <c r="E75" i="6"/>
  <c r="I75" i="6" s="1"/>
  <c r="D75" i="6"/>
  <c r="F74" i="6"/>
  <c r="E74" i="6"/>
  <c r="I74" i="6" s="1"/>
  <c r="D74" i="6"/>
  <c r="F73" i="6"/>
  <c r="E73" i="6"/>
  <c r="I73" i="6" s="1"/>
  <c r="D73" i="6"/>
  <c r="F72" i="6"/>
  <c r="E72" i="6"/>
  <c r="I72" i="6" s="1"/>
  <c r="D72" i="6"/>
  <c r="F71" i="6"/>
  <c r="E71" i="6"/>
  <c r="I71" i="6" s="1"/>
  <c r="D71" i="6"/>
  <c r="F70" i="6"/>
  <c r="E70" i="6"/>
  <c r="I70" i="6" s="1"/>
  <c r="D70" i="6"/>
  <c r="F69" i="6"/>
  <c r="E69" i="6"/>
  <c r="I69" i="6" s="1"/>
  <c r="D69" i="6"/>
  <c r="F68" i="6"/>
  <c r="E68" i="6"/>
  <c r="I68" i="6" s="1"/>
  <c r="D68" i="6"/>
  <c r="F67" i="6"/>
  <c r="E67" i="6"/>
  <c r="I67" i="6" s="1"/>
  <c r="D67" i="6"/>
  <c r="F66" i="6"/>
  <c r="E66" i="6"/>
  <c r="I66" i="6" s="1"/>
  <c r="D66" i="6"/>
  <c r="F65" i="6"/>
  <c r="E65" i="6"/>
  <c r="I65" i="6" s="1"/>
  <c r="D65" i="6"/>
  <c r="F64" i="6"/>
  <c r="E64" i="6"/>
  <c r="I64" i="6" s="1"/>
  <c r="D64" i="6"/>
  <c r="F63" i="6"/>
  <c r="E63" i="6"/>
  <c r="I63" i="6" s="1"/>
  <c r="D63" i="6"/>
  <c r="F62" i="6"/>
  <c r="E62" i="6"/>
  <c r="I62" i="6" s="1"/>
  <c r="D62" i="6"/>
  <c r="F61" i="6"/>
  <c r="E61" i="6"/>
  <c r="I61" i="6" s="1"/>
  <c r="D61" i="6"/>
  <c r="F60" i="6"/>
  <c r="E60" i="6"/>
  <c r="I60" i="6" s="1"/>
  <c r="D60" i="6"/>
  <c r="F59" i="6"/>
  <c r="E59" i="6"/>
  <c r="D59" i="6"/>
  <c r="F58" i="6"/>
  <c r="E58" i="6"/>
  <c r="I58" i="6" s="1"/>
  <c r="J58" i="6" s="1"/>
  <c r="G58" i="6" s="1"/>
  <c r="D58" i="6"/>
  <c r="F57" i="6"/>
  <c r="E57" i="6"/>
  <c r="I57" i="6" s="1"/>
  <c r="D57" i="6"/>
  <c r="F56" i="6"/>
  <c r="E56" i="6"/>
  <c r="I56" i="6" s="1"/>
  <c r="D56" i="6"/>
  <c r="F55" i="6"/>
  <c r="E55" i="6"/>
  <c r="I55" i="6" s="1"/>
  <c r="D55" i="6"/>
  <c r="F54" i="6"/>
  <c r="E54" i="6"/>
  <c r="I54" i="6" s="1"/>
  <c r="D54" i="6"/>
  <c r="F53" i="6"/>
  <c r="E53" i="6"/>
  <c r="I53" i="6" s="1"/>
  <c r="D53" i="6"/>
  <c r="F52" i="6"/>
  <c r="E52" i="6"/>
  <c r="I52" i="6" s="1"/>
  <c r="D52" i="6"/>
  <c r="F51" i="6"/>
  <c r="E51" i="6"/>
  <c r="I51" i="6" s="1"/>
  <c r="D51" i="6"/>
  <c r="F50" i="6"/>
  <c r="E50" i="6"/>
  <c r="I50" i="6" s="1"/>
  <c r="D50" i="6"/>
  <c r="F49" i="6"/>
  <c r="E49" i="6"/>
  <c r="I49" i="6" s="1"/>
  <c r="D49" i="6"/>
  <c r="F48" i="6"/>
  <c r="E48" i="6"/>
  <c r="I48" i="6" s="1"/>
  <c r="D48" i="6"/>
  <c r="F47" i="6"/>
  <c r="E47" i="6"/>
  <c r="I47" i="6" s="1"/>
  <c r="D47" i="6"/>
  <c r="F46" i="6"/>
  <c r="E46" i="6"/>
  <c r="I46" i="6" s="1"/>
  <c r="D46" i="6"/>
  <c r="F45" i="6"/>
  <c r="E45" i="6"/>
  <c r="I45" i="6" s="1"/>
  <c r="D45" i="6"/>
  <c r="F44" i="6"/>
  <c r="E44" i="6"/>
  <c r="I44" i="6" s="1"/>
  <c r="D44" i="6"/>
  <c r="F43" i="6"/>
  <c r="E43" i="6"/>
  <c r="I43" i="6" s="1"/>
  <c r="D43" i="6"/>
  <c r="F42" i="6"/>
  <c r="E42" i="6"/>
  <c r="I42" i="6" s="1"/>
  <c r="D42" i="6"/>
  <c r="F41" i="6"/>
  <c r="E41" i="6"/>
  <c r="I41" i="6" s="1"/>
  <c r="D41" i="6"/>
  <c r="F40" i="6"/>
  <c r="E40" i="6"/>
  <c r="I40" i="6" s="1"/>
  <c r="D40" i="6"/>
  <c r="F39" i="6"/>
  <c r="E39" i="6"/>
  <c r="I39" i="6" s="1"/>
  <c r="D39" i="6"/>
  <c r="C31" i="6"/>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F30" i="6"/>
  <c r="E30" i="6"/>
  <c r="D30" i="6"/>
  <c r="A30" i="6"/>
  <c r="F29" i="6"/>
  <c r="E29" i="6"/>
  <c r="I29" i="6" s="1"/>
  <c r="J29" i="6" s="1"/>
  <c r="G29" i="6" s="1"/>
  <c r="D29" i="6"/>
  <c r="A29" i="6"/>
  <c r="F28" i="6"/>
  <c r="E28" i="6"/>
  <c r="I28" i="6" s="1"/>
  <c r="D28" i="6"/>
  <c r="A28" i="6"/>
  <c r="F27" i="6"/>
  <c r="E27" i="6"/>
  <c r="I27" i="6" s="1"/>
  <c r="D27" i="6"/>
  <c r="A27" i="6"/>
  <c r="F26" i="6"/>
  <c r="E26" i="6"/>
  <c r="I26" i="6" s="1"/>
  <c r="J26" i="6" s="1"/>
  <c r="D26" i="6"/>
  <c r="A26" i="6"/>
  <c r="F25" i="6"/>
  <c r="E25" i="6"/>
  <c r="I25" i="6" s="1"/>
  <c r="J25" i="6" s="1"/>
  <c r="D25" i="6"/>
  <c r="A25" i="6"/>
  <c r="F24" i="6"/>
  <c r="E24" i="6"/>
  <c r="I24" i="6" s="1"/>
  <c r="J24" i="6" s="1"/>
  <c r="D24" i="6"/>
  <c r="A24" i="6"/>
  <c r="F23" i="6"/>
  <c r="E23" i="6"/>
  <c r="I23" i="6" s="1"/>
  <c r="J23" i="6" s="1"/>
  <c r="D23" i="6"/>
  <c r="A23" i="6"/>
  <c r="F22" i="6"/>
  <c r="E22" i="6"/>
  <c r="I22" i="6" s="1"/>
  <c r="J22" i="6" s="1"/>
  <c r="G22" i="6" s="1"/>
  <c r="D22" i="6"/>
  <c r="A22" i="6"/>
  <c r="F21" i="6"/>
  <c r="E21" i="6"/>
  <c r="I21" i="6" s="1"/>
  <c r="D21" i="6"/>
  <c r="A21" i="6"/>
  <c r="F20" i="6"/>
  <c r="E20" i="6"/>
  <c r="I20" i="6" s="1"/>
  <c r="D20" i="6"/>
  <c r="A20" i="6"/>
  <c r="F19" i="6"/>
  <c r="E19" i="6"/>
  <c r="I19" i="6" s="1"/>
  <c r="D19" i="6"/>
  <c r="A19" i="6"/>
  <c r="F18" i="6"/>
  <c r="E18" i="6"/>
  <c r="I18" i="6" s="1"/>
  <c r="J18" i="6" s="1"/>
  <c r="D18" i="6"/>
  <c r="A18" i="6"/>
  <c r="F17" i="6"/>
  <c r="E17" i="6"/>
  <c r="I17" i="6" s="1"/>
  <c r="J17" i="6" s="1"/>
  <c r="D17" i="6"/>
  <c r="A17" i="6"/>
  <c r="F16" i="6"/>
  <c r="E16" i="6"/>
  <c r="I16" i="6" s="1"/>
  <c r="J16" i="6" s="1"/>
  <c r="D16" i="6"/>
  <c r="A16" i="6"/>
  <c r="F15" i="6"/>
  <c r="E15" i="6"/>
  <c r="I15" i="6" s="1"/>
  <c r="D15" i="6"/>
  <c r="A15" i="6"/>
  <c r="F14" i="6"/>
  <c r="E14" i="6"/>
  <c r="I14" i="6" s="1"/>
  <c r="J14" i="6" s="1"/>
  <c r="D14" i="6"/>
  <c r="A14" i="6"/>
  <c r="F13" i="6"/>
  <c r="E13" i="6"/>
  <c r="I13" i="6" s="1"/>
  <c r="J13" i="6" s="1"/>
  <c r="D13" i="6"/>
  <c r="A13" i="6"/>
  <c r="F12" i="6"/>
  <c r="E12" i="6"/>
  <c r="I12" i="6" s="1"/>
  <c r="J12" i="6" s="1"/>
  <c r="D12" i="6"/>
  <c r="A12" i="6"/>
  <c r="F11" i="6"/>
  <c r="E11" i="6"/>
  <c r="I11" i="6" s="1"/>
  <c r="J11" i="6" s="1"/>
  <c r="D11" i="6"/>
  <c r="A11" i="6"/>
  <c r="F10" i="6"/>
  <c r="E10" i="6"/>
  <c r="I10" i="6" s="1"/>
  <c r="D10" i="6"/>
  <c r="A10" i="6"/>
  <c r="H1457" i="5"/>
  <c r="G1457" i="5"/>
  <c r="F1457" i="5"/>
  <c r="H1456" i="5"/>
  <c r="G1456" i="5"/>
  <c r="F1456" i="5"/>
  <c r="H1455" i="5"/>
  <c r="G1455" i="5"/>
  <c r="F1455" i="5"/>
  <c r="H1454" i="5"/>
  <c r="G1454" i="5"/>
  <c r="F1454" i="5"/>
  <c r="H1453" i="5"/>
  <c r="G1453" i="5"/>
  <c r="F1453" i="5"/>
  <c r="H1452" i="5"/>
  <c r="G1452" i="5"/>
  <c r="F1452" i="5"/>
  <c r="H1451" i="5"/>
  <c r="G1451" i="5"/>
  <c r="F1451" i="5"/>
  <c r="H1450" i="5"/>
  <c r="G1450" i="5"/>
  <c r="F1450" i="5"/>
  <c r="H1449" i="5"/>
  <c r="G1449" i="5"/>
  <c r="F1449" i="5"/>
  <c r="H1448" i="5"/>
  <c r="G1448" i="5"/>
  <c r="F1448" i="5"/>
  <c r="H1447" i="5"/>
  <c r="G1447" i="5"/>
  <c r="F1447" i="5"/>
  <c r="H1446" i="5"/>
  <c r="G1446" i="5"/>
  <c r="F1446" i="5"/>
  <c r="H1445" i="5"/>
  <c r="G1445" i="5"/>
  <c r="F1445" i="5"/>
  <c r="H1444" i="5"/>
  <c r="G1444" i="5"/>
  <c r="F1444" i="5"/>
  <c r="H1443" i="5"/>
  <c r="G1443" i="5"/>
  <c r="F1443" i="5"/>
  <c r="H1442" i="5"/>
  <c r="G1442" i="5"/>
  <c r="F1442" i="5"/>
  <c r="H1441" i="5"/>
  <c r="G1441" i="5"/>
  <c r="F1441" i="5"/>
  <c r="H1440" i="5"/>
  <c r="G1440" i="5"/>
  <c r="F1440" i="5"/>
  <c r="H1439" i="5"/>
  <c r="G1439" i="5"/>
  <c r="F1439" i="5"/>
  <c r="H1438" i="5"/>
  <c r="G1438" i="5"/>
  <c r="F1438" i="5"/>
  <c r="H1437" i="5"/>
  <c r="G1437" i="5"/>
  <c r="F1437" i="5"/>
  <c r="H1429" i="5"/>
  <c r="G1429" i="5"/>
  <c r="F1429" i="5"/>
  <c r="H1428" i="5"/>
  <c r="G1428" i="5"/>
  <c r="F1428" i="5"/>
  <c r="H1427" i="5"/>
  <c r="G1427" i="5"/>
  <c r="F1427" i="5"/>
  <c r="H1426" i="5"/>
  <c r="G1426" i="5"/>
  <c r="F1426" i="5"/>
  <c r="H1425" i="5"/>
  <c r="G1425" i="5"/>
  <c r="F1425" i="5"/>
  <c r="H1424" i="5"/>
  <c r="G1424" i="5"/>
  <c r="F1424" i="5"/>
  <c r="H1423" i="5"/>
  <c r="G1423" i="5"/>
  <c r="F1423" i="5"/>
  <c r="H1422" i="5"/>
  <c r="G1422" i="5"/>
  <c r="F1422" i="5"/>
  <c r="H1421" i="5"/>
  <c r="G1421" i="5"/>
  <c r="F1421" i="5"/>
  <c r="H1420" i="5"/>
  <c r="G1420" i="5"/>
  <c r="F1420" i="5"/>
  <c r="H1419" i="5"/>
  <c r="G1419" i="5"/>
  <c r="F1419" i="5"/>
  <c r="H1418" i="5"/>
  <c r="G1418" i="5"/>
  <c r="F1418" i="5"/>
  <c r="H1417" i="5"/>
  <c r="G1417" i="5"/>
  <c r="F1417" i="5"/>
  <c r="H1416" i="5"/>
  <c r="G1416" i="5"/>
  <c r="F1416" i="5"/>
  <c r="H1415" i="5"/>
  <c r="G1415" i="5"/>
  <c r="F1415" i="5"/>
  <c r="H1414" i="5"/>
  <c r="G1414" i="5"/>
  <c r="F1414" i="5"/>
  <c r="H1413" i="5"/>
  <c r="G1413" i="5"/>
  <c r="F1413" i="5"/>
  <c r="H1412" i="5"/>
  <c r="G1412" i="5"/>
  <c r="F1412" i="5"/>
  <c r="H1411" i="5"/>
  <c r="G1411" i="5"/>
  <c r="F1411" i="5"/>
  <c r="H1410" i="5"/>
  <c r="G1410" i="5"/>
  <c r="F1410" i="5"/>
  <c r="H1409" i="5"/>
  <c r="G1409" i="5"/>
  <c r="F1409" i="5"/>
  <c r="H1401" i="5"/>
  <c r="G1401" i="5"/>
  <c r="F1401" i="5"/>
  <c r="H1394" i="5"/>
  <c r="G1394" i="5"/>
  <c r="F1394" i="5"/>
  <c r="H1387" i="5"/>
  <c r="G1387" i="5"/>
  <c r="F1387" i="5"/>
  <c r="H1373" i="5"/>
  <c r="G1373" i="5"/>
  <c r="F1373" i="5"/>
  <c r="H1366" i="5"/>
  <c r="G1366" i="5"/>
  <c r="F1366" i="5"/>
  <c r="H1359" i="5"/>
  <c r="G1359" i="5"/>
  <c r="F1359" i="5"/>
  <c r="H1345" i="5"/>
  <c r="G1345" i="5"/>
  <c r="F1345" i="5"/>
  <c r="H1338" i="5"/>
  <c r="G1338" i="5"/>
  <c r="F1338" i="5"/>
  <c r="H1331" i="5"/>
  <c r="G1331" i="5"/>
  <c r="F1331" i="5"/>
  <c r="H1317" i="5"/>
  <c r="G1317" i="5"/>
  <c r="F1317" i="5"/>
  <c r="H1310" i="5"/>
  <c r="G1310" i="5"/>
  <c r="F1310" i="5"/>
  <c r="H1303" i="5"/>
  <c r="G1303" i="5"/>
  <c r="F1303" i="5"/>
  <c r="H1289" i="5"/>
  <c r="G1289" i="5"/>
  <c r="F1289" i="5"/>
  <c r="H1282" i="5"/>
  <c r="G1282" i="5"/>
  <c r="F1282" i="5"/>
  <c r="H1275" i="5"/>
  <c r="G1275" i="5"/>
  <c r="F1275" i="5"/>
  <c r="H1261" i="5"/>
  <c r="G1261" i="5"/>
  <c r="F1261" i="5"/>
  <c r="H1254" i="5"/>
  <c r="G1254" i="5"/>
  <c r="F1254" i="5"/>
  <c r="H1247" i="5"/>
  <c r="G1247" i="5"/>
  <c r="F1247" i="5"/>
  <c r="H1233" i="5"/>
  <c r="G1233" i="5"/>
  <c r="F1233" i="5"/>
  <c r="H1226" i="5"/>
  <c r="G1226" i="5"/>
  <c r="F1226" i="5"/>
  <c r="H1219" i="5"/>
  <c r="G1219" i="5"/>
  <c r="F1219" i="5"/>
  <c r="H1149" i="5"/>
  <c r="G1149" i="5"/>
  <c r="F1149" i="5"/>
  <c r="H1142" i="5"/>
  <c r="G1142" i="5"/>
  <c r="F1142" i="5"/>
  <c r="H1135" i="5"/>
  <c r="G1135" i="5"/>
  <c r="F1135" i="5"/>
  <c r="J10" i="6" l="1"/>
  <c r="J20" i="6"/>
  <c r="J28" i="6"/>
  <c r="J19" i="6"/>
  <c r="J21" i="6"/>
  <c r="J27" i="6"/>
  <c r="J15" i="6"/>
  <c r="G15" i="6" s="1"/>
  <c r="J41" i="6"/>
  <c r="J45" i="6"/>
  <c r="J53" i="6"/>
  <c r="J57" i="6"/>
  <c r="J61" i="6"/>
  <c r="J65" i="6"/>
  <c r="J69" i="6"/>
  <c r="J73" i="6"/>
  <c r="G73" i="6" s="1"/>
  <c r="J77" i="6"/>
  <c r="J81" i="6"/>
  <c r="J85" i="6"/>
  <c r="J120" i="6"/>
  <c r="J124" i="6"/>
  <c r="J128" i="6"/>
  <c r="J132" i="6"/>
  <c r="J136" i="6"/>
  <c r="J140" i="6"/>
  <c r="J144" i="6"/>
  <c r="J148" i="6"/>
  <c r="J152" i="6"/>
  <c r="J156" i="6"/>
  <c r="J160" i="6"/>
  <c r="J164" i="6"/>
  <c r="J168" i="6"/>
  <c r="J172" i="6"/>
  <c r="J180" i="6"/>
  <c r="J184" i="6"/>
  <c r="J188" i="6"/>
  <c r="J192" i="6"/>
  <c r="J196" i="6"/>
  <c r="J200" i="6"/>
  <c r="J208" i="6"/>
  <c r="J212" i="6"/>
  <c r="J216" i="6"/>
  <c r="J220" i="6"/>
  <c r="J224" i="6"/>
  <c r="J228" i="6"/>
  <c r="J236" i="6"/>
  <c r="J240" i="6"/>
  <c r="J244" i="6"/>
  <c r="J248" i="6"/>
  <c r="J252" i="6"/>
  <c r="J256" i="6"/>
  <c r="J260" i="6"/>
  <c r="J264" i="6"/>
  <c r="J268" i="6"/>
  <c r="J272" i="6"/>
  <c r="J276" i="6"/>
  <c r="J280" i="6"/>
  <c r="J284" i="6"/>
  <c r="J288" i="6"/>
  <c r="J296" i="6"/>
  <c r="J300" i="6"/>
  <c r="J304" i="6"/>
  <c r="J308" i="6"/>
  <c r="J312" i="6"/>
  <c r="J316" i="6"/>
  <c r="J324" i="6"/>
  <c r="J328" i="6"/>
  <c r="J332" i="6"/>
  <c r="J336" i="6"/>
  <c r="J340" i="6"/>
  <c r="J344" i="6"/>
  <c r="J352" i="6"/>
  <c r="J356" i="6"/>
  <c r="J360" i="6"/>
  <c r="J364" i="6"/>
  <c r="J368" i="6"/>
  <c r="J372" i="6"/>
  <c r="J49" i="6"/>
  <c r="J376" i="6"/>
  <c r="J380" i="6"/>
  <c r="J384" i="6"/>
  <c r="J388" i="6"/>
  <c r="J392" i="6"/>
  <c r="G392" i="6" s="1"/>
  <c r="J396" i="6"/>
  <c r="J400" i="6"/>
  <c r="J404" i="6"/>
  <c r="J412" i="6"/>
  <c r="J416" i="6"/>
  <c r="J420" i="6"/>
  <c r="J424" i="6"/>
  <c r="J428" i="6"/>
  <c r="J432" i="6"/>
  <c r="J440" i="6"/>
  <c r="J444" i="6"/>
  <c r="J448" i="6"/>
  <c r="J452" i="6"/>
  <c r="J456" i="6"/>
  <c r="J460" i="6"/>
  <c r="J468" i="6"/>
  <c r="J472" i="6"/>
  <c r="J476" i="6"/>
  <c r="J480" i="6"/>
  <c r="J484" i="6"/>
  <c r="J488" i="6"/>
  <c r="J492" i="6"/>
  <c r="J496" i="6"/>
  <c r="J500" i="6"/>
  <c r="J504" i="6"/>
  <c r="J508" i="6"/>
  <c r="J512" i="6"/>
  <c r="J516" i="6"/>
  <c r="J520" i="6"/>
  <c r="J528" i="6"/>
  <c r="J532" i="6"/>
  <c r="J536" i="6"/>
  <c r="J540" i="6"/>
  <c r="J544" i="6"/>
  <c r="J548" i="6"/>
  <c r="J556" i="6"/>
  <c r="J560" i="6"/>
  <c r="J564" i="6"/>
  <c r="J568" i="6"/>
  <c r="J572" i="6"/>
  <c r="J576" i="6"/>
  <c r="J584" i="6"/>
  <c r="J588" i="6"/>
  <c r="J592" i="6"/>
  <c r="J596" i="6"/>
  <c r="J600" i="6"/>
  <c r="J604" i="6"/>
  <c r="J608" i="6"/>
  <c r="J612" i="6"/>
  <c r="J616" i="6"/>
  <c r="J620" i="6"/>
  <c r="J624" i="6"/>
  <c r="J628" i="6"/>
  <c r="J632" i="6"/>
  <c r="J636" i="6"/>
  <c r="J644" i="6"/>
  <c r="J648" i="6"/>
  <c r="J652" i="6"/>
  <c r="J656" i="6"/>
  <c r="J660" i="6"/>
  <c r="G660" i="6" s="1"/>
  <c r="J664" i="6"/>
  <c r="J672" i="6"/>
  <c r="J676" i="6"/>
  <c r="J680" i="6"/>
  <c r="J684" i="6"/>
  <c r="J688" i="6"/>
  <c r="J692" i="6"/>
  <c r="J700" i="6"/>
  <c r="J704" i="6"/>
  <c r="J708" i="6"/>
  <c r="J712" i="6"/>
  <c r="J716" i="6"/>
  <c r="J720" i="6"/>
  <c r="J724" i="6"/>
  <c r="J728" i="6"/>
  <c r="J732" i="6"/>
  <c r="J736" i="6"/>
  <c r="J740" i="6"/>
  <c r="J744" i="6"/>
  <c r="J748" i="6"/>
  <c r="J752" i="6"/>
  <c r="J760" i="6"/>
  <c r="J764" i="6"/>
  <c r="J768" i="6"/>
  <c r="J772" i="6"/>
  <c r="J776" i="6"/>
  <c r="J780" i="6"/>
  <c r="J788" i="6"/>
  <c r="J792" i="6"/>
  <c r="J796" i="6"/>
  <c r="J800" i="6"/>
  <c r="J804" i="6"/>
  <c r="J808" i="6"/>
  <c r="J816" i="6"/>
  <c r="J820" i="6"/>
  <c r="J824" i="6"/>
  <c r="J828" i="6"/>
  <c r="J832" i="6"/>
  <c r="J836" i="6"/>
  <c r="J840" i="6"/>
  <c r="J844" i="6"/>
  <c r="J848" i="6"/>
  <c r="J852" i="6"/>
  <c r="J856" i="6"/>
  <c r="J860" i="6"/>
  <c r="J864" i="6"/>
  <c r="J868" i="6"/>
  <c r="J876" i="6"/>
  <c r="J880" i="6"/>
  <c r="J884" i="6"/>
  <c r="J888" i="6"/>
  <c r="J892" i="6"/>
  <c r="J896" i="6"/>
  <c r="J904" i="6"/>
  <c r="J908" i="6"/>
  <c r="J912" i="6"/>
  <c r="J916" i="6"/>
  <c r="J920" i="6"/>
  <c r="J924" i="6"/>
  <c r="J932" i="6"/>
  <c r="J936" i="6"/>
  <c r="J940" i="6"/>
  <c r="J944" i="6"/>
  <c r="J948" i="6"/>
  <c r="J952" i="6"/>
  <c r="J956" i="6"/>
  <c r="J960" i="6"/>
  <c r="J964" i="6"/>
  <c r="J968" i="6"/>
  <c r="J972" i="6"/>
  <c r="J976" i="6"/>
  <c r="J42" i="6"/>
  <c r="J46" i="6"/>
  <c r="J50" i="6"/>
  <c r="J54" i="6"/>
  <c r="J62" i="6"/>
  <c r="J66" i="6"/>
  <c r="J70" i="6"/>
  <c r="J74" i="6"/>
  <c r="J78" i="6"/>
  <c r="J82" i="6"/>
  <c r="J86" i="6"/>
  <c r="J121" i="6"/>
  <c r="J125" i="6"/>
  <c r="J129" i="6"/>
  <c r="J133" i="6"/>
  <c r="J137" i="6"/>
  <c r="J141" i="6"/>
  <c r="J149" i="6"/>
  <c r="J153" i="6"/>
  <c r="J157" i="6"/>
  <c r="J161" i="6"/>
  <c r="J165" i="6"/>
  <c r="J169" i="6"/>
  <c r="J173" i="6"/>
  <c r="J177" i="6"/>
  <c r="J181" i="6"/>
  <c r="J185" i="6"/>
  <c r="J189" i="6"/>
  <c r="J193" i="6"/>
  <c r="J197" i="6"/>
  <c r="J201" i="6"/>
  <c r="J209" i="6"/>
  <c r="J213" i="6"/>
  <c r="J217" i="6"/>
  <c r="J221" i="6"/>
  <c r="J225" i="6"/>
  <c r="J229" i="6"/>
  <c r="J237" i="6"/>
  <c r="J241" i="6"/>
  <c r="J245" i="6"/>
  <c r="J249" i="6"/>
  <c r="J253" i="6"/>
  <c r="J257" i="6"/>
  <c r="J265" i="6"/>
  <c r="J269" i="6"/>
  <c r="J273" i="6"/>
  <c r="J277" i="6"/>
  <c r="J281" i="6"/>
  <c r="J285" i="6"/>
  <c r="J289" i="6"/>
  <c r="J293" i="6"/>
  <c r="J297" i="6"/>
  <c r="J301" i="6"/>
  <c r="J305" i="6"/>
  <c r="J309" i="6"/>
  <c r="J313" i="6"/>
  <c r="J317" i="6"/>
  <c r="J325" i="6"/>
  <c r="J329" i="6"/>
  <c r="J333" i="6"/>
  <c r="J337" i="6"/>
  <c r="J341" i="6"/>
  <c r="J345" i="6"/>
  <c r="J353" i="6"/>
  <c r="J357" i="6"/>
  <c r="J361" i="6"/>
  <c r="J365" i="6"/>
  <c r="J369" i="6"/>
  <c r="J373" i="6"/>
  <c r="J381" i="6"/>
  <c r="J385" i="6"/>
  <c r="J389" i="6"/>
  <c r="J393" i="6"/>
  <c r="J397" i="6"/>
  <c r="J401" i="6"/>
  <c r="J405" i="6"/>
  <c r="J409" i="6"/>
  <c r="J413" i="6"/>
  <c r="J417" i="6"/>
  <c r="J421" i="6"/>
  <c r="J425" i="6"/>
  <c r="J429" i="6"/>
  <c r="J433" i="6"/>
  <c r="J441" i="6"/>
  <c r="J445" i="6"/>
  <c r="J449" i="6"/>
  <c r="J453" i="6"/>
  <c r="J457" i="6"/>
  <c r="J461" i="6"/>
  <c r="J469" i="6"/>
  <c r="J473" i="6"/>
  <c r="J477" i="6"/>
  <c r="J481" i="6"/>
  <c r="J485" i="6"/>
  <c r="J489" i="6"/>
  <c r="J497" i="6"/>
  <c r="J501" i="6"/>
  <c r="J505" i="6"/>
  <c r="J509" i="6"/>
  <c r="J513" i="6"/>
  <c r="J517" i="6"/>
  <c r="J521" i="6"/>
  <c r="J525" i="6"/>
  <c r="J529" i="6"/>
  <c r="J533" i="6"/>
  <c r="J537" i="6"/>
  <c r="J541" i="6"/>
  <c r="J545" i="6"/>
  <c r="J549" i="6"/>
  <c r="J557" i="6"/>
  <c r="J561" i="6"/>
  <c r="J565" i="6"/>
  <c r="J569" i="6"/>
  <c r="J573" i="6"/>
  <c r="G573" i="6" s="1"/>
  <c r="J577" i="6"/>
  <c r="J585" i="6"/>
  <c r="J589" i="6"/>
  <c r="J593" i="6"/>
  <c r="J597" i="6"/>
  <c r="J601" i="6"/>
  <c r="J605" i="6"/>
  <c r="J613" i="6"/>
  <c r="J617" i="6"/>
  <c r="J621" i="6"/>
  <c r="J625" i="6"/>
  <c r="J629" i="6"/>
  <c r="J633" i="6"/>
  <c r="J637" i="6"/>
  <c r="J641" i="6"/>
  <c r="J645" i="6"/>
  <c r="J649" i="6"/>
  <c r="J653" i="6"/>
  <c r="G653" i="6" s="1"/>
  <c r="J657" i="6"/>
  <c r="J661" i="6"/>
  <c r="J665" i="6"/>
  <c r="J673" i="6"/>
  <c r="J677" i="6"/>
  <c r="J681" i="6"/>
  <c r="J685" i="6"/>
  <c r="J689" i="6"/>
  <c r="G689" i="6" s="1"/>
  <c r="J693" i="6"/>
  <c r="J701" i="6"/>
  <c r="J705" i="6"/>
  <c r="J709" i="6"/>
  <c r="J713" i="6"/>
  <c r="J717" i="6"/>
  <c r="J721" i="6"/>
  <c r="J729" i="6"/>
  <c r="J733" i="6"/>
  <c r="J737" i="6"/>
  <c r="N421" i="4"/>
  <c r="J422" i="4"/>
  <c r="X1464" i="1"/>
  <c r="M424" i="4"/>
  <c r="A425" i="4"/>
  <c r="X1465" i="1" s="1"/>
  <c r="G425" i="4"/>
  <c r="I425" i="4"/>
  <c r="L425" i="4" s="1"/>
  <c r="H425" i="4"/>
  <c r="K425" i="4" s="1"/>
  <c r="A1516" i="6"/>
  <c r="C1517" i="6"/>
  <c r="H1516" i="6"/>
  <c r="J980" i="6"/>
  <c r="J984" i="6"/>
  <c r="J992" i="6"/>
  <c r="J996" i="6"/>
  <c r="J1000" i="6"/>
  <c r="J1004" i="6"/>
  <c r="J1008" i="6"/>
  <c r="J1012" i="6"/>
  <c r="J1020" i="6"/>
  <c r="J1024" i="6"/>
  <c r="J1028" i="6"/>
  <c r="J1032" i="6"/>
  <c r="J1036" i="6"/>
  <c r="J1040" i="6"/>
  <c r="J1048" i="6"/>
  <c r="J1052" i="6"/>
  <c r="J1056" i="6"/>
  <c r="J1060" i="6"/>
  <c r="J1064" i="6"/>
  <c r="J1068" i="6"/>
  <c r="J1072" i="6"/>
  <c r="J1076" i="6"/>
  <c r="J1080" i="6"/>
  <c r="J1084" i="6"/>
  <c r="J1088" i="6"/>
  <c r="J1092" i="6"/>
  <c r="J1096" i="6"/>
  <c r="J1100" i="6"/>
  <c r="J1108" i="6"/>
  <c r="J1112" i="6"/>
  <c r="J1116" i="6"/>
  <c r="J1120" i="6"/>
  <c r="J1124" i="6"/>
  <c r="J1128" i="6"/>
  <c r="J1136" i="6"/>
  <c r="J1140" i="6"/>
  <c r="J1144" i="6"/>
  <c r="J1148" i="6"/>
  <c r="J1152" i="6"/>
  <c r="J1156" i="6"/>
  <c r="J1164" i="6"/>
  <c r="J1168" i="6"/>
  <c r="J1172" i="6"/>
  <c r="J1176" i="6"/>
  <c r="J1180" i="6"/>
  <c r="J1184" i="6"/>
  <c r="J1188" i="6"/>
  <c r="J1192" i="6"/>
  <c r="J1196" i="6"/>
  <c r="J1200" i="6"/>
  <c r="J1204" i="6"/>
  <c r="J1208" i="6"/>
  <c r="J1212" i="6"/>
  <c r="J1216" i="6"/>
  <c r="J1224" i="6"/>
  <c r="J1228" i="6"/>
  <c r="J1232" i="6"/>
  <c r="J1236" i="6"/>
  <c r="J1240" i="6"/>
  <c r="J1244" i="6"/>
  <c r="J1252" i="6"/>
  <c r="J1256" i="6"/>
  <c r="J1260" i="6"/>
  <c r="J1264" i="6"/>
  <c r="J1268" i="6"/>
  <c r="J1272" i="6"/>
  <c r="J1280" i="6"/>
  <c r="J1284" i="6"/>
  <c r="J1288" i="6"/>
  <c r="J1292" i="6"/>
  <c r="J1296" i="6"/>
  <c r="J1300" i="6"/>
  <c r="J1304" i="6"/>
  <c r="J1308" i="6"/>
  <c r="J1312" i="6"/>
  <c r="J1316" i="6"/>
  <c r="J1320" i="6"/>
  <c r="G1320" i="6" s="1"/>
  <c r="J1324" i="6"/>
  <c r="J1328" i="6"/>
  <c r="J1332" i="6"/>
  <c r="J1340" i="6"/>
  <c r="J1344" i="6"/>
  <c r="J1348" i="6"/>
  <c r="J1352" i="6"/>
  <c r="J1356" i="6"/>
  <c r="J1360" i="6"/>
  <c r="J1368" i="6"/>
  <c r="J1372" i="6"/>
  <c r="J1376" i="6"/>
  <c r="J1380" i="6"/>
  <c r="J1384" i="6"/>
  <c r="J1388" i="6"/>
  <c r="J1396" i="6"/>
  <c r="J1400" i="6"/>
  <c r="J1404" i="6"/>
  <c r="J1408" i="6"/>
  <c r="J1412" i="6"/>
  <c r="J1416" i="6"/>
  <c r="J1420" i="6"/>
  <c r="J1424" i="6"/>
  <c r="J1428" i="6"/>
  <c r="J1432" i="6"/>
  <c r="J1436" i="6"/>
  <c r="G1436" i="6" s="1"/>
  <c r="J1440" i="6"/>
  <c r="J1444" i="6"/>
  <c r="J1448" i="6"/>
  <c r="J1456" i="6"/>
  <c r="J1460" i="6"/>
  <c r="J1464" i="6"/>
  <c r="J1468" i="6"/>
  <c r="J1472" i="6"/>
  <c r="G1472" i="6" s="1"/>
  <c r="J1476" i="6"/>
  <c r="J1484" i="6"/>
  <c r="J1488" i="6"/>
  <c r="J1492" i="6"/>
  <c r="J1496" i="6"/>
  <c r="J1500" i="6"/>
  <c r="J1504" i="6"/>
  <c r="J44" i="6"/>
  <c r="G44" i="6" s="1"/>
  <c r="J48" i="6"/>
  <c r="J52" i="6"/>
  <c r="J72" i="6"/>
  <c r="J80" i="6"/>
  <c r="G80" i="6" s="1"/>
  <c r="J84" i="6"/>
  <c r="J119" i="6"/>
  <c r="J123" i="6"/>
  <c r="J127" i="6"/>
  <c r="J131" i="6"/>
  <c r="J135" i="6"/>
  <c r="J139" i="6"/>
  <c r="J143" i="6"/>
  <c r="J151" i="6"/>
  <c r="J155" i="6"/>
  <c r="J159" i="6"/>
  <c r="J163" i="6"/>
  <c r="J167" i="6"/>
  <c r="J171" i="6"/>
  <c r="J179" i="6"/>
  <c r="J183" i="6"/>
  <c r="J187" i="6"/>
  <c r="J191" i="6"/>
  <c r="J195" i="6"/>
  <c r="J199" i="6"/>
  <c r="J223" i="6"/>
  <c r="J227" i="6"/>
  <c r="J231" i="6"/>
  <c r="J235" i="6"/>
  <c r="J247" i="6"/>
  <c r="J40" i="6"/>
  <c r="J56" i="6"/>
  <c r="J64" i="6"/>
  <c r="J68" i="6"/>
  <c r="J76" i="6"/>
  <c r="J207" i="6"/>
  <c r="J211" i="6"/>
  <c r="J215" i="6"/>
  <c r="J219" i="6"/>
  <c r="J239" i="6"/>
  <c r="J243" i="6"/>
  <c r="J251" i="6"/>
  <c r="J259" i="6"/>
  <c r="J267" i="6"/>
  <c r="J275" i="6"/>
  <c r="J323" i="6"/>
  <c r="J327" i="6"/>
  <c r="J331" i="6"/>
  <c r="J335" i="6"/>
  <c r="J371" i="6"/>
  <c r="J443" i="6"/>
  <c r="J459" i="6"/>
  <c r="J483" i="6"/>
  <c r="J491" i="6"/>
  <c r="J499" i="6"/>
  <c r="J503" i="6"/>
  <c r="J507" i="6"/>
  <c r="J511" i="6"/>
  <c r="J515" i="6"/>
  <c r="J519" i="6"/>
  <c r="J527" i="6"/>
  <c r="J531" i="6"/>
  <c r="J535" i="6"/>
  <c r="J539" i="6"/>
  <c r="J543" i="6"/>
  <c r="J547" i="6"/>
  <c r="J555" i="6"/>
  <c r="J559" i="6"/>
  <c r="J563" i="6"/>
  <c r="J567" i="6"/>
  <c r="J571" i="6"/>
  <c r="J575" i="6"/>
  <c r="J579" i="6"/>
  <c r="J583" i="6"/>
  <c r="J587" i="6"/>
  <c r="J591" i="6"/>
  <c r="J595" i="6"/>
  <c r="J599" i="6"/>
  <c r="J603" i="6"/>
  <c r="J607" i="6"/>
  <c r="J615" i="6"/>
  <c r="J619" i="6"/>
  <c r="J623" i="6"/>
  <c r="J627" i="6"/>
  <c r="J631" i="6"/>
  <c r="J635" i="6"/>
  <c r="J643" i="6"/>
  <c r="J647" i="6"/>
  <c r="J651" i="6"/>
  <c r="J655" i="6"/>
  <c r="J659" i="6"/>
  <c r="J663" i="6"/>
  <c r="J671" i="6"/>
  <c r="J675" i="6"/>
  <c r="J679" i="6"/>
  <c r="J683" i="6"/>
  <c r="J687" i="6"/>
  <c r="J691" i="6"/>
  <c r="J695" i="6"/>
  <c r="J699" i="6"/>
  <c r="J703" i="6"/>
  <c r="J707" i="6"/>
  <c r="J711" i="6"/>
  <c r="J715" i="6"/>
  <c r="J719" i="6"/>
  <c r="J723" i="6"/>
  <c r="J731" i="6"/>
  <c r="J735" i="6"/>
  <c r="J739" i="6"/>
  <c r="J743" i="6"/>
  <c r="J747" i="6"/>
  <c r="J751" i="6"/>
  <c r="J759" i="6"/>
  <c r="J763" i="6"/>
  <c r="J767" i="6"/>
  <c r="J771" i="6"/>
  <c r="J775" i="6"/>
  <c r="J779" i="6"/>
  <c r="J787" i="6"/>
  <c r="J791" i="6"/>
  <c r="J795" i="6"/>
  <c r="J799" i="6"/>
  <c r="J803" i="6"/>
  <c r="J807" i="6"/>
  <c r="J811" i="6"/>
  <c r="J815" i="6"/>
  <c r="J819" i="6"/>
  <c r="J823" i="6"/>
  <c r="J827" i="6"/>
  <c r="G827" i="6" s="1"/>
  <c r="J831" i="6"/>
  <c r="J835" i="6"/>
  <c r="J839" i="6"/>
  <c r="J847" i="6"/>
  <c r="J851" i="6"/>
  <c r="J855" i="6"/>
  <c r="J859" i="6"/>
  <c r="J863" i="6"/>
  <c r="J867" i="6"/>
  <c r="J875" i="6"/>
  <c r="J879" i="6"/>
  <c r="J883" i="6"/>
  <c r="J887" i="6"/>
  <c r="J891" i="6"/>
  <c r="J895" i="6"/>
  <c r="J903" i="6"/>
  <c r="J907" i="6"/>
  <c r="J911" i="6"/>
  <c r="J915" i="6"/>
  <c r="J919" i="6"/>
  <c r="J923" i="6"/>
  <c r="J927" i="6"/>
  <c r="J931" i="6"/>
  <c r="J935" i="6"/>
  <c r="J939" i="6"/>
  <c r="J943" i="6"/>
  <c r="J947" i="6"/>
  <c r="J951" i="6"/>
  <c r="J955" i="6"/>
  <c r="J963" i="6"/>
  <c r="J967" i="6"/>
  <c r="J971" i="6"/>
  <c r="J975" i="6"/>
  <c r="J979" i="6"/>
  <c r="J983" i="6"/>
  <c r="J991" i="6"/>
  <c r="J995" i="6"/>
  <c r="J999" i="6"/>
  <c r="J1003" i="6"/>
  <c r="J1007" i="6"/>
  <c r="J1011" i="6"/>
  <c r="J1019" i="6"/>
  <c r="J1023" i="6"/>
  <c r="J1027" i="6"/>
  <c r="J1031" i="6"/>
  <c r="J1035" i="6"/>
  <c r="J1039" i="6"/>
  <c r="J1043" i="6"/>
  <c r="J1047" i="6"/>
  <c r="J1051" i="6"/>
  <c r="J1055" i="6"/>
  <c r="J1059" i="6"/>
  <c r="J1063" i="6"/>
  <c r="J1067" i="6"/>
  <c r="J1071" i="6"/>
  <c r="J1079" i="6"/>
  <c r="J1083" i="6"/>
  <c r="J1087" i="6"/>
  <c r="J1091" i="6"/>
  <c r="J1095" i="6"/>
  <c r="J1099" i="6"/>
  <c r="J1107" i="6"/>
  <c r="J1111" i="6"/>
  <c r="J1115" i="6"/>
  <c r="J1119" i="6"/>
  <c r="J1123" i="6"/>
  <c r="J1127" i="6"/>
  <c r="J1135" i="6"/>
  <c r="J1139" i="6"/>
  <c r="J1143" i="6"/>
  <c r="J1147" i="6"/>
  <c r="J1151" i="6"/>
  <c r="J1155" i="6"/>
  <c r="J1159" i="6"/>
  <c r="J1163" i="6"/>
  <c r="J1167" i="6"/>
  <c r="J1171" i="6"/>
  <c r="J1175" i="6"/>
  <c r="J1179" i="6"/>
  <c r="J1183" i="6"/>
  <c r="J1187" i="6"/>
  <c r="J1195" i="6"/>
  <c r="J255" i="6"/>
  <c r="J271" i="6"/>
  <c r="J279" i="6"/>
  <c r="J283" i="6"/>
  <c r="J287" i="6"/>
  <c r="J295" i="6"/>
  <c r="J299" i="6"/>
  <c r="J303" i="6"/>
  <c r="J307" i="6"/>
  <c r="J311" i="6"/>
  <c r="J315" i="6"/>
  <c r="J339" i="6"/>
  <c r="J343" i="6"/>
  <c r="J347" i="6"/>
  <c r="J351" i="6"/>
  <c r="J355" i="6"/>
  <c r="J359" i="6"/>
  <c r="J363" i="6"/>
  <c r="G363" i="6" s="1"/>
  <c r="J367" i="6"/>
  <c r="J375" i="6"/>
  <c r="J383" i="6"/>
  <c r="J387" i="6"/>
  <c r="J391" i="6"/>
  <c r="J395" i="6"/>
  <c r="J399" i="6"/>
  <c r="G399" i="6" s="1"/>
  <c r="J403" i="6"/>
  <c r="J411" i="6"/>
  <c r="J415" i="6"/>
  <c r="J419" i="6"/>
  <c r="J423" i="6"/>
  <c r="J427" i="6"/>
  <c r="J431" i="6"/>
  <c r="J439" i="6"/>
  <c r="J447" i="6"/>
  <c r="J451" i="6"/>
  <c r="J455" i="6"/>
  <c r="J463" i="6"/>
  <c r="J467" i="6"/>
  <c r="J471" i="6"/>
  <c r="J475" i="6"/>
  <c r="J479" i="6"/>
  <c r="J487" i="6"/>
  <c r="J741" i="6"/>
  <c r="J745" i="6"/>
  <c r="J749" i="6"/>
  <c r="J753" i="6"/>
  <c r="J757" i="6"/>
  <c r="J761" i="6"/>
  <c r="J765" i="6"/>
  <c r="J769" i="6"/>
  <c r="J773" i="6"/>
  <c r="J777" i="6"/>
  <c r="J781" i="6"/>
  <c r="J789" i="6"/>
  <c r="J793" i="6"/>
  <c r="J797" i="6"/>
  <c r="J801" i="6"/>
  <c r="J805" i="6"/>
  <c r="J809" i="6"/>
  <c r="J817" i="6"/>
  <c r="J821" i="6"/>
  <c r="J825" i="6"/>
  <c r="J829" i="6"/>
  <c r="J833" i="6"/>
  <c r="J837" i="6"/>
  <c r="J845" i="6"/>
  <c r="J849" i="6"/>
  <c r="J853" i="6"/>
  <c r="J857" i="6"/>
  <c r="J861" i="6"/>
  <c r="J865" i="6"/>
  <c r="J869" i="6"/>
  <c r="J873" i="6"/>
  <c r="J877" i="6"/>
  <c r="J881" i="6"/>
  <c r="J885" i="6"/>
  <c r="J889" i="6"/>
  <c r="J893" i="6"/>
  <c r="J897" i="6"/>
  <c r="J905" i="6"/>
  <c r="J909" i="6"/>
  <c r="J913" i="6"/>
  <c r="J917" i="6"/>
  <c r="J921" i="6"/>
  <c r="J925" i="6"/>
  <c r="J933" i="6"/>
  <c r="J937" i="6"/>
  <c r="J941" i="6"/>
  <c r="J945" i="6"/>
  <c r="J949" i="6"/>
  <c r="J953" i="6"/>
  <c r="J961" i="6"/>
  <c r="J965" i="6"/>
  <c r="J969" i="6"/>
  <c r="J973" i="6"/>
  <c r="J977" i="6"/>
  <c r="J981" i="6"/>
  <c r="J985" i="6"/>
  <c r="J989" i="6"/>
  <c r="J993" i="6"/>
  <c r="J997" i="6"/>
  <c r="J1001" i="6"/>
  <c r="J1005" i="6"/>
  <c r="J1009" i="6"/>
  <c r="J1013" i="6"/>
  <c r="J1021" i="6"/>
  <c r="J1025" i="6"/>
  <c r="J1029" i="6"/>
  <c r="J1033" i="6"/>
  <c r="J1037" i="6"/>
  <c r="J1041" i="6"/>
  <c r="J1049" i="6"/>
  <c r="J1053" i="6"/>
  <c r="J1057" i="6"/>
  <c r="J1061" i="6"/>
  <c r="J1065" i="6"/>
  <c r="J1069" i="6"/>
  <c r="J1077" i="6"/>
  <c r="J1081" i="6"/>
  <c r="J1085" i="6"/>
  <c r="J1089" i="6"/>
  <c r="J1093" i="6"/>
  <c r="J1097" i="6"/>
  <c r="J1101" i="6"/>
  <c r="J1105" i="6"/>
  <c r="J1109" i="6"/>
  <c r="J1113" i="6"/>
  <c r="J1117" i="6"/>
  <c r="J1121" i="6"/>
  <c r="J1125" i="6"/>
  <c r="J1129" i="6"/>
  <c r="J1137" i="6"/>
  <c r="J1141" i="6"/>
  <c r="J1145" i="6"/>
  <c r="J1149" i="6"/>
  <c r="J1153" i="6"/>
  <c r="J1157" i="6"/>
  <c r="J1165" i="6"/>
  <c r="J1169" i="6"/>
  <c r="J1173" i="6"/>
  <c r="J1177" i="6"/>
  <c r="J1181" i="6"/>
  <c r="J1185" i="6"/>
  <c r="J1193" i="6"/>
  <c r="J1197" i="6"/>
  <c r="J1201" i="6"/>
  <c r="J1205" i="6"/>
  <c r="J1209" i="6"/>
  <c r="J1213" i="6"/>
  <c r="J1217" i="6"/>
  <c r="J1221" i="6"/>
  <c r="J1225" i="6"/>
  <c r="J1229" i="6"/>
  <c r="J1233" i="6"/>
  <c r="J1237" i="6"/>
  <c r="J1241" i="6"/>
  <c r="J1245" i="6"/>
  <c r="J1253" i="6"/>
  <c r="J1257" i="6"/>
  <c r="J1261" i="6"/>
  <c r="J1265" i="6"/>
  <c r="J1269" i="6"/>
  <c r="G1269" i="6" s="1"/>
  <c r="J1273" i="6"/>
  <c r="J1281" i="6"/>
  <c r="J1285" i="6"/>
  <c r="J1289" i="6"/>
  <c r="J1293" i="6"/>
  <c r="J1297" i="6"/>
  <c r="J1301" i="6"/>
  <c r="J1309" i="6"/>
  <c r="J1313" i="6"/>
  <c r="J1317" i="6"/>
  <c r="J1321" i="6"/>
  <c r="J1325" i="6"/>
  <c r="J1329" i="6"/>
  <c r="J1333" i="6"/>
  <c r="J1337" i="6"/>
  <c r="J1341" i="6"/>
  <c r="J1345" i="6"/>
  <c r="J1349" i="6"/>
  <c r="J1353" i="6"/>
  <c r="J1357" i="6"/>
  <c r="J1361" i="6"/>
  <c r="J1369" i="6"/>
  <c r="J1373" i="6"/>
  <c r="J1377" i="6"/>
  <c r="J1381" i="6"/>
  <c r="J1385" i="6"/>
  <c r="J1389" i="6"/>
  <c r="J1397" i="6"/>
  <c r="J1401" i="6"/>
  <c r="J1405" i="6"/>
  <c r="J1409" i="6"/>
  <c r="J1413" i="6"/>
  <c r="J1417" i="6"/>
  <c r="J1425" i="6"/>
  <c r="J1429" i="6"/>
  <c r="J1433" i="6"/>
  <c r="J1437" i="6"/>
  <c r="J1441" i="6"/>
  <c r="J1445" i="6"/>
  <c r="J1449" i="6"/>
  <c r="J1453" i="6"/>
  <c r="J1457" i="6"/>
  <c r="J1461" i="6"/>
  <c r="J1465" i="6"/>
  <c r="G1465" i="6" s="1"/>
  <c r="J1469" i="6"/>
  <c r="J1473" i="6"/>
  <c r="J1477" i="6"/>
  <c r="J1485" i="6"/>
  <c r="J1489" i="6"/>
  <c r="J1493" i="6"/>
  <c r="J1497" i="6"/>
  <c r="J1501" i="6"/>
  <c r="G1501" i="6" s="1"/>
  <c r="J1505" i="6"/>
  <c r="J1199" i="6"/>
  <c r="J1203" i="6"/>
  <c r="J1207" i="6"/>
  <c r="J1211" i="6"/>
  <c r="J1215" i="6"/>
  <c r="J1223" i="6"/>
  <c r="J1227" i="6"/>
  <c r="J1231" i="6"/>
  <c r="J1235" i="6"/>
  <c r="J1239" i="6"/>
  <c r="J1243" i="6"/>
  <c r="J1251" i="6"/>
  <c r="J1255" i="6"/>
  <c r="J1259" i="6"/>
  <c r="J1263" i="6"/>
  <c r="J1267" i="6"/>
  <c r="J1271" i="6"/>
  <c r="J1275" i="6"/>
  <c r="J1279" i="6"/>
  <c r="J1283" i="6"/>
  <c r="J1287" i="6"/>
  <c r="J1291" i="6"/>
  <c r="G1291" i="6" s="1"/>
  <c r="J1295" i="6"/>
  <c r="J1299" i="6"/>
  <c r="J1303" i="6"/>
  <c r="J1311" i="6"/>
  <c r="J1315" i="6"/>
  <c r="J1319" i="6"/>
  <c r="J1323" i="6"/>
  <c r="J1327" i="6"/>
  <c r="G1327" i="6" s="1"/>
  <c r="J1331" i="6"/>
  <c r="J1339" i="6"/>
  <c r="J1343" i="6"/>
  <c r="J1347" i="6"/>
  <c r="J1351" i="6"/>
  <c r="J1355" i="6"/>
  <c r="J1359" i="6"/>
  <c r="J1367" i="6"/>
  <c r="J1371" i="6"/>
  <c r="J1375" i="6"/>
  <c r="J1379" i="6"/>
  <c r="J1383" i="6"/>
  <c r="J1387" i="6"/>
  <c r="J1391" i="6"/>
  <c r="J1395" i="6"/>
  <c r="J1399" i="6"/>
  <c r="J1403" i="6"/>
  <c r="J1407" i="6"/>
  <c r="G1407" i="6" s="1"/>
  <c r="J1411" i="6"/>
  <c r="J1415" i="6"/>
  <c r="J1419" i="6"/>
  <c r="J1427" i="6"/>
  <c r="J1431" i="6"/>
  <c r="J1435" i="6"/>
  <c r="J1439" i="6"/>
  <c r="J1443" i="6"/>
  <c r="G1443" i="6" s="1"/>
  <c r="J1447" i="6"/>
  <c r="J1455" i="6"/>
  <c r="J1459" i="6"/>
  <c r="J1463" i="6"/>
  <c r="J1467" i="6"/>
  <c r="J1471" i="6"/>
  <c r="J1475" i="6"/>
  <c r="J1483" i="6"/>
  <c r="J1487" i="6"/>
  <c r="J1491" i="6"/>
  <c r="J1495" i="6"/>
  <c r="J1499" i="6"/>
  <c r="J1503" i="6"/>
  <c r="J1507" i="6"/>
  <c r="J494" i="6"/>
  <c r="G494" i="6" s="1"/>
  <c r="J495" i="6"/>
  <c r="J610" i="6"/>
  <c r="G610" i="6" s="1"/>
  <c r="J611" i="6"/>
  <c r="J842" i="6"/>
  <c r="G842" i="6" s="1"/>
  <c r="J843" i="6"/>
  <c r="J1074" i="6"/>
  <c r="G1074" i="6" s="1"/>
  <c r="J1075" i="6"/>
  <c r="J1306" i="6"/>
  <c r="G1306" i="6" s="1"/>
  <c r="J1307" i="6"/>
  <c r="J39" i="6"/>
  <c r="J43" i="6"/>
  <c r="J47" i="6"/>
  <c r="J51" i="6"/>
  <c r="G51" i="6" s="1"/>
  <c r="J55" i="6"/>
  <c r="J63" i="6"/>
  <c r="J67" i="6"/>
  <c r="J71" i="6"/>
  <c r="J75" i="6"/>
  <c r="J79" i="6"/>
  <c r="J83" i="6"/>
  <c r="J118" i="6"/>
  <c r="J117" i="6"/>
  <c r="G117" i="6" s="1"/>
  <c r="J122" i="6"/>
  <c r="J126" i="6"/>
  <c r="J130" i="6"/>
  <c r="J134" i="6"/>
  <c r="J138" i="6"/>
  <c r="J142" i="6"/>
  <c r="J150" i="6"/>
  <c r="J154" i="6"/>
  <c r="J158" i="6"/>
  <c r="J162" i="6"/>
  <c r="J166" i="6"/>
  <c r="J170" i="6"/>
  <c r="J178" i="6"/>
  <c r="J182" i="6"/>
  <c r="J186" i="6"/>
  <c r="J190" i="6"/>
  <c r="J194" i="6"/>
  <c r="J198" i="6"/>
  <c r="J202" i="6"/>
  <c r="J206" i="6"/>
  <c r="J210" i="6"/>
  <c r="J214" i="6"/>
  <c r="J218" i="6"/>
  <c r="J222" i="6"/>
  <c r="J226" i="6"/>
  <c r="J230" i="6"/>
  <c r="J234" i="6"/>
  <c r="J233" i="6"/>
  <c r="G233" i="6" s="1"/>
  <c r="J238" i="6"/>
  <c r="J242" i="6"/>
  <c r="J246" i="6"/>
  <c r="J250" i="6"/>
  <c r="J254" i="6"/>
  <c r="J258" i="6"/>
  <c r="J266" i="6"/>
  <c r="J270" i="6"/>
  <c r="J274" i="6"/>
  <c r="J278" i="6"/>
  <c r="J282" i="6"/>
  <c r="J286" i="6"/>
  <c r="J294" i="6"/>
  <c r="J298" i="6"/>
  <c r="J302" i="6"/>
  <c r="J306" i="6"/>
  <c r="J310" i="6"/>
  <c r="J314" i="6"/>
  <c r="J318" i="6"/>
  <c r="J322" i="6"/>
  <c r="J326" i="6"/>
  <c r="J330" i="6"/>
  <c r="J334" i="6"/>
  <c r="J338" i="6"/>
  <c r="J342" i="6"/>
  <c r="J346" i="6"/>
  <c r="J350" i="6"/>
  <c r="J349" i="6"/>
  <c r="G349" i="6" s="1"/>
  <c r="J354" i="6"/>
  <c r="J358" i="6"/>
  <c r="J362" i="6"/>
  <c r="J366" i="6"/>
  <c r="J370" i="6"/>
  <c r="G370" i="6" s="1"/>
  <c r="J374" i="6"/>
  <c r="J382" i="6"/>
  <c r="J386" i="6"/>
  <c r="J390" i="6"/>
  <c r="J394" i="6"/>
  <c r="J398" i="6"/>
  <c r="J402" i="6"/>
  <c r="J410" i="6"/>
  <c r="J414" i="6"/>
  <c r="J418" i="6"/>
  <c r="J422" i="6"/>
  <c r="J426" i="6"/>
  <c r="J430" i="6"/>
  <c r="J434" i="6"/>
  <c r="J438" i="6"/>
  <c r="J442" i="6"/>
  <c r="J446" i="6"/>
  <c r="J450" i="6"/>
  <c r="J454" i="6"/>
  <c r="J458" i="6"/>
  <c r="J462" i="6"/>
  <c r="J466" i="6"/>
  <c r="J465" i="6"/>
  <c r="G465" i="6" s="1"/>
  <c r="J470" i="6"/>
  <c r="J474" i="6"/>
  <c r="J478" i="6"/>
  <c r="J482" i="6"/>
  <c r="J486" i="6"/>
  <c r="J490" i="6"/>
  <c r="J498" i="6"/>
  <c r="J502" i="6"/>
  <c r="J506" i="6"/>
  <c r="J510" i="6"/>
  <c r="J514" i="6"/>
  <c r="J518" i="6"/>
  <c r="J526" i="6"/>
  <c r="J530" i="6"/>
  <c r="J534" i="6"/>
  <c r="J538" i="6"/>
  <c r="J542" i="6"/>
  <c r="J546" i="6"/>
  <c r="J550" i="6"/>
  <c r="J554" i="6"/>
  <c r="J558" i="6"/>
  <c r="J562" i="6"/>
  <c r="J566" i="6"/>
  <c r="G566" i="6" s="1"/>
  <c r="J570" i="6"/>
  <c r="J574" i="6"/>
  <c r="J578" i="6"/>
  <c r="J582" i="6"/>
  <c r="J581" i="6"/>
  <c r="G581" i="6" s="1"/>
  <c r="J586" i="6"/>
  <c r="J590" i="6"/>
  <c r="J594" i="6"/>
  <c r="J598" i="6"/>
  <c r="J602" i="6"/>
  <c r="J606" i="6"/>
  <c r="J614" i="6"/>
  <c r="J618" i="6"/>
  <c r="J622" i="6"/>
  <c r="J626" i="6"/>
  <c r="J630" i="6"/>
  <c r="J634" i="6"/>
  <c r="J642" i="6"/>
  <c r="J646" i="6"/>
  <c r="J650" i="6"/>
  <c r="J654" i="6"/>
  <c r="J658" i="6"/>
  <c r="J662" i="6"/>
  <c r="J666" i="6"/>
  <c r="J670" i="6"/>
  <c r="J674" i="6"/>
  <c r="J678" i="6"/>
  <c r="J682" i="6"/>
  <c r="G682" i="6" s="1"/>
  <c r="J686" i="6"/>
  <c r="J690" i="6"/>
  <c r="J694" i="6"/>
  <c r="J698" i="6"/>
  <c r="J697" i="6"/>
  <c r="G697" i="6" s="1"/>
  <c r="J702" i="6"/>
  <c r="J706" i="6"/>
  <c r="J710" i="6"/>
  <c r="J714" i="6"/>
  <c r="J718" i="6"/>
  <c r="J722" i="6"/>
  <c r="J730" i="6"/>
  <c r="J734" i="6"/>
  <c r="J738" i="6"/>
  <c r="J742" i="6"/>
  <c r="J746" i="6"/>
  <c r="J750" i="6"/>
  <c r="J758" i="6"/>
  <c r="J762" i="6"/>
  <c r="J766" i="6"/>
  <c r="J770" i="6"/>
  <c r="J774" i="6"/>
  <c r="J778" i="6"/>
  <c r="J782" i="6"/>
  <c r="J786" i="6"/>
  <c r="J790" i="6"/>
  <c r="J794" i="6"/>
  <c r="J798" i="6"/>
  <c r="J802" i="6"/>
  <c r="J806" i="6"/>
  <c r="J810" i="6"/>
  <c r="J814" i="6"/>
  <c r="J813" i="6"/>
  <c r="G813" i="6" s="1"/>
  <c r="J818" i="6"/>
  <c r="J822" i="6"/>
  <c r="J826" i="6"/>
  <c r="J830" i="6"/>
  <c r="J834" i="6"/>
  <c r="G834" i="6" s="1"/>
  <c r="J838" i="6"/>
  <c r="J846" i="6"/>
  <c r="J850" i="6"/>
  <c r="J854" i="6"/>
  <c r="J858" i="6"/>
  <c r="J862" i="6"/>
  <c r="J866" i="6"/>
  <c r="J874" i="6"/>
  <c r="J878" i="6"/>
  <c r="J882" i="6"/>
  <c r="J886" i="6"/>
  <c r="J890" i="6"/>
  <c r="J894" i="6"/>
  <c r="J898" i="6"/>
  <c r="J902" i="6"/>
  <c r="J906" i="6"/>
  <c r="J910" i="6"/>
  <c r="J914" i="6"/>
  <c r="J918" i="6"/>
  <c r="J922" i="6"/>
  <c r="J926" i="6"/>
  <c r="J930" i="6"/>
  <c r="J929" i="6"/>
  <c r="G929" i="6" s="1"/>
  <c r="J934" i="6"/>
  <c r="J938" i="6"/>
  <c r="J942" i="6"/>
  <c r="J946" i="6"/>
  <c r="J950" i="6"/>
  <c r="J954" i="6"/>
  <c r="J962" i="6"/>
  <c r="J966" i="6"/>
  <c r="J970" i="6"/>
  <c r="J974" i="6"/>
  <c r="J978" i="6"/>
  <c r="J982" i="6"/>
  <c r="J990" i="6"/>
  <c r="J994" i="6"/>
  <c r="J998" i="6"/>
  <c r="J1002" i="6"/>
  <c r="J1006" i="6"/>
  <c r="J1010" i="6"/>
  <c r="J1014" i="6"/>
  <c r="J1018" i="6"/>
  <c r="J1022" i="6"/>
  <c r="J1026" i="6"/>
  <c r="J1030" i="6"/>
  <c r="J1034" i="6"/>
  <c r="J1038" i="6"/>
  <c r="J1042" i="6"/>
  <c r="J1046" i="6"/>
  <c r="J1045" i="6"/>
  <c r="G1045" i="6" s="1"/>
  <c r="J1050" i="6"/>
  <c r="J1054" i="6"/>
  <c r="J1058" i="6"/>
  <c r="J1062" i="6"/>
  <c r="J1066" i="6"/>
  <c r="J1070" i="6"/>
  <c r="J1078" i="6"/>
  <c r="J1082" i="6"/>
  <c r="J1086" i="6"/>
  <c r="J1090" i="6"/>
  <c r="J1094" i="6"/>
  <c r="J1098" i="6"/>
  <c r="J1106" i="6"/>
  <c r="J1110" i="6"/>
  <c r="J1114" i="6"/>
  <c r="J1118" i="6"/>
  <c r="J1122" i="6"/>
  <c r="J1126" i="6"/>
  <c r="J1130" i="6"/>
  <c r="J1134" i="6"/>
  <c r="J1138" i="6"/>
  <c r="J1142" i="6"/>
  <c r="J1146" i="6"/>
  <c r="J1150" i="6"/>
  <c r="J1154" i="6"/>
  <c r="J1158" i="6"/>
  <c r="J1162" i="6"/>
  <c r="J1161" i="6"/>
  <c r="G1161" i="6" s="1"/>
  <c r="J1166" i="6"/>
  <c r="J1170" i="6"/>
  <c r="J1174" i="6"/>
  <c r="J1178" i="6"/>
  <c r="J1182" i="6"/>
  <c r="J1186" i="6"/>
  <c r="J1194" i="6"/>
  <c r="J1198" i="6"/>
  <c r="J1202" i="6"/>
  <c r="J1206" i="6"/>
  <c r="J1210" i="6"/>
  <c r="J1214" i="6"/>
  <c r="J1222" i="6"/>
  <c r="J1226" i="6"/>
  <c r="J1230" i="6"/>
  <c r="J1234" i="6"/>
  <c r="J1238" i="6"/>
  <c r="J1242" i="6"/>
  <c r="J1246" i="6"/>
  <c r="J1250" i="6"/>
  <c r="J1254" i="6"/>
  <c r="J1258" i="6"/>
  <c r="J1262" i="6"/>
  <c r="G1262" i="6" s="1"/>
  <c r="J1266" i="6"/>
  <c r="J1270" i="6"/>
  <c r="J1274" i="6"/>
  <c r="J1277" i="6"/>
  <c r="G1277" i="6" s="1"/>
  <c r="J1278" i="6"/>
  <c r="J1282" i="6"/>
  <c r="J1286" i="6"/>
  <c r="J1290" i="6"/>
  <c r="J1294" i="6"/>
  <c r="J1298" i="6"/>
  <c r="G1298" i="6" s="1"/>
  <c r="J1302" i="6"/>
  <c r="J1310" i="6"/>
  <c r="J1314" i="6"/>
  <c r="J1318" i="6"/>
  <c r="J1322" i="6"/>
  <c r="J1326" i="6"/>
  <c r="J1330" i="6"/>
  <c r="J1338" i="6"/>
  <c r="J1342" i="6"/>
  <c r="J1346" i="6"/>
  <c r="J1350" i="6"/>
  <c r="J1354" i="6"/>
  <c r="J1358" i="6"/>
  <c r="J1362" i="6"/>
  <c r="J1366" i="6"/>
  <c r="J1370" i="6"/>
  <c r="J1374" i="6"/>
  <c r="J1378" i="6"/>
  <c r="J1382" i="6"/>
  <c r="J1386" i="6"/>
  <c r="J1390" i="6"/>
  <c r="J1393" i="6"/>
  <c r="G1393" i="6" s="1"/>
  <c r="J1394" i="6"/>
  <c r="J1398" i="6"/>
  <c r="J1402" i="6"/>
  <c r="J1406" i="6"/>
  <c r="J1410" i="6"/>
  <c r="J1414" i="6"/>
  <c r="G1414" i="6" s="1"/>
  <c r="J1418" i="6"/>
  <c r="J1426" i="6"/>
  <c r="J1430" i="6"/>
  <c r="J1434" i="6"/>
  <c r="J1438" i="6"/>
  <c r="J1442" i="6"/>
  <c r="J1446" i="6"/>
  <c r="J1454" i="6"/>
  <c r="J1458" i="6"/>
  <c r="J1462" i="6"/>
  <c r="J1466" i="6"/>
  <c r="J1470" i="6"/>
  <c r="J1474" i="6"/>
  <c r="J1478" i="6"/>
  <c r="J1482" i="6"/>
  <c r="J1486" i="6"/>
  <c r="J1490" i="6"/>
  <c r="J1494" i="6"/>
  <c r="G1494" i="6" s="1"/>
  <c r="J1498" i="6"/>
  <c r="J1502" i="6"/>
  <c r="J1506" i="6"/>
  <c r="J146" i="6"/>
  <c r="G146" i="6" s="1"/>
  <c r="J147" i="6"/>
  <c r="J378" i="6"/>
  <c r="G378" i="6" s="1"/>
  <c r="J379" i="6"/>
  <c r="J726" i="6"/>
  <c r="G726" i="6" s="1"/>
  <c r="J727" i="6"/>
  <c r="J1190" i="6"/>
  <c r="G1190" i="6" s="1"/>
  <c r="J1191" i="6"/>
  <c r="J1423" i="6"/>
  <c r="J1422" i="6"/>
  <c r="G1422" i="6" s="1"/>
  <c r="J204" i="6"/>
  <c r="G204" i="6" s="1"/>
  <c r="J205" i="6"/>
  <c r="J321" i="6"/>
  <c r="J320" i="6"/>
  <c r="G320" i="6" s="1"/>
  <c r="J436" i="6"/>
  <c r="G436" i="6" s="1"/>
  <c r="J437" i="6"/>
  <c r="J552" i="6"/>
  <c r="G552" i="6" s="1"/>
  <c r="J553" i="6"/>
  <c r="J668" i="6"/>
  <c r="G668" i="6" s="1"/>
  <c r="J669" i="6"/>
  <c r="J784" i="6"/>
  <c r="G784" i="6" s="1"/>
  <c r="J785" i="6"/>
  <c r="J900" i="6"/>
  <c r="G900" i="6" s="1"/>
  <c r="J901" i="6"/>
  <c r="J1016" i="6"/>
  <c r="G1016" i="6" s="1"/>
  <c r="J1017" i="6"/>
  <c r="J1132" i="6"/>
  <c r="G1132" i="6" s="1"/>
  <c r="J1133" i="6"/>
  <c r="J1248" i="6"/>
  <c r="G1248" i="6" s="1"/>
  <c r="J1249" i="6"/>
  <c r="J1364" i="6"/>
  <c r="G1364" i="6" s="1"/>
  <c r="J1365" i="6"/>
  <c r="J1481" i="6"/>
  <c r="J1480" i="6"/>
  <c r="G1480" i="6" s="1"/>
  <c r="G1509" i="6"/>
  <c r="J60" i="6"/>
  <c r="J59" i="6"/>
  <c r="G59" i="6" s="1"/>
  <c r="J262" i="6"/>
  <c r="G262" i="6" s="1"/>
  <c r="J263" i="6"/>
  <c r="J958" i="6"/>
  <c r="G958" i="6" s="1"/>
  <c r="J959" i="6"/>
  <c r="J175" i="6"/>
  <c r="G175" i="6" s="1"/>
  <c r="J176" i="6"/>
  <c r="J291" i="6"/>
  <c r="G291" i="6" s="1"/>
  <c r="J292" i="6"/>
  <c r="J407" i="6"/>
  <c r="G407" i="6" s="1"/>
  <c r="J408" i="6"/>
  <c r="J524" i="6"/>
  <c r="J523" i="6"/>
  <c r="G523" i="6" s="1"/>
  <c r="J639" i="6"/>
  <c r="G639" i="6" s="1"/>
  <c r="J640" i="6"/>
  <c r="J755" i="6"/>
  <c r="G755" i="6" s="1"/>
  <c r="J756" i="6"/>
  <c r="J871" i="6"/>
  <c r="G871" i="6" s="1"/>
  <c r="J872" i="6"/>
  <c r="J987" i="6"/>
  <c r="G987" i="6" s="1"/>
  <c r="J988" i="6"/>
  <c r="J1104" i="6"/>
  <c r="J1103" i="6"/>
  <c r="G1103" i="6" s="1"/>
  <c r="J1220" i="6"/>
  <c r="J1219" i="6"/>
  <c r="G1219" i="6" s="1"/>
  <c r="J1336" i="6"/>
  <c r="J1335" i="6"/>
  <c r="G1335" i="6" s="1"/>
  <c r="J1452" i="6"/>
  <c r="J1451" i="6"/>
  <c r="G1451" i="6" s="1"/>
  <c r="T298" i="6"/>
  <c r="T296" i="6"/>
  <c r="T140" i="6"/>
  <c r="T132" i="6"/>
  <c r="T128" i="6"/>
  <c r="T126" i="6"/>
  <c r="T124" i="6"/>
  <c r="T122" i="6"/>
  <c r="T293" i="6"/>
  <c r="T45" i="6"/>
  <c r="T209" i="6"/>
  <c r="T206" i="6"/>
  <c r="T214" i="6"/>
  <c r="T303" i="6"/>
  <c r="T44" i="6"/>
  <c r="T141" i="6"/>
  <c r="T137" i="6"/>
  <c r="T225" i="6"/>
  <c r="S234" i="6"/>
  <c r="T295" i="6"/>
  <c r="T130" i="6"/>
  <c r="R85" i="6"/>
  <c r="T222" i="6"/>
  <c r="T294" i="6"/>
  <c r="T166" i="6"/>
  <c r="T167" i="6"/>
  <c r="T163" i="6"/>
  <c r="R73" i="6"/>
  <c r="T73" i="6" s="1"/>
  <c r="T121" i="6"/>
  <c r="R149" i="6"/>
  <c r="S161" i="6"/>
  <c r="S158" i="6"/>
  <c r="T221" i="6"/>
  <c r="R249" i="6"/>
  <c r="T216" i="6"/>
  <c r="R244" i="6"/>
  <c r="T207" i="6"/>
  <c r="S235" i="6"/>
  <c r="T54" i="6"/>
  <c r="T138" i="6"/>
  <c r="T136" i="6"/>
  <c r="T133" i="6"/>
  <c r="S160" i="6"/>
  <c r="T127" i="6"/>
  <c r="S155" i="6"/>
  <c r="R169" i="6"/>
  <c r="S165" i="6"/>
  <c r="R162" i="6"/>
  <c r="R161" i="6"/>
  <c r="R160" i="6"/>
  <c r="R158" i="6"/>
  <c r="R156" i="6"/>
  <c r="R152" i="6"/>
  <c r="S233" i="6"/>
  <c r="T233" i="6" s="1"/>
  <c r="T41" i="6"/>
  <c r="T139" i="6"/>
  <c r="T134" i="6"/>
  <c r="T129" i="6"/>
  <c r="R157" i="6"/>
  <c r="R154" i="6"/>
  <c r="S153" i="6"/>
  <c r="T123" i="6"/>
  <c r="S151" i="6"/>
  <c r="T151" i="6" s="1"/>
  <c r="R165" i="6"/>
  <c r="T217" i="6"/>
  <c r="R245" i="6"/>
  <c r="T135" i="6"/>
  <c r="T125" i="6"/>
  <c r="R153" i="6"/>
  <c r="R150" i="6"/>
  <c r="S149" i="6"/>
  <c r="R168" i="6"/>
  <c r="S164" i="6"/>
  <c r="T164" i="6" s="1"/>
  <c r="S159" i="6"/>
  <c r="T224" i="6"/>
  <c r="R252" i="6"/>
  <c r="T220" i="6"/>
  <c r="R248" i="6"/>
  <c r="T218" i="6"/>
  <c r="S241" i="6"/>
  <c r="S237" i="6"/>
  <c r="R253" i="6"/>
  <c r="R241" i="6"/>
  <c r="R237" i="6"/>
  <c r="S253" i="6"/>
  <c r="T223" i="6"/>
  <c r="S251" i="6"/>
  <c r="T243" i="6"/>
  <c r="R242" i="6"/>
  <c r="T212" i="6"/>
  <c r="R240" i="6"/>
  <c r="R238" i="6"/>
  <c r="T210" i="6"/>
  <c r="R234" i="6"/>
  <c r="S337" i="6"/>
  <c r="T337" i="6" s="1"/>
  <c r="R250" i="6"/>
  <c r="S249" i="6"/>
  <c r="T219" i="6"/>
  <c r="S247" i="6"/>
  <c r="T211" i="6"/>
  <c r="S239" i="6"/>
  <c r="S252" i="6"/>
  <c r="S244" i="6"/>
  <c r="S336" i="6"/>
  <c r="T307" i="6"/>
  <c r="S335" i="6"/>
  <c r="T335" i="6" s="1"/>
  <c r="R326" i="6"/>
  <c r="T290" i="6"/>
  <c r="T319" i="6"/>
  <c r="T299" i="6"/>
  <c r="S327" i="6"/>
  <c r="T292" i="6"/>
  <c r="R320" i="6"/>
  <c r="S331" i="6"/>
  <c r="S330" i="6"/>
  <c r="R324" i="6"/>
  <c r="R321" i="6"/>
  <c r="R318" i="6"/>
  <c r="S332" i="6"/>
  <c r="S329" i="6"/>
  <c r="S328" i="6"/>
  <c r="T328" i="6" s="1"/>
  <c r="T322" i="6"/>
  <c r="T215" i="6"/>
  <c r="T208" i="6"/>
  <c r="T205" i="6"/>
  <c r="R246" i="6"/>
  <c r="R236" i="6"/>
  <c r="T309" i="6"/>
  <c r="T308" i="6"/>
  <c r="R336" i="6"/>
  <c r="R334" i="6"/>
  <c r="T306" i="6"/>
  <c r="T305" i="6"/>
  <c r="R333" i="6"/>
  <c r="T302" i="6"/>
  <c r="R330" i="6"/>
  <c r="T301" i="6"/>
  <c r="R329" i="6"/>
  <c r="S326" i="6"/>
  <c r="S325" i="6"/>
  <c r="T289" i="6"/>
  <c r="R317" i="6"/>
  <c r="S320" i="6"/>
  <c r="S317" i="6"/>
  <c r="T304" i="6"/>
  <c r="T300" i="6"/>
  <c r="T297" i="6"/>
  <c r="T291" i="6"/>
  <c r="R332" i="6"/>
  <c r="S323" i="6"/>
  <c r="T169" i="6"/>
  <c r="T165" i="6"/>
  <c r="T161" i="6"/>
  <c r="T157" i="6"/>
  <c r="T153" i="6"/>
  <c r="T69" i="6"/>
  <c r="T43" i="6"/>
  <c r="S70" i="6"/>
  <c r="T70" i="6" s="1"/>
  <c r="T39" i="6"/>
  <c r="R65" i="6"/>
  <c r="T37" i="6"/>
  <c r="S77" i="6"/>
  <c r="T47" i="6"/>
  <c r="R75" i="6"/>
  <c r="T75" i="6" s="1"/>
  <c r="T85" i="6"/>
  <c r="R82" i="6"/>
  <c r="T40" i="6"/>
  <c r="R68" i="6"/>
  <c r="T84" i="6"/>
  <c r="S80" i="6"/>
  <c r="T80" i="6" s="1"/>
  <c r="R77" i="6"/>
  <c r="T49" i="6"/>
  <c r="S67" i="6"/>
  <c r="R72" i="6"/>
  <c r="R66" i="6"/>
  <c r="S71" i="6"/>
  <c r="T42" i="6"/>
  <c r="R81" i="6"/>
  <c r="T53" i="6"/>
  <c r="S76" i="6"/>
  <c r="T83" i="6"/>
  <c r="S82" i="6"/>
  <c r="T55" i="6"/>
  <c r="T50" i="6"/>
  <c r="T46" i="6"/>
  <c r="R79" i="6"/>
  <c r="T79" i="6" s="1"/>
  <c r="R78" i="6"/>
  <c r="S74" i="6"/>
  <c r="T56" i="6"/>
  <c r="T52" i="6"/>
  <c r="T48" i="6"/>
  <c r="C56" i="6"/>
  <c r="A55" i="6"/>
  <c r="A39" i="6"/>
  <c r="A40" i="6"/>
  <c r="A41" i="6"/>
  <c r="M48" i="5"/>
  <c r="H995" i="5"/>
  <c r="G995" i="5"/>
  <c r="F995" i="5"/>
  <c r="H974" i="5"/>
  <c r="G974" i="5"/>
  <c r="F974" i="5"/>
  <c r="H967" i="5"/>
  <c r="G967" i="5"/>
  <c r="F967" i="5"/>
  <c r="H925" i="5"/>
  <c r="G925" i="5"/>
  <c r="F925" i="5"/>
  <c r="H918" i="5"/>
  <c r="G918" i="5"/>
  <c r="F918" i="5"/>
  <c r="H911" i="5"/>
  <c r="G911" i="5"/>
  <c r="F911" i="5"/>
  <c r="H897" i="5"/>
  <c r="G897" i="5"/>
  <c r="F897" i="5"/>
  <c r="H890" i="5"/>
  <c r="G890" i="5"/>
  <c r="F890" i="5"/>
  <c r="H883" i="5"/>
  <c r="G883" i="5"/>
  <c r="F883" i="5"/>
  <c r="H841" i="5"/>
  <c r="G841" i="5"/>
  <c r="F841" i="5"/>
  <c r="H834" i="5"/>
  <c r="G834" i="5"/>
  <c r="F834" i="5"/>
  <c r="H827" i="5"/>
  <c r="G827" i="5"/>
  <c r="F827" i="5"/>
  <c r="H813" i="5"/>
  <c r="G813" i="5"/>
  <c r="F813" i="5"/>
  <c r="H806" i="5"/>
  <c r="G806" i="5"/>
  <c r="F806" i="5"/>
  <c r="H799" i="5"/>
  <c r="G799" i="5"/>
  <c r="F799" i="5"/>
  <c r="H778" i="5"/>
  <c r="G778" i="5"/>
  <c r="F778" i="5"/>
  <c r="H771" i="5"/>
  <c r="G771" i="5"/>
  <c r="F771" i="5"/>
  <c r="H757" i="5"/>
  <c r="G757" i="5"/>
  <c r="F757" i="5"/>
  <c r="H750" i="5"/>
  <c r="G750" i="5"/>
  <c r="F750" i="5"/>
  <c r="H743" i="5"/>
  <c r="G743" i="5"/>
  <c r="F743" i="5"/>
  <c r="H729" i="5"/>
  <c r="G729" i="5"/>
  <c r="F729" i="5"/>
  <c r="H722" i="5"/>
  <c r="G722" i="5"/>
  <c r="F722" i="5"/>
  <c r="H715" i="5"/>
  <c r="G715" i="5"/>
  <c r="F715" i="5"/>
  <c r="H673" i="5"/>
  <c r="G673" i="5"/>
  <c r="F673" i="5"/>
  <c r="H666" i="5"/>
  <c r="G666" i="5"/>
  <c r="F666" i="5"/>
  <c r="H659" i="5"/>
  <c r="G659" i="5"/>
  <c r="F659" i="5"/>
  <c r="H645" i="5"/>
  <c r="G645" i="5"/>
  <c r="F645" i="5"/>
  <c r="H638" i="5"/>
  <c r="G638" i="5"/>
  <c r="F638" i="5"/>
  <c r="H631" i="5"/>
  <c r="G631" i="5"/>
  <c r="F631" i="5"/>
  <c r="H617" i="5"/>
  <c r="G617" i="5"/>
  <c r="F617" i="5"/>
  <c r="H610" i="5"/>
  <c r="G610" i="5"/>
  <c r="F610" i="5"/>
  <c r="H603" i="5"/>
  <c r="G603" i="5"/>
  <c r="F603" i="5"/>
  <c r="H589" i="5"/>
  <c r="G589" i="5"/>
  <c r="F589" i="5"/>
  <c r="H582" i="5"/>
  <c r="G582" i="5"/>
  <c r="F582" i="5"/>
  <c r="H575" i="5"/>
  <c r="G575" i="5"/>
  <c r="F575" i="5"/>
  <c r="H533" i="5"/>
  <c r="G533" i="5"/>
  <c r="F533" i="5"/>
  <c r="H526" i="5"/>
  <c r="G526" i="5"/>
  <c r="F526" i="5"/>
  <c r="H519" i="5"/>
  <c r="G519" i="5"/>
  <c r="F519" i="5"/>
  <c r="H477" i="5"/>
  <c r="G477" i="5"/>
  <c r="F477" i="5"/>
  <c r="H470" i="5"/>
  <c r="G470" i="5"/>
  <c r="F470" i="5"/>
  <c r="H463" i="5"/>
  <c r="G463" i="5"/>
  <c r="F463" i="5"/>
  <c r="H449" i="5"/>
  <c r="G449" i="5"/>
  <c r="F449" i="5"/>
  <c r="M425" i="4" l="1"/>
  <c r="N422" i="4"/>
  <c r="J423" i="4"/>
  <c r="A1517" i="6"/>
  <c r="C1518" i="6"/>
  <c r="H1517" i="6"/>
  <c r="T336" i="6"/>
  <c r="T332" i="6"/>
  <c r="T246" i="6"/>
  <c r="T318" i="6"/>
  <c r="T247" i="6"/>
  <c r="T250" i="6"/>
  <c r="T240" i="6"/>
  <c r="T253" i="6"/>
  <c r="T168" i="6"/>
  <c r="T150" i="6"/>
  <c r="T245" i="6"/>
  <c r="T152" i="6"/>
  <c r="T317" i="6"/>
  <c r="T330" i="6"/>
  <c r="T333" i="6"/>
  <c r="T334" i="6"/>
  <c r="T321" i="6"/>
  <c r="T331" i="6"/>
  <c r="T327" i="6"/>
  <c r="T237" i="6"/>
  <c r="T156" i="6"/>
  <c r="T162" i="6"/>
  <c r="T159" i="6"/>
  <c r="T244" i="6"/>
  <c r="T325" i="6"/>
  <c r="T320" i="6"/>
  <c r="T326" i="6"/>
  <c r="T239" i="6"/>
  <c r="T234" i="6"/>
  <c r="T238" i="6"/>
  <c r="T242" i="6"/>
  <c r="T251" i="6"/>
  <c r="T241" i="6"/>
  <c r="T248" i="6"/>
  <c r="T158" i="6"/>
  <c r="T149" i="6"/>
  <c r="T155" i="6"/>
  <c r="T323" i="6"/>
  <c r="T329" i="6"/>
  <c r="T236" i="6"/>
  <c r="T324" i="6"/>
  <c r="T252" i="6"/>
  <c r="T154" i="6"/>
  <c r="T160" i="6"/>
  <c r="T235" i="6"/>
  <c r="T249" i="6"/>
  <c r="T77" i="6"/>
  <c r="T66" i="6"/>
  <c r="T82" i="6"/>
  <c r="T81" i="6"/>
  <c r="T72" i="6"/>
  <c r="T67" i="6"/>
  <c r="T65" i="6"/>
  <c r="T78" i="6"/>
  <c r="T76" i="6"/>
  <c r="T71" i="6"/>
  <c r="T68" i="6"/>
  <c r="T74" i="6"/>
  <c r="C57" i="6"/>
  <c r="A56" i="6"/>
  <c r="A42" i="6"/>
  <c r="N423" i="4" l="1"/>
  <c r="X1467" i="1" s="1"/>
  <c r="J424" i="4"/>
  <c r="C1519" i="6"/>
  <c r="A1518" i="6"/>
  <c r="H1518" i="6"/>
  <c r="C58" i="6"/>
  <c r="A57" i="6"/>
  <c r="A43" i="6"/>
  <c r="N424" i="4" l="1"/>
  <c r="X1468" i="1" s="1"/>
  <c r="J425" i="4"/>
  <c r="N425" i="4" s="1"/>
  <c r="C1520" i="6"/>
  <c r="A1519" i="6"/>
  <c r="H1519" i="6"/>
  <c r="C59" i="6"/>
  <c r="A58" i="6"/>
  <c r="A44" i="6"/>
  <c r="X1463" i="1" l="1"/>
  <c r="X1466" i="1"/>
  <c r="X1462" i="1"/>
  <c r="A1520" i="6"/>
  <c r="C1521" i="6"/>
  <c r="H1520" i="6"/>
  <c r="A59" i="6"/>
  <c r="C60" i="6"/>
  <c r="A45" i="6"/>
  <c r="A1521" i="6" l="1"/>
  <c r="C1522" i="6"/>
  <c r="H1521" i="6"/>
  <c r="C61" i="6"/>
  <c r="A60" i="6"/>
  <c r="A47" i="6"/>
  <c r="A46" i="6"/>
  <c r="C1523" i="6" l="1"/>
  <c r="A1522" i="6"/>
  <c r="H1522" i="6"/>
  <c r="C62" i="6"/>
  <c r="A61" i="6"/>
  <c r="A48" i="6"/>
  <c r="C1524" i="6" l="1"/>
  <c r="A1523" i="6"/>
  <c r="H1523" i="6"/>
  <c r="J1523" i="6"/>
  <c r="G1523" i="6" s="1"/>
  <c r="C63" i="6"/>
  <c r="A62" i="6"/>
  <c r="A49" i="6"/>
  <c r="A1524" i="6" l="1"/>
  <c r="C1525" i="6"/>
  <c r="H1524" i="6"/>
  <c r="A63" i="6"/>
  <c r="C64" i="6"/>
  <c r="A50" i="6"/>
  <c r="H442" i="5"/>
  <c r="G442" i="5"/>
  <c r="F442" i="5"/>
  <c r="H435" i="5"/>
  <c r="G435" i="5"/>
  <c r="F435" i="5"/>
  <c r="H421" i="5"/>
  <c r="G421" i="5"/>
  <c r="F421" i="5"/>
  <c r="H414" i="5"/>
  <c r="G414" i="5"/>
  <c r="F414" i="5"/>
  <c r="H407" i="5"/>
  <c r="G407" i="5"/>
  <c r="F407" i="5"/>
  <c r="H393" i="5"/>
  <c r="G393" i="5"/>
  <c r="F393" i="5"/>
  <c r="H386" i="5"/>
  <c r="G386" i="5"/>
  <c r="F386" i="5"/>
  <c r="H379" i="5"/>
  <c r="G379" i="5"/>
  <c r="F379" i="5"/>
  <c r="H365" i="5"/>
  <c r="G365" i="5"/>
  <c r="F365" i="5"/>
  <c r="H358" i="5"/>
  <c r="G358" i="5"/>
  <c r="F358" i="5"/>
  <c r="H351" i="5"/>
  <c r="G351" i="5"/>
  <c r="F351" i="5"/>
  <c r="H337" i="5"/>
  <c r="G337" i="5"/>
  <c r="F337" i="5"/>
  <c r="H330" i="5"/>
  <c r="G330" i="5"/>
  <c r="F330" i="5"/>
  <c r="H323" i="5"/>
  <c r="G323" i="5"/>
  <c r="F323" i="5"/>
  <c r="H309" i="5"/>
  <c r="G309" i="5"/>
  <c r="F309" i="5"/>
  <c r="H302" i="5"/>
  <c r="G302" i="5"/>
  <c r="F302" i="5"/>
  <c r="H295" i="5"/>
  <c r="G295" i="5"/>
  <c r="F295" i="5"/>
  <c r="H253" i="5"/>
  <c r="G253" i="5"/>
  <c r="F253" i="5"/>
  <c r="H246" i="5"/>
  <c r="G246" i="5"/>
  <c r="F246" i="5"/>
  <c r="H239" i="5"/>
  <c r="G239" i="5"/>
  <c r="F239" i="5"/>
  <c r="H225" i="5"/>
  <c r="G225" i="5"/>
  <c r="F225" i="5"/>
  <c r="H218" i="5"/>
  <c r="G218" i="5"/>
  <c r="F218" i="5"/>
  <c r="H211" i="5"/>
  <c r="G211" i="5"/>
  <c r="F211" i="5"/>
  <c r="H197" i="5"/>
  <c r="G197" i="5"/>
  <c r="F197" i="5"/>
  <c r="H190" i="5"/>
  <c r="G190" i="5"/>
  <c r="F190" i="5"/>
  <c r="H183" i="5"/>
  <c r="G183" i="5"/>
  <c r="F183" i="5"/>
  <c r="H141" i="5"/>
  <c r="G141" i="5"/>
  <c r="F141" i="5"/>
  <c r="H134" i="5"/>
  <c r="G134" i="5"/>
  <c r="F134" i="5"/>
  <c r="H127" i="5"/>
  <c r="G127" i="5"/>
  <c r="F127" i="5"/>
  <c r="A1525" i="6" l="1"/>
  <c r="C1526" i="6"/>
  <c r="H1525" i="6"/>
  <c r="A64" i="6"/>
  <c r="C65" i="6"/>
  <c r="A51" i="6"/>
  <c r="H113" i="5"/>
  <c r="G113" i="5"/>
  <c r="F113" i="5"/>
  <c r="H106" i="5"/>
  <c r="G106" i="5"/>
  <c r="F106" i="5"/>
  <c r="H99" i="5"/>
  <c r="G99" i="5"/>
  <c r="F99" i="5"/>
  <c r="H85" i="5"/>
  <c r="G85" i="5"/>
  <c r="F85" i="5"/>
  <c r="H78" i="5"/>
  <c r="G78" i="5"/>
  <c r="F78" i="5"/>
  <c r="H71" i="5"/>
  <c r="G71" i="5"/>
  <c r="F71" i="5"/>
  <c r="H57" i="5"/>
  <c r="G57" i="5"/>
  <c r="F57" i="5"/>
  <c r="B57" i="5"/>
  <c r="B56" i="5"/>
  <c r="B55" i="5"/>
  <c r="B54" i="5"/>
  <c r="B53" i="5"/>
  <c r="B52" i="5"/>
  <c r="B80" i="5" s="1"/>
  <c r="B51" i="5"/>
  <c r="H50" i="5"/>
  <c r="G50" i="5"/>
  <c r="F50" i="5"/>
  <c r="B50" i="5"/>
  <c r="B78" i="5" s="1"/>
  <c r="B49" i="5"/>
  <c r="B48" i="5"/>
  <c r="B47" i="5"/>
  <c r="B46" i="5"/>
  <c r="B74" i="5" s="1"/>
  <c r="B45" i="5"/>
  <c r="B44" i="5"/>
  <c r="H43" i="5"/>
  <c r="G43" i="5"/>
  <c r="F43" i="5"/>
  <c r="B43" i="5"/>
  <c r="B71" i="5" s="1"/>
  <c r="B42" i="5"/>
  <c r="B41" i="5"/>
  <c r="B40" i="5"/>
  <c r="B39" i="5"/>
  <c r="B67" i="5" s="1"/>
  <c r="B38" i="5"/>
  <c r="B66" i="5" s="1"/>
  <c r="B37" i="5"/>
  <c r="N202" i="2"/>
  <c r="M202" i="2"/>
  <c r="L202" i="2"/>
  <c r="K202" i="2"/>
  <c r="O202" i="2" s="1"/>
  <c r="N201" i="2"/>
  <c r="M201" i="2"/>
  <c r="L201" i="2"/>
  <c r="K201" i="2"/>
  <c r="O201" i="2" s="1"/>
  <c r="N200" i="2"/>
  <c r="M200" i="2"/>
  <c r="L200" i="2"/>
  <c r="K200" i="2"/>
  <c r="O200" i="2" s="1"/>
  <c r="N198" i="2"/>
  <c r="M198" i="2"/>
  <c r="L198" i="2"/>
  <c r="K198" i="2"/>
  <c r="O198" i="2" s="1"/>
  <c r="N197" i="2"/>
  <c r="M197" i="2"/>
  <c r="L197" i="2"/>
  <c r="K197" i="2"/>
  <c r="O197" i="2" s="1"/>
  <c r="N196" i="2"/>
  <c r="M196" i="2"/>
  <c r="L196" i="2"/>
  <c r="K196" i="2"/>
  <c r="O196" i="2" s="1"/>
  <c r="N194" i="2"/>
  <c r="M194" i="2"/>
  <c r="L194" i="2"/>
  <c r="K194" i="2"/>
  <c r="O194" i="2" s="1"/>
  <c r="N193" i="2"/>
  <c r="M193" i="2"/>
  <c r="L193" i="2"/>
  <c r="K193" i="2"/>
  <c r="O193" i="2" s="1"/>
  <c r="N192" i="2"/>
  <c r="M192" i="2"/>
  <c r="L192" i="2"/>
  <c r="K192" i="2"/>
  <c r="O192" i="2" s="1"/>
  <c r="N190" i="2"/>
  <c r="M190" i="2"/>
  <c r="L190" i="2"/>
  <c r="K190" i="2"/>
  <c r="N189" i="2"/>
  <c r="M189" i="2"/>
  <c r="L189" i="2"/>
  <c r="K189" i="2"/>
  <c r="O189" i="2" s="1"/>
  <c r="N188" i="2"/>
  <c r="M188" i="2"/>
  <c r="L188" i="2"/>
  <c r="K188" i="2"/>
  <c r="O188" i="2" s="1"/>
  <c r="N184" i="2"/>
  <c r="M184" i="2"/>
  <c r="L184" i="2"/>
  <c r="K184" i="2"/>
  <c r="N183" i="2"/>
  <c r="M183" i="2"/>
  <c r="L183" i="2"/>
  <c r="K183" i="2"/>
  <c r="N182" i="2"/>
  <c r="M182" i="2"/>
  <c r="L182" i="2"/>
  <c r="K182" i="2"/>
  <c r="N180" i="2"/>
  <c r="M180" i="2"/>
  <c r="L180" i="2"/>
  <c r="K180" i="2"/>
  <c r="N179" i="2"/>
  <c r="M179" i="2"/>
  <c r="L179" i="2"/>
  <c r="K179" i="2"/>
  <c r="O179" i="2" s="1"/>
  <c r="N178" i="2"/>
  <c r="M178" i="2"/>
  <c r="L178" i="2"/>
  <c r="K178" i="2"/>
  <c r="O178" i="2" s="1"/>
  <c r="N176" i="2"/>
  <c r="M176" i="2"/>
  <c r="L176" i="2"/>
  <c r="K176" i="2"/>
  <c r="N175" i="2"/>
  <c r="M175" i="2"/>
  <c r="L175" i="2"/>
  <c r="K175" i="2"/>
  <c r="O175" i="2" s="1"/>
  <c r="N174" i="2"/>
  <c r="M174" i="2"/>
  <c r="L174" i="2"/>
  <c r="K174" i="2"/>
  <c r="O174" i="2" s="1"/>
  <c r="N172" i="2"/>
  <c r="M172" i="2"/>
  <c r="L172" i="2"/>
  <c r="K172" i="2"/>
  <c r="N171" i="2"/>
  <c r="M171" i="2"/>
  <c r="L171" i="2"/>
  <c r="K171" i="2"/>
  <c r="N170" i="2"/>
  <c r="M170" i="2"/>
  <c r="L170" i="2"/>
  <c r="K170" i="2"/>
  <c r="O170" i="2" s="1"/>
  <c r="N168" i="2"/>
  <c r="M168" i="2"/>
  <c r="L168" i="2"/>
  <c r="K168" i="2"/>
  <c r="O168" i="2" s="1"/>
  <c r="N167" i="2"/>
  <c r="M167" i="2"/>
  <c r="L167" i="2"/>
  <c r="K167" i="2"/>
  <c r="O167" i="2" s="1"/>
  <c r="N166" i="2"/>
  <c r="M166" i="2"/>
  <c r="L166" i="2"/>
  <c r="K166" i="2"/>
  <c r="O166" i="2" s="1"/>
  <c r="N164" i="2"/>
  <c r="M164" i="2"/>
  <c r="L164" i="2"/>
  <c r="K164" i="2"/>
  <c r="O164" i="2" s="1"/>
  <c r="N163" i="2"/>
  <c r="M163" i="2"/>
  <c r="L163" i="2"/>
  <c r="K163" i="2"/>
  <c r="O163" i="2" s="1"/>
  <c r="N162" i="2"/>
  <c r="M162" i="2"/>
  <c r="L162" i="2"/>
  <c r="K162" i="2"/>
  <c r="O162" i="2" s="1"/>
  <c r="N160" i="2"/>
  <c r="M160" i="2"/>
  <c r="L160" i="2"/>
  <c r="K160" i="2"/>
  <c r="O160" i="2" s="1"/>
  <c r="N159" i="2"/>
  <c r="M159" i="2"/>
  <c r="L159" i="2"/>
  <c r="K159" i="2"/>
  <c r="O159" i="2" s="1"/>
  <c r="N158" i="2"/>
  <c r="M158" i="2"/>
  <c r="L158" i="2"/>
  <c r="K158" i="2"/>
  <c r="O158" i="2" s="1"/>
  <c r="N156" i="2"/>
  <c r="M156" i="2"/>
  <c r="L156" i="2"/>
  <c r="K156" i="2"/>
  <c r="O156" i="2" s="1"/>
  <c r="Q156" i="2" s="1"/>
  <c r="N155" i="2"/>
  <c r="M155" i="2"/>
  <c r="L155" i="2"/>
  <c r="K155" i="2"/>
  <c r="N154" i="2"/>
  <c r="M154" i="2"/>
  <c r="L154" i="2"/>
  <c r="K154" i="2"/>
  <c r="N152" i="2"/>
  <c r="M152" i="2"/>
  <c r="L152" i="2"/>
  <c r="K152" i="2"/>
  <c r="N151" i="2"/>
  <c r="M151" i="2"/>
  <c r="L151" i="2"/>
  <c r="K151" i="2"/>
  <c r="O151" i="2" s="1"/>
  <c r="N150" i="2"/>
  <c r="M150" i="2"/>
  <c r="L150" i="2"/>
  <c r="K150" i="2"/>
  <c r="O150" i="2" s="1"/>
  <c r="N148" i="2"/>
  <c r="M148" i="2"/>
  <c r="L148" i="2"/>
  <c r="K148" i="2"/>
  <c r="N147" i="2"/>
  <c r="M147" i="2"/>
  <c r="L147" i="2"/>
  <c r="K147" i="2"/>
  <c r="O147" i="2" s="1"/>
  <c r="N146" i="2"/>
  <c r="M146" i="2"/>
  <c r="L146" i="2"/>
  <c r="K146" i="2"/>
  <c r="O146" i="2" s="1"/>
  <c r="N144" i="2"/>
  <c r="M144" i="2"/>
  <c r="L144" i="2"/>
  <c r="K144" i="2"/>
  <c r="O144" i="2" s="1"/>
  <c r="N143" i="2"/>
  <c r="M143" i="2"/>
  <c r="L143" i="2"/>
  <c r="K143" i="2"/>
  <c r="N142" i="2"/>
  <c r="M142" i="2"/>
  <c r="L142" i="2"/>
  <c r="K142" i="2"/>
  <c r="O142" i="2" s="1"/>
  <c r="N140" i="2"/>
  <c r="M140" i="2"/>
  <c r="L140" i="2"/>
  <c r="K140" i="2"/>
  <c r="N139" i="2"/>
  <c r="M139" i="2"/>
  <c r="L139" i="2"/>
  <c r="K139" i="2"/>
  <c r="N138" i="2"/>
  <c r="M138" i="2"/>
  <c r="L138" i="2"/>
  <c r="K138" i="2"/>
  <c r="O138" i="2" s="1"/>
  <c r="N136" i="2"/>
  <c r="M136" i="2"/>
  <c r="L136" i="2"/>
  <c r="K136" i="2"/>
  <c r="N135" i="2"/>
  <c r="M135" i="2"/>
  <c r="L135" i="2"/>
  <c r="K135" i="2"/>
  <c r="N134" i="2"/>
  <c r="M134" i="2"/>
  <c r="L134" i="2"/>
  <c r="K134" i="2"/>
  <c r="O134" i="2" s="1"/>
  <c r="N132" i="2"/>
  <c r="M132" i="2"/>
  <c r="L132" i="2"/>
  <c r="K132" i="2"/>
  <c r="N131" i="2"/>
  <c r="M131" i="2"/>
  <c r="L131" i="2"/>
  <c r="K131" i="2"/>
  <c r="N130" i="2"/>
  <c r="M130" i="2"/>
  <c r="L130" i="2"/>
  <c r="K130" i="2"/>
  <c r="N128" i="2"/>
  <c r="M128" i="2"/>
  <c r="L128" i="2"/>
  <c r="K128" i="2"/>
  <c r="N127" i="2"/>
  <c r="M127" i="2"/>
  <c r="L127" i="2"/>
  <c r="K127" i="2"/>
  <c r="O127" i="2" s="1"/>
  <c r="N126" i="2"/>
  <c r="M126" i="2"/>
  <c r="L126" i="2"/>
  <c r="K126" i="2"/>
  <c r="O126" i="2" s="1"/>
  <c r="N124" i="2"/>
  <c r="M124" i="2"/>
  <c r="L124" i="2"/>
  <c r="K124" i="2"/>
  <c r="N123" i="2"/>
  <c r="M123" i="2"/>
  <c r="L123" i="2"/>
  <c r="K123" i="2"/>
  <c r="N122" i="2"/>
  <c r="M122" i="2"/>
  <c r="L122" i="2"/>
  <c r="K122" i="2"/>
  <c r="O122" i="2" s="1"/>
  <c r="N120" i="2"/>
  <c r="M120" i="2"/>
  <c r="L120" i="2"/>
  <c r="K120" i="2"/>
  <c r="O120" i="2" s="1"/>
  <c r="N119" i="2"/>
  <c r="M119" i="2"/>
  <c r="L119" i="2"/>
  <c r="K119" i="2"/>
  <c r="N118" i="2"/>
  <c r="M118" i="2"/>
  <c r="L118" i="2"/>
  <c r="K118" i="2"/>
  <c r="O118" i="2" s="1"/>
  <c r="N116" i="2"/>
  <c r="M116" i="2"/>
  <c r="L116" i="2"/>
  <c r="K116" i="2"/>
  <c r="N115" i="2"/>
  <c r="M115" i="2"/>
  <c r="L115" i="2"/>
  <c r="K115" i="2"/>
  <c r="N114" i="2"/>
  <c r="M114" i="2"/>
  <c r="L114" i="2"/>
  <c r="K114" i="2"/>
  <c r="O114" i="2" s="1"/>
  <c r="N112" i="2"/>
  <c r="M112" i="2"/>
  <c r="L112" i="2"/>
  <c r="K112" i="2"/>
  <c r="O112" i="2" s="1"/>
  <c r="N111" i="2"/>
  <c r="M111" i="2"/>
  <c r="L111" i="2"/>
  <c r="K111" i="2"/>
  <c r="O111" i="2" s="1"/>
  <c r="N110" i="2"/>
  <c r="M110" i="2"/>
  <c r="L110" i="2"/>
  <c r="K110" i="2"/>
  <c r="O110" i="2" s="1"/>
  <c r="N108" i="2"/>
  <c r="M108" i="2"/>
  <c r="L108" i="2"/>
  <c r="K108" i="2"/>
  <c r="O108" i="2" s="1"/>
  <c r="N107" i="2"/>
  <c r="M107" i="2"/>
  <c r="L107" i="2"/>
  <c r="K107" i="2"/>
  <c r="O107" i="2" s="1"/>
  <c r="N106" i="2"/>
  <c r="M106" i="2"/>
  <c r="L106" i="2"/>
  <c r="K106" i="2"/>
  <c r="O106" i="2" s="1"/>
  <c r="N104" i="2"/>
  <c r="M104" i="2"/>
  <c r="L104" i="2"/>
  <c r="K104" i="2"/>
  <c r="O104" i="2" s="1"/>
  <c r="N103" i="2"/>
  <c r="M103" i="2"/>
  <c r="L103" i="2"/>
  <c r="K103" i="2"/>
  <c r="O103" i="2" s="1"/>
  <c r="N102" i="2"/>
  <c r="M102" i="2"/>
  <c r="L102" i="2"/>
  <c r="K102" i="2"/>
  <c r="O102" i="2" s="1"/>
  <c r="N100" i="2"/>
  <c r="M100" i="2"/>
  <c r="L100" i="2"/>
  <c r="K100" i="2"/>
  <c r="O100" i="2" s="1"/>
  <c r="N99" i="2"/>
  <c r="M99" i="2"/>
  <c r="L99" i="2"/>
  <c r="K99" i="2"/>
  <c r="O99" i="2" s="1"/>
  <c r="N98" i="2"/>
  <c r="M98" i="2"/>
  <c r="L98" i="2"/>
  <c r="K98" i="2"/>
  <c r="O98" i="2" s="1"/>
  <c r="N96" i="2"/>
  <c r="M96" i="2"/>
  <c r="L96" i="2"/>
  <c r="K96" i="2"/>
  <c r="O96" i="2" s="1"/>
  <c r="N95" i="2"/>
  <c r="M95" i="2"/>
  <c r="L95" i="2"/>
  <c r="K95" i="2"/>
  <c r="O95" i="2" s="1"/>
  <c r="N94" i="2"/>
  <c r="M94" i="2"/>
  <c r="L94" i="2"/>
  <c r="K94" i="2"/>
  <c r="O94" i="2" s="1"/>
  <c r="N92" i="2"/>
  <c r="M92" i="2"/>
  <c r="L92" i="2"/>
  <c r="K92" i="2"/>
  <c r="O92" i="2" s="1"/>
  <c r="N91" i="2"/>
  <c r="M91" i="2"/>
  <c r="L91" i="2"/>
  <c r="K91" i="2"/>
  <c r="O91" i="2" s="1"/>
  <c r="N90" i="2"/>
  <c r="M90" i="2"/>
  <c r="L90" i="2"/>
  <c r="K90" i="2"/>
  <c r="O90" i="2" s="1"/>
  <c r="N88" i="2"/>
  <c r="M88" i="2"/>
  <c r="L88" i="2"/>
  <c r="K88" i="2"/>
  <c r="O88" i="2" s="1"/>
  <c r="N87" i="2"/>
  <c r="M87" i="2"/>
  <c r="L87" i="2"/>
  <c r="K87" i="2"/>
  <c r="O87" i="2" s="1"/>
  <c r="N86" i="2"/>
  <c r="M86" i="2"/>
  <c r="L86" i="2"/>
  <c r="K86" i="2"/>
  <c r="O86" i="2" s="1"/>
  <c r="N84" i="2"/>
  <c r="M84" i="2"/>
  <c r="L84" i="2"/>
  <c r="K84" i="2"/>
  <c r="O84" i="2" s="1"/>
  <c r="N83" i="2"/>
  <c r="M83" i="2"/>
  <c r="L83" i="2"/>
  <c r="K83" i="2"/>
  <c r="O83" i="2" s="1"/>
  <c r="N82" i="2"/>
  <c r="M82" i="2"/>
  <c r="L82" i="2"/>
  <c r="K82" i="2"/>
  <c r="O82" i="2" s="1"/>
  <c r="N80" i="2"/>
  <c r="M80" i="2"/>
  <c r="L80" i="2"/>
  <c r="K80" i="2"/>
  <c r="O80" i="2" s="1"/>
  <c r="N79" i="2"/>
  <c r="M79" i="2"/>
  <c r="L79" i="2"/>
  <c r="K79" i="2"/>
  <c r="O79" i="2" s="1"/>
  <c r="N78" i="2"/>
  <c r="M78" i="2"/>
  <c r="L78" i="2"/>
  <c r="K78" i="2"/>
  <c r="O78" i="2" s="1"/>
  <c r="N76" i="2"/>
  <c r="M76" i="2"/>
  <c r="L76" i="2"/>
  <c r="K76" i="2"/>
  <c r="O76" i="2" s="1"/>
  <c r="N75" i="2"/>
  <c r="M75" i="2"/>
  <c r="L75" i="2"/>
  <c r="K75" i="2"/>
  <c r="O75" i="2" s="1"/>
  <c r="N74" i="2"/>
  <c r="M74" i="2"/>
  <c r="L74" i="2"/>
  <c r="K74" i="2"/>
  <c r="O74" i="2" s="1"/>
  <c r="N72" i="2"/>
  <c r="M72" i="2"/>
  <c r="L72" i="2"/>
  <c r="K72" i="2"/>
  <c r="O72" i="2" s="1"/>
  <c r="N71" i="2"/>
  <c r="M71" i="2"/>
  <c r="L71" i="2"/>
  <c r="K71" i="2"/>
  <c r="O71" i="2" s="1"/>
  <c r="N70" i="2"/>
  <c r="M70" i="2"/>
  <c r="L70" i="2"/>
  <c r="K70" i="2"/>
  <c r="O70" i="2" s="1"/>
  <c r="N68" i="2"/>
  <c r="M68" i="2"/>
  <c r="L68" i="2"/>
  <c r="K68" i="2"/>
  <c r="O68" i="2" s="1"/>
  <c r="N67" i="2"/>
  <c r="M67" i="2"/>
  <c r="L67" i="2"/>
  <c r="K67" i="2"/>
  <c r="N66" i="2"/>
  <c r="M66" i="2"/>
  <c r="L66" i="2"/>
  <c r="K66" i="2"/>
  <c r="O66" i="2" s="1"/>
  <c r="N64" i="2"/>
  <c r="M64" i="2"/>
  <c r="L64" i="2"/>
  <c r="K64" i="2"/>
  <c r="O64" i="2" s="1"/>
  <c r="N63" i="2"/>
  <c r="M63" i="2"/>
  <c r="L63" i="2"/>
  <c r="K63" i="2"/>
  <c r="O63" i="2" s="1"/>
  <c r="N62" i="2"/>
  <c r="M62" i="2"/>
  <c r="L62" i="2"/>
  <c r="K62" i="2"/>
  <c r="O62" i="2" s="1"/>
  <c r="N60" i="2"/>
  <c r="M60" i="2"/>
  <c r="L60" i="2"/>
  <c r="K60" i="2"/>
  <c r="O60" i="2" s="1"/>
  <c r="N59" i="2"/>
  <c r="M59" i="2"/>
  <c r="L59" i="2"/>
  <c r="K59" i="2"/>
  <c r="O59" i="2" s="1"/>
  <c r="N58" i="2"/>
  <c r="M58" i="2"/>
  <c r="L58" i="2"/>
  <c r="K58" i="2"/>
  <c r="O58" i="2" s="1"/>
  <c r="N56" i="2"/>
  <c r="M56" i="2"/>
  <c r="L56" i="2"/>
  <c r="K56" i="2"/>
  <c r="O56" i="2" s="1"/>
  <c r="N55" i="2"/>
  <c r="M55" i="2"/>
  <c r="L55" i="2"/>
  <c r="K55" i="2"/>
  <c r="O55" i="2" s="1"/>
  <c r="K57" i="2"/>
  <c r="L57" i="2"/>
  <c r="M57" i="2"/>
  <c r="N57" i="2"/>
  <c r="O57" i="2"/>
  <c r="P57" i="2" s="1"/>
  <c r="N54" i="2"/>
  <c r="M54" i="2"/>
  <c r="L54" i="2"/>
  <c r="K54" i="2"/>
  <c r="N52" i="2"/>
  <c r="M52" i="2"/>
  <c r="L52" i="2"/>
  <c r="K52" i="2"/>
  <c r="N51" i="2"/>
  <c r="M51" i="2"/>
  <c r="L51" i="2"/>
  <c r="K51" i="2"/>
  <c r="N50" i="2"/>
  <c r="M50" i="2"/>
  <c r="L50" i="2"/>
  <c r="K50" i="2"/>
  <c r="N48" i="2"/>
  <c r="M48" i="2"/>
  <c r="L48" i="2"/>
  <c r="K48" i="2"/>
  <c r="N47" i="2"/>
  <c r="M47" i="2"/>
  <c r="L47" i="2"/>
  <c r="K47" i="2"/>
  <c r="N46" i="2"/>
  <c r="M46" i="2"/>
  <c r="L46" i="2"/>
  <c r="K46" i="2"/>
  <c r="N44" i="2"/>
  <c r="M44" i="2"/>
  <c r="L44" i="2"/>
  <c r="K44" i="2"/>
  <c r="N43" i="2"/>
  <c r="M43" i="2"/>
  <c r="L43" i="2"/>
  <c r="K43" i="2"/>
  <c r="N42" i="2"/>
  <c r="M42" i="2"/>
  <c r="L42" i="2"/>
  <c r="K42" i="2"/>
  <c r="N40" i="2"/>
  <c r="M40" i="2"/>
  <c r="L40" i="2"/>
  <c r="K40" i="2"/>
  <c r="N39" i="2"/>
  <c r="M39" i="2"/>
  <c r="L39" i="2"/>
  <c r="K39" i="2"/>
  <c r="N38" i="2"/>
  <c r="M38" i="2"/>
  <c r="L38" i="2"/>
  <c r="K38" i="2"/>
  <c r="N36" i="2"/>
  <c r="M36" i="2"/>
  <c r="L36" i="2"/>
  <c r="K36" i="2"/>
  <c r="N35" i="2"/>
  <c r="M35" i="2"/>
  <c r="L35" i="2"/>
  <c r="K35" i="2"/>
  <c r="N34" i="2"/>
  <c r="M34" i="2"/>
  <c r="L34" i="2"/>
  <c r="K34" i="2"/>
  <c r="N32" i="2"/>
  <c r="M32" i="2"/>
  <c r="L32" i="2"/>
  <c r="K32" i="2"/>
  <c r="N31" i="2"/>
  <c r="M31" i="2"/>
  <c r="L31" i="2"/>
  <c r="K31" i="2"/>
  <c r="N30" i="2"/>
  <c r="M30" i="2"/>
  <c r="L30" i="2"/>
  <c r="K30" i="2"/>
  <c r="N28" i="2"/>
  <c r="M28" i="2"/>
  <c r="L28" i="2"/>
  <c r="K28" i="2"/>
  <c r="N27" i="2"/>
  <c r="M27" i="2"/>
  <c r="L27" i="2"/>
  <c r="K27" i="2"/>
  <c r="N26" i="2"/>
  <c r="M26" i="2"/>
  <c r="L26" i="2"/>
  <c r="K26" i="2"/>
  <c r="N24" i="2"/>
  <c r="M24" i="2"/>
  <c r="L24" i="2"/>
  <c r="K24" i="2"/>
  <c r="N23" i="2"/>
  <c r="M23" i="2"/>
  <c r="L23" i="2"/>
  <c r="K23" i="2"/>
  <c r="N22" i="2"/>
  <c r="M22" i="2"/>
  <c r="L22" i="2"/>
  <c r="K22" i="2"/>
  <c r="O22" i="2" s="1"/>
  <c r="N20" i="2"/>
  <c r="M20" i="2"/>
  <c r="L20" i="2"/>
  <c r="K20" i="2"/>
  <c r="N19" i="2"/>
  <c r="M19" i="2"/>
  <c r="L19" i="2"/>
  <c r="K19" i="2"/>
  <c r="O19" i="2" s="1"/>
  <c r="N18" i="2"/>
  <c r="M18" i="2"/>
  <c r="L18" i="2"/>
  <c r="K18" i="2"/>
  <c r="N16" i="2"/>
  <c r="M16" i="2"/>
  <c r="L16" i="2"/>
  <c r="K16" i="2"/>
  <c r="N15" i="2"/>
  <c r="M15" i="2"/>
  <c r="L15" i="2"/>
  <c r="K15" i="2"/>
  <c r="N14" i="2"/>
  <c r="M14" i="2"/>
  <c r="L14" i="2"/>
  <c r="K14" i="2"/>
  <c r="O14" i="2" s="1"/>
  <c r="N12" i="2"/>
  <c r="M12" i="2"/>
  <c r="L12" i="2"/>
  <c r="K12" i="2"/>
  <c r="N11" i="2"/>
  <c r="M11" i="2"/>
  <c r="L11" i="2"/>
  <c r="K11" i="2"/>
  <c r="O11" i="2" s="1"/>
  <c r="N10" i="2"/>
  <c r="M10" i="2"/>
  <c r="L10" i="2"/>
  <c r="K10" i="2"/>
  <c r="N8" i="2"/>
  <c r="M8" i="2"/>
  <c r="L8" i="2"/>
  <c r="K8" i="2"/>
  <c r="N7" i="2"/>
  <c r="M7" i="2"/>
  <c r="L7" i="2"/>
  <c r="K7" i="2"/>
  <c r="N6" i="2"/>
  <c r="M6" i="2"/>
  <c r="L6" i="2"/>
  <c r="K6" i="2"/>
  <c r="C1527" i="6" l="1"/>
  <c r="A1526" i="6"/>
  <c r="H1526" i="6"/>
  <c r="O190" i="2"/>
  <c r="A65" i="6"/>
  <c r="C66" i="6"/>
  <c r="A52" i="6"/>
  <c r="B108" i="5"/>
  <c r="B85" i="5"/>
  <c r="B102" i="5"/>
  <c r="B106" i="5"/>
  <c r="B79" i="5"/>
  <c r="B81" i="5"/>
  <c r="B94" i="5"/>
  <c r="B82" i="5"/>
  <c r="B95" i="5"/>
  <c r="B99" i="5"/>
  <c r="B73" i="5"/>
  <c r="B83" i="5"/>
  <c r="B84" i="5"/>
  <c r="B75" i="5"/>
  <c r="B72" i="5"/>
  <c r="B76" i="5"/>
  <c r="B77" i="5"/>
  <c r="B65" i="5"/>
  <c r="B69" i="5"/>
  <c r="B70" i="5"/>
  <c r="B68" i="5"/>
  <c r="O115" i="2"/>
  <c r="O116" i="2"/>
  <c r="O123" i="2"/>
  <c r="O124" i="2"/>
  <c r="O128" i="2"/>
  <c r="O130" i="2"/>
  <c r="O131" i="2"/>
  <c r="O132" i="2"/>
  <c r="O135" i="2"/>
  <c r="O136" i="2"/>
  <c r="O139" i="2"/>
  <c r="O140" i="2"/>
  <c r="O152" i="2"/>
  <c r="O172" i="2"/>
  <c r="O176" i="2"/>
  <c r="O180" i="2"/>
  <c r="O34" i="2"/>
  <c r="O35" i="2"/>
  <c r="O38" i="2"/>
  <c r="O39" i="2"/>
  <c r="O40" i="2"/>
  <c r="O42" i="2"/>
  <c r="O43" i="2"/>
  <c r="O44" i="2"/>
  <c r="O46" i="2"/>
  <c r="O47" i="2"/>
  <c r="O48" i="2"/>
  <c r="O50" i="2"/>
  <c r="O51" i="2"/>
  <c r="O52" i="2"/>
  <c r="Q57" i="2"/>
  <c r="Q202" i="2"/>
  <c r="P202" i="2"/>
  <c r="P201" i="2"/>
  <c r="Q201" i="2"/>
  <c r="Q200" i="2"/>
  <c r="P200" i="2"/>
  <c r="P197" i="2"/>
  <c r="Q197" i="2"/>
  <c r="Q198" i="2"/>
  <c r="P198" i="2"/>
  <c r="Q196" i="2"/>
  <c r="P196" i="2"/>
  <c r="Q194" i="2"/>
  <c r="P194" i="2"/>
  <c r="P193" i="2"/>
  <c r="Q193" i="2"/>
  <c r="Q192" i="2"/>
  <c r="P192" i="2"/>
  <c r="Q190" i="2"/>
  <c r="P190" i="2"/>
  <c r="P189" i="2"/>
  <c r="Q189" i="2"/>
  <c r="Q188" i="2"/>
  <c r="P188" i="2"/>
  <c r="O184" i="2"/>
  <c r="Q184" i="2" s="1"/>
  <c r="O183" i="2"/>
  <c r="O182" i="2"/>
  <c r="Q182" i="2" s="1"/>
  <c r="P183" i="2"/>
  <c r="Q183" i="2"/>
  <c r="P184" i="2"/>
  <c r="P182" i="2"/>
  <c r="P179" i="2"/>
  <c r="Q179" i="2"/>
  <c r="Q180" i="2"/>
  <c r="P180" i="2"/>
  <c r="Q178" i="2"/>
  <c r="P178" i="2"/>
  <c r="Q176" i="2"/>
  <c r="P176" i="2"/>
  <c r="P175" i="2"/>
  <c r="Q175" i="2"/>
  <c r="Q174" i="2"/>
  <c r="P174" i="2"/>
  <c r="O171" i="2"/>
  <c r="P171" i="2" s="1"/>
  <c r="Q172" i="2"/>
  <c r="P172" i="2"/>
  <c r="Q171" i="2"/>
  <c r="Q170" i="2"/>
  <c r="P170" i="2"/>
  <c r="Q168" i="2"/>
  <c r="P168" i="2"/>
  <c r="P167" i="2"/>
  <c r="Q167" i="2"/>
  <c r="Q166" i="2"/>
  <c r="P166" i="2"/>
  <c r="Q164" i="2"/>
  <c r="P164" i="2"/>
  <c r="P163" i="2"/>
  <c r="Q163" i="2"/>
  <c r="Q162" i="2"/>
  <c r="P162" i="2"/>
  <c r="P159" i="2"/>
  <c r="Q159" i="2"/>
  <c r="Q160" i="2"/>
  <c r="P160" i="2"/>
  <c r="Q158" i="2"/>
  <c r="P158" i="2"/>
  <c r="O155" i="2"/>
  <c r="Q155" i="2" s="1"/>
  <c r="O154" i="2"/>
  <c r="Q154" i="2" s="1"/>
  <c r="P156" i="2"/>
  <c r="Q152" i="2"/>
  <c r="P152" i="2"/>
  <c r="P151" i="2"/>
  <c r="Q151" i="2"/>
  <c r="Q150" i="2"/>
  <c r="P150" i="2"/>
  <c r="O148" i="2"/>
  <c r="Q148" i="2" s="1"/>
  <c r="P147" i="2"/>
  <c r="Q147" i="2"/>
  <c r="P148" i="2"/>
  <c r="Q146" i="2"/>
  <c r="P146" i="2"/>
  <c r="O143" i="2"/>
  <c r="P143" i="2" s="1"/>
  <c r="Q144" i="2"/>
  <c r="P144" i="2"/>
  <c r="Q142" i="2"/>
  <c r="P142" i="2"/>
  <c r="P139" i="2"/>
  <c r="Q139" i="2"/>
  <c r="Q140" i="2"/>
  <c r="P140" i="2"/>
  <c r="Q138" i="2"/>
  <c r="P138" i="2"/>
  <c r="Q136" i="2"/>
  <c r="P136" i="2"/>
  <c r="P135" i="2"/>
  <c r="Q135" i="2"/>
  <c r="Q134" i="2"/>
  <c r="P134" i="2"/>
  <c r="P131" i="2"/>
  <c r="Q131" i="2"/>
  <c r="Q132" i="2"/>
  <c r="P132" i="2"/>
  <c r="Q130" i="2"/>
  <c r="P130" i="2"/>
  <c r="Q128" i="2"/>
  <c r="P128" i="2"/>
  <c r="P127" i="2"/>
  <c r="Q127" i="2"/>
  <c r="Q126" i="2"/>
  <c r="P126" i="2"/>
  <c r="P123" i="2"/>
  <c r="Q123" i="2"/>
  <c r="Q124" i="2"/>
  <c r="P124" i="2"/>
  <c r="Q122" i="2"/>
  <c r="P122" i="2"/>
  <c r="O119" i="2"/>
  <c r="P119" i="2" s="1"/>
  <c r="Q120" i="2"/>
  <c r="P120" i="2"/>
  <c r="Q118" i="2"/>
  <c r="P118" i="2"/>
  <c r="P115" i="2"/>
  <c r="Q115" i="2"/>
  <c r="Q116" i="2"/>
  <c r="P116" i="2"/>
  <c r="Q114" i="2"/>
  <c r="P114" i="2"/>
  <c r="P111" i="2"/>
  <c r="Q111" i="2"/>
  <c r="Q112" i="2"/>
  <c r="P112" i="2"/>
  <c r="Q110" i="2"/>
  <c r="P110" i="2"/>
  <c r="Q108" i="2"/>
  <c r="P108" i="2"/>
  <c r="P107" i="2"/>
  <c r="Q107" i="2"/>
  <c r="Q106" i="2"/>
  <c r="P106" i="2"/>
  <c r="P103" i="2"/>
  <c r="Q103" i="2"/>
  <c r="Q104" i="2"/>
  <c r="P104" i="2"/>
  <c r="Q102" i="2"/>
  <c r="P102" i="2"/>
  <c r="P99" i="2"/>
  <c r="Q99" i="2"/>
  <c r="Q100" i="2"/>
  <c r="P100" i="2"/>
  <c r="Q98" i="2"/>
  <c r="P98" i="2"/>
  <c r="P95" i="2"/>
  <c r="Q95" i="2"/>
  <c r="Q96" i="2"/>
  <c r="P96" i="2"/>
  <c r="Q94" i="2"/>
  <c r="P94" i="2"/>
  <c r="Q92" i="2"/>
  <c r="P92" i="2"/>
  <c r="P91" i="2"/>
  <c r="Q91" i="2"/>
  <c r="Q90" i="2"/>
  <c r="P90" i="2"/>
  <c r="Q88" i="2"/>
  <c r="P88" i="2"/>
  <c r="P87" i="2"/>
  <c r="Q87" i="2"/>
  <c r="Q86" i="2"/>
  <c r="P86" i="2"/>
  <c r="P83" i="2"/>
  <c r="Q83" i="2"/>
  <c r="Q84" i="2"/>
  <c r="P84" i="2"/>
  <c r="Q82" i="2"/>
  <c r="P82" i="2"/>
  <c r="Q80" i="2"/>
  <c r="P80" i="2"/>
  <c r="P79" i="2"/>
  <c r="Q79" i="2"/>
  <c r="Q78" i="2"/>
  <c r="P78" i="2"/>
  <c r="P75" i="2"/>
  <c r="Q75" i="2"/>
  <c r="Q76" i="2"/>
  <c r="P76" i="2"/>
  <c r="Q74" i="2"/>
  <c r="P74" i="2"/>
  <c r="P71" i="2"/>
  <c r="Q71" i="2"/>
  <c r="Q72" i="2"/>
  <c r="P72" i="2"/>
  <c r="Q70" i="2"/>
  <c r="P70" i="2"/>
  <c r="O67" i="2"/>
  <c r="P67" i="2" s="1"/>
  <c r="Q68" i="2"/>
  <c r="P68" i="2"/>
  <c r="Q67" i="2"/>
  <c r="Q66" i="2"/>
  <c r="P66" i="2"/>
  <c r="P63" i="2"/>
  <c r="Q63" i="2"/>
  <c r="Q64" i="2"/>
  <c r="P64" i="2"/>
  <c r="Q62" i="2"/>
  <c r="P62" i="2"/>
  <c r="P59" i="2"/>
  <c r="Q59" i="2"/>
  <c r="Q60" i="2"/>
  <c r="P60" i="2"/>
  <c r="Q58" i="2"/>
  <c r="P58" i="2"/>
  <c r="O54" i="2"/>
  <c r="Q54" i="2" s="1"/>
  <c r="P55" i="2"/>
  <c r="Q55" i="2"/>
  <c r="Q56" i="2"/>
  <c r="P56" i="2"/>
  <c r="O36" i="2"/>
  <c r="P36" i="2" s="1"/>
  <c r="O27" i="2"/>
  <c r="O7" i="2"/>
  <c r="P7" i="2" s="1"/>
  <c r="O10" i="2"/>
  <c r="O12" i="2"/>
  <c r="P12" i="2" s="1"/>
  <c r="O15" i="2"/>
  <c r="O16" i="2"/>
  <c r="Q16" i="2" s="1"/>
  <c r="O18" i="2"/>
  <c r="P18" i="2" s="1"/>
  <c r="O20" i="2"/>
  <c r="P20" i="2" s="1"/>
  <c r="O23" i="2"/>
  <c r="O24" i="2"/>
  <c r="Q24" i="2" s="1"/>
  <c r="O26" i="2"/>
  <c r="Q26" i="2" s="1"/>
  <c r="O30" i="2"/>
  <c r="Q30" i="2" s="1"/>
  <c r="O32" i="2"/>
  <c r="Q32" i="2" s="1"/>
  <c r="P51" i="2"/>
  <c r="Q51" i="2"/>
  <c r="Q52" i="2"/>
  <c r="P52" i="2"/>
  <c r="Q50" i="2"/>
  <c r="P50" i="2"/>
  <c r="Q48" i="2"/>
  <c r="P48" i="2"/>
  <c r="P47" i="2"/>
  <c r="Q47" i="2"/>
  <c r="Q46" i="2"/>
  <c r="P46" i="2"/>
  <c r="Q44" i="2"/>
  <c r="P44" i="2"/>
  <c r="P43" i="2"/>
  <c r="Q43" i="2"/>
  <c r="Q42" i="2"/>
  <c r="P42" i="2"/>
  <c r="P39" i="2"/>
  <c r="Q39" i="2"/>
  <c r="Q40" i="2"/>
  <c r="P40" i="2"/>
  <c r="Q38" i="2"/>
  <c r="P38" i="2"/>
  <c r="Q36" i="2"/>
  <c r="P35" i="2"/>
  <c r="Q35" i="2"/>
  <c r="Q34" i="2"/>
  <c r="P34" i="2"/>
  <c r="O31" i="2"/>
  <c r="Q31" i="2" s="1"/>
  <c r="O28" i="2"/>
  <c r="P28" i="2" s="1"/>
  <c r="P27" i="2"/>
  <c r="Q27" i="2"/>
  <c r="P26" i="2"/>
  <c r="P23" i="2"/>
  <c r="Q23" i="2"/>
  <c r="P24" i="2"/>
  <c r="Q22" i="2"/>
  <c r="P22" i="2"/>
  <c r="P19" i="2"/>
  <c r="Q19" i="2"/>
  <c r="Q18" i="2"/>
  <c r="O8" i="2"/>
  <c r="Q8" i="2" s="1"/>
  <c r="P15" i="2"/>
  <c r="Q15" i="2"/>
  <c r="P16" i="2"/>
  <c r="Q14" i="2"/>
  <c r="P14" i="2"/>
  <c r="Q11" i="2"/>
  <c r="P11" i="2"/>
  <c r="P10" i="2"/>
  <c r="Q10" i="2"/>
  <c r="O6" i="2"/>
  <c r="P6" i="2" s="1"/>
  <c r="Q7" i="2"/>
  <c r="C1528" i="6" l="1"/>
  <c r="A1527" i="6"/>
  <c r="H1527" i="6"/>
  <c r="P32" i="2"/>
  <c r="C67" i="6"/>
  <c r="A66" i="6"/>
  <c r="A53" i="6"/>
  <c r="B136" i="5"/>
  <c r="B134" i="5"/>
  <c r="B130" i="5"/>
  <c r="B122" i="5"/>
  <c r="B127" i="5"/>
  <c r="B123" i="5"/>
  <c r="B112" i="5"/>
  <c r="B109" i="5"/>
  <c r="B113" i="5"/>
  <c r="B110" i="5"/>
  <c r="B111" i="5"/>
  <c r="B107" i="5"/>
  <c r="B100" i="5"/>
  <c r="B101" i="5"/>
  <c r="B103" i="5"/>
  <c r="B104" i="5"/>
  <c r="B105" i="5"/>
  <c r="B97" i="5"/>
  <c r="B93" i="5"/>
  <c r="B98" i="5"/>
  <c r="B96" i="5"/>
  <c r="Q20" i="2"/>
  <c r="P30" i="2"/>
  <c r="P155" i="2"/>
  <c r="P154" i="2"/>
  <c r="Q143" i="2"/>
  <c r="Q119" i="2"/>
  <c r="P54" i="2"/>
  <c r="Q12" i="2"/>
  <c r="P31" i="2"/>
  <c r="Q28" i="2"/>
  <c r="P8" i="2"/>
  <c r="Q6" i="2"/>
  <c r="H29" i="5"/>
  <c r="G29" i="5"/>
  <c r="F29" i="5"/>
  <c r="H22" i="5"/>
  <c r="G22" i="5"/>
  <c r="F22" i="5"/>
  <c r="H15" i="5"/>
  <c r="G15" i="5"/>
  <c r="F15" i="5"/>
  <c r="N4" i="2"/>
  <c r="M4" i="2"/>
  <c r="L4" i="2"/>
  <c r="K4" i="2"/>
  <c r="N3" i="2"/>
  <c r="M3" i="2"/>
  <c r="L3" i="2"/>
  <c r="K3" i="2"/>
  <c r="N2" i="2"/>
  <c r="M2" i="2"/>
  <c r="L2" i="2"/>
  <c r="K2" i="2"/>
  <c r="A1528" i="6" l="1"/>
  <c r="C1529" i="6"/>
  <c r="H1528" i="6"/>
  <c r="A67" i="6"/>
  <c r="C68" i="6"/>
  <c r="A54" i="6"/>
  <c r="B164" i="5"/>
  <c r="B162" i="5"/>
  <c r="B158" i="5"/>
  <c r="B151" i="5"/>
  <c r="B150" i="5"/>
  <c r="B155" i="5"/>
  <c r="B139" i="5"/>
  <c r="B141" i="5"/>
  <c r="B140" i="5"/>
  <c r="B135" i="5"/>
  <c r="B138" i="5"/>
  <c r="B137" i="5"/>
  <c r="B132" i="5"/>
  <c r="B129" i="5"/>
  <c r="B133" i="5"/>
  <c r="B131" i="5"/>
  <c r="B128" i="5"/>
  <c r="B126" i="5"/>
  <c r="B125" i="5"/>
  <c r="B124" i="5"/>
  <c r="B121" i="5"/>
  <c r="O4" i="2"/>
  <c r="Q4" i="2" s="1"/>
  <c r="O3" i="2"/>
  <c r="Q3" i="2" s="1"/>
  <c r="O2" i="2"/>
  <c r="P2" i="2" s="1"/>
  <c r="A1529" i="6" l="1"/>
  <c r="C1530" i="6"/>
  <c r="H1529" i="6"/>
  <c r="C69" i="6"/>
  <c r="A68" i="6"/>
  <c r="B192" i="5"/>
  <c r="B186" i="5"/>
  <c r="B190" i="5"/>
  <c r="B178" i="5"/>
  <c r="B183" i="5"/>
  <c r="B179" i="5"/>
  <c r="B166" i="5"/>
  <c r="B168" i="5"/>
  <c r="B167" i="5"/>
  <c r="B165" i="5"/>
  <c r="B163" i="5"/>
  <c r="B169" i="5"/>
  <c r="B156" i="5"/>
  <c r="B161" i="5"/>
  <c r="B160" i="5"/>
  <c r="B159" i="5"/>
  <c r="B157" i="5"/>
  <c r="B149" i="5"/>
  <c r="B153" i="5"/>
  <c r="B152" i="5"/>
  <c r="B154" i="5"/>
  <c r="P4" i="2"/>
  <c r="P3" i="2"/>
  <c r="Q2" i="2"/>
  <c r="C1531" i="6" l="1"/>
  <c r="A1530" i="6"/>
  <c r="H1530" i="6"/>
  <c r="J1530" i="6"/>
  <c r="G1530" i="6" s="1"/>
  <c r="C70" i="6"/>
  <c r="A69" i="6"/>
  <c r="B220" i="5"/>
  <c r="B214" i="5"/>
  <c r="B218" i="5"/>
  <c r="B211" i="5"/>
  <c r="B207" i="5"/>
  <c r="B206" i="5"/>
  <c r="B191" i="5"/>
  <c r="B195" i="5"/>
  <c r="B194" i="5"/>
  <c r="B197" i="5"/>
  <c r="B193" i="5"/>
  <c r="B196" i="5"/>
  <c r="B185" i="5"/>
  <c r="B188" i="5"/>
  <c r="B184" i="5"/>
  <c r="B187" i="5"/>
  <c r="B189" i="5"/>
  <c r="B182" i="5"/>
  <c r="B181" i="5"/>
  <c r="B180" i="5"/>
  <c r="B177" i="5"/>
  <c r="C1532" i="6" l="1"/>
  <c r="A1531" i="6"/>
  <c r="H1531" i="6"/>
  <c r="C71" i="6"/>
  <c r="A70" i="6"/>
  <c r="B248" i="5"/>
  <c r="B246" i="5"/>
  <c r="B242" i="5"/>
  <c r="B234" i="5"/>
  <c r="B239" i="5"/>
  <c r="B235" i="5"/>
  <c r="B221" i="5"/>
  <c r="B222" i="5"/>
  <c r="B219" i="5"/>
  <c r="B224" i="5"/>
  <c r="B225" i="5"/>
  <c r="B223" i="5"/>
  <c r="B217" i="5"/>
  <c r="B212" i="5"/>
  <c r="B213" i="5"/>
  <c r="B215" i="5"/>
  <c r="B216" i="5"/>
  <c r="B209" i="5"/>
  <c r="B208" i="5"/>
  <c r="B210" i="5"/>
  <c r="B205" i="5"/>
  <c r="A1532" i="6" l="1"/>
  <c r="C1533" i="6"/>
  <c r="H1532" i="6"/>
  <c r="C72" i="6"/>
  <c r="A71" i="6"/>
  <c r="B263" i="5"/>
  <c r="B262" i="5"/>
  <c r="B274" i="5"/>
  <c r="B267" i="5"/>
  <c r="B270" i="5"/>
  <c r="B276" i="5"/>
  <c r="B252" i="5"/>
  <c r="B250" i="5"/>
  <c r="B253" i="5"/>
  <c r="B247" i="5"/>
  <c r="B249" i="5"/>
  <c r="B251" i="5"/>
  <c r="B243" i="5"/>
  <c r="B240" i="5"/>
  <c r="B244" i="5"/>
  <c r="B241" i="5"/>
  <c r="B245" i="5"/>
  <c r="B233" i="5"/>
  <c r="B236" i="5"/>
  <c r="B238" i="5"/>
  <c r="B237" i="5"/>
  <c r="A1533" i="6" l="1"/>
  <c r="C1534" i="6"/>
  <c r="H1533" i="6"/>
  <c r="C73" i="6"/>
  <c r="A72" i="6"/>
  <c r="B266" i="5"/>
  <c r="B261" i="5"/>
  <c r="B269" i="5"/>
  <c r="B268" i="5"/>
  <c r="B279" i="5"/>
  <c r="B275" i="5"/>
  <c r="B278" i="5"/>
  <c r="B304" i="5"/>
  <c r="B295" i="5"/>
  <c r="B290" i="5"/>
  <c r="B265" i="5"/>
  <c r="B264" i="5"/>
  <c r="B273" i="5"/>
  <c r="B272" i="5"/>
  <c r="B271" i="5"/>
  <c r="B277" i="5"/>
  <c r="B281" i="5"/>
  <c r="B280" i="5"/>
  <c r="B298" i="5"/>
  <c r="B302" i="5"/>
  <c r="B291" i="5"/>
  <c r="C1535" i="6" l="1"/>
  <c r="A1534" i="6"/>
  <c r="H1534" i="6"/>
  <c r="C74" i="6"/>
  <c r="A73" i="6"/>
  <c r="B319" i="5"/>
  <c r="B308" i="5"/>
  <c r="B305" i="5"/>
  <c r="B300" i="5"/>
  <c r="B292" i="5"/>
  <c r="B318" i="5"/>
  <c r="B332" i="5"/>
  <c r="B303" i="5"/>
  <c r="B296" i="5"/>
  <c r="B289" i="5"/>
  <c r="B330" i="5"/>
  <c r="B326" i="5"/>
  <c r="B309" i="5"/>
  <c r="B299" i="5"/>
  <c r="B301" i="5"/>
  <c r="B293" i="5"/>
  <c r="B323" i="5"/>
  <c r="B306" i="5"/>
  <c r="B307" i="5"/>
  <c r="B297" i="5"/>
  <c r="B294" i="5"/>
  <c r="C1536" i="6" l="1"/>
  <c r="A1535" i="6"/>
  <c r="H1535" i="6"/>
  <c r="C75" i="6"/>
  <c r="A74" i="6"/>
  <c r="B317" i="5"/>
  <c r="B331" i="5"/>
  <c r="B346" i="5"/>
  <c r="B328" i="5"/>
  <c r="B335" i="5"/>
  <c r="B351" i="5"/>
  <c r="B325" i="5"/>
  <c r="B334" i="5"/>
  <c r="B321" i="5"/>
  <c r="B327" i="5"/>
  <c r="B336" i="5"/>
  <c r="B354" i="5"/>
  <c r="B322" i="5"/>
  <c r="B329" i="5"/>
  <c r="B337" i="5"/>
  <c r="B358" i="5"/>
  <c r="B324" i="5"/>
  <c r="B360" i="5"/>
  <c r="B320" i="5"/>
  <c r="B347" i="5"/>
  <c r="B333" i="5"/>
  <c r="B1461" i="1"/>
  <c r="B1460" i="1"/>
  <c r="B1459" i="1"/>
  <c r="B1458" i="1"/>
  <c r="B1457" i="1"/>
  <c r="B1456" i="1"/>
  <c r="B1455" i="1"/>
  <c r="B1454" i="1"/>
  <c r="B1453" i="1"/>
  <c r="B1452" i="1"/>
  <c r="B1451" i="1"/>
  <c r="B1450" i="1"/>
  <c r="B1449" i="1"/>
  <c r="B1448" i="1"/>
  <c r="B1447" i="1"/>
  <c r="B1446" i="1"/>
  <c r="B1445" i="1"/>
  <c r="B1444" i="1"/>
  <c r="B1443" i="1"/>
  <c r="B1442" i="1"/>
  <c r="B1441" i="1"/>
  <c r="B1433" i="1"/>
  <c r="B1432" i="1"/>
  <c r="B1431" i="1"/>
  <c r="B1430" i="1"/>
  <c r="B1429" i="1"/>
  <c r="B1428" i="1"/>
  <c r="B1427" i="1"/>
  <c r="B1426" i="1"/>
  <c r="B1425" i="1"/>
  <c r="B1424" i="1"/>
  <c r="B1423" i="1"/>
  <c r="B1422" i="1"/>
  <c r="B1421" i="1"/>
  <c r="B1420" i="1"/>
  <c r="B1419" i="1"/>
  <c r="B1418" i="1"/>
  <c r="B1417" i="1"/>
  <c r="B1416" i="1"/>
  <c r="B1415" i="1"/>
  <c r="B1414" i="1"/>
  <c r="B1413" i="1"/>
  <c r="B1405" i="1"/>
  <c r="B1404" i="1"/>
  <c r="B1403" i="1"/>
  <c r="B1402" i="1"/>
  <c r="B1401" i="1"/>
  <c r="B1400" i="1"/>
  <c r="B1399" i="1"/>
  <c r="B1398" i="1"/>
  <c r="B1397" i="1"/>
  <c r="B1396" i="1"/>
  <c r="B1395" i="1"/>
  <c r="B1394" i="1"/>
  <c r="B1393" i="1"/>
  <c r="B1392" i="1"/>
  <c r="B1391" i="1"/>
  <c r="B1390" i="1"/>
  <c r="B1389" i="1"/>
  <c r="B1388" i="1"/>
  <c r="B1387" i="1"/>
  <c r="B1386" i="1"/>
  <c r="B1385" i="1"/>
  <c r="B1377" i="1"/>
  <c r="B1376" i="1"/>
  <c r="B1375" i="1"/>
  <c r="B1374" i="1"/>
  <c r="B1373" i="1"/>
  <c r="B1372" i="1"/>
  <c r="B1371" i="1"/>
  <c r="B1370" i="1"/>
  <c r="B1369" i="1"/>
  <c r="B1368" i="1"/>
  <c r="B1367" i="1"/>
  <c r="B1366" i="1"/>
  <c r="B1365" i="1"/>
  <c r="B1364" i="1"/>
  <c r="B1363" i="1"/>
  <c r="B1362" i="1"/>
  <c r="B1361" i="1"/>
  <c r="B1360" i="1"/>
  <c r="B1359" i="1"/>
  <c r="B1358" i="1"/>
  <c r="B1357" i="1"/>
  <c r="B1349" i="1"/>
  <c r="B1348" i="1"/>
  <c r="B1347" i="1"/>
  <c r="B1346" i="1"/>
  <c r="B1345" i="1"/>
  <c r="B1344" i="1"/>
  <c r="B1343" i="1"/>
  <c r="B1342" i="1"/>
  <c r="B1341" i="1"/>
  <c r="B1340" i="1"/>
  <c r="B1339" i="1"/>
  <c r="B1338" i="1"/>
  <c r="B1337" i="1"/>
  <c r="B1336" i="1"/>
  <c r="B1335" i="1"/>
  <c r="B1334" i="1"/>
  <c r="B1333" i="1"/>
  <c r="B1332" i="1"/>
  <c r="B1331" i="1"/>
  <c r="B1330" i="1"/>
  <c r="B1329" i="1"/>
  <c r="B1321" i="1"/>
  <c r="B1320" i="1"/>
  <c r="B1319" i="1"/>
  <c r="B1318" i="1"/>
  <c r="B1317" i="1"/>
  <c r="B1316" i="1"/>
  <c r="B1315" i="1"/>
  <c r="B1314" i="1"/>
  <c r="B1313" i="1"/>
  <c r="B1312" i="1"/>
  <c r="B1311" i="1"/>
  <c r="B1310" i="1"/>
  <c r="B1309" i="1"/>
  <c r="B1308" i="1"/>
  <c r="B1307" i="1"/>
  <c r="B1306" i="1"/>
  <c r="B1305" i="1"/>
  <c r="B1304" i="1"/>
  <c r="B1303" i="1"/>
  <c r="B1302" i="1"/>
  <c r="B1301" i="1"/>
  <c r="B1293" i="1"/>
  <c r="B1292" i="1"/>
  <c r="B1291" i="1"/>
  <c r="B1290" i="1"/>
  <c r="B1289" i="1"/>
  <c r="B1288" i="1"/>
  <c r="B1287" i="1"/>
  <c r="B1286" i="1"/>
  <c r="B1285" i="1"/>
  <c r="B1284" i="1"/>
  <c r="B1283" i="1"/>
  <c r="B1282" i="1"/>
  <c r="B1281" i="1"/>
  <c r="B1280" i="1"/>
  <c r="B1279" i="1"/>
  <c r="B1278" i="1"/>
  <c r="B1277" i="1"/>
  <c r="B1276" i="1"/>
  <c r="B1275" i="1"/>
  <c r="B1274" i="1"/>
  <c r="B1273" i="1"/>
  <c r="B1265" i="1"/>
  <c r="B1264" i="1"/>
  <c r="B1263" i="1"/>
  <c r="B1262" i="1"/>
  <c r="B1261" i="1"/>
  <c r="B1260" i="1"/>
  <c r="B1259" i="1"/>
  <c r="B1258" i="1"/>
  <c r="B1257" i="1"/>
  <c r="B1256" i="1"/>
  <c r="B1255" i="1"/>
  <c r="B1254" i="1"/>
  <c r="B1253" i="1"/>
  <c r="B1252" i="1"/>
  <c r="B1251" i="1"/>
  <c r="B1250" i="1"/>
  <c r="B1249" i="1"/>
  <c r="B1248" i="1"/>
  <c r="B1247" i="1"/>
  <c r="B1246" i="1"/>
  <c r="B1245" i="1"/>
  <c r="B1237" i="1"/>
  <c r="B1236" i="1"/>
  <c r="B1235" i="1"/>
  <c r="B1234" i="1"/>
  <c r="B1233" i="1"/>
  <c r="B1232" i="1"/>
  <c r="B1231" i="1"/>
  <c r="B1230" i="1"/>
  <c r="B1229" i="1"/>
  <c r="B1228" i="1"/>
  <c r="B1227" i="1"/>
  <c r="B1226" i="1"/>
  <c r="B1225" i="1"/>
  <c r="B1224" i="1"/>
  <c r="B1223" i="1"/>
  <c r="B1222" i="1"/>
  <c r="B1221" i="1"/>
  <c r="B1220" i="1"/>
  <c r="B1219" i="1"/>
  <c r="B1218" i="1"/>
  <c r="B1217" i="1"/>
  <c r="B1209" i="1"/>
  <c r="B1208" i="1"/>
  <c r="B1207" i="1"/>
  <c r="B1206" i="1"/>
  <c r="B1205" i="1"/>
  <c r="B1204" i="1"/>
  <c r="B1203" i="1"/>
  <c r="B1202" i="1"/>
  <c r="B1201" i="1"/>
  <c r="B1200" i="1"/>
  <c r="B1199" i="1"/>
  <c r="B1198" i="1"/>
  <c r="B1197" i="1"/>
  <c r="B1196" i="1"/>
  <c r="B1195" i="1"/>
  <c r="B1194" i="1"/>
  <c r="B1193" i="1"/>
  <c r="B1192" i="1"/>
  <c r="B1191" i="1"/>
  <c r="B1190" i="1"/>
  <c r="B1189" i="1"/>
  <c r="B1181" i="1"/>
  <c r="B1180" i="1"/>
  <c r="B1179" i="1"/>
  <c r="B1178" i="1"/>
  <c r="B1177" i="1"/>
  <c r="B1176" i="1"/>
  <c r="B1175" i="1"/>
  <c r="B1174" i="1"/>
  <c r="B1173" i="1"/>
  <c r="B1172" i="1"/>
  <c r="B1171" i="1"/>
  <c r="B1170" i="1"/>
  <c r="B1169" i="1"/>
  <c r="B1168" i="1"/>
  <c r="B1167" i="1"/>
  <c r="B1166" i="1"/>
  <c r="B1165" i="1"/>
  <c r="B1164" i="1"/>
  <c r="B1163" i="1"/>
  <c r="B1162" i="1"/>
  <c r="B1161" i="1"/>
  <c r="B1153" i="1"/>
  <c r="B1152" i="1"/>
  <c r="B1151" i="1"/>
  <c r="B1150" i="1"/>
  <c r="B1149" i="1"/>
  <c r="B1148" i="1"/>
  <c r="B1147" i="1"/>
  <c r="B1146" i="1"/>
  <c r="B1145" i="1"/>
  <c r="B1144" i="1"/>
  <c r="B1143" i="1"/>
  <c r="B1142" i="1"/>
  <c r="B1141" i="1"/>
  <c r="B1140" i="1"/>
  <c r="B1139" i="1"/>
  <c r="B1138" i="1"/>
  <c r="B1137" i="1"/>
  <c r="B1136" i="1"/>
  <c r="B1135" i="1"/>
  <c r="B1134" i="1"/>
  <c r="B1133" i="1"/>
  <c r="B1125" i="1"/>
  <c r="B1124" i="1"/>
  <c r="B1123" i="1"/>
  <c r="B1122" i="1"/>
  <c r="B1121" i="1"/>
  <c r="B1120" i="1"/>
  <c r="B1119" i="1"/>
  <c r="B1118" i="1"/>
  <c r="B1117" i="1"/>
  <c r="B1116" i="1"/>
  <c r="B1115" i="1"/>
  <c r="B1114" i="1"/>
  <c r="B1113" i="1"/>
  <c r="B1112" i="1"/>
  <c r="B1111" i="1"/>
  <c r="B1110" i="1"/>
  <c r="B1109" i="1"/>
  <c r="B1108" i="1"/>
  <c r="B1107" i="1"/>
  <c r="B1106" i="1"/>
  <c r="B1105" i="1"/>
  <c r="B1097" i="1"/>
  <c r="B1096" i="1"/>
  <c r="B1095" i="1"/>
  <c r="B1094" i="1"/>
  <c r="B1093" i="1"/>
  <c r="B1092" i="1"/>
  <c r="B1091" i="1"/>
  <c r="B1090" i="1"/>
  <c r="B1089" i="1"/>
  <c r="B1088" i="1"/>
  <c r="B1087" i="1"/>
  <c r="B1086" i="1"/>
  <c r="B1085" i="1"/>
  <c r="B1084" i="1"/>
  <c r="B1083" i="1"/>
  <c r="B1082" i="1"/>
  <c r="B1081" i="1"/>
  <c r="B1080" i="1"/>
  <c r="B1079" i="1"/>
  <c r="B1078" i="1"/>
  <c r="B1077" i="1"/>
  <c r="B1069" i="1"/>
  <c r="B1068" i="1"/>
  <c r="B1067" i="1"/>
  <c r="B1066" i="1"/>
  <c r="B1065" i="1"/>
  <c r="B1064" i="1"/>
  <c r="B1063" i="1"/>
  <c r="B1062" i="1"/>
  <c r="B1061" i="1"/>
  <c r="B1060" i="1"/>
  <c r="B1059" i="1"/>
  <c r="B1058" i="1"/>
  <c r="B1057" i="1"/>
  <c r="B1056" i="1"/>
  <c r="B1055" i="1"/>
  <c r="B1054" i="1"/>
  <c r="B1053" i="1"/>
  <c r="B1052" i="1"/>
  <c r="B1051" i="1"/>
  <c r="B1050" i="1"/>
  <c r="B1049" i="1"/>
  <c r="B1041" i="1"/>
  <c r="B1040" i="1"/>
  <c r="B1039" i="1"/>
  <c r="B1038" i="1"/>
  <c r="B1037" i="1"/>
  <c r="B1036" i="1"/>
  <c r="B1035" i="1"/>
  <c r="B1034" i="1"/>
  <c r="B1033" i="1"/>
  <c r="B1032" i="1"/>
  <c r="B1031" i="1"/>
  <c r="B1030" i="1"/>
  <c r="B1029" i="1"/>
  <c r="B1028" i="1"/>
  <c r="B1027" i="1"/>
  <c r="B1026" i="1"/>
  <c r="B1025" i="1"/>
  <c r="B1024" i="1"/>
  <c r="B1023" i="1"/>
  <c r="B1022" i="1"/>
  <c r="B1021" i="1"/>
  <c r="B1013" i="1"/>
  <c r="B1012" i="1"/>
  <c r="B1011" i="1"/>
  <c r="B1010" i="1"/>
  <c r="B1009" i="1"/>
  <c r="B1008" i="1"/>
  <c r="B1007" i="1"/>
  <c r="B1006" i="1"/>
  <c r="B1005" i="1"/>
  <c r="B1004" i="1"/>
  <c r="B1003" i="1"/>
  <c r="B1002" i="1"/>
  <c r="B1001" i="1"/>
  <c r="B1000" i="1"/>
  <c r="B999" i="1"/>
  <c r="B998" i="1"/>
  <c r="B997" i="1"/>
  <c r="B996" i="1"/>
  <c r="B995" i="1"/>
  <c r="B994" i="1"/>
  <c r="B993" i="1"/>
  <c r="B985" i="1"/>
  <c r="B984" i="1"/>
  <c r="B983" i="1"/>
  <c r="B982" i="1"/>
  <c r="B981" i="1"/>
  <c r="B980" i="1"/>
  <c r="B979" i="1"/>
  <c r="B978" i="1"/>
  <c r="B977" i="1"/>
  <c r="B976" i="1"/>
  <c r="B975" i="1"/>
  <c r="B974" i="1"/>
  <c r="B973" i="1"/>
  <c r="B972" i="1"/>
  <c r="B971" i="1"/>
  <c r="B970" i="1"/>
  <c r="B969" i="1"/>
  <c r="B968" i="1"/>
  <c r="B967" i="1"/>
  <c r="B966" i="1"/>
  <c r="B965" i="1"/>
  <c r="B957" i="1"/>
  <c r="B956" i="1"/>
  <c r="B955" i="1"/>
  <c r="B954" i="1"/>
  <c r="B953" i="1"/>
  <c r="B952" i="1"/>
  <c r="B951" i="1"/>
  <c r="B950" i="1"/>
  <c r="B949" i="1"/>
  <c r="B948" i="1"/>
  <c r="B947" i="1"/>
  <c r="B946" i="1"/>
  <c r="B945" i="1"/>
  <c r="B944" i="1"/>
  <c r="B943" i="1"/>
  <c r="B942" i="1"/>
  <c r="B941" i="1"/>
  <c r="B940" i="1"/>
  <c r="B939" i="1"/>
  <c r="B938" i="1"/>
  <c r="B937" i="1"/>
  <c r="B929" i="1"/>
  <c r="B928" i="1"/>
  <c r="B927" i="1"/>
  <c r="B926" i="1"/>
  <c r="B925" i="1"/>
  <c r="B924" i="1"/>
  <c r="B923" i="1"/>
  <c r="B922" i="1"/>
  <c r="B921" i="1"/>
  <c r="B920" i="1"/>
  <c r="B919" i="1"/>
  <c r="B918" i="1"/>
  <c r="B917" i="1"/>
  <c r="B916" i="1"/>
  <c r="B915" i="1"/>
  <c r="B914" i="1"/>
  <c r="B913" i="1"/>
  <c r="B912" i="1"/>
  <c r="B911" i="1"/>
  <c r="B910" i="1"/>
  <c r="B909" i="1"/>
  <c r="B901" i="1"/>
  <c r="B900" i="1"/>
  <c r="B899" i="1"/>
  <c r="B898" i="1"/>
  <c r="B897" i="1"/>
  <c r="B896" i="1"/>
  <c r="B895" i="1"/>
  <c r="B894" i="1"/>
  <c r="B893" i="1"/>
  <c r="B892" i="1"/>
  <c r="B891" i="1"/>
  <c r="B890" i="1"/>
  <c r="B889" i="1"/>
  <c r="B888" i="1"/>
  <c r="B887" i="1"/>
  <c r="B886" i="1"/>
  <c r="B885" i="1"/>
  <c r="B884" i="1"/>
  <c r="B883" i="1"/>
  <c r="B882" i="1"/>
  <c r="B881" i="1"/>
  <c r="B873" i="1"/>
  <c r="B872" i="1"/>
  <c r="B871" i="1"/>
  <c r="B870" i="1"/>
  <c r="B869" i="1"/>
  <c r="B868" i="1"/>
  <c r="B867" i="1"/>
  <c r="B866" i="1"/>
  <c r="B865" i="1"/>
  <c r="B864" i="1"/>
  <c r="B863" i="1"/>
  <c r="B862" i="1"/>
  <c r="B861" i="1"/>
  <c r="B860" i="1"/>
  <c r="B859" i="1"/>
  <c r="B858" i="1"/>
  <c r="B857" i="1"/>
  <c r="B856" i="1"/>
  <c r="B855" i="1"/>
  <c r="B854" i="1"/>
  <c r="B853" i="1"/>
  <c r="B845" i="1"/>
  <c r="B844" i="1"/>
  <c r="B843" i="1"/>
  <c r="B842" i="1"/>
  <c r="B841" i="1"/>
  <c r="B840" i="1"/>
  <c r="B839" i="1"/>
  <c r="B838" i="1"/>
  <c r="B837" i="1"/>
  <c r="B836" i="1"/>
  <c r="B835" i="1"/>
  <c r="B834" i="1"/>
  <c r="B833" i="1"/>
  <c r="B832" i="1"/>
  <c r="B831" i="1"/>
  <c r="B830" i="1"/>
  <c r="B829" i="1"/>
  <c r="B828" i="1"/>
  <c r="B827" i="1"/>
  <c r="B826" i="1"/>
  <c r="B825" i="1"/>
  <c r="B817" i="1"/>
  <c r="B816" i="1"/>
  <c r="B815" i="1"/>
  <c r="B814" i="1"/>
  <c r="B813" i="1"/>
  <c r="B812" i="1"/>
  <c r="B811" i="1"/>
  <c r="B810" i="1"/>
  <c r="B809" i="1"/>
  <c r="B808" i="1"/>
  <c r="B807" i="1"/>
  <c r="B806" i="1"/>
  <c r="B805" i="1"/>
  <c r="B804" i="1"/>
  <c r="B803" i="1"/>
  <c r="B802" i="1"/>
  <c r="B801" i="1"/>
  <c r="B800" i="1"/>
  <c r="B799" i="1"/>
  <c r="B798" i="1"/>
  <c r="B797" i="1"/>
  <c r="B789" i="1"/>
  <c r="B788" i="1"/>
  <c r="B787" i="1"/>
  <c r="B786" i="1"/>
  <c r="B785" i="1"/>
  <c r="B784" i="1"/>
  <c r="B783" i="1"/>
  <c r="B782" i="1"/>
  <c r="B781" i="1"/>
  <c r="B780" i="1"/>
  <c r="B779" i="1"/>
  <c r="B778" i="1"/>
  <c r="B777" i="1"/>
  <c r="B776" i="1"/>
  <c r="B775" i="1"/>
  <c r="B774" i="1"/>
  <c r="B773" i="1"/>
  <c r="B772" i="1"/>
  <c r="B771" i="1"/>
  <c r="B770" i="1"/>
  <c r="B769" i="1"/>
  <c r="B761" i="1"/>
  <c r="B760" i="1"/>
  <c r="B759" i="1"/>
  <c r="B758" i="1"/>
  <c r="B757" i="1"/>
  <c r="B756" i="1"/>
  <c r="B755" i="1"/>
  <c r="B754" i="1"/>
  <c r="B753" i="1"/>
  <c r="B752" i="1"/>
  <c r="B751" i="1"/>
  <c r="B750" i="1"/>
  <c r="B749" i="1"/>
  <c r="B748" i="1"/>
  <c r="B747" i="1"/>
  <c r="B746" i="1"/>
  <c r="B745" i="1"/>
  <c r="B744" i="1"/>
  <c r="B743" i="1"/>
  <c r="B742" i="1"/>
  <c r="B741" i="1"/>
  <c r="B733" i="1"/>
  <c r="B732" i="1"/>
  <c r="B731" i="1"/>
  <c r="B730" i="1"/>
  <c r="B729" i="1"/>
  <c r="B728" i="1"/>
  <c r="B727" i="1"/>
  <c r="B726" i="1"/>
  <c r="B725" i="1"/>
  <c r="B724" i="1"/>
  <c r="B723" i="1"/>
  <c r="B722" i="1"/>
  <c r="B721" i="1"/>
  <c r="B720" i="1"/>
  <c r="B719" i="1"/>
  <c r="B718" i="1"/>
  <c r="B717" i="1"/>
  <c r="B716" i="1"/>
  <c r="B715" i="1"/>
  <c r="B714" i="1"/>
  <c r="B713" i="1"/>
  <c r="B705" i="1"/>
  <c r="B704" i="1"/>
  <c r="B703" i="1"/>
  <c r="B702" i="1"/>
  <c r="B701" i="1"/>
  <c r="B700" i="1"/>
  <c r="B699" i="1"/>
  <c r="B698" i="1"/>
  <c r="B697" i="1"/>
  <c r="B696" i="1"/>
  <c r="B695" i="1"/>
  <c r="B694" i="1"/>
  <c r="B693" i="1"/>
  <c r="B692" i="1"/>
  <c r="B691" i="1"/>
  <c r="B690" i="1"/>
  <c r="B689" i="1"/>
  <c r="B688" i="1"/>
  <c r="B687" i="1"/>
  <c r="B686" i="1"/>
  <c r="B685" i="1"/>
  <c r="B677" i="1"/>
  <c r="B676" i="1"/>
  <c r="B675" i="1"/>
  <c r="B674" i="1"/>
  <c r="B673" i="1"/>
  <c r="B672" i="1"/>
  <c r="B671" i="1"/>
  <c r="B670" i="1"/>
  <c r="B669" i="1"/>
  <c r="B668" i="1"/>
  <c r="B667" i="1"/>
  <c r="B666" i="1"/>
  <c r="B665" i="1"/>
  <c r="B664" i="1"/>
  <c r="B663" i="1"/>
  <c r="B662" i="1"/>
  <c r="B661" i="1"/>
  <c r="B660" i="1"/>
  <c r="B659" i="1"/>
  <c r="B658" i="1"/>
  <c r="B657" i="1"/>
  <c r="B649" i="1"/>
  <c r="B648" i="1"/>
  <c r="B647" i="1"/>
  <c r="B646" i="1"/>
  <c r="B645" i="1"/>
  <c r="B644" i="1"/>
  <c r="B643" i="1"/>
  <c r="B642" i="1"/>
  <c r="B641" i="1"/>
  <c r="B640" i="1"/>
  <c r="B639" i="1"/>
  <c r="B638" i="1"/>
  <c r="B637" i="1"/>
  <c r="B636" i="1"/>
  <c r="B635" i="1"/>
  <c r="B634" i="1"/>
  <c r="B633" i="1"/>
  <c r="B632" i="1"/>
  <c r="B631" i="1"/>
  <c r="B630" i="1"/>
  <c r="B629" i="1"/>
  <c r="B621" i="1"/>
  <c r="B620" i="1"/>
  <c r="B619" i="1"/>
  <c r="B618" i="1"/>
  <c r="B617" i="1"/>
  <c r="B616" i="1"/>
  <c r="B615" i="1"/>
  <c r="B614" i="1"/>
  <c r="B613" i="1"/>
  <c r="B612" i="1"/>
  <c r="B611" i="1"/>
  <c r="B610" i="1"/>
  <c r="B609" i="1"/>
  <c r="B608" i="1"/>
  <c r="B607" i="1"/>
  <c r="B606" i="1"/>
  <c r="B605" i="1"/>
  <c r="B604" i="1"/>
  <c r="B603" i="1"/>
  <c r="B602" i="1"/>
  <c r="B601" i="1"/>
  <c r="B593" i="1"/>
  <c r="B592" i="1"/>
  <c r="B591" i="1"/>
  <c r="B590" i="1"/>
  <c r="B589" i="1"/>
  <c r="B588" i="1"/>
  <c r="B587" i="1"/>
  <c r="B586" i="1"/>
  <c r="B585" i="1"/>
  <c r="B584" i="1"/>
  <c r="B583" i="1"/>
  <c r="B582" i="1"/>
  <c r="B581" i="1"/>
  <c r="B580" i="1"/>
  <c r="B579" i="1"/>
  <c r="B578" i="1"/>
  <c r="B577" i="1"/>
  <c r="B576" i="1"/>
  <c r="B575" i="1"/>
  <c r="B574" i="1"/>
  <c r="B573" i="1"/>
  <c r="B565" i="1"/>
  <c r="B564" i="1"/>
  <c r="B563" i="1"/>
  <c r="B562" i="1"/>
  <c r="B561" i="1"/>
  <c r="B560" i="1"/>
  <c r="B559" i="1"/>
  <c r="B558" i="1"/>
  <c r="B557" i="1"/>
  <c r="B556" i="1"/>
  <c r="B555" i="1"/>
  <c r="B554" i="1"/>
  <c r="B553" i="1"/>
  <c r="B552" i="1"/>
  <c r="B551" i="1"/>
  <c r="B550" i="1"/>
  <c r="B549" i="1"/>
  <c r="B548" i="1"/>
  <c r="B547" i="1"/>
  <c r="B546" i="1"/>
  <c r="B545" i="1"/>
  <c r="B537" i="1"/>
  <c r="B536" i="1"/>
  <c r="B535" i="1"/>
  <c r="B534" i="1"/>
  <c r="B533" i="1"/>
  <c r="B532" i="1"/>
  <c r="B531" i="1"/>
  <c r="B530" i="1"/>
  <c r="B529" i="1"/>
  <c r="B528" i="1"/>
  <c r="B527" i="1"/>
  <c r="B526" i="1"/>
  <c r="B525" i="1"/>
  <c r="B524" i="1"/>
  <c r="B523" i="1"/>
  <c r="B522" i="1"/>
  <c r="B521" i="1"/>
  <c r="B520" i="1"/>
  <c r="B519" i="1"/>
  <c r="B518" i="1"/>
  <c r="B517" i="1"/>
  <c r="B509" i="1"/>
  <c r="B508" i="1"/>
  <c r="B507" i="1"/>
  <c r="B506" i="1"/>
  <c r="B505" i="1"/>
  <c r="B504" i="1"/>
  <c r="B503" i="1"/>
  <c r="B502" i="1"/>
  <c r="B501" i="1"/>
  <c r="B500" i="1"/>
  <c r="B499" i="1"/>
  <c r="B498" i="1"/>
  <c r="B497" i="1"/>
  <c r="B496" i="1"/>
  <c r="B495" i="1"/>
  <c r="B494" i="1"/>
  <c r="B493" i="1"/>
  <c r="B492" i="1"/>
  <c r="B491" i="1"/>
  <c r="B490" i="1"/>
  <c r="B489" i="1"/>
  <c r="B481" i="1"/>
  <c r="B480" i="1"/>
  <c r="B479" i="1"/>
  <c r="B478" i="1"/>
  <c r="B477" i="1"/>
  <c r="B476" i="1"/>
  <c r="B475" i="1"/>
  <c r="B474" i="1"/>
  <c r="B473" i="1"/>
  <c r="B472" i="1"/>
  <c r="B471" i="1"/>
  <c r="B470" i="1"/>
  <c r="B469" i="1"/>
  <c r="B468" i="1"/>
  <c r="B467" i="1"/>
  <c r="B466" i="1"/>
  <c r="B465" i="1"/>
  <c r="B464" i="1"/>
  <c r="B463" i="1"/>
  <c r="B462" i="1"/>
  <c r="B461" i="1"/>
  <c r="B453" i="1"/>
  <c r="B452" i="1"/>
  <c r="B451" i="1"/>
  <c r="B450" i="1"/>
  <c r="B449" i="1"/>
  <c r="B448" i="1"/>
  <c r="B447" i="1"/>
  <c r="B446" i="1"/>
  <c r="B445" i="1"/>
  <c r="B444" i="1"/>
  <c r="B443" i="1"/>
  <c r="B442" i="1"/>
  <c r="B441" i="1"/>
  <c r="B440" i="1"/>
  <c r="B439" i="1"/>
  <c r="B438" i="1"/>
  <c r="B437" i="1"/>
  <c r="B436" i="1"/>
  <c r="B435" i="1"/>
  <c r="B434" i="1"/>
  <c r="B433" i="1"/>
  <c r="B425" i="1"/>
  <c r="B424" i="1"/>
  <c r="B423" i="1"/>
  <c r="B422" i="1"/>
  <c r="B421" i="1"/>
  <c r="B420" i="1"/>
  <c r="B419" i="1"/>
  <c r="B418" i="1"/>
  <c r="B417" i="1"/>
  <c r="B416" i="1"/>
  <c r="B415" i="1"/>
  <c r="B414" i="1"/>
  <c r="B413" i="1"/>
  <c r="B412" i="1"/>
  <c r="B411" i="1"/>
  <c r="B410" i="1"/>
  <c r="B409" i="1"/>
  <c r="B408" i="1"/>
  <c r="B407" i="1"/>
  <c r="B406" i="1"/>
  <c r="B405" i="1"/>
  <c r="B397" i="1"/>
  <c r="B396" i="1"/>
  <c r="B395" i="1"/>
  <c r="B394" i="1"/>
  <c r="B393" i="1"/>
  <c r="B392" i="1"/>
  <c r="B391" i="1"/>
  <c r="B390" i="1"/>
  <c r="B389" i="1"/>
  <c r="B388" i="1"/>
  <c r="B387" i="1"/>
  <c r="B386" i="1"/>
  <c r="B385" i="1"/>
  <c r="B384" i="1"/>
  <c r="B383" i="1"/>
  <c r="B382" i="1"/>
  <c r="B381" i="1"/>
  <c r="B380" i="1"/>
  <c r="B379" i="1"/>
  <c r="B378" i="1"/>
  <c r="B377" i="1"/>
  <c r="B369" i="1"/>
  <c r="B368" i="1"/>
  <c r="B367" i="1"/>
  <c r="B366" i="1"/>
  <c r="B365" i="1"/>
  <c r="B364" i="1"/>
  <c r="B363" i="1"/>
  <c r="B362" i="1"/>
  <c r="B361" i="1"/>
  <c r="B360" i="1"/>
  <c r="B359" i="1"/>
  <c r="B358" i="1"/>
  <c r="B357" i="1"/>
  <c r="B356" i="1"/>
  <c r="B355" i="1"/>
  <c r="B354" i="1"/>
  <c r="B353" i="1"/>
  <c r="B352" i="1"/>
  <c r="B351" i="1"/>
  <c r="B350" i="1"/>
  <c r="B349" i="1"/>
  <c r="B341" i="1"/>
  <c r="B340" i="1"/>
  <c r="B339" i="1"/>
  <c r="B338" i="1"/>
  <c r="B337" i="1"/>
  <c r="B336" i="1"/>
  <c r="B335" i="1"/>
  <c r="B334" i="1"/>
  <c r="B333" i="1"/>
  <c r="B332" i="1"/>
  <c r="B331" i="1"/>
  <c r="B330" i="1"/>
  <c r="B329" i="1"/>
  <c r="B328" i="1"/>
  <c r="B327" i="1"/>
  <c r="B326" i="1"/>
  <c r="B325" i="1"/>
  <c r="B324" i="1"/>
  <c r="B323" i="1"/>
  <c r="B322" i="1"/>
  <c r="B321" i="1"/>
  <c r="B313" i="1"/>
  <c r="B312" i="1"/>
  <c r="B311" i="1"/>
  <c r="B310" i="1"/>
  <c r="B309" i="1"/>
  <c r="B308" i="1"/>
  <c r="B307" i="1"/>
  <c r="B306" i="1"/>
  <c r="B305" i="1"/>
  <c r="B304" i="1"/>
  <c r="B303" i="1"/>
  <c r="B302" i="1"/>
  <c r="B301" i="1"/>
  <c r="B300" i="1"/>
  <c r="B299" i="1"/>
  <c r="B298" i="1"/>
  <c r="B297" i="1"/>
  <c r="B296" i="1"/>
  <c r="B295" i="1"/>
  <c r="B294" i="1"/>
  <c r="B293" i="1"/>
  <c r="B285" i="1"/>
  <c r="B284" i="1"/>
  <c r="B283" i="1"/>
  <c r="B282" i="1"/>
  <c r="B281" i="1"/>
  <c r="B280" i="1"/>
  <c r="B279" i="1"/>
  <c r="B278" i="1"/>
  <c r="B277" i="1"/>
  <c r="B276" i="1"/>
  <c r="B275" i="1"/>
  <c r="B274" i="1"/>
  <c r="B273" i="1"/>
  <c r="B272" i="1"/>
  <c r="B271" i="1"/>
  <c r="B270" i="1"/>
  <c r="B269" i="1"/>
  <c r="B268" i="1"/>
  <c r="B267" i="1"/>
  <c r="B266" i="1"/>
  <c r="B265" i="1"/>
  <c r="B257" i="1"/>
  <c r="B256" i="1"/>
  <c r="B255" i="1"/>
  <c r="B254" i="1"/>
  <c r="B253" i="1"/>
  <c r="B252" i="1"/>
  <c r="B251" i="1"/>
  <c r="B250" i="1"/>
  <c r="B249" i="1"/>
  <c r="B248" i="1"/>
  <c r="B247" i="1"/>
  <c r="B246" i="1"/>
  <c r="B245" i="1"/>
  <c r="B244" i="1"/>
  <c r="B243" i="1"/>
  <c r="B242" i="1"/>
  <c r="B241" i="1"/>
  <c r="B240" i="1"/>
  <c r="B239" i="1"/>
  <c r="B238" i="1"/>
  <c r="B237" i="1"/>
  <c r="B229" i="1"/>
  <c r="B228" i="1"/>
  <c r="B227" i="1"/>
  <c r="B226" i="1"/>
  <c r="B225" i="1"/>
  <c r="B224" i="1"/>
  <c r="B223" i="1"/>
  <c r="B222" i="1"/>
  <c r="B221" i="1"/>
  <c r="B220" i="1"/>
  <c r="B219" i="1"/>
  <c r="B218" i="1"/>
  <c r="B217" i="1"/>
  <c r="B216" i="1"/>
  <c r="B215" i="1"/>
  <c r="B214" i="1"/>
  <c r="B213" i="1"/>
  <c r="B212" i="1"/>
  <c r="B211" i="1"/>
  <c r="B210" i="1"/>
  <c r="B209" i="1"/>
  <c r="B201" i="1"/>
  <c r="B200" i="1"/>
  <c r="B199" i="1"/>
  <c r="B198" i="1"/>
  <c r="B197" i="1"/>
  <c r="B196" i="1"/>
  <c r="B195" i="1"/>
  <c r="B194" i="1"/>
  <c r="B193" i="1"/>
  <c r="B192" i="1"/>
  <c r="B191" i="1"/>
  <c r="B190" i="1"/>
  <c r="B189" i="1"/>
  <c r="B188" i="1"/>
  <c r="B187" i="1"/>
  <c r="B186" i="1"/>
  <c r="B185" i="1"/>
  <c r="B184" i="1"/>
  <c r="B183" i="1"/>
  <c r="B182" i="1"/>
  <c r="B181" i="1"/>
  <c r="B173" i="1"/>
  <c r="B172" i="1"/>
  <c r="B171" i="1"/>
  <c r="B170" i="1"/>
  <c r="B169" i="1"/>
  <c r="B168" i="1"/>
  <c r="B167" i="1"/>
  <c r="B166" i="1"/>
  <c r="B165" i="1"/>
  <c r="B164" i="1"/>
  <c r="B163" i="1"/>
  <c r="B162" i="1"/>
  <c r="B161" i="1"/>
  <c r="B160" i="1"/>
  <c r="B159" i="1"/>
  <c r="B158" i="1"/>
  <c r="B157" i="1"/>
  <c r="B156" i="1"/>
  <c r="B155" i="1"/>
  <c r="B154" i="1"/>
  <c r="B153" i="1"/>
  <c r="B145" i="1"/>
  <c r="B144" i="1"/>
  <c r="B143" i="1"/>
  <c r="B142" i="1"/>
  <c r="B141" i="1"/>
  <c r="B140" i="1"/>
  <c r="B139" i="1"/>
  <c r="B138" i="1"/>
  <c r="B137" i="1"/>
  <c r="B136" i="1"/>
  <c r="B135" i="1"/>
  <c r="B134" i="1"/>
  <c r="B133" i="1"/>
  <c r="B132" i="1"/>
  <c r="B131" i="1"/>
  <c r="B130" i="1"/>
  <c r="B129" i="1"/>
  <c r="B128" i="1"/>
  <c r="B127" i="1"/>
  <c r="B126" i="1"/>
  <c r="B125" i="1"/>
  <c r="B117" i="1"/>
  <c r="B116" i="1"/>
  <c r="B115" i="1"/>
  <c r="B114" i="1"/>
  <c r="B113" i="1"/>
  <c r="B112" i="1"/>
  <c r="B111" i="1"/>
  <c r="B110" i="1"/>
  <c r="B109" i="1"/>
  <c r="B108" i="1"/>
  <c r="B107" i="1"/>
  <c r="B106" i="1"/>
  <c r="B105" i="1"/>
  <c r="B104" i="1"/>
  <c r="B103" i="1"/>
  <c r="B102" i="1"/>
  <c r="B101" i="1"/>
  <c r="B100" i="1"/>
  <c r="B99" i="1"/>
  <c r="B98" i="1"/>
  <c r="B97" i="1"/>
  <c r="B89" i="1"/>
  <c r="B88" i="1"/>
  <c r="B87" i="1"/>
  <c r="B86" i="1"/>
  <c r="B85" i="1"/>
  <c r="B84" i="1"/>
  <c r="B83" i="1"/>
  <c r="B82" i="1"/>
  <c r="B81" i="1"/>
  <c r="B80" i="1"/>
  <c r="B79" i="1"/>
  <c r="B78" i="1"/>
  <c r="B77" i="1"/>
  <c r="B76" i="1"/>
  <c r="B75" i="1"/>
  <c r="B74" i="1"/>
  <c r="B73" i="1"/>
  <c r="B72" i="1"/>
  <c r="B71" i="1"/>
  <c r="B70" i="1"/>
  <c r="B69" i="1"/>
  <c r="B61" i="1"/>
  <c r="B60" i="1"/>
  <c r="B59" i="1"/>
  <c r="B58" i="1"/>
  <c r="B57" i="1"/>
  <c r="B56" i="1"/>
  <c r="B55" i="1"/>
  <c r="B54" i="1"/>
  <c r="B53" i="1"/>
  <c r="B52" i="1"/>
  <c r="B51" i="1"/>
  <c r="B50" i="1"/>
  <c r="B49" i="1"/>
  <c r="B48" i="1"/>
  <c r="B47" i="1"/>
  <c r="B46" i="1"/>
  <c r="B45" i="1"/>
  <c r="B44" i="1"/>
  <c r="B43" i="1"/>
  <c r="B42" i="1"/>
  <c r="B41" i="1"/>
  <c r="A1536" i="6" l="1"/>
  <c r="C1537" i="6"/>
  <c r="H1536" i="6"/>
  <c r="C76" i="6"/>
  <c r="A75" i="6"/>
  <c r="B388" i="5"/>
  <c r="B357" i="5"/>
  <c r="B375" i="5"/>
  <c r="B386" i="5"/>
  <c r="B382" i="5"/>
  <c r="B379" i="5"/>
  <c r="B356" i="5"/>
  <c r="B359" i="5"/>
  <c r="B355" i="5"/>
  <c r="B362" i="5"/>
  <c r="B348" i="5"/>
  <c r="B352" i="5"/>
  <c r="B350" i="5"/>
  <c r="B364" i="5"/>
  <c r="B349" i="5"/>
  <c r="B353" i="5"/>
  <c r="B374" i="5"/>
  <c r="B361" i="5"/>
  <c r="B365" i="5"/>
  <c r="B363" i="5"/>
  <c r="B345" i="5"/>
  <c r="B33" i="1"/>
  <c r="B32" i="1"/>
  <c r="B31" i="1"/>
  <c r="B30" i="1"/>
  <c r="B29" i="1"/>
  <c r="B28" i="1"/>
  <c r="B27" i="1"/>
  <c r="B26" i="1"/>
  <c r="B25" i="1"/>
  <c r="B24" i="1"/>
  <c r="B23" i="1"/>
  <c r="B22" i="1"/>
  <c r="B21" i="1"/>
  <c r="B20" i="1"/>
  <c r="B19" i="1"/>
  <c r="B18" i="1"/>
  <c r="B17" i="1"/>
  <c r="B16" i="1"/>
  <c r="B15" i="1"/>
  <c r="B14" i="1"/>
  <c r="B13" i="1"/>
  <c r="B34" i="1"/>
  <c r="B35" i="1"/>
  <c r="B36" i="1"/>
  <c r="B37" i="1"/>
  <c r="B38" i="1"/>
  <c r="B39" i="1"/>
  <c r="B40" i="1"/>
  <c r="B62" i="1"/>
  <c r="B63" i="1"/>
  <c r="B64" i="1"/>
  <c r="B65" i="1"/>
  <c r="B66" i="1"/>
  <c r="B67" i="1"/>
  <c r="B68" i="1"/>
  <c r="B90" i="1"/>
  <c r="B91" i="1"/>
  <c r="B92" i="1"/>
  <c r="B93" i="1"/>
  <c r="B94" i="1"/>
  <c r="B95" i="1"/>
  <c r="B96" i="1"/>
  <c r="B118" i="1"/>
  <c r="A1537" i="6" l="1"/>
  <c r="C1538" i="6"/>
  <c r="H1537" i="6"/>
  <c r="J1537" i="6"/>
  <c r="G1537" i="6" s="1"/>
  <c r="C77" i="6"/>
  <c r="A76" i="6"/>
  <c r="B389" i="5"/>
  <c r="B381" i="5"/>
  <c r="B392" i="5"/>
  <c r="B385" i="5"/>
  <c r="B391" i="5"/>
  <c r="B390" i="5"/>
  <c r="B387" i="5"/>
  <c r="B407" i="5"/>
  <c r="B380" i="5"/>
  <c r="B414" i="5"/>
  <c r="B373" i="5"/>
  <c r="B393" i="5"/>
  <c r="B402" i="5"/>
  <c r="B377" i="5"/>
  <c r="B378" i="5"/>
  <c r="B376" i="5"/>
  <c r="B383" i="5"/>
  <c r="B384" i="5"/>
  <c r="B410" i="5"/>
  <c r="B416" i="5"/>
  <c r="B444" i="5" s="1"/>
  <c r="B403" i="5"/>
  <c r="S288" i="6"/>
  <c r="S316" i="6" s="1"/>
  <c r="R288" i="6"/>
  <c r="S287" i="6"/>
  <c r="S315" i="6" s="1"/>
  <c r="R287" i="6"/>
  <c r="S286" i="6"/>
  <c r="S314" i="6" s="1"/>
  <c r="R286" i="6"/>
  <c r="R314" i="6" s="1"/>
  <c r="S285" i="6"/>
  <c r="S313" i="6" s="1"/>
  <c r="R285" i="6"/>
  <c r="S284" i="6"/>
  <c r="S312" i="6" s="1"/>
  <c r="R284" i="6"/>
  <c r="S283" i="6"/>
  <c r="S311" i="6" s="1"/>
  <c r="R283" i="6"/>
  <c r="S282" i="6"/>
  <c r="S310" i="6" s="1"/>
  <c r="R282" i="6"/>
  <c r="T260" i="6"/>
  <c r="T259" i="6"/>
  <c r="T258" i="6"/>
  <c r="T257" i="6"/>
  <c r="T256" i="6"/>
  <c r="T255" i="6"/>
  <c r="T254" i="6"/>
  <c r="S204" i="6"/>
  <c r="R204" i="6"/>
  <c r="R232" i="6" s="1"/>
  <c r="S203" i="6"/>
  <c r="R203" i="6"/>
  <c r="R231" i="6" s="1"/>
  <c r="S202" i="6"/>
  <c r="R202" i="6"/>
  <c r="R230" i="6" s="1"/>
  <c r="S201" i="6"/>
  <c r="R201" i="6"/>
  <c r="R229" i="6" s="1"/>
  <c r="S200" i="6"/>
  <c r="R200" i="6"/>
  <c r="R228" i="6" s="1"/>
  <c r="S199" i="6"/>
  <c r="R199" i="6"/>
  <c r="R227" i="6" s="1"/>
  <c r="S198" i="6"/>
  <c r="R198" i="6"/>
  <c r="R226" i="6" s="1"/>
  <c r="T176" i="6"/>
  <c r="T175" i="6"/>
  <c r="T174" i="6"/>
  <c r="T173" i="6"/>
  <c r="T172" i="6"/>
  <c r="T171" i="6"/>
  <c r="T170" i="6"/>
  <c r="S120" i="6"/>
  <c r="S148" i="6" s="1"/>
  <c r="R120" i="6"/>
  <c r="S119" i="6"/>
  <c r="S147" i="6" s="1"/>
  <c r="R119" i="6"/>
  <c r="S118" i="6"/>
  <c r="S146" i="6" s="1"/>
  <c r="R118" i="6"/>
  <c r="S117" i="6"/>
  <c r="S145" i="6" s="1"/>
  <c r="R117" i="6"/>
  <c r="S116" i="6"/>
  <c r="S144" i="6" s="1"/>
  <c r="R116" i="6"/>
  <c r="S115" i="6"/>
  <c r="S143" i="6" s="1"/>
  <c r="R115" i="6"/>
  <c r="S114" i="6"/>
  <c r="S142" i="6" s="1"/>
  <c r="R114" i="6"/>
  <c r="AN92" i="6"/>
  <c r="T92" i="6"/>
  <c r="AN91" i="6"/>
  <c r="T91" i="6"/>
  <c r="AN90" i="6"/>
  <c r="T90" i="6"/>
  <c r="AN89" i="6"/>
  <c r="T89" i="6"/>
  <c r="AN88" i="6"/>
  <c r="T88" i="6"/>
  <c r="AN87" i="6"/>
  <c r="T87" i="6"/>
  <c r="AN86" i="6"/>
  <c r="T86" i="6"/>
  <c r="AN64" i="6"/>
  <c r="AN63" i="6"/>
  <c r="AN62" i="6"/>
  <c r="AN61" i="6"/>
  <c r="AN60" i="6"/>
  <c r="AN59" i="6"/>
  <c r="F38" i="6"/>
  <c r="E38" i="6"/>
  <c r="I38" i="6" s="1"/>
  <c r="J38" i="6" s="1"/>
  <c r="D38" i="6"/>
  <c r="AN58" i="6"/>
  <c r="F37" i="6"/>
  <c r="E37" i="6"/>
  <c r="I37" i="6" s="1"/>
  <c r="J37" i="6" s="1"/>
  <c r="D37" i="6"/>
  <c r="AN36" i="6"/>
  <c r="S36" i="6"/>
  <c r="S64" i="6" s="1"/>
  <c r="R36" i="6"/>
  <c r="F36" i="6"/>
  <c r="E36" i="6"/>
  <c r="I36" i="6" s="1"/>
  <c r="D36" i="6"/>
  <c r="AN35" i="6"/>
  <c r="S35" i="6"/>
  <c r="R35" i="6"/>
  <c r="F35" i="6"/>
  <c r="E35" i="6"/>
  <c r="I35" i="6" s="1"/>
  <c r="D35" i="6"/>
  <c r="AN34" i="6"/>
  <c r="S34" i="6"/>
  <c r="S62" i="6" s="1"/>
  <c r="R34" i="6"/>
  <c r="R62" i="6" s="1"/>
  <c r="F34" i="6"/>
  <c r="E34" i="6"/>
  <c r="I34" i="6" s="1"/>
  <c r="D34" i="6"/>
  <c r="AN33" i="6"/>
  <c r="S33" i="6"/>
  <c r="S61" i="6" s="1"/>
  <c r="R33" i="6"/>
  <c r="F33" i="6"/>
  <c r="E33" i="6"/>
  <c r="I33" i="6" s="1"/>
  <c r="D33" i="6"/>
  <c r="AN32" i="6"/>
  <c r="S32" i="6"/>
  <c r="R32" i="6"/>
  <c r="R60" i="6" s="1"/>
  <c r="F32" i="6"/>
  <c r="E32" i="6"/>
  <c r="I32" i="6" s="1"/>
  <c r="D32" i="6"/>
  <c r="AN31" i="6"/>
  <c r="S31" i="6"/>
  <c r="S59" i="6" s="1"/>
  <c r="R31" i="6"/>
  <c r="R59" i="6" s="1"/>
  <c r="F31" i="6"/>
  <c r="E31" i="6"/>
  <c r="I31" i="6" s="1"/>
  <c r="D31" i="6"/>
  <c r="A31" i="6"/>
  <c r="AT30" i="6"/>
  <c r="AN30" i="6"/>
  <c r="S30" i="6"/>
  <c r="S58" i="6" s="1"/>
  <c r="R30" i="6"/>
  <c r="F9" i="6"/>
  <c r="E9" i="6"/>
  <c r="I9" i="6" s="1"/>
  <c r="J9" i="6" s="1"/>
  <c r="D9" i="6"/>
  <c r="A9" i="6"/>
  <c r="AN8" i="6"/>
  <c r="T8" i="6"/>
  <c r="F8" i="6"/>
  <c r="E8" i="6"/>
  <c r="I8" i="6" s="1"/>
  <c r="D8" i="6"/>
  <c r="A8" i="6"/>
  <c r="AN7" i="6"/>
  <c r="T7" i="6"/>
  <c r="F7" i="6"/>
  <c r="E7" i="6"/>
  <c r="I7" i="6" s="1"/>
  <c r="D7" i="6"/>
  <c r="A7" i="6"/>
  <c r="AN6" i="6"/>
  <c r="T6" i="6"/>
  <c r="F6" i="6"/>
  <c r="E6" i="6"/>
  <c r="I6" i="6" s="1"/>
  <c r="D6" i="6"/>
  <c r="A6" i="6"/>
  <c r="AN5" i="6"/>
  <c r="T5" i="6"/>
  <c r="F5" i="6"/>
  <c r="E5" i="6"/>
  <c r="I5" i="6" s="1"/>
  <c r="D5" i="6"/>
  <c r="A5" i="6"/>
  <c r="AN4" i="6"/>
  <c r="T4" i="6"/>
  <c r="F4" i="6"/>
  <c r="E4" i="6"/>
  <c r="I4" i="6" s="1"/>
  <c r="D4" i="6"/>
  <c r="A4" i="6"/>
  <c r="AN3" i="6"/>
  <c r="T3" i="6"/>
  <c r="F3" i="6"/>
  <c r="E3" i="6"/>
  <c r="I3" i="6" s="1"/>
  <c r="D3" i="6"/>
  <c r="A3" i="6"/>
  <c r="AN2" i="6"/>
  <c r="T2" i="6"/>
  <c r="F2" i="6"/>
  <c r="E2" i="6"/>
  <c r="I2" i="6" s="1"/>
  <c r="D2" i="6"/>
  <c r="A2" i="6"/>
  <c r="H1436" i="5"/>
  <c r="G1436" i="5"/>
  <c r="F1436" i="5"/>
  <c r="H1408" i="5"/>
  <c r="G1408" i="5"/>
  <c r="F1408" i="5"/>
  <c r="H1380" i="5"/>
  <c r="G1380" i="5"/>
  <c r="F1380" i="5"/>
  <c r="H1352" i="5"/>
  <c r="G1352" i="5"/>
  <c r="F1352" i="5"/>
  <c r="H1324" i="5"/>
  <c r="G1324" i="5"/>
  <c r="F1324" i="5"/>
  <c r="H1296" i="5"/>
  <c r="G1296" i="5"/>
  <c r="F1296" i="5"/>
  <c r="H1268" i="5"/>
  <c r="G1268" i="5"/>
  <c r="F1268" i="5"/>
  <c r="H1240" i="5"/>
  <c r="G1240" i="5"/>
  <c r="F1240" i="5"/>
  <c r="H1212" i="5"/>
  <c r="G1212" i="5"/>
  <c r="F1212" i="5"/>
  <c r="H1128" i="5"/>
  <c r="G1128" i="5"/>
  <c r="F1128" i="5"/>
  <c r="H1072" i="5"/>
  <c r="G1072" i="5"/>
  <c r="F1072" i="5"/>
  <c r="H988" i="5"/>
  <c r="G988" i="5"/>
  <c r="F988" i="5"/>
  <c r="H960" i="5"/>
  <c r="G960" i="5"/>
  <c r="F960" i="5"/>
  <c r="H904" i="5"/>
  <c r="G904" i="5"/>
  <c r="F904" i="5"/>
  <c r="H876" i="5"/>
  <c r="G876" i="5"/>
  <c r="F876" i="5"/>
  <c r="H820" i="5"/>
  <c r="G820" i="5"/>
  <c r="F820" i="5"/>
  <c r="H792" i="5"/>
  <c r="G792" i="5"/>
  <c r="F792" i="5"/>
  <c r="H764" i="5"/>
  <c r="G764" i="5"/>
  <c r="F764" i="5"/>
  <c r="H736" i="5"/>
  <c r="G736" i="5"/>
  <c r="F736" i="5"/>
  <c r="H708" i="5"/>
  <c r="G708" i="5"/>
  <c r="F708" i="5"/>
  <c r="H652" i="5"/>
  <c r="G652" i="5"/>
  <c r="F652" i="5"/>
  <c r="H624" i="5"/>
  <c r="G624" i="5"/>
  <c r="F624" i="5"/>
  <c r="H596" i="5"/>
  <c r="G596" i="5"/>
  <c r="F596" i="5"/>
  <c r="H568" i="5"/>
  <c r="G568" i="5"/>
  <c r="F568" i="5"/>
  <c r="H512" i="5"/>
  <c r="G512" i="5"/>
  <c r="F512" i="5"/>
  <c r="H456" i="5"/>
  <c r="G456" i="5"/>
  <c r="F456" i="5"/>
  <c r="H428" i="5"/>
  <c r="G428" i="5"/>
  <c r="F428" i="5"/>
  <c r="H400" i="5"/>
  <c r="G400" i="5"/>
  <c r="F400" i="5"/>
  <c r="H372" i="5"/>
  <c r="G372" i="5"/>
  <c r="F372" i="5"/>
  <c r="H344" i="5"/>
  <c r="G344" i="5"/>
  <c r="F344" i="5"/>
  <c r="H316" i="5"/>
  <c r="G316" i="5"/>
  <c r="F316" i="5"/>
  <c r="H288" i="5"/>
  <c r="G288" i="5"/>
  <c r="F288" i="5"/>
  <c r="H232" i="5"/>
  <c r="G232" i="5"/>
  <c r="F232" i="5"/>
  <c r="H204" i="5"/>
  <c r="G204" i="5"/>
  <c r="F204" i="5"/>
  <c r="H176" i="5"/>
  <c r="G176" i="5"/>
  <c r="F176" i="5"/>
  <c r="M47" i="5"/>
  <c r="M46" i="5"/>
  <c r="M45" i="5"/>
  <c r="M44" i="5"/>
  <c r="M43" i="5"/>
  <c r="M42" i="5"/>
  <c r="H120" i="5"/>
  <c r="G120" i="5"/>
  <c r="F120" i="5"/>
  <c r="H92" i="5"/>
  <c r="G92" i="5"/>
  <c r="F92" i="5"/>
  <c r="H64" i="5"/>
  <c r="G64" i="5"/>
  <c r="F64" i="5"/>
  <c r="P21" i="5"/>
  <c r="P31" i="5" s="1"/>
  <c r="P41" i="5" s="1"/>
  <c r="O21" i="5"/>
  <c r="O31" i="5" s="1"/>
  <c r="O41" i="5" s="1"/>
  <c r="N21" i="5"/>
  <c r="N31" i="5" s="1"/>
  <c r="N41" i="5" s="1"/>
  <c r="L21" i="5"/>
  <c r="M21" i="5" s="1"/>
  <c r="P20" i="5"/>
  <c r="P30" i="5" s="1"/>
  <c r="P40" i="5" s="1"/>
  <c r="O20" i="5"/>
  <c r="O30" i="5" s="1"/>
  <c r="O40" i="5" s="1"/>
  <c r="N20" i="5"/>
  <c r="N30" i="5" s="1"/>
  <c r="N40" i="5" s="1"/>
  <c r="L20" i="5"/>
  <c r="L30" i="5" s="1"/>
  <c r="L40" i="5" s="1"/>
  <c r="M40" i="5" s="1"/>
  <c r="P19" i="5"/>
  <c r="P29" i="5" s="1"/>
  <c r="P39" i="5" s="1"/>
  <c r="O19" i="5"/>
  <c r="O29" i="5" s="1"/>
  <c r="O39" i="5" s="1"/>
  <c r="N19" i="5"/>
  <c r="N29" i="5" s="1"/>
  <c r="N39" i="5" s="1"/>
  <c r="L19" i="5"/>
  <c r="P18" i="5"/>
  <c r="P28" i="5" s="1"/>
  <c r="P38" i="5" s="1"/>
  <c r="O18" i="5"/>
  <c r="O28" i="5" s="1"/>
  <c r="O38" i="5" s="1"/>
  <c r="N18" i="5"/>
  <c r="N28" i="5" s="1"/>
  <c r="N38" i="5" s="1"/>
  <c r="L18" i="5"/>
  <c r="L28" i="5" s="1"/>
  <c r="L38" i="5" s="1"/>
  <c r="M38" i="5" s="1"/>
  <c r="P17" i="5"/>
  <c r="P27" i="5" s="1"/>
  <c r="P37" i="5" s="1"/>
  <c r="O17" i="5"/>
  <c r="O27" i="5" s="1"/>
  <c r="O37" i="5" s="1"/>
  <c r="N17" i="5"/>
  <c r="N27" i="5" s="1"/>
  <c r="N37" i="5" s="1"/>
  <c r="L17" i="5"/>
  <c r="M17" i="5" s="1"/>
  <c r="P16" i="5"/>
  <c r="P26" i="5" s="1"/>
  <c r="P36" i="5" s="1"/>
  <c r="O16" i="5"/>
  <c r="O26" i="5" s="1"/>
  <c r="O36" i="5" s="1"/>
  <c r="N16" i="5"/>
  <c r="N26" i="5" s="1"/>
  <c r="N36" i="5" s="1"/>
  <c r="L16" i="5"/>
  <c r="L26" i="5" s="1"/>
  <c r="L36" i="5" s="1"/>
  <c r="M36" i="5" s="1"/>
  <c r="P15" i="5"/>
  <c r="P25" i="5" s="1"/>
  <c r="P35" i="5" s="1"/>
  <c r="O15" i="5"/>
  <c r="O25" i="5" s="1"/>
  <c r="O35" i="5" s="1"/>
  <c r="N15" i="5"/>
  <c r="N25" i="5" s="1"/>
  <c r="N35" i="5" s="1"/>
  <c r="L15" i="5"/>
  <c r="H36" i="5"/>
  <c r="G36" i="5"/>
  <c r="F36" i="5"/>
  <c r="B36" i="5"/>
  <c r="B64" i="5" s="1"/>
  <c r="P14" i="5"/>
  <c r="P24" i="5" s="1"/>
  <c r="P34" i="5" s="1"/>
  <c r="O14" i="5"/>
  <c r="O24" i="5" s="1"/>
  <c r="O34" i="5" s="1"/>
  <c r="N14" i="5"/>
  <c r="N24" i="5" s="1"/>
  <c r="N34" i="5" s="1"/>
  <c r="L14" i="5"/>
  <c r="L24" i="5" s="1"/>
  <c r="L34" i="5" s="1"/>
  <c r="M34" i="5" s="1"/>
  <c r="B35" i="5"/>
  <c r="P13" i="5"/>
  <c r="P23" i="5" s="1"/>
  <c r="P33" i="5" s="1"/>
  <c r="O13" i="5"/>
  <c r="O23" i="5" s="1"/>
  <c r="O33" i="5" s="1"/>
  <c r="N13" i="5"/>
  <c r="N23" i="5" s="1"/>
  <c r="N33" i="5" s="1"/>
  <c r="L13" i="5"/>
  <c r="B34" i="5"/>
  <c r="P12" i="5"/>
  <c r="P22" i="5" s="1"/>
  <c r="P32" i="5" s="1"/>
  <c r="O12" i="5"/>
  <c r="O22" i="5" s="1"/>
  <c r="O32" i="5" s="1"/>
  <c r="N12" i="5"/>
  <c r="N22" i="5" s="1"/>
  <c r="N32" i="5" s="1"/>
  <c r="L12" i="5"/>
  <c r="L22" i="5" s="1"/>
  <c r="B33" i="5"/>
  <c r="M11" i="5"/>
  <c r="B32" i="5"/>
  <c r="M10" i="5"/>
  <c r="B31" i="5"/>
  <c r="M9" i="5"/>
  <c r="B30" i="5"/>
  <c r="M8" i="5"/>
  <c r="H8" i="5"/>
  <c r="G8" i="5"/>
  <c r="F8" i="5"/>
  <c r="M7" i="5"/>
  <c r="M6" i="5"/>
  <c r="M5" i="5"/>
  <c r="M4" i="5"/>
  <c r="M3" i="5"/>
  <c r="M2" i="5"/>
  <c r="F417" i="4"/>
  <c r="E417" i="4"/>
  <c r="D417" i="4"/>
  <c r="F416" i="4"/>
  <c r="E416" i="4"/>
  <c r="D416" i="4"/>
  <c r="F415" i="4"/>
  <c r="E415" i="4"/>
  <c r="D415" i="4"/>
  <c r="F414" i="4"/>
  <c r="E414" i="4"/>
  <c r="D414" i="4"/>
  <c r="F413" i="4"/>
  <c r="E413" i="4"/>
  <c r="D413" i="4"/>
  <c r="F412" i="4"/>
  <c r="E412" i="4"/>
  <c r="D412" i="4"/>
  <c r="F411" i="4"/>
  <c r="E411" i="4"/>
  <c r="D411" i="4"/>
  <c r="F410" i="4"/>
  <c r="E410" i="4"/>
  <c r="D410" i="4"/>
  <c r="F409" i="4"/>
  <c r="E409" i="4"/>
  <c r="D409" i="4"/>
  <c r="F408" i="4"/>
  <c r="E408" i="4"/>
  <c r="D408" i="4"/>
  <c r="F407" i="4"/>
  <c r="E407" i="4"/>
  <c r="D407" i="4"/>
  <c r="F406" i="4"/>
  <c r="E406" i="4"/>
  <c r="D406" i="4"/>
  <c r="F405" i="4"/>
  <c r="E405" i="4"/>
  <c r="D405" i="4"/>
  <c r="F404" i="4"/>
  <c r="E404" i="4"/>
  <c r="D404" i="4"/>
  <c r="F403" i="4"/>
  <c r="E403" i="4"/>
  <c r="D403" i="4"/>
  <c r="F402" i="4"/>
  <c r="E402" i="4"/>
  <c r="D402" i="4"/>
  <c r="F401" i="4"/>
  <c r="E401" i="4"/>
  <c r="D401" i="4"/>
  <c r="F400" i="4"/>
  <c r="E400" i="4"/>
  <c r="D400" i="4"/>
  <c r="F399" i="4"/>
  <c r="E399" i="4"/>
  <c r="D399" i="4"/>
  <c r="F398" i="4"/>
  <c r="E398" i="4"/>
  <c r="D398" i="4"/>
  <c r="F397" i="4"/>
  <c r="E397" i="4"/>
  <c r="D397" i="4"/>
  <c r="F396" i="4"/>
  <c r="E396" i="4"/>
  <c r="D396" i="4"/>
  <c r="F395" i="4"/>
  <c r="E395" i="4"/>
  <c r="D395" i="4"/>
  <c r="F394" i="4"/>
  <c r="E394" i="4"/>
  <c r="D394" i="4"/>
  <c r="F393" i="4"/>
  <c r="E393" i="4"/>
  <c r="D393" i="4"/>
  <c r="F392" i="4"/>
  <c r="E392" i="4"/>
  <c r="D392" i="4"/>
  <c r="F391" i="4"/>
  <c r="E391" i="4"/>
  <c r="D391" i="4"/>
  <c r="F390" i="4"/>
  <c r="E390" i="4"/>
  <c r="D390" i="4"/>
  <c r="F389" i="4"/>
  <c r="E389" i="4"/>
  <c r="D389" i="4"/>
  <c r="F388" i="4"/>
  <c r="E388" i="4"/>
  <c r="D388" i="4"/>
  <c r="F387" i="4"/>
  <c r="E387" i="4"/>
  <c r="D387" i="4"/>
  <c r="F386" i="4"/>
  <c r="E386" i="4"/>
  <c r="D386" i="4"/>
  <c r="F385" i="4"/>
  <c r="E385" i="4"/>
  <c r="D385" i="4"/>
  <c r="F384" i="4"/>
  <c r="E384" i="4"/>
  <c r="D384" i="4"/>
  <c r="F383" i="4"/>
  <c r="E383" i="4"/>
  <c r="D383" i="4"/>
  <c r="F382" i="4"/>
  <c r="E382" i="4"/>
  <c r="D382" i="4"/>
  <c r="F381" i="4"/>
  <c r="E381" i="4"/>
  <c r="D381" i="4"/>
  <c r="F380" i="4"/>
  <c r="E380" i="4"/>
  <c r="D380" i="4"/>
  <c r="F379" i="4"/>
  <c r="E379" i="4"/>
  <c r="D379" i="4"/>
  <c r="F378" i="4"/>
  <c r="E378" i="4"/>
  <c r="D378" i="4"/>
  <c r="F377" i="4"/>
  <c r="E377" i="4"/>
  <c r="D377" i="4"/>
  <c r="F376" i="4"/>
  <c r="E376" i="4"/>
  <c r="D376" i="4"/>
  <c r="F375" i="4"/>
  <c r="E375" i="4"/>
  <c r="D375" i="4"/>
  <c r="F374" i="4"/>
  <c r="E374" i="4"/>
  <c r="D374" i="4"/>
  <c r="F373" i="4"/>
  <c r="E373" i="4"/>
  <c r="D373" i="4"/>
  <c r="F372" i="4"/>
  <c r="E372" i="4"/>
  <c r="D372" i="4"/>
  <c r="F371" i="4"/>
  <c r="E371" i="4"/>
  <c r="D371" i="4"/>
  <c r="F370" i="4"/>
  <c r="E370" i="4"/>
  <c r="D370" i="4"/>
  <c r="F369" i="4"/>
  <c r="E369" i="4"/>
  <c r="D369" i="4"/>
  <c r="F368" i="4"/>
  <c r="E368" i="4"/>
  <c r="D368" i="4"/>
  <c r="F367" i="4"/>
  <c r="E367" i="4"/>
  <c r="D367" i="4"/>
  <c r="F366" i="4"/>
  <c r="E366" i="4"/>
  <c r="D366" i="4"/>
  <c r="F365" i="4"/>
  <c r="E365" i="4"/>
  <c r="D365" i="4"/>
  <c r="F364" i="4"/>
  <c r="E364" i="4"/>
  <c r="D364" i="4"/>
  <c r="F363" i="4"/>
  <c r="E363" i="4"/>
  <c r="D363" i="4"/>
  <c r="F362" i="4"/>
  <c r="E362" i="4"/>
  <c r="D362" i="4"/>
  <c r="F361" i="4"/>
  <c r="E361" i="4"/>
  <c r="D361" i="4"/>
  <c r="F360" i="4"/>
  <c r="E360" i="4"/>
  <c r="D360" i="4"/>
  <c r="F359" i="4"/>
  <c r="E359" i="4"/>
  <c r="D359" i="4"/>
  <c r="F358" i="4"/>
  <c r="E358" i="4"/>
  <c r="D358" i="4"/>
  <c r="F357" i="4"/>
  <c r="E357" i="4"/>
  <c r="D357" i="4"/>
  <c r="F356" i="4"/>
  <c r="E356" i="4"/>
  <c r="D356" i="4"/>
  <c r="F355" i="4"/>
  <c r="E355" i="4"/>
  <c r="D355" i="4"/>
  <c r="F354" i="4"/>
  <c r="E354" i="4"/>
  <c r="D354" i="4"/>
  <c r="F353" i="4"/>
  <c r="E353" i="4"/>
  <c r="D353" i="4"/>
  <c r="F352" i="4"/>
  <c r="E352" i="4"/>
  <c r="D352" i="4"/>
  <c r="F351" i="4"/>
  <c r="E351" i="4"/>
  <c r="D351" i="4"/>
  <c r="F350" i="4"/>
  <c r="E350" i="4"/>
  <c r="D350" i="4"/>
  <c r="F349" i="4"/>
  <c r="E349" i="4"/>
  <c r="D349" i="4"/>
  <c r="F348" i="4"/>
  <c r="E348" i="4"/>
  <c r="D348" i="4"/>
  <c r="F347" i="4"/>
  <c r="E347" i="4"/>
  <c r="D347" i="4"/>
  <c r="F346" i="4"/>
  <c r="E346" i="4"/>
  <c r="D346" i="4"/>
  <c r="F345" i="4"/>
  <c r="E345" i="4"/>
  <c r="D345" i="4"/>
  <c r="F344" i="4"/>
  <c r="E344" i="4"/>
  <c r="D344" i="4"/>
  <c r="F343" i="4"/>
  <c r="E343" i="4"/>
  <c r="D343" i="4"/>
  <c r="F342" i="4"/>
  <c r="E342" i="4"/>
  <c r="D342" i="4"/>
  <c r="F341" i="4"/>
  <c r="E341" i="4"/>
  <c r="D341" i="4"/>
  <c r="F340" i="4"/>
  <c r="E340" i="4"/>
  <c r="D340" i="4"/>
  <c r="F339" i="4"/>
  <c r="E339" i="4"/>
  <c r="D339" i="4"/>
  <c r="F338" i="4"/>
  <c r="E338" i="4"/>
  <c r="D338" i="4"/>
  <c r="F337" i="4"/>
  <c r="E337" i="4"/>
  <c r="D337" i="4"/>
  <c r="F336" i="4"/>
  <c r="E336" i="4"/>
  <c r="D336" i="4"/>
  <c r="F335" i="4"/>
  <c r="E335" i="4"/>
  <c r="D335" i="4"/>
  <c r="F334" i="4"/>
  <c r="E334" i="4"/>
  <c r="D334" i="4"/>
  <c r="F333" i="4"/>
  <c r="E333" i="4"/>
  <c r="D333" i="4"/>
  <c r="F332" i="4"/>
  <c r="E332" i="4"/>
  <c r="D332" i="4"/>
  <c r="F331" i="4"/>
  <c r="E331" i="4"/>
  <c r="D331" i="4"/>
  <c r="F330" i="4"/>
  <c r="E330" i="4"/>
  <c r="D330" i="4"/>
  <c r="F329" i="4"/>
  <c r="E329" i="4"/>
  <c r="D329" i="4"/>
  <c r="F328" i="4"/>
  <c r="E328" i="4"/>
  <c r="D328" i="4"/>
  <c r="F327" i="4"/>
  <c r="E327" i="4"/>
  <c r="D327" i="4"/>
  <c r="F326" i="4"/>
  <c r="E326" i="4"/>
  <c r="D326" i="4"/>
  <c r="F325" i="4"/>
  <c r="E325" i="4"/>
  <c r="D325" i="4"/>
  <c r="F324" i="4"/>
  <c r="E324" i="4"/>
  <c r="D324" i="4"/>
  <c r="F323" i="4"/>
  <c r="E323" i="4"/>
  <c r="D323" i="4"/>
  <c r="F322" i="4"/>
  <c r="E322" i="4"/>
  <c r="D322" i="4"/>
  <c r="F321" i="4"/>
  <c r="E321" i="4"/>
  <c r="D321" i="4"/>
  <c r="F320" i="4"/>
  <c r="E320" i="4"/>
  <c r="D320" i="4"/>
  <c r="F319" i="4"/>
  <c r="E319" i="4"/>
  <c r="D319" i="4"/>
  <c r="F318" i="4"/>
  <c r="E318" i="4"/>
  <c r="D318" i="4"/>
  <c r="F317" i="4"/>
  <c r="E317" i="4"/>
  <c r="D317" i="4"/>
  <c r="F316" i="4"/>
  <c r="E316" i="4"/>
  <c r="D316" i="4"/>
  <c r="F315" i="4"/>
  <c r="E315" i="4"/>
  <c r="D315" i="4"/>
  <c r="F314" i="4"/>
  <c r="E314" i="4"/>
  <c r="D314" i="4"/>
  <c r="F313" i="4"/>
  <c r="D313" i="4"/>
  <c r="F312" i="4"/>
  <c r="D312" i="4"/>
  <c r="F311" i="4"/>
  <c r="D311" i="4"/>
  <c r="F310" i="4"/>
  <c r="D310" i="4"/>
  <c r="F309" i="4"/>
  <c r="D309" i="4"/>
  <c r="F308" i="4"/>
  <c r="D308" i="4"/>
  <c r="F307" i="4"/>
  <c r="D307" i="4"/>
  <c r="F306" i="4"/>
  <c r="D306" i="4"/>
  <c r="F305" i="4"/>
  <c r="D305" i="4"/>
  <c r="F304" i="4"/>
  <c r="D304" i="4"/>
  <c r="F303" i="4"/>
  <c r="D303" i="4"/>
  <c r="F302" i="4"/>
  <c r="D302" i="4"/>
  <c r="F301" i="4"/>
  <c r="D301" i="4"/>
  <c r="F300" i="4"/>
  <c r="D300" i="4"/>
  <c r="F299" i="4"/>
  <c r="D299" i="4"/>
  <c r="F298" i="4"/>
  <c r="D298" i="4"/>
  <c r="F297" i="4"/>
  <c r="D297" i="4"/>
  <c r="F296" i="4"/>
  <c r="D296" i="4"/>
  <c r="F295" i="4"/>
  <c r="D295" i="4"/>
  <c r="F294" i="4"/>
  <c r="D294" i="4"/>
  <c r="F293" i="4"/>
  <c r="D293" i="4"/>
  <c r="F292" i="4"/>
  <c r="D292" i="4"/>
  <c r="F291" i="4"/>
  <c r="D291" i="4"/>
  <c r="F290" i="4"/>
  <c r="D290" i="4"/>
  <c r="F289" i="4"/>
  <c r="E289" i="4"/>
  <c r="D289" i="4"/>
  <c r="F288" i="4"/>
  <c r="E288" i="4"/>
  <c r="D288" i="4"/>
  <c r="F287" i="4"/>
  <c r="E287" i="4"/>
  <c r="D287" i="4"/>
  <c r="F286" i="4"/>
  <c r="E286" i="4"/>
  <c r="D286" i="4"/>
  <c r="F285" i="4"/>
  <c r="E285" i="4"/>
  <c r="D285" i="4"/>
  <c r="F284" i="4"/>
  <c r="E284" i="4"/>
  <c r="D284" i="4"/>
  <c r="F283" i="4"/>
  <c r="E283" i="4"/>
  <c r="D283" i="4"/>
  <c r="F282" i="4"/>
  <c r="E282" i="4"/>
  <c r="D282" i="4"/>
  <c r="F281" i="4"/>
  <c r="E281" i="4"/>
  <c r="D281" i="4"/>
  <c r="F280" i="4"/>
  <c r="E280" i="4"/>
  <c r="D280" i="4"/>
  <c r="F279" i="4"/>
  <c r="E279" i="4"/>
  <c r="D279" i="4"/>
  <c r="F278" i="4"/>
  <c r="E278" i="4"/>
  <c r="D278" i="4"/>
  <c r="F277" i="4"/>
  <c r="E277" i="4"/>
  <c r="D277" i="4"/>
  <c r="F276" i="4"/>
  <c r="E276" i="4"/>
  <c r="D276" i="4"/>
  <c r="F275" i="4"/>
  <c r="E275" i="4"/>
  <c r="D275" i="4"/>
  <c r="F274" i="4"/>
  <c r="E274" i="4"/>
  <c r="D274" i="4"/>
  <c r="F273" i="4"/>
  <c r="D273" i="4"/>
  <c r="F272" i="4"/>
  <c r="D272" i="4"/>
  <c r="F271" i="4"/>
  <c r="D271" i="4"/>
  <c r="F270" i="4"/>
  <c r="D270" i="4"/>
  <c r="F269" i="4"/>
  <c r="D269" i="4"/>
  <c r="F268" i="4"/>
  <c r="D268" i="4"/>
  <c r="F267" i="4"/>
  <c r="D267" i="4"/>
  <c r="F266" i="4"/>
  <c r="D266" i="4"/>
  <c r="F265" i="4"/>
  <c r="D265" i="4"/>
  <c r="F264" i="4"/>
  <c r="D264" i="4"/>
  <c r="F263" i="4"/>
  <c r="D263" i="4"/>
  <c r="F262" i="4"/>
  <c r="D262" i="4"/>
  <c r="F261" i="4"/>
  <c r="D261" i="4"/>
  <c r="F260" i="4"/>
  <c r="D260" i="4"/>
  <c r="F259" i="4"/>
  <c r="D259" i="4"/>
  <c r="F258" i="4"/>
  <c r="D258" i="4"/>
  <c r="F257" i="4"/>
  <c r="E257" i="4"/>
  <c r="D257" i="4"/>
  <c r="F256" i="4"/>
  <c r="E256" i="4"/>
  <c r="D256" i="4"/>
  <c r="F255" i="4"/>
  <c r="E255" i="4"/>
  <c r="D255" i="4"/>
  <c r="F254" i="4"/>
  <c r="E254" i="4"/>
  <c r="D254" i="4"/>
  <c r="F253" i="4"/>
  <c r="E253" i="4"/>
  <c r="D253" i="4"/>
  <c r="F252" i="4"/>
  <c r="E252" i="4"/>
  <c r="D252" i="4"/>
  <c r="F251" i="4"/>
  <c r="E251" i="4"/>
  <c r="D251" i="4"/>
  <c r="F250" i="4"/>
  <c r="E250" i="4"/>
  <c r="D250" i="4"/>
  <c r="F249" i="4"/>
  <c r="D249" i="4"/>
  <c r="F248" i="4"/>
  <c r="D248" i="4"/>
  <c r="F247" i="4"/>
  <c r="D247" i="4"/>
  <c r="F246" i="4"/>
  <c r="D246" i="4"/>
  <c r="F245" i="4"/>
  <c r="D245" i="4"/>
  <c r="F244" i="4"/>
  <c r="D244" i="4"/>
  <c r="F243" i="4"/>
  <c r="D243" i="4"/>
  <c r="F242" i="4"/>
  <c r="D242" i="4"/>
  <c r="F241" i="4"/>
  <c r="D241" i="4"/>
  <c r="F240" i="4"/>
  <c r="D240" i="4"/>
  <c r="F239" i="4"/>
  <c r="D239" i="4"/>
  <c r="F238" i="4"/>
  <c r="D238" i="4"/>
  <c r="F237" i="4"/>
  <c r="D237" i="4"/>
  <c r="F236" i="4"/>
  <c r="D236" i="4"/>
  <c r="F235" i="4"/>
  <c r="D235" i="4"/>
  <c r="F234" i="4"/>
  <c r="D234" i="4"/>
  <c r="F233" i="4"/>
  <c r="D233" i="4"/>
  <c r="F232" i="4"/>
  <c r="D232" i="4"/>
  <c r="F231" i="4"/>
  <c r="D231" i="4"/>
  <c r="F230" i="4"/>
  <c r="D230" i="4"/>
  <c r="F229" i="4"/>
  <c r="D229" i="4"/>
  <c r="F228" i="4"/>
  <c r="D228" i="4"/>
  <c r="F227" i="4"/>
  <c r="D227" i="4"/>
  <c r="F226" i="4"/>
  <c r="D226" i="4"/>
  <c r="F225" i="4"/>
  <c r="E225" i="4"/>
  <c r="D225" i="4"/>
  <c r="F224" i="4"/>
  <c r="E224" i="4"/>
  <c r="D224" i="4"/>
  <c r="F223" i="4"/>
  <c r="E223" i="4"/>
  <c r="D223" i="4"/>
  <c r="F222" i="4"/>
  <c r="E222" i="4"/>
  <c r="D222" i="4"/>
  <c r="F221" i="4"/>
  <c r="E221" i="4"/>
  <c r="D221" i="4"/>
  <c r="F220" i="4"/>
  <c r="E220" i="4"/>
  <c r="D220" i="4"/>
  <c r="F219" i="4"/>
  <c r="E219" i="4"/>
  <c r="D219" i="4"/>
  <c r="F218" i="4"/>
  <c r="E218" i="4"/>
  <c r="D218" i="4"/>
  <c r="F217" i="4"/>
  <c r="D217" i="4"/>
  <c r="F216" i="4"/>
  <c r="D216" i="4"/>
  <c r="F215" i="4"/>
  <c r="D215" i="4"/>
  <c r="F214" i="4"/>
  <c r="D214" i="4"/>
  <c r="F213" i="4"/>
  <c r="D213" i="4"/>
  <c r="F212" i="4"/>
  <c r="D212" i="4"/>
  <c r="F211" i="4"/>
  <c r="D211" i="4"/>
  <c r="F210" i="4"/>
  <c r="D210" i="4"/>
  <c r="F209" i="4"/>
  <c r="D209" i="4"/>
  <c r="F208" i="4"/>
  <c r="D208" i="4"/>
  <c r="F207" i="4"/>
  <c r="D207" i="4"/>
  <c r="F206" i="4"/>
  <c r="D206" i="4"/>
  <c r="F205" i="4"/>
  <c r="D205" i="4"/>
  <c r="F204" i="4"/>
  <c r="D204" i="4"/>
  <c r="F203" i="4"/>
  <c r="D203" i="4"/>
  <c r="F202" i="4"/>
  <c r="D202" i="4"/>
  <c r="F201" i="4"/>
  <c r="D201" i="4"/>
  <c r="F200" i="4"/>
  <c r="D200" i="4"/>
  <c r="F199" i="4"/>
  <c r="D199" i="4"/>
  <c r="F198" i="4"/>
  <c r="D198" i="4"/>
  <c r="F197" i="4"/>
  <c r="D197" i="4"/>
  <c r="F196" i="4"/>
  <c r="D196" i="4"/>
  <c r="F195" i="4"/>
  <c r="D195" i="4"/>
  <c r="F194" i="4"/>
  <c r="D194" i="4"/>
  <c r="F193" i="4"/>
  <c r="F192" i="4"/>
  <c r="F191" i="4"/>
  <c r="F190" i="4"/>
  <c r="F189" i="4"/>
  <c r="F188" i="4"/>
  <c r="F187" i="4"/>
  <c r="F186" i="4"/>
  <c r="F185" i="4"/>
  <c r="D185" i="4"/>
  <c r="F184" i="4"/>
  <c r="D184" i="4"/>
  <c r="F183" i="4"/>
  <c r="D183" i="4"/>
  <c r="F182" i="4"/>
  <c r="D182" i="4"/>
  <c r="F181" i="4"/>
  <c r="D181" i="4"/>
  <c r="F180" i="4"/>
  <c r="D180" i="4"/>
  <c r="F179" i="4"/>
  <c r="D179" i="4"/>
  <c r="F178" i="4"/>
  <c r="D178" i="4"/>
  <c r="F177" i="4"/>
  <c r="D177" i="4"/>
  <c r="F176" i="4"/>
  <c r="D176" i="4"/>
  <c r="F175" i="4"/>
  <c r="D175" i="4"/>
  <c r="F174" i="4"/>
  <c r="D174" i="4"/>
  <c r="F173" i="4"/>
  <c r="D173" i="4"/>
  <c r="F172" i="4"/>
  <c r="D172" i="4"/>
  <c r="F171" i="4"/>
  <c r="D171" i="4"/>
  <c r="F170" i="4"/>
  <c r="D170" i="4"/>
  <c r="F169" i="4"/>
  <c r="E169" i="4"/>
  <c r="D169" i="4"/>
  <c r="F168" i="4"/>
  <c r="E168" i="4"/>
  <c r="D168" i="4"/>
  <c r="F167" i="4"/>
  <c r="E167" i="4"/>
  <c r="D167" i="4"/>
  <c r="F166" i="4"/>
  <c r="E166" i="4"/>
  <c r="D166" i="4"/>
  <c r="F165" i="4"/>
  <c r="E165" i="4"/>
  <c r="D165" i="4"/>
  <c r="F164" i="4"/>
  <c r="E164" i="4"/>
  <c r="D164" i="4"/>
  <c r="F163" i="4"/>
  <c r="E163" i="4"/>
  <c r="D163" i="4"/>
  <c r="F162" i="4"/>
  <c r="E162" i="4"/>
  <c r="D162" i="4"/>
  <c r="F161" i="4"/>
  <c r="D161" i="4"/>
  <c r="F160" i="4"/>
  <c r="D160" i="4"/>
  <c r="F159" i="4"/>
  <c r="D159" i="4"/>
  <c r="F158" i="4"/>
  <c r="D158" i="4"/>
  <c r="F157" i="4"/>
  <c r="D157" i="4"/>
  <c r="F156" i="4"/>
  <c r="D156" i="4"/>
  <c r="F155" i="4"/>
  <c r="D155" i="4"/>
  <c r="F154" i="4"/>
  <c r="D154" i="4"/>
  <c r="F153" i="4"/>
  <c r="E153" i="4"/>
  <c r="D153" i="4"/>
  <c r="F152" i="4"/>
  <c r="E152" i="4"/>
  <c r="D152" i="4"/>
  <c r="F151" i="4"/>
  <c r="E151" i="4"/>
  <c r="D151" i="4"/>
  <c r="F150" i="4"/>
  <c r="E150" i="4"/>
  <c r="D150" i="4"/>
  <c r="F149" i="4"/>
  <c r="E149" i="4"/>
  <c r="D149" i="4"/>
  <c r="F148" i="4"/>
  <c r="E148" i="4"/>
  <c r="D148" i="4"/>
  <c r="F147" i="4"/>
  <c r="E147" i="4"/>
  <c r="D147" i="4"/>
  <c r="F146" i="4"/>
  <c r="E146" i="4"/>
  <c r="D146" i="4"/>
  <c r="F145" i="4"/>
  <c r="D145" i="4"/>
  <c r="F144" i="4"/>
  <c r="D144" i="4"/>
  <c r="F143" i="4"/>
  <c r="D143" i="4"/>
  <c r="F142" i="4"/>
  <c r="D142" i="4"/>
  <c r="F141" i="4"/>
  <c r="D141" i="4"/>
  <c r="F140" i="4"/>
  <c r="D140" i="4"/>
  <c r="F139" i="4"/>
  <c r="D139" i="4"/>
  <c r="F138" i="4"/>
  <c r="D138" i="4"/>
  <c r="F137" i="4"/>
  <c r="D137" i="4"/>
  <c r="F136" i="4"/>
  <c r="D136" i="4"/>
  <c r="F135" i="4"/>
  <c r="D135" i="4"/>
  <c r="F134" i="4"/>
  <c r="D134" i="4"/>
  <c r="F133" i="4"/>
  <c r="D133" i="4"/>
  <c r="F132" i="4"/>
  <c r="D132" i="4"/>
  <c r="F131" i="4"/>
  <c r="D131" i="4"/>
  <c r="F130" i="4"/>
  <c r="D130" i="4"/>
  <c r="F129" i="4"/>
  <c r="D129" i="4"/>
  <c r="F128" i="4"/>
  <c r="D128" i="4"/>
  <c r="F127" i="4"/>
  <c r="D127" i="4"/>
  <c r="F126" i="4"/>
  <c r="D126" i="4"/>
  <c r="F125" i="4"/>
  <c r="D125" i="4"/>
  <c r="F124" i="4"/>
  <c r="D124" i="4"/>
  <c r="F123" i="4"/>
  <c r="D123" i="4"/>
  <c r="F122" i="4"/>
  <c r="D122" i="4"/>
  <c r="F121" i="4"/>
  <c r="E121" i="4"/>
  <c r="D121" i="4"/>
  <c r="F120" i="4"/>
  <c r="E120" i="4"/>
  <c r="D120" i="4"/>
  <c r="F119" i="4"/>
  <c r="E119" i="4"/>
  <c r="D119" i="4"/>
  <c r="F118" i="4"/>
  <c r="E118" i="4"/>
  <c r="D118" i="4"/>
  <c r="F117" i="4"/>
  <c r="E117" i="4"/>
  <c r="D117" i="4"/>
  <c r="F116" i="4"/>
  <c r="E116" i="4"/>
  <c r="D116" i="4"/>
  <c r="F115" i="4"/>
  <c r="E115" i="4"/>
  <c r="D115" i="4"/>
  <c r="F114" i="4"/>
  <c r="E114" i="4"/>
  <c r="D114" i="4"/>
  <c r="F113" i="4"/>
  <c r="D113" i="4"/>
  <c r="F112" i="4"/>
  <c r="D112" i="4"/>
  <c r="F111" i="4"/>
  <c r="D111" i="4"/>
  <c r="F110" i="4"/>
  <c r="D110" i="4"/>
  <c r="F109" i="4"/>
  <c r="D109" i="4"/>
  <c r="F108" i="4"/>
  <c r="D108" i="4"/>
  <c r="F107" i="4"/>
  <c r="D107" i="4"/>
  <c r="F106" i="4"/>
  <c r="D106" i="4"/>
  <c r="F105" i="4"/>
  <c r="E105" i="4"/>
  <c r="D105" i="4"/>
  <c r="F104" i="4"/>
  <c r="E104" i="4"/>
  <c r="D104" i="4"/>
  <c r="F103" i="4"/>
  <c r="E103" i="4"/>
  <c r="D103" i="4"/>
  <c r="F102" i="4"/>
  <c r="E102" i="4"/>
  <c r="D102" i="4"/>
  <c r="F101" i="4"/>
  <c r="E101" i="4"/>
  <c r="D101" i="4"/>
  <c r="F100" i="4"/>
  <c r="E100" i="4"/>
  <c r="D100" i="4"/>
  <c r="F99" i="4"/>
  <c r="E99" i="4"/>
  <c r="D99" i="4"/>
  <c r="F98" i="4"/>
  <c r="E98" i="4"/>
  <c r="D98" i="4"/>
  <c r="F97" i="4"/>
  <c r="D97" i="4"/>
  <c r="F96" i="4"/>
  <c r="D96" i="4"/>
  <c r="F95" i="4"/>
  <c r="D95" i="4"/>
  <c r="F94" i="4"/>
  <c r="D94" i="4"/>
  <c r="F93" i="4"/>
  <c r="D93" i="4"/>
  <c r="F92" i="4"/>
  <c r="D92" i="4"/>
  <c r="F91" i="4"/>
  <c r="D91" i="4"/>
  <c r="F90" i="4"/>
  <c r="D90" i="4"/>
  <c r="F89" i="4"/>
  <c r="D89" i="4"/>
  <c r="F88" i="4"/>
  <c r="D88" i="4"/>
  <c r="F87" i="4"/>
  <c r="D87" i="4"/>
  <c r="F86" i="4"/>
  <c r="D86" i="4"/>
  <c r="F85" i="4"/>
  <c r="D85" i="4"/>
  <c r="F84" i="4"/>
  <c r="D84" i="4"/>
  <c r="F83" i="4"/>
  <c r="D83" i="4"/>
  <c r="F82" i="4"/>
  <c r="D82" i="4"/>
  <c r="F81" i="4"/>
  <c r="D81" i="4"/>
  <c r="F80" i="4"/>
  <c r="D80" i="4"/>
  <c r="F79" i="4"/>
  <c r="D79" i="4"/>
  <c r="F78" i="4"/>
  <c r="D78" i="4"/>
  <c r="F77" i="4"/>
  <c r="D77" i="4"/>
  <c r="F76" i="4"/>
  <c r="D76" i="4"/>
  <c r="F75" i="4"/>
  <c r="D75" i="4"/>
  <c r="F74" i="4"/>
  <c r="D74" i="4"/>
  <c r="F73" i="4"/>
  <c r="D73" i="4"/>
  <c r="F72" i="4"/>
  <c r="D72" i="4"/>
  <c r="F71" i="4"/>
  <c r="D71" i="4"/>
  <c r="F70" i="4"/>
  <c r="D70" i="4"/>
  <c r="F69" i="4"/>
  <c r="D69" i="4"/>
  <c r="F68" i="4"/>
  <c r="D68" i="4"/>
  <c r="F67" i="4"/>
  <c r="D67" i="4"/>
  <c r="F66" i="4"/>
  <c r="D66" i="4"/>
  <c r="F65" i="4"/>
  <c r="D65" i="4"/>
  <c r="F64" i="4"/>
  <c r="D64" i="4"/>
  <c r="F63" i="4"/>
  <c r="D63" i="4"/>
  <c r="F62" i="4"/>
  <c r="D62" i="4"/>
  <c r="F61" i="4"/>
  <c r="D61" i="4"/>
  <c r="F60" i="4"/>
  <c r="D60" i="4"/>
  <c r="F59" i="4"/>
  <c r="D59" i="4"/>
  <c r="F58" i="4"/>
  <c r="D58" i="4"/>
  <c r="F57" i="4"/>
  <c r="E57" i="4"/>
  <c r="D57" i="4"/>
  <c r="F56" i="4"/>
  <c r="E56" i="4"/>
  <c r="D56" i="4"/>
  <c r="F55" i="4"/>
  <c r="E55" i="4"/>
  <c r="D55" i="4"/>
  <c r="F54" i="4"/>
  <c r="E54" i="4"/>
  <c r="D54" i="4"/>
  <c r="F53" i="4"/>
  <c r="E53" i="4"/>
  <c r="D53" i="4"/>
  <c r="F52" i="4"/>
  <c r="E52" i="4"/>
  <c r="D52" i="4"/>
  <c r="F51" i="4"/>
  <c r="E51" i="4"/>
  <c r="D51" i="4"/>
  <c r="F50" i="4"/>
  <c r="E50" i="4"/>
  <c r="D50" i="4"/>
  <c r="F49" i="4"/>
  <c r="E49" i="4"/>
  <c r="D49" i="4"/>
  <c r="F48" i="4"/>
  <c r="E48" i="4"/>
  <c r="D48" i="4"/>
  <c r="F47" i="4"/>
  <c r="E47" i="4"/>
  <c r="D47" i="4"/>
  <c r="F46" i="4"/>
  <c r="E46" i="4"/>
  <c r="D46" i="4"/>
  <c r="F45" i="4"/>
  <c r="E45" i="4"/>
  <c r="D45" i="4"/>
  <c r="F44" i="4"/>
  <c r="E44" i="4"/>
  <c r="D44" i="4"/>
  <c r="F43" i="4"/>
  <c r="E43" i="4"/>
  <c r="D43" i="4"/>
  <c r="F42" i="4"/>
  <c r="E42" i="4"/>
  <c r="D42" i="4"/>
  <c r="F41" i="4"/>
  <c r="E41" i="4"/>
  <c r="D41" i="4"/>
  <c r="F40" i="4"/>
  <c r="E40" i="4"/>
  <c r="D40" i="4"/>
  <c r="F39" i="4"/>
  <c r="E39" i="4"/>
  <c r="D39" i="4"/>
  <c r="F38" i="4"/>
  <c r="E38" i="4"/>
  <c r="D38" i="4"/>
  <c r="F37" i="4"/>
  <c r="E37" i="4"/>
  <c r="D37" i="4"/>
  <c r="F36" i="4"/>
  <c r="E36" i="4"/>
  <c r="D36" i="4"/>
  <c r="F35" i="4"/>
  <c r="E35" i="4"/>
  <c r="D35" i="4"/>
  <c r="F34" i="4"/>
  <c r="E34" i="4"/>
  <c r="D34" i="4"/>
  <c r="F33" i="4"/>
  <c r="E33" i="4"/>
  <c r="D33" i="4"/>
  <c r="AF32" i="4"/>
  <c r="AE32" i="4"/>
  <c r="AD32" i="4"/>
  <c r="F32" i="4"/>
  <c r="E32" i="4"/>
  <c r="D32" i="4"/>
  <c r="AF31" i="4"/>
  <c r="AE31" i="4"/>
  <c r="AD31" i="4"/>
  <c r="F31" i="4"/>
  <c r="E31" i="4"/>
  <c r="D31" i="4"/>
  <c r="AF30" i="4"/>
  <c r="AE30" i="4"/>
  <c r="AD30" i="4"/>
  <c r="F30" i="4"/>
  <c r="E30" i="4"/>
  <c r="D30" i="4"/>
  <c r="AF29" i="4"/>
  <c r="AE29" i="4"/>
  <c r="AD29" i="4"/>
  <c r="F29" i="4"/>
  <c r="E29" i="4"/>
  <c r="D29" i="4"/>
  <c r="AF28" i="4"/>
  <c r="AE28" i="4"/>
  <c r="AD28" i="4"/>
  <c r="F28" i="4"/>
  <c r="E28" i="4"/>
  <c r="D28" i="4"/>
  <c r="AF27" i="4"/>
  <c r="AE27" i="4"/>
  <c r="AD27" i="4"/>
  <c r="F27" i="4"/>
  <c r="E27" i="4"/>
  <c r="D27" i="4"/>
  <c r="AF26" i="4"/>
  <c r="AE26" i="4"/>
  <c r="AD26" i="4"/>
  <c r="F26" i="4"/>
  <c r="E26" i="4"/>
  <c r="D26" i="4"/>
  <c r="AF25" i="4"/>
  <c r="AE25" i="4"/>
  <c r="AD25" i="4"/>
  <c r="F25" i="4"/>
  <c r="D25" i="4"/>
  <c r="AF24" i="4"/>
  <c r="AE24" i="4"/>
  <c r="AD24" i="4"/>
  <c r="F24" i="4"/>
  <c r="D24" i="4"/>
  <c r="AF23" i="4"/>
  <c r="AE23" i="4"/>
  <c r="AD23" i="4"/>
  <c r="F23" i="4"/>
  <c r="D23" i="4"/>
  <c r="AF22" i="4"/>
  <c r="AE22" i="4"/>
  <c r="AD22" i="4"/>
  <c r="F22" i="4"/>
  <c r="D22" i="4"/>
  <c r="AF21" i="4"/>
  <c r="AE21" i="4"/>
  <c r="AD21" i="4"/>
  <c r="F21" i="4"/>
  <c r="D21" i="4"/>
  <c r="AF20" i="4"/>
  <c r="AE20" i="4"/>
  <c r="AD20" i="4"/>
  <c r="F20" i="4"/>
  <c r="D20" i="4"/>
  <c r="AF19" i="4"/>
  <c r="AE19" i="4"/>
  <c r="AD19" i="4"/>
  <c r="F19" i="4"/>
  <c r="D19" i="4"/>
  <c r="AF18" i="4"/>
  <c r="AE18" i="4"/>
  <c r="AD18" i="4"/>
  <c r="F18" i="4"/>
  <c r="D18" i="4"/>
  <c r="AF17" i="4"/>
  <c r="AE17" i="4"/>
  <c r="AD17" i="4"/>
  <c r="F17" i="4"/>
  <c r="E17" i="4"/>
  <c r="D17" i="4"/>
  <c r="AF16" i="4"/>
  <c r="AE16" i="4"/>
  <c r="AD16" i="4"/>
  <c r="F16" i="4"/>
  <c r="E16" i="4"/>
  <c r="D16" i="4"/>
  <c r="AF15" i="4"/>
  <c r="AE15" i="4"/>
  <c r="AD15" i="4"/>
  <c r="F15" i="4"/>
  <c r="E15" i="4"/>
  <c r="D15" i="4"/>
  <c r="AF14" i="4"/>
  <c r="AE14" i="4"/>
  <c r="AD14" i="4"/>
  <c r="F14" i="4"/>
  <c r="E14" i="4"/>
  <c r="D14" i="4"/>
  <c r="AF13" i="4"/>
  <c r="AE13" i="4"/>
  <c r="AD13" i="4"/>
  <c r="F13" i="4"/>
  <c r="E13" i="4"/>
  <c r="D13" i="4"/>
  <c r="AF12" i="4"/>
  <c r="AE12" i="4"/>
  <c r="AD12" i="4"/>
  <c r="F12" i="4"/>
  <c r="E12" i="4"/>
  <c r="D12" i="4"/>
  <c r="AF11" i="4"/>
  <c r="AE11" i="4"/>
  <c r="AD11" i="4"/>
  <c r="F11" i="4"/>
  <c r="E11" i="4"/>
  <c r="D11" i="4"/>
  <c r="AF10" i="4"/>
  <c r="AE10" i="4"/>
  <c r="AD10" i="4"/>
  <c r="F10" i="4"/>
  <c r="E10" i="4"/>
  <c r="D10" i="4"/>
  <c r="C10" i="4"/>
  <c r="C11" i="4" s="1"/>
  <c r="AF9" i="4"/>
  <c r="AE9" i="4"/>
  <c r="AD9" i="4"/>
  <c r="F9" i="4"/>
  <c r="E9" i="4"/>
  <c r="D9" i="4"/>
  <c r="A9" i="4"/>
  <c r="AD8" i="4"/>
  <c r="F8" i="4"/>
  <c r="E8" i="4"/>
  <c r="D8" i="4"/>
  <c r="A8" i="4"/>
  <c r="AD7" i="4"/>
  <c r="F7" i="4"/>
  <c r="E7" i="4"/>
  <c r="D7" i="4"/>
  <c r="A7" i="4"/>
  <c r="AD6" i="4"/>
  <c r="F6" i="4"/>
  <c r="E6" i="4"/>
  <c r="D6" i="4"/>
  <c r="A6" i="4"/>
  <c r="AD5" i="4"/>
  <c r="F5" i="4"/>
  <c r="E5" i="4"/>
  <c r="D5" i="4"/>
  <c r="A5" i="4"/>
  <c r="AD4" i="4"/>
  <c r="F4" i="4"/>
  <c r="E4" i="4"/>
  <c r="D4" i="4"/>
  <c r="A4" i="4"/>
  <c r="AD3" i="4"/>
  <c r="W3" i="4"/>
  <c r="F3" i="4"/>
  <c r="E3" i="4"/>
  <c r="D3" i="4"/>
  <c r="A3" i="4"/>
  <c r="AD2" i="4"/>
  <c r="W2" i="4"/>
  <c r="F2" i="4"/>
  <c r="E2" i="4"/>
  <c r="D2" i="4"/>
  <c r="A2" i="4"/>
  <c r="AD1" i="4"/>
  <c r="W1" i="4"/>
  <c r="N199" i="2"/>
  <c r="M199" i="2"/>
  <c r="L199" i="2"/>
  <c r="K199" i="2"/>
  <c r="N195" i="2"/>
  <c r="M195" i="2"/>
  <c r="L195" i="2"/>
  <c r="K195" i="2"/>
  <c r="N191" i="2"/>
  <c r="M191" i="2"/>
  <c r="L191" i="2"/>
  <c r="K191" i="2"/>
  <c r="N187" i="2"/>
  <c r="M187" i="2"/>
  <c r="L187" i="2"/>
  <c r="K187" i="2"/>
  <c r="N186" i="2"/>
  <c r="M186" i="2"/>
  <c r="L186" i="2"/>
  <c r="K186" i="2"/>
  <c r="N185" i="2"/>
  <c r="M185" i="2"/>
  <c r="L185" i="2"/>
  <c r="K185" i="2"/>
  <c r="N181" i="2"/>
  <c r="M181" i="2"/>
  <c r="L181" i="2"/>
  <c r="K181" i="2"/>
  <c r="N177" i="2"/>
  <c r="M177" i="2"/>
  <c r="L177" i="2"/>
  <c r="K177" i="2"/>
  <c r="N173" i="2"/>
  <c r="M173" i="2"/>
  <c r="L173" i="2"/>
  <c r="K173" i="2"/>
  <c r="N169" i="2"/>
  <c r="M169" i="2"/>
  <c r="L169" i="2"/>
  <c r="K169" i="2"/>
  <c r="N165" i="2"/>
  <c r="M165" i="2"/>
  <c r="L165" i="2"/>
  <c r="K165" i="2"/>
  <c r="N161" i="2"/>
  <c r="M161" i="2"/>
  <c r="L161" i="2"/>
  <c r="K161" i="2"/>
  <c r="N157" i="2"/>
  <c r="M157" i="2"/>
  <c r="L157" i="2"/>
  <c r="K157" i="2"/>
  <c r="N153" i="2"/>
  <c r="M153" i="2"/>
  <c r="L153" i="2"/>
  <c r="K153" i="2"/>
  <c r="N149" i="2"/>
  <c r="M149" i="2"/>
  <c r="L149" i="2"/>
  <c r="K149" i="2"/>
  <c r="N145" i="2"/>
  <c r="M145" i="2"/>
  <c r="L145" i="2"/>
  <c r="K145" i="2"/>
  <c r="N141" i="2"/>
  <c r="M141" i="2"/>
  <c r="L141" i="2"/>
  <c r="K141" i="2"/>
  <c r="N137" i="2"/>
  <c r="M137" i="2"/>
  <c r="L137" i="2"/>
  <c r="K137" i="2"/>
  <c r="N133" i="2"/>
  <c r="M133" i="2"/>
  <c r="L133" i="2"/>
  <c r="K133" i="2"/>
  <c r="N129" i="2"/>
  <c r="M129" i="2"/>
  <c r="L129" i="2"/>
  <c r="K129" i="2"/>
  <c r="N125" i="2"/>
  <c r="M125" i="2"/>
  <c r="L125" i="2"/>
  <c r="K125" i="2"/>
  <c r="N121" i="2"/>
  <c r="M121" i="2"/>
  <c r="L121" i="2"/>
  <c r="K121" i="2"/>
  <c r="N117" i="2"/>
  <c r="M117" i="2"/>
  <c r="L117" i="2"/>
  <c r="K117" i="2"/>
  <c r="N113" i="2"/>
  <c r="M113" i="2"/>
  <c r="L113" i="2"/>
  <c r="K113" i="2"/>
  <c r="N109" i="2"/>
  <c r="M109" i="2"/>
  <c r="L109" i="2"/>
  <c r="K109" i="2"/>
  <c r="N105" i="2"/>
  <c r="M105" i="2"/>
  <c r="L105" i="2"/>
  <c r="K105" i="2"/>
  <c r="N101" i="2"/>
  <c r="M101" i="2"/>
  <c r="L101" i="2"/>
  <c r="K101" i="2"/>
  <c r="N97" i="2"/>
  <c r="M97" i="2"/>
  <c r="L97" i="2"/>
  <c r="K97" i="2"/>
  <c r="N93" i="2"/>
  <c r="M93" i="2"/>
  <c r="L93" i="2"/>
  <c r="K93" i="2"/>
  <c r="N89" i="2"/>
  <c r="M89" i="2"/>
  <c r="L89" i="2"/>
  <c r="K89" i="2"/>
  <c r="N85" i="2"/>
  <c r="M85" i="2"/>
  <c r="L85" i="2"/>
  <c r="K85" i="2"/>
  <c r="N81" i="2"/>
  <c r="M81" i="2"/>
  <c r="L81" i="2"/>
  <c r="K81" i="2"/>
  <c r="N77" i="2"/>
  <c r="M77" i="2"/>
  <c r="L77" i="2"/>
  <c r="K77" i="2"/>
  <c r="N73" i="2"/>
  <c r="M73" i="2"/>
  <c r="L73" i="2"/>
  <c r="K73" i="2"/>
  <c r="N69" i="2"/>
  <c r="M69" i="2"/>
  <c r="L69" i="2"/>
  <c r="K69" i="2"/>
  <c r="N65" i="2"/>
  <c r="M65" i="2"/>
  <c r="L65" i="2"/>
  <c r="K65" i="2"/>
  <c r="N61" i="2"/>
  <c r="M61" i="2"/>
  <c r="L61" i="2"/>
  <c r="K61" i="2"/>
  <c r="N53" i="2"/>
  <c r="M53" i="2"/>
  <c r="L53" i="2"/>
  <c r="K53" i="2"/>
  <c r="N49" i="2"/>
  <c r="M49" i="2"/>
  <c r="L49" i="2"/>
  <c r="K49" i="2"/>
  <c r="N45" i="2"/>
  <c r="M45" i="2"/>
  <c r="L45" i="2"/>
  <c r="K45" i="2"/>
  <c r="N41" i="2"/>
  <c r="M41" i="2"/>
  <c r="L41" i="2"/>
  <c r="K41" i="2"/>
  <c r="N37" i="2"/>
  <c r="M37" i="2"/>
  <c r="L37" i="2"/>
  <c r="K37" i="2"/>
  <c r="N33" i="2"/>
  <c r="M33" i="2"/>
  <c r="L33" i="2"/>
  <c r="K33" i="2"/>
  <c r="N29" i="2"/>
  <c r="M29" i="2"/>
  <c r="L29" i="2"/>
  <c r="K29" i="2"/>
  <c r="N25" i="2"/>
  <c r="M25" i="2"/>
  <c r="L25" i="2"/>
  <c r="K25" i="2"/>
  <c r="N21" i="2"/>
  <c r="M21" i="2"/>
  <c r="L21" i="2"/>
  <c r="K21" i="2"/>
  <c r="N17" i="2"/>
  <c r="M17" i="2"/>
  <c r="L17" i="2"/>
  <c r="K17" i="2"/>
  <c r="N13" i="2"/>
  <c r="M13" i="2"/>
  <c r="L13" i="2"/>
  <c r="K13" i="2"/>
  <c r="N9" i="2"/>
  <c r="M9" i="2"/>
  <c r="L9" i="2"/>
  <c r="K9" i="2"/>
  <c r="N5" i="2"/>
  <c r="M5" i="2"/>
  <c r="L5" i="2"/>
  <c r="K5" i="2"/>
  <c r="N1" i="2"/>
  <c r="M1" i="2"/>
  <c r="L1" i="2"/>
  <c r="K1" i="2"/>
  <c r="B1440" i="1"/>
  <c r="B1439" i="1"/>
  <c r="B1438" i="1"/>
  <c r="B1437" i="1"/>
  <c r="B1436" i="1"/>
  <c r="B1435" i="1"/>
  <c r="B1434" i="1"/>
  <c r="B1412" i="1"/>
  <c r="B1411" i="1"/>
  <c r="B1410" i="1"/>
  <c r="B1409" i="1"/>
  <c r="B1408" i="1"/>
  <c r="B1407" i="1"/>
  <c r="B1406" i="1"/>
  <c r="B1384" i="1"/>
  <c r="B1383" i="1"/>
  <c r="B1382" i="1"/>
  <c r="B1381" i="1"/>
  <c r="B1380" i="1"/>
  <c r="B1379" i="1"/>
  <c r="B1378" i="1"/>
  <c r="B1356" i="1"/>
  <c r="B1355" i="1"/>
  <c r="B1354" i="1"/>
  <c r="B1353" i="1"/>
  <c r="B1352" i="1"/>
  <c r="B1351" i="1"/>
  <c r="B1350" i="1"/>
  <c r="B1328" i="1"/>
  <c r="B1327" i="1"/>
  <c r="B1326" i="1"/>
  <c r="B1325" i="1"/>
  <c r="B1324" i="1"/>
  <c r="B1323" i="1"/>
  <c r="B1322" i="1"/>
  <c r="B1300" i="1"/>
  <c r="B1299" i="1"/>
  <c r="B1298" i="1"/>
  <c r="B1297" i="1"/>
  <c r="B1296" i="1"/>
  <c r="B1295" i="1"/>
  <c r="B1294" i="1"/>
  <c r="B1272" i="1"/>
  <c r="B1271" i="1"/>
  <c r="B1270" i="1"/>
  <c r="B1269" i="1"/>
  <c r="B1268" i="1"/>
  <c r="B1267" i="1"/>
  <c r="B1266" i="1"/>
  <c r="B1244" i="1"/>
  <c r="B1243" i="1"/>
  <c r="B1242" i="1"/>
  <c r="B1241" i="1"/>
  <c r="B1240" i="1"/>
  <c r="B1239" i="1"/>
  <c r="B1238" i="1"/>
  <c r="B1216" i="1"/>
  <c r="B1215" i="1"/>
  <c r="B1214" i="1"/>
  <c r="B1213" i="1"/>
  <c r="B1212" i="1"/>
  <c r="B1211" i="1"/>
  <c r="B1210" i="1"/>
  <c r="B1188" i="1"/>
  <c r="B1187" i="1"/>
  <c r="B1186" i="1"/>
  <c r="B1185" i="1"/>
  <c r="B1184" i="1"/>
  <c r="B1183" i="1"/>
  <c r="B1182" i="1"/>
  <c r="B1160" i="1"/>
  <c r="B1159" i="1"/>
  <c r="B1158" i="1"/>
  <c r="B1157" i="1"/>
  <c r="B1156" i="1"/>
  <c r="B1155" i="1"/>
  <c r="B1154" i="1"/>
  <c r="B1132" i="1"/>
  <c r="B1131" i="1"/>
  <c r="B1130" i="1"/>
  <c r="B1129" i="1"/>
  <c r="B1128" i="1"/>
  <c r="B1127" i="1"/>
  <c r="B1126" i="1"/>
  <c r="B1104" i="1"/>
  <c r="B1103" i="1"/>
  <c r="B1102" i="1"/>
  <c r="B1101" i="1"/>
  <c r="B1100" i="1"/>
  <c r="B1099" i="1"/>
  <c r="B1098" i="1"/>
  <c r="B1076" i="1"/>
  <c r="B1075" i="1"/>
  <c r="B1074" i="1"/>
  <c r="B1073" i="1"/>
  <c r="B1072" i="1"/>
  <c r="B1071" i="1"/>
  <c r="B1070" i="1"/>
  <c r="B1048" i="1"/>
  <c r="B1047" i="1"/>
  <c r="B1046" i="1"/>
  <c r="B1045" i="1"/>
  <c r="B1044" i="1"/>
  <c r="B1043" i="1"/>
  <c r="B1042" i="1"/>
  <c r="B1020" i="1"/>
  <c r="B1019" i="1"/>
  <c r="B1018" i="1"/>
  <c r="B1017" i="1"/>
  <c r="B1016" i="1"/>
  <c r="B1015" i="1"/>
  <c r="B1014" i="1"/>
  <c r="B992" i="1"/>
  <c r="B991" i="1"/>
  <c r="B990" i="1"/>
  <c r="B989" i="1"/>
  <c r="B988" i="1"/>
  <c r="B987" i="1"/>
  <c r="B986" i="1"/>
  <c r="B964" i="1"/>
  <c r="B963" i="1"/>
  <c r="B962" i="1"/>
  <c r="B961" i="1"/>
  <c r="B960" i="1"/>
  <c r="B959" i="1"/>
  <c r="B958" i="1"/>
  <c r="B936" i="1"/>
  <c r="B935" i="1"/>
  <c r="B934" i="1"/>
  <c r="B933" i="1"/>
  <c r="B932" i="1"/>
  <c r="B931" i="1"/>
  <c r="B930" i="1"/>
  <c r="B908" i="1"/>
  <c r="B907" i="1"/>
  <c r="B906" i="1"/>
  <c r="B905" i="1"/>
  <c r="B904" i="1"/>
  <c r="B903" i="1"/>
  <c r="B902" i="1"/>
  <c r="B880" i="1"/>
  <c r="B879" i="1"/>
  <c r="B878" i="1"/>
  <c r="B877" i="1"/>
  <c r="B876" i="1"/>
  <c r="B875" i="1"/>
  <c r="B874" i="1"/>
  <c r="B852" i="1"/>
  <c r="B851" i="1"/>
  <c r="B850" i="1"/>
  <c r="B849" i="1"/>
  <c r="B848" i="1"/>
  <c r="B847" i="1"/>
  <c r="B846" i="1"/>
  <c r="B824" i="1"/>
  <c r="B823" i="1"/>
  <c r="B822" i="1"/>
  <c r="B821" i="1"/>
  <c r="B820" i="1"/>
  <c r="B819" i="1"/>
  <c r="B818" i="1"/>
  <c r="B796" i="1"/>
  <c r="B795" i="1"/>
  <c r="B794" i="1"/>
  <c r="B793" i="1"/>
  <c r="B792" i="1"/>
  <c r="B791" i="1"/>
  <c r="B790" i="1"/>
  <c r="B768" i="1"/>
  <c r="B767" i="1"/>
  <c r="B766" i="1"/>
  <c r="B765" i="1"/>
  <c r="B764" i="1"/>
  <c r="B763" i="1"/>
  <c r="B762" i="1"/>
  <c r="B740" i="1"/>
  <c r="B739" i="1"/>
  <c r="B738" i="1"/>
  <c r="B737" i="1"/>
  <c r="B736" i="1"/>
  <c r="B735" i="1"/>
  <c r="B734" i="1"/>
  <c r="B712" i="1"/>
  <c r="B711" i="1"/>
  <c r="B710" i="1"/>
  <c r="B709" i="1"/>
  <c r="B708" i="1"/>
  <c r="B707" i="1"/>
  <c r="B706" i="1"/>
  <c r="B684" i="1"/>
  <c r="B683" i="1"/>
  <c r="B682" i="1"/>
  <c r="B681" i="1"/>
  <c r="B680" i="1"/>
  <c r="B679" i="1"/>
  <c r="B678" i="1"/>
  <c r="B656" i="1"/>
  <c r="B655" i="1"/>
  <c r="B654" i="1"/>
  <c r="B653" i="1"/>
  <c r="B652" i="1"/>
  <c r="B651" i="1"/>
  <c r="B650" i="1"/>
  <c r="B628" i="1"/>
  <c r="B627" i="1"/>
  <c r="B626" i="1"/>
  <c r="B625" i="1"/>
  <c r="B624" i="1"/>
  <c r="B623" i="1"/>
  <c r="B622" i="1"/>
  <c r="B600" i="1"/>
  <c r="B599" i="1"/>
  <c r="B598" i="1"/>
  <c r="B597" i="1"/>
  <c r="B596" i="1"/>
  <c r="B595" i="1"/>
  <c r="B594" i="1"/>
  <c r="B572" i="1"/>
  <c r="B571" i="1"/>
  <c r="B570" i="1"/>
  <c r="B569" i="1"/>
  <c r="B568" i="1"/>
  <c r="B567" i="1"/>
  <c r="B566" i="1"/>
  <c r="B544" i="1"/>
  <c r="B543" i="1"/>
  <c r="B542" i="1"/>
  <c r="B541" i="1"/>
  <c r="B540" i="1"/>
  <c r="B539" i="1"/>
  <c r="B538" i="1"/>
  <c r="B516" i="1"/>
  <c r="B515" i="1"/>
  <c r="B514" i="1"/>
  <c r="B513" i="1"/>
  <c r="B512" i="1"/>
  <c r="B511" i="1"/>
  <c r="B510" i="1"/>
  <c r="B488" i="1"/>
  <c r="B487" i="1"/>
  <c r="B486" i="1"/>
  <c r="B485" i="1"/>
  <c r="B484" i="1"/>
  <c r="B483" i="1"/>
  <c r="B482" i="1"/>
  <c r="B460" i="1"/>
  <c r="B459" i="1"/>
  <c r="B458" i="1"/>
  <c r="B457" i="1"/>
  <c r="B456" i="1"/>
  <c r="B455" i="1"/>
  <c r="B454" i="1"/>
  <c r="B432" i="1"/>
  <c r="B431" i="1"/>
  <c r="B430" i="1"/>
  <c r="B429" i="1"/>
  <c r="B428" i="1"/>
  <c r="B427" i="1"/>
  <c r="B426" i="1"/>
  <c r="B404" i="1"/>
  <c r="B403" i="1"/>
  <c r="B402" i="1"/>
  <c r="B401" i="1"/>
  <c r="B400" i="1"/>
  <c r="B399" i="1"/>
  <c r="B398" i="1"/>
  <c r="B376" i="1"/>
  <c r="B375" i="1"/>
  <c r="B374" i="1"/>
  <c r="B373" i="1"/>
  <c r="B372" i="1"/>
  <c r="B371" i="1"/>
  <c r="B370" i="1"/>
  <c r="B348" i="1"/>
  <c r="B347" i="1"/>
  <c r="B346" i="1"/>
  <c r="B345" i="1"/>
  <c r="B344" i="1"/>
  <c r="B343" i="1"/>
  <c r="B342" i="1"/>
  <c r="B320" i="1"/>
  <c r="B319" i="1"/>
  <c r="B318" i="1"/>
  <c r="B317" i="1"/>
  <c r="B316" i="1"/>
  <c r="B315" i="1"/>
  <c r="B314" i="1"/>
  <c r="B292" i="1"/>
  <c r="B291" i="1"/>
  <c r="B290" i="1"/>
  <c r="B289" i="1"/>
  <c r="B288" i="1"/>
  <c r="B287" i="1"/>
  <c r="B286" i="1"/>
  <c r="B264" i="1"/>
  <c r="B263" i="1"/>
  <c r="B262" i="1"/>
  <c r="B261" i="1"/>
  <c r="B260" i="1"/>
  <c r="B259" i="1"/>
  <c r="B258" i="1"/>
  <c r="B236" i="1"/>
  <c r="B235" i="1"/>
  <c r="B234" i="1"/>
  <c r="B233" i="1"/>
  <c r="B232" i="1"/>
  <c r="B231" i="1"/>
  <c r="B230" i="1"/>
  <c r="B208" i="1"/>
  <c r="B207" i="1"/>
  <c r="B206" i="1"/>
  <c r="B205" i="1"/>
  <c r="B204" i="1"/>
  <c r="B203" i="1"/>
  <c r="B202" i="1"/>
  <c r="B180" i="1"/>
  <c r="B179" i="1"/>
  <c r="B178" i="1"/>
  <c r="B177" i="1"/>
  <c r="B176" i="1"/>
  <c r="B175" i="1"/>
  <c r="B174" i="1"/>
  <c r="B152" i="1"/>
  <c r="B151" i="1"/>
  <c r="B150" i="1"/>
  <c r="B149" i="1"/>
  <c r="B148" i="1"/>
  <c r="B147" i="1"/>
  <c r="B146" i="1"/>
  <c r="B124" i="1"/>
  <c r="B123" i="1"/>
  <c r="B122" i="1"/>
  <c r="B121" i="1"/>
  <c r="B120" i="1"/>
  <c r="B119" i="1"/>
  <c r="B12" i="1"/>
  <c r="B11" i="1"/>
  <c r="B10" i="1"/>
  <c r="B9" i="1"/>
  <c r="B8" i="1"/>
  <c r="B7" i="1"/>
  <c r="B6" i="1"/>
  <c r="D1541" i="5" l="1"/>
  <c r="D1533" i="5"/>
  <c r="D1525" i="5"/>
  <c r="D1517" i="5"/>
  <c r="D1535" i="5"/>
  <c r="D1527" i="5"/>
  <c r="D1539" i="5"/>
  <c r="D1531" i="5"/>
  <c r="D1523" i="5"/>
  <c r="D1515" i="5"/>
  <c r="D1519" i="5"/>
  <c r="D1537" i="5"/>
  <c r="D1529" i="5"/>
  <c r="D1521" i="5"/>
  <c r="D1514" i="5"/>
  <c r="D1528" i="5"/>
  <c r="D1532" i="5"/>
  <c r="D1534" i="5"/>
  <c r="D1522" i="5"/>
  <c r="D1536" i="5"/>
  <c r="D1540" i="5"/>
  <c r="D1524" i="5"/>
  <c r="D1526" i="5"/>
  <c r="D1530" i="5"/>
  <c r="D1516" i="5"/>
  <c r="D1520" i="5"/>
  <c r="D1518" i="5"/>
  <c r="D1538" i="5"/>
  <c r="D1509" i="5"/>
  <c r="D1493" i="5"/>
  <c r="D1505" i="5"/>
  <c r="D1489" i="5"/>
  <c r="D1513" i="5"/>
  <c r="D1501" i="5"/>
  <c r="D1497" i="5"/>
  <c r="D1499" i="5"/>
  <c r="D1491" i="5"/>
  <c r="D1494" i="5"/>
  <c r="D1488" i="5"/>
  <c r="D1492" i="5"/>
  <c r="D1496" i="5"/>
  <c r="D1486" i="5"/>
  <c r="D1503" i="5"/>
  <c r="D1490" i="5"/>
  <c r="D1507" i="5"/>
  <c r="D1510" i="5"/>
  <c r="D1487" i="5"/>
  <c r="D1504" i="5"/>
  <c r="D1500" i="5"/>
  <c r="D1508" i="5"/>
  <c r="D1498" i="5"/>
  <c r="D1511" i="5"/>
  <c r="D1495" i="5"/>
  <c r="D1512" i="5"/>
  <c r="D1502" i="5"/>
  <c r="D1506" i="5"/>
  <c r="J3" i="6"/>
  <c r="J5" i="6"/>
  <c r="J7" i="6"/>
  <c r="J33" i="6"/>
  <c r="J35" i="6"/>
  <c r="I11" i="4"/>
  <c r="G3" i="4"/>
  <c r="G6" i="4"/>
  <c r="H11" i="4"/>
  <c r="I5" i="4"/>
  <c r="I9" i="4"/>
  <c r="A1538" i="6"/>
  <c r="H1538" i="6"/>
  <c r="G1538" i="6"/>
  <c r="D1483" i="5"/>
  <c r="D1475" i="5"/>
  <c r="D1467" i="5"/>
  <c r="D1459" i="5"/>
  <c r="D1481" i="5"/>
  <c r="D1473" i="5"/>
  <c r="D1465" i="5"/>
  <c r="D1485" i="5"/>
  <c r="D1477" i="5"/>
  <c r="D1469" i="5"/>
  <c r="D1461" i="5"/>
  <c r="D1479" i="5"/>
  <c r="D1471" i="5"/>
  <c r="D1463" i="5"/>
  <c r="D1464" i="5"/>
  <c r="D1470" i="5"/>
  <c r="D1474" i="5"/>
  <c r="D1476" i="5"/>
  <c r="D1472" i="5"/>
  <c r="D1478" i="5"/>
  <c r="D1482" i="5"/>
  <c r="D1484" i="5"/>
  <c r="D1466" i="5"/>
  <c r="D1480" i="5"/>
  <c r="D1458" i="5"/>
  <c r="D1460" i="5"/>
  <c r="D1462" i="5"/>
  <c r="D1468" i="5"/>
  <c r="J2" i="6"/>
  <c r="J4" i="6"/>
  <c r="J6" i="6"/>
  <c r="J8" i="6"/>
  <c r="J32" i="6"/>
  <c r="J34" i="6"/>
  <c r="J36" i="6"/>
  <c r="J31" i="6"/>
  <c r="J30" i="6"/>
  <c r="G30" i="6" s="1"/>
  <c r="W290" i="6"/>
  <c r="U261" i="6"/>
  <c r="Y261" i="6"/>
  <c r="AB261" i="6" s="1"/>
  <c r="V262" i="6"/>
  <c r="Z262" i="6"/>
  <c r="AC262" i="6" s="1"/>
  <c r="W263" i="6"/>
  <c r="X264" i="6"/>
  <c r="U265" i="6"/>
  <c r="Y265" i="6"/>
  <c r="AB265" i="6" s="1"/>
  <c r="V266" i="6"/>
  <c r="Z266" i="6"/>
  <c r="AC266" i="6" s="1"/>
  <c r="W267" i="6"/>
  <c r="X268" i="6"/>
  <c r="U269" i="6"/>
  <c r="Y269" i="6"/>
  <c r="AB269" i="6" s="1"/>
  <c r="V270" i="6"/>
  <c r="Z270" i="6"/>
  <c r="AC270" i="6" s="1"/>
  <c r="W271" i="6"/>
  <c r="X272" i="6"/>
  <c r="U273" i="6"/>
  <c r="Y273" i="6"/>
  <c r="AB273" i="6" s="1"/>
  <c r="V274" i="6"/>
  <c r="Z274" i="6"/>
  <c r="AC274" i="6" s="1"/>
  <c r="W275" i="6"/>
  <c r="X276" i="6"/>
  <c r="U277" i="6"/>
  <c r="Y277" i="6"/>
  <c r="AB277" i="6" s="1"/>
  <c r="V278" i="6"/>
  <c r="Z278" i="6"/>
  <c r="AC278" i="6" s="1"/>
  <c r="W279" i="6"/>
  <c r="X280" i="6"/>
  <c r="W291" i="6"/>
  <c r="U293" i="6"/>
  <c r="W294" i="6"/>
  <c r="U294" i="6"/>
  <c r="V296" i="6"/>
  <c r="Z261" i="6"/>
  <c r="AC261" i="6" s="1"/>
  <c r="X262" i="6"/>
  <c r="V263" i="6"/>
  <c r="Y264" i="6"/>
  <c r="AB264" i="6" s="1"/>
  <c r="W265" i="6"/>
  <c r="U266" i="6"/>
  <c r="Y267" i="6"/>
  <c r="AB267" i="6" s="1"/>
  <c r="V268" i="6"/>
  <c r="Z269" i="6"/>
  <c r="AC269" i="6" s="1"/>
  <c r="X270" i="6"/>
  <c r="V271" i="6"/>
  <c r="Y272" i="6"/>
  <c r="AB272" i="6" s="1"/>
  <c r="W273" i="6"/>
  <c r="U274" i="6"/>
  <c r="Y275" i="6"/>
  <c r="AB275" i="6" s="1"/>
  <c r="V276" i="6"/>
  <c r="Z277" i="6"/>
  <c r="AC277" i="6" s="1"/>
  <c r="X278" i="6"/>
  <c r="V279" i="6"/>
  <c r="Y280" i="6"/>
  <c r="AB280" i="6" s="1"/>
  <c r="V281" i="6"/>
  <c r="Z281" i="6"/>
  <c r="AC281" i="6" s="1"/>
  <c r="W214" i="6"/>
  <c r="W318" i="6"/>
  <c r="U290" i="6"/>
  <c r="X294" i="6"/>
  <c r="AA294" i="6" s="1"/>
  <c r="W295" i="6"/>
  <c r="W296" i="6"/>
  <c r="U297" i="6"/>
  <c r="Z302" i="6"/>
  <c r="AC302" i="6" s="1"/>
  <c r="Z306" i="6"/>
  <c r="AC306" i="6" s="1"/>
  <c r="V290" i="6"/>
  <c r="Z294" i="6"/>
  <c r="AC294" i="6" s="1"/>
  <c r="Z296" i="6"/>
  <c r="AC296" i="6" s="1"/>
  <c r="W297" i="6"/>
  <c r="V298" i="6"/>
  <c r="W261" i="6"/>
  <c r="U262" i="6"/>
  <c r="Y263" i="6"/>
  <c r="AB263" i="6" s="1"/>
  <c r="V264" i="6"/>
  <c r="Z265" i="6"/>
  <c r="AC265" i="6" s="1"/>
  <c r="X266" i="6"/>
  <c r="AA266" i="6" s="1"/>
  <c r="V267" i="6"/>
  <c r="Y268" i="6"/>
  <c r="AB268" i="6" s="1"/>
  <c r="W269" i="6"/>
  <c r="U270" i="6"/>
  <c r="Y271" i="6"/>
  <c r="AB271" i="6" s="1"/>
  <c r="V272" i="6"/>
  <c r="Z273" i="6"/>
  <c r="AC273" i="6" s="1"/>
  <c r="X274" i="6"/>
  <c r="AA274" i="6" s="1"/>
  <c r="V275" i="6"/>
  <c r="Y276" i="6"/>
  <c r="AB276" i="6" s="1"/>
  <c r="W277" i="6"/>
  <c r="U278" i="6"/>
  <c r="Y279" i="6"/>
  <c r="AB279" i="6" s="1"/>
  <c r="V280" i="6"/>
  <c r="X281" i="6"/>
  <c r="AA281" i="6" s="1"/>
  <c r="W206" i="6"/>
  <c r="V322" i="6"/>
  <c r="Z290" i="6"/>
  <c r="AC290" i="6" s="1"/>
  <c r="W293" i="6"/>
  <c r="W298" i="6"/>
  <c r="W299" i="6"/>
  <c r="X261" i="6"/>
  <c r="AA261" i="6" s="1"/>
  <c r="W262" i="6"/>
  <c r="U263" i="6"/>
  <c r="Z263" i="6"/>
  <c r="AC263" i="6" s="1"/>
  <c r="W264" i="6"/>
  <c r="V265" i="6"/>
  <c r="Y266" i="6"/>
  <c r="AB266" i="6" s="1"/>
  <c r="X267" i="6"/>
  <c r="AA267" i="6" s="1"/>
  <c r="U268" i="6"/>
  <c r="Z268" i="6"/>
  <c r="AC268" i="6" s="1"/>
  <c r="X269" i="6"/>
  <c r="AA269" i="6" s="1"/>
  <c r="W270" i="6"/>
  <c r="U271" i="6"/>
  <c r="Z271" i="6"/>
  <c r="AC271" i="6" s="1"/>
  <c r="W272" i="6"/>
  <c r="V273" i="6"/>
  <c r="Y274" i="6"/>
  <c r="AB274" i="6" s="1"/>
  <c r="X275" i="6"/>
  <c r="U276" i="6"/>
  <c r="Z276" i="6"/>
  <c r="AC276" i="6" s="1"/>
  <c r="X277" i="6"/>
  <c r="AA277" i="6" s="1"/>
  <c r="W278" i="6"/>
  <c r="V261" i="6"/>
  <c r="X263" i="6"/>
  <c r="AA263" i="6" s="1"/>
  <c r="AD263" i="6" s="1"/>
  <c r="W268" i="6"/>
  <c r="Y270" i="6"/>
  <c r="AB270" i="6" s="1"/>
  <c r="U272" i="6"/>
  <c r="Z275" i="6"/>
  <c r="AC275" i="6" s="1"/>
  <c r="V277" i="6"/>
  <c r="U279" i="6"/>
  <c r="U280" i="6"/>
  <c r="U281" i="6"/>
  <c r="U234" i="6"/>
  <c r="U242" i="6"/>
  <c r="W243" i="6"/>
  <c r="U245" i="6"/>
  <c r="X265" i="6"/>
  <c r="AA265" i="6" s="1"/>
  <c r="U267" i="6"/>
  <c r="Z272" i="6"/>
  <c r="AC272" i="6" s="1"/>
  <c r="W274" i="6"/>
  <c r="X279" i="6"/>
  <c r="W280" i="6"/>
  <c r="W281" i="6"/>
  <c r="W234" i="6"/>
  <c r="W242" i="6"/>
  <c r="V206" i="6"/>
  <c r="W208" i="6"/>
  <c r="Y209" i="6"/>
  <c r="V210" i="6"/>
  <c r="Z212" i="6"/>
  <c r="AC212" i="6" s="1"/>
  <c r="Y213" i="6"/>
  <c r="U214" i="6"/>
  <c r="W218" i="6"/>
  <c r="V220" i="6"/>
  <c r="V222" i="6"/>
  <c r="Y225" i="6"/>
  <c r="AB225" i="6" s="1"/>
  <c r="W186" i="6"/>
  <c r="X187" i="6"/>
  <c r="U188" i="6"/>
  <c r="Y188" i="6"/>
  <c r="AB188" i="6" s="1"/>
  <c r="V189" i="6"/>
  <c r="Z189" i="6"/>
  <c r="AC189" i="6" s="1"/>
  <c r="W190" i="6"/>
  <c r="X191" i="6"/>
  <c r="U192" i="6"/>
  <c r="Y192" i="6"/>
  <c r="AB192" i="6" s="1"/>
  <c r="V193" i="6"/>
  <c r="Z193" i="6"/>
  <c r="AC193" i="6" s="1"/>
  <c r="W194" i="6"/>
  <c r="X195" i="6"/>
  <c r="U196" i="6"/>
  <c r="Y196" i="6"/>
  <c r="AB196" i="6" s="1"/>
  <c r="V197" i="6"/>
  <c r="Z197" i="6"/>
  <c r="AC197" i="6" s="1"/>
  <c r="W177" i="6"/>
  <c r="X178" i="6"/>
  <c r="U179" i="6"/>
  <c r="Y179" i="6"/>
  <c r="AB179" i="6" s="1"/>
  <c r="V180" i="6"/>
  <c r="Z180" i="6"/>
  <c r="AC180" i="6" s="1"/>
  <c r="W181" i="6"/>
  <c r="X182" i="6"/>
  <c r="U183" i="6"/>
  <c r="Y183" i="6"/>
  <c r="AB183" i="6" s="1"/>
  <c r="V184" i="6"/>
  <c r="Z184" i="6"/>
  <c r="AC184" i="6" s="1"/>
  <c r="W185" i="6"/>
  <c r="Y262" i="6"/>
  <c r="AB262" i="6" s="1"/>
  <c r="U264" i="6"/>
  <c r="Z267" i="6"/>
  <c r="AC267" i="6" s="1"/>
  <c r="V269" i="6"/>
  <c r="X271" i="6"/>
  <c r="W276" i="6"/>
  <c r="Y278" i="6"/>
  <c r="AB278" i="6" s="1"/>
  <c r="Z279" i="6"/>
  <c r="AC279" i="6" s="1"/>
  <c r="Z280" i="6"/>
  <c r="AC280" i="6" s="1"/>
  <c r="Y281" i="6"/>
  <c r="AB281" i="6" s="1"/>
  <c r="X206" i="6"/>
  <c r="AA206" i="6" s="1"/>
  <c r="W210" i="6"/>
  <c r="V214" i="6"/>
  <c r="U217" i="6"/>
  <c r="X218" i="6"/>
  <c r="AA218" i="6" s="1"/>
  <c r="W220" i="6"/>
  <c r="W222" i="6"/>
  <c r="X186" i="6"/>
  <c r="U187" i="6"/>
  <c r="Y187" i="6"/>
  <c r="AB187" i="6" s="1"/>
  <c r="V188" i="6"/>
  <c r="Z188" i="6"/>
  <c r="AC188" i="6" s="1"/>
  <c r="W189" i="6"/>
  <c r="X190" i="6"/>
  <c r="AA190" i="6" s="1"/>
  <c r="U191" i="6"/>
  <c r="Y191" i="6"/>
  <c r="AB191" i="6" s="1"/>
  <c r="V192" i="6"/>
  <c r="Z192" i="6"/>
  <c r="AC192" i="6" s="1"/>
  <c r="W193" i="6"/>
  <c r="X194" i="6"/>
  <c r="U195" i="6"/>
  <c r="Y195" i="6"/>
  <c r="AB195" i="6" s="1"/>
  <c r="V196" i="6"/>
  <c r="Z196" i="6"/>
  <c r="AC196" i="6" s="1"/>
  <c r="W197" i="6"/>
  <c r="X177" i="6"/>
  <c r="U178" i="6"/>
  <c r="Y178" i="6"/>
  <c r="AB178" i="6" s="1"/>
  <c r="V179" i="6"/>
  <c r="Z179" i="6"/>
  <c r="AC179" i="6" s="1"/>
  <c r="W180" i="6"/>
  <c r="X181" i="6"/>
  <c r="U182" i="6"/>
  <c r="Y182" i="6"/>
  <c r="AB182" i="6" s="1"/>
  <c r="V183" i="6"/>
  <c r="Z183" i="6"/>
  <c r="AC183" i="6" s="1"/>
  <c r="W184" i="6"/>
  <c r="X185" i="6"/>
  <c r="Z264" i="6"/>
  <c r="AC264" i="6" s="1"/>
  <c r="W266" i="6"/>
  <c r="X273" i="6"/>
  <c r="AA273" i="6" s="1"/>
  <c r="AD273" i="6" s="1"/>
  <c r="U275" i="6"/>
  <c r="W215" i="6"/>
  <c r="W217" i="6"/>
  <c r="Z220" i="6"/>
  <c r="AC220" i="6" s="1"/>
  <c r="U186" i="6"/>
  <c r="Y186" i="6"/>
  <c r="AB186" i="6" s="1"/>
  <c r="V187" i="6"/>
  <c r="Z187" i="6"/>
  <c r="AC187" i="6" s="1"/>
  <c r="W188" i="6"/>
  <c r="X189" i="6"/>
  <c r="U190" i="6"/>
  <c r="Y190" i="6"/>
  <c r="AB190" i="6" s="1"/>
  <c r="V191" i="6"/>
  <c r="Z191" i="6"/>
  <c r="AC191" i="6" s="1"/>
  <c r="W192" i="6"/>
  <c r="X193" i="6"/>
  <c r="U194" i="6"/>
  <c r="Y194" i="6"/>
  <c r="AB194" i="6" s="1"/>
  <c r="V195" i="6"/>
  <c r="Z195" i="6"/>
  <c r="AC195" i="6" s="1"/>
  <c r="W196" i="6"/>
  <c r="X197" i="6"/>
  <c r="AA197" i="6" s="1"/>
  <c r="U177" i="6"/>
  <c r="Y177" i="6"/>
  <c r="AB177" i="6" s="1"/>
  <c r="V178" i="6"/>
  <c r="Z178" i="6"/>
  <c r="AC178" i="6" s="1"/>
  <c r="W179" i="6"/>
  <c r="X180" i="6"/>
  <c r="U181" i="6"/>
  <c r="Y181" i="6"/>
  <c r="AB181" i="6" s="1"/>
  <c r="V182" i="6"/>
  <c r="Z182" i="6"/>
  <c r="AC182" i="6" s="1"/>
  <c r="W183" i="6"/>
  <c r="X184" i="6"/>
  <c r="U185" i="6"/>
  <c r="Y185" i="6"/>
  <c r="AB185" i="6" s="1"/>
  <c r="U210" i="6"/>
  <c r="W213" i="6"/>
  <c r="Z214" i="6"/>
  <c r="AC214" i="6" s="1"/>
  <c r="U222" i="6"/>
  <c r="Z186" i="6"/>
  <c r="AC186" i="6" s="1"/>
  <c r="X188" i="6"/>
  <c r="AA188" i="6" s="1"/>
  <c r="W191" i="6"/>
  <c r="U193" i="6"/>
  <c r="Z194" i="6"/>
  <c r="AC194" i="6" s="1"/>
  <c r="X196" i="6"/>
  <c r="AA196" i="6" s="1"/>
  <c r="W178" i="6"/>
  <c r="U180" i="6"/>
  <c r="Z181" i="6"/>
  <c r="AC181" i="6" s="1"/>
  <c r="X183" i="6"/>
  <c r="AA183" i="6" s="1"/>
  <c r="V122" i="6"/>
  <c r="Y125" i="6"/>
  <c r="U126" i="6"/>
  <c r="Z126" i="6"/>
  <c r="AC126" i="6" s="1"/>
  <c r="Z128" i="6"/>
  <c r="AC128" i="6" s="1"/>
  <c r="W129" i="6"/>
  <c r="W132" i="6"/>
  <c r="W134" i="6"/>
  <c r="V138" i="6"/>
  <c r="Y141" i="6"/>
  <c r="AB141" i="6" s="1"/>
  <c r="U209" i="6"/>
  <c r="V212" i="6"/>
  <c r="Z222" i="6"/>
  <c r="AC222" i="6" s="1"/>
  <c r="W225" i="6"/>
  <c r="V190" i="6"/>
  <c r="Y193" i="6"/>
  <c r="AB193" i="6" s="1"/>
  <c r="V177" i="6"/>
  <c r="Y180" i="6"/>
  <c r="AB180" i="6" s="1"/>
  <c r="V185" i="6"/>
  <c r="W122" i="6"/>
  <c r="V126" i="6"/>
  <c r="Y129" i="6"/>
  <c r="Z132" i="6"/>
  <c r="AC132" i="6" s="1"/>
  <c r="W138" i="6"/>
  <c r="V208" i="6"/>
  <c r="U218" i="6"/>
  <c r="W187" i="6"/>
  <c r="U189" i="6"/>
  <c r="Z190" i="6"/>
  <c r="AC190" i="6" s="1"/>
  <c r="X192" i="6"/>
  <c r="AA192" i="6" s="1"/>
  <c r="AD192" i="6" s="1"/>
  <c r="W195" i="6"/>
  <c r="U197" i="6"/>
  <c r="Z177" i="6"/>
  <c r="AC177" i="6" s="1"/>
  <c r="X179" i="6"/>
  <c r="AA179" i="6" s="1"/>
  <c r="AD179" i="6" s="1"/>
  <c r="W182" i="6"/>
  <c r="U184" i="6"/>
  <c r="Z185" i="6"/>
  <c r="AC185" i="6" s="1"/>
  <c r="W126" i="6"/>
  <c r="Y217" i="6"/>
  <c r="V186" i="6"/>
  <c r="Y189" i="6"/>
  <c r="AB189" i="6" s="1"/>
  <c r="V194" i="6"/>
  <c r="Y197" i="6"/>
  <c r="AB197" i="6" s="1"/>
  <c r="V181" i="6"/>
  <c r="Y184" i="6"/>
  <c r="AB184" i="6" s="1"/>
  <c r="Y121" i="6"/>
  <c r="U122" i="6"/>
  <c r="Z122" i="6"/>
  <c r="AC122" i="6" s="1"/>
  <c r="Z124" i="6"/>
  <c r="AC124" i="6" s="1"/>
  <c r="W125" i="6"/>
  <c r="X126" i="6"/>
  <c r="AA126" i="6" s="1"/>
  <c r="W127" i="6"/>
  <c r="W128" i="6"/>
  <c r="U129" i="6"/>
  <c r="W130" i="6"/>
  <c r="V132" i="6"/>
  <c r="V134" i="6"/>
  <c r="Y137" i="6"/>
  <c r="U138" i="6"/>
  <c r="Z138" i="6"/>
  <c r="AC138" i="6" s="1"/>
  <c r="Z140" i="6"/>
  <c r="AC140" i="6" s="1"/>
  <c r="W141" i="6"/>
  <c r="Y166" i="6"/>
  <c r="AB166" i="6" s="1"/>
  <c r="V124" i="6"/>
  <c r="W167" i="6"/>
  <c r="U121" i="6"/>
  <c r="U134" i="6"/>
  <c r="V157" i="6"/>
  <c r="W223" i="6"/>
  <c r="V238" i="6"/>
  <c r="X138" i="6"/>
  <c r="AA138" i="6" s="1"/>
  <c r="U132" i="6"/>
  <c r="Y130" i="6"/>
  <c r="W124" i="6"/>
  <c r="W166" i="6"/>
  <c r="Z210" i="6"/>
  <c r="AC210" i="6" s="1"/>
  <c r="U205" i="6"/>
  <c r="W169" i="6"/>
  <c r="W157" i="6"/>
  <c r="V246" i="6"/>
  <c r="X214" i="6"/>
  <c r="AA214" i="6" s="1"/>
  <c r="V137" i="6"/>
  <c r="W131" i="6"/>
  <c r="U124" i="6"/>
  <c r="V121" i="6"/>
  <c r="Z164" i="6"/>
  <c r="U157" i="6"/>
  <c r="W154" i="6"/>
  <c r="W248" i="6"/>
  <c r="V213" i="6"/>
  <c r="W212" i="6"/>
  <c r="U208" i="6"/>
  <c r="V242" i="6"/>
  <c r="Y214" i="6"/>
  <c r="Y210" i="6"/>
  <c r="AB210" i="6" s="1"/>
  <c r="Y206" i="6"/>
  <c r="V333" i="6"/>
  <c r="V221" i="6"/>
  <c r="V245" i="6"/>
  <c r="W211" i="6"/>
  <c r="V248" i="6"/>
  <c r="V240" i="6"/>
  <c r="U308" i="6"/>
  <c r="Z308" i="6"/>
  <c r="AC308" i="6" s="1"/>
  <c r="V300" i="6"/>
  <c r="W304" i="6"/>
  <c r="Y298" i="6"/>
  <c r="AB298" i="6" s="1"/>
  <c r="V292" i="6"/>
  <c r="X290" i="6"/>
  <c r="AA290" i="6" s="1"/>
  <c r="V321" i="6"/>
  <c r="W319" i="6"/>
  <c r="U302" i="6"/>
  <c r="V334" i="6"/>
  <c r="U304" i="6"/>
  <c r="W301" i="6"/>
  <c r="Z300" i="6"/>
  <c r="AC300" i="6" s="1"/>
  <c r="X322" i="6"/>
  <c r="AA322" i="6" s="1"/>
  <c r="W306" i="6"/>
  <c r="X306" i="6"/>
  <c r="AA306" i="6" s="1"/>
  <c r="V297" i="6"/>
  <c r="Z292" i="6"/>
  <c r="AC292" i="6" s="1"/>
  <c r="Y294" i="6"/>
  <c r="Z336" i="6"/>
  <c r="Z335" i="6"/>
  <c r="X333" i="6"/>
  <c r="AA333" i="6" s="1"/>
  <c r="X329" i="6"/>
  <c r="AA329" i="6" s="1"/>
  <c r="X325" i="6"/>
  <c r="AA325" i="6" s="1"/>
  <c r="X321" i="6"/>
  <c r="AA321" i="6" s="1"/>
  <c r="X317" i="6"/>
  <c r="AA317" i="6" s="1"/>
  <c r="X328" i="6"/>
  <c r="AA328" i="6" s="1"/>
  <c r="Y323" i="6"/>
  <c r="AB323" i="6" s="1"/>
  <c r="U319" i="6"/>
  <c r="X327" i="6"/>
  <c r="AA327" i="6" s="1"/>
  <c r="X319" i="6"/>
  <c r="AA319" i="6" s="1"/>
  <c r="Z307" i="6"/>
  <c r="AC307" i="6" s="1"/>
  <c r="Z303" i="6"/>
  <c r="AC303" i="6" s="1"/>
  <c r="Z299" i="6"/>
  <c r="AC299" i="6" s="1"/>
  <c r="Z295" i="6"/>
  <c r="AC295" i="6" s="1"/>
  <c r="Z291" i="6"/>
  <c r="AC291" i="6" s="1"/>
  <c r="Y307" i="6"/>
  <c r="U303" i="6"/>
  <c r="X296" i="6"/>
  <c r="AA296" i="6" s="1"/>
  <c r="Y291" i="6"/>
  <c r="Z305" i="6"/>
  <c r="AC305" i="6" s="1"/>
  <c r="Z297" i="6"/>
  <c r="AC297" i="6" s="1"/>
  <c r="Z289" i="6"/>
  <c r="AC289" i="6" s="1"/>
  <c r="V251" i="6"/>
  <c r="V247" i="6"/>
  <c r="V243" i="6"/>
  <c r="V239" i="6"/>
  <c r="V235" i="6"/>
  <c r="U251" i="6"/>
  <c r="X244" i="6"/>
  <c r="AA244" i="6" s="1"/>
  <c r="Y239" i="6"/>
  <c r="AB239" i="6" s="1"/>
  <c r="U235" i="6"/>
  <c r="X239" i="6"/>
  <c r="AA239" i="6" s="1"/>
  <c r="V223" i="6"/>
  <c r="V219" i="6"/>
  <c r="V215" i="6"/>
  <c r="V211" i="6"/>
  <c r="V207" i="6"/>
  <c r="U223" i="6"/>
  <c r="X216" i="6"/>
  <c r="AA216" i="6" s="1"/>
  <c r="Y211" i="6"/>
  <c r="AB211" i="6" s="1"/>
  <c r="U207" i="6"/>
  <c r="X219" i="6"/>
  <c r="AA219" i="6" s="1"/>
  <c r="X211" i="6"/>
  <c r="AA211" i="6" s="1"/>
  <c r="X169" i="6"/>
  <c r="AA169" i="6" s="1"/>
  <c r="V167" i="6"/>
  <c r="Z163" i="6"/>
  <c r="Y160" i="6"/>
  <c r="AB160" i="6" s="1"/>
  <c r="X153" i="6"/>
  <c r="AA153" i="6" s="1"/>
  <c r="V151" i="6"/>
  <c r="X164" i="6"/>
  <c r="AA164" i="6" s="1"/>
  <c r="X156" i="6"/>
  <c r="AA156" i="6" s="1"/>
  <c r="Z169" i="6"/>
  <c r="AC169" i="6" s="1"/>
  <c r="Z161" i="6"/>
  <c r="Z153" i="6"/>
  <c r="Z139" i="6"/>
  <c r="AC139" i="6" s="1"/>
  <c r="Z135" i="6"/>
  <c r="AC135" i="6" s="1"/>
  <c r="Z131" i="6"/>
  <c r="AC131" i="6" s="1"/>
  <c r="Z127" i="6"/>
  <c r="AC127" i="6" s="1"/>
  <c r="Z123" i="6"/>
  <c r="AC123" i="6" s="1"/>
  <c r="Y139" i="6"/>
  <c r="U135" i="6"/>
  <c r="X128" i="6"/>
  <c r="AA128" i="6" s="1"/>
  <c r="Y123" i="6"/>
  <c r="Z137" i="6"/>
  <c r="AC137" i="6" s="1"/>
  <c r="Z129" i="6"/>
  <c r="AC129" i="6" s="1"/>
  <c r="Z121" i="6"/>
  <c r="AC121" i="6" s="1"/>
  <c r="Y127" i="6"/>
  <c r="AB127" i="6" s="1"/>
  <c r="X127" i="6"/>
  <c r="AA127" i="6" s="1"/>
  <c r="Z211" i="6"/>
  <c r="AC211" i="6" s="1"/>
  <c r="Y164" i="6"/>
  <c r="AB164" i="6" s="1"/>
  <c r="Z151" i="6"/>
  <c r="X163" i="6"/>
  <c r="AA163" i="6" s="1"/>
  <c r="Y140" i="6"/>
  <c r="Y124" i="6"/>
  <c r="X124" i="6"/>
  <c r="AA124" i="6" s="1"/>
  <c r="X123" i="6"/>
  <c r="AA123" i="6" s="1"/>
  <c r="Z224" i="6"/>
  <c r="AC224" i="6" s="1"/>
  <c r="U137" i="6"/>
  <c r="W168" i="6"/>
  <c r="V128" i="6"/>
  <c r="U136" i="6"/>
  <c r="U162" i="6"/>
  <c r="U156" i="6"/>
  <c r="V250" i="6"/>
  <c r="U238" i="6"/>
  <c r="W207" i="6"/>
  <c r="Z134" i="6"/>
  <c r="AC134" i="6" s="1"/>
  <c r="V129" i="6"/>
  <c r="X122" i="6"/>
  <c r="AA122" i="6" s="1"/>
  <c r="V205" i="6"/>
  <c r="W205" i="6"/>
  <c r="W136" i="6"/>
  <c r="W133" i="6"/>
  <c r="V125" i="6"/>
  <c r="U150" i="6"/>
  <c r="V166" i="6"/>
  <c r="W156" i="6"/>
  <c r="W246" i="6"/>
  <c r="U246" i="6"/>
  <c r="V136" i="6"/>
  <c r="X130" i="6"/>
  <c r="AA130" i="6" s="1"/>
  <c r="V156" i="6"/>
  <c r="W152" i="6"/>
  <c r="U221" i="6"/>
  <c r="W224" i="6"/>
  <c r="U213" i="6"/>
  <c r="V209" i="6"/>
  <c r="Z208" i="6"/>
  <c r="AC208" i="6" s="1"/>
  <c r="U309" i="6"/>
  <c r="W333" i="6"/>
  <c r="U224" i="6"/>
  <c r="U216" i="6"/>
  <c r="W245" i="6"/>
  <c r="U236" i="6"/>
  <c r="W308" i="6"/>
  <c r="U334" i="6"/>
  <c r="Y289" i="6"/>
  <c r="W307" i="6"/>
  <c r="V302" i="6"/>
  <c r="W292" i="6"/>
  <c r="U324" i="6"/>
  <c r="U321" i="6"/>
  <c r="U318" i="6"/>
  <c r="U322" i="6"/>
  <c r="W334" i="6"/>
  <c r="Z304" i="6"/>
  <c r="AC304" i="6" s="1"/>
  <c r="V289" i="6"/>
  <c r="U220" i="6"/>
  <c r="Y306" i="6"/>
  <c r="X302" i="6"/>
  <c r="AA302" i="6" s="1"/>
  <c r="X298" i="6"/>
  <c r="AA298" i="6" s="1"/>
  <c r="V318" i="6"/>
  <c r="V293" i="6"/>
  <c r="V336" i="6"/>
  <c r="V335" i="6"/>
  <c r="Y332" i="6"/>
  <c r="AB332" i="6" s="1"/>
  <c r="Y328" i="6"/>
  <c r="AB328" i="6" s="1"/>
  <c r="Y324" i="6"/>
  <c r="AB324" i="6" s="1"/>
  <c r="Y320" i="6"/>
  <c r="AB320" i="6" s="1"/>
  <c r="X332" i="6"/>
  <c r="AA332" i="6" s="1"/>
  <c r="Y327" i="6"/>
  <c r="AB327" i="6" s="1"/>
  <c r="U323" i="6"/>
  <c r="Z333" i="6"/>
  <c r="Z325" i="6"/>
  <c r="Z317" i="6"/>
  <c r="W303" i="6"/>
  <c r="V307" i="6"/>
  <c r="V303" i="6"/>
  <c r="V299" i="6"/>
  <c r="V295" i="6"/>
  <c r="V291" i="6"/>
  <c r="U307" i="6"/>
  <c r="X300" i="6"/>
  <c r="AA300" i="6" s="1"/>
  <c r="Y295" i="6"/>
  <c r="AB295" i="6" s="1"/>
  <c r="U291" i="6"/>
  <c r="X303" i="6"/>
  <c r="AA303" i="6" s="1"/>
  <c r="X295" i="6"/>
  <c r="AA295" i="6" s="1"/>
  <c r="X253" i="6"/>
  <c r="AA253" i="6" s="1"/>
  <c r="X249" i="6"/>
  <c r="AA249" i="6" s="1"/>
  <c r="X245" i="6"/>
  <c r="AA245" i="6" s="1"/>
  <c r="X241" i="6"/>
  <c r="AA241" i="6" s="1"/>
  <c r="X237" i="6"/>
  <c r="AA237" i="6" s="1"/>
  <c r="X233" i="6"/>
  <c r="AA233" i="6" s="1"/>
  <c r="X248" i="6"/>
  <c r="AA248" i="6" s="1"/>
  <c r="Y243" i="6"/>
  <c r="AB243" i="6" s="1"/>
  <c r="U239" i="6"/>
  <c r="X251" i="6"/>
  <c r="AA251" i="6" s="1"/>
  <c r="X235" i="6"/>
  <c r="AA235" i="6" s="1"/>
  <c r="X225" i="6"/>
  <c r="AA225" i="6" s="1"/>
  <c r="X221" i="6"/>
  <c r="AA221" i="6" s="1"/>
  <c r="X217" i="6"/>
  <c r="AA217" i="6" s="1"/>
  <c r="X213" i="6"/>
  <c r="AA213" i="6" s="1"/>
  <c r="X209" i="6"/>
  <c r="AA209" i="6" s="1"/>
  <c r="X205" i="6"/>
  <c r="AA205" i="6" s="1"/>
  <c r="X220" i="6"/>
  <c r="AA220" i="6" s="1"/>
  <c r="Y215" i="6"/>
  <c r="U211" i="6"/>
  <c r="Z225" i="6"/>
  <c r="AC225" i="6" s="1"/>
  <c r="Z217" i="6"/>
  <c r="AC217" i="6" s="1"/>
  <c r="Z209" i="6"/>
  <c r="AC209" i="6" s="1"/>
  <c r="X165" i="6"/>
  <c r="AA165" i="6" s="1"/>
  <c r="V163" i="6"/>
  <c r="Z159" i="6"/>
  <c r="Y156" i="6"/>
  <c r="AB156" i="6" s="1"/>
  <c r="X149" i="6"/>
  <c r="AA149" i="6" s="1"/>
  <c r="Y163" i="6"/>
  <c r="AB163" i="6" s="1"/>
  <c r="Y155" i="6"/>
  <c r="AB155" i="6" s="1"/>
  <c r="X167" i="6"/>
  <c r="AA167" i="6" s="1"/>
  <c r="X159" i="6"/>
  <c r="AA159" i="6" s="1"/>
  <c r="X151" i="6"/>
  <c r="AA151" i="6" s="1"/>
  <c r="V139" i="6"/>
  <c r="V135" i="6"/>
  <c r="V131" i="6"/>
  <c r="V127" i="6"/>
  <c r="V123" i="6"/>
  <c r="U139" i="6"/>
  <c r="X132" i="6"/>
  <c r="AA132" i="6" s="1"/>
  <c r="U123" i="6"/>
  <c r="X135" i="6"/>
  <c r="AA135" i="6" s="1"/>
  <c r="Y207" i="6"/>
  <c r="AB207" i="6" s="1"/>
  <c r="Y167" i="6"/>
  <c r="AB167" i="6" s="1"/>
  <c r="X155" i="6"/>
  <c r="AA155" i="6" s="1"/>
  <c r="Y128" i="6"/>
  <c r="X140" i="6"/>
  <c r="AA140" i="6" s="1"/>
  <c r="X139" i="6"/>
  <c r="AA139" i="6" s="1"/>
  <c r="Z166" i="6"/>
  <c r="U141" i="6"/>
  <c r="U163" i="6"/>
  <c r="U125" i="6"/>
  <c r="U168" i="6"/>
  <c r="Y134" i="6"/>
  <c r="AB134" i="6" s="1"/>
  <c r="V169" i="6"/>
  <c r="U152" i="6"/>
  <c r="W250" i="6"/>
  <c r="W238" i="6"/>
  <c r="W240" i="6"/>
  <c r="W140" i="6"/>
  <c r="W137" i="6"/>
  <c r="Y133" i="6"/>
  <c r="W121" i="6"/>
  <c r="Y205" i="6"/>
  <c r="U250" i="6"/>
  <c r="V141" i="6"/>
  <c r="W135" i="6"/>
  <c r="Z130" i="6"/>
  <c r="AC130" i="6" s="1"/>
  <c r="U128" i="6"/>
  <c r="V150" i="6"/>
  <c r="V224" i="6"/>
  <c r="U140" i="6"/>
  <c r="Y122" i="6"/>
  <c r="AB122" i="6" s="1"/>
  <c r="U169" i="6"/>
  <c r="V162" i="6"/>
  <c r="U154" i="6"/>
  <c r="U225" i="6"/>
  <c r="W219" i="6"/>
  <c r="X222" i="6"/>
  <c r="AA222" i="6" s="1"/>
  <c r="Z218" i="6"/>
  <c r="AC218" i="6" s="1"/>
  <c r="W209" i="6"/>
  <c r="U206" i="6"/>
  <c r="V225" i="6"/>
  <c r="V218" i="6"/>
  <c r="Z206" i="6"/>
  <c r="AC206" i="6" s="1"/>
  <c r="W309" i="6"/>
  <c r="U333" i="6"/>
  <c r="Y222" i="6"/>
  <c r="AB222" i="6" s="1"/>
  <c r="V216" i="6"/>
  <c r="V236" i="6"/>
  <c r="V304" i="6"/>
  <c r="V306" i="6"/>
  <c r="Y301" i="6"/>
  <c r="Z298" i="6"/>
  <c r="AC298" i="6" s="1"/>
  <c r="Y290" i="6"/>
  <c r="AB290" i="6" s="1"/>
  <c r="V324" i="6"/>
  <c r="W321" i="6"/>
  <c r="U306" i="6"/>
  <c r="V305" i="6"/>
  <c r="U300" i="6"/>
  <c r="U289" i="6"/>
  <c r="Y322" i="6"/>
  <c r="AB322" i="6" s="1"/>
  <c r="Y218" i="6"/>
  <c r="AB218" i="6" s="1"/>
  <c r="U298" i="6"/>
  <c r="Y297" i="6"/>
  <c r="AB297" i="6" s="1"/>
  <c r="U296" i="6"/>
  <c r="X337" i="6"/>
  <c r="AA337" i="6" s="1"/>
  <c r="X336" i="6"/>
  <c r="AA336" i="6" s="1"/>
  <c r="Z331" i="6"/>
  <c r="Z327" i="6"/>
  <c r="Z323" i="6"/>
  <c r="AC323" i="6" s="1"/>
  <c r="Z319" i="6"/>
  <c r="Y331" i="6"/>
  <c r="AB331" i="6" s="1"/>
  <c r="U327" i="6"/>
  <c r="X320" i="6"/>
  <c r="AA320" i="6" s="1"/>
  <c r="X331" i="6"/>
  <c r="AA331" i="6" s="1"/>
  <c r="X323" i="6"/>
  <c r="AA323" i="6" s="1"/>
  <c r="X309" i="6"/>
  <c r="AA309" i="6" s="1"/>
  <c r="X305" i="6"/>
  <c r="AA305" i="6" s="1"/>
  <c r="X301" i="6"/>
  <c r="AA301" i="6" s="1"/>
  <c r="X297" i="6"/>
  <c r="AA297" i="6" s="1"/>
  <c r="X293" i="6"/>
  <c r="AA293" i="6" s="1"/>
  <c r="X289" i="6"/>
  <c r="AA289" i="6" s="1"/>
  <c r="X304" i="6"/>
  <c r="AA304" i="6" s="1"/>
  <c r="Y299" i="6"/>
  <c r="AB299" i="6" s="1"/>
  <c r="U295" i="6"/>
  <c r="Z309" i="6"/>
  <c r="AC309" i="6" s="1"/>
  <c r="Z301" i="6"/>
  <c r="AC301" i="6" s="1"/>
  <c r="Z293" i="6"/>
  <c r="AC293" i="6" s="1"/>
  <c r="Y252" i="6"/>
  <c r="AB252" i="6" s="1"/>
  <c r="Y248" i="6"/>
  <c r="AB248" i="6" s="1"/>
  <c r="Y244" i="6"/>
  <c r="AB244" i="6" s="1"/>
  <c r="Y240" i="6"/>
  <c r="AB240" i="6" s="1"/>
  <c r="Y236" i="6"/>
  <c r="AB236" i="6" s="1"/>
  <c r="X252" i="6"/>
  <c r="AA252" i="6" s="1"/>
  <c r="Y247" i="6"/>
  <c r="AB247" i="6" s="1"/>
  <c r="U243" i="6"/>
  <c r="X236" i="6"/>
  <c r="AA236" i="6" s="1"/>
  <c r="X247" i="6"/>
  <c r="AA247" i="6" s="1"/>
  <c r="Y224" i="6"/>
  <c r="Y220" i="6"/>
  <c r="AB220" i="6" s="1"/>
  <c r="Y216" i="6"/>
  <c r="Y212" i="6"/>
  <c r="AB212" i="6" s="1"/>
  <c r="Y208" i="6"/>
  <c r="AB208" i="6" s="1"/>
  <c r="X224" i="6"/>
  <c r="AA224" i="6" s="1"/>
  <c r="Y219" i="6"/>
  <c r="U215" i="6"/>
  <c r="X208" i="6"/>
  <c r="AA208" i="6" s="1"/>
  <c r="X223" i="6"/>
  <c r="AA223" i="6" s="1"/>
  <c r="X215" i="6"/>
  <c r="AA215" i="6" s="1"/>
  <c r="X207" i="6"/>
  <c r="AA207" i="6" s="1"/>
  <c r="Y168" i="6"/>
  <c r="AB168" i="6" s="1"/>
  <c r="X161" i="6"/>
  <c r="AA161" i="6" s="1"/>
  <c r="V159" i="6"/>
  <c r="Z155" i="6"/>
  <c r="AC155" i="6" s="1"/>
  <c r="Y152" i="6"/>
  <c r="AB152" i="6" s="1"/>
  <c r="X168" i="6"/>
  <c r="AA168" i="6" s="1"/>
  <c r="X160" i="6"/>
  <c r="AA160" i="6" s="1"/>
  <c r="X152" i="6"/>
  <c r="AA152" i="6" s="1"/>
  <c r="Z165" i="6"/>
  <c r="Z157" i="6"/>
  <c r="Z149" i="6"/>
  <c r="X141" i="6"/>
  <c r="AA141" i="6" s="1"/>
  <c r="X137" i="6"/>
  <c r="AA137" i="6" s="1"/>
  <c r="X133" i="6"/>
  <c r="AA133" i="6" s="1"/>
  <c r="X129" i="6"/>
  <c r="AA129" i="6" s="1"/>
  <c r="X125" i="6"/>
  <c r="AA125" i="6" s="1"/>
  <c r="X121" i="6"/>
  <c r="AA121" i="6" s="1"/>
  <c r="X136" i="6"/>
  <c r="AA136" i="6" s="1"/>
  <c r="Y131" i="6"/>
  <c r="U127" i="6"/>
  <c r="Z141" i="6"/>
  <c r="AC141" i="6" s="1"/>
  <c r="Z133" i="6"/>
  <c r="AC133" i="6" s="1"/>
  <c r="Z125" i="6"/>
  <c r="AC125" i="6" s="1"/>
  <c r="Y336" i="6"/>
  <c r="AB336" i="6" s="1"/>
  <c r="Z334" i="6"/>
  <c r="AC334" i="6" s="1"/>
  <c r="V327" i="6"/>
  <c r="V319" i="6"/>
  <c r="U331" i="6"/>
  <c r="Y319" i="6"/>
  <c r="AB319" i="6" s="1"/>
  <c r="Z321" i="6"/>
  <c r="AC321" i="6" s="1"/>
  <c r="Y308" i="6"/>
  <c r="Y300" i="6"/>
  <c r="AB300" i="6" s="1"/>
  <c r="Y292" i="6"/>
  <c r="Y303" i="6"/>
  <c r="X292" i="6"/>
  <c r="AA292" i="6" s="1"/>
  <c r="X299" i="6"/>
  <c r="AA299" i="6" s="1"/>
  <c r="X291" i="6"/>
  <c r="AA291" i="6" s="1"/>
  <c r="Z247" i="6"/>
  <c r="Z239" i="6"/>
  <c r="AC239" i="6" s="1"/>
  <c r="Y251" i="6"/>
  <c r="AB251" i="6" s="1"/>
  <c r="X240" i="6"/>
  <c r="AA240" i="6" s="1"/>
  <c r="X243" i="6"/>
  <c r="AA243" i="6" s="1"/>
  <c r="Z223" i="6"/>
  <c r="AC223" i="6" s="1"/>
  <c r="Z215" i="6"/>
  <c r="AC215" i="6" s="1"/>
  <c r="Y223" i="6"/>
  <c r="AB223" i="6" s="1"/>
  <c r="X212" i="6"/>
  <c r="AA212" i="6" s="1"/>
  <c r="Z213" i="6"/>
  <c r="AC213" i="6" s="1"/>
  <c r="Z167" i="6"/>
  <c r="AC167" i="6" s="1"/>
  <c r="V155" i="6"/>
  <c r="Y159" i="6"/>
  <c r="AB159" i="6" s="1"/>
  <c r="Y132" i="6"/>
  <c r="Y135" i="6"/>
  <c r="AB135" i="6" s="1"/>
  <c r="X131" i="6"/>
  <c r="AA131" i="6" s="1"/>
  <c r="X166" i="6"/>
  <c r="AA166" i="6" s="1"/>
  <c r="U167" i="6"/>
  <c r="W163" i="6"/>
  <c r="W123" i="6"/>
  <c r="V168" i="6"/>
  <c r="V133" i="6"/>
  <c r="U166" i="6"/>
  <c r="V152" i="6"/>
  <c r="Z216" i="6"/>
  <c r="AC216" i="6" s="1"/>
  <c r="W139" i="6"/>
  <c r="Z136" i="6"/>
  <c r="AC136" i="6" s="1"/>
  <c r="V130" i="6"/>
  <c r="W236" i="6"/>
  <c r="V140" i="6"/>
  <c r="X134" i="6"/>
  <c r="AA134" i="6" s="1"/>
  <c r="U130" i="6"/>
  <c r="Y126" i="6"/>
  <c r="AB126" i="6" s="1"/>
  <c r="W150" i="6"/>
  <c r="W162" i="6"/>
  <c r="Y221" i="6"/>
  <c r="Y138" i="6"/>
  <c r="AB138" i="6" s="1"/>
  <c r="U133" i="6"/>
  <c r="V154" i="6"/>
  <c r="W216" i="6"/>
  <c r="W221" i="6"/>
  <c r="U212" i="6"/>
  <c r="V234" i="6"/>
  <c r="X210" i="6"/>
  <c r="AA210" i="6" s="1"/>
  <c r="V309" i="6"/>
  <c r="Y309" i="6"/>
  <c r="AB309" i="6" s="1"/>
  <c r="U301" i="6"/>
  <c r="U248" i="6"/>
  <c r="U240" i="6"/>
  <c r="Y325" i="6"/>
  <c r="AB325" i="6" s="1"/>
  <c r="V308" i="6"/>
  <c r="W302" i="6"/>
  <c r="Y305" i="6"/>
  <c r="W300" i="6"/>
  <c r="U292" i="6"/>
  <c r="W324" i="6"/>
  <c r="U305" i="6"/>
  <c r="W322" i="6"/>
  <c r="W305" i="6"/>
  <c r="V301" i="6"/>
  <c r="W289" i="6"/>
  <c r="Y335" i="6"/>
  <c r="AB335" i="6" s="1"/>
  <c r="V217" i="6"/>
  <c r="Y302" i="6"/>
  <c r="AB302" i="6" s="1"/>
  <c r="Y293" i="6"/>
  <c r="AB293" i="6" s="1"/>
  <c r="Z322" i="6"/>
  <c r="AC322" i="6" s="1"/>
  <c r="V294" i="6"/>
  <c r="Y337" i="6"/>
  <c r="AB337" i="6" s="1"/>
  <c r="V331" i="6"/>
  <c r="V323" i="6"/>
  <c r="X324" i="6"/>
  <c r="AA324" i="6" s="1"/>
  <c r="Z329" i="6"/>
  <c r="Y304" i="6"/>
  <c r="Y296" i="6"/>
  <c r="AB296" i="6" s="1"/>
  <c r="X308" i="6"/>
  <c r="AA308" i="6" s="1"/>
  <c r="U299" i="6"/>
  <c r="X307" i="6"/>
  <c r="AA307" i="6" s="1"/>
  <c r="Z251" i="6"/>
  <c r="Z243" i="6"/>
  <c r="AC243" i="6" s="1"/>
  <c r="Z235" i="6"/>
  <c r="U247" i="6"/>
  <c r="Y235" i="6"/>
  <c r="AB235" i="6" s="1"/>
  <c r="Z219" i="6"/>
  <c r="AC219" i="6" s="1"/>
  <c r="Z207" i="6"/>
  <c r="AC207" i="6" s="1"/>
  <c r="U219" i="6"/>
  <c r="Z221" i="6"/>
  <c r="AC221" i="6" s="1"/>
  <c r="Z205" i="6"/>
  <c r="AC205" i="6" s="1"/>
  <c r="X157" i="6"/>
  <c r="AA157" i="6" s="1"/>
  <c r="Y151" i="6"/>
  <c r="AB151" i="6" s="1"/>
  <c r="Y136" i="6"/>
  <c r="U131" i="6"/>
  <c r="X335" i="6"/>
  <c r="AA335" i="6" s="1"/>
  <c r="W326" i="6"/>
  <c r="X246" i="6"/>
  <c r="AA246" i="6" s="1"/>
  <c r="W328" i="6"/>
  <c r="Z318" i="6"/>
  <c r="AC318" i="6" s="1"/>
  <c r="X250" i="6"/>
  <c r="AA250" i="6" s="1"/>
  <c r="V253" i="6"/>
  <c r="Y253" i="6"/>
  <c r="AB253" i="6" s="1"/>
  <c r="W237" i="6"/>
  <c r="Z168" i="6"/>
  <c r="Z150" i="6"/>
  <c r="AC150" i="6" s="1"/>
  <c r="Z245" i="6"/>
  <c r="AC245" i="6" s="1"/>
  <c r="Z233" i="6"/>
  <c r="Y169" i="6"/>
  <c r="AB169" i="6" s="1"/>
  <c r="V158" i="6"/>
  <c r="U317" i="6"/>
  <c r="Z330" i="6"/>
  <c r="AC330" i="6" s="1"/>
  <c r="Y333" i="6"/>
  <c r="AB333" i="6" s="1"/>
  <c r="Z337" i="6"/>
  <c r="AC337" i="6" s="1"/>
  <c r="U244" i="6"/>
  <c r="V252" i="6"/>
  <c r="Z237" i="6"/>
  <c r="Y165" i="6"/>
  <c r="AB165" i="6" s="1"/>
  <c r="X162" i="6"/>
  <c r="AA162" i="6" s="1"/>
  <c r="Z244" i="6"/>
  <c r="V325" i="6"/>
  <c r="V329" i="6"/>
  <c r="Z320" i="6"/>
  <c r="Z326" i="6"/>
  <c r="W249" i="6"/>
  <c r="X234" i="6"/>
  <c r="AA234" i="6" s="1"/>
  <c r="X238" i="6"/>
  <c r="AA238" i="6" s="1"/>
  <c r="X242" i="6"/>
  <c r="AA242" i="6" s="1"/>
  <c r="Y233" i="6"/>
  <c r="AB233" i="6" s="1"/>
  <c r="W164" i="6"/>
  <c r="Y157" i="6"/>
  <c r="AB157" i="6" s="1"/>
  <c r="Z158" i="6"/>
  <c r="V160" i="6"/>
  <c r="Y149" i="6"/>
  <c r="AB149" i="6" s="1"/>
  <c r="U320" i="6"/>
  <c r="Y329" i="6"/>
  <c r="AB329" i="6" s="1"/>
  <c r="Z324" i="6"/>
  <c r="U337" i="6"/>
  <c r="Z252" i="6"/>
  <c r="Z160" i="6"/>
  <c r="Y249" i="6"/>
  <c r="AB249" i="6" s="1"/>
  <c r="U326" i="6"/>
  <c r="Y246" i="6"/>
  <c r="AB246" i="6" s="1"/>
  <c r="Y318" i="6"/>
  <c r="AB318" i="6" s="1"/>
  <c r="U330" i="6"/>
  <c r="W247" i="6"/>
  <c r="Y250" i="6"/>
  <c r="AB250" i="6" s="1"/>
  <c r="W253" i="6"/>
  <c r="Z253" i="6"/>
  <c r="AC253" i="6" s="1"/>
  <c r="U159" i="6"/>
  <c r="Y150" i="6"/>
  <c r="AB150" i="6" s="1"/>
  <c r="Y153" i="6"/>
  <c r="AB153" i="6" s="1"/>
  <c r="V233" i="6"/>
  <c r="U155" i="6"/>
  <c r="W158" i="6"/>
  <c r="X330" i="6"/>
  <c r="AA330" i="6" s="1"/>
  <c r="X334" i="6"/>
  <c r="AA334" i="6" s="1"/>
  <c r="U332" i="6"/>
  <c r="Y321" i="6"/>
  <c r="AB321" i="6" s="1"/>
  <c r="W327" i="6"/>
  <c r="V244" i="6"/>
  <c r="W252" i="6"/>
  <c r="V241" i="6"/>
  <c r="V153" i="6"/>
  <c r="Z156" i="6"/>
  <c r="AC156" i="6" s="1"/>
  <c r="Z162" i="6"/>
  <c r="AC162" i="6" s="1"/>
  <c r="V161" i="6"/>
  <c r="U325" i="6"/>
  <c r="U329" i="6"/>
  <c r="Y326" i="6"/>
  <c r="AB326" i="6" s="1"/>
  <c r="U249" i="6"/>
  <c r="Y234" i="6"/>
  <c r="AB234" i="6" s="1"/>
  <c r="Y238" i="6"/>
  <c r="AB238" i="6" s="1"/>
  <c r="Y242" i="6"/>
  <c r="AB242" i="6" s="1"/>
  <c r="Z248" i="6"/>
  <c r="AC248" i="6" s="1"/>
  <c r="V149" i="6"/>
  <c r="Y158" i="6"/>
  <c r="AB158" i="6" s="1"/>
  <c r="V165" i="6"/>
  <c r="W160" i="6"/>
  <c r="W320" i="6"/>
  <c r="U335" i="6"/>
  <c r="V337" i="6"/>
  <c r="U151" i="6"/>
  <c r="X154" i="6"/>
  <c r="AA154" i="6" s="1"/>
  <c r="Z249" i="6"/>
  <c r="AC249" i="6" s="1"/>
  <c r="Z332" i="6"/>
  <c r="Z246" i="6"/>
  <c r="AC246" i="6" s="1"/>
  <c r="U328" i="6"/>
  <c r="V330" i="6"/>
  <c r="Z250" i="6"/>
  <c r="U253" i="6"/>
  <c r="V237" i="6"/>
  <c r="W159" i="6"/>
  <c r="X150" i="6"/>
  <c r="AA150" i="6" s="1"/>
  <c r="U233" i="6"/>
  <c r="Z152" i="6"/>
  <c r="AC152" i="6" s="1"/>
  <c r="W155" i="6"/>
  <c r="V317" i="6"/>
  <c r="Y317" i="6"/>
  <c r="AB317" i="6" s="1"/>
  <c r="Y334" i="6"/>
  <c r="AB334" i="6" s="1"/>
  <c r="V332" i="6"/>
  <c r="U336" i="6"/>
  <c r="W244" i="6"/>
  <c r="U241" i="6"/>
  <c r="U153" i="6"/>
  <c r="Y162" i="6"/>
  <c r="AB162" i="6" s="1"/>
  <c r="W161" i="6"/>
  <c r="W325" i="6"/>
  <c r="W329" i="6"/>
  <c r="W239" i="6"/>
  <c r="Z234" i="6"/>
  <c r="AC234" i="6" s="1"/>
  <c r="Z238" i="6"/>
  <c r="Z242" i="6"/>
  <c r="AC242" i="6" s="1"/>
  <c r="Y241" i="6"/>
  <c r="AB241" i="6" s="1"/>
  <c r="U164" i="6"/>
  <c r="U149" i="6"/>
  <c r="W165" i="6"/>
  <c r="U160" i="6"/>
  <c r="V320" i="6"/>
  <c r="Z236" i="6"/>
  <c r="W335" i="6"/>
  <c r="W337" i="6"/>
  <c r="W151" i="6"/>
  <c r="Z154" i="6"/>
  <c r="AC154" i="6" s="1"/>
  <c r="W235" i="6"/>
  <c r="V326" i="6"/>
  <c r="V328" i="6"/>
  <c r="X318" i="6"/>
  <c r="AA318" i="6" s="1"/>
  <c r="AD318" i="6" s="1"/>
  <c r="W330" i="6"/>
  <c r="Z240" i="6"/>
  <c r="U237" i="6"/>
  <c r="Y245" i="6"/>
  <c r="AB245" i="6" s="1"/>
  <c r="W233" i="6"/>
  <c r="Y161" i="6"/>
  <c r="AB161" i="6" s="1"/>
  <c r="U158" i="6"/>
  <c r="W317" i="6"/>
  <c r="Y330" i="6"/>
  <c r="AB330" i="6" s="1"/>
  <c r="W332" i="6"/>
  <c r="W331" i="6"/>
  <c r="W336" i="6"/>
  <c r="U252" i="6"/>
  <c r="Y237" i="6"/>
  <c r="AB237" i="6" s="1"/>
  <c r="W241" i="6"/>
  <c r="W153" i="6"/>
  <c r="U161" i="6"/>
  <c r="V249" i="6"/>
  <c r="X158" i="6"/>
  <c r="AA158" i="6" s="1"/>
  <c r="W251" i="6"/>
  <c r="V164" i="6"/>
  <c r="U165" i="6"/>
  <c r="W323" i="6"/>
  <c r="Z328" i="6"/>
  <c r="Z241" i="6"/>
  <c r="X326" i="6"/>
  <c r="AA326" i="6" s="1"/>
  <c r="W149" i="6"/>
  <c r="Y154" i="6"/>
  <c r="AB154" i="6" s="1"/>
  <c r="U93" i="6"/>
  <c r="Y93" i="6"/>
  <c r="AB93" i="6" s="1"/>
  <c r="X94" i="6"/>
  <c r="X95" i="6"/>
  <c r="X96" i="6"/>
  <c r="X97" i="6"/>
  <c r="W98" i="6"/>
  <c r="W99" i="6"/>
  <c r="W100" i="6"/>
  <c r="W101" i="6"/>
  <c r="V102" i="6"/>
  <c r="Z102" i="6"/>
  <c r="AC102" i="6" s="1"/>
  <c r="V103" i="6"/>
  <c r="Z103" i="6"/>
  <c r="AC103" i="6" s="1"/>
  <c r="V104" i="6"/>
  <c r="Z104" i="6"/>
  <c r="AC104" i="6" s="1"/>
  <c r="V105" i="6"/>
  <c r="Z105" i="6"/>
  <c r="AC105" i="6" s="1"/>
  <c r="U106" i="6"/>
  <c r="Y106" i="6"/>
  <c r="AB106" i="6" s="1"/>
  <c r="U107" i="6"/>
  <c r="Y107" i="6"/>
  <c r="AB107" i="6" s="1"/>
  <c r="U108" i="6"/>
  <c r="Y108" i="6"/>
  <c r="AB108" i="6" s="1"/>
  <c r="U109" i="6"/>
  <c r="Y109" i="6"/>
  <c r="AB109" i="6" s="1"/>
  <c r="X110" i="6"/>
  <c r="X111" i="6"/>
  <c r="X112" i="6"/>
  <c r="X113" i="6"/>
  <c r="V45" i="6"/>
  <c r="W51" i="6"/>
  <c r="W57" i="6"/>
  <c r="W37" i="6"/>
  <c r="V93" i="6"/>
  <c r="Z93" i="6"/>
  <c r="AC93" i="6" s="1"/>
  <c r="U94" i="6"/>
  <c r="Y94" i="6"/>
  <c r="AB94" i="6" s="1"/>
  <c r="U95" i="6"/>
  <c r="Y95" i="6"/>
  <c r="AB95" i="6" s="1"/>
  <c r="U96" i="6"/>
  <c r="Y96" i="6"/>
  <c r="AB96" i="6" s="1"/>
  <c r="U97" i="6"/>
  <c r="Y97" i="6"/>
  <c r="AB97" i="6" s="1"/>
  <c r="X98" i="6"/>
  <c r="X99" i="6"/>
  <c r="X100" i="6"/>
  <c r="X101" i="6"/>
  <c r="W102" i="6"/>
  <c r="W103" i="6"/>
  <c r="W104" i="6"/>
  <c r="W105" i="6"/>
  <c r="V106" i="6"/>
  <c r="Z106" i="6"/>
  <c r="AC106" i="6" s="1"/>
  <c r="V107" i="6"/>
  <c r="Z107" i="6"/>
  <c r="AC107" i="6" s="1"/>
  <c r="V108" i="6"/>
  <c r="Z108" i="6"/>
  <c r="AC108" i="6" s="1"/>
  <c r="V109" i="6"/>
  <c r="Z109" i="6"/>
  <c r="AC109" i="6" s="1"/>
  <c r="U110" i="6"/>
  <c r="Y110" i="6"/>
  <c r="AB110" i="6" s="1"/>
  <c r="U111" i="6"/>
  <c r="Y111" i="6"/>
  <c r="AB111" i="6" s="1"/>
  <c r="U112" i="6"/>
  <c r="Y112" i="6"/>
  <c r="AB112" i="6" s="1"/>
  <c r="U113" i="6"/>
  <c r="Y113" i="6"/>
  <c r="AB113" i="6" s="1"/>
  <c r="U44" i="6"/>
  <c r="W45" i="6"/>
  <c r="Z51" i="6"/>
  <c r="AC51" i="6" s="1"/>
  <c r="X57" i="6"/>
  <c r="AA57" i="6" s="1"/>
  <c r="Z94" i="6"/>
  <c r="AC94" i="6" s="1"/>
  <c r="W95" i="6"/>
  <c r="V96" i="6"/>
  <c r="Y98" i="6"/>
  <c r="AB98" i="6" s="1"/>
  <c r="V99" i="6"/>
  <c r="U100" i="6"/>
  <c r="Z101" i="6"/>
  <c r="AC101" i="6" s="1"/>
  <c r="Y102" i="6"/>
  <c r="AB102" i="6" s="1"/>
  <c r="Y103" i="6"/>
  <c r="AB103" i="6" s="1"/>
  <c r="Y104" i="6"/>
  <c r="AB104" i="6" s="1"/>
  <c r="Y105" i="6"/>
  <c r="AB105" i="6" s="1"/>
  <c r="X106" i="6"/>
  <c r="AA106" i="6" s="1"/>
  <c r="X107" i="6"/>
  <c r="X108" i="6"/>
  <c r="X109" i="6"/>
  <c r="V110" i="6"/>
  <c r="Z112" i="6"/>
  <c r="AC112" i="6" s="1"/>
  <c r="W113" i="6"/>
  <c r="U65" i="6"/>
  <c r="W44" i="6"/>
  <c r="W49" i="6"/>
  <c r="W50" i="6"/>
  <c r="V51" i="6"/>
  <c r="U55" i="6"/>
  <c r="W56" i="6"/>
  <c r="Z37" i="6"/>
  <c r="AC37" i="6" s="1"/>
  <c r="U40" i="6"/>
  <c r="V41" i="6"/>
  <c r="Z41" i="6"/>
  <c r="AC41" i="6" s="1"/>
  <c r="X4" i="6"/>
  <c r="Y5" i="6"/>
  <c r="AB5" i="6" s="1"/>
  <c r="Z6" i="6"/>
  <c r="AC6" i="6" s="1"/>
  <c r="X8" i="6"/>
  <c r="Y9" i="6"/>
  <c r="AB9" i="6" s="1"/>
  <c r="Z10" i="6"/>
  <c r="AC10" i="6" s="1"/>
  <c r="X12" i="6"/>
  <c r="Y13" i="6"/>
  <c r="AB13" i="6" s="1"/>
  <c r="Z14" i="6"/>
  <c r="AC14" i="6" s="1"/>
  <c r="X16" i="6"/>
  <c r="Y17" i="6"/>
  <c r="AB17" i="6" s="1"/>
  <c r="Z18" i="6"/>
  <c r="AC18" i="6" s="1"/>
  <c r="X20" i="6"/>
  <c r="Y21" i="6"/>
  <c r="AB21" i="6" s="1"/>
  <c r="Z22" i="6"/>
  <c r="AC22" i="6" s="1"/>
  <c r="X24" i="6"/>
  <c r="Y25" i="6"/>
  <c r="AB25" i="6" s="1"/>
  <c r="Z26" i="6"/>
  <c r="AC26" i="6" s="1"/>
  <c r="X28" i="6"/>
  <c r="Y29" i="6"/>
  <c r="AB29" i="6" s="1"/>
  <c r="W93" i="6"/>
  <c r="Z95" i="6"/>
  <c r="AC95" i="6" s="1"/>
  <c r="W96" i="6"/>
  <c r="V97" i="6"/>
  <c r="Z98" i="6"/>
  <c r="AC98" i="6" s="1"/>
  <c r="Y99" i="6"/>
  <c r="AB99" i="6" s="1"/>
  <c r="V100" i="6"/>
  <c r="U101" i="6"/>
  <c r="W110" i="6"/>
  <c r="V111" i="6"/>
  <c r="Z113" i="6"/>
  <c r="AC113" i="6" s="1"/>
  <c r="W73" i="6"/>
  <c r="Y85" i="6"/>
  <c r="AB85" i="6" s="1"/>
  <c r="U45" i="6"/>
  <c r="V47" i="6"/>
  <c r="U48" i="6"/>
  <c r="Z55" i="6"/>
  <c r="AC55" i="6" s="1"/>
  <c r="V57" i="6"/>
  <c r="U37" i="6"/>
  <c r="W38" i="6"/>
  <c r="V40" i="6"/>
  <c r="W41" i="6"/>
  <c r="W42" i="6"/>
  <c r="X3" i="6"/>
  <c r="Y4" i="6"/>
  <c r="AB4" i="6" s="1"/>
  <c r="Z5" i="6"/>
  <c r="AC5" i="6" s="1"/>
  <c r="X7" i="6"/>
  <c r="Y8" i="6"/>
  <c r="AB8" i="6" s="1"/>
  <c r="Z9" i="6"/>
  <c r="AC9" i="6" s="1"/>
  <c r="X11" i="6"/>
  <c r="Y12" i="6"/>
  <c r="AB12" i="6" s="1"/>
  <c r="Z13" i="6"/>
  <c r="AC13" i="6" s="1"/>
  <c r="X15" i="6"/>
  <c r="Y16" i="6"/>
  <c r="AB16" i="6" s="1"/>
  <c r="Z17" i="6"/>
  <c r="AC17" i="6" s="1"/>
  <c r="X19" i="6"/>
  <c r="Y20" i="6"/>
  <c r="AB20" i="6" s="1"/>
  <c r="Z21" i="6"/>
  <c r="AC21" i="6" s="1"/>
  <c r="X23" i="6"/>
  <c r="Y24" i="6"/>
  <c r="AB24" i="6" s="1"/>
  <c r="Z25" i="6"/>
  <c r="AC25" i="6" s="1"/>
  <c r="X27" i="6"/>
  <c r="Y28" i="6"/>
  <c r="AB28" i="6" s="1"/>
  <c r="Z29" i="6"/>
  <c r="AC29" i="6" s="1"/>
  <c r="X93" i="6"/>
  <c r="V94" i="6"/>
  <c r="Z96" i="6"/>
  <c r="AC96" i="6" s="1"/>
  <c r="W97" i="6"/>
  <c r="U98" i="6"/>
  <c r="Z99" i="6"/>
  <c r="AC99" i="6" s="1"/>
  <c r="Y100" i="6"/>
  <c r="AB100" i="6" s="1"/>
  <c r="V101" i="6"/>
  <c r="U102" i="6"/>
  <c r="U103" i="6"/>
  <c r="U104" i="6"/>
  <c r="U105" i="6"/>
  <c r="Z110" i="6"/>
  <c r="AC110" i="6" s="1"/>
  <c r="W111" i="6"/>
  <c r="V112" i="6"/>
  <c r="Y73" i="6"/>
  <c r="AB73" i="6" s="1"/>
  <c r="W79" i="6"/>
  <c r="U81" i="6"/>
  <c r="V84" i="6"/>
  <c r="X45" i="6"/>
  <c r="AA45" i="6" s="1"/>
  <c r="W46" i="6"/>
  <c r="W47" i="6"/>
  <c r="V53" i="6"/>
  <c r="Z57" i="6"/>
  <c r="AC57" i="6" s="1"/>
  <c r="V37" i="6"/>
  <c r="X38" i="6"/>
  <c r="AA38" i="6" s="1"/>
  <c r="W40" i="6"/>
  <c r="X41" i="6"/>
  <c r="AA41" i="6" s="1"/>
  <c r="X42" i="6"/>
  <c r="AA42" i="6" s="1"/>
  <c r="Y3" i="6"/>
  <c r="AB3" i="6" s="1"/>
  <c r="Z4" i="6"/>
  <c r="AC4" i="6" s="1"/>
  <c r="X6" i="6"/>
  <c r="Y7" i="6"/>
  <c r="AB7" i="6" s="1"/>
  <c r="Z8" i="6"/>
  <c r="AC8" i="6" s="1"/>
  <c r="X10" i="6"/>
  <c r="Y11" i="6"/>
  <c r="AB11" i="6" s="1"/>
  <c r="Z12" i="6"/>
  <c r="AC12" i="6" s="1"/>
  <c r="X14" i="6"/>
  <c r="Y15" i="6"/>
  <c r="AB15" i="6" s="1"/>
  <c r="Z16" i="6"/>
  <c r="AC16" i="6" s="1"/>
  <c r="X18" i="6"/>
  <c r="Y19" i="6"/>
  <c r="AB19" i="6" s="1"/>
  <c r="Z20" i="6"/>
  <c r="AC20" i="6" s="1"/>
  <c r="X22" i="6"/>
  <c r="Y23" i="6"/>
  <c r="AB23" i="6" s="1"/>
  <c r="Z24" i="6"/>
  <c r="AC24" i="6" s="1"/>
  <c r="X26" i="6"/>
  <c r="Y27" i="6"/>
  <c r="AB27" i="6" s="1"/>
  <c r="Z28" i="6"/>
  <c r="AC28" i="6" s="1"/>
  <c r="W94" i="6"/>
  <c r="V95" i="6"/>
  <c r="Z97" i="6"/>
  <c r="AC97" i="6" s="1"/>
  <c r="V98" i="6"/>
  <c r="U99" i="6"/>
  <c r="Z100" i="6"/>
  <c r="AC100" i="6" s="1"/>
  <c r="Y101" i="6"/>
  <c r="AB101" i="6" s="1"/>
  <c r="X102" i="6"/>
  <c r="AA102" i="6" s="1"/>
  <c r="X103" i="6"/>
  <c r="X104" i="6"/>
  <c r="AA104" i="6" s="1"/>
  <c r="X105" i="6"/>
  <c r="AA105" i="6" s="1"/>
  <c r="W106" i="6"/>
  <c r="W107" i="6"/>
  <c r="W108" i="6"/>
  <c r="W109" i="6"/>
  <c r="Z111" i="6"/>
  <c r="AC111" i="6" s="1"/>
  <c r="W112" i="6"/>
  <c r="V113" i="6"/>
  <c r="Z45" i="6"/>
  <c r="AC45" i="6" s="1"/>
  <c r="U51" i="6"/>
  <c r="W53" i="6"/>
  <c r="Y37" i="6"/>
  <c r="Z3" i="6"/>
  <c r="AC3" i="6" s="1"/>
  <c r="X5" i="6"/>
  <c r="Y6" i="6"/>
  <c r="AB6" i="6" s="1"/>
  <c r="Z7" i="6"/>
  <c r="AC7" i="6" s="1"/>
  <c r="X9" i="6"/>
  <c r="Y10" i="6"/>
  <c r="AB10" i="6" s="1"/>
  <c r="Z11" i="6"/>
  <c r="AC11" i="6" s="1"/>
  <c r="X13" i="6"/>
  <c r="Y14" i="6"/>
  <c r="AB14" i="6" s="1"/>
  <c r="Z15" i="6"/>
  <c r="AC15" i="6" s="1"/>
  <c r="X17" i="6"/>
  <c r="Y18" i="6"/>
  <c r="AB18" i="6" s="1"/>
  <c r="Z19" i="6"/>
  <c r="AC19" i="6" s="1"/>
  <c r="X21" i="6"/>
  <c r="Y22" i="6"/>
  <c r="AB22" i="6" s="1"/>
  <c r="Z23" i="6"/>
  <c r="AC23" i="6" s="1"/>
  <c r="X25" i="6"/>
  <c r="Y26" i="6"/>
  <c r="AB26" i="6" s="1"/>
  <c r="Z27" i="6"/>
  <c r="AC27" i="6" s="1"/>
  <c r="X29" i="6"/>
  <c r="V69" i="6"/>
  <c r="W68" i="6"/>
  <c r="Z40" i="6"/>
  <c r="AC40" i="6" s="1"/>
  <c r="U42" i="6"/>
  <c r="X37" i="6"/>
  <c r="AA37" i="6" s="1"/>
  <c r="Y52" i="6"/>
  <c r="V49" i="6"/>
  <c r="V73" i="6"/>
  <c r="U52" i="6"/>
  <c r="V72" i="6"/>
  <c r="Y56" i="6"/>
  <c r="W84" i="6"/>
  <c r="U78" i="6"/>
  <c r="Y53" i="6"/>
  <c r="Y48" i="6"/>
  <c r="V56" i="6"/>
  <c r="Z79" i="6"/>
  <c r="Y83" i="6"/>
  <c r="AB83" i="6" s="1"/>
  <c r="Z73" i="6"/>
  <c r="Y55" i="6"/>
  <c r="X48" i="6"/>
  <c r="AA48" i="6" s="1"/>
  <c r="X51" i="6"/>
  <c r="AA51" i="6" s="1"/>
  <c r="X50" i="6"/>
  <c r="AA50" i="6" s="1"/>
  <c r="Z42" i="6"/>
  <c r="AC42" i="6" s="1"/>
  <c r="X39" i="6"/>
  <c r="AA39" i="6" s="1"/>
  <c r="Y38" i="6"/>
  <c r="X56" i="6"/>
  <c r="AA56" i="6" s="1"/>
  <c r="X54" i="6"/>
  <c r="AA54" i="6" s="1"/>
  <c r="X40" i="6"/>
  <c r="AA40" i="6" s="1"/>
  <c r="U69" i="6"/>
  <c r="Y69" i="6"/>
  <c r="AB69" i="6" s="1"/>
  <c r="V68" i="6"/>
  <c r="W75" i="6"/>
  <c r="U38" i="6"/>
  <c r="U56" i="6"/>
  <c r="U50" i="6"/>
  <c r="U73" i="6"/>
  <c r="V65" i="6"/>
  <c r="W72" i="6"/>
  <c r="U54" i="6"/>
  <c r="X49" i="6"/>
  <c r="AA49" i="6" s="1"/>
  <c r="V81" i="6"/>
  <c r="V78" i="6"/>
  <c r="X53" i="6"/>
  <c r="AA53" i="6" s="1"/>
  <c r="V48" i="6"/>
  <c r="W85" i="6"/>
  <c r="U53" i="6"/>
  <c r="V83" i="6"/>
  <c r="V79" i="6"/>
  <c r="V75" i="6"/>
  <c r="V71" i="6"/>
  <c r="U83" i="6"/>
  <c r="Y71" i="6"/>
  <c r="AB71" i="6" s="1"/>
  <c r="U67" i="6"/>
  <c r="X79" i="6"/>
  <c r="AA79" i="6" s="1"/>
  <c r="X71" i="6"/>
  <c r="AA71" i="6" s="1"/>
  <c r="Z54" i="6"/>
  <c r="AC54" i="6" s="1"/>
  <c r="Y51" i="6"/>
  <c r="X44" i="6"/>
  <c r="AA44" i="6" s="1"/>
  <c r="Y50" i="6"/>
  <c r="Z56" i="6"/>
  <c r="AC56" i="6" s="1"/>
  <c r="Z48" i="6"/>
  <c r="AC48" i="6" s="1"/>
  <c r="Z39" i="6"/>
  <c r="AC39" i="6" s="1"/>
  <c r="V38" i="6"/>
  <c r="Z50" i="6"/>
  <c r="AC50" i="6" s="1"/>
  <c r="X46" i="6"/>
  <c r="AA46" i="6" s="1"/>
  <c r="X43" i="6"/>
  <c r="AA43" i="6" s="1"/>
  <c r="W69" i="6"/>
  <c r="V66" i="6"/>
  <c r="Z70" i="6"/>
  <c r="W78" i="6"/>
  <c r="Y41" i="6"/>
  <c r="AB41" i="6" s="1"/>
  <c r="V55" i="6"/>
  <c r="U49" i="6"/>
  <c r="W65" i="6"/>
  <c r="Z84" i="6"/>
  <c r="AC84" i="6" s="1"/>
  <c r="W52" i="6"/>
  <c r="Z49" i="6"/>
  <c r="AC49" i="6" s="1"/>
  <c r="W54" i="6"/>
  <c r="Y44" i="6"/>
  <c r="W81" i="6"/>
  <c r="W66" i="6"/>
  <c r="U47" i="6"/>
  <c r="Y45" i="6"/>
  <c r="X85" i="6"/>
  <c r="AA85" i="6" s="1"/>
  <c r="X81" i="6"/>
  <c r="AA81" i="6" s="1"/>
  <c r="X77" i="6"/>
  <c r="AA77" i="6" s="1"/>
  <c r="X73" i="6"/>
  <c r="AA73" i="6" s="1"/>
  <c r="X69" i="6"/>
  <c r="AA69" i="6" s="1"/>
  <c r="X65" i="6"/>
  <c r="AA65" i="6" s="1"/>
  <c r="X80" i="6"/>
  <c r="AA80" i="6" s="1"/>
  <c r="Y75" i="6"/>
  <c r="AB75" i="6" s="1"/>
  <c r="U71" i="6"/>
  <c r="Z85" i="6"/>
  <c r="AC85" i="6" s="1"/>
  <c r="Z77" i="6"/>
  <c r="Z69" i="6"/>
  <c r="AC69" i="6" s="1"/>
  <c r="V54" i="6"/>
  <c r="Y47" i="6"/>
  <c r="X47" i="6"/>
  <c r="AA47" i="6" s="1"/>
  <c r="V39" i="6"/>
  <c r="W39" i="6"/>
  <c r="U68" i="6"/>
  <c r="W43" i="6"/>
  <c r="U41" i="6"/>
  <c r="W55" i="6"/>
  <c r="Z47" i="6"/>
  <c r="AC47" i="6" s="1"/>
  <c r="V52" i="6"/>
  <c r="Y49" i="6"/>
  <c r="U72" i="6"/>
  <c r="U66" i="6"/>
  <c r="U84" i="6"/>
  <c r="U39" i="6"/>
  <c r="W48" i="6"/>
  <c r="V85" i="6"/>
  <c r="W83" i="6"/>
  <c r="U57" i="6"/>
  <c r="Y57" i="6"/>
  <c r="V44" i="6"/>
  <c r="Y84" i="6"/>
  <c r="AB84" i="6" s="1"/>
  <c r="X84" i="6"/>
  <c r="AA84" i="6" s="1"/>
  <c r="U75" i="6"/>
  <c r="X83" i="6"/>
  <c r="AA83" i="6" s="1"/>
  <c r="X52" i="6"/>
  <c r="AA52" i="6" s="1"/>
  <c r="V50" i="6"/>
  <c r="Z46" i="6"/>
  <c r="AC46" i="6" s="1"/>
  <c r="Y54" i="6"/>
  <c r="Y46" i="6"/>
  <c r="Z52" i="6"/>
  <c r="AC52" i="6" s="1"/>
  <c r="Z44" i="6"/>
  <c r="AC44" i="6" s="1"/>
  <c r="V43" i="6"/>
  <c r="Y43" i="6"/>
  <c r="AB43" i="6" s="1"/>
  <c r="Y39" i="6"/>
  <c r="AB39" i="6" s="1"/>
  <c r="Y42" i="6"/>
  <c r="Z80" i="6"/>
  <c r="U43" i="6"/>
  <c r="Z53" i="6"/>
  <c r="AC53" i="6" s="1"/>
  <c r="U85" i="6"/>
  <c r="Z83" i="6"/>
  <c r="Z75" i="6"/>
  <c r="Z71" i="6"/>
  <c r="U79" i="6"/>
  <c r="Z65" i="6"/>
  <c r="V46" i="6"/>
  <c r="U46" i="6"/>
  <c r="Y40" i="6"/>
  <c r="Z38" i="6"/>
  <c r="AC38" i="6" s="1"/>
  <c r="V42" i="6"/>
  <c r="X55" i="6"/>
  <c r="AA55" i="6" s="1"/>
  <c r="Z43" i="6"/>
  <c r="AC43" i="6" s="1"/>
  <c r="Y68" i="6"/>
  <c r="AB68" i="6" s="1"/>
  <c r="Y67" i="6"/>
  <c r="AB67" i="6" s="1"/>
  <c r="X68" i="6"/>
  <c r="AA68" i="6" s="1"/>
  <c r="W77" i="6"/>
  <c r="U74" i="6"/>
  <c r="V76" i="6"/>
  <c r="Y81" i="6"/>
  <c r="AB81" i="6" s="1"/>
  <c r="W67" i="6"/>
  <c r="X76" i="6"/>
  <c r="AA76" i="6" s="1"/>
  <c r="X78" i="6"/>
  <c r="AA78" i="6" s="1"/>
  <c r="W71" i="6"/>
  <c r="W70" i="6"/>
  <c r="Z81" i="6"/>
  <c r="V82" i="6"/>
  <c r="Y70" i="6"/>
  <c r="AB70" i="6" s="1"/>
  <c r="Y79" i="6"/>
  <c r="AB79" i="6" s="1"/>
  <c r="X66" i="6"/>
  <c r="AA66" i="6" s="1"/>
  <c r="X82" i="6"/>
  <c r="AA82" i="6" s="1"/>
  <c r="U77" i="6"/>
  <c r="Z74" i="6"/>
  <c r="V67" i="6"/>
  <c r="U80" i="6"/>
  <c r="X72" i="6"/>
  <c r="AA72" i="6" s="1"/>
  <c r="Y72" i="6"/>
  <c r="AB72" i="6" s="1"/>
  <c r="Y77" i="6"/>
  <c r="AB77" i="6" s="1"/>
  <c r="Y80" i="6"/>
  <c r="AB80" i="6" s="1"/>
  <c r="Z66" i="6"/>
  <c r="Z82" i="6"/>
  <c r="V74" i="6"/>
  <c r="Y74" i="6"/>
  <c r="AB74" i="6" s="1"/>
  <c r="Z76" i="6"/>
  <c r="Z72" i="6"/>
  <c r="Y65" i="6"/>
  <c r="AB65" i="6" s="1"/>
  <c r="Y78" i="6"/>
  <c r="AB78" i="6" s="1"/>
  <c r="W80" i="6"/>
  <c r="V70" i="6"/>
  <c r="Z67" i="6"/>
  <c r="Y76" i="6"/>
  <c r="AB76" i="6" s="1"/>
  <c r="X67" i="6"/>
  <c r="AA67" i="6" s="1"/>
  <c r="X75" i="6"/>
  <c r="AA75" i="6" s="1"/>
  <c r="Y66" i="6"/>
  <c r="AB66" i="6" s="1"/>
  <c r="Y82" i="6"/>
  <c r="AB82" i="6" s="1"/>
  <c r="V77" i="6"/>
  <c r="W74" i="6"/>
  <c r="U76" i="6"/>
  <c r="X74" i="6"/>
  <c r="AA74" i="6" s="1"/>
  <c r="Z78" i="6"/>
  <c r="AC78" i="6" s="1"/>
  <c r="V80" i="6"/>
  <c r="X70" i="6"/>
  <c r="AA70" i="6" s="1"/>
  <c r="U82" i="6"/>
  <c r="Z68" i="6"/>
  <c r="W76" i="6"/>
  <c r="U70" i="6"/>
  <c r="W82" i="6"/>
  <c r="AT51" i="6"/>
  <c r="AT37" i="6"/>
  <c r="AT44" i="6"/>
  <c r="U9" i="6"/>
  <c r="V10" i="6"/>
  <c r="W11" i="6"/>
  <c r="U13" i="6"/>
  <c r="V14" i="6"/>
  <c r="W15" i="6"/>
  <c r="U17" i="6"/>
  <c r="V18" i="6"/>
  <c r="W19" i="6"/>
  <c r="U21" i="6"/>
  <c r="V22" i="6"/>
  <c r="W23" i="6"/>
  <c r="U25" i="6"/>
  <c r="V26" i="6"/>
  <c r="W27" i="6"/>
  <c r="U29" i="6"/>
  <c r="V11" i="6"/>
  <c r="V15" i="6"/>
  <c r="V19" i="6"/>
  <c r="U22" i="6"/>
  <c r="W24" i="6"/>
  <c r="W28" i="6"/>
  <c r="V9" i="6"/>
  <c r="W10" i="6"/>
  <c r="U12" i="6"/>
  <c r="V13" i="6"/>
  <c r="W14" i="6"/>
  <c r="U16" i="6"/>
  <c r="V17" i="6"/>
  <c r="W18" i="6"/>
  <c r="U20" i="6"/>
  <c r="AA20" i="6" s="1"/>
  <c r="V21" i="6"/>
  <c r="W22" i="6"/>
  <c r="U24" i="6"/>
  <c r="V25" i="6"/>
  <c r="W26" i="6"/>
  <c r="U28" i="6"/>
  <c r="V29" i="6"/>
  <c r="W12" i="6"/>
  <c r="U14" i="6"/>
  <c r="W16" i="6"/>
  <c r="W20" i="6"/>
  <c r="U26" i="6"/>
  <c r="W9" i="6"/>
  <c r="U11" i="6"/>
  <c r="AA11" i="6" s="1"/>
  <c r="V12" i="6"/>
  <c r="W13" i="6"/>
  <c r="U15" i="6"/>
  <c r="AA15" i="6" s="1"/>
  <c r="V16" i="6"/>
  <c r="W17" i="6"/>
  <c r="U19" i="6"/>
  <c r="AA19" i="6" s="1"/>
  <c r="V20" i="6"/>
  <c r="W21" i="6"/>
  <c r="U23" i="6"/>
  <c r="AA23" i="6" s="1"/>
  <c r="V24" i="6"/>
  <c r="W25" i="6"/>
  <c r="U27" i="6"/>
  <c r="AA27" i="6" s="1"/>
  <c r="V28" i="6"/>
  <c r="W29" i="6"/>
  <c r="U10" i="6"/>
  <c r="U18" i="6"/>
  <c r="AA18" i="6" s="1"/>
  <c r="V23" i="6"/>
  <c r="V27" i="6"/>
  <c r="W4" i="6"/>
  <c r="H40" i="6"/>
  <c r="H41" i="6"/>
  <c r="H55" i="6"/>
  <c r="H39" i="6"/>
  <c r="H56" i="6"/>
  <c r="H42" i="6"/>
  <c r="H43" i="6"/>
  <c r="H57" i="6"/>
  <c r="H58" i="6"/>
  <c r="H44" i="6"/>
  <c r="H59" i="6"/>
  <c r="H45" i="6"/>
  <c r="H46" i="6"/>
  <c r="H47" i="6"/>
  <c r="H60" i="6"/>
  <c r="H61" i="6"/>
  <c r="H48" i="6"/>
  <c r="H62" i="6"/>
  <c r="H49" i="6"/>
  <c r="H50" i="6"/>
  <c r="H63" i="6"/>
  <c r="H51" i="6"/>
  <c r="H64" i="6"/>
  <c r="H65" i="6"/>
  <c r="H52" i="6"/>
  <c r="H66" i="6"/>
  <c r="H53" i="6"/>
  <c r="H54" i="6"/>
  <c r="H67" i="6"/>
  <c r="H68" i="6"/>
  <c r="H69" i="6"/>
  <c r="H70" i="6"/>
  <c r="H71" i="6"/>
  <c r="H72" i="6"/>
  <c r="H73" i="6"/>
  <c r="H74" i="6"/>
  <c r="H75" i="6"/>
  <c r="H76" i="6"/>
  <c r="H2" i="6"/>
  <c r="V6" i="1" s="1"/>
  <c r="Z6" i="1" s="1"/>
  <c r="T30" i="6"/>
  <c r="C78" i="6"/>
  <c r="A77" i="6"/>
  <c r="H77" i="6"/>
  <c r="T59" i="6"/>
  <c r="U2" i="6"/>
  <c r="Z30" i="6"/>
  <c r="AC30" i="6" s="1"/>
  <c r="W2" i="6"/>
  <c r="V7" i="6"/>
  <c r="D2" i="5"/>
  <c r="D4" i="5"/>
  <c r="D6" i="5"/>
  <c r="D8" i="5"/>
  <c r="D3" i="5"/>
  <c r="D5" i="5"/>
  <c r="D7" i="5"/>
  <c r="D35" i="5"/>
  <c r="B472" i="5"/>
  <c r="D31" i="5"/>
  <c r="D33" i="5"/>
  <c r="D42" i="5"/>
  <c r="D44" i="5"/>
  <c r="D37" i="5"/>
  <c r="D51" i="5"/>
  <c r="D56" i="5"/>
  <c r="D54" i="5"/>
  <c r="D67" i="5"/>
  <c r="D74" i="5"/>
  <c r="D66" i="5"/>
  <c r="D45" i="5"/>
  <c r="D50" i="5"/>
  <c r="D71" i="5"/>
  <c r="D78" i="5"/>
  <c r="D49" i="5"/>
  <c r="D43" i="5"/>
  <c r="D80" i="5"/>
  <c r="D48" i="5"/>
  <c r="D41" i="5"/>
  <c r="D55" i="5"/>
  <c r="D40" i="5"/>
  <c r="D38" i="5"/>
  <c r="D52" i="5"/>
  <c r="D39" i="5"/>
  <c r="D53" i="5"/>
  <c r="D46" i="5"/>
  <c r="D57" i="5"/>
  <c r="D47" i="5"/>
  <c r="D108" i="5"/>
  <c r="D102" i="5"/>
  <c r="D99" i="5"/>
  <c r="D84" i="5"/>
  <c r="D85" i="5"/>
  <c r="D83" i="5"/>
  <c r="D72" i="5"/>
  <c r="D75" i="5"/>
  <c r="D77" i="5"/>
  <c r="D65" i="5"/>
  <c r="D68" i="5"/>
  <c r="D26" i="5"/>
  <c r="D21" i="5"/>
  <c r="D17" i="5"/>
  <c r="D12" i="5"/>
  <c r="D11" i="5"/>
  <c r="D106" i="5"/>
  <c r="D81" i="5"/>
  <c r="D79" i="5"/>
  <c r="D69" i="5"/>
  <c r="D28" i="5"/>
  <c r="D19" i="5"/>
  <c r="D10" i="5"/>
  <c r="D23" i="5"/>
  <c r="D18" i="5"/>
  <c r="D9" i="5"/>
  <c r="D29" i="5"/>
  <c r="D25" i="5"/>
  <c r="D20" i="5"/>
  <c r="D16" i="5"/>
  <c r="D15" i="5"/>
  <c r="D94" i="5"/>
  <c r="D95" i="5"/>
  <c r="D82" i="5"/>
  <c r="D73" i="5"/>
  <c r="D76" i="5"/>
  <c r="D70" i="5"/>
  <c r="D24" i="5"/>
  <c r="D14" i="5"/>
  <c r="D27" i="5"/>
  <c r="D22" i="5"/>
  <c r="D13" i="5"/>
  <c r="D136" i="5"/>
  <c r="D130" i="5"/>
  <c r="D122" i="5"/>
  <c r="D111" i="5"/>
  <c r="D112" i="5"/>
  <c r="D110" i="5"/>
  <c r="D104" i="5"/>
  <c r="D105" i="5"/>
  <c r="D100" i="5"/>
  <c r="D97" i="5"/>
  <c r="D93" i="5"/>
  <c r="D123" i="5"/>
  <c r="D107" i="5"/>
  <c r="D101" i="5"/>
  <c r="D98" i="5"/>
  <c r="D127" i="5"/>
  <c r="D96" i="5"/>
  <c r="D134" i="5"/>
  <c r="D113" i="5"/>
  <c r="D109" i="5"/>
  <c r="D103" i="5"/>
  <c r="D164" i="5"/>
  <c r="D162" i="5"/>
  <c r="D155" i="5"/>
  <c r="D138" i="5"/>
  <c r="D139" i="5"/>
  <c r="D135" i="5"/>
  <c r="D128" i="5"/>
  <c r="D132" i="5"/>
  <c r="D129" i="5"/>
  <c r="D125" i="5"/>
  <c r="D126" i="5"/>
  <c r="D158" i="5"/>
  <c r="D151" i="5"/>
  <c r="D140" i="5"/>
  <c r="D137" i="5"/>
  <c r="D141" i="5"/>
  <c r="D133" i="5"/>
  <c r="D121" i="5"/>
  <c r="D124" i="5"/>
  <c r="D150" i="5"/>
  <c r="D131" i="5"/>
  <c r="D192" i="5"/>
  <c r="D190" i="5"/>
  <c r="D179" i="5"/>
  <c r="D163" i="5"/>
  <c r="D166" i="5"/>
  <c r="D165" i="5"/>
  <c r="D157" i="5"/>
  <c r="D156" i="5"/>
  <c r="D161" i="5"/>
  <c r="D153" i="5"/>
  <c r="D149" i="5"/>
  <c r="D186" i="5"/>
  <c r="D183" i="5"/>
  <c r="D178" i="5"/>
  <c r="D167" i="5"/>
  <c r="D169" i="5"/>
  <c r="D168" i="5"/>
  <c r="D160" i="5"/>
  <c r="D159" i="5"/>
  <c r="D154" i="5"/>
  <c r="D152" i="5"/>
  <c r="D220" i="5"/>
  <c r="D214" i="5"/>
  <c r="D211" i="5"/>
  <c r="D193" i="5"/>
  <c r="D191" i="5"/>
  <c r="D197" i="5"/>
  <c r="D189" i="5"/>
  <c r="D185" i="5"/>
  <c r="D188" i="5"/>
  <c r="D180" i="5"/>
  <c r="D177" i="5"/>
  <c r="D207" i="5"/>
  <c r="D181" i="5"/>
  <c r="D218" i="5"/>
  <c r="D206" i="5"/>
  <c r="D194" i="5"/>
  <c r="D196" i="5"/>
  <c r="D195" i="5"/>
  <c r="D184" i="5"/>
  <c r="D187" i="5"/>
  <c r="D182" i="5"/>
  <c r="D235" i="5"/>
  <c r="D246" i="5"/>
  <c r="D242" i="5"/>
  <c r="D224" i="5"/>
  <c r="D225" i="5"/>
  <c r="D221" i="5"/>
  <c r="D215" i="5"/>
  <c r="D216" i="5"/>
  <c r="D217" i="5"/>
  <c r="D208" i="5"/>
  <c r="D209" i="5"/>
  <c r="D239" i="5"/>
  <c r="D222" i="5"/>
  <c r="D223" i="5"/>
  <c r="D213" i="5"/>
  <c r="D210" i="5"/>
  <c r="D234" i="5"/>
  <c r="D248" i="5"/>
  <c r="D219" i="5"/>
  <c r="D212" i="5"/>
  <c r="D205" i="5"/>
  <c r="D238" i="5"/>
  <c r="D241" i="5"/>
  <c r="D251" i="5"/>
  <c r="D250" i="5"/>
  <c r="D267" i="5"/>
  <c r="D237" i="5"/>
  <c r="D245" i="5"/>
  <c r="D243" i="5"/>
  <c r="D253" i="5"/>
  <c r="D270" i="5"/>
  <c r="D274" i="5"/>
  <c r="D263" i="5"/>
  <c r="D233" i="5"/>
  <c r="D240" i="5"/>
  <c r="D247" i="5"/>
  <c r="D276" i="5"/>
  <c r="D262" i="5"/>
  <c r="D236" i="5"/>
  <c r="D244" i="5"/>
  <c r="D249" i="5"/>
  <c r="D252" i="5"/>
  <c r="D291" i="5"/>
  <c r="D264" i="5"/>
  <c r="D304" i="5"/>
  <c r="D268" i="5"/>
  <c r="D302" i="5"/>
  <c r="D281" i="5"/>
  <c r="D273" i="5"/>
  <c r="D266" i="5"/>
  <c r="D290" i="5"/>
  <c r="D261" i="5"/>
  <c r="D271" i="5"/>
  <c r="D278" i="5"/>
  <c r="D298" i="5"/>
  <c r="D277" i="5"/>
  <c r="D295" i="5"/>
  <c r="D279" i="5"/>
  <c r="D280" i="5"/>
  <c r="D275" i="5"/>
  <c r="D265" i="5"/>
  <c r="D269" i="5"/>
  <c r="D272" i="5"/>
  <c r="D297" i="5"/>
  <c r="D293" i="5"/>
  <c r="D308" i="5"/>
  <c r="D294" i="5"/>
  <c r="D296" i="5"/>
  <c r="D292" i="5"/>
  <c r="D289" i="5"/>
  <c r="D307" i="5"/>
  <c r="D309" i="5"/>
  <c r="D305" i="5"/>
  <c r="D300" i="5"/>
  <c r="D306" i="5"/>
  <c r="D299" i="5"/>
  <c r="D301" i="5"/>
  <c r="D303" i="5"/>
  <c r="F1399" i="5"/>
  <c r="G1398" i="5"/>
  <c r="H1397" i="5"/>
  <c r="F1395" i="5"/>
  <c r="H1400" i="5"/>
  <c r="F1398" i="5"/>
  <c r="G1397" i="5"/>
  <c r="H1396" i="5"/>
  <c r="G1400" i="5"/>
  <c r="H1399" i="5"/>
  <c r="F1397" i="5"/>
  <c r="G1396" i="5"/>
  <c r="H1395" i="5"/>
  <c r="F1400" i="5"/>
  <c r="G1399" i="5"/>
  <c r="H1398" i="5"/>
  <c r="F1396" i="5"/>
  <c r="G1395" i="5"/>
  <c r="F1392" i="5"/>
  <c r="G1391" i="5"/>
  <c r="H1390" i="5"/>
  <c r="F1388" i="5"/>
  <c r="H1393" i="5"/>
  <c r="F1391" i="5"/>
  <c r="G1390" i="5"/>
  <c r="H1389" i="5"/>
  <c r="G1393" i="5"/>
  <c r="H1392" i="5"/>
  <c r="F1390" i="5"/>
  <c r="G1389" i="5"/>
  <c r="H1388" i="5"/>
  <c r="F1393" i="5"/>
  <c r="G1392" i="5"/>
  <c r="H1391" i="5"/>
  <c r="F1389" i="5"/>
  <c r="G1388" i="5"/>
  <c r="F1385" i="5"/>
  <c r="G1384" i="5"/>
  <c r="H1383" i="5"/>
  <c r="F1381" i="5"/>
  <c r="H1386" i="5"/>
  <c r="F1384" i="5"/>
  <c r="G1383" i="5"/>
  <c r="H1382" i="5"/>
  <c r="G1386" i="5"/>
  <c r="H1385" i="5"/>
  <c r="F1383" i="5"/>
  <c r="G1382" i="5"/>
  <c r="H1381" i="5"/>
  <c r="F1386" i="5"/>
  <c r="G1385" i="5"/>
  <c r="H1384" i="5"/>
  <c r="F1382" i="5"/>
  <c r="G1381" i="5"/>
  <c r="F1371" i="5"/>
  <c r="G1370" i="5"/>
  <c r="H1369" i="5"/>
  <c r="F1367" i="5"/>
  <c r="H1372" i="5"/>
  <c r="F1370" i="5"/>
  <c r="G1369" i="5"/>
  <c r="H1368" i="5"/>
  <c r="G1372" i="5"/>
  <c r="H1371" i="5"/>
  <c r="F1369" i="5"/>
  <c r="G1368" i="5"/>
  <c r="H1367" i="5"/>
  <c r="F1372" i="5"/>
  <c r="G1371" i="5"/>
  <c r="H1370" i="5"/>
  <c r="F1368" i="5"/>
  <c r="G1367" i="5"/>
  <c r="F1364" i="5"/>
  <c r="G1363" i="5"/>
  <c r="H1362" i="5"/>
  <c r="F1360" i="5"/>
  <c r="H1365" i="5"/>
  <c r="F1363" i="5"/>
  <c r="G1362" i="5"/>
  <c r="H1361" i="5"/>
  <c r="G1365" i="5"/>
  <c r="H1364" i="5"/>
  <c r="F1362" i="5"/>
  <c r="G1361" i="5"/>
  <c r="H1360" i="5"/>
  <c r="F1365" i="5"/>
  <c r="G1364" i="5"/>
  <c r="H1363" i="5"/>
  <c r="F1361" i="5"/>
  <c r="G1360" i="5"/>
  <c r="F1357" i="5"/>
  <c r="G1356" i="5"/>
  <c r="H1355" i="5"/>
  <c r="F1353" i="5"/>
  <c r="H1358" i="5"/>
  <c r="F1356" i="5"/>
  <c r="G1355" i="5"/>
  <c r="H1354" i="5"/>
  <c r="G1358" i="5"/>
  <c r="H1357" i="5"/>
  <c r="F1355" i="5"/>
  <c r="G1354" i="5"/>
  <c r="H1353" i="5"/>
  <c r="F1358" i="5"/>
  <c r="G1357" i="5"/>
  <c r="H1356" i="5"/>
  <c r="F1354" i="5"/>
  <c r="G1353" i="5"/>
  <c r="F1287" i="5"/>
  <c r="G1286" i="5"/>
  <c r="H1285" i="5"/>
  <c r="F1283" i="5"/>
  <c r="H1288" i="5"/>
  <c r="F1286" i="5"/>
  <c r="G1285" i="5"/>
  <c r="H1284" i="5"/>
  <c r="G1288" i="5"/>
  <c r="H1287" i="5"/>
  <c r="F1285" i="5"/>
  <c r="G1284" i="5"/>
  <c r="H1283" i="5"/>
  <c r="F1288" i="5"/>
  <c r="G1287" i="5"/>
  <c r="H1286" i="5"/>
  <c r="F1284" i="5"/>
  <c r="G1283" i="5"/>
  <c r="F1280" i="5"/>
  <c r="G1279" i="5"/>
  <c r="H1278" i="5"/>
  <c r="F1276" i="5"/>
  <c r="H1281" i="5"/>
  <c r="F1279" i="5"/>
  <c r="G1278" i="5"/>
  <c r="H1277" i="5"/>
  <c r="G1281" i="5"/>
  <c r="H1280" i="5"/>
  <c r="F1278" i="5"/>
  <c r="G1277" i="5"/>
  <c r="H1276" i="5"/>
  <c r="F1281" i="5"/>
  <c r="G1280" i="5"/>
  <c r="H1279" i="5"/>
  <c r="F1277" i="5"/>
  <c r="G1276" i="5"/>
  <c r="F1273" i="5"/>
  <c r="G1272" i="5"/>
  <c r="H1271" i="5"/>
  <c r="F1269" i="5"/>
  <c r="H1274" i="5"/>
  <c r="F1272" i="5"/>
  <c r="G1271" i="5"/>
  <c r="H1270" i="5"/>
  <c r="G1274" i="5"/>
  <c r="H1273" i="5"/>
  <c r="F1271" i="5"/>
  <c r="G1270" i="5"/>
  <c r="H1269" i="5"/>
  <c r="F1274" i="5"/>
  <c r="G1273" i="5"/>
  <c r="H1272" i="5"/>
  <c r="F1270" i="5"/>
  <c r="G1269" i="5"/>
  <c r="F1259" i="5"/>
  <c r="G1258" i="5"/>
  <c r="H1257" i="5"/>
  <c r="F1255" i="5"/>
  <c r="F1260" i="5"/>
  <c r="G1259" i="5"/>
  <c r="H1258" i="5"/>
  <c r="H1260" i="5"/>
  <c r="F1258" i="5"/>
  <c r="G1257" i="5"/>
  <c r="H1256" i="5"/>
  <c r="F1256" i="5"/>
  <c r="G1255" i="5"/>
  <c r="G1260" i="5"/>
  <c r="H1259" i="5"/>
  <c r="F1257" i="5"/>
  <c r="G1256" i="5"/>
  <c r="H1255" i="5"/>
  <c r="F1252" i="5"/>
  <c r="G1251" i="5"/>
  <c r="H1250" i="5"/>
  <c r="F1248" i="5"/>
  <c r="H1253" i="5"/>
  <c r="F1251" i="5"/>
  <c r="G1250" i="5"/>
  <c r="H1249" i="5"/>
  <c r="G1253" i="5"/>
  <c r="H1252" i="5"/>
  <c r="F1250" i="5"/>
  <c r="G1249" i="5"/>
  <c r="H1248" i="5"/>
  <c r="F1253" i="5"/>
  <c r="G1252" i="5"/>
  <c r="H1251" i="5"/>
  <c r="F1249" i="5"/>
  <c r="G1248" i="5"/>
  <c r="F1245" i="5"/>
  <c r="G1244" i="5"/>
  <c r="H1243" i="5"/>
  <c r="F1241" i="5"/>
  <c r="H1232" i="5"/>
  <c r="H1231" i="5"/>
  <c r="F1228" i="5"/>
  <c r="F1227" i="5"/>
  <c r="H1225" i="5"/>
  <c r="H1224" i="5"/>
  <c r="F1221" i="5"/>
  <c r="F1220" i="5"/>
  <c r="H1218" i="5"/>
  <c r="H1217" i="5"/>
  <c r="H1216" i="5"/>
  <c r="H1215" i="5"/>
  <c r="H1246" i="5"/>
  <c r="F1244" i="5"/>
  <c r="G1243" i="5"/>
  <c r="H1242" i="5"/>
  <c r="G1232" i="5"/>
  <c r="G1231" i="5"/>
  <c r="H1230" i="5"/>
  <c r="H1229" i="5"/>
  <c r="G1225" i="5"/>
  <c r="G1224" i="5"/>
  <c r="H1223" i="5"/>
  <c r="H1222" i="5"/>
  <c r="G1218" i="5"/>
  <c r="G1217" i="5"/>
  <c r="G1216" i="5"/>
  <c r="G1215" i="5"/>
  <c r="H1214" i="5"/>
  <c r="H1213" i="5"/>
  <c r="G1245" i="5"/>
  <c r="H1244" i="5"/>
  <c r="F1242" i="5"/>
  <c r="G1241" i="5"/>
  <c r="F1230" i="5"/>
  <c r="F1229" i="5"/>
  <c r="G1228" i="5"/>
  <c r="G1227" i="5"/>
  <c r="G1246" i="5"/>
  <c r="H1245" i="5"/>
  <c r="F1243" i="5"/>
  <c r="G1242" i="5"/>
  <c r="H1241" i="5"/>
  <c r="F1232" i="5"/>
  <c r="F1231" i="5"/>
  <c r="G1230" i="5"/>
  <c r="G1229" i="5"/>
  <c r="H1228" i="5"/>
  <c r="H1227" i="5"/>
  <c r="F1225" i="5"/>
  <c r="F1224" i="5"/>
  <c r="G1223" i="5"/>
  <c r="G1222" i="5"/>
  <c r="H1221" i="5"/>
  <c r="H1220" i="5"/>
  <c r="F1218" i="5"/>
  <c r="F1217" i="5"/>
  <c r="F1216" i="5"/>
  <c r="F1215" i="5"/>
  <c r="G1214" i="5"/>
  <c r="G1213" i="5"/>
  <c r="F1246" i="5"/>
  <c r="F1214" i="5"/>
  <c r="F1213" i="5"/>
  <c r="F1223" i="5"/>
  <c r="F1222" i="5"/>
  <c r="G1221" i="5"/>
  <c r="G1220" i="5"/>
  <c r="F1147" i="5"/>
  <c r="G1146" i="5"/>
  <c r="H1145" i="5"/>
  <c r="F1143" i="5"/>
  <c r="F1148" i="5"/>
  <c r="G1147" i="5"/>
  <c r="H1146" i="5"/>
  <c r="H1148" i="5"/>
  <c r="F1146" i="5"/>
  <c r="G1145" i="5"/>
  <c r="H1144" i="5"/>
  <c r="F1144" i="5"/>
  <c r="G1143" i="5"/>
  <c r="G1148" i="5"/>
  <c r="H1147" i="5"/>
  <c r="F1145" i="5"/>
  <c r="G1144" i="5"/>
  <c r="H1143" i="5"/>
  <c r="F1140" i="5"/>
  <c r="G1139" i="5"/>
  <c r="H1138" i="5"/>
  <c r="F1136" i="5"/>
  <c r="F1141" i="5"/>
  <c r="G1140" i="5"/>
  <c r="H1139" i="5"/>
  <c r="H1141" i="5"/>
  <c r="F1139" i="5"/>
  <c r="G1138" i="5"/>
  <c r="H1137" i="5"/>
  <c r="G1141" i="5"/>
  <c r="H1140" i="5"/>
  <c r="F1138" i="5"/>
  <c r="G1137" i="5"/>
  <c r="H1136" i="5"/>
  <c r="F1137" i="5"/>
  <c r="G1136" i="5"/>
  <c r="F1133" i="5"/>
  <c r="G1132" i="5"/>
  <c r="H1131" i="5"/>
  <c r="F1129" i="5"/>
  <c r="H1134" i="5"/>
  <c r="F1132" i="5"/>
  <c r="G1131" i="5"/>
  <c r="H1130" i="5"/>
  <c r="F1134" i="5"/>
  <c r="G1133" i="5"/>
  <c r="H1132" i="5"/>
  <c r="G1134" i="5"/>
  <c r="H1133" i="5"/>
  <c r="F1131" i="5"/>
  <c r="G1130" i="5"/>
  <c r="H1129" i="5"/>
  <c r="F1130" i="5"/>
  <c r="G1129" i="5"/>
  <c r="F811" i="5"/>
  <c r="G810" i="5"/>
  <c r="H809" i="5"/>
  <c r="F807" i="5"/>
  <c r="H812" i="5"/>
  <c r="F810" i="5"/>
  <c r="G809" i="5"/>
  <c r="H808" i="5"/>
  <c r="G812" i="5"/>
  <c r="H811" i="5"/>
  <c r="F809" i="5"/>
  <c r="G808" i="5"/>
  <c r="H807" i="5"/>
  <c r="F812" i="5"/>
  <c r="G811" i="5"/>
  <c r="H810" i="5"/>
  <c r="F808" i="5"/>
  <c r="G807" i="5"/>
  <c r="F804" i="5"/>
  <c r="G803" i="5"/>
  <c r="H802" i="5"/>
  <c r="F800" i="5"/>
  <c r="H805" i="5"/>
  <c r="F803" i="5"/>
  <c r="G802" i="5"/>
  <c r="H801" i="5"/>
  <c r="G805" i="5"/>
  <c r="H804" i="5"/>
  <c r="F802" i="5"/>
  <c r="G801" i="5"/>
  <c r="H800" i="5"/>
  <c r="F805" i="5"/>
  <c r="G804" i="5"/>
  <c r="H803" i="5"/>
  <c r="F801" i="5"/>
  <c r="G800" i="5"/>
  <c r="F797" i="5"/>
  <c r="G796" i="5"/>
  <c r="H795" i="5"/>
  <c r="F793" i="5"/>
  <c r="H798" i="5"/>
  <c r="F796" i="5"/>
  <c r="G795" i="5"/>
  <c r="H794" i="5"/>
  <c r="G798" i="5"/>
  <c r="H797" i="5"/>
  <c r="F795" i="5"/>
  <c r="G794" i="5"/>
  <c r="H793" i="5"/>
  <c r="F798" i="5"/>
  <c r="G797" i="5"/>
  <c r="H796" i="5"/>
  <c r="F794" i="5"/>
  <c r="G793" i="5"/>
  <c r="F671" i="5"/>
  <c r="G670" i="5"/>
  <c r="H669" i="5"/>
  <c r="F667" i="5"/>
  <c r="H672" i="5"/>
  <c r="F670" i="5"/>
  <c r="G669" i="5"/>
  <c r="H668" i="5"/>
  <c r="F672" i="5"/>
  <c r="G671" i="5"/>
  <c r="H670" i="5"/>
  <c r="G672" i="5"/>
  <c r="H671" i="5"/>
  <c r="F669" i="5"/>
  <c r="G668" i="5"/>
  <c r="H667" i="5"/>
  <c r="F668" i="5"/>
  <c r="G667" i="5"/>
  <c r="F664" i="5"/>
  <c r="G663" i="5"/>
  <c r="H662" i="5"/>
  <c r="F660" i="5"/>
  <c r="F661" i="5"/>
  <c r="G660" i="5"/>
  <c r="H665" i="5"/>
  <c r="F663" i="5"/>
  <c r="G662" i="5"/>
  <c r="H661" i="5"/>
  <c r="G665" i="5"/>
  <c r="H664" i="5"/>
  <c r="F662" i="5"/>
  <c r="G661" i="5"/>
  <c r="H660" i="5"/>
  <c r="F665" i="5"/>
  <c r="G664" i="5"/>
  <c r="H663" i="5"/>
  <c r="F657" i="5"/>
  <c r="G656" i="5"/>
  <c r="H655" i="5"/>
  <c r="F653" i="5"/>
  <c r="H658" i="5"/>
  <c r="F656" i="5"/>
  <c r="G655" i="5"/>
  <c r="H654" i="5"/>
  <c r="F658" i="5"/>
  <c r="H656" i="5"/>
  <c r="G658" i="5"/>
  <c r="H657" i="5"/>
  <c r="F655" i="5"/>
  <c r="G654" i="5"/>
  <c r="H653" i="5"/>
  <c r="G657" i="5"/>
  <c r="F654" i="5"/>
  <c r="G653" i="5"/>
  <c r="F643" i="5"/>
  <c r="G642" i="5"/>
  <c r="H641" i="5"/>
  <c r="F639" i="5"/>
  <c r="H644" i="5"/>
  <c r="F642" i="5"/>
  <c r="G641" i="5"/>
  <c r="H640" i="5"/>
  <c r="G644" i="5"/>
  <c r="H643" i="5"/>
  <c r="F641" i="5"/>
  <c r="G640" i="5"/>
  <c r="H639" i="5"/>
  <c r="F644" i="5"/>
  <c r="G643" i="5"/>
  <c r="H642" i="5"/>
  <c r="F640" i="5"/>
  <c r="G639" i="5"/>
  <c r="F636" i="5"/>
  <c r="G635" i="5"/>
  <c r="H634" i="5"/>
  <c r="F632" i="5"/>
  <c r="G632" i="5"/>
  <c r="H637" i="5"/>
  <c r="F635" i="5"/>
  <c r="G634" i="5"/>
  <c r="H633" i="5"/>
  <c r="F633" i="5"/>
  <c r="G637" i="5"/>
  <c r="H636" i="5"/>
  <c r="F634" i="5"/>
  <c r="G633" i="5"/>
  <c r="H632" i="5"/>
  <c r="F637" i="5"/>
  <c r="G636" i="5"/>
  <c r="H635" i="5"/>
  <c r="F629" i="5"/>
  <c r="G628" i="5"/>
  <c r="H627" i="5"/>
  <c r="F625" i="5"/>
  <c r="F626" i="5"/>
  <c r="G625" i="5"/>
  <c r="H630" i="5"/>
  <c r="F628" i="5"/>
  <c r="G627" i="5"/>
  <c r="H626" i="5"/>
  <c r="F630" i="5"/>
  <c r="G629" i="5"/>
  <c r="H628" i="5"/>
  <c r="G630" i="5"/>
  <c r="H629" i="5"/>
  <c r="F627" i="5"/>
  <c r="G626" i="5"/>
  <c r="H625" i="5"/>
  <c r="F559" i="5"/>
  <c r="G558" i="5"/>
  <c r="H557" i="5"/>
  <c r="F555" i="5"/>
  <c r="F556" i="5"/>
  <c r="G555" i="5"/>
  <c r="H560" i="5"/>
  <c r="F558" i="5"/>
  <c r="G557" i="5"/>
  <c r="H556" i="5"/>
  <c r="G560" i="5"/>
  <c r="H559" i="5"/>
  <c r="F557" i="5"/>
  <c r="G556" i="5"/>
  <c r="H555" i="5"/>
  <c r="F560" i="5"/>
  <c r="G559" i="5"/>
  <c r="H558" i="5"/>
  <c r="F552" i="5"/>
  <c r="G551" i="5"/>
  <c r="H550" i="5"/>
  <c r="F548" i="5"/>
  <c r="G548" i="5"/>
  <c r="H553" i="5"/>
  <c r="F551" i="5"/>
  <c r="G550" i="5"/>
  <c r="H549" i="5"/>
  <c r="F549" i="5"/>
  <c r="G553" i="5"/>
  <c r="H552" i="5"/>
  <c r="F550" i="5"/>
  <c r="G549" i="5"/>
  <c r="H548" i="5"/>
  <c r="F553" i="5"/>
  <c r="G552" i="5"/>
  <c r="H551" i="5"/>
  <c r="F545" i="5"/>
  <c r="G544" i="5"/>
  <c r="H543" i="5"/>
  <c r="F541" i="5"/>
  <c r="H544" i="5"/>
  <c r="F542" i="5"/>
  <c r="G541" i="5"/>
  <c r="H546" i="5"/>
  <c r="F544" i="5"/>
  <c r="G543" i="5"/>
  <c r="H542" i="5"/>
  <c r="F546" i="5"/>
  <c r="G545" i="5"/>
  <c r="G546" i="5"/>
  <c r="H545" i="5"/>
  <c r="F543" i="5"/>
  <c r="G542" i="5"/>
  <c r="H541" i="5"/>
  <c r="B412" i="5"/>
  <c r="B404" i="5"/>
  <c r="B418" i="5"/>
  <c r="B446" i="5" s="1"/>
  <c r="B413" i="5"/>
  <c r="B409" i="5"/>
  <c r="B405" i="5"/>
  <c r="B421" i="5"/>
  <c r="B449" i="5" s="1"/>
  <c r="B442" i="5"/>
  <c r="B470" i="5" s="1"/>
  <c r="B498" i="5" s="1"/>
  <c r="B526" i="5" s="1"/>
  <c r="B554" i="5" s="1"/>
  <c r="B582" i="5" s="1"/>
  <c r="B610" i="5" s="1"/>
  <c r="B638" i="5" s="1"/>
  <c r="B666" i="5" s="1"/>
  <c r="B694" i="5" s="1"/>
  <c r="B722" i="5" s="1"/>
  <c r="B750" i="5" s="1"/>
  <c r="B435" i="5"/>
  <c r="B463" i="5" s="1"/>
  <c r="B431" i="5"/>
  <c r="B459" i="5" s="1"/>
  <c r="B411" i="5"/>
  <c r="B406" i="5"/>
  <c r="B430" i="5"/>
  <c r="B458" i="5" s="1"/>
  <c r="B401" i="5"/>
  <c r="B415" i="5"/>
  <c r="B443" i="5" s="1"/>
  <c r="B420" i="5"/>
  <c r="B448" i="5" s="1"/>
  <c r="B438" i="5"/>
  <c r="B466" i="5" s="1"/>
  <c r="B494" i="5" s="1"/>
  <c r="B522" i="5" s="1"/>
  <c r="B550" i="5" s="1"/>
  <c r="B578" i="5" s="1"/>
  <c r="B606" i="5" s="1"/>
  <c r="B634" i="5" s="1"/>
  <c r="B662" i="5" s="1"/>
  <c r="B690" i="5" s="1"/>
  <c r="B718" i="5" s="1"/>
  <c r="B746" i="5" s="1"/>
  <c r="B774" i="5" s="1"/>
  <c r="B802" i="5" s="1"/>
  <c r="B830" i="5" s="1"/>
  <c r="B858" i="5" s="1"/>
  <c r="B886" i="5" s="1"/>
  <c r="B914" i="5" s="1"/>
  <c r="B942" i="5" s="1"/>
  <c r="B970" i="5" s="1"/>
  <c r="B998" i="5" s="1"/>
  <c r="B1026" i="5" s="1"/>
  <c r="B1054" i="5" s="1"/>
  <c r="B1082" i="5" s="1"/>
  <c r="B1110" i="5" s="1"/>
  <c r="B1138" i="5" s="1"/>
  <c r="B1166" i="5" s="1"/>
  <c r="B1194" i="5" s="1"/>
  <c r="B1222" i="5" s="1"/>
  <c r="B1250" i="5" s="1"/>
  <c r="B1278" i="5" s="1"/>
  <c r="B1306" i="5" s="1"/>
  <c r="B1334" i="5" s="1"/>
  <c r="B1362" i="5" s="1"/>
  <c r="B1390" i="5" s="1"/>
  <c r="B1418" i="5" s="1"/>
  <c r="B1446" i="5" s="1"/>
  <c r="B408" i="5"/>
  <c r="B419" i="5"/>
  <c r="B447" i="5" s="1"/>
  <c r="B417" i="5"/>
  <c r="B445" i="5" s="1"/>
  <c r="F391" i="5"/>
  <c r="G390" i="5"/>
  <c r="H389" i="5"/>
  <c r="F387" i="5"/>
  <c r="H392" i="5"/>
  <c r="F390" i="5"/>
  <c r="G389" i="5"/>
  <c r="H388" i="5"/>
  <c r="F388" i="5"/>
  <c r="G387" i="5"/>
  <c r="G392" i="5"/>
  <c r="H391" i="5"/>
  <c r="F389" i="5"/>
  <c r="G388" i="5"/>
  <c r="H387" i="5"/>
  <c r="F392" i="5"/>
  <c r="G391" i="5"/>
  <c r="H390" i="5"/>
  <c r="F384" i="5"/>
  <c r="G383" i="5"/>
  <c r="H382" i="5"/>
  <c r="F380" i="5"/>
  <c r="H385" i="5"/>
  <c r="F383" i="5"/>
  <c r="G382" i="5"/>
  <c r="H381" i="5"/>
  <c r="G385" i="5"/>
  <c r="H384" i="5"/>
  <c r="F382" i="5"/>
  <c r="G381" i="5"/>
  <c r="H380" i="5"/>
  <c r="G384" i="5"/>
  <c r="F381" i="5"/>
  <c r="G380" i="5"/>
  <c r="F385" i="5"/>
  <c r="H383" i="5"/>
  <c r="F377" i="5"/>
  <c r="G376" i="5"/>
  <c r="H375" i="5"/>
  <c r="F373" i="5"/>
  <c r="G377" i="5"/>
  <c r="F374" i="5"/>
  <c r="G373" i="5"/>
  <c r="H378" i="5"/>
  <c r="F376" i="5"/>
  <c r="G375" i="5"/>
  <c r="H374" i="5"/>
  <c r="G378" i="5"/>
  <c r="H377" i="5"/>
  <c r="F375" i="5"/>
  <c r="G374" i="5"/>
  <c r="H373" i="5"/>
  <c r="F378" i="5"/>
  <c r="H376" i="5"/>
  <c r="F363" i="5"/>
  <c r="G362" i="5"/>
  <c r="H361" i="5"/>
  <c r="F359" i="5"/>
  <c r="G363" i="5"/>
  <c r="F360" i="5"/>
  <c r="G359" i="5"/>
  <c r="H364" i="5"/>
  <c r="F362" i="5"/>
  <c r="G361" i="5"/>
  <c r="H360" i="5"/>
  <c r="G364" i="5"/>
  <c r="H363" i="5"/>
  <c r="F361" i="5"/>
  <c r="G360" i="5"/>
  <c r="H359" i="5"/>
  <c r="F364" i="5"/>
  <c r="H362" i="5"/>
  <c r="F356" i="5"/>
  <c r="G355" i="5"/>
  <c r="H354" i="5"/>
  <c r="F352" i="5"/>
  <c r="G356" i="5"/>
  <c r="H355" i="5"/>
  <c r="F353" i="5"/>
  <c r="G352" i="5"/>
  <c r="H357" i="5"/>
  <c r="F355" i="5"/>
  <c r="G354" i="5"/>
  <c r="H353" i="5"/>
  <c r="G357" i="5"/>
  <c r="H356" i="5"/>
  <c r="F354" i="5"/>
  <c r="G353" i="5"/>
  <c r="H352" i="5"/>
  <c r="F357" i="5"/>
  <c r="F349" i="5"/>
  <c r="G348" i="5"/>
  <c r="H347" i="5"/>
  <c r="F345" i="5"/>
  <c r="G349" i="5"/>
  <c r="H350" i="5"/>
  <c r="F348" i="5"/>
  <c r="G347" i="5"/>
  <c r="H346" i="5"/>
  <c r="F350" i="5"/>
  <c r="H348" i="5"/>
  <c r="F346" i="5"/>
  <c r="G345" i="5"/>
  <c r="G350" i="5"/>
  <c r="H349" i="5"/>
  <c r="F347" i="5"/>
  <c r="G346" i="5"/>
  <c r="H345" i="5"/>
  <c r="F83" i="5"/>
  <c r="G82" i="5"/>
  <c r="H81" i="5"/>
  <c r="F79" i="5"/>
  <c r="H84" i="5"/>
  <c r="F82" i="5"/>
  <c r="G81" i="5"/>
  <c r="H80" i="5"/>
  <c r="F84" i="5"/>
  <c r="F80" i="5"/>
  <c r="G79" i="5"/>
  <c r="G84" i="5"/>
  <c r="H83" i="5"/>
  <c r="F81" i="5"/>
  <c r="G80" i="5"/>
  <c r="H79" i="5"/>
  <c r="G83" i="5"/>
  <c r="H82" i="5"/>
  <c r="F76" i="5"/>
  <c r="G75" i="5"/>
  <c r="H74" i="5"/>
  <c r="F72" i="5"/>
  <c r="H77" i="5"/>
  <c r="F75" i="5"/>
  <c r="G74" i="5"/>
  <c r="H73" i="5"/>
  <c r="G77" i="5"/>
  <c r="H76" i="5"/>
  <c r="F74" i="5"/>
  <c r="G73" i="5"/>
  <c r="H72" i="5"/>
  <c r="F77" i="5"/>
  <c r="G76" i="5"/>
  <c r="H75" i="5"/>
  <c r="F73" i="5"/>
  <c r="G72" i="5"/>
  <c r="F69" i="5"/>
  <c r="G68" i="5"/>
  <c r="H67" i="5"/>
  <c r="F65" i="5"/>
  <c r="G56" i="5"/>
  <c r="H55" i="5"/>
  <c r="H54" i="5"/>
  <c r="H53" i="5"/>
  <c r="H52" i="5"/>
  <c r="F49" i="5"/>
  <c r="F48" i="5"/>
  <c r="F47" i="5"/>
  <c r="F46" i="5"/>
  <c r="G45" i="5"/>
  <c r="G44" i="5"/>
  <c r="H42" i="5"/>
  <c r="H41" i="5"/>
  <c r="H40" i="5"/>
  <c r="H39" i="5"/>
  <c r="F37" i="5"/>
  <c r="G69" i="5"/>
  <c r="F66" i="5"/>
  <c r="H56" i="5"/>
  <c r="G48" i="5"/>
  <c r="G46" i="5"/>
  <c r="G37" i="5"/>
  <c r="H70" i="5"/>
  <c r="F68" i="5"/>
  <c r="G67" i="5"/>
  <c r="H66" i="5"/>
  <c r="F56" i="5"/>
  <c r="G55" i="5"/>
  <c r="G54" i="5"/>
  <c r="G53" i="5"/>
  <c r="G52" i="5"/>
  <c r="H51" i="5"/>
  <c r="F45" i="5"/>
  <c r="F44" i="5"/>
  <c r="G42" i="5"/>
  <c r="G41" i="5"/>
  <c r="G40" i="5"/>
  <c r="G39" i="5"/>
  <c r="H38" i="5"/>
  <c r="F70" i="5"/>
  <c r="F51" i="5"/>
  <c r="G49" i="5"/>
  <c r="G47" i="5"/>
  <c r="H45" i="5"/>
  <c r="G70" i="5"/>
  <c r="H69" i="5"/>
  <c r="F67" i="5"/>
  <c r="G66" i="5"/>
  <c r="H65" i="5"/>
  <c r="F55" i="5"/>
  <c r="F54" i="5"/>
  <c r="F53" i="5"/>
  <c r="F52" i="5"/>
  <c r="G51" i="5"/>
  <c r="H49" i="5"/>
  <c r="H48" i="5"/>
  <c r="H47" i="5"/>
  <c r="H46" i="5"/>
  <c r="F42" i="5"/>
  <c r="F41" i="5"/>
  <c r="F40" i="5"/>
  <c r="F39" i="5"/>
  <c r="G38" i="5"/>
  <c r="H37" i="5"/>
  <c r="H68" i="5"/>
  <c r="G65" i="5"/>
  <c r="H44" i="5"/>
  <c r="F38" i="5"/>
  <c r="M20" i="5"/>
  <c r="G13" i="5"/>
  <c r="F27" i="5"/>
  <c r="F24" i="5"/>
  <c r="F21" i="5"/>
  <c r="F19" i="5"/>
  <c r="F17" i="5"/>
  <c r="F14" i="5"/>
  <c r="F12" i="5"/>
  <c r="F10" i="5"/>
  <c r="H28" i="5"/>
  <c r="H27" i="5"/>
  <c r="H26" i="5"/>
  <c r="H25" i="5"/>
  <c r="H24" i="5"/>
  <c r="H23" i="5"/>
  <c r="H21" i="5"/>
  <c r="H20" i="5"/>
  <c r="H19" i="5"/>
  <c r="H18" i="5"/>
  <c r="H17" i="5"/>
  <c r="H16" i="5"/>
  <c r="H14" i="5"/>
  <c r="H13" i="5"/>
  <c r="H12" i="5"/>
  <c r="H11" i="5"/>
  <c r="H10" i="5"/>
  <c r="H9" i="5"/>
  <c r="G28" i="5"/>
  <c r="G27" i="5"/>
  <c r="G26" i="5"/>
  <c r="G25" i="5"/>
  <c r="G24" i="5"/>
  <c r="G23" i="5"/>
  <c r="G21" i="5"/>
  <c r="G20" i="5"/>
  <c r="G19" i="5"/>
  <c r="G18" i="5"/>
  <c r="G17" i="5"/>
  <c r="G16" i="5"/>
  <c r="G14" i="5"/>
  <c r="G12" i="5"/>
  <c r="G11" i="5"/>
  <c r="G10" i="5"/>
  <c r="G9" i="5"/>
  <c r="F28" i="5"/>
  <c r="F26" i="5"/>
  <c r="F25" i="5"/>
  <c r="F23" i="5"/>
  <c r="F20" i="5"/>
  <c r="F18" i="5"/>
  <c r="F16" i="5"/>
  <c r="F13" i="5"/>
  <c r="F11" i="5"/>
  <c r="F9" i="5"/>
  <c r="O169" i="2"/>
  <c r="P169" i="2" s="1"/>
  <c r="O173" i="2"/>
  <c r="O177" i="2"/>
  <c r="Q177" i="2" s="1"/>
  <c r="O181" i="2"/>
  <c r="Q181" i="2" s="1"/>
  <c r="O185" i="2"/>
  <c r="P185" i="2" s="1"/>
  <c r="O186" i="2"/>
  <c r="O187" i="2"/>
  <c r="Q187" i="2" s="1"/>
  <c r="O191" i="2"/>
  <c r="Q191" i="2" s="1"/>
  <c r="O199" i="2"/>
  <c r="G1264" i="5"/>
  <c r="M14" i="5"/>
  <c r="L31" i="5"/>
  <c r="M31" i="5" s="1"/>
  <c r="M16" i="5"/>
  <c r="B59" i="5"/>
  <c r="M24" i="5"/>
  <c r="G648" i="5"/>
  <c r="G1376" i="5"/>
  <c r="G1405" i="5"/>
  <c r="B63" i="5"/>
  <c r="M30" i="5"/>
  <c r="M12" i="5"/>
  <c r="H254" i="5" s="1"/>
  <c r="D36" i="5"/>
  <c r="M18" i="5"/>
  <c r="B61" i="5"/>
  <c r="B89" i="5" s="1"/>
  <c r="O1" i="2"/>
  <c r="O9" i="2"/>
  <c r="Q9" i="2" s="1"/>
  <c r="O17" i="2"/>
  <c r="P17" i="2" s="1"/>
  <c r="O21" i="2"/>
  <c r="Q21" i="2" s="1"/>
  <c r="O25" i="2"/>
  <c r="O29" i="2"/>
  <c r="Q29" i="2" s="1"/>
  <c r="O33" i="2"/>
  <c r="P33" i="2" s="1"/>
  <c r="O37" i="2"/>
  <c r="Q37" i="2" s="1"/>
  <c r="O41" i="2"/>
  <c r="P41" i="2" s="1"/>
  <c r="O45" i="2"/>
  <c r="Q45" i="2" s="1"/>
  <c r="O49" i="2"/>
  <c r="Q49" i="2" s="1"/>
  <c r="O61" i="2"/>
  <c r="O65" i="2"/>
  <c r="Q65" i="2" s="1"/>
  <c r="O73" i="2"/>
  <c r="P73" i="2" s="1"/>
  <c r="O77" i="2"/>
  <c r="Q77" i="2" s="1"/>
  <c r="O81" i="2"/>
  <c r="O85" i="2"/>
  <c r="Q85" i="2" s="1"/>
  <c r="O89" i="2"/>
  <c r="P89" i="2" s="1"/>
  <c r="O93" i="2"/>
  <c r="Q93" i="2" s="1"/>
  <c r="O97" i="2"/>
  <c r="P97" i="2" s="1"/>
  <c r="O101" i="2"/>
  <c r="Q101" i="2" s="1"/>
  <c r="O105" i="2"/>
  <c r="P105" i="2" s="1"/>
  <c r="O109" i="2"/>
  <c r="Q109" i="2" s="1"/>
  <c r="O121" i="2"/>
  <c r="Q121" i="2" s="1"/>
  <c r="O125" i="2"/>
  <c r="Q125" i="2" s="1"/>
  <c r="O129" i="2"/>
  <c r="P129" i="2" s="1"/>
  <c r="O137" i="2"/>
  <c r="P137" i="2" s="1"/>
  <c r="O145" i="2"/>
  <c r="P145" i="2" s="1"/>
  <c r="O149" i="2"/>
  <c r="Q149" i="2" s="1"/>
  <c r="O153" i="2"/>
  <c r="P153" i="2" s="1"/>
  <c r="O157" i="2"/>
  <c r="Q157" i="2" s="1"/>
  <c r="O161" i="2"/>
  <c r="P161" i="2" s="1"/>
  <c r="Q1" i="2"/>
  <c r="P1" i="2"/>
  <c r="P121" i="2"/>
  <c r="Q61" i="2"/>
  <c r="P61" i="2"/>
  <c r="Q145" i="2"/>
  <c r="Q173" i="2"/>
  <c r="P173" i="2"/>
  <c r="P177" i="2"/>
  <c r="I7" i="4"/>
  <c r="H7" i="4"/>
  <c r="G7" i="4"/>
  <c r="P9" i="2"/>
  <c r="O13" i="2"/>
  <c r="Q41" i="2"/>
  <c r="Q97" i="2"/>
  <c r="Q185" i="2"/>
  <c r="P45" i="2"/>
  <c r="Q161" i="2"/>
  <c r="Q186" i="2"/>
  <c r="P186" i="2"/>
  <c r="P25" i="2"/>
  <c r="Q25" i="2"/>
  <c r="Q81" i="2"/>
  <c r="P81" i="2"/>
  <c r="P85" i="2"/>
  <c r="O113" i="2"/>
  <c r="O141" i="2"/>
  <c r="Q169" i="2"/>
  <c r="Q199" i="2"/>
  <c r="P199" i="2"/>
  <c r="G10" i="4"/>
  <c r="I10" i="4"/>
  <c r="L10" i="4" s="1"/>
  <c r="H10" i="4"/>
  <c r="K10" i="4" s="1"/>
  <c r="P101" i="2"/>
  <c r="O165" i="2"/>
  <c r="H2" i="4"/>
  <c r="K2" i="4" s="1"/>
  <c r="G2" i="4"/>
  <c r="H3" i="4"/>
  <c r="H4" i="4"/>
  <c r="G4" i="4"/>
  <c r="G5" i="4"/>
  <c r="H6" i="4"/>
  <c r="H8" i="4"/>
  <c r="G8" i="4"/>
  <c r="G9" i="4"/>
  <c r="O53" i="2"/>
  <c r="O117" i="2"/>
  <c r="O195" i="2"/>
  <c r="I2" i="4"/>
  <c r="L2" i="4" s="1"/>
  <c r="I4" i="4"/>
  <c r="I8" i="4"/>
  <c r="C12" i="4"/>
  <c r="A11" i="4"/>
  <c r="G11" i="4"/>
  <c r="O5" i="2"/>
  <c r="O69" i="2"/>
  <c r="O133" i="2"/>
  <c r="I3" i="4"/>
  <c r="H5" i="4"/>
  <c r="I6" i="4"/>
  <c r="H9" i="4"/>
  <c r="F1434" i="5"/>
  <c r="G1433" i="5"/>
  <c r="H1432" i="5"/>
  <c r="F1430" i="5"/>
  <c r="H1407" i="5"/>
  <c r="F1405" i="5"/>
  <c r="G1404" i="5"/>
  <c r="H1403" i="5"/>
  <c r="G1379" i="5"/>
  <c r="H1378" i="5"/>
  <c r="F1376" i="5"/>
  <c r="G1375" i="5"/>
  <c r="H1374" i="5"/>
  <c r="F1351" i="5"/>
  <c r="G1350" i="5"/>
  <c r="H1349" i="5"/>
  <c r="F1347" i="5"/>
  <c r="G1346" i="5"/>
  <c r="G1267" i="5"/>
  <c r="H1266" i="5"/>
  <c r="F1264" i="5"/>
  <c r="G1263" i="5"/>
  <c r="H1262" i="5"/>
  <c r="F1239" i="5"/>
  <c r="G1238" i="5"/>
  <c r="H1237" i="5"/>
  <c r="F1235" i="5"/>
  <c r="G1234" i="5"/>
  <c r="F1210" i="5"/>
  <c r="G1209" i="5"/>
  <c r="H1208" i="5"/>
  <c r="F1206" i="5"/>
  <c r="F1127" i="5"/>
  <c r="G1126" i="5"/>
  <c r="H1125" i="5"/>
  <c r="G1435" i="5"/>
  <c r="H1434" i="5"/>
  <c r="F1432" i="5"/>
  <c r="G1431" i="5"/>
  <c r="H1430" i="5"/>
  <c r="F1407" i="5"/>
  <c r="G1406" i="5"/>
  <c r="H1405" i="5"/>
  <c r="F1403" i="5"/>
  <c r="G1402" i="5"/>
  <c r="F1378" i="5"/>
  <c r="G1377" i="5"/>
  <c r="H1376" i="5"/>
  <c r="F1374" i="5"/>
  <c r="H1351" i="5"/>
  <c r="F1349" i="5"/>
  <c r="G1348" i="5"/>
  <c r="H1347" i="5"/>
  <c r="F1266" i="5"/>
  <c r="G1265" i="5"/>
  <c r="H1264" i="5"/>
  <c r="F1262" i="5"/>
  <c r="H1239" i="5"/>
  <c r="F1237" i="5"/>
  <c r="G1236" i="5"/>
  <c r="H1235" i="5"/>
  <c r="G1211" i="5"/>
  <c r="H1210" i="5"/>
  <c r="F1208" i="5"/>
  <c r="F1435" i="5"/>
  <c r="H1433" i="5"/>
  <c r="G1430" i="5"/>
  <c r="H1406" i="5"/>
  <c r="G1403" i="5"/>
  <c r="G1378" i="5"/>
  <c r="F1375" i="5"/>
  <c r="G1351" i="5"/>
  <c r="F1348" i="5"/>
  <c r="H1346" i="5"/>
  <c r="G1266" i="5"/>
  <c r="F1263" i="5"/>
  <c r="G1239" i="5"/>
  <c r="F1236" i="5"/>
  <c r="H1234" i="5"/>
  <c r="F1211" i="5"/>
  <c r="H1209" i="5"/>
  <c r="F1123" i="5"/>
  <c r="G1122" i="5"/>
  <c r="F791" i="5"/>
  <c r="G790" i="5"/>
  <c r="H789" i="5"/>
  <c r="F787" i="5"/>
  <c r="G786" i="5"/>
  <c r="F650" i="5"/>
  <c r="G649" i="5"/>
  <c r="H648" i="5"/>
  <c r="F646" i="5"/>
  <c r="H623" i="5"/>
  <c r="F621" i="5"/>
  <c r="G620" i="5"/>
  <c r="H619" i="5"/>
  <c r="F538" i="5"/>
  <c r="G537" i="5"/>
  <c r="H536" i="5"/>
  <c r="F534" i="5"/>
  <c r="G371" i="5"/>
  <c r="H370" i="5"/>
  <c r="F368" i="5"/>
  <c r="G367" i="5"/>
  <c r="H366" i="5"/>
  <c r="F343" i="5"/>
  <c r="G342" i="5"/>
  <c r="H341" i="5"/>
  <c r="F339" i="5"/>
  <c r="G338" i="5"/>
  <c r="G1434" i="5"/>
  <c r="F1431" i="5"/>
  <c r="G1407" i="5"/>
  <c r="F1404" i="5"/>
  <c r="H1402" i="5"/>
  <c r="F1379" i="5"/>
  <c r="H1377" i="5"/>
  <c r="G1374" i="5"/>
  <c r="H1350" i="5"/>
  <c r="G1347" i="5"/>
  <c r="F1267" i="5"/>
  <c r="H1265" i="5"/>
  <c r="G1262" i="5"/>
  <c r="H1238" i="5"/>
  <c r="G1235" i="5"/>
  <c r="G1210" i="5"/>
  <c r="G1207" i="5"/>
  <c r="G1206" i="5"/>
  <c r="G1127" i="5"/>
  <c r="F1126" i="5"/>
  <c r="F1125" i="5"/>
  <c r="G1124" i="5"/>
  <c r="H1123" i="5"/>
  <c r="H791" i="5"/>
  <c r="F789" i="5"/>
  <c r="G788" i="5"/>
  <c r="H787" i="5"/>
  <c r="G651" i="5"/>
  <c r="H650" i="5"/>
  <c r="F648" i="5"/>
  <c r="G647" i="5"/>
  <c r="H646" i="5"/>
  <c r="F623" i="5"/>
  <c r="G622" i="5"/>
  <c r="H621" i="5"/>
  <c r="F619" i="5"/>
  <c r="G618" i="5"/>
  <c r="G539" i="5"/>
  <c r="H538" i="5"/>
  <c r="F536" i="5"/>
  <c r="G535" i="5"/>
  <c r="H534" i="5"/>
  <c r="F370" i="5"/>
  <c r="G369" i="5"/>
  <c r="H368" i="5"/>
  <c r="F366" i="5"/>
  <c r="H343" i="5"/>
  <c r="F341" i="5"/>
  <c r="G340" i="5"/>
  <c r="H339" i="5"/>
  <c r="H1435" i="5"/>
  <c r="G1432" i="5"/>
  <c r="G1349" i="5"/>
  <c r="F1346" i="5"/>
  <c r="G1237" i="5"/>
  <c r="F1234" i="5"/>
  <c r="H1211" i="5"/>
  <c r="G1208" i="5"/>
  <c r="H1126" i="5"/>
  <c r="H1124" i="5"/>
  <c r="F790" i="5"/>
  <c r="H788" i="5"/>
  <c r="F651" i="5"/>
  <c r="H649" i="5"/>
  <c r="G646" i="5"/>
  <c r="H622" i="5"/>
  <c r="G619" i="5"/>
  <c r="G538" i="5"/>
  <c r="F535" i="5"/>
  <c r="G370" i="5"/>
  <c r="F367" i="5"/>
  <c r="G343" i="5"/>
  <c r="F340" i="5"/>
  <c r="H338" i="5"/>
  <c r="G63" i="5"/>
  <c r="G61" i="5"/>
  <c r="G59" i="5"/>
  <c r="G34" i="5"/>
  <c r="G32" i="5"/>
  <c r="G30" i="5"/>
  <c r="F7" i="5"/>
  <c r="G6" i="5"/>
  <c r="H5" i="5"/>
  <c r="F3" i="5"/>
  <c r="G2" i="5"/>
  <c r="H1431" i="5"/>
  <c r="F1406" i="5"/>
  <c r="F1377" i="5"/>
  <c r="H1348" i="5"/>
  <c r="F1265" i="5"/>
  <c r="H1236" i="5"/>
  <c r="H1207" i="5"/>
  <c r="F1124" i="5"/>
  <c r="H1122" i="5"/>
  <c r="G791" i="5"/>
  <c r="F788" i="5"/>
  <c r="H786" i="5"/>
  <c r="F649" i="5"/>
  <c r="H647" i="5"/>
  <c r="F622" i="5"/>
  <c r="H620" i="5"/>
  <c r="H539" i="5"/>
  <c r="G536" i="5"/>
  <c r="H371" i="5"/>
  <c r="G368" i="5"/>
  <c r="G341" i="5"/>
  <c r="F338" i="5"/>
  <c r="F63" i="5"/>
  <c r="H62" i="5"/>
  <c r="F61" i="5"/>
  <c r="H60" i="5"/>
  <c r="F59" i="5"/>
  <c r="H58" i="5"/>
  <c r="H35" i="5"/>
  <c r="F34" i="5"/>
  <c r="H33" i="5"/>
  <c r="F32" i="5"/>
  <c r="H31" i="5"/>
  <c r="F30" i="5"/>
  <c r="F6" i="5"/>
  <c r="G5" i="5"/>
  <c r="H4" i="5"/>
  <c r="F2" i="5"/>
  <c r="F1433" i="5"/>
  <c r="H1404" i="5"/>
  <c r="H1375" i="5"/>
  <c r="H1263" i="5"/>
  <c r="F1209" i="5"/>
  <c r="G1123" i="5"/>
  <c r="G650" i="5"/>
  <c r="F647" i="5"/>
  <c r="G621" i="5"/>
  <c r="F618" i="5"/>
  <c r="F539" i="5"/>
  <c r="F371" i="5"/>
  <c r="H342" i="5"/>
  <c r="G339" i="5"/>
  <c r="F1402" i="5"/>
  <c r="H1379" i="5"/>
  <c r="F1350" i="5"/>
  <c r="H1267" i="5"/>
  <c r="F1238" i="5"/>
  <c r="F1207" i="5"/>
  <c r="G1125" i="5"/>
  <c r="F1122" i="5"/>
  <c r="G623" i="5"/>
  <c r="F620" i="5"/>
  <c r="H535" i="5"/>
  <c r="H367" i="5"/>
  <c r="F342" i="5"/>
  <c r="F60" i="5"/>
  <c r="H34" i="5"/>
  <c r="G33" i="5"/>
  <c r="H32" i="5"/>
  <c r="G31" i="5"/>
  <c r="H30" i="5"/>
  <c r="F5" i="5"/>
  <c r="F4" i="5"/>
  <c r="G3" i="5"/>
  <c r="H1206" i="5"/>
  <c r="H790" i="5"/>
  <c r="G787" i="5"/>
  <c r="H537" i="5"/>
  <c r="G534" i="5"/>
  <c r="H369" i="5"/>
  <c r="G366" i="5"/>
  <c r="H63" i="5"/>
  <c r="G62" i="5"/>
  <c r="H59" i="5"/>
  <c r="G58" i="5"/>
  <c r="G35" i="5"/>
  <c r="F33" i="5"/>
  <c r="F31" i="5"/>
  <c r="H7" i="5"/>
  <c r="H6" i="5"/>
  <c r="G789" i="5"/>
  <c r="H618" i="5"/>
  <c r="F537" i="5"/>
  <c r="F369" i="5"/>
  <c r="H61" i="5"/>
  <c r="H2" i="5"/>
  <c r="F786" i="5"/>
  <c r="H3" i="5"/>
  <c r="H651" i="5"/>
  <c r="H340" i="5"/>
  <c r="F35" i="5"/>
  <c r="G4" i="5"/>
  <c r="M19" i="5"/>
  <c r="L29" i="5"/>
  <c r="F62" i="5"/>
  <c r="A10" i="4"/>
  <c r="J10" i="4"/>
  <c r="M15" i="5"/>
  <c r="L25" i="5"/>
  <c r="F58" i="5"/>
  <c r="G60" i="5"/>
  <c r="G7" i="5"/>
  <c r="M13" i="5"/>
  <c r="L23" i="5"/>
  <c r="H1127" i="5"/>
  <c r="M28" i="5"/>
  <c r="L32" i="5"/>
  <c r="M32" i="5" s="1"/>
  <c r="M22" i="5"/>
  <c r="B58" i="5"/>
  <c r="D30" i="5"/>
  <c r="B60" i="5"/>
  <c r="D32" i="5"/>
  <c r="B62" i="5"/>
  <c r="D34" i="5"/>
  <c r="D64" i="5"/>
  <c r="B92" i="5"/>
  <c r="M26" i="5"/>
  <c r="L27" i="5"/>
  <c r="H5" i="6"/>
  <c r="U6" i="6"/>
  <c r="H7" i="6"/>
  <c r="V61" i="6"/>
  <c r="V315" i="6"/>
  <c r="X260" i="6"/>
  <c r="Z259" i="6"/>
  <c r="AC259" i="6" s="1"/>
  <c r="V259" i="6"/>
  <c r="X258" i="6"/>
  <c r="Z257" i="6"/>
  <c r="AC257" i="6" s="1"/>
  <c r="V257" i="6"/>
  <c r="X256" i="6"/>
  <c r="Z255" i="6"/>
  <c r="AC255" i="6" s="1"/>
  <c r="V255" i="6"/>
  <c r="X254" i="6"/>
  <c r="Z176" i="6"/>
  <c r="AC176" i="6" s="1"/>
  <c r="W260" i="6"/>
  <c r="Y259" i="6"/>
  <c r="AB259" i="6" s="1"/>
  <c r="U259" i="6"/>
  <c r="W258" i="6"/>
  <c r="Y257" i="6"/>
  <c r="AB257" i="6" s="1"/>
  <c r="U257" i="6"/>
  <c r="W256" i="6"/>
  <c r="Y255" i="6"/>
  <c r="AB255" i="6" s="1"/>
  <c r="U255" i="6"/>
  <c r="W254" i="6"/>
  <c r="Y176" i="6"/>
  <c r="AB176" i="6" s="1"/>
  <c r="U176" i="6"/>
  <c r="W175" i="6"/>
  <c r="Y174" i="6"/>
  <c r="AB174" i="6" s="1"/>
  <c r="V288" i="6"/>
  <c r="V287" i="6"/>
  <c r="V286" i="6"/>
  <c r="V285" i="6"/>
  <c r="V284" i="6"/>
  <c r="V283" i="6"/>
  <c r="V282" i="6"/>
  <c r="Z260" i="6"/>
  <c r="AC260" i="6" s="1"/>
  <c r="V260" i="6"/>
  <c r="X259" i="6"/>
  <c r="Z258" i="6"/>
  <c r="AC258" i="6" s="1"/>
  <c r="V258" i="6"/>
  <c r="X257" i="6"/>
  <c r="Z256" i="6"/>
  <c r="AC256" i="6" s="1"/>
  <c r="V256" i="6"/>
  <c r="X255" i="6"/>
  <c r="Z254" i="6"/>
  <c r="AC254" i="6" s="1"/>
  <c r="V254" i="6"/>
  <c r="U288" i="6"/>
  <c r="U287" i="6"/>
  <c r="Y286" i="6"/>
  <c r="U286" i="6"/>
  <c r="Y285" i="6"/>
  <c r="U285" i="6"/>
  <c r="Y284" i="6"/>
  <c r="AB284" i="6" s="1"/>
  <c r="U284" i="6"/>
  <c r="Y283" i="6"/>
  <c r="U283" i="6"/>
  <c r="Y282" i="6"/>
  <c r="U282" i="6"/>
  <c r="Y260" i="6"/>
  <c r="AB260" i="6" s="1"/>
  <c r="U260" i="6"/>
  <c r="W259" i="6"/>
  <c r="Y258" i="6"/>
  <c r="AB258" i="6" s="1"/>
  <c r="U258" i="6"/>
  <c r="W257" i="6"/>
  <c r="Y256" i="6"/>
  <c r="AB256" i="6" s="1"/>
  <c r="U256" i="6"/>
  <c r="W255" i="6"/>
  <c r="Y254" i="6"/>
  <c r="AB254" i="6" s="1"/>
  <c r="U254" i="6"/>
  <c r="X175" i="6"/>
  <c r="V174" i="6"/>
  <c r="X173" i="6"/>
  <c r="Z172" i="6"/>
  <c r="AC172" i="6" s="1"/>
  <c r="V172" i="6"/>
  <c r="X171" i="6"/>
  <c r="Z170" i="6"/>
  <c r="AC170" i="6" s="1"/>
  <c r="V170" i="6"/>
  <c r="Y92" i="6"/>
  <c r="AB92" i="6" s="1"/>
  <c r="U92" i="6"/>
  <c r="X91" i="6"/>
  <c r="W90" i="6"/>
  <c r="Z89" i="6"/>
  <c r="AC89" i="6" s="1"/>
  <c r="V89" i="6"/>
  <c r="Y88" i="6"/>
  <c r="AB88" i="6" s="1"/>
  <c r="U88" i="6"/>
  <c r="X87" i="6"/>
  <c r="W86" i="6"/>
  <c r="X176" i="6"/>
  <c r="V175" i="6"/>
  <c r="Z174" i="6"/>
  <c r="AC174" i="6" s="1"/>
  <c r="U174" i="6"/>
  <c r="W173" i="6"/>
  <c r="Y172" i="6"/>
  <c r="AB172" i="6" s="1"/>
  <c r="U172" i="6"/>
  <c r="W171" i="6"/>
  <c r="Y170" i="6"/>
  <c r="AB170" i="6" s="1"/>
  <c r="U170" i="6"/>
  <c r="X92" i="6"/>
  <c r="W91" i="6"/>
  <c r="Z90" i="6"/>
  <c r="AC90" i="6" s="1"/>
  <c r="V90" i="6"/>
  <c r="Y89" i="6"/>
  <c r="AB89" i="6" s="1"/>
  <c r="U89" i="6"/>
  <c r="X88" i="6"/>
  <c r="W87" i="6"/>
  <c r="Z86" i="6"/>
  <c r="AC86" i="6" s="1"/>
  <c r="V86" i="6"/>
  <c r="W176" i="6"/>
  <c r="Z175" i="6"/>
  <c r="AC175" i="6" s="1"/>
  <c r="U175" i="6"/>
  <c r="X174" i="6"/>
  <c r="AA174" i="6" s="1"/>
  <c r="Z173" i="6"/>
  <c r="AC173" i="6" s="1"/>
  <c r="V173" i="6"/>
  <c r="X172" i="6"/>
  <c r="AA172" i="6" s="1"/>
  <c r="Z171" i="6"/>
  <c r="AC171" i="6" s="1"/>
  <c r="V171" i="6"/>
  <c r="X170" i="6"/>
  <c r="AA170" i="6" s="1"/>
  <c r="V120" i="6"/>
  <c r="V119" i="6"/>
  <c r="V118" i="6"/>
  <c r="V117" i="6"/>
  <c r="V116" i="6"/>
  <c r="V115" i="6"/>
  <c r="V114" i="6"/>
  <c r="W92" i="6"/>
  <c r="Z91" i="6"/>
  <c r="AC91" i="6" s="1"/>
  <c r="V91" i="6"/>
  <c r="Y90" i="6"/>
  <c r="AB90" i="6" s="1"/>
  <c r="U90" i="6"/>
  <c r="X89" i="6"/>
  <c r="W88" i="6"/>
  <c r="Z87" i="6"/>
  <c r="AC87" i="6" s="1"/>
  <c r="V87" i="6"/>
  <c r="Y86" i="6"/>
  <c r="AB86" i="6" s="1"/>
  <c r="U86" i="6"/>
  <c r="W204" i="6"/>
  <c r="W203" i="6"/>
  <c r="W202" i="6"/>
  <c r="W201" i="6"/>
  <c r="W200" i="6"/>
  <c r="X199" i="6"/>
  <c r="AA199" i="6" s="1"/>
  <c r="V176" i="6"/>
  <c r="Y175" i="6"/>
  <c r="AB175" i="6" s="1"/>
  <c r="W174" i="6"/>
  <c r="Y173" i="6"/>
  <c r="AB173" i="6" s="1"/>
  <c r="U173" i="6"/>
  <c r="W172" i="6"/>
  <c r="Y171" i="6"/>
  <c r="AB171" i="6" s="1"/>
  <c r="U171" i="6"/>
  <c r="W170" i="6"/>
  <c r="Y120" i="6"/>
  <c r="U120" i="6"/>
  <c r="Y119" i="6"/>
  <c r="U119" i="6"/>
  <c r="Y118" i="6"/>
  <c r="U118" i="6"/>
  <c r="Y117" i="6"/>
  <c r="AB117" i="6" s="1"/>
  <c r="U117" i="6"/>
  <c r="Y116" i="6"/>
  <c r="U116" i="6"/>
  <c r="Y115" i="6"/>
  <c r="U115" i="6"/>
  <c r="Y114" i="6"/>
  <c r="U114" i="6"/>
  <c r="Z92" i="6"/>
  <c r="AC92" i="6" s="1"/>
  <c r="V92" i="6"/>
  <c r="Y91" i="6"/>
  <c r="AB91" i="6" s="1"/>
  <c r="U91" i="6"/>
  <c r="Y87" i="6"/>
  <c r="AB87" i="6" s="1"/>
  <c r="V30" i="6"/>
  <c r="W8" i="6"/>
  <c r="U87" i="6"/>
  <c r="X86" i="6"/>
  <c r="V8" i="6"/>
  <c r="U7" i="6"/>
  <c r="AA7" i="6" s="1"/>
  <c r="W5" i="6"/>
  <c r="V4" i="6"/>
  <c r="U3" i="6"/>
  <c r="X2" i="6"/>
  <c r="AA2" i="6" s="1"/>
  <c r="W89" i="6"/>
  <c r="Z88" i="6"/>
  <c r="AC88" i="6" s="1"/>
  <c r="W36" i="6"/>
  <c r="X30" i="6"/>
  <c r="AA30" i="6" s="1"/>
  <c r="U8" i="6"/>
  <c r="W6" i="6"/>
  <c r="X90" i="6"/>
  <c r="V88" i="6"/>
  <c r="W7" i="6"/>
  <c r="V6" i="6"/>
  <c r="U5" i="6"/>
  <c r="AA5" i="6" s="1"/>
  <c r="W3" i="6"/>
  <c r="Z2" i="6"/>
  <c r="AC2" i="6" s="1"/>
  <c r="V2" i="6"/>
  <c r="V3" i="6"/>
  <c r="H4" i="6"/>
  <c r="H8" i="6"/>
  <c r="Y32" i="6"/>
  <c r="W35" i="6"/>
  <c r="Y2" i="6"/>
  <c r="AB2" i="6" s="1"/>
  <c r="H3" i="6"/>
  <c r="U4" i="6"/>
  <c r="AA4" i="6" s="1"/>
  <c r="U59" i="6"/>
  <c r="V5" i="6"/>
  <c r="H6" i="6"/>
  <c r="Z33" i="6"/>
  <c r="AC33" i="6" s="1"/>
  <c r="V64" i="6"/>
  <c r="U64" i="6"/>
  <c r="W64" i="6"/>
  <c r="W58" i="6"/>
  <c r="W30" i="6"/>
  <c r="H31" i="6"/>
  <c r="V34" i="1" s="1"/>
  <c r="T31" i="6"/>
  <c r="X31" i="6"/>
  <c r="AA31" i="6" s="1"/>
  <c r="V32" i="6"/>
  <c r="Z32" i="6"/>
  <c r="AC32" i="6" s="1"/>
  <c r="T33" i="6"/>
  <c r="X33" i="6"/>
  <c r="AA33" i="6" s="1"/>
  <c r="X62" i="6"/>
  <c r="AA62" i="6" s="1"/>
  <c r="T62" i="6"/>
  <c r="Z62" i="6"/>
  <c r="V34" i="6"/>
  <c r="Z34" i="6"/>
  <c r="AC34" i="6" s="1"/>
  <c r="Z35" i="6"/>
  <c r="AC35" i="6" s="1"/>
  <c r="V36" i="6"/>
  <c r="V58" i="6"/>
  <c r="R61" i="6"/>
  <c r="W142" i="6"/>
  <c r="V142" i="6"/>
  <c r="U142" i="6"/>
  <c r="X115" i="6"/>
  <c r="AA115" i="6" s="1"/>
  <c r="W146" i="6"/>
  <c r="V146" i="6"/>
  <c r="U146" i="6"/>
  <c r="X119" i="6"/>
  <c r="AA119" i="6" s="1"/>
  <c r="U31" i="6"/>
  <c r="Y31" i="6"/>
  <c r="H32" i="6"/>
  <c r="W32" i="6"/>
  <c r="U33" i="6"/>
  <c r="Y33" i="6"/>
  <c r="W62" i="6"/>
  <c r="V62" i="6"/>
  <c r="W34" i="6"/>
  <c r="S63" i="6"/>
  <c r="V35" i="6"/>
  <c r="X35" i="6"/>
  <c r="AA35" i="6" s="1"/>
  <c r="S60" i="6"/>
  <c r="Z60" i="6" s="1"/>
  <c r="U62" i="6"/>
  <c r="W143" i="6"/>
  <c r="V143" i="6"/>
  <c r="U143" i="6"/>
  <c r="X116" i="6"/>
  <c r="AA116" i="6" s="1"/>
  <c r="W147" i="6"/>
  <c r="V147" i="6"/>
  <c r="U147" i="6"/>
  <c r="X120" i="6"/>
  <c r="AA120" i="6" s="1"/>
  <c r="U30" i="6"/>
  <c r="Y30" i="6"/>
  <c r="Z59" i="6"/>
  <c r="V31" i="6"/>
  <c r="Z31" i="6"/>
  <c r="AC31" i="6" s="1"/>
  <c r="T32" i="6"/>
  <c r="X32" i="6"/>
  <c r="AA32" i="6" s="1"/>
  <c r="V33" i="6"/>
  <c r="T34" i="6"/>
  <c r="X34" i="6"/>
  <c r="AA34" i="6" s="1"/>
  <c r="T35" i="6"/>
  <c r="Y35" i="6"/>
  <c r="R64" i="6"/>
  <c r="Y36" i="6"/>
  <c r="X36" i="6"/>
  <c r="AA36" i="6" s="1"/>
  <c r="T36" i="6"/>
  <c r="Z36" i="6"/>
  <c r="AC36" i="6" s="1"/>
  <c r="R58" i="6"/>
  <c r="X59" i="6"/>
  <c r="AA59" i="6" s="1"/>
  <c r="Y62" i="6"/>
  <c r="AB62" i="6" s="1"/>
  <c r="W144" i="6"/>
  <c r="V144" i="6"/>
  <c r="U144" i="6"/>
  <c r="X117" i="6"/>
  <c r="AA117" i="6" s="1"/>
  <c r="W148" i="6"/>
  <c r="V148" i="6"/>
  <c r="U148" i="6"/>
  <c r="W59" i="6"/>
  <c r="V59" i="6"/>
  <c r="W31" i="6"/>
  <c r="U32" i="6"/>
  <c r="U61" i="6"/>
  <c r="W61" i="6"/>
  <c r="W33" i="6"/>
  <c r="U34" i="6"/>
  <c r="Y34" i="6"/>
  <c r="U35" i="6"/>
  <c r="U36" i="6"/>
  <c r="U58" i="6"/>
  <c r="Y59" i="6"/>
  <c r="AB59" i="6" s="1"/>
  <c r="X114" i="6"/>
  <c r="AA114" i="6" s="1"/>
  <c r="W145" i="6"/>
  <c r="V145" i="6"/>
  <c r="U145" i="6"/>
  <c r="X118" i="6"/>
  <c r="AA118" i="6" s="1"/>
  <c r="V198" i="6"/>
  <c r="U198" i="6"/>
  <c r="W310" i="6"/>
  <c r="V310" i="6"/>
  <c r="U310" i="6"/>
  <c r="X283" i="6"/>
  <c r="AA283" i="6" s="1"/>
  <c r="V314" i="6"/>
  <c r="X287" i="6"/>
  <c r="AA287" i="6" s="1"/>
  <c r="Z114" i="6"/>
  <c r="AC114" i="6" s="1"/>
  <c r="Z115" i="6"/>
  <c r="AC115" i="6" s="1"/>
  <c r="Z116" i="6"/>
  <c r="AC116" i="6" s="1"/>
  <c r="Z117" i="6"/>
  <c r="AC117" i="6" s="1"/>
  <c r="Z118" i="6"/>
  <c r="AC118" i="6" s="1"/>
  <c r="Z119" i="6"/>
  <c r="AC119" i="6" s="1"/>
  <c r="Z120" i="6"/>
  <c r="AC120" i="6" s="1"/>
  <c r="R142" i="6"/>
  <c r="R143" i="6"/>
  <c r="R144" i="6"/>
  <c r="R145" i="6"/>
  <c r="R146" i="6"/>
  <c r="R147" i="6"/>
  <c r="R148" i="6"/>
  <c r="T198" i="6"/>
  <c r="V199" i="6"/>
  <c r="U199" i="6"/>
  <c r="S227" i="6"/>
  <c r="W311" i="6"/>
  <c r="V311" i="6"/>
  <c r="U311" i="6"/>
  <c r="X284" i="6"/>
  <c r="AA284" i="6" s="1"/>
  <c r="X288" i="6"/>
  <c r="AA288" i="6" s="1"/>
  <c r="R63" i="6"/>
  <c r="W114" i="6"/>
  <c r="W115" i="6"/>
  <c r="W116" i="6"/>
  <c r="W117" i="6"/>
  <c r="W118" i="6"/>
  <c r="W119" i="6"/>
  <c r="W120" i="6"/>
  <c r="W198" i="6"/>
  <c r="T199" i="6"/>
  <c r="S226" i="6"/>
  <c r="X226" i="6" s="1"/>
  <c r="AA226" i="6" s="1"/>
  <c r="U312" i="6"/>
  <c r="W312" i="6"/>
  <c r="V312" i="6"/>
  <c r="X285" i="6"/>
  <c r="AA285" i="6" s="1"/>
  <c r="T114" i="6"/>
  <c r="T115" i="6"/>
  <c r="T116" i="6"/>
  <c r="T117" i="6"/>
  <c r="T118" i="6"/>
  <c r="T119" i="6"/>
  <c r="T120" i="6"/>
  <c r="Y226" i="6"/>
  <c r="AB226" i="6" s="1"/>
  <c r="X198" i="6"/>
  <c r="AA198" i="6" s="1"/>
  <c r="W199" i="6"/>
  <c r="V200" i="6"/>
  <c r="U200" i="6"/>
  <c r="X200" i="6"/>
  <c r="AA200" i="6" s="1"/>
  <c r="T200" i="6"/>
  <c r="S228" i="6"/>
  <c r="V201" i="6"/>
  <c r="U201" i="6"/>
  <c r="X201" i="6"/>
  <c r="AA201" i="6" s="1"/>
  <c r="T201" i="6"/>
  <c r="S229" i="6"/>
  <c r="T229" i="6" s="1"/>
  <c r="V202" i="6"/>
  <c r="U202" i="6"/>
  <c r="X202" i="6"/>
  <c r="AA202" i="6" s="1"/>
  <c r="T202" i="6"/>
  <c r="S230" i="6"/>
  <c r="Z230" i="6" s="1"/>
  <c r="V203" i="6"/>
  <c r="U203" i="6"/>
  <c r="X203" i="6"/>
  <c r="AA203" i="6" s="1"/>
  <c r="T203" i="6"/>
  <c r="S231" i="6"/>
  <c r="Y231" i="6" s="1"/>
  <c r="AB231" i="6" s="1"/>
  <c r="V204" i="6"/>
  <c r="U204" i="6"/>
  <c r="X204" i="6"/>
  <c r="AA204" i="6" s="1"/>
  <c r="T204" i="6"/>
  <c r="S232" i="6"/>
  <c r="X282" i="6"/>
  <c r="AA282" i="6" s="1"/>
  <c r="V313" i="6"/>
  <c r="Y314" i="6"/>
  <c r="AB314" i="6" s="1"/>
  <c r="X314" i="6"/>
  <c r="AA314" i="6" s="1"/>
  <c r="T314" i="6"/>
  <c r="Z314" i="6"/>
  <c r="Y287" i="6"/>
  <c r="Y288" i="6"/>
  <c r="R313" i="6"/>
  <c r="Z282" i="6"/>
  <c r="AC282" i="6" s="1"/>
  <c r="Z283" i="6"/>
  <c r="AC283" i="6" s="1"/>
  <c r="Z284" i="6"/>
  <c r="AC284" i="6" s="1"/>
  <c r="Z285" i="6"/>
  <c r="AC285" i="6" s="1"/>
  <c r="Z286" i="6"/>
  <c r="AC286" i="6" s="1"/>
  <c r="Z287" i="6"/>
  <c r="AC287" i="6" s="1"/>
  <c r="Z288" i="6"/>
  <c r="AC288" i="6" s="1"/>
  <c r="R310" i="6"/>
  <c r="R311" i="6"/>
  <c r="R312" i="6"/>
  <c r="R316" i="6"/>
  <c r="Y198" i="6"/>
  <c r="Y199" i="6"/>
  <c r="Y200" i="6"/>
  <c r="Y201" i="6"/>
  <c r="Y202" i="6"/>
  <c r="Y203" i="6"/>
  <c r="Y204" i="6"/>
  <c r="W282" i="6"/>
  <c r="W283" i="6"/>
  <c r="W284" i="6"/>
  <c r="U313" i="6"/>
  <c r="W313" i="6"/>
  <c r="W285" i="6"/>
  <c r="U314" i="6"/>
  <c r="W314" i="6"/>
  <c r="W286" i="6"/>
  <c r="U315" i="6"/>
  <c r="W315" i="6"/>
  <c r="W287" i="6"/>
  <c r="U316" i="6"/>
  <c r="W316" i="6"/>
  <c r="W288" i="6"/>
  <c r="R315" i="6"/>
  <c r="V316" i="6"/>
  <c r="Z198" i="6"/>
  <c r="AC198" i="6" s="1"/>
  <c r="Z199" i="6"/>
  <c r="AC199" i="6" s="1"/>
  <c r="Z200" i="6"/>
  <c r="AC200" i="6" s="1"/>
  <c r="Z201" i="6"/>
  <c r="AC201" i="6" s="1"/>
  <c r="Z202" i="6"/>
  <c r="AC202" i="6" s="1"/>
  <c r="Z203" i="6"/>
  <c r="AC203" i="6" s="1"/>
  <c r="Z204" i="6"/>
  <c r="AC204" i="6" s="1"/>
  <c r="T282" i="6"/>
  <c r="T283" i="6"/>
  <c r="T284" i="6"/>
  <c r="T285" i="6"/>
  <c r="T286" i="6"/>
  <c r="X286" i="6"/>
  <c r="AA286" i="6" s="1"/>
  <c r="T287" i="6"/>
  <c r="T288" i="6"/>
  <c r="AA3" i="6" l="1"/>
  <c r="AC236" i="6"/>
  <c r="AB221" i="6"/>
  <c r="AB292" i="6"/>
  <c r="AB205" i="6"/>
  <c r="AB206" i="6"/>
  <c r="AA8" i="6"/>
  <c r="AA6" i="6"/>
  <c r="AC250" i="6"/>
  <c r="AB132" i="6"/>
  <c r="AB219" i="6"/>
  <c r="AA25" i="6"/>
  <c r="AA9" i="6"/>
  <c r="AC75" i="6"/>
  <c r="AC73" i="6"/>
  <c r="AD73" i="6" s="1"/>
  <c r="G1612" i="6" s="1"/>
  <c r="T1561" i="1" s="1"/>
  <c r="AA109" i="6"/>
  <c r="AA271" i="6"/>
  <c r="AD4" i="6"/>
  <c r="L11" i="4"/>
  <c r="M11" i="4"/>
  <c r="AC241" i="6"/>
  <c r="AD241" i="6" s="1"/>
  <c r="AC324" i="6"/>
  <c r="AD324" i="6" s="1"/>
  <c r="AB304" i="6"/>
  <c r="AD304" i="6" s="1"/>
  <c r="AB305" i="6"/>
  <c r="AB303" i="6"/>
  <c r="AD303" i="6" s="1"/>
  <c r="AB124" i="6"/>
  <c r="AD124" i="6" s="1"/>
  <c r="AB214" i="6"/>
  <c r="AD214" i="6" s="1"/>
  <c r="AC328" i="6"/>
  <c r="AB224" i="6"/>
  <c r="AD224" i="6" s="1"/>
  <c r="AC240" i="6"/>
  <c r="AB136" i="6"/>
  <c r="AD136" i="6" s="1"/>
  <c r="AB131" i="6"/>
  <c r="AB216" i="6"/>
  <c r="AD216" i="6" s="1"/>
  <c r="AB128" i="6"/>
  <c r="AD128" i="6" s="1"/>
  <c r="AD8" i="6"/>
  <c r="G1516" i="6" s="1"/>
  <c r="T1468" i="1" s="1"/>
  <c r="K11" i="4"/>
  <c r="K3" i="4"/>
  <c r="J11" i="4"/>
  <c r="AD15" i="6"/>
  <c r="AD102" i="6"/>
  <c r="G1381" i="6" s="1"/>
  <c r="AD5" i="6"/>
  <c r="AD3" i="6"/>
  <c r="G1512" i="6"/>
  <c r="T1464" i="1" s="1"/>
  <c r="G816" i="6"/>
  <c r="G1251" i="6"/>
  <c r="G1483" i="6"/>
  <c r="AD170" i="6"/>
  <c r="G1228" i="6"/>
  <c r="G1199" i="6"/>
  <c r="AD210" i="6"/>
  <c r="G8" i="6"/>
  <c r="G221" i="6"/>
  <c r="G337" i="6"/>
  <c r="G736" i="6"/>
  <c r="G1026" i="6"/>
  <c r="G997" i="6"/>
  <c r="G765" i="6"/>
  <c r="G1142" i="6"/>
  <c r="G910" i="6"/>
  <c r="G939" i="6"/>
  <c r="G952" i="6"/>
  <c r="G923" i="6"/>
  <c r="G778" i="6"/>
  <c r="G1010" i="6"/>
  <c r="G749" i="6"/>
  <c r="G1155" i="6"/>
  <c r="G1039" i="6"/>
  <c r="G4" i="6"/>
  <c r="V1488" i="1"/>
  <c r="V1469" i="1"/>
  <c r="V1465" i="1"/>
  <c r="Z1465" i="1" s="1"/>
  <c r="V1479" i="1"/>
  <c r="V1489" i="1"/>
  <c r="V1468" i="1"/>
  <c r="Z1468" i="1" s="1"/>
  <c r="V1484" i="1"/>
  <c r="V1464" i="1"/>
  <c r="Z1464" i="1" s="1"/>
  <c r="T1489" i="1"/>
  <c r="V1473" i="1"/>
  <c r="V1486" i="1"/>
  <c r="V1481" i="1"/>
  <c r="V1466" i="1"/>
  <c r="Z1466" i="1" s="1"/>
  <c r="V1467" i="1"/>
  <c r="Z1467" i="1" s="1"/>
  <c r="V1470" i="1"/>
  <c r="V1476" i="1"/>
  <c r="V1480" i="1"/>
  <c r="V1483" i="1"/>
  <c r="V1472" i="1"/>
  <c r="V1487" i="1"/>
  <c r="V1462" i="1"/>
  <c r="Z1462" i="1" s="1"/>
  <c r="V1463" i="1"/>
  <c r="Z1463" i="1" s="1"/>
  <c r="V1482" i="1"/>
  <c r="V1478" i="1"/>
  <c r="T1475" i="1"/>
  <c r="V1471" i="1"/>
  <c r="V1474" i="1"/>
  <c r="V1485" i="1"/>
  <c r="T1482" i="1"/>
  <c r="V1475" i="1"/>
  <c r="V1477" i="1"/>
  <c r="P187" i="2"/>
  <c r="AD212" i="6"/>
  <c r="AD208" i="6"/>
  <c r="AD334" i="6"/>
  <c r="AD297" i="6"/>
  <c r="AD265" i="6"/>
  <c r="AD277" i="6"/>
  <c r="AD261" i="6"/>
  <c r="AD299" i="6"/>
  <c r="AD183" i="6"/>
  <c r="AD196" i="6"/>
  <c r="AD188" i="6"/>
  <c r="AD271" i="6"/>
  <c r="AD7" i="6"/>
  <c r="AD18" i="6"/>
  <c r="AD27" i="6"/>
  <c r="AD11" i="6"/>
  <c r="AD269" i="6"/>
  <c r="AD6" i="6"/>
  <c r="AD19" i="6"/>
  <c r="AD131" i="6"/>
  <c r="AD174" i="6"/>
  <c r="AD23" i="6"/>
  <c r="AD84" i="6"/>
  <c r="G1623" i="6" s="1"/>
  <c r="T1572" i="1" s="1"/>
  <c r="AD134" i="6"/>
  <c r="AD323" i="6"/>
  <c r="AD20" i="6"/>
  <c r="AD75" i="6"/>
  <c r="G1614" i="6" s="1"/>
  <c r="T1563" i="1" s="1"/>
  <c r="AD69" i="6"/>
  <c r="G1608" i="6" s="1"/>
  <c r="T1557" i="1" s="1"/>
  <c r="AD105" i="6"/>
  <c r="AD25" i="6"/>
  <c r="AD9" i="6"/>
  <c r="AD150" i="6"/>
  <c r="AD250" i="6"/>
  <c r="AD243" i="6"/>
  <c r="AD223" i="6"/>
  <c r="AD155" i="6"/>
  <c r="AD205" i="6"/>
  <c r="AD221" i="6"/>
  <c r="AD253" i="6"/>
  <c r="AD302" i="6"/>
  <c r="AD219" i="6"/>
  <c r="AD296" i="6"/>
  <c r="AD328" i="6"/>
  <c r="AD218" i="6"/>
  <c r="AD206" i="6"/>
  <c r="AD281" i="6"/>
  <c r="AD117" i="6"/>
  <c r="AD85" i="6"/>
  <c r="AD39" i="6"/>
  <c r="AD41" i="6"/>
  <c r="AD154" i="6"/>
  <c r="AD330" i="6"/>
  <c r="AD242" i="6"/>
  <c r="AD240" i="6"/>
  <c r="AD132" i="6"/>
  <c r="AD225" i="6"/>
  <c r="AD295" i="6"/>
  <c r="AD300" i="6"/>
  <c r="AD122" i="6"/>
  <c r="AD322" i="6"/>
  <c r="AD290" i="6"/>
  <c r="AD284" i="6"/>
  <c r="AD104" i="6"/>
  <c r="AD106" i="6"/>
  <c r="AD162" i="6"/>
  <c r="AD141" i="6"/>
  <c r="AD152" i="6"/>
  <c r="AD207" i="6"/>
  <c r="AD305" i="6"/>
  <c r="AD337" i="6"/>
  <c r="AD222" i="6"/>
  <c r="AD167" i="6"/>
  <c r="AD248" i="6"/>
  <c r="AD245" i="6"/>
  <c r="AD127" i="6"/>
  <c r="AD169" i="6"/>
  <c r="AD239" i="6"/>
  <c r="AD321" i="6"/>
  <c r="AD197" i="6"/>
  <c r="AD267" i="6"/>
  <c r="AD172" i="6"/>
  <c r="AD78" i="6"/>
  <c r="AD43" i="6"/>
  <c r="AD109" i="6"/>
  <c r="AD234" i="6"/>
  <c r="AD246" i="6"/>
  <c r="AD292" i="6"/>
  <c r="AD236" i="6"/>
  <c r="AD293" i="6"/>
  <c r="AD309" i="6"/>
  <c r="AD135" i="6"/>
  <c r="AD220" i="6"/>
  <c r="AD249" i="6"/>
  <c r="AD298" i="6"/>
  <c r="AD156" i="6"/>
  <c r="AD211" i="6"/>
  <c r="AD138" i="6"/>
  <c r="AD126" i="6"/>
  <c r="AD190" i="6"/>
  <c r="AD274" i="6"/>
  <c r="AD266" i="6"/>
  <c r="AD2" i="6"/>
  <c r="AA99" i="6"/>
  <c r="AD99" i="6" s="1"/>
  <c r="AA22" i="6"/>
  <c r="AD22" i="6" s="1"/>
  <c r="AC67" i="6"/>
  <c r="AD67" i="6" s="1"/>
  <c r="G1606" i="6" s="1"/>
  <c r="T1555" i="1" s="1"/>
  <c r="AC81" i="6"/>
  <c r="AD81" i="6" s="1"/>
  <c r="G1620" i="6" s="1"/>
  <c r="T1569" i="1" s="1"/>
  <c r="AA93" i="6"/>
  <c r="AD93" i="6" s="1"/>
  <c r="AC237" i="6"/>
  <c r="AD237" i="6" s="1"/>
  <c r="AC168" i="6"/>
  <c r="AD168" i="6" s="1"/>
  <c r="AC157" i="6"/>
  <c r="AD157" i="6" s="1"/>
  <c r="AA24" i="6"/>
  <c r="AD24" i="6" s="1"/>
  <c r="AA14" i="6"/>
  <c r="AD14" i="6" s="1"/>
  <c r="AA16" i="6"/>
  <c r="AD16" i="6" s="1"/>
  <c r="AC65" i="6"/>
  <c r="AD65" i="6" s="1"/>
  <c r="G1604" i="6" s="1"/>
  <c r="T1553" i="1" s="1"/>
  <c r="AC83" i="6"/>
  <c r="AD83" i="6" s="1"/>
  <c r="G1622" i="6" s="1"/>
  <c r="T1571" i="1" s="1"/>
  <c r="AA108" i="6"/>
  <c r="AD108" i="6" s="1"/>
  <c r="AC166" i="6"/>
  <c r="AD166" i="6" s="1"/>
  <c r="AB121" i="6"/>
  <c r="AD121" i="6" s="1"/>
  <c r="N7" i="1"/>
  <c r="E7" i="1" s="1"/>
  <c r="AC238" i="6"/>
  <c r="AD238" i="6" s="1"/>
  <c r="AC319" i="6"/>
  <c r="AD319" i="6" s="1"/>
  <c r="AA21" i="6"/>
  <c r="AD21" i="6" s="1"/>
  <c r="AC68" i="6"/>
  <c r="AD68" i="6" s="1"/>
  <c r="G1607" i="6" s="1"/>
  <c r="T1556" i="1" s="1"/>
  <c r="AC66" i="6"/>
  <c r="AD66" i="6" s="1"/>
  <c r="G1605" i="6" s="1"/>
  <c r="T1554" i="1" s="1"/>
  <c r="AB49" i="6"/>
  <c r="AD49" i="6" s="1"/>
  <c r="AB45" i="6"/>
  <c r="AD45" i="6" s="1"/>
  <c r="AB37" i="6"/>
  <c r="AD37" i="6" s="1"/>
  <c r="AB215" i="6"/>
  <c r="AD215" i="6" s="1"/>
  <c r="AA10" i="6"/>
  <c r="AD10" i="6" s="1"/>
  <c r="AC332" i="6"/>
  <c r="AD332" i="6" s="1"/>
  <c r="AC247" i="6"/>
  <c r="AD247" i="6" s="1"/>
  <c r="AC331" i="6"/>
  <c r="AD331" i="6" s="1"/>
  <c r="AB301" i="6"/>
  <c r="AD301" i="6" s="1"/>
  <c r="AC153" i="6"/>
  <c r="AD153" i="6" s="1"/>
  <c r="AC163" i="6"/>
  <c r="AD163" i="6" s="1"/>
  <c r="AB294" i="6"/>
  <c r="AD294" i="6" s="1"/>
  <c r="AC164" i="6"/>
  <c r="AD164" i="6" s="1"/>
  <c r="AB137" i="6"/>
  <c r="AD137" i="6" s="1"/>
  <c r="AB129" i="6"/>
  <c r="AD129" i="6" s="1"/>
  <c r="AB125" i="6"/>
  <c r="AD125" i="6" s="1"/>
  <c r="AA180" i="6"/>
  <c r="AD180" i="6" s="1"/>
  <c r="AA193" i="6"/>
  <c r="AD193" i="6" s="1"/>
  <c r="AA182" i="6"/>
  <c r="AD182" i="6" s="1"/>
  <c r="AA195" i="6"/>
  <c r="AD195" i="6" s="1"/>
  <c r="AA187" i="6"/>
  <c r="AD187" i="6" s="1"/>
  <c r="AA275" i="6"/>
  <c r="AD275" i="6" s="1"/>
  <c r="AA276" i="6"/>
  <c r="AD276" i="6" s="1"/>
  <c r="AA268" i="6"/>
  <c r="AD268" i="6" s="1"/>
  <c r="AC160" i="6"/>
  <c r="AD160" i="6" s="1"/>
  <c r="AC158" i="6"/>
  <c r="AD158" i="6" s="1"/>
  <c r="AC326" i="6"/>
  <c r="AD326" i="6" s="1"/>
  <c r="AC244" i="6"/>
  <c r="AD244" i="6" s="1"/>
  <c r="AC233" i="6"/>
  <c r="AD233" i="6" s="1"/>
  <c r="AC235" i="6"/>
  <c r="AD235" i="6" s="1"/>
  <c r="AC329" i="6"/>
  <c r="AD329" i="6" s="1"/>
  <c r="AC165" i="6"/>
  <c r="AD165" i="6" s="1"/>
  <c r="AC317" i="6"/>
  <c r="AD317" i="6" s="1"/>
  <c r="AB306" i="6"/>
  <c r="AD306" i="6" s="1"/>
  <c r="AB289" i="6"/>
  <c r="AD289" i="6" s="1"/>
  <c r="AB140" i="6"/>
  <c r="AD140" i="6" s="1"/>
  <c r="AC161" i="6"/>
  <c r="AD161" i="6" s="1"/>
  <c r="AB130" i="6"/>
  <c r="AD130" i="6" s="1"/>
  <c r="AA181" i="6"/>
  <c r="AD181" i="6" s="1"/>
  <c r="AA194" i="6"/>
  <c r="AD194" i="6" s="1"/>
  <c r="AA186" i="6"/>
  <c r="AD186" i="6" s="1"/>
  <c r="AA279" i="6"/>
  <c r="AD279" i="6" s="1"/>
  <c r="AA17" i="6"/>
  <c r="AD17" i="6" s="1"/>
  <c r="AC72" i="6"/>
  <c r="AD72" i="6" s="1"/>
  <c r="G1611" i="6" s="1"/>
  <c r="T1560" i="1" s="1"/>
  <c r="AC79" i="6"/>
  <c r="AD79" i="6" s="1"/>
  <c r="G1618" i="6" s="1"/>
  <c r="T1567" i="1" s="1"/>
  <c r="AC252" i="6"/>
  <c r="AD252" i="6" s="1"/>
  <c r="AC320" i="6"/>
  <c r="AD320" i="6" s="1"/>
  <c r="AC325" i="6"/>
  <c r="AD325" i="6" s="1"/>
  <c r="AB139" i="6"/>
  <c r="AD139" i="6" s="1"/>
  <c r="AB307" i="6"/>
  <c r="AD307" i="6" s="1"/>
  <c r="AC335" i="6"/>
  <c r="AD335" i="6" s="1"/>
  <c r="AA184" i="6"/>
  <c r="AD184" i="6" s="1"/>
  <c r="AA189" i="6"/>
  <c r="AD189" i="6" s="1"/>
  <c r="AA178" i="6"/>
  <c r="AD178" i="6" s="1"/>
  <c r="AA191" i="6"/>
  <c r="AD191" i="6" s="1"/>
  <c r="AB209" i="6"/>
  <c r="AD209" i="6" s="1"/>
  <c r="AA280" i="6"/>
  <c r="AD280" i="6" s="1"/>
  <c r="AA272" i="6"/>
  <c r="AD272" i="6" s="1"/>
  <c r="AA264" i="6"/>
  <c r="AD264" i="6" s="1"/>
  <c r="AC251" i="6"/>
  <c r="AD251" i="6" s="1"/>
  <c r="AB308" i="6"/>
  <c r="AD308" i="6" s="1"/>
  <c r="AC149" i="6"/>
  <c r="AD149" i="6" s="1"/>
  <c r="AC327" i="6"/>
  <c r="AD327" i="6" s="1"/>
  <c r="AB133" i="6"/>
  <c r="AD133" i="6" s="1"/>
  <c r="AC159" i="6"/>
  <c r="AD159" i="6" s="1"/>
  <c r="AC333" i="6"/>
  <c r="AD333" i="6" s="1"/>
  <c r="AC151" i="6"/>
  <c r="AD151" i="6" s="1"/>
  <c r="AB123" i="6"/>
  <c r="AD123" i="6" s="1"/>
  <c r="AB291" i="6"/>
  <c r="AD291" i="6" s="1"/>
  <c r="AC336" i="6"/>
  <c r="AD336" i="6" s="1"/>
  <c r="AB217" i="6"/>
  <c r="AD217" i="6" s="1"/>
  <c r="AA185" i="6"/>
  <c r="AD185" i="6" s="1"/>
  <c r="AA177" i="6"/>
  <c r="AD177" i="6" s="1"/>
  <c r="AB213" i="6"/>
  <c r="AD213" i="6" s="1"/>
  <c r="AA278" i="6"/>
  <c r="AD278" i="6" s="1"/>
  <c r="AA270" i="6"/>
  <c r="AD270" i="6" s="1"/>
  <c r="AA262" i="6"/>
  <c r="AD262" i="6" s="1"/>
  <c r="AA12" i="6"/>
  <c r="AD12" i="6" s="1"/>
  <c r="AA28" i="6"/>
  <c r="AD28" i="6" s="1"/>
  <c r="AA111" i="6"/>
  <c r="AD111" i="6" s="1"/>
  <c r="AA95" i="6"/>
  <c r="AD95" i="6" s="1"/>
  <c r="AA29" i="6"/>
  <c r="AD29" i="6" s="1"/>
  <c r="AA13" i="6"/>
  <c r="AD13" i="6" s="1"/>
  <c r="AA26" i="6"/>
  <c r="AD26" i="6" s="1"/>
  <c r="M6" i="4"/>
  <c r="M3" i="4"/>
  <c r="AB40" i="6"/>
  <c r="AD40" i="6" s="1"/>
  <c r="AB51" i="6"/>
  <c r="AD51" i="6" s="1"/>
  <c r="AB57" i="6"/>
  <c r="AD57" i="6" s="1"/>
  <c r="V11" i="1"/>
  <c r="Z11" i="1" s="1"/>
  <c r="AB56" i="6"/>
  <c r="AD56" i="6" s="1"/>
  <c r="V10" i="1"/>
  <c r="Z10" i="1" s="1"/>
  <c r="V7" i="1"/>
  <c r="Z7" i="1" s="1"/>
  <c r="V12" i="1"/>
  <c r="Z12" i="1" s="1"/>
  <c r="AB54" i="6"/>
  <c r="AD54" i="6" s="1"/>
  <c r="AB47" i="6"/>
  <c r="AD47" i="6" s="1"/>
  <c r="AB53" i="6"/>
  <c r="AD53" i="6" s="1"/>
  <c r="V8" i="1"/>
  <c r="Z8" i="1" s="1"/>
  <c r="V9" i="1"/>
  <c r="Z9" i="1" s="1"/>
  <c r="AC76" i="6"/>
  <c r="AD76" i="6" s="1"/>
  <c r="G1615" i="6" s="1"/>
  <c r="T1564" i="1" s="1"/>
  <c r="AC71" i="6"/>
  <c r="AD71" i="6" s="1"/>
  <c r="AB44" i="6"/>
  <c r="AD44" i="6" s="1"/>
  <c r="AB50" i="6"/>
  <c r="AD50" i="6" s="1"/>
  <c r="AB55" i="6"/>
  <c r="AD55" i="6" s="1"/>
  <c r="AA101" i="6"/>
  <c r="AD101" i="6" s="1"/>
  <c r="AB46" i="6"/>
  <c r="AD46" i="6" s="1"/>
  <c r="AC77" i="6"/>
  <c r="AD77" i="6" s="1"/>
  <c r="G1616" i="6" s="1"/>
  <c r="T1565" i="1" s="1"/>
  <c r="AB48" i="6"/>
  <c r="AD48" i="6" s="1"/>
  <c r="AA103" i="6"/>
  <c r="AD103" i="6" s="1"/>
  <c r="AA100" i="6"/>
  <c r="AD100" i="6" s="1"/>
  <c r="AA110" i="6"/>
  <c r="AD110" i="6" s="1"/>
  <c r="AA94" i="6"/>
  <c r="AD94" i="6" s="1"/>
  <c r="AC80" i="6"/>
  <c r="AD80" i="6" s="1"/>
  <c r="G1619" i="6" s="1"/>
  <c r="T1568" i="1" s="1"/>
  <c r="AC70" i="6"/>
  <c r="AD70" i="6" s="1"/>
  <c r="G1609" i="6" s="1"/>
  <c r="T1558" i="1" s="1"/>
  <c r="AB38" i="6"/>
  <c r="AD38" i="6" s="1"/>
  <c r="AB52" i="6"/>
  <c r="AD52" i="6" s="1"/>
  <c r="AA113" i="6"/>
  <c r="AD113" i="6" s="1"/>
  <c r="AA97" i="6"/>
  <c r="AD97" i="6" s="1"/>
  <c r="AC82" i="6"/>
  <c r="AD82" i="6" s="1"/>
  <c r="G1621" i="6" s="1"/>
  <c r="T1570" i="1" s="1"/>
  <c r="AC74" i="6"/>
  <c r="AD74" i="6" s="1"/>
  <c r="G1613" i="6" s="1"/>
  <c r="T1562" i="1" s="1"/>
  <c r="AB42" i="6"/>
  <c r="AD42" i="6" s="1"/>
  <c r="AA98" i="6"/>
  <c r="AD98" i="6" s="1"/>
  <c r="AA112" i="6"/>
  <c r="AD112" i="6" s="1"/>
  <c r="AA107" i="6"/>
  <c r="AD107" i="6" s="1"/>
  <c r="AA96" i="6"/>
  <c r="AD96" i="6" s="1"/>
  <c r="AB198" i="6"/>
  <c r="AD198" i="6" s="1"/>
  <c r="AA90" i="6"/>
  <c r="AD90" i="6" s="1"/>
  <c r="AB288" i="6"/>
  <c r="AD288" i="6" s="1"/>
  <c r="N10" i="1"/>
  <c r="E10" i="1" s="1"/>
  <c r="AB199" i="6"/>
  <c r="AD199" i="6" s="1"/>
  <c r="AA257" i="6"/>
  <c r="AD257" i="6" s="1"/>
  <c r="AB114" i="6"/>
  <c r="AD114" i="6" s="1"/>
  <c r="AB287" i="6"/>
  <c r="AD287" i="6" s="1"/>
  <c r="AB118" i="6"/>
  <c r="AD118" i="6" s="1"/>
  <c r="AB285" i="6"/>
  <c r="AD285" i="6" s="1"/>
  <c r="C79" i="6"/>
  <c r="H78" i="6"/>
  <c r="A78" i="6"/>
  <c r="AB202" i="6"/>
  <c r="AD202" i="6" s="1"/>
  <c r="AB34" i="6"/>
  <c r="AD34" i="6" s="1"/>
  <c r="X230" i="6"/>
  <c r="AA230" i="6" s="1"/>
  <c r="AA86" i="6"/>
  <c r="AD86" i="6" s="1"/>
  <c r="AB115" i="6"/>
  <c r="AD115" i="6" s="1"/>
  <c r="AB119" i="6"/>
  <c r="AD119" i="6" s="1"/>
  <c r="AB282" i="6"/>
  <c r="AD282" i="6" s="1"/>
  <c r="AB286" i="6"/>
  <c r="AD286" i="6" s="1"/>
  <c r="AA255" i="6"/>
  <c r="AD255" i="6" s="1"/>
  <c r="O7" i="1"/>
  <c r="O18" i="1"/>
  <c r="N16" i="1"/>
  <c r="E16" i="1" s="1"/>
  <c r="O8" i="1"/>
  <c r="N6" i="1"/>
  <c r="E6" i="1" s="1"/>
  <c r="N27" i="1"/>
  <c r="E27" i="1" s="1"/>
  <c r="O32" i="1"/>
  <c r="N17" i="1"/>
  <c r="E17" i="1" s="1"/>
  <c r="O13" i="1"/>
  <c r="O23" i="1"/>
  <c r="O28" i="1"/>
  <c r="N25" i="1"/>
  <c r="E25" i="1" s="1"/>
  <c r="N8" i="1"/>
  <c r="E8" i="1" s="1"/>
  <c r="O10" i="1"/>
  <c r="N9" i="1"/>
  <c r="E9" i="1" s="1"/>
  <c r="O9" i="1"/>
  <c r="O6" i="1"/>
  <c r="AB204" i="6"/>
  <c r="AD204" i="6" s="1"/>
  <c r="AB200" i="6"/>
  <c r="AD200" i="6" s="1"/>
  <c r="AB203" i="6"/>
  <c r="AD203" i="6" s="1"/>
  <c r="AB30" i="6"/>
  <c r="AD30" i="6" s="1"/>
  <c r="G31" i="6" s="1"/>
  <c r="AA176" i="6"/>
  <c r="AD176" i="6" s="1"/>
  <c r="T226" i="6"/>
  <c r="AB116" i="6"/>
  <c r="AD116" i="6" s="1"/>
  <c r="AB120" i="6"/>
  <c r="AD120" i="6" s="1"/>
  <c r="AB283" i="6"/>
  <c r="AD283" i="6" s="1"/>
  <c r="X60" i="6"/>
  <c r="AA60" i="6" s="1"/>
  <c r="AB32" i="6"/>
  <c r="AD32" i="6" s="1"/>
  <c r="D445" i="5"/>
  <c r="Y230" i="6"/>
  <c r="AB230" i="6" s="1"/>
  <c r="T60" i="6"/>
  <c r="AB31" i="6"/>
  <c r="AD31" i="6" s="1"/>
  <c r="Y60" i="6"/>
  <c r="AB60" i="6" s="1"/>
  <c r="AA89" i="6"/>
  <c r="AD89" i="6" s="1"/>
  <c r="AA92" i="6"/>
  <c r="AD92" i="6" s="1"/>
  <c r="AA259" i="6"/>
  <c r="AD259" i="6" s="1"/>
  <c r="X231" i="6"/>
  <c r="AA231" i="6" s="1"/>
  <c r="AB36" i="6"/>
  <c r="AD36" i="6" s="1"/>
  <c r="AA88" i="6"/>
  <c r="AD88" i="6" s="1"/>
  <c r="N26" i="1"/>
  <c r="E26" i="1" s="1"/>
  <c r="N12" i="1"/>
  <c r="E12" i="1" s="1"/>
  <c r="G12" i="1" s="1"/>
  <c r="O12" i="1"/>
  <c r="O14" i="1"/>
  <c r="O33" i="1"/>
  <c r="D1082" i="5"/>
  <c r="O11" i="1"/>
  <c r="N13" i="1"/>
  <c r="E13" i="1" s="1"/>
  <c r="N11" i="1"/>
  <c r="E11" i="1" s="1"/>
  <c r="N14" i="1"/>
  <c r="E14" i="1" s="1"/>
  <c r="N19" i="1"/>
  <c r="E19" i="1" s="1"/>
  <c r="O19" i="1"/>
  <c r="N20" i="1"/>
  <c r="E20" i="1" s="1"/>
  <c r="N29" i="1"/>
  <c r="E29" i="1" s="1"/>
  <c r="O20" i="1"/>
  <c r="O24" i="1"/>
  <c r="O29" i="1"/>
  <c r="N18" i="1"/>
  <c r="E18" i="1" s="1"/>
  <c r="N28" i="1"/>
  <c r="E28" i="1" s="1"/>
  <c r="B473" i="5"/>
  <c r="D550" i="5"/>
  <c r="D666" i="5"/>
  <c r="D463" i="5"/>
  <c r="B491" i="5"/>
  <c r="N33" i="1"/>
  <c r="E33" i="1" s="1"/>
  <c r="O26" i="1"/>
  <c r="N22" i="1"/>
  <c r="E22" i="1" s="1"/>
  <c r="N30" i="1"/>
  <c r="E30" i="1" s="1"/>
  <c r="O15" i="1"/>
  <c r="O21" i="1"/>
  <c r="O25" i="1"/>
  <c r="O30" i="1"/>
  <c r="N21" i="1"/>
  <c r="E21" i="1" s="1"/>
  <c r="N31" i="1"/>
  <c r="E31" i="1" s="1"/>
  <c r="D448" i="5"/>
  <c r="B476" i="5"/>
  <c r="B487" i="5"/>
  <c r="D750" i="5"/>
  <c r="B778" i="5"/>
  <c r="D690" i="5"/>
  <c r="D634" i="5"/>
  <c r="D914" i="5"/>
  <c r="D472" i="5"/>
  <c r="B500" i="5"/>
  <c r="B477" i="5"/>
  <c r="N15" i="1"/>
  <c r="E15" i="1" s="1"/>
  <c r="N24" i="1"/>
  <c r="E24" i="1" s="1"/>
  <c r="N32" i="1"/>
  <c r="E32" i="1" s="1"/>
  <c r="AA32" i="1" s="1"/>
  <c r="O16" i="1"/>
  <c r="O22" i="1"/>
  <c r="O27" i="1"/>
  <c r="O31" i="1"/>
  <c r="N23" i="1"/>
  <c r="E23" i="1" s="1"/>
  <c r="O17" i="1"/>
  <c r="B475" i="5"/>
  <c r="D443" i="5"/>
  <c r="B471" i="5"/>
  <c r="B486" i="5"/>
  <c r="D446" i="5"/>
  <c r="B474" i="5"/>
  <c r="D802" i="5"/>
  <c r="D858" i="5"/>
  <c r="D1026" i="5"/>
  <c r="D1390" i="5"/>
  <c r="H1342" i="5"/>
  <c r="G1340" i="5"/>
  <c r="H1340" i="5"/>
  <c r="F1339" i="5"/>
  <c r="G1343" i="5"/>
  <c r="F1341" i="5"/>
  <c r="G1341" i="5"/>
  <c r="H1341" i="5"/>
  <c r="G1339" i="5"/>
  <c r="F1344" i="5"/>
  <c r="H1343" i="5"/>
  <c r="F1342" i="5"/>
  <c r="G1342" i="5"/>
  <c r="F1340" i="5"/>
  <c r="H1339" i="5"/>
  <c r="G1344" i="5"/>
  <c r="H1344" i="5"/>
  <c r="F1343" i="5"/>
  <c r="H1335" i="5"/>
  <c r="G1333" i="5"/>
  <c r="H1333" i="5"/>
  <c r="F1332" i="5"/>
  <c r="G1336" i="5"/>
  <c r="F1334" i="5"/>
  <c r="G1334" i="5"/>
  <c r="H1334" i="5"/>
  <c r="G1332" i="5"/>
  <c r="F1337" i="5"/>
  <c r="H1336" i="5"/>
  <c r="F1335" i="5"/>
  <c r="G1335" i="5"/>
  <c r="F1333" i="5"/>
  <c r="H1332" i="5"/>
  <c r="G1337" i="5"/>
  <c r="H1337" i="5"/>
  <c r="F1336" i="5"/>
  <c r="H1328" i="5"/>
  <c r="G1326" i="5"/>
  <c r="H1326" i="5"/>
  <c r="F1325" i="5"/>
  <c r="G1329" i="5"/>
  <c r="F1327" i="5"/>
  <c r="G1327" i="5"/>
  <c r="H1327" i="5"/>
  <c r="G1325" i="5"/>
  <c r="F1330" i="5"/>
  <c r="H1329" i="5"/>
  <c r="F1328" i="5"/>
  <c r="G1328" i="5"/>
  <c r="F1326" i="5"/>
  <c r="H1325" i="5"/>
  <c r="G1330" i="5"/>
  <c r="H1330" i="5"/>
  <c r="F1329" i="5"/>
  <c r="H1314" i="5"/>
  <c r="G1312" i="5"/>
  <c r="H1312" i="5"/>
  <c r="F1311" i="5"/>
  <c r="G1315" i="5"/>
  <c r="F1313" i="5"/>
  <c r="G1313" i="5"/>
  <c r="H1313" i="5"/>
  <c r="G1311" i="5"/>
  <c r="F1316" i="5"/>
  <c r="H1315" i="5"/>
  <c r="F1314" i="5"/>
  <c r="G1314" i="5"/>
  <c r="F1312" i="5"/>
  <c r="H1311" i="5"/>
  <c r="G1316" i="5"/>
  <c r="H1316" i="5"/>
  <c r="F1315" i="5"/>
  <c r="H1307" i="5"/>
  <c r="G1305" i="5"/>
  <c r="H1305" i="5"/>
  <c r="F1304" i="5"/>
  <c r="G1308" i="5"/>
  <c r="F1306" i="5"/>
  <c r="G1306" i="5"/>
  <c r="H1306" i="5"/>
  <c r="G1304" i="5"/>
  <c r="F1309" i="5"/>
  <c r="H1308" i="5"/>
  <c r="F1307" i="5"/>
  <c r="G1307" i="5"/>
  <c r="F1305" i="5"/>
  <c r="H1304" i="5"/>
  <c r="G1309" i="5"/>
  <c r="H1309" i="5"/>
  <c r="F1308" i="5"/>
  <c r="H1300" i="5"/>
  <c r="G1298" i="5"/>
  <c r="H1298" i="5"/>
  <c r="F1297" i="5"/>
  <c r="G1301" i="5"/>
  <c r="F1299" i="5"/>
  <c r="G1299" i="5"/>
  <c r="H1299" i="5"/>
  <c r="G1297" i="5"/>
  <c r="F1302" i="5"/>
  <c r="H1301" i="5"/>
  <c r="F1300" i="5"/>
  <c r="G1300" i="5"/>
  <c r="F1298" i="5"/>
  <c r="H1297" i="5"/>
  <c r="G1302" i="5"/>
  <c r="H1302" i="5"/>
  <c r="F1301" i="5"/>
  <c r="H947" i="5"/>
  <c r="G947" i="5"/>
  <c r="F947" i="5"/>
  <c r="H940" i="5"/>
  <c r="G940" i="5"/>
  <c r="F940" i="5"/>
  <c r="H933" i="5"/>
  <c r="G933" i="5"/>
  <c r="F933" i="5"/>
  <c r="F919" i="5"/>
  <c r="G919" i="5"/>
  <c r="H919" i="5"/>
  <c r="F912" i="5"/>
  <c r="G912" i="5"/>
  <c r="H912" i="5"/>
  <c r="F905" i="5"/>
  <c r="G905" i="5"/>
  <c r="H905" i="5"/>
  <c r="F891" i="5"/>
  <c r="G891" i="5"/>
  <c r="H891" i="5"/>
  <c r="F866" i="5"/>
  <c r="F884" i="5"/>
  <c r="G884" i="5"/>
  <c r="H884" i="5"/>
  <c r="F877" i="5"/>
  <c r="G877" i="5"/>
  <c r="H877" i="5"/>
  <c r="F864" i="5"/>
  <c r="G868" i="5"/>
  <c r="H866" i="5"/>
  <c r="G864" i="5"/>
  <c r="H868" i="5"/>
  <c r="G866" i="5"/>
  <c r="H865" i="5"/>
  <c r="G861" i="5"/>
  <c r="G867" i="5"/>
  <c r="F865" i="5"/>
  <c r="H864" i="5"/>
  <c r="F867" i="5"/>
  <c r="H863" i="5"/>
  <c r="F859" i="5"/>
  <c r="G863" i="5"/>
  <c r="F868" i="5"/>
  <c r="H867" i="5"/>
  <c r="G865" i="5"/>
  <c r="F863" i="5"/>
  <c r="H856" i="5"/>
  <c r="H836" i="5"/>
  <c r="H859" i="5"/>
  <c r="G857" i="5"/>
  <c r="H861" i="5"/>
  <c r="G859" i="5"/>
  <c r="H858" i="5"/>
  <c r="G860" i="5"/>
  <c r="F858" i="5"/>
  <c r="H857" i="5"/>
  <c r="F860" i="5"/>
  <c r="F857" i="5"/>
  <c r="G856" i="5"/>
  <c r="F861" i="5"/>
  <c r="H860" i="5"/>
  <c r="G858" i="5"/>
  <c r="F856" i="5"/>
  <c r="F850" i="5"/>
  <c r="G854" i="5"/>
  <c r="F852" i="5"/>
  <c r="H852" i="5"/>
  <c r="G850" i="5"/>
  <c r="H854" i="5"/>
  <c r="G852" i="5"/>
  <c r="H849" i="5"/>
  <c r="H851" i="5"/>
  <c r="F835" i="5"/>
  <c r="G853" i="5"/>
  <c r="F851" i="5"/>
  <c r="H850" i="5"/>
  <c r="F853" i="5"/>
  <c r="G849" i="5"/>
  <c r="F854" i="5"/>
  <c r="H853" i="5"/>
  <c r="G851" i="5"/>
  <c r="F849" i="5"/>
  <c r="G836" i="5"/>
  <c r="G839" i="5"/>
  <c r="F837" i="5"/>
  <c r="G837" i="5"/>
  <c r="H837" i="5"/>
  <c r="H838" i="5"/>
  <c r="G835" i="5"/>
  <c r="F840" i="5"/>
  <c r="H839" i="5"/>
  <c r="F838" i="5"/>
  <c r="G838" i="5"/>
  <c r="F836" i="5"/>
  <c r="H835" i="5"/>
  <c r="G840" i="5"/>
  <c r="H840" i="5"/>
  <c r="F839" i="5"/>
  <c r="G829" i="5"/>
  <c r="F821" i="5"/>
  <c r="G832" i="5"/>
  <c r="F830" i="5"/>
  <c r="G830" i="5"/>
  <c r="H830" i="5"/>
  <c r="F828" i="5"/>
  <c r="G828" i="5"/>
  <c r="F833" i="5"/>
  <c r="H832" i="5"/>
  <c r="F831" i="5"/>
  <c r="G831" i="5"/>
  <c r="H831" i="5"/>
  <c r="H829" i="5"/>
  <c r="H824" i="5"/>
  <c r="F829" i="5"/>
  <c r="H828" i="5"/>
  <c r="G833" i="5"/>
  <c r="H833" i="5"/>
  <c r="F832" i="5"/>
  <c r="G822" i="5"/>
  <c r="H822" i="5"/>
  <c r="G825" i="5"/>
  <c r="F823" i="5"/>
  <c r="G823" i="5"/>
  <c r="H823" i="5"/>
  <c r="G821" i="5"/>
  <c r="F826" i="5"/>
  <c r="H825" i="5"/>
  <c r="F824" i="5"/>
  <c r="G824" i="5"/>
  <c r="F822" i="5"/>
  <c r="H821" i="5"/>
  <c r="G826" i="5"/>
  <c r="H826" i="5"/>
  <c r="F825" i="5"/>
  <c r="F443" i="5"/>
  <c r="G443" i="5"/>
  <c r="H443" i="5"/>
  <c r="D419" i="5"/>
  <c r="D438" i="5"/>
  <c r="D415" i="5"/>
  <c r="D430" i="5"/>
  <c r="D418" i="5"/>
  <c r="D435" i="5"/>
  <c r="D421" i="5"/>
  <c r="D417" i="5"/>
  <c r="D420" i="5"/>
  <c r="D431" i="5"/>
  <c r="D442" i="5"/>
  <c r="B436" i="5"/>
  <c r="B464" i="5" s="1"/>
  <c r="D408" i="5"/>
  <c r="D406" i="5"/>
  <c r="B434" i="5"/>
  <c r="B462" i="5" s="1"/>
  <c r="B433" i="5"/>
  <c r="B461" i="5" s="1"/>
  <c r="D405" i="5"/>
  <c r="D404" i="5"/>
  <c r="B432" i="5"/>
  <c r="B460" i="5" s="1"/>
  <c r="D401" i="5"/>
  <c r="B429" i="5"/>
  <c r="B457" i="5" s="1"/>
  <c r="D413" i="5"/>
  <c r="B441" i="5"/>
  <c r="B469" i="5" s="1"/>
  <c r="D411" i="5"/>
  <c r="B439" i="5"/>
  <c r="B467" i="5" s="1"/>
  <c r="D412" i="5"/>
  <c r="B440" i="5"/>
  <c r="B468" i="5" s="1"/>
  <c r="D409" i="5"/>
  <c r="B437" i="5"/>
  <c r="B465" i="5" s="1"/>
  <c r="H416" i="5"/>
  <c r="H436" i="5"/>
  <c r="F436" i="5"/>
  <c r="G436" i="5"/>
  <c r="H429" i="5"/>
  <c r="F429" i="5"/>
  <c r="G429" i="5"/>
  <c r="F420" i="5"/>
  <c r="H419" i="5"/>
  <c r="F415" i="5"/>
  <c r="H403" i="5"/>
  <c r="H415" i="5"/>
  <c r="G417" i="5"/>
  <c r="H417" i="5"/>
  <c r="H418" i="5"/>
  <c r="G416" i="5"/>
  <c r="G415" i="5"/>
  <c r="F418" i="5"/>
  <c r="G418" i="5"/>
  <c r="G420" i="5"/>
  <c r="G419" i="5"/>
  <c r="F417" i="5"/>
  <c r="F416" i="5"/>
  <c r="H420" i="5"/>
  <c r="F419" i="5"/>
  <c r="F413" i="5"/>
  <c r="F408" i="5"/>
  <c r="F401" i="5"/>
  <c r="H408" i="5"/>
  <c r="G413" i="5"/>
  <c r="G410" i="5"/>
  <c r="H410" i="5"/>
  <c r="H409" i="5"/>
  <c r="H411" i="5"/>
  <c r="G409" i="5"/>
  <c r="G408" i="5"/>
  <c r="F411" i="5"/>
  <c r="G411" i="5"/>
  <c r="H412" i="5"/>
  <c r="H402" i="5"/>
  <c r="G412" i="5"/>
  <c r="F410" i="5"/>
  <c r="F409" i="5"/>
  <c r="H413" i="5"/>
  <c r="F412" i="5"/>
  <c r="G402" i="5"/>
  <c r="G401" i="5"/>
  <c r="G403" i="5"/>
  <c r="H404" i="5"/>
  <c r="F403" i="5"/>
  <c r="F402" i="5"/>
  <c r="F404" i="5"/>
  <c r="G404" i="5"/>
  <c r="H401" i="5"/>
  <c r="G406" i="5"/>
  <c r="F406" i="5"/>
  <c r="H405" i="5"/>
  <c r="G405" i="5"/>
  <c r="H406" i="5"/>
  <c r="F405" i="5"/>
  <c r="G321" i="5"/>
  <c r="F331" i="5"/>
  <c r="H334" i="5"/>
  <c r="F324" i="5"/>
  <c r="G335" i="5"/>
  <c r="F333" i="5"/>
  <c r="H333" i="5"/>
  <c r="G331" i="5"/>
  <c r="F336" i="5"/>
  <c r="H335" i="5"/>
  <c r="F334" i="5"/>
  <c r="G334" i="5"/>
  <c r="G332" i="5"/>
  <c r="H332" i="5"/>
  <c r="G333" i="5"/>
  <c r="F332" i="5"/>
  <c r="H331" i="5"/>
  <c r="G336" i="5"/>
  <c r="H336" i="5"/>
  <c r="F335" i="5"/>
  <c r="F326" i="5"/>
  <c r="H329" i="5"/>
  <c r="F317" i="5"/>
  <c r="H328" i="5"/>
  <c r="H325" i="5"/>
  <c r="H326" i="5"/>
  <c r="F329" i="5"/>
  <c r="G324" i="5"/>
  <c r="H324" i="5"/>
  <c r="G329" i="5"/>
  <c r="G326" i="5"/>
  <c r="F325" i="5"/>
  <c r="G327" i="5"/>
  <c r="F320" i="5"/>
  <c r="G325" i="5"/>
  <c r="H327" i="5"/>
  <c r="F327" i="5"/>
  <c r="G328" i="5"/>
  <c r="F328" i="5"/>
  <c r="G318" i="5"/>
  <c r="F318" i="5"/>
  <c r="F319" i="5"/>
  <c r="H322" i="5"/>
  <c r="H319" i="5"/>
  <c r="H320" i="5"/>
  <c r="H321" i="5"/>
  <c r="H318" i="5"/>
  <c r="G317" i="5"/>
  <c r="G320" i="5"/>
  <c r="H317" i="5"/>
  <c r="G322" i="5"/>
  <c r="G319" i="5"/>
  <c r="F322" i="5"/>
  <c r="F321" i="5"/>
  <c r="G296" i="5"/>
  <c r="F305" i="5"/>
  <c r="F304" i="5"/>
  <c r="H308" i="5"/>
  <c r="F303" i="5"/>
  <c r="F296" i="5"/>
  <c r="H304" i="5"/>
  <c r="H306" i="5"/>
  <c r="H303" i="5"/>
  <c r="G308" i="5"/>
  <c r="G305" i="5"/>
  <c r="G307" i="5"/>
  <c r="G306" i="5"/>
  <c r="H307" i="5"/>
  <c r="H305" i="5"/>
  <c r="G271" i="5"/>
  <c r="G304" i="5"/>
  <c r="G303" i="5"/>
  <c r="F306" i="5"/>
  <c r="F308" i="5"/>
  <c r="F307" i="5"/>
  <c r="G297" i="5"/>
  <c r="H297" i="5"/>
  <c r="F289" i="5"/>
  <c r="F297" i="5"/>
  <c r="G298" i="5"/>
  <c r="G300" i="5"/>
  <c r="H300" i="5"/>
  <c r="H299" i="5"/>
  <c r="F299" i="5"/>
  <c r="G299" i="5"/>
  <c r="F298" i="5"/>
  <c r="H298" i="5"/>
  <c r="H296" i="5"/>
  <c r="G301" i="5"/>
  <c r="F301" i="5"/>
  <c r="H301" i="5"/>
  <c r="F300" i="5"/>
  <c r="F294" i="5"/>
  <c r="H290" i="5"/>
  <c r="H293" i="5"/>
  <c r="H289" i="5"/>
  <c r="G294" i="5"/>
  <c r="H291" i="5"/>
  <c r="H292" i="5"/>
  <c r="G290" i="5"/>
  <c r="G289" i="5"/>
  <c r="F292" i="5"/>
  <c r="G292" i="5"/>
  <c r="H275" i="5"/>
  <c r="G291" i="5"/>
  <c r="G293" i="5"/>
  <c r="F291" i="5"/>
  <c r="F290" i="5"/>
  <c r="H294" i="5"/>
  <c r="F293" i="5"/>
  <c r="G280" i="5"/>
  <c r="F278" i="5"/>
  <c r="F276" i="5"/>
  <c r="H277" i="5"/>
  <c r="H280" i="5"/>
  <c r="G278" i="5"/>
  <c r="H273" i="5"/>
  <c r="F277" i="5"/>
  <c r="H276" i="5"/>
  <c r="F280" i="5"/>
  <c r="F279" i="5"/>
  <c r="G268" i="5"/>
  <c r="G276" i="5"/>
  <c r="H278" i="5"/>
  <c r="H270" i="5"/>
  <c r="G279" i="5"/>
  <c r="H279" i="5"/>
  <c r="G277" i="5"/>
  <c r="G275" i="5"/>
  <c r="F275" i="5"/>
  <c r="G272" i="5"/>
  <c r="F273" i="5"/>
  <c r="H263" i="5"/>
  <c r="H268" i="5"/>
  <c r="G273" i="5"/>
  <c r="G270" i="5"/>
  <c r="F269" i="5"/>
  <c r="F272" i="5"/>
  <c r="F270" i="5"/>
  <c r="H272" i="5"/>
  <c r="H269" i="5"/>
  <c r="H271" i="5"/>
  <c r="G269" i="5"/>
  <c r="F271" i="5"/>
  <c r="F268" i="5"/>
  <c r="G252" i="5"/>
  <c r="H265" i="5"/>
  <c r="H266" i="5"/>
  <c r="G264" i="5"/>
  <c r="G249" i="5"/>
  <c r="F247" i="5"/>
  <c r="H261" i="5"/>
  <c r="G266" i="5"/>
  <c r="F264" i="5"/>
  <c r="F265" i="5"/>
  <c r="H247" i="5"/>
  <c r="G265" i="5"/>
  <c r="F263" i="5"/>
  <c r="F262" i="5"/>
  <c r="H262" i="5"/>
  <c r="F266" i="5"/>
  <c r="G263" i="5"/>
  <c r="H249" i="5"/>
  <c r="H264" i="5"/>
  <c r="G262" i="5"/>
  <c r="G261" i="5"/>
  <c r="F261" i="5"/>
  <c r="G248" i="5"/>
  <c r="F248" i="5"/>
  <c r="F250" i="5"/>
  <c r="G247" i="5"/>
  <c r="F249" i="5"/>
  <c r="G251" i="5"/>
  <c r="H252" i="5"/>
  <c r="G250" i="5"/>
  <c r="F252" i="5"/>
  <c r="H251" i="5"/>
  <c r="H248" i="5"/>
  <c r="H250" i="5"/>
  <c r="F251" i="5"/>
  <c r="F233" i="5"/>
  <c r="G241" i="5"/>
  <c r="F241" i="5"/>
  <c r="F243" i="5"/>
  <c r="H242" i="5"/>
  <c r="G233" i="5"/>
  <c r="H240" i="5"/>
  <c r="G245" i="5"/>
  <c r="G242" i="5"/>
  <c r="F240" i="5"/>
  <c r="G240" i="5"/>
  <c r="F242" i="5"/>
  <c r="G244" i="5"/>
  <c r="H245" i="5"/>
  <c r="G243" i="5"/>
  <c r="F236" i="5"/>
  <c r="H243" i="5"/>
  <c r="H244" i="5"/>
  <c r="H241" i="5"/>
  <c r="F245" i="5"/>
  <c r="F244" i="5"/>
  <c r="F235" i="5"/>
  <c r="F238" i="5"/>
  <c r="H235" i="5"/>
  <c r="H236" i="5"/>
  <c r="H237" i="5"/>
  <c r="H234" i="5"/>
  <c r="F234" i="5"/>
  <c r="G236" i="5"/>
  <c r="G234" i="5"/>
  <c r="H221" i="5"/>
  <c r="H238" i="5"/>
  <c r="H233" i="5"/>
  <c r="G238" i="5"/>
  <c r="G235" i="5"/>
  <c r="G237" i="5"/>
  <c r="F237" i="5"/>
  <c r="F224" i="5"/>
  <c r="G221" i="5"/>
  <c r="G224" i="5"/>
  <c r="F220" i="5"/>
  <c r="G220" i="5"/>
  <c r="G219" i="5"/>
  <c r="H224" i="5"/>
  <c r="G222" i="5"/>
  <c r="G214" i="5"/>
  <c r="H223" i="5"/>
  <c r="F219" i="5"/>
  <c r="F212" i="5"/>
  <c r="H219" i="5"/>
  <c r="F222" i="5"/>
  <c r="G159" i="5"/>
  <c r="G223" i="5"/>
  <c r="F221" i="5"/>
  <c r="H220" i="5"/>
  <c r="H222" i="5"/>
  <c r="F223" i="5"/>
  <c r="F217" i="5"/>
  <c r="F207" i="5"/>
  <c r="G213" i="5"/>
  <c r="F215" i="5"/>
  <c r="H212" i="5"/>
  <c r="H214" i="5"/>
  <c r="G216" i="5"/>
  <c r="F213" i="5"/>
  <c r="H216" i="5"/>
  <c r="H217" i="5"/>
  <c r="F214" i="5"/>
  <c r="G215" i="5"/>
  <c r="H215" i="5"/>
  <c r="H213" i="5"/>
  <c r="G212" i="5"/>
  <c r="G217" i="5"/>
  <c r="F216" i="5"/>
  <c r="F208" i="5"/>
  <c r="F209" i="5"/>
  <c r="H191" i="5"/>
  <c r="H210" i="5"/>
  <c r="G205" i="5"/>
  <c r="H209" i="5"/>
  <c r="H206" i="5"/>
  <c r="H207" i="5"/>
  <c r="F206" i="5"/>
  <c r="H205" i="5"/>
  <c r="G210" i="5"/>
  <c r="G209" i="5"/>
  <c r="F210" i="5"/>
  <c r="G207" i="5"/>
  <c r="G208" i="5"/>
  <c r="H208" i="5"/>
  <c r="G206" i="5"/>
  <c r="F205" i="5"/>
  <c r="F192" i="5"/>
  <c r="G196" i="5"/>
  <c r="H196" i="5"/>
  <c r="F184" i="5"/>
  <c r="H194" i="5"/>
  <c r="G192" i="5"/>
  <c r="H192" i="5"/>
  <c r="F191" i="5"/>
  <c r="H193" i="5"/>
  <c r="G195" i="5"/>
  <c r="F193" i="5"/>
  <c r="G193" i="5"/>
  <c r="G194" i="5"/>
  <c r="G191" i="5"/>
  <c r="F196" i="5"/>
  <c r="H195" i="5"/>
  <c r="F194" i="5"/>
  <c r="F195" i="5"/>
  <c r="G185" i="5"/>
  <c r="F186" i="5"/>
  <c r="G186" i="5"/>
  <c r="G184" i="5"/>
  <c r="F189" i="5"/>
  <c r="H188" i="5"/>
  <c r="F187" i="5"/>
  <c r="G187" i="5"/>
  <c r="H187" i="5"/>
  <c r="H185" i="5"/>
  <c r="F177" i="5"/>
  <c r="G188" i="5"/>
  <c r="H186" i="5"/>
  <c r="F185" i="5"/>
  <c r="H184" i="5"/>
  <c r="G189" i="5"/>
  <c r="H189" i="5"/>
  <c r="F188" i="5"/>
  <c r="G181" i="5"/>
  <c r="G179" i="5"/>
  <c r="H163" i="5"/>
  <c r="H181" i="5"/>
  <c r="H178" i="5"/>
  <c r="F178" i="5"/>
  <c r="H177" i="5"/>
  <c r="G182" i="5"/>
  <c r="G180" i="5"/>
  <c r="F179" i="5"/>
  <c r="G177" i="5"/>
  <c r="F182" i="5"/>
  <c r="H179" i="5"/>
  <c r="F180" i="5"/>
  <c r="H180" i="5"/>
  <c r="G178" i="5"/>
  <c r="H182" i="5"/>
  <c r="F181" i="5"/>
  <c r="F166" i="5"/>
  <c r="F164" i="5"/>
  <c r="G168" i="5"/>
  <c r="H168" i="5"/>
  <c r="G166" i="5"/>
  <c r="H166" i="5"/>
  <c r="G164" i="5"/>
  <c r="H161" i="5"/>
  <c r="F167" i="5"/>
  <c r="G167" i="5"/>
  <c r="F165" i="5"/>
  <c r="G165" i="5"/>
  <c r="H165" i="5"/>
  <c r="G156" i="5"/>
  <c r="H158" i="5"/>
  <c r="H164" i="5"/>
  <c r="F163" i="5"/>
  <c r="G163" i="5"/>
  <c r="F168" i="5"/>
  <c r="H167" i="5"/>
  <c r="H159" i="5"/>
  <c r="F161" i="5"/>
  <c r="H160" i="5"/>
  <c r="G160" i="5"/>
  <c r="H151" i="5"/>
  <c r="F158" i="5"/>
  <c r="G149" i="5"/>
  <c r="H156" i="5"/>
  <c r="G161" i="5"/>
  <c r="G158" i="5"/>
  <c r="H157" i="5"/>
  <c r="F160" i="5"/>
  <c r="F157" i="5"/>
  <c r="G157" i="5"/>
  <c r="F159" i="5"/>
  <c r="F156" i="5"/>
  <c r="F154" i="5"/>
  <c r="H153" i="5"/>
  <c r="H152" i="5"/>
  <c r="F152" i="5"/>
  <c r="G152" i="5"/>
  <c r="H149" i="5"/>
  <c r="G154" i="5"/>
  <c r="G151" i="5"/>
  <c r="H154" i="5"/>
  <c r="F153" i="5"/>
  <c r="G153" i="5"/>
  <c r="F151" i="5"/>
  <c r="H150" i="5"/>
  <c r="G139" i="5"/>
  <c r="F150" i="5"/>
  <c r="G150" i="5"/>
  <c r="F149" i="5"/>
  <c r="F139" i="5"/>
  <c r="F137" i="5"/>
  <c r="F135" i="5"/>
  <c r="G135" i="5"/>
  <c r="H139" i="5"/>
  <c r="H136" i="5"/>
  <c r="H137" i="5"/>
  <c r="F136" i="5"/>
  <c r="H135" i="5"/>
  <c r="G140" i="5"/>
  <c r="H140" i="5"/>
  <c r="F140" i="5"/>
  <c r="F138" i="5"/>
  <c r="G138" i="5"/>
  <c r="H138" i="5"/>
  <c r="G136" i="5"/>
  <c r="G137" i="5"/>
  <c r="H132" i="5"/>
  <c r="F131" i="5"/>
  <c r="G133" i="5"/>
  <c r="H133" i="5"/>
  <c r="F129" i="5"/>
  <c r="G129" i="5"/>
  <c r="H131" i="5"/>
  <c r="G128" i="5"/>
  <c r="G131" i="5"/>
  <c r="F133" i="5"/>
  <c r="F128" i="5"/>
  <c r="H128" i="5"/>
  <c r="H130" i="5"/>
  <c r="G132" i="5"/>
  <c r="F130" i="5"/>
  <c r="G130" i="5"/>
  <c r="H129" i="5"/>
  <c r="F132" i="5"/>
  <c r="G112" i="5"/>
  <c r="H125" i="5"/>
  <c r="F121" i="5"/>
  <c r="F107" i="5"/>
  <c r="G126" i="5"/>
  <c r="H123" i="5"/>
  <c r="F122" i="5"/>
  <c r="G122" i="5"/>
  <c r="G121" i="5"/>
  <c r="F124" i="5"/>
  <c r="G124" i="5"/>
  <c r="F126" i="5"/>
  <c r="H122" i="5"/>
  <c r="F110" i="5"/>
  <c r="H121" i="5"/>
  <c r="G123" i="5"/>
  <c r="H107" i="5"/>
  <c r="H124" i="5"/>
  <c r="F123" i="5"/>
  <c r="G125" i="5"/>
  <c r="H126" i="5"/>
  <c r="F125" i="5"/>
  <c r="G108" i="5"/>
  <c r="F112" i="5"/>
  <c r="H112" i="5"/>
  <c r="H109" i="5"/>
  <c r="F108" i="5"/>
  <c r="F109" i="5"/>
  <c r="H108" i="5"/>
  <c r="G107" i="5"/>
  <c r="G110" i="5"/>
  <c r="H110" i="5"/>
  <c r="H111" i="5"/>
  <c r="G109" i="5"/>
  <c r="G111" i="5"/>
  <c r="F111" i="5"/>
  <c r="H93" i="5"/>
  <c r="H100" i="5"/>
  <c r="G105" i="5"/>
  <c r="F103" i="5"/>
  <c r="F100" i="5"/>
  <c r="F93" i="5"/>
  <c r="G101" i="5"/>
  <c r="F105" i="5"/>
  <c r="H105" i="5"/>
  <c r="G98" i="5"/>
  <c r="G100" i="5"/>
  <c r="F102" i="5"/>
  <c r="H101" i="5"/>
  <c r="F101" i="5"/>
  <c r="G103" i="5"/>
  <c r="H102" i="5"/>
  <c r="F114" i="5"/>
  <c r="H103" i="5"/>
  <c r="H104" i="5"/>
  <c r="G102" i="5"/>
  <c r="G104" i="5"/>
  <c r="F104" i="5"/>
  <c r="G94" i="5"/>
  <c r="F94" i="5"/>
  <c r="F96" i="5"/>
  <c r="H95" i="5"/>
  <c r="G95" i="5"/>
  <c r="G93" i="5"/>
  <c r="F95" i="5"/>
  <c r="F98" i="5"/>
  <c r="H98" i="5"/>
  <c r="G96" i="5"/>
  <c r="H96" i="5"/>
  <c r="H97" i="5"/>
  <c r="H94" i="5"/>
  <c r="G97" i="5"/>
  <c r="F97" i="5"/>
  <c r="G114" i="5"/>
  <c r="H170" i="5"/>
  <c r="G282" i="5"/>
  <c r="G1290" i="5"/>
  <c r="F198" i="5"/>
  <c r="F310" i="5"/>
  <c r="H814" i="5"/>
  <c r="O34" i="1"/>
  <c r="O36" i="1"/>
  <c r="D61" i="5"/>
  <c r="O40" i="1"/>
  <c r="O37" i="1"/>
  <c r="N36" i="1"/>
  <c r="E36" i="1" s="1"/>
  <c r="AA36" i="1" s="1"/>
  <c r="N37" i="1"/>
  <c r="E37" i="1" s="1"/>
  <c r="N38" i="1"/>
  <c r="E38" i="1" s="1"/>
  <c r="O35" i="1"/>
  <c r="N35" i="1"/>
  <c r="E35" i="1" s="1"/>
  <c r="O39" i="1"/>
  <c r="N39" i="1"/>
  <c r="E39" i="1" s="1"/>
  <c r="O38" i="1"/>
  <c r="N34" i="1"/>
  <c r="E34" i="1" s="1"/>
  <c r="N40" i="1"/>
  <c r="E40" i="1" s="1"/>
  <c r="P109" i="2"/>
  <c r="P125" i="2"/>
  <c r="P65" i="2"/>
  <c r="Q33" i="2"/>
  <c r="Q89" i="2"/>
  <c r="Q129" i="2"/>
  <c r="P21" i="2"/>
  <c r="P149" i="2"/>
  <c r="P29" i="2"/>
  <c r="Q105" i="2"/>
  <c r="Q17" i="2"/>
  <c r="P181" i="2"/>
  <c r="Q73" i="2"/>
  <c r="P157" i="2"/>
  <c r="P191" i="2"/>
  <c r="Q153" i="2"/>
  <c r="P49" i="2"/>
  <c r="G258" i="5"/>
  <c r="H142" i="5"/>
  <c r="G254" i="5"/>
  <c r="F814" i="5"/>
  <c r="H1318" i="5"/>
  <c r="F1318" i="5"/>
  <c r="F282" i="5"/>
  <c r="F170" i="5"/>
  <c r="L41" i="5"/>
  <c r="M41" i="5" s="1"/>
  <c r="H282" i="5"/>
  <c r="G198" i="5"/>
  <c r="G170" i="5"/>
  <c r="H114" i="5"/>
  <c r="G86" i="5"/>
  <c r="G310" i="5"/>
  <c r="G226" i="5"/>
  <c r="G1318" i="5"/>
  <c r="F226" i="5"/>
  <c r="G814" i="5"/>
  <c r="F86" i="5"/>
  <c r="H310" i="5"/>
  <c r="H1320" i="5"/>
  <c r="H86" i="5"/>
  <c r="H226" i="5"/>
  <c r="H198" i="5"/>
  <c r="F1290" i="5"/>
  <c r="F142" i="5"/>
  <c r="G142" i="5"/>
  <c r="F254" i="5"/>
  <c r="H1290" i="5"/>
  <c r="G229" i="5"/>
  <c r="B87" i="5"/>
  <c r="D59" i="5"/>
  <c r="F116" i="5"/>
  <c r="D89" i="5"/>
  <c r="B117" i="5"/>
  <c r="B91" i="5"/>
  <c r="D63" i="5"/>
  <c r="P37" i="2"/>
  <c r="P93" i="2"/>
  <c r="Q137" i="2"/>
  <c r="P77" i="2"/>
  <c r="Y313" i="6"/>
  <c r="AB313" i="6" s="1"/>
  <c r="X313" i="6"/>
  <c r="AA313" i="6" s="1"/>
  <c r="T313" i="6"/>
  <c r="Z313" i="6"/>
  <c r="AC313" i="6" s="1"/>
  <c r="V232" i="6"/>
  <c r="U232" i="6"/>
  <c r="W232" i="6"/>
  <c r="V228" i="6"/>
  <c r="U228" i="6"/>
  <c r="W228" i="6"/>
  <c r="Y232" i="6"/>
  <c r="AB232" i="6" s="1"/>
  <c r="Y229" i="6"/>
  <c r="AB229" i="6" s="1"/>
  <c r="Y228" i="6"/>
  <c r="AB228" i="6" s="1"/>
  <c r="V227" i="6"/>
  <c r="U227" i="6"/>
  <c r="W227" i="6"/>
  <c r="X148" i="6"/>
  <c r="AA148" i="6" s="1"/>
  <c r="T148" i="6"/>
  <c r="Z148" i="6"/>
  <c r="AC148" i="6" s="1"/>
  <c r="Y148" i="6"/>
  <c r="AB148" i="6" s="1"/>
  <c r="X144" i="6"/>
  <c r="AA144" i="6" s="1"/>
  <c r="T144" i="6"/>
  <c r="Z144" i="6"/>
  <c r="AC144" i="6" s="1"/>
  <c r="Y144" i="6"/>
  <c r="AB144" i="6" s="1"/>
  <c r="Y227" i="6"/>
  <c r="AB227" i="6" s="1"/>
  <c r="Z64" i="6"/>
  <c r="AC64" i="6" s="1"/>
  <c r="Y64" i="6"/>
  <c r="AB64" i="6" s="1"/>
  <c r="X64" i="6"/>
  <c r="AA64" i="6" s="1"/>
  <c r="T64" i="6"/>
  <c r="AA254" i="6"/>
  <c r="AD254" i="6" s="1"/>
  <c r="D60" i="5"/>
  <c r="B88" i="5"/>
  <c r="G174" i="5"/>
  <c r="M29" i="5"/>
  <c r="L39" i="5"/>
  <c r="M39" i="5" s="1"/>
  <c r="H88" i="5"/>
  <c r="G231" i="5"/>
  <c r="F145" i="5"/>
  <c r="F255" i="5"/>
  <c r="F89" i="5"/>
  <c r="F228" i="5"/>
  <c r="H90" i="5"/>
  <c r="F118" i="5"/>
  <c r="H173" i="5"/>
  <c r="G256" i="5"/>
  <c r="H842" i="5"/>
  <c r="G118" i="5"/>
  <c r="F147" i="5"/>
  <c r="G870" i="5"/>
  <c r="G397" i="5"/>
  <c r="F844" i="5"/>
  <c r="F1321" i="5"/>
  <c r="F90" i="5"/>
  <c r="H116" i="5"/>
  <c r="F146" i="5"/>
  <c r="F171" i="5"/>
  <c r="G175" i="5"/>
  <c r="F230" i="5"/>
  <c r="H284" i="5"/>
  <c r="H396" i="5"/>
  <c r="H846" i="5"/>
  <c r="F1294" i="5"/>
  <c r="G115" i="5"/>
  <c r="G144" i="5"/>
  <c r="G173" i="5"/>
  <c r="G202" i="5"/>
  <c r="H257" i="5"/>
  <c r="G395" i="5"/>
  <c r="H815" i="5"/>
  <c r="G199" i="5"/>
  <c r="H227" i="5"/>
  <c r="G286" i="5"/>
  <c r="F312" i="5"/>
  <c r="F395" i="5"/>
  <c r="H422" i="5"/>
  <c r="G817" i="5"/>
  <c r="H845" i="5"/>
  <c r="F926" i="5"/>
  <c r="G1322" i="5"/>
  <c r="G201" i="5"/>
  <c r="H229" i="5"/>
  <c r="G255" i="5"/>
  <c r="H287" i="5"/>
  <c r="F314" i="5"/>
  <c r="G396" i="5"/>
  <c r="G819" i="5"/>
  <c r="H847" i="5"/>
  <c r="H1294" i="5"/>
  <c r="G1294" i="5"/>
  <c r="F1320" i="5"/>
  <c r="H1295" i="5"/>
  <c r="F1322" i="5"/>
  <c r="P133" i="2"/>
  <c r="Q133" i="2"/>
  <c r="C13" i="4"/>
  <c r="A12" i="4"/>
  <c r="P195" i="2"/>
  <c r="Q195" i="2"/>
  <c r="M9" i="4"/>
  <c r="M5" i="4"/>
  <c r="J2" i="4"/>
  <c r="M2" i="4"/>
  <c r="Q141" i="2"/>
  <c r="P141" i="2"/>
  <c r="G12" i="4"/>
  <c r="Q13" i="2"/>
  <c r="P13" i="2"/>
  <c r="X312" i="6"/>
  <c r="AA312" i="6" s="1"/>
  <c r="T312" i="6"/>
  <c r="Z312" i="6"/>
  <c r="AC312" i="6" s="1"/>
  <c r="Y312" i="6"/>
  <c r="AB312" i="6" s="1"/>
  <c r="AC314" i="6"/>
  <c r="AD314" i="6" s="1"/>
  <c r="V231" i="6"/>
  <c r="U231" i="6"/>
  <c r="W231" i="6"/>
  <c r="V226" i="6"/>
  <c r="U226" i="6"/>
  <c r="W226" i="6"/>
  <c r="Z232" i="6"/>
  <c r="Z231" i="6"/>
  <c r="Z229" i="6"/>
  <c r="Z228" i="6"/>
  <c r="X147" i="6"/>
  <c r="AA147" i="6" s="1"/>
  <c r="T147" i="6"/>
  <c r="Z147" i="6"/>
  <c r="AC147" i="6" s="1"/>
  <c r="Y147" i="6"/>
  <c r="AB147" i="6" s="1"/>
  <c r="X143" i="6"/>
  <c r="AA143" i="6" s="1"/>
  <c r="T143" i="6"/>
  <c r="Z143" i="6"/>
  <c r="AC143" i="6" s="1"/>
  <c r="Y143" i="6"/>
  <c r="AB143" i="6" s="1"/>
  <c r="Z227" i="6"/>
  <c r="AB35" i="6"/>
  <c r="AD35" i="6" s="1"/>
  <c r="W63" i="6"/>
  <c r="V63" i="6"/>
  <c r="U63" i="6"/>
  <c r="AA91" i="6"/>
  <c r="AD91" i="6" s="1"/>
  <c r="AA173" i="6"/>
  <c r="AD173" i="6" s="1"/>
  <c r="AA260" i="6"/>
  <c r="AD260" i="6" s="1"/>
  <c r="H144" i="5"/>
  <c r="G116" i="5"/>
  <c r="F172" i="5"/>
  <c r="G147" i="5"/>
  <c r="G285" i="5"/>
  <c r="F91" i="5"/>
  <c r="G145" i="5"/>
  <c r="H259" i="5"/>
  <c r="G87" i="5"/>
  <c r="H201" i="5"/>
  <c r="G847" i="5"/>
  <c r="H87" i="5"/>
  <c r="H91" i="5"/>
  <c r="F117" i="5"/>
  <c r="H143" i="5"/>
  <c r="H147" i="5"/>
  <c r="H172" i="5"/>
  <c r="G200" i="5"/>
  <c r="H255" i="5"/>
  <c r="F286" i="5"/>
  <c r="F398" i="5"/>
  <c r="F815" i="5"/>
  <c r="H1319" i="5"/>
  <c r="G117" i="5"/>
  <c r="G146" i="5"/>
  <c r="H175" i="5"/>
  <c r="G227" i="5"/>
  <c r="F259" i="5"/>
  <c r="H313" i="5"/>
  <c r="H398" i="5"/>
  <c r="F817" i="5"/>
  <c r="G926" i="5"/>
  <c r="F200" i="5"/>
  <c r="G228" i="5"/>
  <c r="H256" i="5"/>
  <c r="F287" i="5"/>
  <c r="H314" i="5"/>
  <c r="H397" i="5"/>
  <c r="F818" i="5"/>
  <c r="G846" i="5"/>
  <c r="F1292" i="5"/>
  <c r="F202" i="5"/>
  <c r="G230" i="5"/>
  <c r="F256" i="5"/>
  <c r="H283" i="5"/>
  <c r="F397" i="5"/>
  <c r="G815" i="5"/>
  <c r="H843" i="5"/>
  <c r="F1295" i="5"/>
  <c r="H1322" i="5"/>
  <c r="H1291" i="5"/>
  <c r="P69" i="2"/>
  <c r="Q69" i="2"/>
  <c r="M8" i="4"/>
  <c r="M4" i="4"/>
  <c r="K4" i="4"/>
  <c r="K5" i="4" s="1"/>
  <c r="K6" i="4" s="1"/>
  <c r="K7" i="4" s="1"/>
  <c r="K8" i="4" s="1"/>
  <c r="K9" i="4" s="1"/>
  <c r="M7" i="4"/>
  <c r="Y315" i="6"/>
  <c r="AB315" i="6" s="1"/>
  <c r="X315" i="6"/>
  <c r="AA315" i="6" s="1"/>
  <c r="T315" i="6"/>
  <c r="Z315" i="6"/>
  <c r="AC315" i="6" s="1"/>
  <c r="AB201" i="6"/>
  <c r="AD201" i="6" s="1"/>
  <c r="Y316" i="6"/>
  <c r="AB316" i="6" s="1"/>
  <c r="X316" i="6"/>
  <c r="AA316" i="6" s="1"/>
  <c r="T316" i="6"/>
  <c r="Z316" i="6"/>
  <c r="AC316" i="6" s="1"/>
  <c r="X311" i="6"/>
  <c r="AA311" i="6" s="1"/>
  <c r="T311" i="6"/>
  <c r="Z311" i="6"/>
  <c r="AC311" i="6" s="1"/>
  <c r="Y311" i="6"/>
  <c r="AB311" i="6" s="1"/>
  <c r="V230" i="6"/>
  <c r="U230" i="6"/>
  <c r="W230" i="6"/>
  <c r="AC230" i="6" s="1"/>
  <c r="Z226" i="6"/>
  <c r="T232" i="6"/>
  <c r="T231" i="6"/>
  <c r="T230" i="6"/>
  <c r="T228" i="6"/>
  <c r="X146" i="6"/>
  <c r="AA146" i="6" s="1"/>
  <c r="T146" i="6"/>
  <c r="Z146" i="6"/>
  <c r="AC146" i="6" s="1"/>
  <c r="Y146" i="6"/>
  <c r="AB146" i="6" s="1"/>
  <c r="X142" i="6"/>
  <c r="AA142" i="6" s="1"/>
  <c r="T142" i="6"/>
  <c r="Z142" i="6"/>
  <c r="AC142" i="6" s="1"/>
  <c r="Y142" i="6"/>
  <c r="AB142" i="6" s="1"/>
  <c r="T227" i="6"/>
  <c r="AC59" i="6"/>
  <c r="AD59" i="6" s="1"/>
  <c r="G1598" i="6" s="1"/>
  <c r="T1547" i="1" s="1"/>
  <c r="V60" i="6"/>
  <c r="U60" i="6"/>
  <c r="W60" i="6"/>
  <c r="AC60" i="6" s="1"/>
  <c r="AB33" i="6"/>
  <c r="AD33" i="6" s="1"/>
  <c r="G34" i="6" s="1"/>
  <c r="A32" i="6"/>
  <c r="Y61" i="6"/>
  <c r="AB61" i="6" s="1"/>
  <c r="X61" i="6"/>
  <c r="AA61" i="6" s="1"/>
  <c r="T61" i="6"/>
  <c r="Z61" i="6"/>
  <c r="AC61" i="6" s="1"/>
  <c r="AA171" i="6"/>
  <c r="AD171" i="6" s="1"/>
  <c r="AA258" i="6"/>
  <c r="AD258" i="6" s="1"/>
  <c r="M27" i="5"/>
  <c r="H155" i="5" s="1"/>
  <c r="L37" i="5"/>
  <c r="M37" i="5" s="1"/>
  <c r="D62" i="5"/>
  <c r="B90" i="5"/>
  <c r="D58" i="5"/>
  <c r="B86" i="5"/>
  <c r="M23" i="5"/>
  <c r="H927" i="5" s="1"/>
  <c r="L33" i="5"/>
  <c r="M33" i="5" s="1"/>
  <c r="H844" i="5"/>
  <c r="G89" i="5"/>
  <c r="G143" i="5"/>
  <c r="H315" i="5"/>
  <c r="F203" i="5"/>
  <c r="F174" i="5"/>
  <c r="F898" i="5"/>
  <c r="F201" i="5"/>
  <c r="G816" i="5"/>
  <c r="H898" i="5"/>
  <c r="G91" i="5"/>
  <c r="F143" i="5"/>
  <c r="H171" i="5"/>
  <c r="F284" i="5"/>
  <c r="F396" i="5"/>
  <c r="H817" i="5"/>
  <c r="F311" i="5"/>
  <c r="F88" i="5"/>
  <c r="H118" i="5"/>
  <c r="F144" i="5"/>
  <c r="F173" i="5"/>
  <c r="H203" i="5"/>
  <c r="F257" i="5"/>
  <c r="H311" i="5"/>
  <c r="G818" i="5"/>
  <c r="G88" i="5"/>
  <c r="G119" i="5"/>
  <c r="H230" i="5"/>
  <c r="G283" i="5"/>
  <c r="F315" i="5"/>
  <c r="G422" i="5"/>
  <c r="F842" i="5"/>
  <c r="G1320" i="5"/>
  <c r="H202" i="5"/>
  <c r="F229" i="5"/>
  <c r="G257" i="5"/>
  <c r="F283" i="5"/>
  <c r="G315" i="5"/>
  <c r="G398" i="5"/>
  <c r="G842" i="5"/>
  <c r="F847" i="5"/>
  <c r="G1295" i="5"/>
  <c r="F231" i="5"/>
  <c r="H258" i="5"/>
  <c r="G284" i="5"/>
  <c r="H312" i="5"/>
  <c r="H399" i="5"/>
  <c r="F816" i="5"/>
  <c r="G844" i="5"/>
  <c r="F870" i="5"/>
  <c r="G898" i="5"/>
  <c r="H1321" i="5"/>
  <c r="F1291" i="5"/>
  <c r="G1323" i="5"/>
  <c r="G1292" i="5"/>
  <c r="P5" i="2"/>
  <c r="Q5" i="2"/>
  <c r="Q117" i="2"/>
  <c r="P117" i="2"/>
  <c r="Q165" i="2"/>
  <c r="P165" i="2"/>
  <c r="H12" i="4"/>
  <c r="X310" i="6"/>
  <c r="AA310" i="6" s="1"/>
  <c r="T310" i="6"/>
  <c r="Z310" i="6"/>
  <c r="AC310" i="6" s="1"/>
  <c r="Y310" i="6"/>
  <c r="AB310" i="6" s="1"/>
  <c r="V229" i="6"/>
  <c r="U229" i="6"/>
  <c r="W229" i="6"/>
  <c r="X232" i="6"/>
  <c r="AA232" i="6" s="1"/>
  <c r="X229" i="6"/>
  <c r="AA229" i="6" s="1"/>
  <c r="X228" i="6"/>
  <c r="AA228" i="6" s="1"/>
  <c r="Z63" i="6"/>
  <c r="Y63" i="6"/>
  <c r="AB63" i="6" s="1"/>
  <c r="X63" i="6"/>
  <c r="AA63" i="6" s="1"/>
  <c r="T63" i="6"/>
  <c r="X145" i="6"/>
  <c r="AA145" i="6" s="1"/>
  <c r="T145" i="6"/>
  <c r="Z145" i="6"/>
  <c r="AC145" i="6" s="1"/>
  <c r="Y145" i="6"/>
  <c r="AB145" i="6" s="1"/>
  <c r="X227" i="6"/>
  <c r="AA227" i="6" s="1"/>
  <c r="X58" i="6"/>
  <c r="AA58" i="6" s="1"/>
  <c r="T58" i="6"/>
  <c r="Z58" i="6"/>
  <c r="AC58" i="6" s="1"/>
  <c r="Y58" i="6"/>
  <c r="AB58" i="6" s="1"/>
  <c r="AC62" i="6"/>
  <c r="AD62" i="6" s="1"/>
  <c r="G1601" i="6" s="1"/>
  <c r="T1550" i="1" s="1"/>
  <c r="AA87" i="6"/>
  <c r="AD87" i="6" s="1"/>
  <c r="AA175" i="6"/>
  <c r="AD175" i="6" s="1"/>
  <c r="AA256" i="6"/>
  <c r="AD256" i="6" s="1"/>
  <c r="B120" i="5"/>
  <c r="D92" i="5"/>
  <c r="G312" i="5"/>
  <c r="G1293" i="5"/>
  <c r="H119" i="5"/>
  <c r="F819" i="5"/>
  <c r="M25" i="5"/>
  <c r="L35" i="5"/>
  <c r="M35" i="5" s="1"/>
  <c r="N10" i="4"/>
  <c r="X34" i="1" s="1"/>
  <c r="H115" i="5"/>
  <c r="H199" i="5"/>
  <c r="H394" i="5"/>
  <c r="F87" i="5"/>
  <c r="H117" i="5"/>
  <c r="G172" i="5"/>
  <c r="H819" i="5"/>
  <c r="H146" i="5"/>
  <c r="F175" i="5"/>
  <c r="G287" i="5"/>
  <c r="G399" i="5"/>
  <c r="F846" i="5"/>
  <c r="G314" i="5"/>
  <c r="F394" i="5"/>
  <c r="H1292" i="5"/>
  <c r="H89" i="5"/>
  <c r="F115" i="5"/>
  <c r="F119" i="5"/>
  <c r="H145" i="5"/>
  <c r="H174" i="5"/>
  <c r="H228" i="5"/>
  <c r="F313" i="5"/>
  <c r="G843" i="5"/>
  <c r="G90" i="5"/>
  <c r="G171" i="5"/>
  <c r="F199" i="5"/>
  <c r="H286" i="5"/>
  <c r="G845" i="5"/>
  <c r="H1323" i="5"/>
  <c r="G203" i="5"/>
  <c r="H231" i="5"/>
  <c r="F258" i="5"/>
  <c r="H285" i="5"/>
  <c r="G311" i="5"/>
  <c r="G394" i="5"/>
  <c r="F399" i="5"/>
  <c r="H816" i="5"/>
  <c r="F843" i="5"/>
  <c r="H870" i="5"/>
  <c r="F1319" i="5"/>
  <c r="H200" i="5"/>
  <c r="F227" i="5"/>
  <c r="G259" i="5"/>
  <c r="F285" i="5"/>
  <c r="G313" i="5"/>
  <c r="H395" i="5"/>
  <c r="F422" i="5"/>
  <c r="H818" i="5"/>
  <c r="F845" i="5"/>
  <c r="H926" i="5"/>
  <c r="G1291" i="5"/>
  <c r="F1323" i="5"/>
  <c r="H1293" i="5"/>
  <c r="G1319" i="5"/>
  <c r="F1293" i="5"/>
  <c r="G1321" i="5"/>
  <c r="L3" i="4"/>
  <c r="L4" i="4" s="1"/>
  <c r="L5" i="4" s="1"/>
  <c r="L6" i="4" s="1"/>
  <c r="L7" i="4" s="1"/>
  <c r="L8" i="4" s="1"/>
  <c r="L9" i="4" s="1"/>
  <c r="Q53" i="2"/>
  <c r="P53" i="2"/>
  <c r="M10" i="4"/>
  <c r="Q113" i="2"/>
  <c r="P113" i="2"/>
  <c r="I12" i="4"/>
  <c r="L12" i="4" s="1"/>
  <c r="G1572" i="6" l="1"/>
  <c r="T1522" i="1" s="1"/>
  <c r="G1255" i="6"/>
  <c r="G1569" i="6"/>
  <c r="T1519" i="1" s="1"/>
  <c r="G820" i="6"/>
  <c r="G1550" i="6"/>
  <c r="T1501" i="1" s="1"/>
  <c r="G1579" i="6"/>
  <c r="T1529" i="1" s="1"/>
  <c r="G1565" i="6"/>
  <c r="T1516" i="1" s="1"/>
  <c r="G1594" i="6"/>
  <c r="T1544" i="1" s="1"/>
  <c r="G1554" i="6"/>
  <c r="T1505" i="1" s="1"/>
  <c r="G1583" i="6"/>
  <c r="T1533" i="1" s="1"/>
  <c r="G1561" i="6"/>
  <c r="T1512" i="1" s="1"/>
  <c r="G1590" i="6"/>
  <c r="T1540" i="1" s="1"/>
  <c r="G1562" i="6"/>
  <c r="T1513" i="1" s="1"/>
  <c r="G1591" i="6"/>
  <c r="T1541" i="1" s="1"/>
  <c r="G1557" i="6"/>
  <c r="T1508" i="1" s="1"/>
  <c r="G1586" i="6"/>
  <c r="T1536" i="1" s="1"/>
  <c r="G1556" i="6"/>
  <c r="T1507" i="1" s="1"/>
  <c r="G1585" i="6"/>
  <c r="T1535" i="1" s="1"/>
  <c r="G1564" i="6"/>
  <c r="T1515" i="1" s="1"/>
  <c r="G1593" i="6"/>
  <c r="T1543" i="1" s="1"/>
  <c r="G1545" i="6"/>
  <c r="T1496" i="1" s="1"/>
  <c r="G1549" i="6"/>
  <c r="T1500" i="1" s="1"/>
  <c r="G1578" i="6"/>
  <c r="T1528" i="1" s="1"/>
  <c r="G1558" i="6"/>
  <c r="T1509" i="1" s="1"/>
  <c r="G1587" i="6"/>
  <c r="T1537" i="1" s="1"/>
  <c r="G1539" i="6"/>
  <c r="T1490" i="1" s="1"/>
  <c r="G1560" i="6"/>
  <c r="T1511" i="1" s="1"/>
  <c r="G1589" i="6"/>
  <c r="T1539" i="1" s="1"/>
  <c r="G1555" i="6"/>
  <c r="T1506" i="1" s="1"/>
  <c r="G1584" i="6"/>
  <c r="T1534" i="1" s="1"/>
  <c r="G1541" i="6"/>
  <c r="T1492" i="1" s="1"/>
  <c r="G1547" i="6"/>
  <c r="T1498" i="1" s="1"/>
  <c r="G1576" i="6"/>
  <c r="T1526" i="1" s="1"/>
  <c r="G1553" i="6"/>
  <c r="T1504" i="1" s="1"/>
  <c r="G1582" i="6"/>
  <c r="T1532" i="1" s="1"/>
  <c r="G1544" i="6"/>
  <c r="T1495" i="1" s="1"/>
  <c r="G1563" i="6"/>
  <c r="T1514" i="1" s="1"/>
  <c r="G1592" i="6"/>
  <c r="T1542" i="1" s="1"/>
  <c r="G1551" i="6"/>
  <c r="T1502" i="1" s="1"/>
  <c r="G1580" i="6"/>
  <c r="T1530" i="1" s="1"/>
  <c r="G1546" i="6"/>
  <c r="T1497" i="1" s="1"/>
  <c r="G1575" i="6"/>
  <c r="T1525" i="1" s="1"/>
  <c r="G1548" i="6"/>
  <c r="T1499" i="1" s="1"/>
  <c r="G1577" i="6"/>
  <c r="T1527" i="1" s="1"/>
  <c r="G1178" i="6"/>
  <c r="G1487" i="6"/>
  <c r="G134" i="6"/>
  <c r="G308" i="6"/>
  <c r="K12" i="4"/>
  <c r="G6" i="6"/>
  <c r="G1543" i="6"/>
  <c r="T1494" i="1" s="1"/>
  <c r="G3" i="6"/>
  <c r="G1540" i="6"/>
  <c r="T1491" i="1" s="1"/>
  <c r="G1252" i="6"/>
  <c r="G1542" i="6"/>
  <c r="T1493" i="1" s="1"/>
  <c r="G1513" i="6"/>
  <c r="T1465" i="1" s="1"/>
  <c r="N11" i="4"/>
  <c r="X35" i="1" s="1"/>
  <c r="AA18" i="1"/>
  <c r="AA23" i="1"/>
  <c r="AA13" i="1"/>
  <c r="G5" i="6"/>
  <c r="G1511" i="6"/>
  <c r="T1463" i="1" s="1"/>
  <c r="G817" i="6"/>
  <c r="G1482" i="6"/>
  <c r="G815" i="6"/>
  <c r="G1484" i="6"/>
  <c r="G1250" i="6"/>
  <c r="G293" i="6"/>
  <c r="G322" i="6"/>
  <c r="G206" i="6"/>
  <c r="G1366" i="6"/>
  <c r="G1163" i="6"/>
  <c r="G119" i="6"/>
  <c r="G757" i="6"/>
  <c r="G989" i="6"/>
  <c r="G728" i="6"/>
  <c r="G1134" i="6"/>
  <c r="G902" i="6"/>
  <c r="G1018" i="6"/>
  <c r="G931" i="6"/>
  <c r="G788" i="6"/>
  <c r="G527" i="6"/>
  <c r="G1107" i="6"/>
  <c r="G614" i="6"/>
  <c r="G297" i="6"/>
  <c r="G326" i="6"/>
  <c r="G1370" i="6"/>
  <c r="G1167" i="6"/>
  <c r="G210" i="6"/>
  <c r="G123" i="6"/>
  <c r="G94" i="6"/>
  <c r="G1428" i="6"/>
  <c r="G355" i="6"/>
  <c r="G1283" i="6"/>
  <c r="G674" i="6"/>
  <c r="G1399" i="6"/>
  <c r="G1224" i="6"/>
  <c r="G1195" i="6"/>
  <c r="G120" i="6"/>
  <c r="G1164" i="6"/>
  <c r="G294" i="6"/>
  <c r="G1367" i="6"/>
  <c r="G323" i="6"/>
  <c r="G207" i="6"/>
  <c r="G124" i="6"/>
  <c r="G1168" i="6"/>
  <c r="G327" i="6"/>
  <c r="G298" i="6"/>
  <c r="G211" i="6"/>
  <c r="G1371" i="6"/>
  <c r="G613" i="6"/>
  <c r="G526" i="6"/>
  <c r="G787" i="6"/>
  <c r="G1106" i="6"/>
  <c r="G321" i="6"/>
  <c r="G1365" i="6"/>
  <c r="G292" i="6"/>
  <c r="G205" i="6"/>
  <c r="G118" i="6"/>
  <c r="G1162" i="6"/>
  <c r="G441" i="6"/>
  <c r="G412" i="6"/>
  <c r="G238" i="6"/>
  <c r="G499" i="6"/>
  <c r="G267" i="6"/>
  <c r="G612" i="6"/>
  <c r="G525" i="6"/>
  <c r="G1105" i="6"/>
  <c r="G786" i="6"/>
  <c r="G785" i="6"/>
  <c r="G611" i="6"/>
  <c r="G1104" i="6"/>
  <c r="G524" i="6"/>
  <c r="G333" i="6"/>
  <c r="G217" i="6"/>
  <c r="G1377" i="6"/>
  <c r="G304" i="6"/>
  <c r="G130" i="6"/>
  <c r="G1174" i="6"/>
  <c r="G129" i="6"/>
  <c r="G1173" i="6"/>
  <c r="G216" i="6"/>
  <c r="G332" i="6"/>
  <c r="G1376" i="6"/>
  <c r="G303" i="6"/>
  <c r="G565" i="6"/>
  <c r="G652" i="6"/>
  <c r="G1464" i="6"/>
  <c r="G1319" i="6"/>
  <c r="G391" i="6"/>
  <c r="G72" i="6"/>
  <c r="G132" i="6"/>
  <c r="G1176" i="6"/>
  <c r="G306" i="6"/>
  <c r="G1379" i="6"/>
  <c r="G219" i="6"/>
  <c r="G335" i="6"/>
  <c r="G685" i="6"/>
  <c r="G105" i="6"/>
  <c r="G1294" i="6"/>
  <c r="G366" i="6"/>
  <c r="G47" i="6"/>
  <c r="G1410" i="6"/>
  <c r="G1439" i="6"/>
  <c r="G103" i="6"/>
  <c r="G1437" i="6"/>
  <c r="G364" i="6"/>
  <c r="G45" i="6"/>
  <c r="G1408" i="6"/>
  <c r="G1292" i="6"/>
  <c r="G683" i="6"/>
  <c r="G12" i="6"/>
  <c r="G824" i="6"/>
  <c r="G1259" i="6"/>
  <c r="G1491" i="6"/>
  <c r="G1520" i="6"/>
  <c r="T1472" i="1" s="1"/>
  <c r="G804" i="6"/>
  <c r="G1123" i="6"/>
  <c r="G630" i="6"/>
  <c r="G543" i="6"/>
  <c r="G185" i="6"/>
  <c r="G881" i="6"/>
  <c r="G156" i="6"/>
  <c r="G1345" i="6"/>
  <c r="G852" i="6"/>
  <c r="G591" i="6"/>
  <c r="G1237" i="6"/>
  <c r="G1208" i="6"/>
  <c r="G748" i="6"/>
  <c r="G1009" i="6"/>
  <c r="G922" i="6"/>
  <c r="G951" i="6"/>
  <c r="G1154" i="6"/>
  <c r="G1038" i="6"/>
  <c r="G777" i="6"/>
  <c r="G1245" i="6"/>
  <c r="G1216" i="6"/>
  <c r="G1201" i="6"/>
  <c r="G1230" i="6"/>
  <c r="G17" i="6"/>
  <c r="G829" i="6"/>
  <c r="G1496" i="6"/>
  <c r="G1264" i="6"/>
  <c r="G1525" i="6"/>
  <c r="T1477" i="1" s="1"/>
  <c r="G941" i="6"/>
  <c r="G1028" i="6"/>
  <c r="G1144" i="6"/>
  <c r="G912" i="6"/>
  <c r="G767" i="6"/>
  <c r="G738" i="6"/>
  <c r="G999" i="6"/>
  <c r="G1210" i="6"/>
  <c r="G1239" i="6"/>
  <c r="G1236" i="6"/>
  <c r="G1207" i="6"/>
  <c r="G913" i="6"/>
  <c r="G1145" i="6"/>
  <c r="G768" i="6"/>
  <c r="G1000" i="6"/>
  <c r="G1029" i="6"/>
  <c r="G739" i="6"/>
  <c r="G942" i="6"/>
  <c r="G249" i="6"/>
  <c r="G452" i="6"/>
  <c r="G510" i="6"/>
  <c r="G423" i="6"/>
  <c r="G278" i="6"/>
  <c r="G197" i="6"/>
  <c r="G893" i="6"/>
  <c r="G168" i="6"/>
  <c r="G1357" i="6"/>
  <c r="G864" i="6"/>
  <c r="G603" i="6"/>
  <c r="G980" i="6"/>
  <c r="G1096" i="6"/>
  <c r="G719" i="6"/>
  <c r="G487" i="6"/>
  <c r="G1067" i="6"/>
  <c r="G96" i="6"/>
  <c r="G357" i="6"/>
  <c r="G1285" i="6"/>
  <c r="G1401" i="6"/>
  <c r="G676" i="6"/>
  <c r="G1430" i="6"/>
  <c r="G38" i="6"/>
  <c r="G389" i="6"/>
  <c r="G70" i="6"/>
  <c r="G1317" i="6"/>
  <c r="G1462" i="6"/>
  <c r="G650" i="6"/>
  <c r="G563" i="6"/>
  <c r="G665" i="6"/>
  <c r="G404" i="6"/>
  <c r="G1332" i="6"/>
  <c r="G85" i="6"/>
  <c r="G1477" i="6"/>
  <c r="G578" i="6"/>
  <c r="G24" i="6"/>
  <c r="G836" i="6"/>
  <c r="G1503" i="6"/>
  <c r="G1271" i="6"/>
  <c r="G1532" i="6"/>
  <c r="T1484" i="1" s="1"/>
  <c r="G328" i="6"/>
  <c r="G125" i="6"/>
  <c r="G1169" i="6"/>
  <c r="G1372" i="6"/>
  <c r="G212" i="6"/>
  <c r="G299" i="6"/>
  <c r="G305" i="6"/>
  <c r="G1175" i="6"/>
  <c r="G1378" i="6"/>
  <c r="G334" i="6"/>
  <c r="G218" i="6"/>
  <c r="G131" i="6"/>
  <c r="G1037" i="6"/>
  <c r="G1153" i="6"/>
  <c r="G776" i="6"/>
  <c r="G921" i="6"/>
  <c r="G1008" i="6"/>
  <c r="G747" i="6"/>
  <c r="G950" i="6"/>
  <c r="G537" i="6"/>
  <c r="G1117" i="6"/>
  <c r="G624" i="6"/>
  <c r="G798" i="6"/>
  <c r="G721" i="6"/>
  <c r="G489" i="6"/>
  <c r="G1069" i="6"/>
  <c r="G982" i="6"/>
  <c r="G1098" i="6"/>
  <c r="G1054" i="6"/>
  <c r="G706" i="6"/>
  <c r="G474" i="6"/>
  <c r="G1083" i="6"/>
  <c r="G967" i="6"/>
  <c r="G729" i="6"/>
  <c r="G932" i="6"/>
  <c r="G758" i="6"/>
  <c r="G903" i="6"/>
  <c r="G990" i="6"/>
  <c r="G1019" i="6"/>
  <c r="G1135" i="6"/>
  <c r="G972" i="6"/>
  <c r="G1088" i="6"/>
  <c r="G711" i="6"/>
  <c r="G1059" i="6"/>
  <c r="G479" i="6"/>
  <c r="G485" i="6"/>
  <c r="G717" i="6"/>
  <c r="G1065" i="6"/>
  <c r="G1094" i="6"/>
  <c r="G978" i="6"/>
  <c r="G1247" i="6"/>
  <c r="G1218" i="6"/>
  <c r="G435" i="6"/>
  <c r="G290" i="6"/>
  <c r="G261" i="6"/>
  <c r="G522" i="6"/>
  <c r="G464" i="6"/>
  <c r="G136" i="6"/>
  <c r="G1180" i="6"/>
  <c r="G339" i="6"/>
  <c r="G310" i="6"/>
  <c r="G1383" i="6"/>
  <c r="G223" i="6"/>
  <c r="G1232" i="6"/>
  <c r="G1203" i="6"/>
  <c r="G1061" i="6"/>
  <c r="G481" i="6"/>
  <c r="G713" i="6"/>
  <c r="G1090" i="6"/>
  <c r="G974" i="6"/>
  <c r="G973" i="6"/>
  <c r="G480" i="6"/>
  <c r="G1060" i="6"/>
  <c r="G712" i="6"/>
  <c r="G1089" i="6"/>
  <c r="G100" i="6"/>
  <c r="G361" i="6"/>
  <c r="G42" i="6"/>
  <c r="G1405" i="6"/>
  <c r="G680" i="6"/>
  <c r="G1289" i="6"/>
  <c r="G1434" i="6"/>
  <c r="G1102" i="6"/>
  <c r="G725" i="6"/>
  <c r="G493" i="6"/>
  <c r="G1073" i="6"/>
  <c r="G986" i="6"/>
  <c r="G549" i="6"/>
  <c r="G1129" i="6"/>
  <c r="G636" i="6"/>
  <c r="G810" i="6"/>
  <c r="G184" i="6"/>
  <c r="G880" i="6"/>
  <c r="G1344" i="6"/>
  <c r="G851" i="6"/>
  <c r="G155" i="6"/>
  <c r="G590" i="6"/>
  <c r="G564" i="6"/>
  <c r="G1318" i="6"/>
  <c r="G1463" i="6"/>
  <c r="G390" i="6"/>
  <c r="G651" i="6"/>
  <c r="G71" i="6"/>
  <c r="G457" i="6"/>
  <c r="G428" i="6"/>
  <c r="G515" i="6"/>
  <c r="G283" i="6"/>
  <c r="G254" i="6"/>
  <c r="G760" i="6"/>
  <c r="G1021" i="6"/>
  <c r="G1137" i="6"/>
  <c r="G992" i="6"/>
  <c r="G905" i="6"/>
  <c r="G731" i="6"/>
  <c r="G934" i="6"/>
  <c r="G1515" i="6"/>
  <c r="T1467" i="1" s="1"/>
  <c r="G819" i="6"/>
  <c r="G1486" i="6"/>
  <c r="G1254" i="6"/>
  <c r="G7" i="6"/>
  <c r="G769" i="6"/>
  <c r="G1001" i="6"/>
  <c r="G740" i="6"/>
  <c r="G1146" i="6"/>
  <c r="G943" i="6"/>
  <c r="G1030" i="6"/>
  <c r="G914" i="6"/>
  <c r="G621" i="6"/>
  <c r="G534" i="6"/>
  <c r="G795" i="6"/>
  <c r="G1114" i="6"/>
  <c r="G536" i="6"/>
  <c r="G1116" i="6"/>
  <c r="G623" i="6"/>
  <c r="G797" i="6"/>
  <c r="G557" i="6"/>
  <c r="G1456" i="6"/>
  <c r="G644" i="6"/>
  <c r="G1311" i="6"/>
  <c r="G64" i="6"/>
  <c r="G383" i="6"/>
  <c r="G95" i="6"/>
  <c r="G356" i="6"/>
  <c r="G1284" i="6"/>
  <c r="G1400" i="6"/>
  <c r="G1429" i="6"/>
  <c r="G675" i="6"/>
  <c r="G37" i="6"/>
  <c r="G121" i="6"/>
  <c r="G1165" i="6"/>
  <c r="G208" i="6"/>
  <c r="G324" i="6"/>
  <c r="G1368" i="6"/>
  <c r="G295" i="6"/>
  <c r="G733" i="6"/>
  <c r="G936" i="6"/>
  <c r="G1139" i="6"/>
  <c r="G907" i="6"/>
  <c r="G762" i="6"/>
  <c r="G994" i="6"/>
  <c r="G1023" i="6"/>
  <c r="G617" i="6"/>
  <c r="G1110" i="6"/>
  <c r="G530" i="6"/>
  <c r="G791" i="6"/>
  <c r="G128" i="6"/>
  <c r="G1172" i="6"/>
  <c r="G215" i="6"/>
  <c r="G1375" i="6"/>
  <c r="G302" i="6"/>
  <c r="G331" i="6"/>
  <c r="G681" i="6"/>
  <c r="G101" i="6"/>
  <c r="G1406" i="6"/>
  <c r="G1290" i="6"/>
  <c r="G1435" i="6"/>
  <c r="G362" i="6"/>
  <c r="G43" i="6"/>
  <c r="G319" i="6"/>
  <c r="G145" i="6"/>
  <c r="G232" i="6"/>
  <c r="G348" i="6"/>
  <c r="G1189" i="6"/>
  <c r="G1392" i="6"/>
  <c r="G82" i="6"/>
  <c r="G401" i="6"/>
  <c r="G1329" i="6"/>
  <c r="G662" i="6"/>
  <c r="G1474" i="6"/>
  <c r="G575" i="6"/>
  <c r="G309" i="6"/>
  <c r="G1382" i="6"/>
  <c r="G1179" i="6"/>
  <c r="G135" i="6"/>
  <c r="G338" i="6"/>
  <c r="G222" i="6"/>
  <c r="G133" i="6"/>
  <c r="G220" i="6"/>
  <c r="G336" i="6"/>
  <c r="G1380" i="6"/>
  <c r="G1177" i="6"/>
  <c r="G307" i="6"/>
  <c r="G112" i="6"/>
  <c r="G373" i="6"/>
  <c r="G54" i="6"/>
  <c r="G1301" i="6"/>
  <c r="G1417" i="6"/>
  <c r="G692" i="6"/>
  <c r="G1446" i="6"/>
  <c r="G301" i="6"/>
  <c r="G330" i="6"/>
  <c r="G1374" i="6"/>
  <c r="G127" i="6"/>
  <c r="G1171" i="6"/>
  <c r="G214" i="6"/>
  <c r="G800" i="6"/>
  <c r="G1119" i="6"/>
  <c r="G626" i="6"/>
  <c r="G539" i="6"/>
  <c r="G1217" i="6"/>
  <c r="G1246" i="6"/>
  <c r="G1214" i="6"/>
  <c r="G1243" i="6"/>
  <c r="G589" i="6"/>
  <c r="G1343" i="6"/>
  <c r="G183" i="6"/>
  <c r="G850" i="6"/>
  <c r="G154" i="6"/>
  <c r="G879" i="6"/>
  <c r="G1025" i="6"/>
  <c r="G764" i="6"/>
  <c r="G996" i="6"/>
  <c r="G938" i="6"/>
  <c r="G909" i="6"/>
  <c r="G1141" i="6"/>
  <c r="G735" i="6"/>
  <c r="G492" i="6"/>
  <c r="G1101" i="6"/>
  <c r="G985" i="6"/>
  <c r="G724" i="6"/>
  <c r="G1072" i="6"/>
  <c r="G453" i="6"/>
  <c r="G424" i="6"/>
  <c r="G279" i="6"/>
  <c r="G250" i="6"/>
  <c r="G511" i="6"/>
  <c r="G968" i="6"/>
  <c r="G1084" i="6"/>
  <c r="G707" i="6"/>
  <c r="G475" i="6"/>
  <c r="G1055" i="6"/>
  <c r="G1352" i="6"/>
  <c r="G192" i="6"/>
  <c r="G888" i="6"/>
  <c r="G598" i="6"/>
  <c r="G163" i="6"/>
  <c r="G859" i="6"/>
  <c r="G953" i="6"/>
  <c r="G1156" i="6"/>
  <c r="G924" i="6"/>
  <c r="G1040" i="6"/>
  <c r="G750" i="6"/>
  <c r="G779" i="6"/>
  <c r="G1011" i="6"/>
  <c r="G257" i="6"/>
  <c r="G460" i="6"/>
  <c r="G431" i="6"/>
  <c r="G286" i="6"/>
  <c r="G518" i="6"/>
  <c r="G593" i="6"/>
  <c r="G187" i="6"/>
  <c r="G883" i="6"/>
  <c r="G158" i="6"/>
  <c r="G854" i="6"/>
  <c r="G1347" i="6"/>
  <c r="G1213" i="6"/>
  <c r="G1242" i="6"/>
  <c r="G104" i="6"/>
  <c r="G46" i="6"/>
  <c r="G365" i="6"/>
  <c r="G1293" i="6"/>
  <c r="G684" i="6"/>
  <c r="G1438" i="6"/>
  <c r="G1409" i="6"/>
  <c r="G21" i="6"/>
  <c r="G833" i="6"/>
  <c r="G1268" i="6"/>
  <c r="G1500" i="6"/>
  <c r="G1529" i="6"/>
  <c r="T1481" i="1" s="1"/>
  <c r="G241" i="6"/>
  <c r="G444" i="6"/>
  <c r="G415" i="6"/>
  <c r="G270" i="6"/>
  <c r="G502" i="6"/>
  <c r="G560" i="6"/>
  <c r="G1314" i="6"/>
  <c r="G386" i="6"/>
  <c r="G67" i="6"/>
  <c r="G1459" i="6"/>
  <c r="G647" i="6"/>
  <c r="G597" i="6"/>
  <c r="G858" i="6"/>
  <c r="G162" i="6"/>
  <c r="G887" i="6"/>
  <c r="G191" i="6"/>
  <c r="G1351" i="6"/>
  <c r="G576" i="6"/>
  <c r="G1330" i="6"/>
  <c r="G402" i="6"/>
  <c r="G83" i="6"/>
  <c r="G1475" i="6"/>
  <c r="G663" i="6"/>
  <c r="G1510" i="6"/>
  <c r="T1462" i="1" s="1"/>
  <c r="G814" i="6"/>
  <c r="G1249" i="6"/>
  <c r="G1481" i="6"/>
  <c r="G449" i="6"/>
  <c r="G420" i="6"/>
  <c r="G275" i="6"/>
  <c r="G246" i="6"/>
  <c r="G507" i="6"/>
  <c r="G161" i="6"/>
  <c r="G596" i="6"/>
  <c r="G857" i="6"/>
  <c r="G190" i="6"/>
  <c r="G886" i="6"/>
  <c r="G1350" i="6"/>
  <c r="G633" i="6"/>
  <c r="G546" i="6"/>
  <c r="G1126" i="6"/>
  <c r="G807" i="6"/>
  <c r="G476" i="6"/>
  <c r="G969" i="6"/>
  <c r="G1085" i="6"/>
  <c r="G708" i="6"/>
  <c r="G1056" i="6"/>
  <c r="G141" i="6"/>
  <c r="G344" i="6"/>
  <c r="G1185" i="6"/>
  <c r="G1388" i="6"/>
  <c r="G228" i="6"/>
  <c r="G315" i="6"/>
  <c r="G1363" i="6"/>
  <c r="G203" i="6"/>
  <c r="G174" i="6"/>
  <c r="G870" i="6"/>
  <c r="G899" i="6"/>
  <c r="G609" i="6"/>
  <c r="G1097" i="6"/>
  <c r="G488" i="6"/>
  <c r="G1068" i="6"/>
  <c r="G720" i="6"/>
  <c r="G981" i="6"/>
  <c r="G1205" i="6"/>
  <c r="G1234" i="6"/>
  <c r="G445" i="6"/>
  <c r="G416" i="6"/>
  <c r="G242" i="6"/>
  <c r="G271" i="6"/>
  <c r="G503" i="6"/>
  <c r="G551" i="6"/>
  <c r="G1131" i="6"/>
  <c r="G638" i="6"/>
  <c r="G812" i="6"/>
  <c r="G482" i="6"/>
  <c r="G1062" i="6"/>
  <c r="G975" i="6"/>
  <c r="G714" i="6"/>
  <c r="G1091" i="6"/>
  <c r="G98" i="6"/>
  <c r="G1432" i="6"/>
  <c r="G1287" i="6"/>
  <c r="G40" i="6"/>
  <c r="G678" i="6"/>
  <c r="G1403" i="6"/>
  <c r="G359" i="6"/>
  <c r="G793" i="6"/>
  <c r="G532" i="6"/>
  <c r="G1112" i="6"/>
  <c r="G619" i="6"/>
  <c r="G545" i="6"/>
  <c r="G1125" i="6"/>
  <c r="G632" i="6"/>
  <c r="G806" i="6"/>
  <c r="G808" i="6"/>
  <c r="G634" i="6"/>
  <c r="G547" i="6"/>
  <c r="G1127" i="6"/>
  <c r="G517" i="6"/>
  <c r="G285" i="6"/>
  <c r="G256" i="6"/>
  <c r="G430" i="6"/>
  <c r="G459" i="6"/>
  <c r="G1256" i="6"/>
  <c r="G1488" i="6"/>
  <c r="G821" i="6"/>
  <c r="G1517" i="6"/>
  <c r="T1469" i="1" s="1"/>
  <c r="G9" i="6"/>
  <c r="T13" i="1" s="1"/>
  <c r="G657" i="6"/>
  <c r="G396" i="6"/>
  <c r="G77" i="6"/>
  <c r="G1469" i="6"/>
  <c r="G1324" i="6"/>
  <c r="G570" i="6"/>
  <c r="G568" i="6"/>
  <c r="G1467" i="6"/>
  <c r="G1322" i="6"/>
  <c r="G394" i="6"/>
  <c r="G75" i="6"/>
  <c r="G655" i="6"/>
  <c r="G425" i="6"/>
  <c r="G280" i="6"/>
  <c r="G512" i="6"/>
  <c r="G454" i="6"/>
  <c r="G251" i="6"/>
  <c r="G11" i="6"/>
  <c r="G1258" i="6"/>
  <c r="G1490" i="6"/>
  <c r="G823" i="6"/>
  <c r="G1519" i="6"/>
  <c r="T1471" i="1" s="1"/>
  <c r="G625" i="6"/>
  <c r="G538" i="6"/>
  <c r="G1118" i="6"/>
  <c r="G799" i="6"/>
  <c r="G36" i="6"/>
  <c r="G92" i="6"/>
  <c r="G353" i="6"/>
  <c r="G1281" i="6"/>
  <c r="G1397" i="6"/>
  <c r="G672" i="6"/>
  <c r="G1426" i="6"/>
  <c r="G501" i="6"/>
  <c r="G269" i="6"/>
  <c r="G240" i="6"/>
  <c r="G443" i="6"/>
  <c r="G414" i="6"/>
  <c r="G89" i="6"/>
  <c r="G1394" i="6"/>
  <c r="G350" i="6"/>
  <c r="G1423" i="6"/>
  <c r="G669" i="6"/>
  <c r="G1278" i="6"/>
  <c r="G413" i="6"/>
  <c r="G268" i="6"/>
  <c r="G500" i="6"/>
  <c r="G442" i="6"/>
  <c r="G239" i="6"/>
  <c r="G673" i="6"/>
  <c r="G93" i="6"/>
  <c r="G1282" i="6"/>
  <c r="G1427" i="6"/>
  <c r="G354" i="6"/>
  <c r="G1398" i="6"/>
  <c r="G35" i="6"/>
  <c r="G408" i="6"/>
  <c r="G437" i="6"/>
  <c r="G495" i="6"/>
  <c r="G263" i="6"/>
  <c r="G234" i="6"/>
  <c r="G313" i="6"/>
  <c r="G1386" i="6"/>
  <c r="G1183" i="6"/>
  <c r="G226" i="6"/>
  <c r="G342" i="6"/>
  <c r="G139" i="6"/>
  <c r="G569" i="6"/>
  <c r="G656" i="6"/>
  <c r="G1468" i="6"/>
  <c r="G76" i="6"/>
  <c r="G395" i="6"/>
  <c r="G1323" i="6"/>
  <c r="G111" i="6"/>
  <c r="G53" i="6"/>
  <c r="G372" i="6"/>
  <c r="G1300" i="6"/>
  <c r="G1416" i="6"/>
  <c r="G691" i="6"/>
  <c r="G1445" i="6"/>
  <c r="G213" i="6"/>
  <c r="G300" i="6"/>
  <c r="G329" i="6"/>
  <c r="G1170" i="6"/>
  <c r="G126" i="6"/>
  <c r="G1373" i="6"/>
  <c r="G107" i="6"/>
  <c r="G1441" i="6"/>
  <c r="G368" i="6"/>
  <c r="G49" i="6"/>
  <c r="G1296" i="6"/>
  <c r="G1412" i="6"/>
  <c r="G687" i="6"/>
  <c r="G114" i="6"/>
  <c r="G1448" i="6"/>
  <c r="G1303" i="6"/>
  <c r="G694" i="6"/>
  <c r="G1419" i="6"/>
  <c r="G375" i="6"/>
  <c r="G56" i="6"/>
  <c r="G397" i="6"/>
  <c r="G78" i="6"/>
  <c r="G1325" i="6"/>
  <c r="G1470" i="6"/>
  <c r="G658" i="6"/>
  <c r="G571" i="6"/>
  <c r="G106" i="6"/>
  <c r="G1440" i="6"/>
  <c r="G367" i="6"/>
  <c r="G48" i="6"/>
  <c r="G1295" i="6"/>
  <c r="G1411" i="6"/>
  <c r="G686" i="6"/>
  <c r="G110" i="6"/>
  <c r="G1444" i="6"/>
  <c r="G52" i="6"/>
  <c r="G371" i="6"/>
  <c r="G1299" i="6"/>
  <c r="G690" i="6"/>
  <c r="G1415" i="6"/>
  <c r="G26" i="6"/>
  <c r="T30" i="1" s="1"/>
  <c r="G1505" i="6"/>
  <c r="G1273" i="6"/>
  <c r="G838" i="6"/>
  <c r="G1534" i="6"/>
  <c r="T1486" i="1" s="1"/>
  <c r="G317" i="6"/>
  <c r="G1390" i="6"/>
  <c r="G143" i="6"/>
  <c r="G1187" i="6"/>
  <c r="G230" i="6"/>
  <c r="G346" i="6"/>
  <c r="G937" i="6"/>
  <c r="G1140" i="6"/>
  <c r="G908" i="6"/>
  <c r="G1024" i="6"/>
  <c r="G995" i="6"/>
  <c r="G734" i="6"/>
  <c r="G763" i="6"/>
  <c r="G193" i="6"/>
  <c r="G1353" i="6"/>
  <c r="G164" i="6"/>
  <c r="G860" i="6"/>
  <c r="G599" i="6"/>
  <c r="G889" i="6"/>
  <c r="G949" i="6"/>
  <c r="G920" i="6"/>
  <c r="G1036" i="6"/>
  <c r="G1152" i="6"/>
  <c r="G746" i="6"/>
  <c r="G1007" i="6"/>
  <c r="G775" i="6"/>
  <c r="G433" i="6"/>
  <c r="G288" i="6"/>
  <c r="G520" i="6"/>
  <c r="G462" i="6"/>
  <c r="G259" i="6"/>
  <c r="G400" i="6"/>
  <c r="G81" i="6"/>
  <c r="G661" i="6"/>
  <c r="G1473" i="6"/>
  <c r="G1328" i="6"/>
  <c r="G574" i="6"/>
  <c r="G1033" i="6"/>
  <c r="G1149" i="6"/>
  <c r="G917" i="6"/>
  <c r="G772" i="6"/>
  <c r="G1004" i="6"/>
  <c r="G743" i="6"/>
  <c r="G946" i="6"/>
  <c r="G601" i="6"/>
  <c r="G1355" i="6"/>
  <c r="G891" i="6"/>
  <c r="G862" i="6"/>
  <c r="G166" i="6"/>
  <c r="G195" i="6"/>
  <c r="G1227" i="6"/>
  <c r="G1198" i="6"/>
  <c r="G705" i="6"/>
  <c r="G473" i="6"/>
  <c r="G1053" i="6"/>
  <c r="G1082" i="6"/>
  <c r="G966" i="6"/>
  <c r="G165" i="6"/>
  <c r="G861" i="6"/>
  <c r="G600" i="6"/>
  <c r="G890" i="6"/>
  <c r="G1354" i="6"/>
  <c r="G194" i="6"/>
  <c r="G773" i="6"/>
  <c r="G1005" i="6"/>
  <c r="G744" i="6"/>
  <c r="G1150" i="6"/>
  <c r="G918" i="6"/>
  <c r="G1034" i="6"/>
  <c r="G947" i="6"/>
  <c r="G737" i="6"/>
  <c r="G940" i="6"/>
  <c r="G911" i="6"/>
  <c r="G998" i="6"/>
  <c r="G1027" i="6"/>
  <c r="G1143" i="6"/>
  <c r="G766" i="6"/>
  <c r="G865" i="6"/>
  <c r="G169" i="6"/>
  <c r="G604" i="6"/>
  <c r="G198" i="6"/>
  <c r="G1358" i="6"/>
  <c r="G894" i="6"/>
  <c r="G10" i="6"/>
  <c r="T14" i="1" s="1"/>
  <c r="G1257" i="6"/>
  <c r="G1489" i="6"/>
  <c r="G822" i="6"/>
  <c r="G1518" i="6"/>
  <c r="T1470" i="1" s="1"/>
  <c r="G108" i="6"/>
  <c r="G369" i="6"/>
  <c r="G50" i="6"/>
  <c r="G1297" i="6"/>
  <c r="G1413" i="6"/>
  <c r="G688" i="6"/>
  <c r="G1442" i="6"/>
  <c r="G1229" i="6"/>
  <c r="G1200" i="6"/>
  <c r="G200" i="6"/>
  <c r="G896" i="6"/>
  <c r="G1360" i="6"/>
  <c r="G171" i="6"/>
  <c r="G606" i="6"/>
  <c r="G867" i="6"/>
  <c r="G16" i="6"/>
  <c r="G828" i="6"/>
  <c r="G1495" i="6"/>
  <c r="G1263" i="6"/>
  <c r="G1524" i="6"/>
  <c r="T1476" i="1" s="1"/>
  <c r="G173" i="6"/>
  <c r="G608" i="6"/>
  <c r="G869" i="6"/>
  <c r="G898" i="6"/>
  <c r="G202" i="6"/>
  <c r="G1362" i="6"/>
  <c r="G649" i="6"/>
  <c r="G69" i="6"/>
  <c r="G388" i="6"/>
  <c r="G1316" i="6"/>
  <c r="G1461" i="6"/>
  <c r="G562" i="6"/>
  <c r="G461" i="6"/>
  <c r="G432" i="6"/>
  <c r="G258" i="6"/>
  <c r="G287" i="6"/>
  <c r="G519" i="6"/>
  <c r="G273" i="6"/>
  <c r="G505" i="6"/>
  <c r="G244" i="6"/>
  <c r="G418" i="6"/>
  <c r="G447" i="6"/>
  <c r="G429" i="6"/>
  <c r="G284" i="6"/>
  <c r="G516" i="6"/>
  <c r="G458" i="6"/>
  <c r="G255" i="6"/>
  <c r="G1015" i="6"/>
  <c r="G783" i="6"/>
  <c r="G754" i="6"/>
  <c r="G957" i="6"/>
  <c r="G1044" i="6"/>
  <c r="G1160" i="6"/>
  <c r="G928" i="6"/>
  <c r="G421" i="6"/>
  <c r="G508" i="6"/>
  <c r="G276" i="6"/>
  <c r="G450" i="6"/>
  <c r="G247" i="6"/>
  <c r="G201" i="6"/>
  <c r="G172" i="6"/>
  <c r="G897" i="6"/>
  <c r="G1361" i="6"/>
  <c r="G868" i="6"/>
  <c r="G607" i="6"/>
  <c r="G533" i="6"/>
  <c r="G1113" i="6"/>
  <c r="G620" i="6"/>
  <c r="G794" i="6"/>
  <c r="G196" i="6"/>
  <c r="G1356" i="6"/>
  <c r="G892" i="6"/>
  <c r="G167" i="6"/>
  <c r="G863" i="6"/>
  <c r="G602" i="6"/>
  <c r="G540" i="6"/>
  <c r="G1120" i="6"/>
  <c r="G801" i="6"/>
  <c r="G627" i="6"/>
  <c r="G281" i="6"/>
  <c r="G513" i="6"/>
  <c r="G252" i="6"/>
  <c r="G455" i="6"/>
  <c r="G426" i="6"/>
  <c r="G1240" i="6"/>
  <c r="G1211" i="6"/>
  <c r="G805" i="6"/>
  <c r="G544" i="6"/>
  <c r="G1124" i="6"/>
  <c r="G631" i="6"/>
  <c r="G277" i="6"/>
  <c r="G509" i="6"/>
  <c r="G248" i="6"/>
  <c r="G451" i="6"/>
  <c r="G422" i="6"/>
  <c r="G792" i="6"/>
  <c r="G618" i="6"/>
  <c r="G531" i="6"/>
  <c r="G1111" i="6"/>
  <c r="G1092" i="6"/>
  <c r="G976" i="6"/>
  <c r="G1063" i="6"/>
  <c r="G483" i="6"/>
  <c r="G715" i="6"/>
  <c r="G25" i="6"/>
  <c r="T29" i="1" s="1"/>
  <c r="G1272" i="6"/>
  <c r="G1504" i="6"/>
  <c r="G837" i="6"/>
  <c r="G1533" i="6"/>
  <c r="T1485" i="1" s="1"/>
  <c r="G20" i="6"/>
  <c r="T24" i="1" s="1"/>
  <c r="G832" i="6"/>
  <c r="G1267" i="6"/>
  <c r="G1499" i="6"/>
  <c r="G1528" i="6"/>
  <c r="T1480" i="1" s="1"/>
  <c r="G405" i="6"/>
  <c r="G86" i="6"/>
  <c r="G1333" i="6"/>
  <c r="G1478" i="6"/>
  <c r="G666" i="6"/>
  <c r="G579" i="6"/>
  <c r="G19" i="6"/>
  <c r="T23" i="1" s="1"/>
  <c r="G1266" i="6"/>
  <c r="G831" i="6"/>
  <c r="G1498" i="6"/>
  <c r="G1527" i="6"/>
  <c r="T1479" i="1" s="1"/>
  <c r="G27" i="6"/>
  <c r="T31" i="1" s="1"/>
  <c r="G1506" i="6"/>
  <c r="G1274" i="6"/>
  <c r="G839" i="6"/>
  <c r="G1535" i="6"/>
  <c r="T1487" i="1" s="1"/>
  <c r="G745" i="6"/>
  <c r="G948" i="6"/>
  <c r="G1006" i="6"/>
  <c r="G1035" i="6"/>
  <c r="G1151" i="6"/>
  <c r="G774" i="6"/>
  <c r="G919" i="6"/>
  <c r="G637" i="6"/>
  <c r="G550" i="6"/>
  <c r="G811" i="6"/>
  <c r="G1130" i="6"/>
  <c r="G2" i="6"/>
  <c r="T6" i="1" s="1"/>
  <c r="G1453" i="6"/>
  <c r="G641" i="6"/>
  <c r="G380" i="6"/>
  <c r="G61" i="6"/>
  <c r="G1308" i="6"/>
  <c r="G554" i="6"/>
  <c r="G732" i="6"/>
  <c r="G761" i="6"/>
  <c r="G993" i="6"/>
  <c r="G906" i="6"/>
  <c r="G935" i="6"/>
  <c r="G1138" i="6"/>
  <c r="G1022" i="6"/>
  <c r="G933" i="6"/>
  <c r="G904" i="6"/>
  <c r="G1020" i="6"/>
  <c r="G1136" i="6"/>
  <c r="G730" i="6"/>
  <c r="G991" i="6"/>
  <c r="G759" i="6"/>
  <c r="G90" i="6"/>
  <c r="G1424" i="6"/>
  <c r="G1395" i="6"/>
  <c r="G670" i="6"/>
  <c r="G351" i="6"/>
  <c r="G1279" i="6"/>
  <c r="G91" i="6"/>
  <c r="G352" i="6"/>
  <c r="G1425" i="6"/>
  <c r="G1280" i="6"/>
  <c r="G1396" i="6"/>
  <c r="G671" i="6"/>
  <c r="G33" i="6"/>
  <c r="G265" i="6"/>
  <c r="G236" i="6"/>
  <c r="G497" i="6"/>
  <c r="G410" i="6"/>
  <c r="G439" i="6"/>
  <c r="G529" i="6"/>
  <c r="G1109" i="6"/>
  <c r="G616" i="6"/>
  <c r="G790" i="6"/>
  <c r="G409" i="6"/>
  <c r="G264" i="6"/>
  <c r="G496" i="6"/>
  <c r="G235" i="6"/>
  <c r="G438" i="6"/>
  <c r="G789" i="6"/>
  <c r="G528" i="6"/>
  <c r="G1108" i="6"/>
  <c r="G615" i="6"/>
  <c r="G209" i="6"/>
  <c r="G325" i="6"/>
  <c r="G296" i="6"/>
  <c r="G1369" i="6"/>
  <c r="G122" i="6"/>
  <c r="G1166" i="6"/>
  <c r="G144" i="6"/>
  <c r="G1188" i="6"/>
  <c r="G347" i="6"/>
  <c r="G1391" i="6"/>
  <c r="G318" i="6"/>
  <c r="G231" i="6"/>
  <c r="G577" i="6"/>
  <c r="G1476" i="6"/>
  <c r="G664" i="6"/>
  <c r="G1331" i="6"/>
  <c r="G84" i="6"/>
  <c r="G403" i="6"/>
  <c r="G677" i="6"/>
  <c r="G97" i="6"/>
  <c r="G1431" i="6"/>
  <c r="G1286" i="6"/>
  <c r="G358" i="6"/>
  <c r="G1402" i="6"/>
  <c r="G39" i="6"/>
  <c r="G229" i="6"/>
  <c r="G345" i="6"/>
  <c r="G316" i="6"/>
  <c r="G142" i="6"/>
  <c r="G1389" i="6"/>
  <c r="G1186" i="6"/>
  <c r="G572" i="6"/>
  <c r="G1326" i="6"/>
  <c r="G1471" i="6"/>
  <c r="G398" i="6"/>
  <c r="G79" i="6"/>
  <c r="G659" i="6"/>
  <c r="G113" i="6"/>
  <c r="G693" i="6"/>
  <c r="G1447" i="6"/>
  <c r="G1302" i="6"/>
  <c r="G374" i="6"/>
  <c r="G1418" i="6"/>
  <c r="G55" i="6"/>
  <c r="G376" i="6"/>
  <c r="G57" i="6"/>
  <c r="G115" i="6"/>
  <c r="G1449" i="6"/>
  <c r="G1304" i="6"/>
  <c r="G1420" i="6"/>
  <c r="G695" i="6"/>
  <c r="G1433" i="6"/>
  <c r="G360" i="6"/>
  <c r="G41" i="6"/>
  <c r="G1288" i="6"/>
  <c r="G1404" i="6"/>
  <c r="G99" i="6"/>
  <c r="G679" i="6"/>
  <c r="G13" i="6"/>
  <c r="T17" i="1" s="1"/>
  <c r="G825" i="6"/>
  <c r="G1492" i="6"/>
  <c r="G1260" i="6"/>
  <c r="G1521" i="6"/>
  <c r="T1473" i="1" s="1"/>
  <c r="G28" i="6"/>
  <c r="T32" i="1" s="1"/>
  <c r="G840" i="6"/>
  <c r="G1275" i="6"/>
  <c r="G1507" i="6"/>
  <c r="G1536" i="6"/>
  <c r="T1488" i="1" s="1"/>
  <c r="G916" i="6"/>
  <c r="G1032" i="6"/>
  <c r="G1148" i="6"/>
  <c r="G742" i="6"/>
  <c r="G945" i="6"/>
  <c r="G1003" i="6"/>
  <c r="G771" i="6"/>
  <c r="G417" i="6"/>
  <c r="G272" i="6"/>
  <c r="G504" i="6"/>
  <c r="G446" i="6"/>
  <c r="G243" i="6"/>
  <c r="G253" i="6"/>
  <c r="G456" i="6"/>
  <c r="G427" i="6"/>
  <c r="G514" i="6"/>
  <c r="G282" i="6"/>
  <c r="G984" i="6"/>
  <c r="G1100" i="6"/>
  <c r="G491" i="6"/>
  <c r="G723" i="6"/>
  <c r="G1071" i="6"/>
  <c r="G796" i="6"/>
  <c r="G1115" i="6"/>
  <c r="G535" i="6"/>
  <c r="G622" i="6"/>
  <c r="G741" i="6"/>
  <c r="G944" i="6"/>
  <c r="G1002" i="6"/>
  <c r="G1031" i="6"/>
  <c r="G770" i="6"/>
  <c r="G1147" i="6"/>
  <c r="G915" i="6"/>
  <c r="G1235" i="6"/>
  <c r="G1206" i="6"/>
  <c r="G393" i="6"/>
  <c r="G74" i="6"/>
  <c r="G1321" i="6"/>
  <c r="G1466" i="6"/>
  <c r="G567" i="6"/>
  <c r="G654" i="6"/>
  <c r="G1041" i="6"/>
  <c r="G1012" i="6"/>
  <c r="G780" i="6"/>
  <c r="G925" i="6"/>
  <c r="G1157" i="6"/>
  <c r="G954" i="6"/>
  <c r="G751" i="6"/>
  <c r="G289" i="6"/>
  <c r="G521" i="6"/>
  <c r="G260" i="6"/>
  <c r="G463" i="6"/>
  <c r="G434" i="6"/>
  <c r="G605" i="6"/>
  <c r="G1359" i="6"/>
  <c r="G199" i="6"/>
  <c r="G866" i="6"/>
  <c r="G170" i="6"/>
  <c r="G895" i="6"/>
  <c r="G1093" i="6"/>
  <c r="G716" i="6"/>
  <c r="G977" i="6"/>
  <c r="G484" i="6"/>
  <c r="G1064" i="6"/>
  <c r="G752" i="6"/>
  <c r="G781" i="6"/>
  <c r="G1158" i="6"/>
  <c r="G926" i="6"/>
  <c r="G955" i="6"/>
  <c r="G1042" i="6"/>
  <c r="G1013" i="6"/>
  <c r="G245" i="6"/>
  <c r="G448" i="6"/>
  <c r="G506" i="6"/>
  <c r="G274" i="6"/>
  <c r="G419" i="6"/>
  <c r="G1241" i="6"/>
  <c r="G1212" i="6"/>
  <c r="G541" i="6"/>
  <c r="G628" i="6"/>
  <c r="G1121" i="6"/>
  <c r="G802" i="6"/>
  <c r="G561" i="6"/>
  <c r="G648" i="6"/>
  <c r="G1460" i="6"/>
  <c r="G1315" i="6"/>
  <c r="G68" i="6"/>
  <c r="G387" i="6"/>
  <c r="G478" i="6"/>
  <c r="G971" i="6"/>
  <c r="G1087" i="6"/>
  <c r="G1058" i="6"/>
  <c r="G710" i="6"/>
  <c r="G140" i="6"/>
  <c r="G1184" i="6"/>
  <c r="G314" i="6"/>
  <c r="G343" i="6"/>
  <c r="G227" i="6"/>
  <c r="G1387" i="6"/>
  <c r="G14" i="6"/>
  <c r="T18" i="1" s="1"/>
  <c r="G1493" i="6"/>
  <c r="G1261" i="6"/>
  <c r="G826" i="6"/>
  <c r="G1522" i="6"/>
  <c r="T1474" i="1" s="1"/>
  <c r="G709" i="6"/>
  <c r="G477" i="6"/>
  <c r="G1057" i="6"/>
  <c r="G970" i="6"/>
  <c r="G1086" i="6"/>
  <c r="G629" i="6"/>
  <c r="G1122" i="6"/>
  <c r="G803" i="6"/>
  <c r="G542" i="6"/>
  <c r="G979" i="6"/>
  <c r="G1066" i="6"/>
  <c r="G718" i="6"/>
  <c r="G1095" i="6"/>
  <c r="G486" i="6"/>
  <c r="G1231" i="6"/>
  <c r="G1202" i="6"/>
  <c r="G809" i="6"/>
  <c r="G548" i="6"/>
  <c r="G1128" i="6"/>
  <c r="G635" i="6"/>
  <c r="G157" i="6"/>
  <c r="G853" i="6"/>
  <c r="G592" i="6"/>
  <c r="G882" i="6"/>
  <c r="G186" i="6"/>
  <c r="G1346" i="6"/>
  <c r="G225" i="6"/>
  <c r="G341" i="6"/>
  <c r="G1385" i="6"/>
  <c r="G312" i="6"/>
  <c r="G1182" i="6"/>
  <c r="G138" i="6"/>
  <c r="G188" i="6"/>
  <c r="G884" i="6"/>
  <c r="G1348" i="6"/>
  <c r="G594" i="6"/>
  <c r="G855" i="6"/>
  <c r="G159" i="6"/>
  <c r="G237" i="6"/>
  <c r="G440" i="6"/>
  <c r="G266" i="6"/>
  <c r="G411" i="6"/>
  <c r="G498" i="6"/>
  <c r="G1209" i="6"/>
  <c r="G1238" i="6"/>
  <c r="G1349" i="6"/>
  <c r="G160" i="6"/>
  <c r="G189" i="6"/>
  <c r="G856" i="6"/>
  <c r="G595" i="6"/>
  <c r="G885" i="6"/>
  <c r="G1070" i="6"/>
  <c r="G722" i="6"/>
  <c r="G490" i="6"/>
  <c r="G1099" i="6"/>
  <c r="G983" i="6"/>
  <c r="G137" i="6"/>
  <c r="G1181" i="6"/>
  <c r="G224" i="6"/>
  <c r="G340" i="6"/>
  <c r="G1384" i="6"/>
  <c r="G311" i="6"/>
  <c r="G1233" i="6"/>
  <c r="G1204" i="6"/>
  <c r="G23" i="6"/>
  <c r="T27" i="1" s="1"/>
  <c r="G835" i="6"/>
  <c r="G1502" i="6"/>
  <c r="G1270" i="6"/>
  <c r="G1531" i="6"/>
  <c r="T1483" i="1" s="1"/>
  <c r="G1514" i="6"/>
  <c r="T1466" i="1" s="1"/>
  <c r="G1253" i="6"/>
  <c r="G1485" i="6"/>
  <c r="G818" i="6"/>
  <c r="G18" i="6"/>
  <c r="T22" i="1" s="1"/>
  <c r="G1497" i="6"/>
  <c r="G830" i="6"/>
  <c r="G1265" i="6"/>
  <c r="G1526" i="6"/>
  <c r="T1478" i="1" s="1"/>
  <c r="G753" i="6"/>
  <c r="G956" i="6"/>
  <c r="G1043" i="6"/>
  <c r="G1159" i="6"/>
  <c r="G782" i="6"/>
  <c r="G927" i="6"/>
  <c r="G1014" i="6"/>
  <c r="G1244" i="6"/>
  <c r="G1215" i="6"/>
  <c r="G32" i="6"/>
  <c r="G756" i="6"/>
  <c r="G727" i="6"/>
  <c r="G1133" i="6"/>
  <c r="G930" i="6"/>
  <c r="G988" i="6"/>
  <c r="G1017" i="6"/>
  <c r="G901" i="6"/>
  <c r="AA39" i="1"/>
  <c r="AA38" i="1"/>
  <c r="AA21" i="1"/>
  <c r="AA20" i="1"/>
  <c r="AA37" i="1"/>
  <c r="AA7" i="1"/>
  <c r="AA34" i="1"/>
  <c r="AA35" i="1"/>
  <c r="AA25" i="1"/>
  <c r="AA17" i="1"/>
  <c r="R7" i="1"/>
  <c r="Q7" i="1" s="1"/>
  <c r="AA40" i="1"/>
  <c r="AA30" i="1"/>
  <c r="R9" i="1"/>
  <c r="Q9" i="1" s="1"/>
  <c r="AA9" i="1"/>
  <c r="AA16" i="1"/>
  <c r="AA24" i="1"/>
  <c r="AA22" i="1"/>
  <c r="AA28" i="1"/>
  <c r="F19" i="1"/>
  <c r="F20" i="1" s="1"/>
  <c r="F21" i="1" s="1"/>
  <c r="F22" i="1" s="1"/>
  <c r="F23" i="1" s="1"/>
  <c r="F24" i="1" s="1"/>
  <c r="F25" i="1" s="1"/>
  <c r="AA19" i="1"/>
  <c r="AA27" i="1"/>
  <c r="R10" i="1"/>
  <c r="Q10" i="1" s="1"/>
  <c r="AA10" i="1"/>
  <c r="AA15" i="1"/>
  <c r="AA31" i="1"/>
  <c r="AA29" i="1"/>
  <c r="AA14" i="1"/>
  <c r="R8" i="1"/>
  <c r="Q8" i="1" s="1"/>
  <c r="AA8" i="1"/>
  <c r="H6" i="1"/>
  <c r="H7" i="1" s="1"/>
  <c r="H8" i="1" s="1"/>
  <c r="H9" i="1" s="1"/>
  <c r="H10" i="1" s="1"/>
  <c r="H11" i="1" s="1"/>
  <c r="AA6" i="1"/>
  <c r="AA12" i="1"/>
  <c r="I33" i="1"/>
  <c r="AA33" i="1"/>
  <c r="R11" i="1"/>
  <c r="Q11" i="1" s="1"/>
  <c r="AA11" i="1"/>
  <c r="G26" i="1"/>
  <c r="G27" i="1" s="1"/>
  <c r="G28" i="1" s="1"/>
  <c r="G29" i="1" s="1"/>
  <c r="G30" i="1" s="1"/>
  <c r="G31" i="1" s="1"/>
  <c r="G32" i="1" s="1"/>
  <c r="AA26" i="1"/>
  <c r="AD58" i="6"/>
  <c r="AD310" i="6"/>
  <c r="AD312" i="6"/>
  <c r="AD64" i="6"/>
  <c r="AD60" i="6"/>
  <c r="AD143" i="6"/>
  <c r="AD147" i="6"/>
  <c r="AD230" i="6"/>
  <c r="AD316" i="6"/>
  <c r="AD313" i="6"/>
  <c r="S7" i="1"/>
  <c r="AD145" i="6"/>
  <c r="AD61" i="6"/>
  <c r="AD142" i="6"/>
  <c r="AD146" i="6"/>
  <c r="AD311" i="6"/>
  <c r="AD315" i="6"/>
  <c r="AD144" i="6"/>
  <c r="AD148" i="6"/>
  <c r="V35" i="1"/>
  <c r="T7" i="1"/>
  <c r="T11" i="1"/>
  <c r="T10" i="1"/>
  <c r="T28" i="1"/>
  <c r="T9" i="1"/>
  <c r="T15" i="1"/>
  <c r="T21" i="1"/>
  <c r="T8" i="1"/>
  <c r="T20" i="1"/>
  <c r="T16" i="1"/>
  <c r="T19" i="1"/>
  <c r="T33" i="1"/>
  <c r="T26" i="1"/>
  <c r="T12" i="1"/>
  <c r="T25" i="1"/>
  <c r="I19" i="1"/>
  <c r="I20" i="1" s="1"/>
  <c r="I21" i="1" s="1"/>
  <c r="I22" i="1" s="1"/>
  <c r="I23" i="1" s="1"/>
  <c r="I24" i="1" s="1"/>
  <c r="I25" i="1" s="1"/>
  <c r="S10" i="1"/>
  <c r="AC227" i="6"/>
  <c r="AD227" i="6" s="1"/>
  <c r="AC63" i="6"/>
  <c r="AD63" i="6" s="1"/>
  <c r="R19" i="1"/>
  <c r="Q19" i="1" s="1"/>
  <c r="G19" i="1"/>
  <c r="G20" i="1" s="1"/>
  <c r="G21" i="1" s="1"/>
  <c r="G22" i="1" s="1"/>
  <c r="G23" i="1" s="1"/>
  <c r="G24" i="1" s="1"/>
  <c r="G25" i="1" s="1"/>
  <c r="G6" i="1"/>
  <c r="G7" i="1" s="1"/>
  <c r="G8" i="1" s="1"/>
  <c r="G9" i="1" s="1"/>
  <c r="G10" i="1" s="1"/>
  <c r="G11" i="1" s="1"/>
  <c r="H19" i="1"/>
  <c r="H20" i="1" s="1"/>
  <c r="H21" i="1" s="1"/>
  <c r="H22" i="1" s="1"/>
  <c r="H23" i="1" s="1"/>
  <c r="H24" i="1" s="1"/>
  <c r="H25" i="1" s="1"/>
  <c r="AC226" i="6"/>
  <c r="AD226" i="6" s="1"/>
  <c r="C80" i="6"/>
  <c r="A79" i="6"/>
  <c r="H79" i="6"/>
  <c r="F6" i="1"/>
  <c r="F7" i="1" s="1"/>
  <c r="F8" i="1" s="1"/>
  <c r="F9" i="1" s="1"/>
  <c r="F10" i="1" s="1"/>
  <c r="F11" i="1" s="1"/>
  <c r="I12" i="1"/>
  <c r="I13" i="1" s="1"/>
  <c r="I14" i="1" s="1"/>
  <c r="I15" i="1" s="1"/>
  <c r="I16" i="1" s="1"/>
  <c r="I17" i="1" s="1"/>
  <c r="I18" i="1" s="1"/>
  <c r="I6" i="1"/>
  <c r="I7" i="1" s="1"/>
  <c r="I8" i="1" s="1"/>
  <c r="I9" i="1" s="1"/>
  <c r="I10" i="1" s="1"/>
  <c r="I11" i="1" s="1"/>
  <c r="R6" i="1"/>
  <c r="Q6" i="1" s="1"/>
  <c r="S6" i="1"/>
  <c r="I26" i="1"/>
  <c r="I27" i="1" s="1"/>
  <c r="I28" i="1" s="1"/>
  <c r="I29" i="1" s="1"/>
  <c r="I30" i="1" s="1"/>
  <c r="I31" i="1" s="1"/>
  <c r="I32" i="1" s="1"/>
  <c r="S8" i="1"/>
  <c r="F26" i="1"/>
  <c r="F27" i="1" s="1"/>
  <c r="F28" i="1" s="1"/>
  <c r="F29" i="1" s="1"/>
  <c r="F30" i="1" s="1"/>
  <c r="F31" i="1" s="1"/>
  <c r="F32" i="1" s="1"/>
  <c r="R26" i="1"/>
  <c r="Q26" i="1" s="1"/>
  <c r="H26" i="1"/>
  <c r="H27" i="1" s="1"/>
  <c r="H28" i="1" s="1"/>
  <c r="H29" i="1" s="1"/>
  <c r="H30" i="1" s="1"/>
  <c r="H31" i="1" s="1"/>
  <c r="H32" i="1" s="1"/>
  <c r="G13" i="1"/>
  <c r="G14" i="1" s="1"/>
  <c r="G15" i="1" s="1"/>
  <c r="G16" i="1" s="1"/>
  <c r="G17" i="1" s="1"/>
  <c r="G18" i="1" s="1"/>
  <c r="S9" i="1"/>
  <c r="S12" i="1"/>
  <c r="F12" i="1"/>
  <c r="F13" i="1" s="1"/>
  <c r="F14" i="1" s="1"/>
  <c r="F15" i="1" s="1"/>
  <c r="F16" i="1" s="1"/>
  <c r="F17" i="1" s="1"/>
  <c r="F18" i="1" s="1"/>
  <c r="R12" i="1"/>
  <c r="Q12" i="1" s="1"/>
  <c r="H12" i="1"/>
  <c r="H13" i="1" s="1"/>
  <c r="H14" i="1" s="1"/>
  <c r="H15" i="1" s="1"/>
  <c r="H16" i="1" s="1"/>
  <c r="H17" i="1" s="1"/>
  <c r="H18" i="1" s="1"/>
  <c r="F33" i="1"/>
  <c r="H33" i="1"/>
  <c r="G33" i="1"/>
  <c r="R33" i="1"/>
  <c r="Q33" i="1" s="1"/>
  <c r="D1334" i="5"/>
  <c r="D718" i="5"/>
  <c r="D582" i="5"/>
  <c r="D494" i="5"/>
  <c r="D1222" i="5"/>
  <c r="D606" i="5"/>
  <c r="D498" i="5"/>
  <c r="D1418" i="5"/>
  <c r="D662" i="5"/>
  <c r="D526" i="5"/>
  <c r="D774" i="5"/>
  <c r="D554" i="5"/>
  <c r="D449" i="5"/>
  <c r="D1306" i="5"/>
  <c r="D830" i="5"/>
  <c r="D466" i="5"/>
  <c r="D610" i="5"/>
  <c r="D459" i="5"/>
  <c r="D1194" i="5"/>
  <c r="D722" i="5"/>
  <c r="D970" i="5"/>
  <c r="D998" i="5"/>
  <c r="D522" i="5"/>
  <c r="D458" i="5"/>
  <c r="D447" i="5"/>
  <c r="D1278" i="5"/>
  <c r="D746" i="5"/>
  <c r="D942" i="5"/>
  <c r="D1054" i="5"/>
  <c r="D470" i="5"/>
  <c r="D1166" i="5"/>
  <c r="P13" i="6"/>
  <c r="P6" i="6"/>
  <c r="P2" i="6"/>
  <c r="P10" i="6"/>
  <c r="P7" i="6"/>
  <c r="P11" i="6"/>
  <c r="P8" i="6"/>
  <c r="P12" i="6"/>
  <c r="P9" i="6"/>
  <c r="P5" i="6"/>
  <c r="P4" i="6"/>
  <c r="P3" i="6"/>
  <c r="D1446" i="5"/>
  <c r="AC231" i="6"/>
  <c r="AD231" i="6" s="1"/>
  <c r="D886" i="5"/>
  <c r="D638" i="5"/>
  <c r="D1110" i="5"/>
  <c r="D1362" i="5"/>
  <c r="D353" i="5"/>
  <c r="D345" i="5"/>
  <c r="D349" i="5"/>
  <c r="D350" i="5"/>
  <c r="D357" i="5"/>
  <c r="D694" i="5"/>
  <c r="D332" i="5"/>
  <c r="D354" i="5"/>
  <c r="D322" i="5"/>
  <c r="D317" i="5"/>
  <c r="D358" i="5"/>
  <c r="D351" i="5"/>
  <c r="D382" i="5"/>
  <c r="D416" i="5"/>
  <c r="D385" i="5"/>
  <c r="D414" i="5"/>
  <c r="D403" i="5"/>
  <c r="D373" i="5"/>
  <c r="D392" i="5"/>
  <c r="D364" i="5"/>
  <c r="D365" i="5"/>
  <c r="D359" i="5"/>
  <c r="D356" i="5"/>
  <c r="D578" i="5"/>
  <c r="D323" i="5"/>
  <c r="D319" i="5"/>
  <c r="D328" i="5"/>
  <c r="D321" i="5"/>
  <c r="D331" i="5"/>
  <c r="D335" i="5"/>
  <c r="D334" i="5"/>
  <c r="D352" i="5"/>
  <c r="D384" i="5"/>
  <c r="D390" i="5"/>
  <c r="D383" i="5"/>
  <c r="D402" i="5"/>
  <c r="D387" i="5"/>
  <c r="D410" i="5"/>
  <c r="D391" i="5"/>
  <c r="D374" i="5"/>
  <c r="D375" i="5"/>
  <c r="D386" i="5"/>
  <c r="D348" i="5"/>
  <c r="D318" i="5"/>
  <c r="D327" i="5"/>
  <c r="D346" i="5"/>
  <c r="D336" i="5"/>
  <c r="D347" i="5"/>
  <c r="D325" i="5"/>
  <c r="D363" i="5"/>
  <c r="D381" i="5"/>
  <c r="D393" i="5"/>
  <c r="D407" i="5"/>
  <c r="D355" i="5"/>
  <c r="D388" i="5"/>
  <c r="D379" i="5"/>
  <c r="D444" i="5"/>
  <c r="D362" i="5"/>
  <c r="D1138" i="5"/>
  <c r="D326" i="5"/>
  <c r="D330" i="5"/>
  <c r="D360" i="5"/>
  <c r="D320" i="5"/>
  <c r="D337" i="5"/>
  <c r="D333" i="5"/>
  <c r="D329" i="5"/>
  <c r="D324" i="5"/>
  <c r="D361" i="5"/>
  <c r="D376" i="5"/>
  <c r="D377" i="5"/>
  <c r="D378" i="5"/>
  <c r="D380" i="5"/>
  <c r="D389" i="5"/>
  <c r="AC232" i="6"/>
  <c r="AD232" i="6" s="1"/>
  <c r="D1250" i="5"/>
  <c r="AC228" i="6"/>
  <c r="AD228" i="6" s="1"/>
  <c r="S11" i="1"/>
  <c r="D474" i="5"/>
  <c r="B502" i="5"/>
  <c r="B499" i="5"/>
  <c r="D471" i="5"/>
  <c r="B501" i="5"/>
  <c r="D473" i="5"/>
  <c r="D465" i="5"/>
  <c r="B493" i="5"/>
  <c r="D467" i="5"/>
  <c r="B495" i="5"/>
  <c r="B485" i="5"/>
  <c r="D457" i="5"/>
  <c r="B505" i="5"/>
  <c r="D477" i="5"/>
  <c r="B515" i="5"/>
  <c r="D487" i="5"/>
  <c r="B489" i="5"/>
  <c r="D461" i="5"/>
  <c r="B492" i="5"/>
  <c r="D464" i="5"/>
  <c r="D486" i="5"/>
  <c r="B514" i="5"/>
  <c r="B503" i="5"/>
  <c r="D475" i="5"/>
  <c r="B496" i="5"/>
  <c r="D468" i="5"/>
  <c r="D469" i="5"/>
  <c r="B497" i="5"/>
  <c r="D460" i="5"/>
  <c r="B488" i="5"/>
  <c r="D462" i="5"/>
  <c r="B490" i="5"/>
  <c r="D500" i="5"/>
  <c r="B528" i="5"/>
  <c r="B806" i="5"/>
  <c r="D778" i="5"/>
  <c r="D476" i="5"/>
  <c r="B504" i="5"/>
  <c r="B519" i="5"/>
  <c r="D491" i="5"/>
  <c r="F1199" i="5"/>
  <c r="H1199" i="5"/>
  <c r="F1200" i="5"/>
  <c r="F1204" i="5"/>
  <c r="F1202" i="5"/>
  <c r="G1201" i="5"/>
  <c r="F1203" i="5"/>
  <c r="H1203" i="5"/>
  <c r="G1199" i="5"/>
  <c r="G1203" i="5"/>
  <c r="H1202" i="5"/>
  <c r="G1205" i="5"/>
  <c r="G1202" i="5"/>
  <c r="F1201" i="5"/>
  <c r="F1205" i="5"/>
  <c r="H1205" i="5"/>
  <c r="G1204" i="5"/>
  <c r="H1200" i="5"/>
  <c r="H1204" i="5"/>
  <c r="H1201" i="5"/>
  <c r="G1200" i="5"/>
  <c r="F1192" i="5"/>
  <c r="G1192" i="5"/>
  <c r="F1194" i="5"/>
  <c r="F1198" i="5"/>
  <c r="F1195" i="5"/>
  <c r="G1194" i="5"/>
  <c r="F1196" i="5"/>
  <c r="G1196" i="5"/>
  <c r="G1193" i="5"/>
  <c r="G1197" i="5"/>
  <c r="H1196" i="5"/>
  <c r="G1198" i="5"/>
  <c r="G1195" i="5"/>
  <c r="H1195" i="5"/>
  <c r="H1192" i="5"/>
  <c r="H1198" i="5"/>
  <c r="F1197" i="5"/>
  <c r="H1193" i="5"/>
  <c r="H1197" i="5"/>
  <c r="H1194" i="5"/>
  <c r="F1193" i="5"/>
  <c r="F1185" i="5"/>
  <c r="H1188" i="5"/>
  <c r="G1190" i="5"/>
  <c r="H1190" i="5"/>
  <c r="H1187" i="5"/>
  <c r="G1187" i="5"/>
  <c r="F1189" i="5"/>
  <c r="H1185" i="5"/>
  <c r="F1186" i="5"/>
  <c r="G1185" i="5"/>
  <c r="F1191" i="5"/>
  <c r="G1191" i="5"/>
  <c r="F1188" i="5"/>
  <c r="H1189" i="5"/>
  <c r="G1189" i="5"/>
  <c r="H1191" i="5"/>
  <c r="G1186" i="5"/>
  <c r="H1186" i="5"/>
  <c r="G1188" i="5"/>
  <c r="F1190" i="5"/>
  <c r="F1187" i="5"/>
  <c r="F1171" i="5"/>
  <c r="G1171" i="5"/>
  <c r="F1173" i="5"/>
  <c r="F1177" i="5"/>
  <c r="F1174" i="5"/>
  <c r="G1173" i="5"/>
  <c r="F1175" i="5"/>
  <c r="G1175" i="5"/>
  <c r="G1172" i="5"/>
  <c r="G1176" i="5"/>
  <c r="H1175" i="5"/>
  <c r="G1177" i="5"/>
  <c r="G1174" i="5"/>
  <c r="H1174" i="5"/>
  <c r="H1171" i="5"/>
  <c r="H1177" i="5"/>
  <c r="F1176" i="5"/>
  <c r="H1172" i="5"/>
  <c r="H1176" i="5"/>
  <c r="H1173" i="5"/>
  <c r="F1172" i="5"/>
  <c r="F1164" i="5"/>
  <c r="H1167" i="5"/>
  <c r="G1170" i="5"/>
  <c r="F1167" i="5"/>
  <c r="F1165" i="5"/>
  <c r="G1157" i="5"/>
  <c r="G1166" i="5"/>
  <c r="G1164" i="5"/>
  <c r="H1165" i="5"/>
  <c r="F1166" i="5"/>
  <c r="H1168" i="5"/>
  <c r="F1170" i="5"/>
  <c r="G1168" i="5"/>
  <c r="G1169" i="5"/>
  <c r="G1167" i="5"/>
  <c r="F1169" i="5"/>
  <c r="H1170" i="5"/>
  <c r="G1165" i="5"/>
  <c r="F1168" i="5"/>
  <c r="H1164" i="5"/>
  <c r="H1169" i="5"/>
  <c r="H1166" i="5"/>
  <c r="F1157" i="5"/>
  <c r="G1162" i="5"/>
  <c r="G1161" i="5"/>
  <c r="F1160" i="5"/>
  <c r="G1159" i="5"/>
  <c r="F1161" i="5"/>
  <c r="H1157" i="5"/>
  <c r="H1161" i="5"/>
  <c r="H1160" i="5"/>
  <c r="F1163" i="5"/>
  <c r="G1163" i="5"/>
  <c r="G1160" i="5"/>
  <c r="F1162" i="5"/>
  <c r="F1159" i="5"/>
  <c r="H1163" i="5"/>
  <c r="G1158" i="5"/>
  <c r="H1158" i="5"/>
  <c r="H1162" i="5"/>
  <c r="H1159" i="5"/>
  <c r="F1158" i="5"/>
  <c r="F1115" i="5"/>
  <c r="G1115" i="5"/>
  <c r="F1117" i="5"/>
  <c r="F1121" i="5"/>
  <c r="F1118" i="5"/>
  <c r="G1117" i="5"/>
  <c r="F1119" i="5"/>
  <c r="G1119" i="5"/>
  <c r="G1116" i="5"/>
  <c r="G1120" i="5"/>
  <c r="H1119" i="5"/>
  <c r="G1121" i="5"/>
  <c r="G1118" i="5"/>
  <c r="H1118" i="5"/>
  <c r="H1115" i="5"/>
  <c r="H1121" i="5"/>
  <c r="F1120" i="5"/>
  <c r="H1116" i="5"/>
  <c r="H1120" i="5"/>
  <c r="H1117" i="5"/>
  <c r="F1116" i="5"/>
  <c r="F1108" i="5"/>
  <c r="H1111" i="5"/>
  <c r="G1113" i="5"/>
  <c r="G1110" i="5"/>
  <c r="G1114" i="5"/>
  <c r="H1113" i="5"/>
  <c r="F1112" i="5"/>
  <c r="H1108" i="5"/>
  <c r="H1112" i="5"/>
  <c r="H1109" i="5"/>
  <c r="F1114" i="5"/>
  <c r="F1109" i="5"/>
  <c r="G1111" i="5"/>
  <c r="F1113" i="5"/>
  <c r="F1110" i="5"/>
  <c r="H1114" i="5"/>
  <c r="G1109" i="5"/>
  <c r="F1111" i="5"/>
  <c r="G1108" i="5"/>
  <c r="H1110" i="5"/>
  <c r="G1112" i="5"/>
  <c r="G1105" i="5"/>
  <c r="G1102" i="5"/>
  <c r="H1104" i="5"/>
  <c r="H1101" i="5"/>
  <c r="F1079" i="5"/>
  <c r="G1079" i="5"/>
  <c r="H1102" i="5"/>
  <c r="H1106" i="5"/>
  <c r="G1101" i="5"/>
  <c r="F1104" i="5"/>
  <c r="H1093" i="5"/>
  <c r="G1103" i="5"/>
  <c r="H1103" i="5"/>
  <c r="H1086" i="5"/>
  <c r="H1107" i="5"/>
  <c r="F1093" i="5"/>
  <c r="F1105" i="5"/>
  <c r="F1086" i="5"/>
  <c r="G1104" i="5"/>
  <c r="H1079" i="5"/>
  <c r="F1106" i="5"/>
  <c r="F1103" i="5"/>
  <c r="F1101" i="5"/>
  <c r="F1107" i="5"/>
  <c r="G1093" i="5"/>
  <c r="G1106" i="5"/>
  <c r="G1086" i="5"/>
  <c r="H1105" i="5"/>
  <c r="G1107" i="5"/>
  <c r="F1102" i="5"/>
  <c r="F1088" i="5"/>
  <c r="F1090" i="5"/>
  <c r="H1089" i="5"/>
  <c r="F1087" i="5"/>
  <c r="F1089" i="5"/>
  <c r="G1087" i="5"/>
  <c r="G1089" i="5"/>
  <c r="H1088" i="5"/>
  <c r="F1091" i="5"/>
  <c r="G1091" i="5"/>
  <c r="G1088" i="5"/>
  <c r="G1092" i="5"/>
  <c r="H1091" i="5"/>
  <c r="H1092" i="5"/>
  <c r="G1090" i="5"/>
  <c r="H1090" i="5"/>
  <c r="H1087" i="5"/>
  <c r="F1092" i="5"/>
  <c r="H1083" i="5"/>
  <c r="F1083" i="5"/>
  <c r="H1082" i="5"/>
  <c r="F1080" i="5"/>
  <c r="H1084" i="5"/>
  <c r="F1081" i="5"/>
  <c r="G1082" i="5"/>
  <c r="H1081" i="5"/>
  <c r="F1084" i="5"/>
  <c r="F1085" i="5"/>
  <c r="F1082" i="5"/>
  <c r="G1080" i="5"/>
  <c r="G1085" i="5"/>
  <c r="H1085" i="5"/>
  <c r="G1083" i="5"/>
  <c r="G1084" i="5"/>
  <c r="G1081" i="5"/>
  <c r="H1080" i="5"/>
  <c r="G1075" i="5"/>
  <c r="G1073" i="5"/>
  <c r="H1075" i="5"/>
  <c r="F1076" i="5"/>
  <c r="H1076" i="5"/>
  <c r="H1074" i="5"/>
  <c r="H1078" i="5"/>
  <c r="G1077" i="5"/>
  <c r="F1077" i="5"/>
  <c r="G1074" i="5"/>
  <c r="G1078" i="5"/>
  <c r="F1078" i="5"/>
  <c r="F1075" i="5"/>
  <c r="F1074" i="5"/>
  <c r="G1076" i="5"/>
  <c r="H1073" i="5"/>
  <c r="H1077" i="5"/>
  <c r="F1073" i="5"/>
  <c r="F1059" i="5"/>
  <c r="H1062" i="5"/>
  <c r="G1064" i="5"/>
  <c r="F1060" i="5"/>
  <c r="F1062" i="5"/>
  <c r="G1061" i="5"/>
  <c r="F1063" i="5"/>
  <c r="H1059" i="5"/>
  <c r="H1063" i="5"/>
  <c r="G1059" i="5"/>
  <c r="F1065" i="5"/>
  <c r="G1065" i="5"/>
  <c r="G1062" i="5"/>
  <c r="F1064" i="5"/>
  <c r="F1061" i="5"/>
  <c r="H1065" i="5"/>
  <c r="G1060" i="5"/>
  <c r="H1060" i="5"/>
  <c r="H1064" i="5"/>
  <c r="H1061" i="5"/>
  <c r="G1063" i="5"/>
  <c r="F1052" i="5"/>
  <c r="G1052" i="5"/>
  <c r="F1058" i="5"/>
  <c r="F1057" i="5"/>
  <c r="F1055" i="5"/>
  <c r="G1054" i="5"/>
  <c r="F1056" i="5"/>
  <c r="G1053" i="5"/>
  <c r="G1057" i="5"/>
  <c r="G1056" i="5"/>
  <c r="H1055" i="5"/>
  <c r="G1058" i="5"/>
  <c r="G1055" i="5"/>
  <c r="H1052" i="5"/>
  <c r="H1056" i="5"/>
  <c r="H1058" i="5"/>
  <c r="F1054" i="5"/>
  <c r="H1053" i="5"/>
  <c r="H1057" i="5"/>
  <c r="H1054" i="5"/>
  <c r="F1053" i="5"/>
  <c r="F1045" i="5"/>
  <c r="G1045" i="5"/>
  <c r="F1051" i="5"/>
  <c r="F1050" i="5"/>
  <c r="F1048" i="5"/>
  <c r="G1047" i="5"/>
  <c r="F1049" i="5"/>
  <c r="G1046" i="5"/>
  <c r="G1050" i="5"/>
  <c r="G1049" i="5"/>
  <c r="H1048" i="5"/>
  <c r="G1051" i="5"/>
  <c r="G1048" i="5"/>
  <c r="H1045" i="5"/>
  <c r="H1049" i="5"/>
  <c r="H1051" i="5"/>
  <c r="F1047" i="5"/>
  <c r="H1046" i="5"/>
  <c r="H1050" i="5"/>
  <c r="H1047" i="5"/>
  <c r="F1046" i="5"/>
  <c r="F1031" i="5"/>
  <c r="H1034" i="5"/>
  <c r="G1036" i="5"/>
  <c r="H1032" i="5"/>
  <c r="H1036" i="5"/>
  <c r="F1034" i="5"/>
  <c r="F1035" i="5"/>
  <c r="H1031" i="5"/>
  <c r="H1035" i="5"/>
  <c r="F1032" i="5"/>
  <c r="F1037" i="5"/>
  <c r="G1031" i="5"/>
  <c r="G1034" i="5"/>
  <c r="F1036" i="5"/>
  <c r="F1033" i="5"/>
  <c r="H1037" i="5"/>
  <c r="G1032" i="5"/>
  <c r="G1033" i="5"/>
  <c r="G1037" i="5"/>
  <c r="H1033" i="5"/>
  <c r="G1035" i="5"/>
  <c r="F1024" i="5"/>
  <c r="H1027" i="5"/>
  <c r="G1029" i="5"/>
  <c r="F1025" i="5"/>
  <c r="F1027" i="5"/>
  <c r="G1026" i="5"/>
  <c r="F1028" i="5"/>
  <c r="H1024" i="5"/>
  <c r="H1028" i="5"/>
  <c r="G1024" i="5"/>
  <c r="F1019" i="5"/>
  <c r="F1030" i="5"/>
  <c r="G1030" i="5"/>
  <c r="G1027" i="5"/>
  <c r="F1029" i="5"/>
  <c r="F1026" i="5"/>
  <c r="H1030" i="5"/>
  <c r="G1025" i="5"/>
  <c r="H1025" i="5"/>
  <c r="H1029" i="5"/>
  <c r="H1026" i="5"/>
  <c r="G1028" i="5"/>
  <c r="F1017" i="5"/>
  <c r="F1018" i="5"/>
  <c r="H1018" i="5"/>
  <c r="G1002" i="5"/>
  <c r="H1021" i="5"/>
  <c r="H1002" i="5"/>
  <c r="H1020" i="5"/>
  <c r="G1018" i="5"/>
  <c r="G1023" i="5"/>
  <c r="H1023" i="5"/>
  <c r="G1021" i="5"/>
  <c r="H1009" i="5"/>
  <c r="G1019" i="5"/>
  <c r="H1019" i="5"/>
  <c r="G1022" i="5"/>
  <c r="F1009" i="5"/>
  <c r="F1022" i="5"/>
  <c r="F1020" i="5"/>
  <c r="G1020" i="5"/>
  <c r="F1023" i="5"/>
  <c r="G1009" i="5"/>
  <c r="H1017" i="5"/>
  <c r="H1022" i="5"/>
  <c r="F1021" i="5"/>
  <c r="G1017" i="5"/>
  <c r="F1002" i="5"/>
  <c r="G1003" i="5"/>
  <c r="H1003" i="5"/>
  <c r="F1006" i="5"/>
  <c r="H1004" i="5"/>
  <c r="G1007" i="5"/>
  <c r="G1008" i="5"/>
  <c r="G1006" i="5"/>
  <c r="F1005" i="5"/>
  <c r="F1007" i="5"/>
  <c r="F1004" i="5"/>
  <c r="H1007" i="5"/>
  <c r="H1005" i="5"/>
  <c r="G1004" i="5"/>
  <c r="H1008" i="5"/>
  <c r="H1006" i="5"/>
  <c r="F1008" i="5"/>
  <c r="G1005" i="5"/>
  <c r="F1003" i="5"/>
  <c r="F999" i="5"/>
  <c r="G1000" i="5"/>
  <c r="H996" i="5"/>
  <c r="H1000" i="5"/>
  <c r="H998" i="5"/>
  <c r="G997" i="5"/>
  <c r="F1000" i="5"/>
  <c r="F997" i="5"/>
  <c r="F1001" i="5"/>
  <c r="G998" i="5"/>
  <c r="H999" i="5"/>
  <c r="G1001" i="5"/>
  <c r="H997" i="5"/>
  <c r="F990" i="5"/>
  <c r="H1001" i="5"/>
  <c r="G999" i="5"/>
  <c r="G996" i="5"/>
  <c r="F998" i="5"/>
  <c r="F996" i="5"/>
  <c r="G981" i="5"/>
  <c r="H981" i="5"/>
  <c r="F981" i="5"/>
  <c r="H991" i="5"/>
  <c r="H990" i="5"/>
  <c r="G989" i="5"/>
  <c r="G990" i="5"/>
  <c r="F992" i="5"/>
  <c r="G991" i="5"/>
  <c r="F991" i="5"/>
  <c r="G992" i="5"/>
  <c r="H992" i="5"/>
  <c r="G994" i="5"/>
  <c r="F994" i="5"/>
  <c r="F993" i="5"/>
  <c r="G993" i="5"/>
  <c r="H994" i="5"/>
  <c r="H993" i="5"/>
  <c r="H989" i="5"/>
  <c r="F989" i="5"/>
  <c r="H975" i="5"/>
  <c r="H979" i="5"/>
  <c r="H977" i="5"/>
  <c r="G976" i="5"/>
  <c r="F979" i="5"/>
  <c r="F976" i="5"/>
  <c r="F980" i="5"/>
  <c r="G977" i="5"/>
  <c r="H978" i="5"/>
  <c r="G980" i="5"/>
  <c r="F978" i="5"/>
  <c r="H976" i="5"/>
  <c r="G979" i="5"/>
  <c r="H980" i="5"/>
  <c r="G978" i="5"/>
  <c r="G975" i="5"/>
  <c r="F977" i="5"/>
  <c r="F975" i="5"/>
  <c r="G969" i="5"/>
  <c r="H968" i="5"/>
  <c r="H972" i="5"/>
  <c r="H970" i="5"/>
  <c r="H969" i="5"/>
  <c r="G973" i="5"/>
  <c r="G972" i="5"/>
  <c r="F972" i="5"/>
  <c r="F969" i="5"/>
  <c r="F973" i="5"/>
  <c r="G970" i="5"/>
  <c r="H971" i="5"/>
  <c r="F971" i="5"/>
  <c r="H973" i="5"/>
  <c r="G971" i="5"/>
  <c r="G968" i="5"/>
  <c r="F970" i="5"/>
  <c r="F968" i="5"/>
  <c r="F948" i="5"/>
  <c r="G966" i="5"/>
  <c r="F964" i="5"/>
  <c r="F961" i="5"/>
  <c r="F963" i="5"/>
  <c r="G948" i="5"/>
  <c r="H961" i="5"/>
  <c r="H965" i="5"/>
  <c r="H964" i="5"/>
  <c r="G965" i="5"/>
  <c r="F965" i="5"/>
  <c r="F962" i="5"/>
  <c r="F966" i="5"/>
  <c r="H963" i="5"/>
  <c r="H962" i="5"/>
  <c r="H948" i="5"/>
  <c r="H966" i="5"/>
  <c r="G964" i="5"/>
  <c r="G961" i="5"/>
  <c r="G963" i="5"/>
  <c r="G962" i="5"/>
  <c r="G949" i="5"/>
  <c r="F949" i="5"/>
  <c r="G950" i="5"/>
  <c r="H950" i="5"/>
  <c r="H951" i="5"/>
  <c r="F951" i="5"/>
  <c r="G951" i="5"/>
  <c r="H952" i="5"/>
  <c r="G952" i="5"/>
  <c r="H953" i="5"/>
  <c r="F952" i="5"/>
  <c r="G953" i="5"/>
  <c r="H949" i="5"/>
  <c r="F953" i="5"/>
  <c r="F950" i="5"/>
  <c r="H942" i="5"/>
  <c r="G942" i="5"/>
  <c r="F944" i="5"/>
  <c r="G944" i="5"/>
  <c r="F946" i="5"/>
  <c r="G945" i="5"/>
  <c r="F942" i="5"/>
  <c r="H945" i="5"/>
  <c r="H934" i="5"/>
  <c r="H944" i="5"/>
  <c r="G946" i="5"/>
  <c r="G941" i="5"/>
  <c r="F941" i="5"/>
  <c r="H946" i="5"/>
  <c r="F945" i="5"/>
  <c r="H941" i="5"/>
  <c r="G943" i="5"/>
  <c r="H943" i="5"/>
  <c r="F943" i="5"/>
  <c r="G935" i="5"/>
  <c r="F935" i="5"/>
  <c r="H938" i="5"/>
  <c r="G938" i="5"/>
  <c r="G936" i="5"/>
  <c r="H936" i="5"/>
  <c r="G924" i="5"/>
  <c r="G923" i="5"/>
  <c r="H937" i="5"/>
  <c r="F937" i="5"/>
  <c r="G937" i="5"/>
  <c r="F939" i="5"/>
  <c r="F934" i="5"/>
  <c r="H939" i="5"/>
  <c r="F938" i="5"/>
  <c r="G939" i="5"/>
  <c r="H935" i="5"/>
  <c r="G934" i="5"/>
  <c r="F936" i="5"/>
  <c r="H923" i="5"/>
  <c r="H921" i="5"/>
  <c r="G920" i="5"/>
  <c r="F923" i="5"/>
  <c r="F920" i="5"/>
  <c r="F924" i="5"/>
  <c r="G921" i="5"/>
  <c r="H922" i="5"/>
  <c r="F922" i="5"/>
  <c r="H924" i="5"/>
  <c r="G922" i="5"/>
  <c r="F921" i="5"/>
  <c r="H920" i="5"/>
  <c r="G917" i="5"/>
  <c r="F915" i="5"/>
  <c r="G916" i="5"/>
  <c r="G895" i="5"/>
  <c r="H916" i="5"/>
  <c r="H914" i="5"/>
  <c r="H913" i="5"/>
  <c r="G910" i="5"/>
  <c r="F916" i="5"/>
  <c r="F913" i="5"/>
  <c r="F917" i="5"/>
  <c r="G914" i="5"/>
  <c r="H915" i="5"/>
  <c r="H917" i="5"/>
  <c r="G915" i="5"/>
  <c r="F914" i="5"/>
  <c r="G913" i="5"/>
  <c r="F908" i="5"/>
  <c r="F907" i="5"/>
  <c r="H909" i="5"/>
  <c r="H908" i="5"/>
  <c r="G909" i="5"/>
  <c r="G896" i="5"/>
  <c r="F909" i="5"/>
  <c r="F906" i="5"/>
  <c r="F910" i="5"/>
  <c r="H907" i="5"/>
  <c r="G906" i="5"/>
  <c r="H910" i="5"/>
  <c r="G908" i="5"/>
  <c r="G907" i="5"/>
  <c r="H906" i="5"/>
  <c r="F894" i="5"/>
  <c r="H895" i="5"/>
  <c r="H893" i="5"/>
  <c r="G892" i="5"/>
  <c r="F895" i="5"/>
  <c r="F892" i="5"/>
  <c r="F896" i="5"/>
  <c r="G893" i="5"/>
  <c r="H894" i="5"/>
  <c r="H896" i="5"/>
  <c r="G894" i="5"/>
  <c r="F893" i="5"/>
  <c r="H892" i="5"/>
  <c r="H888" i="5"/>
  <c r="H886" i="5"/>
  <c r="G882" i="5"/>
  <c r="F888" i="5"/>
  <c r="F885" i="5"/>
  <c r="F889" i="5"/>
  <c r="G886" i="5"/>
  <c r="G885" i="5"/>
  <c r="H889" i="5"/>
  <c r="G887" i="5"/>
  <c r="F886" i="5"/>
  <c r="H887" i="5"/>
  <c r="G889" i="5"/>
  <c r="F887" i="5"/>
  <c r="H885" i="5"/>
  <c r="G888" i="5"/>
  <c r="F880" i="5"/>
  <c r="G881" i="5"/>
  <c r="F881" i="5"/>
  <c r="F878" i="5"/>
  <c r="H881" i="5"/>
  <c r="H879" i="5"/>
  <c r="G878" i="5"/>
  <c r="G880" i="5"/>
  <c r="F879" i="5"/>
  <c r="H882" i="5"/>
  <c r="H878" i="5"/>
  <c r="F882" i="5"/>
  <c r="G879" i="5"/>
  <c r="H880" i="5"/>
  <c r="H869" i="5"/>
  <c r="G869" i="5"/>
  <c r="F869" i="5"/>
  <c r="H862" i="5"/>
  <c r="G862" i="5"/>
  <c r="F862" i="5"/>
  <c r="G855" i="5"/>
  <c r="H855" i="5"/>
  <c r="F855" i="5"/>
  <c r="G785" i="5"/>
  <c r="H785" i="5"/>
  <c r="G780" i="5"/>
  <c r="F785" i="5"/>
  <c r="F782" i="5"/>
  <c r="G783" i="5"/>
  <c r="H779" i="5"/>
  <c r="H783" i="5"/>
  <c r="H781" i="5"/>
  <c r="F779" i="5"/>
  <c r="G784" i="5"/>
  <c r="F783" i="5"/>
  <c r="F780" i="5"/>
  <c r="F784" i="5"/>
  <c r="G781" i="5"/>
  <c r="H782" i="5"/>
  <c r="H784" i="5"/>
  <c r="G782" i="5"/>
  <c r="G779" i="5"/>
  <c r="F781" i="5"/>
  <c r="H780" i="5"/>
  <c r="G777" i="5"/>
  <c r="F775" i="5"/>
  <c r="G773" i="5"/>
  <c r="H773" i="5"/>
  <c r="H756" i="5"/>
  <c r="H772" i="5"/>
  <c r="H776" i="5"/>
  <c r="G774" i="5"/>
  <c r="H775" i="5"/>
  <c r="F776" i="5"/>
  <c r="F773" i="5"/>
  <c r="F777" i="5"/>
  <c r="F774" i="5"/>
  <c r="H774" i="5"/>
  <c r="F765" i="5"/>
  <c r="H777" i="5"/>
  <c r="G775" i="5"/>
  <c r="G772" i="5"/>
  <c r="G776" i="5"/>
  <c r="F772" i="5"/>
  <c r="G770" i="5"/>
  <c r="F767" i="5"/>
  <c r="H751" i="5"/>
  <c r="H765" i="5"/>
  <c r="H769" i="5"/>
  <c r="H768" i="5"/>
  <c r="G769" i="5"/>
  <c r="F768" i="5"/>
  <c r="G749" i="5"/>
  <c r="F769" i="5"/>
  <c r="F766" i="5"/>
  <c r="F770" i="5"/>
  <c r="H767" i="5"/>
  <c r="G766" i="5"/>
  <c r="H752" i="5"/>
  <c r="H770" i="5"/>
  <c r="G768" i="5"/>
  <c r="G765" i="5"/>
  <c r="G767" i="5"/>
  <c r="H766" i="5"/>
  <c r="F744" i="5"/>
  <c r="F753" i="5"/>
  <c r="F752" i="5"/>
  <c r="H753" i="5"/>
  <c r="F751" i="5"/>
  <c r="F755" i="5"/>
  <c r="G755" i="5"/>
  <c r="G752" i="5"/>
  <c r="F754" i="5"/>
  <c r="F756" i="5"/>
  <c r="H755" i="5"/>
  <c r="H737" i="5"/>
  <c r="G751" i="5"/>
  <c r="G754" i="5"/>
  <c r="H754" i="5"/>
  <c r="G756" i="5"/>
  <c r="G753" i="5"/>
  <c r="F747" i="5"/>
  <c r="H746" i="5"/>
  <c r="G738" i="5"/>
  <c r="H744" i="5"/>
  <c r="H748" i="5"/>
  <c r="G746" i="5"/>
  <c r="H745" i="5"/>
  <c r="F716" i="5"/>
  <c r="F748" i="5"/>
  <c r="F745" i="5"/>
  <c r="F749" i="5"/>
  <c r="F746" i="5"/>
  <c r="H747" i="5"/>
  <c r="F742" i="5"/>
  <c r="H749" i="5"/>
  <c r="G747" i="5"/>
  <c r="G744" i="5"/>
  <c r="G748" i="5"/>
  <c r="G745" i="5"/>
  <c r="F740" i="5"/>
  <c r="H741" i="5"/>
  <c r="G741" i="5"/>
  <c r="H739" i="5"/>
  <c r="F737" i="5"/>
  <c r="F741" i="5"/>
  <c r="F738" i="5"/>
  <c r="F739" i="5"/>
  <c r="G739" i="5"/>
  <c r="G742" i="5"/>
  <c r="H742" i="5"/>
  <c r="G740" i="5"/>
  <c r="G737" i="5"/>
  <c r="H740" i="5"/>
  <c r="H738" i="5"/>
  <c r="G728" i="5"/>
  <c r="F726" i="5"/>
  <c r="G727" i="5"/>
  <c r="H723" i="5"/>
  <c r="H727" i="5"/>
  <c r="H725" i="5"/>
  <c r="F723" i="5"/>
  <c r="G724" i="5"/>
  <c r="F727" i="5"/>
  <c r="F724" i="5"/>
  <c r="F728" i="5"/>
  <c r="G725" i="5"/>
  <c r="H724" i="5"/>
  <c r="H728" i="5"/>
  <c r="G726" i="5"/>
  <c r="G723" i="5"/>
  <c r="F725" i="5"/>
  <c r="H726" i="5"/>
  <c r="F717" i="5"/>
  <c r="H717" i="5"/>
  <c r="H720" i="5"/>
  <c r="G718" i="5"/>
  <c r="H716" i="5"/>
  <c r="G717" i="5"/>
  <c r="F719" i="5"/>
  <c r="F720" i="5"/>
  <c r="F721" i="5"/>
  <c r="F718" i="5"/>
  <c r="H718" i="5"/>
  <c r="G721" i="5"/>
  <c r="G710" i="5"/>
  <c r="G720" i="5"/>
  <c r="G719" i="5"/>
  <c r="H719" i="5"/>
  <c r="G716" i="5"/>
  <c r="H721" i="5"/>
  <c r="G714" i="5"/>
  <c r="F712" i="5"/>
  <c r="G713" i="5"/>
  <c r="H709" i="5"/>
  <c r="H713" i="5"/>
  <c r="H711" i="5"/>
  <c r="H710" i="5"/>
  <c r="F713" i="5"/>
  <c r="F710" i="5"/>
  <c r="F714" i="5"/>
  <c r="G711" i="5"/>
  <c r="H712" i="5"/>
  <c r="H714" i="5"/>
  <c r="G712" i="5"/>
  <c r="G709" i="5"/>
  <c r="F711" i="5"/>
  <c r="F709" i="5"/>
  <c r="G701" i="5"/>
  <c r="F699" i="5"/>
  <c r="H699" i="5"/>
  <c r="H698" i="5"/>
  <c r="G697" i="5"/>
  <c r="H696" i="5"/>
  <c r="G699" i="5"/>
  <c r="G698" i="5"/>
  <c r="F697" i="5"/>
  <c r="F701" i="5"/>
  <c r="F695" i="5"/>
  <c r="H695" i="5"/>
  <c r="F700" i="5"/>
  <c r="F698" i="5"/>
  <c r="G695" i="5"/>
  <c r="H701" i="5"/>
  <c r="G700" i="5"/>
  <c r="H700" i="5"/>
  <c r="F696" i="5"/>
  <c r="H697" i="5"/>
  <c r="G696" i="5"/>
  <c r="H693" i="5"/>
  <c r="G694" i="5"/>
  <c r="G693" i="5"/>
  <c r="H691" i="5"/>
  <c r="H689" i="5"/>
  <c r="F694" i="5"/>
  <c r="F692" i="5"/>
  <c r="H688" i="5"/>
  <c r="G690" i="5"/>
  <c r="F690" i="5"/>
  <c r="F688" i="5"/>
  <c r="G688" i="5"/>
  <c r="F691" i="5"/>
  <c r="G691" i="5"/>
  <c r="G692" i="5"/>
  <c r="H694" i="5"/>
  <c r="G689" i="5"/>
  <c r="F693" i="5"/>
  <c r="H690" i="5"/>
  <c r="H692" i="5"/>
  <c r="F689" i="5"/>
  <c r="G687" i="5"/>
  <c r="H683" i="5"/>
  <c r="F682" i="5"/>
  <c r="G685" i="5"/>
  <c r="G683" i="5"/>
  <c r="H682" i="5"/>
  <c r="F685" i="5"/>
  <c r="H685" i="5"/>
  <c r="F684" i="5"/>
  <c r="F687" i="5"/>
  <c r="F681" i="5"/>
  <c r="H681" i="5"/>
  <c r="H686" i="5"/>
  <c r="G684" i="5"/>
  <c r="F683" i="5"/>
  <c r="H687" i="5"/>
  <c r="G686" i="5"/>
  <c r="F686" i="5"/>
  <c r="H684" i="5"/>
  <c r="G681" i="5"/>
  <c r="G682" i="5"/>
  <c r="F611" i="5"/>
  <c r="F616" i="5"/>
  <c r="G612" i="5"/>
  <c r="H615" i="5"/>
  <c r="G615" i="5"/>
  <c r="H613" i="5"/>
  <c r="G616" i="5"/>
  <c r="F614" i="5"/>
  <c r="F615" i="5"/>
  <c r="F612" i="5"/>
  <c r="F613" i="5"/>
  <c r="G613" i="5"/>
  <c r="H611" i="5"/>
  <c r="H616" i="5"/>
  <c r="G614" i="5"/>
  <c r="G611" i="5"/>
  <c r="H614" i="5"/>
  <c r="H612" i="5"/>
  <c r="G598" i="5"/>
  <c r="G607" i="5"/>
  <c r="H604" i="5"/>
  <c r="F606" i="5"/>
  <c r="H607" i="5"/>
  <c r="H608" i="5"/>
  <c r="F607" i="5"/>
  <c r="G606" i="5"/>
  <c r="G604" i="5"/>
  <c r="F608" i="5"/>
  <c r="F605" i="5"/>
  <c r="H605" i="5"/>
  <c r="H609" i="5"/>
  <c r="F604" i="5"/>
  <c r="F609" i="5"/>
  <c r="G608" i="5"/>
  <c r="G605" i="5"/>
  <c r="G609" i="5"/>
  <c r="H606" i="5"/>
  <c r="F600" i="5"/>
  <c r="F598" i="5"/>
  <c r="G602" i="5"/>
  <c r="H601" i="5"/>
  <c r="G599" i="5"/>
  <c r="H599" i="5"/>
  <c r="F597" i="5"/>
  <c r="F601" i="5"/>
  <c r="F602" i="5"/>
  <c r="F599" i="5"/>
  <c r="G597" i="5"/>
  <c r="H597" i="5"/>
  <c r="G601" i="5"/>
  <c r="G600" i="5"/>
  <c r="H600" i="5"/>
  <c r="H598" i="5"/>
  <c r="H602" i="5"/>
  <c r="H579" i="5"/>
  <c r="G588" i="5"/>
  <c r="F588" i="5"/>
  <c r="H583" i="5"/>
  <c r="G586" i="5"/>
  <c r="G583" i="5"/>
  <c r="H586" i="5"/>
  <c r="G584" i="5"/>
  <c r="H584" i="5"/>
  <c r="F587" i="5"/>
  <c r="F584" i="5"/>
  <c r="F586" i="5"/>
  <c r="G585" i="5"/>
  <c r="H585" i="5"/>
  <c r="H588" i="5"/>
  <c r="F585" i="5"/>
  <c r="H587" i="5"/>
  <c r="G587" i="5"/>
  <c r="F583" i="5"/>
  <c r="F577" i="5"/>
  <c r="G576" i="5"/>
  <c r="F578" i="5"/>
  <c r="G581" i="5"/>
  <c r="H577" i="5"/>
  <c r="G573" i="5"/>
  <c r="F579" i="5"/>
  <c r="G578" i="5"/>
  <c r="F580" i="5"/>
  <c r="G577" i="5"/>
  <c r="G579" i="5"/>
  <c r="H576" i="5"/>
  <c r="H580" i="5"/>
  <c r="F581" i="5"/>
  <c r="H581" i="5"/>
  <c r="G580" i="5"/>
  <c r="H578" i="5"/>
  <c r="F576" i="5"/>
  <c r="G574" i="5"/>
  <c r="H570" i="5"/>
  <c r="H569" i="5"/>
  <c r="H573" i="5"/>
  <c r="H571" i="5"/>
  <c r="F569" i="5"/>
  <c r="F572" i="5"/>
  <c r="F573" i="5"/>
  <c r="F570" i="5"/>
  <c r="F574" i="5"/>
  <c r="G571" i="5"/>
  <c r="H572" i="5"/>
  <c r="H574" i="5"/>
  <c r="G572" i="5"/>
  <c r="G569" i="5"/>
  <c r="F571" i="5"/>
  <c r="G570" i="5"/>
  <c r="H561" i="5"/>
  <c r="F561" i="5"/>
  <c r="G561" i="5"/>
  <c r="H554" i="5"/>
  <c r="F554" i="5"/>
  <c r="G554" i="5"/>
  <c r="H547" i="5"/>
  <c r="G547" i="5"/>
  <c r="F547" i="5"/>
  <c r="F525" i="5"/>
  <c r="F530" i="5"/>
  <c r="F529" i="5"/>
  <c r="G527" i="5"/>
  <c r="H529" i="5"/>
  <c r="H531" i="5"/>
  <c r="F527" i="5"/>
  <c r="F531" i="5"/>
  <c r="G531" i="5"/>
  <c r="G528" i="5"/>
  <c r="G529" i="5"/>
  <c r="F532" i="5"/>
  <c r="F528" i="5"/>
  <c r="H527" i="5"/>
  <c r="H532" i="5"/>
  <c r="G530" i="5"/>
  <c r="H530" i="5"/>
  <c r="G532" i="5"/>
  <c r="H528" i="5"/>
  <c r="G522" i="5"/>
  <c r="G525" i="5"/>
  <c r="H523" i="5"/>
  <c r="G523" i="5"/>
  <c r="H520" i="5"/>
  <c r="H524" i="5"/>
  <c r="F522" i="5"/>
  <c r="F524" i="5"/>
  <c r="G521" i="5"/>
  <c r="G520" i="5"/>
  <c r="H522" i="5"/>
  <c r="F523" i="5"/>
  <c r="F521" i="5"/>
  <c r="G524" i="5"/>
  <c r="H521" i="5"/>
  <c r="H525" i="5"/>
  <c r="F520" i="5"/>
  <c r="G515" i="5"/>
  <c r="G513" i="5"/>
  <c r="F513" i="5"/>
  <c r="H513" i="5"/>
  <c r="F515" i="5"/>
  <c r="H514" i="5"/>
  <c r="H515" i="5"/>
  <c r="H517" i="5"/>
  <c r="F517" i="5"/>
  <c r="G517" i="5"/>
  <c r="G514" i="5"/>
  <c r="H518" i="5"/>
  <c r="F518" i="5"/>
  <c r="F514" i="5"/>
  <c r="G516" i="5"/>
  <c r="H516" i="5"/>
  <c r="G518" i="5"/>
  <c r="F516" i="5"/>
  <c r="F499" i="5"/>
  <c r="H499" i="5"/>
  <c r="H500" i="5"/>
  <c r="H502" i="5"/>
  <c r="F500" i="5"/>
  <c r="H496" i="5"/>
  <c r="H493" i="5"/>
  <c r="G499" i="5"/>
  <c r="F503" i="5"/>
  <c r="H503" i="5"/>
  <c r="H504" i="5"/>
  <c r="F502" i="5"/>
  <c r="F493" i="5"/>
  <c r="G501" i="5"/>
  <c r="F504" i="5"/>
  <c r="G500" i="5"/>
  <c r="G503" i="5"/>
  <c r="F505" i="5"/>
  <c r="H505" i="5"/>
  <c r="G504" i="5"/>
  <c r="G505" i="5"/>
  <c r="G502" i="5"/>
  <c r="F501" i="5"/>
  <c r="H501" i="5"/>
  <c r="F476" i="5"/>
  <c r="F492" i="5"/>
  <c r="G492" i="5"/>
  <c r="F485" i="5"/>
  <c r="G494" i="5"/>
  <c r="F494" i="5"/>
  <c r="G497" i="5"/>
  <c r="G495" i="5"/>
  <c r="H495" i="5"/>
  <c r="G490" i="5"/>
  <c r="F498" i="5"/>
  <c r="F496" i="5"/>
  <c r="H492" i="5"/>
  <c r="H497" i="5"/>
  <c r="G496" i="5"/>
  <c r="H498" i="5"/>
  <c r="G493" i="5"/>
  <c r="G498" i="5"/>
  <c r="H494" i="5"/>
  <c r="F497" i="5"/>
  <c r="F495" i="5"/>
  <c r="G489" i="5"/>
  <c r="F471" i="5"/>
  <c r="G491" i="5"/>
  <c r="H489" i="5"/>
  <c r="H490" i="5"/>
  <c r="G488" i="5"/>
  <c r="H485" i="5"/>
  <c r="G472" i="5"/>
  <c r="H486" i="5"/>
  <c r="F490" i="5"/>
  <c r="F491" i="5"/>
  <c r="F486" i="5"/>
  <c r="G487" i="5"/>
  <c r="H488" i="5"/>
  <c r="H487" i="5"/>
  <c r="H465" i="5"/>
  <c r="H491" i="5"/>
  <c r="F487" i="5"/>
  <c r="F489" i="5"/>
  <c r="G486" i="5"/>
  <c r="F488" i="5"/>
  <c r="G485" i="5"/>
  <c r="G465" i="5"/>
  <c r="H475" i="5"/>
  <c r="G475" i="5"/>
  <c r="H473" i="5"/>
  <c r="G476" i="5"/>
  <c r="F475" i="5"/>
  <c r="F472" i="5"/>
  <c r="F473" i="5"/>
  <c r="G473" i="5"/>
  <c r="H471" i="5"/>
  <c r="F474" i="5"/>
  <c r="F469" i="5"/>
  <c r="H476" i="5"/>
  <c r="G474" i="5"/>
  <c r="G471" i="5"/>
  <c r="H474" i="5"/>
  <c r="H472" i="5"/>
  <c r="H461" i="5"/>
  <c r="F459" i="5"/>
  <c r="F458" i="5"/>
  <c r="H468" i="5"/>
  <c r="G468" i="5"/>
  <c r="H466" i="5"/>
  <c r="G469" i="5"/>
  <c r="F468" i="5"/>
  <c r="F465" i="5"/>
  <c r="F466" i="5"/>
  <c r="G466" i="5"/>
  <c r="H464" i="5"/>
  <c r="F467" i="5"/>
  <c r="H462" i="5"/>
  <c r="H469" i="5"/>
  <c r="G467" i="5"/>
  <c r="G464" i="5"/>
  <c r="H467" i="5"/>
  <c r="F464" i="5"/>
  <c r="G461" i="5"/>
  <c r="G458" i="5"/>
  <c r="F460" i="5"/>
  <c r="F462" i="5"/>
  <c r="F461" i="5"/>
  <c r="G460" i="5"/>
  <c r="H460" i="5"/>
  <c r="G462" i="5"/>
  <c r="G457" i="5"/>
  <c r="H458" i="5"/>
  <c r="H459" i="5"/>
  <c r="F457" i="5"/>
  <c r="H457" i="5"/>
  <c r="G459" i="5"/>
  <c r="G448" i="5"/>
  <c r="G445" i="5"/>
  <c r="H445" i="5"/>
  <c r="H448" i="5"/>
  <c r="H447" i="5"/>
  <c r="H444" i="5"/>
  <c r="F448" i="5"/>
  <c r="F447" i="5"/>
  <c r="G447" i="5"/>
  <c r="F445" i="5"/>
  <c r="G444" i="5"/>
  <c r="F446" i="5"/>
  <c r="G446" i="5"/>
  <c r="H446" i="5"/>
  <c r="F444" i="5"/>
  <c r="D433" i="5"/>
  <c r="D436" i="5"/>
  <c r="D440" i="5"/>
  <c r="D441" i="5"/>
  <c r="D432" i="5"/>
  <c r="D434" i="5"/>
  <c r="D437" i="5"/>
  <c r="D439" i="5"/>
  <c r="D429" i="5"/>
  <c r="H439" i="5"/>
  <c r="G439" i="5"/>
  <c r="G440" i="5"/>
  <c r="H440" i="5"/>
  <c r="F439" i="5"/>
  <c r="G438" i="5"/>
  <c r="G441" i="5"/>
  <c r="F440" i="5"/>
  <c r="F441" i="5"/>
  <c r="F437" i="5"/>
  <c r="H441" i="5"/>
  <c r="H437" i="5"/>
  <c r="F438" i="5"/>
  <c r="G437" i="5"/>
  <c r="H438" i="5"/>
  <c r="F434" i="5"/>
  <c r="G432" i="5"/>
  <c r="H430" i="5"/>
  <c r="H433" i="5"/>
  <c r="F432" i="5"/>
  <c r="G431" i="5"/>
  <c r="G434" i="5"/>
  <c r="F433" i="5"/>
  <c r="F430" i="5"/>
  <c r="G433" i="5"/>
  <c r="G430" i="5"/>
  <c r="H434" i="5"/>
  <c r="H432" i="5"/>
  <c r="F431" i="5"/>
  <c r="H431" i="5"/>
  <c r="H281" i="5"/>
  <c r="G281" i="5"/>
  <c r="F281" i="5"/>
  <c r="F274" i="5"/>
  <c r="G274" i="5"/>
  <c r="H274" i="5"/>
  <c r="F267" i="5"/>
  <c r="H267" i="5"/>
  <c r="G267" i="5"/>
  <c r="H169" i="5"/>
  <c r="F169" i="5"/>
  <c r="G169" i="5"/>
  <c r="H162" i="5"/>
  <c r="F162" i="5"/>
  <c r="G162" i="5"/>
  <c r="G155" i="5"/>
  <c r="F155" i="5"/>
  <c r="G735" i="5"/>
  <c r="H426" i="5"/>
  <c r="H482" i="5"/>
  <c r="H483" i="5"/>
  <c r="H1071" i="5"/>
  <c r="S40" i="1"/>
  <c r="H1179" i="5"/>
  <c r="R40" i="1"/>
  <c r="Q40" i="1" s="1"/>
  <c r="G899" i="5"/>
  <c r="F929" i="5"/>
  <c r="G930" i="5"/>
  <c r="G1095" i="5"/>
  <c r="F930" i="5"/>
  <c r="H675" i="5"/>
  <c r="H425" i="5"/>
  <c r="S34" i="1"/>
  <c r="R34" i="1"/>
  <c r="Q34" i="1" s="1"/>
  <c r="G34" i="1"/>
  <c r="G35" i="1" s="1"/>
  <c r="G36" i="1" s="1"/>
  <c r="G37" i="1" s="1"/>
  <c r="G38" i="1" s="1"/>
  <c r="G39" i="1" s="1"/>
  <c r="H34" i="1"/>
  <c r="H35" i="1" s="1"/>
  <c r="H36" i="1" s="1"/>
  <c r="H37" i="1" s="1"/>
  <c r="H38" i="1" s="1"/>
  <c r="H39" i="1" s="1"/>
  <c r="F34" i="1"/>
  <c r="F35" i="1" s="1"/>
  <c r="F36" i="1" s="1"/>
  <c r="F37" i="1" s="1"/>
  <c r="F38" i="1" s="1"/>
  <c r="F39" i="1" s="1"/>
  <c r="I34" i="1"/>
  <c r="I35" i="1" s="1"/>
  <c r="I36" i="1" s="1"/>
  <c r="I37" i="1" s="1"/>
  <c r="I38" i="1" s="1"/>
  <c r="I39" i="1" s="1"/>
  <c r="G40" i="1"/>
  <c r="I40" i="1"/>
  <c r="F40" i="1"/>
  <c r="H40" i="1"/>
  <c r="S39" i="1"/>
  <c r="R39" i="1"/>
  <c r="Q39" i="1" s="1"/>
  <c r="S37" i="1"/>
  <c r="R37" i="1"/>
  <c r="Q37" i="1" s="1"/>
  <c r="S36" i="1"/>
  <c r="R36" i="1"/>
  <c r="Q36" i="1" s="1"/>
  <c r="S35" i="1"/>
  <c r="R35" i="1"/>
  <c r="Q35" i="1" s="1"/>
  <c r="S38" i="1"/>
  <c r="R38" i="1"/>
  <c r="Q38" i="1" s="1"/>
  <c r="F426" i="5"/>
  <c r="F899" i="5"/>
  <c r="F455" i="5"/>
  <c r="H903" i="5"/>
  <c r="F507" i="5"/>
  <c r="H1068" i="5"/>
  <c r="H875" i="5"/>
  <c r="G451" i="5"/>
  <c r="G984" i="5"/>
  <c r="F903" i="5"/>
  <c r="F1011" i="5"/>
  <c r="G1180" i="5"/>
  <c r="G1039" i="5"/>
  <c r="H731" i="5"/>
  <c r="G1016" i="5"/>
  <c r="F425" i="5"/>
  <c r="F734" i="5"/>
  <c r="G704" i="5"/>
  <c r="H1070" i="5"/>
  <c r="F707" i="5"/>
  <c r="F955" i="5"/>
  <c r="F424" i="5"/>
  <c r="H929" i="5"/>
  <c r="H423" i="5"/>
  <c r="H871" i="5"/>
  <c r="F1068" i="5"/>
  <c r="F731" i="5"/>
  <c r="F595" i="5"/>
  <c r="H451" i="5"/>
  <c r="G1099" i="5"/>
  <c r="G985" i="5"/>
  <c r="H1182" i="5"/>
  <c r="F957" i="5"/>
  <c r="H872" i="5"/>
  <c r="G703" i="5"/>
  <c r="G450" i="5"/>
  <c r="H1011" i="5"/>
  <c r="G875" i="5"/>
  <c r="G734" i="5"/>
  <c r="G481" i="5"/>
  <c r="G1015" i="5"/>
  <c r="G733" i="5"/>
  <c r="F1066" i="5"/>
  <c r="H1043" i="5"/>
  <c r="H732" i="5"/>
  <c r="F675" i="5"/>
  <c r="G929" i="5"/>
  <c r="G1178" i="5"/>
  <c r="G931" i="5"/>
  <c r="G562" i="5"/>
  <c r="H1152" i="5"/>
  <c r="G983" i="5"/>
  <c r="G680" i="5"/>
  <c r="F453" i="5"/>
  <c r="F931" i="5"/>
  <c r="G455" i="5"/>
  <c r="H595" i="5"/>
  <c r="F983" i="5"/>
  <c r="G928" i="5"/>
  <c r="H507" i="5"/>
  <c r="H1151" i="5"/>
  <c r="H594" i="5"/>
  <c r="G593" i="5"/>
  <c r="G594" i="5"/>
  <c r="F1044" i="5"/>
  <c r="H1016" i="5"/>
  <c r="H564" i="5"/>
  <c r="F1153" i="5"/>
  <c r="F758" i="5"/>
  <c r="F567" i="5"/>
  <c r="F1042" i="5"/>
  <c r="H957" i="5"/>
  <c r="F706" i="5"/>
  <c r="F565" i="5"/>
  <c r="H562" i="5"/>
  <c r="H983" i="5"/>
  <c r="F703" i="5"/>
  <c r="F1179" i="5"/>
  <c r="H702" i="5"/>
  <c r="H1015" i="5"/>
  <c r="B119" i="5"/>
  <c r="D91" i="5"/>
  <c r="B145" i="5"/>
  <c r="D117" i="5"/>
  <c r="D87" i="5"/>
  <c r="B115" i="5"/>
  <c r="F1100" i="5"/>
  <c r="G1153" i="5"/>
  <c r="H985" i="5"/>
  <c r="F508" i="5"/>
  <c r="H1154" i="5"/>
  <c r="F1098" i="5"/>
  <c r="H1013" i="5"/>
  <c r="H677" i="5"/>
  <c r="G508" i="5"/>
  <c r="F1184" i="5"/>
  <c r="H1069" i="5"/>
  <c r="F760" i="5"/>
  <c r="G1100" i="5"/>
  <c r="G679" i="5"/>
  <c r="G1182" i="5"/>
  <c r="F900" i="5"/>
  <c r="H148" i="5"/>
  <c r="G1156" i="5"/>
  <c r="H1038" i="5"/>
  <c r="H930" i="5"/>
  <c r="G707" i="5"/>
  <c r="G566" i="5"/>
  <c r="G454" i="5"/>
  <c r="F1183" i="5"/>
  <c r="F1067" i="5"/>
  <c r="H982" i="5"/>
  <c r="H874" i="5"/>
  <c r="H733" i="5"/>
  <c r="G564" i="5"/>
  <c r="G452" i="5"/>
  <c r="F1012" i="5"/>
  <c r="H506" i="5"/>
  <c r="G1098" i="5"/>
  <c r="H680" i="5"/>
  <c r="F148" i="5"/>
  <c r="H1014" i="5"/>
  <c r="H566" i="5"/>
  <c r="H1156" i="5"/>
  <c r="H705" i="5"/>
  <c r="G1040" i="5"/>
  <c r="F680" i="5"/>
  <c r="H508" i="5"/>
  <c r="G484" i="5"/>
  <c r="G1067" i="5"/>
  <c r="A33" i="6"/>
  <c r="H33" i="6"/>
  <c r="V36" i="1" s="1"/>
  <c r="G1151" i="5"/>
  <c r="F1155" i="5"/>
  <c r="F1015" i="5"/>
  <c r="F928" i="5"/>
  <c r="H706" i="5"/>
  <c r="H565" i="5"/>
  <c r="H453" i="5"/>
  <c r="F1182" i="5"/>
  <c r="G1066" i="5"/>
  <c r="F959" i="5"/>
  <c r="F872" i="5"/>
  <c r="H758" i="5"/>
  <c r="F590" i="5"/>
  <c r="F478" i="5"/>
  <c r="H1010" i="5"/>
  <c r="G567" i="5"/>
  <c r="F1095" i="5"/>
  <c r="F902" i="5"/>
  <c r="G731" i="5"/>
  <c r="G453" i="5"/>
  <c r="G1011" i="5"/>
  <c r="G563" i="5"/>
  <c r="G1038" i="5"/>
  <c r="H479" i="5"/>
  <c r="H730" i="5"/>
  <c r="H676" i="5"/>
  <c r="G540" i="5"/>
  <c r="H1150" i="5"/>
  <c r="G1179" i="5"/>
  <c r="H1067" i="5"/>
  <c r="H959" i="5"/>
  <c r="G873" i="5"/>
  <c r="G732" i="5"/>
  <c r="H590" i="5"/>
  <c r="H478" i="5"/>
  <c r="F1096" i="5"/>
  <c r="G1012" i="5"/>
  <c r="F702" i="5"/>
  <c r="F540" i="5"/>
  <c r="G427" i="5"/>
  <c r="H1155" i="5"/>
  <c r="G955" i="5"/>
  <c r="G760" i="5"/>
  <c r="F479" i="5"/>
  <c r="F985" i="5"/>
  <c r="H761" i="5"/>
  <c r="F506" i="5"/>
  <c r="G1069" i="5"/>
  <c r="G675" i="5"/>
  <c r="F454" i="5"/>
  <c r="H931" i="5"/>
  <c r="G478" i="5"/>
  <c r="G1096" i="5"/>
  <c r="F927" i="5"/>
  <c r="G260" i="5"/>
  <c r="G762" i="5"/>
  <c r="H987" i="5"/>
  <c r="G1184" i="5"/>
  <c r="G1097" i="5"/>
  <c r="H540" i="5"/>
  <c r="G1041" i="5"/>
  <c r="G705" i="5"/>
  <c r="F511" i="5"/>
  <c r="F1151" i="5"/>
  <c r="G982" i="5"/>
  <c r="F730" i="5"/>
  <c r="F452" i="5"/>
  <c r="H1066" i="5"/>
  <c r="G872" i="5"/>
  <c r="G592" i="5"/>
  <c r="G957" i="5"/>
  <c r="G507" i="5"/>
  <c r="H1041" i="5"/>
  <c r="F510" i="5"/>
  <c r="F761" i="5"/>
  <c r="B114" i="5"/>
  <c r="D86" i="5"/>
  <c r="H1096" i="5"/>
  <c r="G1010" i="5"/>
  <c r="G902" i="5"/>
  <c r="F679" i="5"/>
  <c r="H511" i="5"/>
  <c r="G425" i="5"/>
  <c r="G1150" i="5"/>
  <c r="H1040" i="5"/>
  <c r="G954" i="5"/>
  <c r="H563" i="5"/>
  <c r="H1178" i="5"/>
  <c r="H958" i="5"/>
  <c r="H763" i="5"/>
  <c r="G482" i="5"/>
  <c r="G1042" i="5"/>
  <c r="F848" i="5"/>
  <c r="G677" i="5"/>
  <c r="F954" i="5"/>
  <c r="F483" i="5"/>
  <c r="H873" i="5"/>
  <c r="H1097" i="5"/>
  <c r="H593" i="5"/>
  <c r="H1099" i="5"/>
  <c r="H452" i="5"/>
  <c r="G901" i="5"/>
  <c r="C14" i="4"/>
  <c r="A13" i="4"/>
  <c r="I13" i="4"/>
  <c r="L13" i="4" s="1"/>
  <c r="H13" i="4"/>
  <c r="K13" i="4" s="1"/>
  <c r="G13" i="4"/>
  <c r="F1154" i="5"/>
  <c r="F1040" i="5"/>
  <c r="F932" i="5"/>
  <c r="F704" i="5"/>
  <c r="F563" i="5"/>
  <c r="F451" i="5"/>
  <c r="G1070" i="5"/>
  <c r="F984" i="5"/>
  <c r="H899" i="5"/>
  <c r="H762" i="5"/>
  <c r="G676" i="5"/>
  <c r="H509" i="5"/>
  <c r="H260" i="5"/>
  <c r="F1070" i="5"/>
  <c r="H902" i="5"/>
  <c r="H703" i="5"/>
  <c r="F427" i="5"/>
  <c r="H1184" i="5"/>
  <c r="G932" i="5"/>
  <c r="G706" i="5"/>
  <c r="F450" i="5"/>
  <c r="G986" i="5"/>
  <c r="H454" i="5"/>
  <c r="H759" i="5"/>
  <c r="F1043" i="5"/>
  <c r="H954" i="5"/>
  <c r="H427" i="5"/>
  <c r="D120" i="5"/>
  <c r="B148" i="5"/>
  <c r="F1069" i="5"/>
  <c r="H984" i="5"/>
  <c r="F762" i="5"/>
  <c r="H679" i="5"/>
  <c r="G506" i="5"/>
  <c r="F1097" i="5"/>
  <c r="F676" i="5"/>
  <c r="G148" i="5"/>
  <c r="G1013" i="5"/>
  <c r="G480" i="5"/>
  <c r="G426" i="5"/>
  <c r="F956" i="5"/>
  <c r="H1012" i="5"/>
  <c r="H1183" i="5"/>
  <c r="G1068" i="5"/>
  <c r="F982" i="5"/>
  <c r="F874" i="5"/>
  <c r="G761" i="5"/>
  <c r="G674" i="5"/>
  <c r="F484" i="5"/>
  <c r="H1098" i="5"/>
  <c r="F1013" i="5"/>
  <c r="H928" i="5"/>
  <c r="H704" i="5"/>
  <c r="G510" i="5"/>
  <c r="G423" i="5"/>
  <c r="H1095" i="5"/>
  <c r="F705" i="5"/>
  <c r="H450" i="5"/>
  <c r="F1010" i="5"/>
  <c r="G565" i="5"/>
  <c r="F423" i="5"/>
  <c r="G702" i="5"/>
  <c r="F1016" i="5"/>
  <c r="H481" i="5"/>
  <c r="F875" i="5"/>
  <c r="AC229" i="6"/>
  <c r="AD229" i="6" s="1"/>
  <c r="M12" i="4"/>
  <c r="F1181" i="5"/>
  <c r="H1100" i="5"/>
  <c r="G1014" i="5"/>
  <c r="G927" i="5"/>
  <c r="G678" i="5"/>
  <c r="F509" i="5"/>
  <c r="H424" i="5"/>
  <c r="F260" i="5"/>
  <c r="H1044" i="5"/>
  <c r="G958" i="5"/>
  <c r="G871" i="5"/>
  <c r="F735" i="5"/>
  <c r="F594" i="5"/>
  <c r="F482" i="5"/>
  <c r="H1039" i="5"/>
  <c r="H848" i="5"/>
  <c r="F564" i="5"/>
  <c r="G1071" i="5"/>
  <c r="H900" i="5"/>
  <c r="F674" i="5"/>
  <c r="G903" i="5"/>
  <c r="F678" i="5"/>
  <c r="H707" i="5"/>
  <c r="F481" i="5"/>
  <c r="B116" i="5"/>
  <c r="D88" i="5"/>
  <c r="F1150" i="5"/>
  <c r="G758" i="5"/>
  <c r="H510" i="5"/>
  <c r="G959" i="5"/>
  <c r="F1152" i="5"/>
  <c r="H1181" i="5"/>
  <c r="G1043" i="5"/>
  <c r="G956" i="5"/>
  <c r="H735" i="5"/>
  <c r="F592" i="5"/>
  <c r="F480" i="5"/>
  <c r="H1094" i="5"/>
  <c r="G987" i="5"/>
  <c r="F901" i="5"/>
  <c r="G759" i="5"/>
  <c r="H592" i="5"/>
  <c r="H480" i="5"/>
  <c r="G1044" i="5"/>
  <c r="G874" i="5"/>
  <c r="F591" i="5"/>
  <c r="F1180" i="5"/>
  <c r="F958" i="5"/>
  <c r="H734" i="5"/>
  <c r="F732" i="5"/>
  <c r="G1181" i="5"/>
  <c r="F759" i="5"/>
  <c r="F593" i="5"/>
  <c r="B118" i="5"/>
  <c r="D90" i="5"/>
  <c r="F1156" i="5"/>
  <c r="H1180" i="5"/>
  <c r="H1042" i="5"/>
  <c r="H955" i="5"/>
  <c r="G848" i="5"/>
  <c r="F733" i="5"/>
  <c r="G591" i="5"/>
  <c r="G479" i="5"/>
  <c r="F1071" i="5"/>
  <c r="H986" i="5"/>
  <c r="G900" i="5"/>
  <c r="G763" i="5"/>
  <c r="F677" i="5"/>
  <c r="H484" i="5"/>
  <c r="F1041" i="5"/>
  <c r="F871" i="5"/>
  <c r="H674" i="5"/>
  <c r="F1178" i="5"/>
  <c r="H956" i="5"/>
  <c r="F763" i="5"/>
  <c r="G509" i="5"/>
  <c r="F1099" i="5"/>
  <c r="H678" i="5"/>
  <c r="G1152" i="5"/>
  <c r="H591" i="5"/>
  <c r="F873" i="5"/>
  <c r="G1154" i="5"/>
  <c r="J3" i="4"/>
  <c r="N2" i="4"/>
  <c r="X6" i="1" s="1"/>
  <c r="J12" i="4"/>
  <c r="N12" i="4" s="1"/>
  <c r="X36" i="1" s="1"/>
  <c r="G1155" i="5"/>
  <c r="F1094" i="5"/>
  <c r="F986" i="5"/>
  <c r="H901" i="5"/>
  <c r="H760" i="5"/>
  <c r="G595" i="5"/>
  <c r="G483" i="5"/>
  <c r="H1153" i="5"/>
  <c r="F1038" i="5"/>
  <c r="H932" i="5"/>
  <c r="G730" i="5"/>
  <c r="H567" i="5"/>
  <c r="H455" i="5"/>
  <c r="F987" i="5"/>
  <c r="G511" i="5"/>
  <c r="F1039" i="5"/>
  <c r="F562" i="5"/>
  <c r="G1183" i="5"/>
  <c r="F1014" i="5"/>
  <c r="F566" i="5"/>
  <c r="G1094" i="5"/>
  <c r="G590" i="5"/>
  <c r="G424" i="5"/>
  <c r="G1574" i="6" l="1"/>
  <c r="T1524" i="1" s="1"/>
  <c r="G1603" i="6"/>
  <c r="T1552" i="1" s="1"/>
  <c r="G1573" i="6"/>
  <c r="T1523" i="1" s="1"/>
  <c r="G1602" i="6"/>
  <c r="T1551" i="1" s="1"/>
  <c r="G1571" i="6"/>
  <c r="T1521" i="1" s="1"/>
  <c r="G1600" i="6"/>
  <c r="T1549" i="1" s="1"/>
  <c r="G1570" i="6"/>
  <c r="T1520" i="1" s="1"/>
  <c r="G1599" i="6"/>
  <c r="T1548" i="1" s="1"/>
  <c r="G1568" i="6"/>
  <c r="T1518" i="1" s="1"/>
  <c r="G1597" i="6"/>
  <c r="T1546" i="1" s="1"/>
  <c r="G1457" i="6"/>
  <c r="G645" i="6"/>
  <c r="G384" i="6"/>
  <c r="G65" i="6"/>
  <c r="G1312" i="6"/>
  <c r="G558" i="6"/>
  <c r="G849" i="6"/>
  <c r="G153" i="6"/>
  <c r="G588" i="6"/>
  <c r="G878" i="6"/>
  <c r="G182" i="6"/>
  <c r="G1342" i="6"/>
  <c r="G180" i="6"/>
  <c r="G1340" i="6"/>
  <c r="G876" i="6"/>
  <c r="G586" i="6"/>
  <c r="G151" i="6"/>
  <c r="G847" i="6"/>
  <c r="G181" i="6"/>
  <c r="G877" i="6"/>
  <c r="G152" i="6"/>
  <c r="G1341" i="6"/>
  <c r="G848" i="6"/>
  <c r="G587" i="6"/>
  <c r="G1193" i="6"/>
  <c r="G1222" i="6"/>
  <c r="G1081" i="6"/>
  <c r="G472" i="6"/>
  <c r="G704" i="6"/>
  <c r="G1052" i="6"/>
  <c r="G965" i="6"/>
  <c r="G845" i="6"/>
  <c r="G149" i="6"/>
  <c r="G584" i="6"/>
  <c r="G178" i="6"/>
  <c r="G874" i="6"/>
  <c r="G1338" i="6"/>
  <c r="G1220" i="6"/>
  <c r="G1191" i="6"/>
  <c r="G1076" i="6"/>
  <c r="G960" i="6"/>
  <c r="G1047" i="6"/>
  <c r="G467" i="6"/>
  <c r="G699" i="6"/>
  <c r="G843" i="6"/>
  <c r="G1336" i="6"/>
  <c r="G872" i="6"/>
  <c r="G147" i="6"/>
  <c r="G176" i="6"/>
  <c r="G582" i="6"/>
  <c r="G1194" i="6"/>
  <c r="G1223" i="6"/>
  <c r="G177" i="6"/>
  <c r="G1337" i="6"/>
  <c r="G148" i="6"/>
  <c r="G844" i="6"/>
  <c r="G583" i="6"/>
  <c r="G873" i="6"/>
  <c r="G1225" i="6"/>
  <c r="G1196" i="6"/>
  <c r="G556" i="6"/>
  <c r="G1310" i="6"/>
  <c r="G1455" i="6"/>
  <c r="G382" i="6"/>
  <c r="G63" i="6"/>
  <c r="G643" i="6"/>
  <c r="G1197" i="6"/>
  <c r="G1226" i="6"/>
  <c r="G381" i="6"/>
  <c r="G62" i="6"/>
  <c r="G1309" i="6"/>
  <c r="G555" i="6"/>
  <c r="G1454" i="6"/>
  <c r="G642" i="6"/>
  <c r="G1452" i="6"/>
  <c r="G60" i="6"/>
  <c r="G640" i="6"/>
  <c r="G553" i="6"/>
  <c r="G379" i="6"/>
  <c r="G1307" i="6"/>
  <c r="G469" i="6"/>
  <c r="G701" i="6"/>
  <c r="G962" i="6"/>
  <c r="G1078" i="6"/>
  <c r="G1049" i="6"/>
  <c r="G961" i="6"/>
  <c r="G1077" i="6"/>
  <c r="G700" i="6"/>
  <c r="G468" i="6"/>
  <c r="G1048" i="6"/>
  <c r="G964" i="6"/>
  <c r="G1080" i="6"/>
  <c r="G1051" i="6"/>
  <c r="G703" i="6"/>
  <c r="G471" i="6"/>
  <c r="G698" i="6"/>
  <c r="G1075" i="6"/>
  <c r="G1046" i="6"/>
  <c r="G466" i="6"/>
  <c r="G959" i="6"/>
  <c r="G1221" i="6"/>
  <c r="G1192" i="6"/>
  <c r="G585" i="6"/>
  <c r="G150" i="6"/>
  <c r="G1339" i="6"/>
  <c r="G875" i="6"/>
  <c r="G846" i="6"/>
  <c r="G179" i="6"/>
  <c r="G470" i="6"/>
  <c r="G963" i="6"/>
  <c r="G1050" i="6"/>
  <c r="G702" i="6"/>
  <c r="G1079" i="6"/>
  <c r="G66" i="6"/>
  <c r="G385" i="6"/>
  <c r="G1313" i="6"/>
  <c r="G1458" i="6"/>
  <c r="G646" i="6"/>
  <c r="G559" i="6"/>
  <c r="T36" i="1"/>
  <c r="T35" i="1"/>
  <c r="T34" i="1"/>
  <c r="C81" i="6"/>
  <c r="A80" i="6"/>
  <c r="H80" i="6"/>
  <c r="D504" i="5"/>
  <c r="B532" i="5"/>
  <c r="D528" i="5"/>
  <c r="B556" i="5"/>
  <c r="D488" i="5"/>
  <c r="B516" i="5"/>
  <c r="D514" i="5"/>
  <c r="B542" i="5"/>
  <c r="D493" i="5"/>
  <c r="B521" i="5"/>
  <c r="B524" i="5"/>
  <c r="D496" i="5"/>
  <c r="B517" i="5"/>
  <c r="D489" i="5"/>
  <c r="B543" i="5"/>
  <c r="D515" i="5"/>
  <c r="B513" i="5"/>
  <c r="D485" i="5"/>
  <c r="B527" i="5"/>
  <c r="D499" i="5"/>
  <c r="D490" i="5"/>
  <c r="B518" i="5"/>
  <c r="D497" i="5"/>
  <c r="B525" i="5"/>
  <c r="D495" i="5"/>
  <c r="B523" i="5"/>
  <c r="D502" i="5"/>
  <c r="B530" i="5"/>
  <c r="B547" i="5"/>
  <c r="D519" i="5"/>
  <c r="B834" i="5"/>
  <c r="D806" i="5"/>
  <c r="B531" i="5"/>
  <c r="D503" i="5"/>
  <c r="B520" i="5"/>
  <c r="D492" i="5"/>
  <c r="B533" i="5"/>
  <c r="D505" i="5"/>
  <c r="B529" i="5"/>
  <c r="D501" i="5"/>
  <c r="D145" i="5"/>
  <c r="B173" i="5"/>
  <c r="B147" i="5"/>
  <c r="D119" i="5"/>
  <c r="B143" i="5"/>
  <c r="D115" i="5"/>
  <c r="D118" i="5"/>
  <c r="B146" i="5"/>
  <c r="D148" i="5"/>
  <c r="B176" i="5"/>
  <c r="M13" i="4"/>
  <c r="D114" i="5"/>
  <c r="B142" i="5"/>
  <c r="A34" i="6"/>
  <c r="H34" i="6"/>
  <c r="D116" i="5"/>
  <c r="B144" i="5"/>
  <c r="J13" i="4"/>
  <c r="N13" i="4" s="1"/>
  <c r="X37" i="1" s="1"/>
  <c r="N3" i="4"/>
  <c r="X7" i="1" s="1"/>
  <c r="J4" i="4"/>
  <c r="C15" i="4"/>
  <c r="A14" i="4"/>
  <c r="I14" i="4"/>
  <c r="L14" i="4" s="1"/>
  <c r="H14" i="4"/>
  <c r="K14" i="4" s="1"/>
  <c r="G14" i="4"/>
  <c r="V37" i="1" l="1"/>
  <c r="T37" i="1"/>
  <c r="C82" i="6"/>
  <c r="H81" i="6"/>
  <c r="A81" i="6"/>
  <c r="D523" i="5"/>
  <c r="B551" i="5"/>
  <c r="D525" i="5"/>
  <c r="B553" i="5"/>
  <c r="B545" i="5"/>
  <c r="D517" i="5"/>
  <c r="B557" i="5"/>
  <c r="D529" i="5"/>
  <c r="B559" i="5"/>
  <c r="D531" i="5"/>
  <c r="B575" i="5"/>
  <c r="D547" i="5"/>
  <c r="B555" i="5"/>
  <c r="D527" i="5"/>
  <c r="B571" i="5"/>
  <c r="D543" i="5"/>
  <c r="D516" i="5"/>
  <c r="B544" i="5"/>
  <c r="D532" i="5"/>
  <c r="B560" i="5"/>
  <c r="D530" i="5"/>
  <c r="B558" i="5"/>
  <c r="D518" i="5"/>
  <c r="B546" i="5"/>
  <c r="B552" i="5"/>
  <c r="D524" i="5"/>
  <c r="B561" i="5"/>
  <c r="D533" i="5"/>
  <c r="B548" i="5"/>
  <c r="D520" i="5"/>
  <c r="B862" i="5"/>
  <c r="D834" i="5"/>
  <c r="B541" i="5"/>
  <c r="D513" i="5"/>
  <c r="D521" i="5"/>
  <c r="B549" i="5"/>
  <c r="D542" i="5"/>
  <c r="B570" i="5"/>
  <c r="D556" i="5"/>
  <c r="B584" i="5"/>
  <c r="B171" i="5"/>
  <c r="D143" i="5"/>
  <c r="D147" i="5"/>
  <c r="B175" i="5"/>
  <c r="B201" i="5"/>
  <c r="D173" i="5"/>
  <c r="C16" i="4"/>
  <c r="A15" i="4"/>
  <c r="I15" i="4"/>
  <c r="L15" i="4" s="1"/>
  <c r="H15" i="4"/>
  <c r="K15" i="4" s="1"/>
  <c r="G15" i="4"/>
  <c r="J5" i="4"/>
  <c r="N4" i="4"/>
  <c r="X8" i="1" s="1"/>
  <c r="B204" i="5"/>
  <c r="D176" i="5"/>
  <c r="M14" i="4"/>
  <c r="J14" i="4"/>
  <c r="N14" i="4" s="1"/>
  <c r="X38" i="1" s="1"/>
  <c r="B172" i="5"/>
  <c r="D144" i="5"/>
  <c r="H35" i="6"/>
  <c r="V38" i="1" s="1"/>
  <c r="A35" i="6"/>
  <c r="B170" i="5"/>
  <c r="D142" i="5"/>
  <c r="B174" i="5"/>
  <c r="D146" i="5"/>
  <c r="T38" i="1" l="1"/>
  <c r="M15" i="4"/>
  <c r="C83" i="6"/>
  <c r="A82" i="6"/>
  <c r="H82" i="6"/>
  <c r="D570" i="5"/>
  <c r="B598" i="5"/>
  <c r="B569" i="5"/>
  <c r="D541" i="5"/>
  <c r="B580" i="5"/>
  <c r="D552" i="5"/>
  <c r="D546" i="5"/>
  <c r="B574" i="5"/>
  <c r="D558" i="5"/>
  <c r="B586" i="5"/>
  <c r="D544" i="5"/>
  <c r="B572" i="5"/>
  <c r="B585" i="5"/>
  <c r="D557" i="5"/>
  <c r="B573" i="5"/>
  <c r="D545" i="5"/>
  <c r="B890" i="5"/>
  <c r="D862" i="5"/>
  <c r="B583" i="5"/>
  <c r="D555" i="5"/>
  <c r="B603" i="5"/>
  <c r="D575" i="5"/>
  <c r="D551" i="5"/>
  <c r="B579" i="5"/>
  <c r="D584" i="5"/>
  <c r="B612" i="5"/>
  <c r="D560" i="5"/>
  <c r="B588" i="5"/>
  <c r="D549" i="5"/>
  <c r="B577" i="5"/>
  <c r="B576" i="5"/>
  <c r="D548" i="5"/>
  <c r="B589" i="5"/>
  <c r="D561" i="5"/>
  <c r="B599" i="5"/>
  <c r="D571" i="5"/>
  <c r="B587" i="5"/>
  <c r="D559" i="5"/>
  <c r="D553" i="5"/>
  <c r="B581" i="5"/>
  <c r="B229" i="5"/>
  <c r="D201" i="5"/>
  <c r="B199" i="5"/>
  <c r="D171" i="5"/>
  <c r="D175" i="5"/>
  <c r="B203" i="5"/>
  <c r="A36" i="6"/>
  <c r="H36" i="6"/>
  <c r="B200" i="5"/>
  <c r="D172" i="5"/>
  <c r="C17" i="4"/>
  <c r="A16" i="4"/>
  <c r="H16" i="4"/>
  <c r="K16" i="4" s="1"/>
  <c r="G16" i="4"/>
  <c r="I16" i="4"/>
  <c r="L16" i="4" s="1"/>
  <c r="B202" i="5"/>
  <c r="D174" i="5"/>
  <c r="D170" i="5"/>
  <c r="B198" i="5"/>
  <c r="D204" i="5"/>
  <c r="B232" i="5"/>
  <c r="J6" i="4"/>
  <c r="N5" i="4"/>
  <c r="X9" i="1" s="1"/>
  <c r="J15" i="4"/>
  <c r="N15" i="4" s="1"/>
  <c r="X39" i="1" s="1"/>
  <c r="M16" i="4" l="1"/>
  <c r="V39" i="1"/>
  <c r="T39" i="1"/>
  <c r="C84" i="6"/>
  <c r="A83" i="6"/>
  <c r="H83" i="6"/>
  <c r="D581" i="5"/>
  <c r="B609" i="5"/>
  <c r="D612" i="5"/>
  <c r="B640" i="5"/>
  <c r="B631" i="5"/>
  <c r="D603" i="5"/>
  <c r="B613" i="5"/>
  <c r="D585" i="5"/>
  <c r="B604" i="5"/>
  <c r="D576" i="5"/>
  <c r="D588" i="5"/>
  <c r="B616" i="5"/>
  <c r="D586" i="5"/>
  <c r="B614" i="5"/>
  <c r="B597" i="5"/>
  <c r="D569" i="5"/>
  <c r="B627" i="5"/>
  <c r="D599" i="5"/>
  <c r="D577" i="5"/>
  <c r="B605" i="5"/>
  <c r="D579" i="5"/>
  <c r="B607" i="5"/>
  <c r="B611" i="5"/>
  <c r="D583" i="5"/>
  <c r="B601" i="5"/>
  <c r="D573" i="5"/>
  <c r="B608" i="5"/>
  <c r="D580" i="5"/>
  <c r="D598" i="5"/>
  <c r="B626" i="5"/>
  <c r="B615" i="5"/>
  <c r="D587" i="5"/>
  <c r="B617" i="5"/>
  <c r="D589" i="5"/>
  <c r="B918" i="5"/>
  <c r="D890" i="5"/>
  <c r="D572" i="5"/>
  <c r="B600" i="5"/>
  <c r="D574" i="5"/>
  <c r="B602" i="5"/>
  <c r="D229" i="5"/>
  <c r="B257" i="5"/>
  <c r="D203" i="5"/>
  <c r="B231" i="5"/>
  <c r="D199" i="5"/>
  <c r="B227" i="5"/>
  <c r="N6" i="4"/>
  <c r="X10" i="1" s="1"/>
  <c r="J7" i="4"/>
  <c r="D202" i="5"/>
  <c r="B230" i="5"/>
  <c r="C18" i="4"/>
  <c r="A17" i="4"/>
  <c r="I17" i="4"/>
  <c r="L17" i="4" s="1"/>
  <c r="H17" i="4"/>
  <c r="K17" i="4" s="1"/>
  <c r="G17" i="4"/>
  <c r="J16" i="4"/>
  <c r="N16" i="4" s="1"/>
  <c r="X40" i="1" s="1"/>
  <c r="D232" i="5"/>
  <c r="B260" i="5"/>
  <c r="B226" i="5"/>
  <c r="D198" i="5"/>
  <c r="B228" i="5"/>
  <c r="D200" i="5"/>
  <c r="A37" i="6"/>
  <c r="H37" i="6"/>
  <c r="V40" i="1" s="1"/>
  <c r="T40" i="1" l="1"/>
  <c r="J17" i="4"/>
  <c r="A84" i="6"/>
  <c r="H84" i="6"/>
  <c r="C85" i="6"/>
  <c r="D605" i="5"/>
  <c r="B633" i="5"/>
  <c r="D616" i="5"/>
  <c r="B644" i="5"/>
  <c r="B632" i="5"/>
  <c r="D604" i="5"/>
  <c r="B659" i="5"/>
  <c r="D631" i="5"/>
  <c r="D602" i="5"/>
  <c r="B630" i="5"/>
  <c r="B946" i="5"/>
  <c r="D918" i="5"/>
  <c r="B643" i="5"/>
  <c r="D615" i="5"/>
  <c r="B636" i="5"/>
  <c r="D608" i="5"/>
  <c r="B639" i="5"/>
  <c r="D611" i="5"/>
  <c r="B625" i="5"/>
  <c r="D597" i="5"/>
  <c r="D640" i="5"/>
  <c r="B668" i="5"/>
  <c r="D609" i="5"/>
  <c r="B637" i="5"/>
  <c r="D600" i="5"/>
  <c r="B628" i="5"/>
  <c r="D626" i="5"/>
  <c r="B654" i="5"/>
  <c r="D607" i="5"/>
  <c r="B635" i="5"/>
  <c r="D614" i="5"/>
  <c r="B642" i="5"/>
  <c r="B641" i="5"/>
  <c r="D613" i="5"/>
  <c r="B645" i="5"/>
  <c r="D617" i="5"/>
  <c r="B629" i="5"/>
  <c r="D601" i="5"/>
  <c r="B655" i="5"/>
  <c r="D627" i="5"/>
  <c r="D227" i="5"/>
  <c r="B255" i="5"/>
  <c r="D257" i="5"/>
  <c r="B285" i="5"/>
  <c r="D231" i="5"/>
  <c r="B259" i="5"/>
  <c r="B254" i="5"/>
  <c r="D226" i="5"/>
  <c r="A38" i="6"/>
  <c r="C19" i="4"/>
  <c r="A18" i="4"/>
  <c r="I18" i="4"/>
  <c r="L18" i="4" s="1"/>
  <c r="H18" i="4"/>
  <c r="K18" i="4" s="1"/>
  <c r="G18" i="4"/>
  <c r="M17" i="4"/>
  <c r="B258" i="5"/>
  <c r="D230" i="5"/>
  <c r="N17" i="4"/>
  <c r="D228" i="5"/>
  <c r="B256" i="5"/>
  <c r="B288" i="5"/>
  <c r="D260" i="5"/>
  <c r="J8" i="4"/>
  <c r="N7" i="4"/>
  <c r="X11" i="1" s="1"/>
  <c r="M18" i="4" l="1"/>
  <c r="V84" i="1"/>
  <c r="T67" i="1"/>
  <c r="T62" i="1"/>
  <c r="T68" i="1"/>
  <c r="V82" i="1"/>
  <c r="V83" i="1"/>
  <c r="V86" i="1"/>
  <c r="T65" i="1"/>
  <c r="V85" i="1"/>
  <c r="T64" i="1"/>
  <c r="H85" i="6"/>
  <c r="C86" i="6"/>
  <c r="A85" i="6"/>
  <c r="D642" i="5"/>
  <c r="B670" i="5"/>
  <c r="B682" i="5"/>
  <c r="D654" i="5"/>
  <c r="D637" i="5"/>
  <c r="B665" i="5"/>
  <c r="D644" i="5"/>
  <c r="B672" i="5"/>
  <c r="B683" i="5"/>
  <c r="D655" i="5"/>
  <c r="B673" i="5"/>
  <c r="D645" i="5"/>
  <c r="B653" i="5"/>
  <c r="D625" i="5"/>
  <c r="D636" i="5"/>
  <c r="B664" i="5"/>
  <c r="B974" i="5"/>
  <c r="D946" i="5"/>
  <c r="B687" i="5"/>
  <c r="D659" i="5"/>
  <c r="D635" i="5"/>
  <c r="B663" i="5"/>
  <c r="D628" i="5"/>
  <c r="B656" i="5"/>
  <c r="D668" i="5"/>
  <c r="B696" i="5"/>
  <c r="D630" i="5"/>
  <c r="B658" i="5"/>
  <c r="D633" i="5"/>
  <c r="B661" i="5"/>
  <c r="B657" i="5"/>
  <c r="D629" i="5"/>
  <c r="B669" i="5"/>
  <c r="D641" i="5"/>
  <c r="D639" i="5"/>
  <c r="B667" i="5"/>
  <c r="D643" i="5"/>
  <c r="B671" i="5"/>
  <c r="D632" i="5"/>
  <c r="B660" i="5"/>
  <c r="B287" i="5"/>
  <c r="D259" i="5"/>
  <c r="B283" i="5"/>
  <c r="D255" i="5"/>
  <c r="B313" i="5"/>
  <c r="D285" i="5"/>
  <c r="B316" i="5"/>
  <c r="D288" i="5"/>
  <c r="J18" i="4"/>
  <c r="N18" i="4" s="1"/>
  <c r="X62" i="1" s="1"/>
  <c r="J9" i="4"/>
  <c r="N9" i="4" s="1"/>
  <c r="N8" i="4"/>
  <c r="X12" i="1" s="1"/>
  <c r="D256" i="5"/>
  <c r="B284" i="5"/>
  <c r="B282" i="5"/>
  <c r="D254" i="5"/>
  <c r="D258" i="5"/>
  <c r="B286" i="5"/>
  <c r="C20" i="4"/>
  <c r="A19" i="4"/>
  <c r="I19" i="4"/>
  <c r="L19" i="4" s="1"/>
  <c r="G19" i="4"/>
  <c r="J19" i="4" s="1"/>
  <c r="H19" i="4"/>
  <c r="K19" i="4" s="1"/>
  <c r="V87" i="1" l="1"/>
  <c r="A86" i="6"/>
  <c r="H86" i="6"/>
  <c r="V88" i="1" s="1"/>
  <c r="C87" i="6"/>
  <c r="B688" i="5"/>
  <c r="D660" i="5"/>
  <c r="B695" i="5"/>
  <c r="D667" i="5"/>
  <c r="B686" i="5"/>
  <c r="D658" i="5"/>
  <c r="D656" i="5"/>
  <c r="B684" i="5"/>
  <c r="B692" i="5"/>
  <c r="D664" i="5"/>
  <c r="D672" i="5"/>
  <c r="B700" i="5"/>
  <c r="B685" i="5"/>
  <c r="D657" i="5"/>
  <c r="B715" i="5"/>
  <c r="D687" i="5"/>
  <c r="B701" i="5"/>
  <c r="D673" i="5"/>
  <c r="D682" i="5"/>
  <c r="B710" i="5"/>
  <c r="B697" i="5"/>
  <c r="D669" i="5"/>
  <c r="B699" i="5"/>
  <c r="D671" i="5"/>
  <c r="D661" i="5"/>
  <c r="B689" i="5"/>
  <c r="D696" i="5"/>
  <c r="B724" i="5"/>
  <c r="D663" i="5"/>
  <c r="B691" i="5"/>
  <c r="D665" i="5"/>
  <c r="B693" i="5"/>
  <c r="D670" i="5"/>
  <c r="B698" i="5"/>
  <c r="B1002" i="5"/>
  <c r="D974" i="5"/>
  <c r="B681" i="5"/>
  <c r="D653" i="5"/>
  <c r="B711" i="5"/>
  <c r="D683" i="5"/>
  <c r="D283" i="5"/>
  <c r="B311" i="5"/>
  <c r="D313" i="5"/>
  <c r="B341" i="5"/>
  <c r="D287" i="5"/>
  <c r="B315" i="5"/>
  <c r="B312" i="5"/>
  <c r="D284" i="5"/>
  <c r="M19" i="4"/>
  <c r="H20" i="4"/>
  <c r="G20" i="4"/>
  <c r="A20" i="4"/>
  <c r="C21" i="4"/>
  <c r="K20" i="4"/>
  <c r="I20" i="4"/>
  <c r="L20" i="4" s="1"/>
  <c r="D286" i="5"/>
  <c r="B314" i="5"/>
  <c r="D282" i="5"/>
  <c r="B310" i="5"/>
  <c r="N19" i="4"/>
  <c r="X63" i="1" s="1"/>
  <c r="D316" i="5"/>
  <c r="B344" i="5"/>
  <c r="M20" i="4" l="1"/>
  <c r="C88" i="6"/>
  <c r="A87" i="6"/>
  <c r="H87" i="6"/>
  <c r="V89" i="1" s="1"/>
  <c r="D700" i="5"/>
  <c r="B728" i="5"/>
  <c r="D684" i="5"/>
  <c r="B712" i="5"/>
  <c r="B739" i="5"/>
  <c r="D711" i="5"/>
  <c r="B1030" i="5"/>
  <c r="D1002" i="5"/>
  <c r="B727" i="5"/>
  <c r="D699" i="5"/>
  <c r="B743" i="5"/>
  <c r="D715" i="5"/>
  <c r="B723" i="5"/>
  <c r="D695" i="5"/>
  <c r="D693" i="5"/>
  <c r="B721" i="5"/>
  <c r="B752" i="5"/>
  <c r="D724" i="5"/>
  <c r="D698" i="5"/>
  <c r="B726" i="5"/>
  <c r="D691" i="5"/>
  <c r="B719" i="5"/>
  <c r="D689" i="5"/>
  <c r="B717" i="5"/>
  <c r="D710" i="5"/>
  <c r="B738" i="5"/>
  <c r="D681" i="5"/>
  <c r="B709" i="5"/>
  <c r="B725" i="5"/>
  <c r="D697" i="5"/>
  <c r="B729" i="5"/>
  <c r="D701" i="5"/>
  <c r="D685" i="5"/>
  <c r="B713" i="5"/>
  <c r="B720" i="5"/>
  <c r="D692" i="5"/>
  <c r="D686" i="5"/>
  <c r="B714" i="5"/>
  <c r="B716" i="5"/>
  <c r="D688" i="5"/>
  <c r="B343" i="5"/>
  <c r="D315" i="5"/>
  <c r="D311" i="5"/>
  <c r="B339" i="5"/>
  <c r="D341" i="5"/>
  <c r="B369" i="5"/>
  <c r="C22" i="4"/>
  <c r="G21" i="4"/>
  <c r="A21" i="4"/>
  <c r="I21" i="4"/>
  <c r="L21" i="4" s="1"/>
  <c r="H21" i="4"/>
  <c r="K21" i="4" s="1"/>
  <c r="J20" i="4"/>
  <c r="N20" i="4" s="1"/>
  <c r="X64" i="1" s="1"/>
  <c r="D344" i="5"/>
  <c r="B372" i="5"/>
  <c r="D310" i="5"/>
  <c r="B338" i="5"/>
  <c r="B342" i="5"/>
  <c r="D314" i="5"/>
  <c r="D312" i="5"/>
  <c r="B340" i="5"/>
  <c r="C89" i="6" l="1"/>
  <c r="A88" i="6"/>
  <c r="H88" i="6"/>
  <c r="B737" i="5"/>
  <c r="D709" i="5"/>
  <c r="D717" i="5"/>
  <c r="B745" i="5"/>
  <c r="D726" i="5"/>
  <c r="B754" i="5"/>
  <c r="D721" i="5"/>
  <c r="B749" i="5"/>
  <c r="D712" i="5"/>
  <c r="B740" i="5"/>
  <c r="B744" i="5"/>
  <c r="D716" i="5"/>
  <c r="B748" i="5"/>
  <c r="D720" i="5"/>
  <c r="B757" i="5"/>
  <c r="D729" i="5"/>
  <c r="B771" i="5"/>
  <c r="D743" i="5"/>
  <c r="B1058" i="5"/>
  <c r="D1030" i="5"/>
  <c r="D714" i="5"/>
  <c r="B742" i="5"/>
  <c r="B741" i="5"/>
  <c r="D713" i="5"/>
  <c r="D738" i="5"/>
  <c r="B766" i="5"/>
  <c r="D719" i="5"/>
  <c r="B747" i="5"/>
  <c r="D728" i="5"/>
  <c r="B756" i="5"/>
  <c r="B753" i="5"/>
  <c r="D725" i="5"/>
  <c r="D752" i="5"/>
  <c r="B780" i="5"/>
  <c r="B751" i="5"/>
  <c r="D723" i="5"/>
  <c r="B755" i="5"/>
  <c r="D727" i="5"/>
  <c r="B767" i="5"/>
  <c r="D739" i="5"/>
  <c r="D339" i="5"/>
  <c r="B367" i="5"/>
  <c r="D369" i="5"/>
  <c r="B397" i="5"/>
  <c r="B371" i="5"/>
  <c r="D343" i="5"/>
  <c r="B370" i="5"/>
  <c r="D342" i="5"/>
  <c r="B366" i="5"/>
  <c r="D338" i="5"/>
  <c r="D340" i="5"/>
  <c r="B368" i="5"/>
  <c r="D372" i="5"/>
  <c r="B400" i="5"/>
  <c r="J21" i="4"/>
  <c r="N21" i="4" s="1"/>
  <c r="X65" i="1" s="1"/>
  <c r="C23" i="4"/>
  <c r="A22" i="4"/>
  <c r="G22" i="4"/>
  <c r="I22" i="4"/>
  <c r="L22" i="4" s="1"/>
  <c r="H22" i="4"/>
  <c r="K22" i="4" s="1"/>
  <c r="M21" i="4"/>
  <c r="C90" i="6" l="1"/>
  <c r="H89" i="6"/>
  <c r="A89" i="6"/>
  <c r="T90" i="1" s="1"/>
  <c r="D749" i="5"/>
  <c r="B777" i="5"/>
  <c r="D745" i="5"/>
  <c r="B773" i="5"/>
  <c r="D747" i="5"/>
  <c r="B775" i="5"/>
  <c r="B795" i="5"/>
  <c r="D767" i="5"/>
  <c r="B779" i="5"/>
  <c r="D751" i="5"/>
  <c r="B781" i="5"/>
  <c r="D753" i="5"/>
  <c r="B769" i="5"/>
  <c r="D741" i="5"/>
  <c r="B1086" i="5"/>
  <c r="D1058" i="5"/>
  <c r="B785" i="5"/>
  <c r="D757" i="5"/>
  <c r="B772" i="5"/>
  <c r="D744" i="5"/>
  <c r="D780" i="5"/>
  <c r="B808" i="5"/>
  <c r="D756" i="5"/>
  <c r="B784" i="5"/>
  <c r="D766" i="5"/>
  <c r="B794" i="5"/>
  <c r="D742" i="5"/>
  <c r="B770" i="5"/>
  <c r="D740" i="5"/>
  <c r="B768" i="5"/>
  <c r="D754" i="5"/>
  <c r="B782" i="5"/>
  <c r="B783" i="5"/>
  <c r="D755" i="5"/>
  <c r="B799" i="5"/>
  <c r="D771" i="5"/>
  <c r="B776" i="5"/>
  <c r="D748" i="5"/>
  <c r="B765" i="5"/>
  <c r="D737" i="5"/>
  <c r="D371" i="5"/>
  <c r="B399" i="5"/>
  <c r="D397" i="5"/>
  <c r="B425" i="5"/>
  <c r="B395" i="5"/>
  <c r="D367" i="5"/>
  <c r="M22" i="4"/>
  <c r="C24" i="4"/>
  <c r="A23" i="4"/>
  <c r="G23" i="4"/>
  <c r="I23" i="4"/>
  <c r="L23" i="4" s="1"/>
  <c r="H23" i="4"/>
  <c r="K23" i="4" s="1"/>
  <c r="B394" i="5"/>
  <c r="D366" i="5"/>
  <c r="B428" i="5"/>
  <c r="D400" i="5"/>
  <c r="J22" i="4"/>
  <c r="N22" i="4" s="1"/>
  <c r="X66" i="1" s="1"/>
  <c r="D368" i="5"/>
  <c r="B396" i="5"/>
  <c r="D370" i="5"/>
  <c r="B398" i="5"/>
  <c r="V90" i="1" l="1"/>
  <c r="A90" i="6"/>
  <c r="H90" i="6"/>
  <c r="V91" i="1" s="1"/>
  <c r="C91" i="6"/>
  <c r="D782" i="5"/>
  <c r="B810" i="5"/>
  <c r="D770" i="5"/>
  <c r="B798" i="5"/>
  <c r="D784" i="5"/>
  <c r="B812" i="5"/>
  <c r="D773" i="5"/>
  <c r="B801" i="5"/>
  <c r="B793" i="5"/>
  <c r="D765" i="5"/>
  <c r="B827" i="5"/>
  <c r="D799" i="5"/>
  <c r="B800" i="5"/>
  <c r="D772" i="5"/>
  <c r="B1114" i="5"/>
  <c r="D1086" i="5"/>
  <c r="B809" i="5"/>
  <c r="D781" i="5"/>
  <c r="B823" i="5"/>
  <c r="D795" i="5"/>
  <c r="D768" i="5"/>
  <c r="B796" i="5"/>
  <c r="D794" i="5"/>
  <c r="B822" i="5"/>
  <c r="D808" i="5"/>
  <c r="B836" i="5"/>
  <c r="D775" i="5"/>
  <c r="B803" i="5"/>
  <c r="D777" i="5"/>
  <c r="B805" i="5"/>
  <c r="B804" i="5"/>
  <c r="D776" i="5"/>
  <c r="B811" i="5"/>
  <c r="D783" i="5"/>
  <c r="B813" i="5"/>
  <c r="D785" i="5"/>
  <c r="B797" i="5"/>
  <c r="D769" i="5"/>
  <c r="B807" i="5"/>
  <c r="D779" i="5"/>
  <c r="B453" i="5"/>
  <c r="D425" i="5"/>
  <c r="D399" i="5"/>
  <c r="B427" i="5"/>
  <c r="D395" i="5"/>
  <c r="B423" i="5"/>
  <c r="D398" i="5"/>
  <c r="B426" i="5"/>
  <c r="B424" i="5"/>
  <c r="D396" i="5"/>
  <c r="D428" i="5"/>
  <c r="B456" i="5"/>
  <c r="M23" i="4"/>
  <c r="H24" i="4"/>
  <c r="K24" i="4" s="1"/>
  <c r="G24" i="4"/>
  <c r="A24" i="4"/>
  <c r="C25" i="4"/>
  <c r="I24" i="4"/>
  <c r="L24" i="4" s="1"/>
  <c r="D394" i="5"/>
  <c r="B422" i="5"/>
  <c r="J23" i="4"/>
  <c r="N23" i="4" s="1"/>
  <c r="X67" i="1" s="1"/>
  <c r="H91" i="6" l="1"/>
  <c r="C92" i="6"/>
  <c r="A91" i="6"/>
  <c r="D801" i="5"/>
  <c r="B829" i="5"/>
  <c r="D798" i="5"/>
  <c r="B826" i="5"/>
  <c r="D803" i="5"/>
  <c r="B831" i="5"/>
  <c r="D822" i="5"/>
  <c r="B850" i="5"/>
  <c r="B835" i="5"/>
  <c r="D807" i="5"/>
  <c r="B841" i="5"/>
  <c r="D813" i="5"/>
  <c r="B832" i="5"/>
  <c r="D804" i="5"/>
  <c r="B851" i="5"/>
  <c r="D823" i="5"/>
  <c r="B1142" i="5"/>
  <c r="D1114" i="5"/>
  <c r="B855" i="5"/>
  <c r="D827" i="5"/>
  <c r="D805" i="5"/>
  <c r="B833" i="5"/>
  <c r="D836" i="5"/>
  <c r="B864" i="5"/>
  <c r="D796" i="5"/>
  <c r="B824" i="5"/>
  <c r="D812" i="5"/>
  <c r="B840" i="5"/>
  <c r="D810" i="5"/>
  <c r="B838" i="5"/>
  <c r="D797" i="5"/>
  <c r="B825" i="5"/>
  <c r="B839" i="5"/>
  <c r="D811" i="5"/>
  <c r="B837" i="5"/>
  <c r="D809" i="5"/>
  <c r="B828" i="5"/>
  <c r="D800" i="5"/>
  <c r="D793" i="5"/>
  <c r="B821" i="5"/>
  <c r="D427" i="5"/>
  <c r="B455" i="5"/>
  <c r="D423" i="5"/>
  <c r="B451" i="5"/>
  <c r="B481" i="5"/>
  <c r="D453" i="5"/>
  <c r="C26" i="4"/>
  <c r="G25" i="4"/>
  <c r="A25" i="4"/>
  <c r="I25" i="4"/>
  <c r="L25" i="4" s="1"/>
  <c r="H25" i="4"/>
  <c r="K25" i="4" s="1"/>
  <c r="J24" i="4"/>
  <c r="N24" i="4" s="1"/>
  <c r="X68" i="1" s="1"/>
  <c r="D456" i="5"/>
  <c r="B484" i="5"/>
  <c r="B454" i="5"/>
  <c r="D426" i="5"/>
  <c r="M24" i="4"/>
  <c r="D422" i="5"/>
  <c r="B450" i="5"/>
  <c r="D424" i="5"/>
  <c r="B452" i="5"/>
  <c r="V92" i="1" l="1"/>
  <c r="C93" i="6"/>
  <c r="A92" i="6"/>
  <c r="H92" i="6"/>
  <c r="D850" i="5"/>
  <c r="B878" i="5"/>
  <c r="D826" i="5"/>
  <c r="B854" i="5"/>
  <c r="B865" i="5"/>
  <c r="D837" i="5"/>
  <c r="B883" i="5"/>
  <c r="D855" i="5"/>
  <c r="B879" i="5"/>
  <c r="D851" i="5"/>
  <c r="B869" i="5"/>
  <c r="D841" i="5"/>
  <c r="B849" i="5"/>
  <c r="D821" i="5"/>
  <c r="D838" i="5"/>
  <c r="B866" i="5"/>
  <c r="D824" i="5"/>
  <c r="B852" i="5"/>
  <c r="D833" i="5"/>
  <c r="B861" i="5"/>
  <c r="D831" i="5"/>
  <c r="B859" i="5"/>
  <c r="D829" i="5"/>
  <c r="B857" i="5"/>
  <c r="B853" i="5"/>
  <c r="D825" i="5"/>
  <c r="D840" i="5"/>
  <c r="B868" i="5"/>
  <c r="D864" i="5"/>
  <c r="B892" i="5"/>
  <c r="B856" i="5"/>
  <c r="D828" i="5"/>
  <c r="B867" i="5"/>
  <c r="D839" i="5"/>
  <c r="B1170" i="5"/>
  <c r="D1142" i="5"/>
  <c r="B860" i="5"/>
  <c r="D832" i="5"/>
  <c r="B863" i="5"/>
  <c r="D835" i="5"/>
  <c r="B479" i="5"/>
  <c r="D451" i="5"/>
  <c r="D455" i="5"/>
  <c r="B483" i="5"/>
  <c r="D481" i="5"/>
  <c r="B509" i="5"/>
  <c r="D484" i="5"/>
  <c r="B512" i="5"/>
  <c r="J25" i="4"/>
  <c r="N25" i="4" s="1"/>
  <c r="C27" i="4"/>
  <c r="A26" i="4"/>
  <c r="G26" i="4"/>
  <c r="I26" i="4"/>
  <c r="L26" i="4" s="1"/>
  <c r="H26" i="4"/>
  <c r="K26" i="4" s="1"/>
  <c r="D452" i="5"/>
  <c r="B480" i="5"/>
  <c r="B478" i="5"/>
  <c r="D450" i="5"/>
  <c r="B482" i="5"/>
  <c r="D454" i="5"/>
  <c r="M25" i="4"/>
  <c r="M26" i="4" l="1"/>
  <c r="V93" i="1"/>
  <c r="A93" i="6"/>
  <c r="H93" i="6"/>
  <c r="V94" i="1" s="1"/>
  <c r="C94" i="6"/>
  <c r="D868" i="5"/>
  <c r="B896" i="5"/>
  <c r="D857" i="5"/>
  <c r="B885" i="5"/>
  <c r="D861" i="5"/>
  <c r="B889" i="5"/>
  <c r="D866" i="5"/>
  <c r="B894" i="5"/>
  <c r="D854" i="5"/>
  <c r="B882" i="5"/>
  <c r="B891" i="5"/>
  <c r="D863" i="5"/>
  <c r="B1198" i="5"/>
  <c r="D1170" i="5"/>
  <c r="B884" i="5"/>
  <c r="D856" i="5"/>
  <c r="B897" i="5"/>
  <c r="D869" i="5"/>
  <c r="B911" i="5"/>
  <c r="D883" i="5"/>
  <c r="D892" i="5"/>
  <c r="B920" i="5"/>
  <c r="D859" i="5"/>
  <c r="B887" i="5"/>
  <c r="D852" i="5"/>
  <c r="B880" i="5"/>
  <c r="D878" i="5"/>
  <c r="B906" i="5"/>
  <c r="B888" i="5"/>
  <c r="D860" i="5"/>
  <c r="B895" i="5"/>
  <c r="D867" i="5"/>
  <c r="B881" i="5"/>
  <c r="D853" i="5"/>
  <c r="B877" i="5"/>
  <c r="D849" i="5"/>
  <c r="B907" i="5"/>
  <c r="D879" i="5"/>
  <c r="B893" i="5"/>
  <c r="D865" i="5"/>
  <c r="D509" i="5"/>
  <c r="B537" i="5"/>
  <c r="B511" i="5"/>
  <c r="D483" i="5"/>
  <c r="B507" i="5"/>
  <c r="D479" i="5"/>
  <c r="C28" i="4"/>
  <c r="A27" i="4"/>
  <c r="I27" i="4"/>
  <c r="L27" i="4" s="1"/>
  <c r="H27" i="4"/>
  <c r="K27" i="4" s="1"/>
  <c r="G27" i="4"/>
  <c r="B506" i="5"/>
  <c r="D478" i="5"/>
  <c r="J26" i="4"/>
  <c r="N26" i="4" s="1"/>
  <c r="X90" i="1" s="1"/>
  <c r="B540" i="5"/>
  <c r="D512" i="5"/>
  <c r="B510" i="5"/>
  <c r="D482" i="5"/>
  <c r="B508" i="5"/>
  <c r="D480" i="5"/>
  <c r="M27" i="4" l="1"/>
  <c r="A94" i="6"/>
  <c r="H94" i="6"/>
  <c r="C95" i="6"/>
  <c r="D894" i="5"/>
  <c r="B922" i="5"/>
  <c r="D885" i="5"/>
  <c r="B913" i="5"/>
  <c r="D906" i="5"/>
  <c r="B934" i="5"/>
  <c r="D887" i="5"/>
  <c r="B915" i="5"/>
  <c r="B921" i="5"/>
  <c r="D893" i="5"/>
  <c r="B905" i="5"/>
  <c r="D877" i="5"/>
  <c r="B923" i="5"/>
  <c r="D895" i="5"/>
  <c r="B939" i="5"/>
  <c r="D911" i="5"/>
  <c r="B912" i="5"/>
  <c r="D884" i="5"/>
  <c r="B919" i="5"/>
  <c r="D891" i="5"/>
  <c r="D880" i="5"/>
  <c r="B908" i="5"/>
  <c r="D920" i="5"/>
  <c r="B948" i="5"/>
  <c r="D882" i="5"/>
  <c r="B910" i="5"/>
  <c r="D889" i="5"/>
  <c r="B917" i="5"/>
  <c r="D896" i="5"/>
  <c r="B924" i="5"/>
  <c r="B935" i="5"/>
  <c r="D907" i="5"/>
  <c r="B909" i="5"/>
  <c r="D881" i="5"/>
  <c r="B916" i="5"/>
  <c r="D888" i="5"/>
  <c r="B925" i="5"/>
  <c r="D897" i="5"/>
  <c r="B1226" i="5"/>
  <c r="D1198" i="5"/>
  <c r="B535" i="5"/>
  <c r="D507" i="5"/>
  <c r="D511" i="5"/>
  <c r="B539" i="5"/>
  <c r="B565" i="5"/>
  <c r="D537" i="5"/>
  <c r="B536" i="5"/>
  <c r="D508" i="5"/>
  <c r="J27" i="4"/>
  <c r="N27" i="4" s="1"/>
  <c r="X91" i="1" s="1"/>
  <c r="D510" i="5"/>
  <c r="B538" i="5"/>
  <c r="D540" i="5"/>
  <c r="B568" i="5"/>
  <c r="D506" i="5"/>
  <c r="B534" i="5"/>
  <c r="C29" i="4"/>
  <c r="A28" i="4"/>
  <c r="G28" i="4"/>
  <c r="I28" i="4"/>
  <c r="L28" i="4" s="1"/>
  <c r="H28" i="4"/>
  <c r="K28" i="4" s="1"/>
  <c r="J28" i="4" l="1"/>
  <c r="V95" i="1"/>
  <c r="C96" i="6"/>
  <c r="A95" i="6"/>
  <c r="H95" i="6"/>
  <c r="D915" i="5"/>
  <c r="B943" i="5"/>
  <c r="D913" i="5"/>
  <c r="B941" i="5"/>
  <c r="B967" i="5"/>
  <c r="D939" i="5"/>
  <c r="D919" i="5"/>
  <c r="B947" i="5"/>
  <c r="B933" i="5"/>
  <c r="D905" i="5"/>
  <c r="D924" i="5"/>
  <c r="B952" i="5"/>
  <c r="D910" i="5"/>
  <c r="B938" i="5"/>
  <c r="D908" i="5"/>
  <c r="B936" i="5"/>
  <c r="D934" i="5"/>
  <c r="B962" i="5"/>
  <c r="D922" i="5"/>
  <c r="B950" i="5"/>
  <c r="D917" i="5"/>
  <c r="B945" i="5"/>
  <c r="D948" i="5"/>
  <c r="B976" i="5"/>
  <c r="B1254" i="5"/>
  <c r="D1226" i="5"/>
  <c r="B944" i="5"/>
  <c r="D916" i="5"/>
  <c r="B963" i="5"/>
  <c r="D935" i="5"/>
  <c r="B953" i="5"/>
  <c r="D925" i="5"/>
  <c r="B937" i="5"/>
  <c r="D909" i="5"/>
  <c r="B940" i="5"/>
  <c r="D912" i="5"/>
  <c r="D923" i="5"/>
  <c r="B951" i="5"/>
  <c r="B949" i="5"/>
  <c r="D921" i="5"/>
  <c r="D539" i="5"/>
  <c r="B567" i="5"/>
  <c r="B593" i="5"/>
  <c r="D565" i="5"/>
  <c r="D535" i="5"/>
  <c r="B563" i="5"/>
  <c r="N28" i="4"/>
  <c r="X92" i="1" s="1"/>
  <c r="C30" i="4"/>
  <c r="A29" i="4"/>
  <c r="I29" i="4"/>
  <c r="L29" i="4" s="1"/>
  <c r="H29" i="4"/>
  <c r="K29" i="4" s="1"/>
  <c r="G29" i="4"/>
  <c r="B562" i="5"/>
  <c r="D534" i="5"/>
  <c r="D568" i="5"/>
  <c r="B596" i="5"/>
  <c r="M28" i="4"/>
  <c r="B566" i="5"/>
  <c r="D538" i="5"/>
  <c r="B564" i="5"/>
  <c r="D536" i="5"/>
  <c r="M29" i="4" l="1"/>
  <c r="V96" i="1"/>
  <c r="A96" i="6"/>
  <c r="H96" i="6"/>
  <c r="C97" i="6"/>
  <c r="D976" i="5"/>
  <c r="B1004" i="5"/>
  <c r="D950" i="5"/>
  <c r="B978" i="5"/>
  <c r="D936" i="5"/>
  <c r="B964" i="5"/>
  <c r="D952" i="5"/>
  <c r="B980" i="5"/>
  <c r="B975" i="5"/>
  <c r="D947" i="5"/>
  <c r="D941" i="5"/>
  <c r="B969" i="5"/>
  <c r="B977" i="5"/>
  <c r="D949" i="5"/>
  <c r="B968" i="5"/>
  <c r="D940" i="5"/>
  <c r="B981" i="5"/>
  <c r="D953" i="5"/>
  <c r="B972" i="5"/>
  <c r="D944" i="5"/>
  <c r="B979" i="5"/>
  <c r="D951" i="5"/>
  <c r="D945" i="5"/>
  <c r="B973" i="5"/>
  <c r="D962" i="5"/>
  <c r="B990" i="5"/>
  <c r="D938" i="5"/>
  <c r="B966" i="5"/>
  <c r="D943" i="5"/>
  <c r="B971" i="5"/>
  <c r="B965" i="5"/>
  <c r="D937" i="5"/>
  <c r="B991" i="5"/>
  <c r="D963" i="5"/>
  <c r="B1282" i="5"/>
  <c r="D1254" i="5"/>
  <c r="B961" i="5"/>
  <c r="D933" i="5"/>
  <c r="B995" i="5"/>
  <c r="D967" i="5"/>
  <c r="B621" i="5"/>
  <c r="D593" i="5"/>
  <c r="B591" i="5"/>
  <c r="D563" i="5"/>
  <c r="D567" i="5"/>
  <c r="B595" i="5"/>
  <c r="J29" i="4"/>
  <c r="N29" i="4" s="1"/>
  <c r="X93" i="1" s="1"/>
  <c r="D564" i="5"/>
  <c r="B592" i="5"/>
  <c r="B594" i="5"/>
  <c r="D566" i="5"/>
  <c r="B590" i="5"/>
  <c r="D562" i="5"/>
  <c r="C31" i="4"/>
  <c r="A30" i="4"/>
  <c r="G30" i="4"/>
  <c r="I30" i="4"/>
  <c r="L30" i="4" s="1"/>
  <c r="H30" i="4"/>
  <c r="K30" i="4" s="1"/>
  <c r="D596" i="5"/>
  <c r="B624" i="5"/>
  <c r="V97" i="1" l="1"/>
  <c r="C98" i="6"/>
  <c r="A97" i="6"/>
  <c r="H97" i="6"/>
  <c r="D966" i="5"/>
  <c r="B994" i="5"/>
  <c r="D973" i="5"/>
  <c r="B1001" i="5"/>
  <c r="D969" i="5"/>
  <c r="B997" i="5"/>
  <c r="D980" i="5"/>
  <c r="B1008" i="5"/>
  <c r="D978" i="5"/>
  <c r="B1006" i="5"/>
  <c r="B1023" i="5"/>
  <c r="D995" i="5"/>
  <c r="B1310" i="5"/>
  <c r="D1282" i="5"/>
  <c r="B993" i="5"/>
  <c r="D965" i="5"/>
  <c r="B1000" i="5"/>
  <c r="D972" i="5"/>
  <c r="B996" i="5"/>
  <c r="D968" i="5"/>
  <c r="D971" i="5"/>
  <c r="B999" i="5"/>
  <c r="D990" i="5"/>
  <c r="B1018" i="5"/>
  <c r="D964" i="5"/>
  <c r="B992" i="5"/>
  <c r="B1032" i="5"/>
  <c r="D1004" i="5"/>
  <c r="B989" i="5"/>
  <c r="D961" i="5"/>
  <c r="B1019" i="5"/>
  <c r="D991" i="5"/>
  <c r="B1007" i="5"/>
  <c r="D979" i="5"/>
  <c r="B1009" i="5"/>
  <c r="D981" i="5"/>
  <c r="B1005" i="5"/>
  <c r="D977" i="5"/>
  <c r="B1003" i="5"/>
  <c r="D975" i="5"/>
  <c r="B619" i="5"/>
  <c r="D591" i="5"/>
  <c r="D595" i="5"/>
  <c r="B623" i="5"/>
  <c r="B649" i="5"/>
  <c r="D621" i="5"/>
  <c r="C32" i="4"/>
  <c r="A31" i="4"/>
  <c r="I31" i="4"/>
  <c r="L31" i="4" s="1"/>
  <c r="H31" i="4"/>
  <c r="K31" i="4" s="1"/>
  <c r="G31" i="4"/>
  <c r="J30" i="4"/>
  <c r="N30" i="4" s="1"/>
  <c r="X94" i="1" s="1"/>
  <c r="B618" i="5"/>
  <c r="D590" i="5"/>
  <c r="D594" i="5"/>
  <c r="B622" i="5"/>
  <c r="B652" i="5"/>
  <c r="D624" i="5"/>
  <c r="M30" i="4"/>
  <c r="D592" i="5"/>
  <c r="B620" i="5"/>
  <c r="M31" i="4" l="1"/>
  <c r="V98" i="1"/>
  <c r="C99" i="6"/>
  <c r="H98" i="6"/>
  <c r="A98" i="6"/>
  <c r="B1036" i="5"/>
  <c r="D1008" i="5"/>
  <c r="D1001" i="5"/>
  <c r="B1029" i="5"/>
  <c r="B1046" i="5"/>
  <c r="D1018" i="5"/>
  <c r="D1003" i="5"/>
  <c r="B1031" i="5"/>
  <c r="B1037" i="5"/>
  <c r="D1009" i="5"/>
  <c r="D1019" i="5"/>
  <c r="B1047" i="5"/>
  <c r="B1060" i="5"/>
  <c r="D1032" i="5"/>
  <c r="D996" i="5"/>
  <c r="B1024" i="5"/>
  <c r="B1021" i="5"/>
  <c r="D993" i="5"/>
  <c r="D1023" i="5"/>
  <c r="B1051" i="5"/>
  <c r="D992" i="5"/>
  <c r="B1020" i="5"/>
  <c r="D999" i="5"/>
  <c r="B1027" i="5"/>
  <c r="D1006" i="5"/>
  <c r="B1034" i="5"/>
  <c r="D997" i="5"/>
  <c r="B1025" i="5"/>
  <c r="D994" i="5"/>
  <c r="B1022" i="5"/>
  <c r="B1033" i="5"/>
  <c r="D1005" i="5"/>
  <c r="D1007" i="5"/>
  <c r="B1035" i="5"/>
  <c r="B1017" i="5"/>
  <c r="D989" i="5"/>
  <c r="D1000" i="5"/>
  <c r="B1028" i="5"/>
  <c r="B1338" i="5"/>
  <c r="D1310" i="5"/>
  <c r="D623" i="5"/>
  <c r="B651" i="5"/>
  <c r="B677" i="5"/>
  <c r="D649" i="5"/>
  <c r="B647" i="5"/>
  <c r="D619" i="5"/>
  <c r="B648" i="5"/>
  <c r="D620" i="5"/>
  <c r="D652" i="5"/>
  <c r="B680" i="5"/>
  <c r="D618" i="5"/>
  <c r="B646" i="5"/>
  <c r="D622" i="5"/>
  <c r="B650" i="5"/>
  <c r="J31" i="4"/>
  <c r="N31" i="4" s="1"/>
  <c r="X95" i="1" s="1"/>
  <c r="C33" i="4"/>
  <c r="A32" i="4"/>
  <c r="G32" i="4"/>
  <c r="I32" i="4"/>
  <c r="L32" i="4" s="1"/>
  <c r="H32" i="4"/>
  <c r="K32" i="4" s="1"/>
  <c r="V99" i="1" l="1"/>
  <c r="C100" i="6"/>
  <c r="A99" i="6"/>
  <c r="H99" i="6"/>
  <c r="V100" i="1" s="1"/>
  <c r="D1025" i="5"/>
  <c r="B1053" i="5"/>
  <c r="D1027" i="5"/>
  <c r="B1055" i="5"/>
  <c r="B1079" i="5"/>
  <c r="D1051" i="5"/>
  <c r="B1052" i="5"/>
  <c r="D1024" i="5"/>
  <c r="B1075" i="5"/>
  <c r="D1047" i="5"/>
  <c r="B1059" i="5"/>
  <c r="D1031" i="5"/>
  <c r="D1029" i="5"/>
  <c r="B1057" i="5"/>
  <c r="D1017" i="5"/>
  <c r="B1045" i="5"/>
  <c r="B1061" i="5"/>
  <c r="D1033" i="5"/>
  <c r="B1366" i="5"/>
  <c r="D1338" i="5"/>
  <c r="B1056" i="5"/>
  <c r="D1028" i="5"/>
  <c r="B1063" i="5"/>
  <c r="D1035" i="5"/>
  <c r="B1050" i="5"/>
  <c r="D1022" i="5"/>
  <c r="D1034" i="5"/>
  <c r="B1062" i="5"/>
  <c r="D1020" i="5"/>
  <c r="B1048" i="5"/>
  <c r="D1021" i="5"/>
  <c r="B1049" i="5"/>
  <c r="D1060" i="5"/>
  <c r="B1088" i="5"/>
  <c r="B1065" i="5"/>
  <c r="D1037" i="5"/>
  <c r="D1046" i="5"/>
  <c r="B1074" i="5"/>
  <c r="B1064" i="5"/>
  <c r="D1036" i="5"/>
  <c r="D677" i="5"/>
  <c r="B705" i="5"/>
  <c r="D651" i="5"/>
  <c r="B679" i="5"/>
  <c r="D647" i="5"/>
  <c r="B675" i="5"/>
  <c r="M32" i="4"/>
  <c r="A33" i="4"/>
  <c r="I33" i="4"/>
  <c r="L33" i="4" s="1"/>
  <c r="C34" i="4"/>
  <c r="H33" i="4"/>
  <c r="K33" i="4" s="1"/>
  <c r="G33" i="4"/>
  <c r="B678" i="5"/>
  <c r="D650" i="5"/>
  <c r="D646" i="5"/>
  <c r="B674" i="5"/>
  <c r="D648" i="5"/>
  <c r="B676" i="5"/>
  <c r="J32" i="4"/>
  <c r="N32" i="4" s="1"/>
  <c r="X96" i="1" s="1"/>
  <c r="D680" i="5"/>
  <c r="B708" i="5"/>
  <c r="M33" i="4" l="1"/>
  <c r="C101" i="6"/>
  <c r="A100" i="6"/>
  <c r="H100" i="6"/>
  <c r="B1073" i="5"/>
  <c r="D1045" i="5"/>
  <c r="D1055" i="5"/>
  <c r="B1083" i="5"/>
  <c r="D1063" i="5"/>
  <c r="B1091" i="5"/>
  <c r="B1394" i="5"/>
  <c r="D1366" i="5"/>
  <c r="D1059" i="5"/>
  <c r="B1087" i="5"/>
  <c r="D1052" i="5"/>
  <c r="B1080" i="5"/>
  <c r="B1077" i="5"/>
  <c r="D1049" i="5"/>
  <c r="D1062" i="5"/>
  <c r="B1090" i="5"/>
  <c r="D1064" i="5"/>
  <c r="B1092" i="5"/>
  <c r="B1093" i="5"/>
  <c r="D1065" i="5"/>
  <c r="D1074" i="5"/>
  <c r="B1102" i="5"/>
  <c r="D1088" i="5"/>
  <c r="B1116" i="5"/>
  <c r="D1048" i="5"/>
  <c r="B1076" i="5"/>
  <c r="B1085" i="5"/>
  <c r="D1057" i="5"/>
  <c r="B1081" i="5"/>
  <c r="D1053" i="5"/>
  <c r="D1050" i="5"/>
  <c r="B1078" i="5"/>
  <c r="D1056" i="5"/>
  <c r="B1084" i="5"/>
  <c r="B1089" i="5"/>
  <c r="D1061" i="5"/>
  <c r="B1103" i="5"/>
  <c r="D1075" i="5"/>
  <c r="B1107" i="5"/>
  <c r="D1079" i="5"/>
  <c r="D679" i="5"/>
  <c r="B707" i="5"/>
  <c r="B703" i="5"/>
  <c r="D675" i="5"/>
  <c r="D705" i="5"/>
  <c r="B733" i="5"/>
  <c r="B706" i="5"/>
  <c r="D678" i="5"/>
  <c r="B702" i="5"/>
  <c r="D674" i="5"/>
  <c r="D708" i="5"/>
  <c r="B736" i="5"/>
  <c r="D676" i="5"/>
  <c r="B704" i="5"/>
  <c r="A34" i="4"/>
  <c r="C35" i="4"/>
  <c r="H34" i="4"/>
  <c r="K34" i="4" s="1"/>
  <c r="G34" i="4"/>
  <c r="J34" i="4" s="1"/>
  <c r="I34" i="4"/>
  <c r="L34" i="4" s="1"/>
  <c r="J33" i="4"/>
  <c r="N33" i="4" s="1"/>
  <c r="V101" i="1" l="1"/>
  <c r="C102" i="6"/>
  <c r="H101" i="6"/>
  <c r="A101" i="6"/>
  <c r="D1116" i="5"/>
  <c r="B1144" i="5"/>
  <c r="D1078" i="5"/>
  <c r="B1106" i="5"/>
  <c r="D1083" i="5"/>
  <c r="B1111" i="5"/>
  <c r="B1113" i="5"/>
  <c r="D1085" i="5"/>
  <c r="B1121" i="5"/>
  <c r="D1093" i="5"/>
  <c r="B1422" i="5"/>
  <c r="D1394" i="5"/>
  <c r="D1090" i="5"/>
  <c r="B1118" i="5"/>
  <c r="D1080" i="5"/>
  <c r="B1108" i="5"/>
  <c r="B1135" i="5"/>
  <c r="D1107" i="5"/>
  <c r="B1117" i="5"/>
  <c r="D1089" i="5"/>
  <c r="D1084" i="5"/>
  <c r="B1112" i="5"/>
  <c r="D1076" i="5"/>
  <c r="B1104" i="5"/>
  <c r="D1102" i="5"/>
  <c r="B1130" i="5"/>
  <c r="D1092" i="5"/>
  <c r="B1120" i="5"/>
  <c r="D1087" i="5"/>
  <c r="B1115" i="5"/>
  <c r="D1091" i="5"/>
  <c r="B1119" i="5"/>
  <c r="B1131" i="5"/>
  <c r="D1103" i="5"/>
  <c r="B1109" i="5"/>
  <c r="D1081" i="5"/>
  <c r="B1105" i="5"/>
  <c r="D1077" i="5"/>
  <c r="B1101" i="5"/>
  <c r="D1073" i="5"/>
  <c r="B731" i="5"/>
  <c r="D703" i="5"/>
  <c r="D733" i="5"/>
  <c r="B761" i="5"/>
  <c r="B735" i="5"/>
  <c r="D707" i="5"/>
  <c r="B764" i="5"/>
  <c r="D736" i="5"/>
  <c r="M34" i="4"/>
  <c r="C36" i="4"/>
  <c r="A35" i="4"/>
  <c r="H35" i="4"/>
  <c r="K35" i="4" s="1"/>
  <c r="G35" i="4"/>
  <c r="I35" i="4"/>
  <c r="L35" i="4" s="1"/>
  <c r="N34" i="4"/>
  <c r="X118" i="1" s="1"/>
  <c r="B732" i="5"/>
  <c r="D704" i="5"/>
  <c r="D702" i="5"/>
  <c r="B730" i="5"/>
  <c r="D706" i="5"/>
  <c r="B734" i="5"/>
  <c r="V102" i="1" l="1"/>
  <c r="M35" i="4"/>
  <c r="C103" i="6"/>
  <c r="H102" i="6"/>
  <c r="A102" i="6"/>
  <c r="B1147" i="5"/>
  <c r="D1119" i="5"/>
  <c r="D1120" i="5"/>
  <c r="B1148" i="5"/>
  <c r="D1104" i="5"/>
  <c r="B1132" i="5"/>
  <c r="D1108" i="5"/>
  <c r="B1136" i="5"/>
  <c r="D1106" i="5"/>
  <c r="B1134" i="5"/>
  <c r="B1129" i="5"/>
  <c r="D1101" i="5"/>
  <c r="B1137" i="5"/>
  <c r="D1109" i="5"/>
  <c r="B1145" i="5"/>
  <c r="D1117" i="5"/>
  <c r="B1450" i="5"/>
  <c r="D1450" i="5" s="1"/>
  <c r="D1422" i="5"/>
  <c r="B1141" i="5"/>
  <c r="D1113" i="5"/>
  <c r="B1143" i="5"/>
  <c r="D1115" i="5"/>
  <c r="D1130" i="5"/>
  <c r="B1158" i="5"/>
  <c r="D1112" i="5"/>
  <c r="B1140" i="5"/>
  <c r="D1118" i="5"/>
  <c r="B1146" i="5"/>
  <c r="D1111" i="5"/>
  <c r="B1139" i="5"/>
  <c r="D1144" i="5"/>
  <c r="B1172" i="5"/>
  <c r="B1133" i="5"/>
  <c r="D1105" i="5"/>
  <c r="B1159" i="5"/>
  <c r="D1131" i="5"/>
  <c r="B1163" i="5"/>
  <c r="D1135" i="5"/>
  <c r="B1149" i="5"/>
  <c r="D1121" i="5"/>
  <c r="B789" i="5"/>
  <c r="D761" i="5"/>
  <c r="D735" i="5"/>
  <c r="B763" i="5"/>
  <c r="B759" i="5"/>
  <c r="D731" i="5"/>
  <c r="D730" i="5"/>
  <c r="B758" i="5"/>
  <c r="C37" i="4"/>
  <c r="A36" i="4"/>
  <c r="I36" i="4"/>
  <c r="L36" i="4" s="1"/>
  <c r="H36" i="4"/>
  <c r="K36" i="4" s="1"/>
  <c r="G36" i="4"/>
  <c r="D734" i="5"/>
  <c r="B762" i="5"/>
  <c r="B760" i="5"/>
  <c r="D732" i="5"/>
  <c r="J35" i="4"/>
  <c r="N35" i="4" s="1"/>
  <c r="B792" i="5"/>
  <c r="D764" i="5"/>
  <c r="V103" i="1" l="1"/>
  <c r="C104" i="6"/>
  <c r="A103" i="6"/>
  <c r="H103" i="6"/>
  <c r="D1172" i="5"/>
  <c r="B1200" i="5"/>
  <c r="D1146" i="5"/>
  <c r="B1174" i="5"/>
  <c r="D1158" i="5"/>
  <c r="B1186" i="5"/>
  <c r="B1164" i="5"/>
  <c r="D1136" i="5"/>
  <c r="D1148" i="5"/>
  <c r="B1176" i="5"/>
  <c r="B1177" i="5"/>
  <c r="D1149" i="5"/>
  <c r="B1187" i="5"/>
  <c r="D1159" i="5"/>
  <c r="D1141" i="5"/>
  <c r="B1169" i="5"/>
  <c r="B1173" i="5"/>
  <c r="D1145" i="5"/>
  <c r="B1157" i="5"/>
  <c r="D1129" i="5"/>
  <c r="D1139" i="5"/>
  <c r="B1167" i="5"/>
  <c r="B1168" i="5"/>
  <c r="D1140" i="5"/>
  <c r="D1134" i="5"/>
  <c r="B1162" i="5"/>
  <c r="D1132" i="5"/>
  <c r="B1160" i="5"/>
  <c r="B1191" i="5"/>
  <c r="D1163" i="5"/>
  <c r="B1161" i="5"/>
  <c r="D1133" i="5"/>
  <c r="B1171" i="5"/>
  <c r="D1143" i="5"/>
  <c r="D1137" i="5"/>
  <c r="B1165" i="5"/>
  <c r="B1175" i="5"/>
  <c r="D1147" i="5"/>
  <c r="B791" i="5"/>
  <c r="D763" i="5"/>
  <c r="D759" i="5"/>
  <c r="B787" i="5"/>
  <c r="D789" i="5"/>
  <c r="B817" i="5"/>
  <c r="M36" i="4"/>
  <c r="J36" i="4"/>
  <c r="N36" i="4" s="1"/>
  <c r="B786" i="5"/>
  <c r="D758" i="5"/>
  <c r="D760" i="5"/>
  <c r="B788" i="5"/>
  <c r="D792" i="5"/>
  <c r="B820" i="5"/>
  <c r="D762" i="5"/>
  <c r="B790" i="5"/>
  <c r="A37" i="4"/>
  <c r="I37" i="4"/>
  <c r="L37" i="4" s="1"/>
  <c r="C38" i="4"/>
  <c r="H37" i="4"/>
  <c r="K37" i="4" s="1"/>
  <c r="G37" i="4"/>
  <c r="M37" i="4" l="1"/>
  <c r="V104" i="1"/>
  <c r="C105" i="6"/>
  <c r="A104" i="6"/>
  <c r="H104" i="6"/>
  <c r="B1193" i="5"/>
  <c r="D1165" i="5"/>
  <c r="B1197" i="5"/>
  <c r="D1169" i="5"/>
  <c r="D1174" i="5"/>
  <c r="B1202" i="5"/>
  <c r="D1160" i="5"/>
  <c r="B1188" i="5"/>
  <c r="B1189" i="5"/>
  <c r="D1161" i="5"/>
  <c r="B1196" i="5"/>
  <c r="D1168" i="5"/>
  <c r="B1185" i="5"/>
  <c r="D1157" i="5"/>
  <c r="B1205" i="5"/>
  <c r="D1177" i="5"/>
  <c r="B1192" i="5"/>
  <c r="D1164" i="5"/>
  <c r="D1162" i="5"/>
  <c r="B1190" i="5"/>
  <c r="D1167" i="5"/>
  <c r="B1195" i="5"/>
  <c r="D1176" i="5"/>
  <c r="B1204" i="5"/>
  <c r="D1186" i="5"/>
  <c r="B1214" i="5"/>
  <c r="D1200" i="5"/>
  <c r="B1228" i="5"/>
  <c r="B1203" i="5"/>
  <c r="D1175" i="5"/>
  <c r="B1199" i="5"/>
  <c r="D1171" i="5"/>
  <c r="B1219" i="5"/>
  <c r="D1191" i="5"/>
  <c r="B1201" i="5"/>
  <c r="D1173" i="5"/>
  <c r="B1215" i="5"/>
  <c r="D1187" i="5"/>
  <c r="D787" i="5"/>
  <c r="B815" i="5"/>
  <c r="D817" i="5"/>
  <c r="B845" i="5"/>
  <c r="D791" i="5"/>
  <c r="B819" i="5"/>
  <c r="A38" i="4"/>
  <c r="C39" i="4"/>
  <c r="H38" i="4"/>
  <c r="K38" i="4" s="1"/>
  <c r="G38" i="4"/>
  <c r="I38" i="4"/>
  <c r="L38" i="4" s="1"/>
  <c r="J37" i="4"/>
  <c r="N37" i="4" s="1"/>
  <c r="D820" i="5"/>
  <c r="B848" i="5"/>
  <c r="B814" i="5"/>
  <c r="D786" i="5"/>
  <c r="B818" i="5"/>
  <c r="D790" i="5"/>
  <c r="D788" i="5"/>
  <c r="B816" i="5"/>
  <c r="V105" i="1" l="1"/>
  <c r="M38" i="4"/>
  <c r="C106" i="6"/>
  <c r="A105" i="6"/>
  <c r="H105" i="6"/>
  <c r="D1188" i="5"/>
  <c r="B1216" i="5"/>
  <c r="B1229" i="5"/>
  <c r="D1201" i="5"/>
  <c r="B1227" i="5"/>
  <c r="D1199" i="5"/>
  <c r="B1233" i="5"/>
  <c r="D1205" i="5"/>
  <c r="B1224" i="5"/>
  <c r="D1196" i="5"/>
  <c r="D1197" i="5"/>
  <c r="B1225" i="5"/>
  <c r="D1228" i="5"/>
  <c r="B1256" i="5"/>
  <c r="D1204" i="5"/>
  <c r="B1232" i="5"/>
  <c r="D1190" i="5"/>
  <c r="B1218" i="5"/>
  <c r="D1214" i="5"/>
  <c r="B1242" i="5"/>
  <c r="D1195" i="5"/>
  <c r="B1223" i="5"/>
  <c r="D1202" i="5"/>
  <c r="B1230" i="5"/>
  <c r="B1243" i="5"/>
  <c r="D1215" i="5"/>
  <c r="B1247" i="5"/>
  <c r="D1219" i="5"/>
  <c r="B1231" i="5"/>
  <c r="D1203" i="5"/>
  <c r="B1220" i="5"/>
  <c r="D1192" i="5"/>
  <c r="B1213" i="5"/>
  <c r="D1185" i="5"/>
  <c r="B1217" i="5"/>
  <c r="D1189" i="5"/>
  <c r="D1193" i="5"/>
  <c r="B1221" i="5"/>
  <c r="B873" i="5"/>
  <c r="D845" i="5"/>
  <c r="B847" i="5"/>
  <c r="D819" i="5"/>
  <c r="B843" i="5"/>
  <c r="D815" i="5"/>
  <c r="D818" i="5"/>
  <c r="B846" i="5"/>
  <c r="B876" i="5"/>
  <c r="D848" i="5"/>
  <c r="B844" i="5"/>
  <c r="D816" i="5"/>
  <c r="D814" i="5"/>
  <c r="B842" i="5"/>
  <c r="C40" i="4"/>
  <c r="A39" i="4"/>
  <c r="H39" i="4"/>
  <c r="K39" i="4" s="1"/>
  <c r="G39" i="4"/>
  <c r="I39" i="4"/>
  <c r="L39" i="4" s="1"/>
  <c r="J38" i="4"/>
  <c r="N38" i="4" s="1"/>
  <c r="V106" i="1" l="1"/>
  <c r="M39" i="4"/>
  <c r="C107" i="6"/>
  <c r="H106" i="6"/>
  <c r="A106" i="6"/>
  <c r="D1230" i="5"/>
  <c r="B1258" i="5"/>
  <c r="D1242" i="5"/>
  <c r="B1270" i="5"/>
  <c r="D1232" i="5"/>
  <c r="B1260" i="5"/>
  <c r="D1225" i="5"/>
  <c r="B1253" i="5"/>
  <c r="D1217" i="5"/>
  <c r="B1245" i="5"/>
  <c r="B1248" i="5"/>
  <c r="D1220" i="5"/>
  <c r="B1275" i="5"/>
  <c r="D1247" i="5"/>
  <c r="B1261" i="5"/>
  <c r="D1233" i="5"/>
  <c r="B1257" i="5"/>
  <c r="D1229" i="5"/>
  <c r="D1221" i="5"/>
  <c r="B1249" i="5"/>
  <c r="D1223" i="5"/>
  <c r="B1251" i="5"/>
  <c r="D1218" i="5"/>
  <c r="B1246" i="5"/>
  <c r="D1256" i="5"/>
  <c r="B1284" i="5"/>
  <c r="D1216" i="5"/>
  <c r="B1244" i="5"/>
  <c r="D1213" i="5"/>
  <c r="B1241" i="5"/>
  <c r="B1259" i="5"/>
  <c r="D1231" i="5"/>
  <c r="B1271" i="5"/>
  <c r="D1243" i="5"/>
  <c r="B1252" i="5"/>
  <c r="D1224" i="5"/>
  <c r="B1255" i="5"/>
  <c r="D1227" i="5"/>
  <c r="B875" i="5"/>
  <c r="D847" i="5"/>
  <c r="D843" i="5"/>
  <c r="B871" i="5"/>
  <c r="B901" i="5"/>
  <c r="D873" i="5"/>
  <c r="B872" i="5"/>
  <c r="D844" i="5"/>
  <c r="C41" i="4"/>
  <c r="A40" i="4"/>
  <c r="I40" i="4"/>
  <c r="L40" i="4" s="1"/>
  <c r="H40" i="4"/>
  <c r="K40" i="4" s="1"/>
  <c r="G40" i="4"/>
  <c r="D876" i="5"/>
  <c r="B904" i="5"/>
  <c r="J39" i="4"/>
  <c r="N39" i="4" s="1"/>
  <c r="D842" i="5"/>
  <c r="B870" i="5"/>
  <c r="D846" i="5"/>
  <c r="B874" i="5"/>
  <c r="M40" i="4" l="1"/>
  <c r="V107" i="1"/>
  <c r="C108" i="6"/>
  <c r="A107" i="6"/>
  <c r="H107" i="6"/>
  <c r="V108" i="1" s="1"/>
  <c r="D1244" i="5"/>
  <c r="B1272" i="5"/>
  <c r="D1246" i="5"/>
  <c r="B1274" i="5"/>
  <c r="D1249" i="5"/>
  <c r="B1277" i="5"/>
  <c r="D1253" i="5"/>
  <c r="B1281" i="5"/>
  <c r="D1270" i="5"/>
  <c r="B1298" i="5"/>
  <c r="B1280" i="5"/>
  <c r="D1252" i="5"/>
  <c r="D1259" i="5"/>
  <c r="B1287" i="5"/>
  <c r="B1289" i="5"/>
  <c r="D1261" i="5"/>
  <c r="B1276" i="5"/>
  <c r="D1248" i="5"/>
  <c r="B1269" i="5"/>
  <c r="D1241" i="5"/>
  <c r="D1284" i="5"/>
  <c r="B1312" i="5"/>
  <c r="D1251" i="5"/>
  <c r="B1279" i="5"/>
  <c r="B1273" i="5"/>
  <c r="D1245" i="5"/>
  <c r="D1260" i="5"/>
  <c r="B1288" i="5"/>
  <c r="D1258" i="5"/>
  <c r="B1286" i="5"/>
  <c r="D1255" i="5"/>
  <c r="B1283" i="5"/>
  <c r="B1299" i="5"/>
  <c r="D1271" i="5"/>
  <c r="B1285" i="5"/>
  <c r="D1257" i="5"/>
  <c r="B1303" i="5"/>
  <c r="D1275" i="5"/>
  <c r="D871" i="5"/>
  <c r="B899" i="5"/>
  <c r="D901" i="5"/>
  <c r="B929" i="5"/>
  <c r="D875" i="5"/>
  <c r="B903" i="5"/>
  <c r="J40" i="4"/>
  <c r="N40" i="4" s="1"/>
  <c r="B900" i="5"/>
  <c r="D872" i="5"/>
  <c r="D904" i="5"/>
  <c r="B932" i="5"/>
  <c r="A41" i="4"/>
  <c r="I41" i="4"/>
  <c r="L41" i="4" s="1"/>
  <c r="C42" i="4"/>
  <c r="H41" i="4"/>
  <c r="K41" i="4" s="1"/>
  <c r="G41" i="4"/>
  <c r="D874" i="5"/>
  <c r="B902" i="5"/>
  <c r="B898" i="5"/>
  <c r="D870" i="5"/>
  <c r="M41" i="4" l="1"/>
  <c r="J41" i="4"/>
  <c r="C109" i="6"/>
  <c r="A108" i="6"/>
  <c r="H108" i="6"/>
  <c r="D1281" i="5"/>
  <c r="B1309" i="5"/>
  <c r="D1274" i="5"/>
  <c r="B1302" i="5"/>
  <c r="B1311" i="5"/>
  <c r="D1283" i="5"/>
  <c r="D1279" i="5"/>
  <c r="B1307" i="5"/>
  <c r="B1313" i="5"/>
  <c r="D1285" i="5"/>
  <c r="D1288" i="5"/>
  <c r="B1316" i="5"/>
  <c r="B1297" i="5"/>
  <c r="D1269" i="5"/>
  <c r="B1317" i="5"/>
  <c r="D1289" i="5"/>
  <c r="B1308" i="5"/>
  <c r="D1280" i="5"/>
  <c r="D1286" i="5"/>
  <c r="B1314" i="5"/>
  <c r="D1312" i="5"/>
  <c r="B1340" i="5"/>
  <c r="B1315" i="5"/>
  <c r="D1287" i="5"/>
  <c r="D1298" i="5"/>
  <c r="B1326" i="5"/>
  <c r="D1277" i="5"/>
  <c r="B1305" i="5"/>
  <c r="D1272" i="5"/>
  <c r="B1300" i="5"/>
  <c r="B1331" i="5"/>
  <c r="D1303" i="5"/>
  <c r="B1327" i="5"/>
  <c r="D1299" i="5"/>
  <c r="B1301" i="5"/>
  <c r="D1273" i="5"/>
  <c r="B1304" i="5"/>
  <c r="D1276" i="5"/>
  <c r="D929" i="5"/>
  <c r="B957" i="5"/>
  <c r="B931" i="5"/>
  <c r="D903" i="5"/>
  <c r="D899" i="5"/>
  <c r="B927" i="5"/>
  <c r="B926" i="5"/>
  <c r="D898" i="5"/>
  <c r="D900" i="5"/>
  <c r="B928" i="5"/>
  <c r="B930" i="5"/>
  <c r="D902" i="5"/>
  <c r="A42" i="4"/>
  <c r="C43" i="4"/>
  <c r="H42" i="4"/>
  <c r="K42" i="4" s="1"/>
  <c r="G42" i="4"/>
  <c r="J42" i="4" s="1"/>
  <c r="I42" i="4"/>
  <c r="L42" i="4" s="1"/>
  <c r="N41" i="4"/>
  <c r="B960" i="5"/>
  <c r="D932" i="5"/>
  <c r="V109" i="1" l="1"/>
  <c r="C110" i="6"/>
  <c r="A109" i="6"/>
  <c r="H109" i="6"/>
  <c r="V110" i="1" s="1"/>
  <c r="D1305" i="5"/>
  <c r="B1333" i="5"/>
  <c r="D1314" i="5"/>
  <c r="B1342" i="5"/>
  <c r="D1316" i="5"/>
  <c r="B1344" i="5"/>
  <c r="D1307" i="5"/>
  <c r="B1335" i="5"/>
  <c r="D1302" i="5"/>
  <c r="B1330" i="5"/>
  <c r="B1329" i="5"/>
  <c r="D1301" i="5"/>
  <c r="B1359" i="5"/>
  <c r="D1331" i="5"/>
  <c r="B1343" i="5"/>
  <c r="D1315" i="5"/>
  <c r="B1345" i="5"/>
  <c r="D1317" i="5"/>
  <c r="D1309" i="5"/>
  <c r="B1337" i="5"/>
  <c r="D1300" i="5"/>
  <c r="B1328" i="5"/>
  <c r="B1354" i="5"/>
  <c r="D1326" i="5"/>
  <c r="D1340" i="5"/>
  <c r="B1368" i="5"/>
  <c r="B1332" i="5"/>
  <c r="D1304" i="5"/>
  <c r="B1355" i="5"/>
  <c r="D1327" i="5"/>
  <c r="B1336" i="5"/>
  <c r="D1308" i="5"/>
  <c r="B1325" i="5"/>
  <c r="D1297" i="5"/>
  <c r="B1341" i="5"/>
  <c r="D1313" i="5"/>
  <c r="B1339" i="5"/>
  <c r="D1311" i="5"/>
  <c r="B959" i="5"/>
  <c r="D931" i="5"/>
  <c r="D927" i="5"/>
  <c r="B955" i="5"/>
  <c r="B985" i="5"/>
  <c r="D957" i="5"/>
  <c r="C44" i="4"/>
  <c r="A43" i="4"/>
  <c r="I43" i="4"/>
  <c r="L43" i="4" s="1"/>
  <c r="H43" i="4"/>
  <c r="K43" i="4" s="1"/>
  <c r="G43" i="4"/>
  <c r="N42" i="4"/>
  <c r="M42" i="4"/>
  <c r="D930" i="5"/>
  <c r="B958" i="5"/>
  <c r="B954" i="5"/>
  <c r="D926" i="5"/>
  <c r="B988" i="5"/>
  <c r="D960" i="5"/>
  <c r="D928" i="5"/>
  <c r="B956" i="5"/>
  <c r="M43" i="4" l="1"/>
  <c r="C111" i="6"/>
  <c r="A110" i="6"/>
  <c r="H110" i="6"/>
  <c r="V111" i="1" s="1"/>
  <c r="D1337" i="5"/>
  <c r="B1365" i="5"/>
  <c r="D1335" i="5"/>
  <c r="B1363" i="5"/>
  <c r="D1342" i="5"/>
  <c r="B1370" i="5"/>
  <c r="B1369" i="5"/>
  <c r="D1341" i="5"/>
  <c r="B1364" i="5"/>
  <c r="D1336" i="5"/>
  <c r="B1360" i="5"/>
  <c r="D1332" i="5"/>
  <c r="D1354" i="5"/>
  <c r="B1382" i="5"/>
  <c r="D1343" i="5"/>
  <c r="B1371" i="5"/>
  <c r="B1357" i="5"/>
  <c r="D1329" i="5"/>
  <c r="D1368" i="5"/>
  <c r="B1396" i="5"/>
  <c r="D1328" i="5"/>
  <c r="B1356" i="5"/>
  <c r="B1358" i="5"/>
  <c r="D1330" i="5"/>
  <c r="D1344" i="5"/>
  <c r="B1372" i="5"/>
  <c r="D1333" i="5"/>
  <c r="B1361" i="5"/>
  <c r="D1339" i="5"/>
  <c r="B1367" i="5"/>
  <c r="B1353" i="5"/>
  <c r="D1325" i="5"/>
  <c r="B1383" i="5"/>
  <c r="D1355" i="5"/>
  <c r="B1373" i="5"/>
  <c r="D1345" i="5"/>
  <c r="B1387" i="5"/>
  <c r="D1359" i="5"/>
  <c r="B983" i="5"/>
  <c r="D955" i="5"/>
  <c r="B1013" i="5"/>
  <c r="D985" i="5"/>
  <c r="D959" i="5"/>
  <c r="B987" i="5"/>
  <c r="B984" i="5"/>
  <c r="D956" i="5"/>
  <c r="J43" i="4"/>
  <c r="N43" i="4" s="1"/>
  <c r="D954" i="5"/>
  <c r="B982" i="5"/>
  <c r="D958" i="5"/>
  <c r="B986" i="5"/>
  <c r="D988" i="5"/>
  <c r="B1016" i="5"/>
  <c r="C45" i="4"/>
  <c r="A44" i="4"/>
  <c r="H44" i="4"/>
  <c r="K44" i="4" s="1"/>
  <c r="G44" i="4"/>
  <c r="I44" i="4"/>
  <c r="L44" i="4" s="1"/>
  <c r="M44" i="4" l="1"/>
  <c r="C112" i="6"/>
  <c r="A111" i="6"/>
  <c r="H111" i="6"/>
  <c r="D1396" i="5"/>
  <c r="B1424" i="5"/>
  <c r="B1399" i="5"/>
  <c r="D1371" i="5"/>
  <c r="D1363" i="5"/>
  <c r="B1391" i="5"/>
  <c r="D1361" i="5"/>
  <c r="B1389" i="5"/>
  <c r="B1401" i="5"/>
  <c r="D1373" i="5"/>
  <c r="B1381" i="5"/>
  <c r="D1353" i="5"/>
  <c r="D1358" i="5"/>
  <c r="B1386" i="5"/>
  <c r="B1388" i="5"/>
  <c r="D1360" i="5"/>
  <c r="B1397" i="5"/>
  <c r="D1369" i="5"/>
  <c r="B1395" i="5"/>
  <c r="D1367" i="5"/>
  <c r="D1372" i="5"/>
  <c r="B1400" i="5"/>
  <c r="D1356" i="5"/>
  <c r="B1384" i="5"/>
  <c r="D1382" i="5"/>
  <c r="B1410" i="5"/>
  <c r="D1370" i="5"/>
  <c r="B1398" i="5"/>
  <c r="D1365" i="5"/>
  <c r="B1393" i="5"/>
  <c r="B1415" i="5"/>
  <c r="D1387" i="5"/>
  <c r="B1411" i="5"/>
  <c r="D1383" i="5"/>
  <c r="B1385" i="5"/>
  <c r="D1357" i="5"/>
  <c r="B1392" i="5"/>
  <c r="D1364" i="5"/>
  <c r="D1013" i="5"/>
  <c r="B1041" i="5"/>
  <c r="D987" i="5"/>
  <c r="B1015" i="5"/>
  <c r="B1011" i="5"/>
  <c r="D983" i="5"/>
  <c r="A45" i="4"/>
  <c r="I45" i="4"/>
  <c r="L45" i="4" s="1"/>
  <c r="C46" i="4"/>
  <c r="H45" i="4"/>
  <c r="K45" i="4" s="1"/>
  <c r="G45" i="4"/>
  <c r="J44" i="4"/>
  <c r="N44" i="4" s="1"/>
  <c r="D1016" i="5"/>
  <c r="B1044" i="5"/>
  <c r="B1014" i="5"/>
  <c r="D986" i="5"/>
  <c r="D982" i="5"/>
  <c r="B1010" i="5"/>
  <c r="D984" i="5"/>
  <c r="B1012" i="5"/>
  <c r="V112" i="1" l="1"/>
  <c r="M45" i="4"/>
  <c r="C113" i="6"/>
  <c r="A112" i="6"/>
  <c r="H112" i="6"/>
  <c r="D1398" i="5"/>
  <c r="B1426" i="5"/>
  <c r="D1384" i="5"/>
  <c r="B1412" i="5"/>
  <c r="B1417" i="5"/>
  <c r="D1389" i="5"/>
  <c r="B1413" i="5"/>
  <c r="D1385" i="5"/>
  <c r="B1443" i="5"/>
  <c r="D1443" i="5" s="1"/>
  <c r="D1415" i="5"/>
  <c r="B1423" i="5"/>
  <c r="D1395" i="5"/>
  <c r="D1388" i="5"/>
  <c r="B1416" i="5"/>
  <c r="B1409" i="5"/>
  <c r="D1381" i="5"/>
  <c r="B1427" i="5"/>
  <c r="D1399" i="5"/>
  <c r="D1392" i="5"/>
  <c r="B1420" i="5"/>
  <c r="B1439" i="5"/>
  <c r="D1439" i="5" s="1"/>
  <c r="D1411" i="5"/>
  <c r="D1393" i="5"/>
  <c r="B1421" i="5"/>
  <c r="D1410" i="5"/>
  <c r="B1438" i="5"/>
  <c r="D1438" i="5" s="1"/>
  <c r="D1400" i="5"/>
  <c r="B1428" i="5"/>
  <c r="D1386" i="5"/>
  <c r="B1414" i="5"/>
  <c r="D1391" i="5"/>
  <c r="B1419" i="5"/>
  <c r="D1424" i="5"/>
  <c r="B1452" i="5"/>
  <c r="D1452" i="5" s="1"/>
  <c r="B1425" i="5"/>
  <c r="D1397" i="5"/>
  <c r="B1429" i="5"/>
  <c r="D1401" i="5"/>
  <c r="B1043" i="5"/>
  <c r="D1015" i="5"/>
  <c r="B1039" i="5"/>
  <c r="D1011" i="5"/>
  <c r="D1041" i="5"/>
  <c r="B1069" i="5"/>
  <c r="B1042" i="5"/>
  <c r="D1014" i="5"/>
  <c r="B1038" i="5"/>
  <c r="D1010" i="5"/>
  <c r="B1072" i="5"/>
  <c r="D1044" i="5"/>
  <c r="A46" i="4"/>
  <c r="C47" i="4"/>
  <c r="H46" i="4"/>
  <c r="K46" i="4" s="1"/>
  <c r="G46" i="4"/>
  <c r="I46" i="4"/>
  <c r="L46" i="4" s="1"/>
  <c r="J45" i="4"/>
  <c r="N45" i="4" s="1"/>
  <c r="D1012" i="5"/>
  <c r="B1040" i="5"/>
  <c r="V113" i="1" l="1"/>
  <c r="A113" i="6"/>
  <c r="H113" i="6"/>
  <c r="V114" i="1" s="1"/>
  <c r="C114" i="6"/>
  <c r="D1419" i="5"/>
  <c r="B1447" i="5"/>
  <c r="D1447" i="5" s="1"/>
  <c r="D1428" i="5"/>
  <c r="B1456" i="5"/>
  <c r="D1456" i="5" s="1"/>
  <c r="D1421" i="5"/>
  <c r="B1449" i="5"/>
  <c r="D1449" i="5" s="1"/>
  <c r="B1448" i="5"/>
  <c r="D1448" i="5" s="1"/>
  <c r="D1420" i="5"/>
  <c r="D1412" i="5"/>
  <c r="B1440" i="5"/>
  <c r="D1440" i="5" s="1"/>
  <c r="B1453" i="5"/>
  <c r="D1453" i="5" s="1"/>
  <c r="D1425" i="5"/>
  <c r="D1409" i="5"/>
  <c r="B1437" i="5"/>
  <c r="D1437" i="5" s="1"/>
  <c r="B1451" i="5"/>
  <c r="D1451" i="5" s="1"/>
  <c r="D1423" i="5"/>
  <c r="D1413" i="5"/>
  <c r="B1441" i="5"/>
  <c r="D1441" i="5" s="1"/>
  <c r="D1414" i="5"/>
  <c r="B1442" i="5"/>
  <c r="D1442" i="5" s="1"/>
  <c r="B1444" i="5"/>
  <c r="D1444" i="5" s="1"/>
  <c r="D1416" i="5"/>
  <c r="D1426" i="5"/>
  <c r="B1454" i="5"/>
  <c r="D1454" i="5" s="1"/>
  <c r="B1457" i="5"/>
  <c r="D1457" i="5" s="1"/>
  <c r="D1429" i="5"/>
  <c r="B1455" i="5"/>
  <c r="D1455" i="5" s="1"/>
  <c r="D1427" i="5"/>
  <c r="D1417" i="5"/>
  <c r="B1445" i="5"/>
  <c r="D1445" i="5" s="1"/>
  <c r="B1067" i="5"/>
  <c r="D1039" i="5"/>
  <c r="B1097" i="5"/>
  <c r="D1069" i="5"/>
  <c r="D1043" i="5"/>
  <c r="B1071" i="5"/>
  <c r="C48" i="4"/>
  <c r="A47" i="4"/>
  <c r="I47" i="4"/>
  <c r="L47" i="4" s="1"/>
  <c r="H47" i="4"/>
  <c r="K47" i="4" s="1"/>
  <c r="G47" i="4"/>
  <c r="J46" i="4"/>
  <c r="N46" i="4" s="1"/>
  <c r="B1100" i="5"/>
  <c r="D1072" i="5"/>
  <c r="B1070" i="5"/>
  <c r="D1042" i="5"/>
  <c r="B1068" i="5"/>
  <c r="D1040" i="5"/>
  <c r="M46" i="4"/>
  <c r="D1038" i="5"/>
  <c r="B1066" i="5"/>
  <c r="M47" i="4" l="1"/>
  <c r="H114" i="6"/>
  <c r="C115" i="6"/>
  <c r="A114" i="6"/>
  <c r="B1125" i="5"/>
  <c r="D1097" i="5"/>
  <c r="B1099" i="5"/>
  <c r="D1071" i="5"/>
  <c r="B1095" i="5"/>
  <c r="D1067" i="5"/>
  <c r="D1070" i="5"/>
  <c r="B1098" i="5"/>
  <c r="J47" i="4"/>
  <c r="N47" i="4" s="1"/>
  <c r="D1066" i="5"/>
  <c r="B1094" i="5"/>
  <c r="B1096" i="5"/>
  <c r="D1068" i="5"/>
  <c r="B1128" i="5"/>
  <c r="D1100" i="5"/>
  <c r="C49" i="4"/>
  <c r="A48" i="4"/>
  <c r="H48" i="4"/>
  <c r="K48" i="4" s="1"/>
  <c r="G48" i="4"/>
  <c r="I48" i="4"/>
  <c r="L48" i="4" s="1"/>
  <c r="J48" i="4" l="1"/>
  <c r="V115" i="1"/>
  <c r="A115" i="6"/>
  <c r="H115" i="6"/>
  <c r="V116" i="1" s="1"/>
  <c r="C116" i="6"/>
  <c r="B1127" i="5"/>
  <c r="D1099" i="5"/>
  <c r="D1095" i="5"/>
  <c r="B1123" i="5"/>
  <c r="D1125" i="5"/>
  <c r="B1153" i="5"/>
  <c r="A49" i="4"/>
  <c r="I49" i="4"/>
  <c r="L49" i="4" s="1"/>
  <c r="C50" i="4"/>
  <c r="H49" i="4"/>
  <c r="K49" i="4" s="1"/>
  <c r="G49" i="4"/>
  <c r="D1128" i="5"/>
  <c r="B1156" i="5"/>
  <c r="N48" i="4"/>
  <c r="M48" i="4"/>
  <c r="D1096" i="5"/>
  <c r="B1124" i="5"/>
  <c r="B1126" i="5"/>
  <c r="D1098" i="5"/>
  <c r="D1094" i="5"/>
  <c r="B1122" i="5"/>
  <c r="C117" i="6" l="1"/>
  <c r="A116" i="6"/>
  <c r="H116" i="6"/>
  <c r="B1151" i="5"/>
  <c r="D1123" i="5"/>
  <c r="D1153" i="5"/>
  <c r="B1181" i="5"/>
  <c r="D1127" i="5"/>
  <c r="B1155" i="5"/>
  <c r="B1150" i="5"/>
  <c r="D1122" i="5"/>
  <c r="M49" i="4"/>
  <c r="B1154" i="5"/>
  <c r="D1126" i="5"/>
  <c r="D1124" i="5"/>
  <c r="B1152" i="5"/>
  <c r="B1184" i="5"/>
  <c r="D1156" i="5"/>
  <c r="A50" i="4"/>
  <c r="C51" i="4"/>
  <c r="H50" i="4"/>
  <c r="K50" i="4" s="1"/>
  <c r="G50" i="4"/>
  <c r="I50" i="4"/>
  <c r="L50" i="4" s="1"/>
  <c r="J49" i="4"/>
  <c r="N49" i="4" s="1"/>
  <c r="V117" i="1" l="1"/>
  <c r="M50" i="4"/>
  <c r="C118" i="6"/>
  <c r="H117" i="6"/>
  <c r="A117" i="6"/>
  <c r="B1209" i="5"/>
  <c r="D1181" i="5"/>
  <c r="B1183" i="5"/>
  <c r="D1155" i="5"/>
  <c r="B1179" i="5"/>
  <c r="D1151" i="5"/>
  <c r="C52" i="4"/>
  <c r="A51" i="4"/>
  <c r="H51" i="4"/>
  <c r="K51" i="4" s="1"/>
  <c r="G51" i="4"/>
  <c r="I51" i="4"/>
  <c r="L51" i="4" s="1"/>
  <c r="J50" i="4"/>
  <c r="N50" i="4" s="1"/>
  <c r="D1154" i="5"/>
  <c r="B1182" i="5"/>
  <c r="D1152" i="5"/>
  <c r="B1180" i="5"/>
  <c r="B1212" i="5"/>
  <c r="D1184" i="5"/>
  <c r="D1150" i="5"/>
  <c r="B1178" i="5"/>
  <c r="C119" i="6" l="1"/>
  <c r="H118" i="6"/>
  <c r="A118" i="6"/>
  <c r="B1211" i="5"/>
  <c r="D1183" i="5"/>
  <c r="B1207" i="5"/>
  <c r="D1179" i="5"/>
  <c r="B1237" i="5"/>
  <c r="D1209" i="5"/>
  <c r="D1212" i="5"/>
  <c r="B1240" i="5"/>
  <c r="J51" i="4"/>
  <c r="N51" i="4" s="1"/>
  <c r="D1178" i="5"/>
  <c r="B1206" i="5"/>
  <c r="M51" i="4"/>
  <c r="B1208" i="5"/>
  <c r="D1180" i="5"/>
  <c r="D1182" i="5"/>
  <c r="B1210" i="5"/>
  <c r="C53" i="4"/>
  <c r="A52" i="4"/>
  <c r="I52" i="4"/>
  <c r="L52" i="4" s="1"/>
  <c r="H52" i="4"/>
  <c r="K52" i="4" s="1"/>
  <c r="G52" i="4"/>
  <c r="V118" i="1" l="1"/>
  <c r="H119" i="6"/>
  <c r="C120" i="6"/>
  <c r="A119" i="6"/>
  <c r="D1207" i="5"/>
  <c r="B1235" i="5"/>
  <c r="B1265" i="5"/>
  <c r="D1237" i="5"/>
  <c r="D1211" i="5"/>
  <c r="B1239" i="5"/>
  <c r="A53" i="4"/>
  <c r="I53" i="4"/>
  <c r="L53" i="4" s="1"/>
  <c r="C54" i="4"/>
  <c r="H53" i="4"/>
  <c r="K53" i="4" s="1"/>
  <c r="G53" i="4"/>
  <c r="D1208" i="5"/>
  <c r="B1236" i="5"/>
  <c r="M52" i="4"/>
  <c r="J52" i="4"/>
  <c r="N52" i="4" s="1"/>
  <c r="B1238" i="5"/>
  <c r="D1210" i="5"/>
  <c r="D1240" i="5"/>
  <c r="B1268" i="5"/>
  <c r="B1234" i="5"/>
  <c r="D1206" i="5"/>
  <c r="M53" i="4" l="1"/>
  <c r="V119" i="1"/>
  <c r="H120" i="6"/>
  <c r="A120" i="6"/>
  <c r="C121" i="6"/>
  <c r="D1265" i="5"/>
  <c r="B1293" i="5"/>
  <c r="B1267" i="5"/>
  <c r="D1239" i="5"/>
  <c r="D1235" i="5"/>
  <c r="B1263" i="5"/>
  <c r="D1268" i="5"/>
  <c r="B1296" i="5"/>
  <c r="D1236" i="5"/>
  <c r="B1264" i="5"/>
  <c r="C55" i="4"/>
  <c r="A54" i="4"/>
  <c r="H54" i="4"/>
  <c r="K54" i="4" s="1"/>
  <c r="G54" i="4"/>
  <c r="I54" i="4"/>
  <c r="L54" i="4" s="1"/>
  <c r="J53" i="4"/>
  <c r="N53" i="4" s="1"/>
  <c r="B1262" i="5"/>
  <c r="D1234" i="5"/>
  <c r="B1266" i="5"/>
  <c r="D1238" i="5"/>
  <c r="M54" i="4" l="1"/>
  <c r="V120" i="1"/>
  <c r="C122" i="6"/>
  <c r="H121" i="6"/>
  <c r="A121" i="6"/>
  <c r="B1295" i="5"/>
  <c r="D1267" i="5"/>
  <c r="B1291" i="5"/>
  <c r="D1263" i="5"/>
  <c r="D1293" i="5"/>
  <c r="B1321" i="5"/>
  <c r="D1264" i="5"/>
  <c r="B1292" i="5"/>
  <c r="B1294" i="5"/>
  <c r="D1266" i="5"/>
  <c r="B1290" i="5"/>
  <c r="D1262" i="5"/>
  <c r="G55" i="4"/>
  <c r="C56" i="4"/>
  <c r="A55" i="4"/>
  <c r="H55" i="4"/>
  <c r="K55" i="4" s="1"/>
  <c r="I55" i="4"/>
  <c r="L55" i="4" s="1"/>
  <c r="B1324" i="5"/>
  <c r="D1296" i="5"/>
  <c r="J54" i="4"/>
  <c r="N54" i="4" s="1"/>
  <c r="V121" i="1" l="1"/>
  <c r="A122" i="6"/>
  <c r="C123" i="6"/>
  <c r="H122" i="6"/>
  <c r="D1291" i="5"/>
  <c r="B1319" i="5"/>
  <c r="B1349" i="5"/>
  <c r="D1321" i="5"/>
  <c r="D1295" i="5"/>
  <c r="B1323" i="5"/>
  <c r="J55" i="4"/>
  <c r="N55" i="4" s="1"/>
  <c r="C57" i="4"/>
  <c r="A56" i="4"/>
  <c r="G56" i="4"/>
  <c r="H56" i="4"/>
  <c r="K56" i="4" s="1"/>
  <c r="I56" i="4"/>
  <c r="L56" i="4" s="1"/>
  <c r="D1290" i="5"/>
  <c r="B1318" i="5"/>
  <c r="M55" i="4"/>
  <c r="B1320" i="5"/>
  <c r="D1292" i="5"/>
  <c r="D1324" i="5"/>
  <c r="B1352" i="5"/>
  <c r="D1294" i="5"/>
  <c r="B1322" i="5"/>
  <c r="V122" i="1" l="1"/>
  <c r="J56" i="4"/>
  <c r="N56" i="4" s="1"/>
  <c r="H123" i="6"/>
  <c r="A123" i="6"/>
  <c r="C124" i="6"/>
  <c r="D1349" i="5"/>
  <c r="B1377" i="5"/>
  <c r="D1323" i="5"/>
  <c r="B1351" i="5"/>
  <c r="D1319" i="5"/>
  <c r="B1347" i="5"/>
  <c r="B1350" i="5"/>
  <c r="D1322" i="5"/>
  <c r="D1352" i="5"/>
  <c r="B1380" i="5"/>
  <c r="C58" i="4"/>
  <c r="I57" i="4"/>
  <c r="L57" i="4" s="1"/>
  <c r="H57" i="4"/>
  <c r="K57" i="4" s="1"/>
  <c r="A57" i="4"/>
  <c r="G57" i="4"/>
  <c r="D1320" i="5"/>
  <c r="B1348" i="5"/>
  <c r="B1346" i="5"/>
  <c r="D1318" i="5"/>
  <c r="M56" i="4"/>
  <c r="V123" i="1" l="1"/>
  <c r="M57" i="4"/>
  <c r="C125" i="6"/>
  <c r="A124" i="6"/>
  <c r="H124" i="6"/>
  <c r="V124" i="1" s="1"/>
  <c r="D1351" i="5"/>
  <c r="B1379" i="5"/>
  <c r="D1347" i="5"/>
  <c r="B1375" i="5"/>
  <c r="D1377" i="5"/>
  <c r="B1405" i="5"/>
  <c r="J57" i="4"/>
  <c r="N57" i="4" s="1"/>
  <c r="D1380" i="5"/>
  <c r="B1408" i="5"/>
  <c r="A58" i="4"/>
  <c r="C59" i="4"/>
  <c r="G58" i="4"/>
  <c r="J58" i="4" s="1"/>
  <c r="I58" i="4"/>
  <c r="L58" i="4" s="1"/>
  <c r="H58" i="4"/>
  <c r="K58" i="4" s="1"/>
  <c r="B1374" i="5"/>
  <c r="D1346" i="5"/>
  <c r="D1348" i="5"/>
  <c r="B1376" i="5"/>
  <c r="B1378" i="5"/>
  <c r="D1350" i="5"/>
  <c r="A125" i="6" l="1"/>
  <c r="H125" i="6"/>
  <c r="V125" i="1" s="1"/>
  <c r="C126" i="6"/>
  <c r="B1403" i="5"/>
  <c r="D1375" i="5"/>
  <c r="D1405" i="5"/>
  <c r="B1433" i="5"/>
  <c r="D1433" i="5" s="1"/>
  <c r="B1407" i="5"/>
  <c r="D1379" i="5"/>
  <c r="N58" i="4"/>
  <c r="A59" i="4"/>
  <c r="C60" i="4"/>
  <c r="I59" i="4"/>
  <c r="L59" i="4" s="1"/>
  <c r="H59" i="4"/>
  <c r="K59" i="4" s="1"/>
  <c r="G59" i="4"/>
  <c r="B1406" i="5"/>
  <c r="D1378" i="5"/>
  <c r="B1402" i="5"/>
  <c r="D1374" i="5"/>
  <c r="B1436" i="5"/>
  <c r="D1436" i="5" s="1"/>
  <c r="D1408" i="5"/>
  <c r="D1376" i="5"/>
  <c r="B1404" i="5"/>
  <c r="M58" i="4"/>
  <c r="M59" i="4" l="1"/>
  <c r="C127" i="6"/>
  <c r="A126" i="6"/>
  <c r="H126" i="6"/>
  <c r="V126" i="1" s="1"/>
  <c r="B1435" i="5"/>
  <c r="D1435" i="5" s="1"/>
  <c r="D1407" i="5"/>
  <c r="B1431" i="5"/>
  <c r="D1431" i="5" s="1"/>
  <c r="D1403" i="5"/>
  <c r="B1432" i="5"/>
  <c r="D1432" i="5" s="1"/>
  <c r="D1404" i="5"/>
  <c r="D1402" i="5"/>
  <c r="B1430" i="5"/>
  <c r="D1430" i="5" s="1"/>
  <c r="J59" i="4"/>
  <c r="N59" i="4" s="1"/>
  <c r="D1406" i="5"/>
  <c r="B1434" i="5"/>
  <c r="D1434" i="5" s="1"/>
  <c r="A60" i="4"/>
  <c r="H60" i="4"/>
  <c r="K60" i="4" s="1"/>
  <c r="C61" i="4"/>
  <c r="I60" i="4"/>
  <c r="L60" i="4" s="1"/>
  <c r="G60" i="4"/>
  <c r="J60" i="4" s="1"/>
  <c r="N1570" i="1" l="1"/>
  <c r="E1570" i="1" s="1"/>
  <c r="O1561" i="1"/>
  <c r="N1564" i="1"/>
  <c r="E1564" i="1" s="1"/>
  <c r="N1557" i="1"/>
  <c r="E1557" i="1" s="1"/>
  <c r="N1554" i="1"/>
  <c r="E1554" i="1" s="1"/>
  <c r="O1559" i="1"/>
  <c r="O1572" i="1"/>
  <c r="N1568" i="1"/>
  <c r="E1568" i="1" s="1"/>
  <c r="O1553" i="1"/>
  <c r="N1551" i="1"/>
  <c r="E1551" i="1" s="1"/>
  <c r="O1550" i="1"/>
  <c r="N1563" i="1"/>
  <c r="E1563" i="1" s="1"/>
  <c r="N1565" i="1"/>
  <c r="E1565" i="1" s="1"/>
  <c r="N1555" i="1"/>
  <c r="E1555" i="1" s="1"/>
  <c r="O1556" i="1"/>
  <c r="O1560" i="1"/>
  <c r="O1562" i="1"/>
  <c r="N1550" i="1"/>
  <c r="E1550" i="1" s="1"/>
  <c r="O1567" i="1"/>
  <c r="O1552" i="1"/>
  <c r="N1549" i="1"/>
  <c r="E1549" i="1" s="1"/>
  <c r="O1549" i="1"/>
  <c r="N1562" i="1"/>
  <c r="E1562" i="1" s="1"/>
  <c r="N1573" i="1"/>
  <c r="E1573" i="1" s="1"/>
  <c r="O1564" i="1"/>
  <c r="O1558" i="1"/>
  <c r="O1571" i="1"/>
  <c r="N1548" i="1"/>
  <c r="E1548" i="1" s="1"/>
  <c r="O1568" i="1"/>
  <c r="O1570" i="1"/>
  <c r="O1547" i="1"/>
  <c r="N1569" i="1"/>
  <c r="E1569" i="1" s="1"/>
  <c r="N1560" i="1"/>
  <c r="E1560" i="1" s="1"/>
  <c r="N1566" i="1"/>
  <c r="E1566" i="1" s="1"/>
  <c r="O1554" i="1"/>
  <c r="O1548" i="1"/>
  <c r="O1555" i="1"/>
  <c r="AA1555" i="1" s="1"/>
  <c r="N1561" i="1"/>
  <c r="E1561" i="1" s="1"/>
  <c r="N1559" i="1"/>
  <c r="E1559" i="1" s="1"/>
  <c r="O1565" i="1"/>
  <c r="O1566" i="1"/>
  <c r="O1557" i="1"/>
  <c r="O1546" i="1"/>
  <c r="O1569" i="1"/>
  <c r="N1552" i="1"/>
  <c r="E1552" i="1" s="1"/>
  <c r="O1563" i="1"/>
  <c r="N1547" i="1"/>
  <c r="E1547" i="1" s="1"/>
  <c r="N1553" i="1"/>
  <c r="E1553" i="1" s="1"/>
  <c r="N1546" i="1"/>
  <c r="E1546" i="1" s="1"/>
  <c r="N1556" i="1"/>
  <c r="E1556" i="1" s="1"/>
  <c r="N1558" i="1"/>
  <c r="E1558" i="1" s="1"/>
  <c r="O1551" i="1"/>
  <c r="O1573" i="1"/>
  <c r="N1571" i="1"/>
  <c r="E1571" i="1" s="1"/>
  <c r="N1567" i="1"/>
  <c r="E1567" i="1" s="1"/>
  <c r="N1572" i="1"/>
  <c r="E1572" i="1" s="1"/>
  <c r="O1538" i="1"/>
  <c r="N1537" i="1"/>
  <c r="E1537" i="1" s="1"/>
  <c r="O1528" i="1"/>
  <c r="N1538" i="1"/>
  <c r="E1538" i="1" s="1"/>
  <c r="O1541" i="1"/>
  <c r="N1519" i="1"/>
  <c r="E1519" i="1" s="1"/>
  <c r="O1523" i="1"/>
  <c r="N1541" i="1"/>
  <c r="E1541" i="1" s="1"/>
  <c r="N1540" i="1"/>
  <c r="E1540" i="1" s="1"/>
  <c r="O1543" i="1"/>
  <c r="O1526" i="1"/>
  <c r="N1539" i="1"/>
  <c r="E1539" i="1" s="1"/>
  <c r="N1529" i="1"/>
  <c r="E1529" i="1" s="1"/>
  <c r="O1518" i="1"/>
  <c r="O1533" i="1"/>
  <c r="O1545" i="1"/>
  <c r="O1530" i="1"/>
  <c r="O1520" i="1"/>
  <c r="N1531" i="1"/>
  <c r="E1531" i="1" s="1"/>
  <c r="N1518" i="1"/>
  <c r="E1518" i="1" s="1"/>
  <c r="N1545" i="1"/>
  <c r="E1545" i="1" s="1"/>
  <c r="O1531" i="1"/>
  <c r="O1542" i="1"/>
  <c r="N1536" i="1"/>
  <c r="E1536" i="1" s="1"/>
  <c r="N1534" i="1"/>
  <c r="E1534" i="1" s="1"/>
  <c r="O1522" i="1"/>
  <c r="O1540" i="1"/>
  <c r="N1542" i="1"/>
  <c r="E1542" i="1" s="1"/>
  <c r="O1524" i="1"/>
  <c r="N1533" i="1"/>
  <c r="E1533" i="1" s="1"/>
  <c r="O1529" i="1"/>
  <c r="N1526" i="1"/>
  <c r="E1526" i="1" s="1"/>
  <c r="N1530" i="1"/>
  <c r="E1530" i="1" s="1"/>
  <c r="N1524" i="1"/>
  <c r="E1524" i="1" s="1"/>
  <c r="O1539" i="1"/>
  <c r="O1532" i="1"/>
  <c r="N1523" i="1"/>
  <c r="E1523" i="1" s="1"/>
  <c r="N1543" i="1"/>
  <c r="E1543" i="1" s="1"/>
  <c r="O1519" i="1"/>
  <c r="O1521" i="1"/>
  <c r="N1522" i="1"/>
  <c r="E1522" i="1" s="1"/>
  <c r="O1535" i="1"/>
  <c r="N1528" i="1"/>
  <c r="E1528" i="1" s="1"/>
  <c r="N1535" i="1"/>
  <c r="E1535" i="1" s="1"/>
  <c r="N1525" i="1"/>
  <c r="E1525" i="1" s="1"/>
  <c r="O1525" i="1"/>
  <c r="N1527" i="1"/>
  <c r="E1527" i="1" s="1"/>
  <c r="O1537" i="1"/>
  <c r="N1520" i="1"/>
  <c r="E1520" i="1" s="1"/>
  <c r="O1544" i="1"/>
  <c r="N1544" i="1"/>
  <c r="E1544" i="1" s="1"/>
  <c r="O1534" i="1"/>
  <c r="N1532" i="1"/>
  <c r="E1532" i="1" s="1"/>
  <c r="O1527" i="1"/>
  <c r="N1521" i="1"/>
  <c r="E1521" i="1" s="1"/>
  <c r="O1536" i="1"/>
  <c r="N1516" i="1"/>
  <c r="E1516" i="1" s="1"/>
  <c r="O1511" i="1"/>
  <c r="N1501" i="1"/>
  <c r="E1501" i="1" s="1"/>
  <c r="N1491" i="1"/>
  <c r="E1491" i="1" s="1"/>
  <c r="O1498" i="1"/>
  <c r="N1490" i="1"/>
  <c r="E1490" i="1" s="1"/>
  <c r="N1507" i="1"/>
  <c r="E1507" i="1" s="1"/>
  <c r="O1506" i="1"/>
  <c r="N1504" i="1"/>
  <c r="E1504" i="1" s="1"/>
  <c r="N1514" i="1"/>
  <c r="E1514" i="1" s="1"/>
  <c r="O1497" i="1"/>
  <c r="N1503" i="1"/>
  <c r="E1503" i="1" s="1"/>
  <c r="O1493" i="1"/>
  <c r="N1500" i="1"/>
  <c r="E1500" i="1" s="1"/>
  <c r="O1492" i="1"/>
  <c r="O1501" i="1"/>
  <c r="O1503" i="1"/>
  <c r="N1499" i="1"/>
  <c r="E1499" i="1" s="1"/>
  <c r="N1512" i="1"/>
  <c r="E1512" i="1" s="1"/>
  <c r="O1495" i="1"/>
  <c r="N1495" i="1"/>
  <c r="E1495" i="1" s="1"/>
  <c r="O1509" i="1"/>
  <c r="N1493" i="1"/>
  <c r="E1493" i="1" s="1"/>
  <c r="N1508" i="1"/>
  <c r="E1508" i="1" s="1"/>
  <c r="N1511" i="1"/>
  <c r="E1511" i="1" s="1"/>
  <c r="O1516" i="1"/>
  <c r="N1506" i="1"/>
  <c r="E1506" i="1" s="1"/>
  <c r="N1494" i="1"/>
  <c r="E1494" i="1" s="1"/>
  <c r="O1500" i="1"/>
  <c r="N1509" i="1"/>
  <c r="E1509" i="1" s="1"/>
  <c r="O1491" i="1"/>
  <c r="O1515" i="1"/>
  <c r="N1502" i="1"/>
  <c r="E1502" i="1" s="1"/>
  <c r="O1499" i="1"/>
  <c r="N1496" i="1"/>
  <c r="E1496" i="1" s="1"/>
  <c r="O1490" i="1"/>
  <c r="N1497" i="1"/>
  <c r="E1497" i="1" s="1"/>
  <c r="N1513" i="1"/>
  <c r="E1513" i="1" s="1"/>
  <c r="O1502" i="1"/>
  <c r="O1507" i="1"/>
  <c r="O1508" i="1"/>
  <c r="N1505" i="1"/>
  <c r="E1505" i="1" s="1"/>
  <c r="O1504" i="1"/>
  <c r="O1512" i="1"/>
  <c r="O1496" i="1"/>
  <c r="O1513" i="1"/>
  <c r="O1510" i="1"/>
  <c r="O1505" i="1"/>
  <c r="N1517" i="1"/>
  <c r="E1517" i="1" s="1"/>
  <c r="O1517" i="1"/>
  <c r="O1514" i="1"/>
  <c r="N1498" i="1"/>
  <c r="E1498" i="1" s="1"/>
  <c r="N1492" i="1"/>
  <c r="E1492" i="1" s="1"/>
  <c r="O1494" i="1"/>
  <c r="N1510" i="1"/>
  <c r="E1510" i="1" s="1"/>
  <c r="N1515" i="1"/>
  <c r="E1515" i="1" s="1"/>
  <c r="O1489" i="1"/>
  <c r="N1489" i="1"/>
  <c r="E1489" i="1" s="1"/>
  <c r="N1484" i="1"/>
  <c r="E1484" i="1" s="1"/>
  <c r="N1464" i="1"/>
  <c r="E1464" i="1" s="1"/>
  <c r="N1478" i="1"/>
  <c r="E1478" i="1" s="1"/>
  <c r="N1465" i="1"/>
  <c r="E1465" i="1" s="1"/>
  <c r="N1472" i="1"/>
  <c r="E1472" i="1" s="1"/>
  <c r="O1473" i="1"/>
  <c r="N1467" i="1"/>
  <c r="E1467" i="1" s="1"/>
  <c r="O1488" i="1"/>
  <c r="O1463" i="1"/>
  <c r="O1475" i="1"/>
  <c r="O1481" i="1"/>
  <c r="O1468" i="1"/>
  <c r="N1468" i="1"/>
  <c r="E1468" i="1" s="1"/>
  <c r="S1468" i="1" s="1"/>
  <c r="N1475" i="1"/>
  <c r="E1475" i="1" s="1"/>
  <c r="N1488" i="1"/>
  <c r="E1488" i="1" s="1"/>
  <c r="N1463" i="1"/>
  <c r="E1463" i="1" s="1"/>
  <c r="O1476" i="1"/>
  <c r="O1465" i="1"/>
  <c r="AA1465" i="1" s="1"/>
  <c r="O1479" i="1"/>
  <c r="O1471" i="1"/>
  <c r="N1471" i="1"/>
  <c r="E1471" i="1" s="1"/>
  <c r="O1467" i="1"/>
  <c r="O1487" i="1"/>
  <c r="N1470" i="1"/>
  <c r="E1470" i="1" s="1"/>
  <c r="N1469" i="1"/>
  <c r="E1469" i="1" s="1"/>
  <c r="N1481" i="1"/>
  <c r="E1481" i="1" s="1"/>
  <c r="O1480" i="1"/>
  <c r="N1483" i="1"/>
  <c r="E1483" i="1" s="1"/>
  <c r="N1473" i="1"/>
  <c r="E1473" i="1" s="1"/>
  <c r="O1462" i="1"/>
  <c r="O1472" i="1"/>
  <c r="O1464" i="1"/>
  <c r="O1477" i="1"/>
  <c r="O1484" i="1"/>
  <c r="N1479" i="1"/>
  <c r="E1479" i="1" s="1"/>
  <c r="O1466" i="1"/>
  <c r="N1485" i="1"/>
  <c r="E1485" i="1" s="1"/>
  <c r="N1466" i="1"/>
  <c r="E1466" i="1" s="1"/>
  <c r="O1482" i="1"/>
  <c r="O1478" i="1"/>
  <c r="N1474" i="1"/>
  <c r="E1474" i="1" s="1"/>
  <c r="N1482" i="1"/>
  <c r="E1482" i="1" s="1"/>
  <c r="N1462" i="1"/>
  <c r="E1462" i="1" s="1"/>
  <c r="N1486" i="1"/>
  <c r="E1486" i="1" s="1"/>
  <c r="N1476" i="1"/>
  <c r="E1476" i="1" s="1"/>
  <c r="N1487" i="1"/>
  <c r="E1487" i="1" s="1"/>
  <c r="N1480" i="1"/>
  <c r="E1480" i="1" s="1"/>
  <c r="O1474" i="1"/>
  <c r="O1485" i="1"/>
  <c r="O1483" i="1"/>
  <c r="N1477" i="1"/>
  <c r="E1477" i="1" s="1"/>
  <c r="O1469" i="1"/>
  <c r="O1470" i="1"/>
  <c r="O1486" i="1"/>
  <c r="H127" i="6"/>
  <c r="C128" i="6"/>
  <c r="A127" i="6"/>
  <c r="N1351" i="1"/>
  <c r="E1351" i="1" s="1"/>
  <c r="N1406" i="1"/>
  <c r="E1406" i="1" s="1"/>
  <c r="N1243" i="1"/>
  <c r="E1243" i="1" s="1"/>
  <c r="N1324" i="1"/>
  <c r="E1324" i="1" s="1"/>
  <c r="O1294" i="1"/>
  <c r="O1238" i="1"/>
  <c r="N1241" i="1"/>
  <c r="E1241" i="1" s="1"/>
  <c r="O1240" i="1"/>
  <c r="N1238" i="1"/>
  <c r="E1238" i="1" s="1"/>
  <c r="N1327" i="1"/>
  <c r="E1327" i="1" s="1"/>
  <c r="N1296" i="1"/>
  <c r="E1296" i="1" s="1"/>
  <c r="N1297" i="1"/>
  <c r="E1297" i="1" s="1"/>
  <c r="O1271" i="1"/>
  <c r="O1322" i="1"/>
  <c r="O1328" i="1"/>
  <c r="O1244" i="1"/>
  <c r="N1298" i="1"/>
  <c r="E1298" i="1" s="1"/>
  <c r="N1272" i="1"/>
  <c r="E1272" i="1" s="1"/>
  <c r="AA1272" i="1" s="1"/>
  <c r="N1240" i="1"/>
  <c r="E1240" i="1" s="1"/>
  <c r="O1327" i="1"/>
  <c r="O1296" i="1"/>
  <c r="O1239" i="1"/>
  <c r="O1266" i="1"/>
  <c r="O1269" i="1"/>
  <c r="O1324" i="1"/>
  <c r="O1299" i="1"/>
  <c r="N1271" i="1"/>
  <c r="E1271" i="1" s="1"/>
  <c r="N1294" i="1"/>
  <c r="E1294" i="1" s="1"/>
  <c r="N1295" i="1"/>
  <c r="E1295" i="1" s="1"/>
  <c r="N1266" i="1"/>
  <c r="E1266" i="1" s="1"/>
  <c r="I1266" i="1" s="1"/>
  <c r="O1300" i="1"/>
  <c r="O1243" i="1"/>
  <c r="N1268" i="1"/>
  <c r="E1268" i="1" s="1"/>
  <c r="O1241" i="1"/>
  <c r="S1241" i="1" s="1"/>
  <c r="O1270" i="1"/>
  <c r="N1242" i="1"/>
  <c r="E1242" i="1" s="1"/>
  <c r="N1323" i="1"/>
  <c r="E1323" i="1" s="1"/>
  <c r="N1328" i="1"/>
  <c r="E1328" i="1" s="1"/>
  <c r="AA1328" i="1" s="1"/>
  <c r="N1270" i="1"/>
  <c r="E1270" i="1" s="1"/>
  <c r="AA1270" i="1" s="1"/>
  <c r="O1272" i="1"/>
  <c r="N1239" i="1"/>
  <c r="E1239" i="1" s="1"/>
  <c r="N1326" i="1"/>
  <c r="E1326" i="1" s="1"/>
  <c r="N1299" i="1"/>
  <c r="E1299" i="1" s="1"/>
  <c r="O1297" i="1"/>
  <c r="N1322" i="1"/>
  <c r="E1322" i="1" s="1"/>
  <c r="G1322" i="1" s="1"/>
  <c r="G1323" i="1" s="1"/>
  <c r="N1244" i="1"/>
  <c r="E1244" i="1" s="1"/>
  <c r="AA1244" i="1" s="1"/>
  <c r="O1267" i="1"/>
  <c r="N1267" i="1"/>
  <c r="E1267" i="1" s="1"/>
  <c r="N1300" i="1"/>
  <c r="E1300" i="1" s="1"/>
  <c r="AA1300" i="1" s="1"/>
  <c r="N1325" i="1"/>
  <c r="E1325" i="1" s="1"/>
  <c r="O1268" i="1"/>
  <c r="O1325" i="1"/>
  <c r="O1295" i="1"/>
  <c r="N1269" i="1"/>
  <c r="E1269" i="1" s="1"/>
  <c r="S1269" i="1" s="1"/>
  <c r="O1242" i="1"/>
  <c r="O1323" i="1"/>
  <c r="O1298" i="1"/>
  <c r="O1326" i="1"/>
  <c r="N930" i="1"/>
  <c r="E930" i="1" s="1"/>
  <c r="N1214" i="1"/>
  <c r="E1214" i="1" s="1"/>
  <c r="N1185" i="1"/>
  <c r="E1185" i="1" s="1"/>
  <c r="O1183" i="1"/>
  <c r="N1156" i="1"/>
  <c r="E1156" i="1" s="1"/>
  <c r="N1132" i="1"/>
  <c r="E1132" i="1" s="1"/>
  <c r="AA1132" i="1" s="1"/>
  <c r="N1159" i="1"/>
  <c r="E1159" i="1" s="1"/>
  <c r="N1188" i="1"/>
  <c r="E1188" i="1" s="1"/>
  <c r="N1154" i="1"/>
  <c r="E1154" i="1" s="1"/>
  <c r="N1157" i="1"/>
  <c r="E1157" i="1" s="1"/>
  <c r="O1216" i="1"/>
  <c r="O1185" i="1"/>
  <c r="O1160" i="1"/>
  <c r="O1211" i="1"/>
  <c r="N1131" i="1"/>
  <c r="E1131" i="1" s="1"/>
  <c r="N1216" i="1"/>
  <c r="E1216" i="1" s="1"/>
  <c r="AA1216" i="1" s="1"/>
  <c r="N1187" i="1"/>
  <c r="E1187" i="1" s="1"/>
  <c r="N1210" i="1"/>
  <c r="E1210" i="1" s="1"/>
  <c r="N1215" i="1"/>
  <c r="E1215" i="1" s="1"/>
  <c r="O1129" i="1"/>
  <c r="O1158" i="1"/>
  <c r="O1159" i="1"/>
  <c r="O1154" i="1"/>
  <c r="O1156" i="1"/>
  <c r="N1130" i="1"/>
  <c r="E1130" i="1" s="1"/>
  <c r="O1215" i="1"/>
  <c r="N1158" i="1"/>
  <c r="E1158" i="1" s="1"/>
  <c r="O1155" i="1"/>
  <c r="O1212" i="1"/>
  <c r="N1160" i="1"/>
  <c r="E1160" i="1" s="1"/>
  <c r="N1182" i="1"/>
  <c r="E1182" i="1" s="1"/>
  <c r="N1184" i="1"/>
  <c r="E1184" i="1" s="1"/>
  <c r="R1184" i="1" s="1"/>
  <c r="Q1184" i="1" s="1"/>
  <c r="O1187" i="1"/>
  <c r="O1214" i="1"/>
  <c r="O1128" i="1"/>
  <c r="O1186" i="1"/>
  <c r="S1186" i="1" s="1"/>
  <c r="N1212" i="1"/>
  <c r="E1212" i="1" s="1"/>
  <c r="AA1212" i="1" s="1"/>
  <c r="O1184" i="1"/>
  <c r="N1128" i="1"/>
  <c r="E1128" i="1" s="1"/>
  <c r="AA1128" i="1" s="1"/>
  <c r="O1132" i="1"/>
  <c r="N1127" i="1"/>
  <c r="E1127" i="1" s="1"/>
  <c r="N1126" i="1"/>
  <c r="E1126" i="1" s="1"/>
  <c r="N1213" i="1"/>
  <c r="E1213" i="1" s="1"/>
  <c r="O1127" i="1"/>
  <c r="O1213" i="1"/>
  <c r="O1210" i="1"/>
  <c r="N1183" i="1"/>
  <c r="E1183" i="1" s="1"/>
  <c r="O1157" i="1"/>
  <c r="O1130" i="1"/>
  <c r="O1131" i="1"/>
  <c r="O1182" i="1"/>
  <c r="O1188" i="1"/>
  <c r="N1155" i="1"/>
  <c r="E1155" i="1" s="1"/>
  <c r="N1186" i="1"/>
  <c r="E1186" i="1" s="1"/>
  <c r="N1129" i="1"/>
  <c r="E1129" i="1" s="1"/>
  <c r="N1211" i="1"/>
  <c r="E1211" i="1" s="1"/>
  <c r="O1126" i="1"/>
  <c r="N1103" i="1"/>
  <c r="E1103" i="1" s="1"/>
  <c r="N988" i="1"/>
  <c r="E988" i="1" s="1"/>
  <c r="N1074" i="1"/>
  <c r="E1074" i="1" s="1"/>
  <c r="N1099" i="1"/>
  <c r="E1099" i="1" s="1"/>
  <c r="N1075" i="1"/>
  <c r="E1075" i="1" s="1"/>
  <c r="N1071" i="1"/>
  <c r="E1071" i="1" s="1"/>
  <c r="N1072" i="1"/>
  <c r="E1072" i="1" s="1"/>
  <c r="O1104" i="1"/>
  <c r="N1102" i="1"/>
  <c r="E1102" i="1" s="1"/>
  <c r="O1070" i="1"/>
  <c r="O1101" i="1"/>
  <c r="O1046" i="1"/>
  <c r="N1070" i="1"/>
  <c r="E1070" i="1" s="1"/>
  <c r="R1070" i="1" s="1"/>
  <c r="Q1070" i="1" s="1"/>
  <c r="O1042" i="1"/>
  <c r="O1099" i="1"/>
  <c r="N1104" i="1"/>
  <c r="E1104" i="1" s="1"/>
  <c r="AA1104" i="1" s="1"/>
  <c r="O1074" i="1"/>
  <c r="N1044" i="1"/>
  <c r="E1044" i="1" s="1"/>
  <c r="N1098" i="1"/>
  <c r="E1098" i="1" s="1"/>
  <c r="O1102" i="1"/>
  <c r="N1043" i="1"/>
  <c r="E1043" i="1" s="1"/>
  <c r="O1073" i="1"/>
  <c r="N1101" i="1"/>
  <c r="E1101" i="1" s="1"/>
  <c r="AA1101" i="1" s="1"/>
  <c r="O1048" i="1"/>
  <c r="N1042" i="1"/>
  <c r="E1042" i="1" s="1"/>
  <c r="R1042" i="1" s="1"/>
  <c r="Q1042" i="1" s="1"/>
  <c r="O1072" i="1"/>
  <c r="O1044" i="1"/>
  <c r="O1045" i="1"/>
  <c r="N1047" i="1"/>
  <c r="E1047" i="1" s="1"/>
  <c r="N1048" i="1"/>
  <c r="E1048" i="1" s="1"/>
  <c r="O1043" i="1"/>
  <c r="N1073" i="1"/>
  <c r="E1073" i="1" s="1"/>
  <c r="O1075" i="1"/>
  <c r="N1076" i="1"/>
  <c r="E1076" i="1" s="1"/>
  <c r="AA1076" i="1" s="1"/>
  <c r="N1046" i="1"/>
  <c r="E1046" i="1" s="1"/>
  <c r="R1046" i="1" s="1"/>
  <c r="Q1046" i="1" s="1"/>
  <c r="N1100" i="1"/>
  <c r="E1100" i="1" s="1"/>
  <c r="O1103" i="1"/>
  <c r="O1100" i="1"/>
  <c r="O1098" i="1"/>
  <c r="N1045" i="1"/>
  <c r="E1045" i="1" s="1"/>
  <c r="AA1045" i="1" s="1"/>
  <c r="O1071" i="1"/>
  <c r="O1076" i="1"/>
  <c r="O1047" i="1"/>
  <c r="N987" i="1"/>
  <c r="E987" i="1" s="1"/>
  <c r="N877" i="1"/>
  <c r="E877" i="1" s="1"/>
  <c r="R877" i="1" s="1"/>
  <c r="Q877" i="1" s="1"/>
  <c r="N936" i="1"/>
  <c r="E936" i="1" s="1"/>
  <c r="N962" i="1"/>
  <c r="E962" i="1" s="1"/>
  <c r="R962" i="1" s="1"/>
  <c r="Q962" i="1" s="1"/>
  <c r="O989" i="1"/>
  <c r="O992" i="1"/>
  <c r="N934" i="1"/>
  <c r="E934" i="1" s="1"/>
  <c r="R934" i="1" s="1"/>
  <c r="Q934" i="1" s="1"/>
  <c r="N932" i="1"/>
  <c r="E932" i="1" s="1"/>
  <c r="N933" i="1"/>
  <c r="E933" i="1" s="1"/>
  <c r="O931" i="1"/>
  <c r="O1014" i="1"/>
  <c r="O1019" i="1"/>
  <c r="N989" i="1"/>
  <c r="E989" i="1" s="1"/>
  <c r="AA989" i="1" s="1"/>
  <c r="O936" i="1"/>
  <c r="O1018" i="1"/>
  <c r="N986" i="1"/>
  <c r="E986" i="1" s="1"/>
  <c r="O963" i="1"/>
  <c r="N1015" i="1"/>
  <c r="E1015" i="1" s="1"/>
  <c r="N963" i="1"/>
  <c r="E963" i="1" s="1"/>
  <c r="N1020" i="1"/>
  <c r="E1020" i="1" s="1"/>
  <c r="O935" i="1"/>
  <c r="N960" i="1"/>
  <c r="E960" i="1" s="1"/>
  <c r="R960" i="1" s="1"/>
  <c r="Q960" i="1" s="1"/>
  <c r="O986" i="1"/>
  <c r="O932" i="1"/>
  <c r="N1017" i="1"/>
  <c r="E1017" i="1" s="1"/>
  <c r="N1014" i="1"/>
  <c r="E1014" i="1" s="1"/>
  <c r="O959" i="1"/>
  <c r="O958" i="1"/>
  <c r="O964" i="1"/>
  <c r="N1016" i="1"/>
  <c r="E1016" i="1" s="1"/>
  <c r="O961" i="1"/>
  <c r="O934" i="1"/>
  <c r="N1019" i="1"/>
  <c r="E1019" i="1" s="1"/>
  <c r="O930" i="1"/>
  <c r="O1015" i="1"/>
  <c r="O962" i="1"/>
  <c r="N959" i="1"/>
  <c r="E959" i="1" s="1"/>
  <c r="N992" i="1"/>
  <c r="E992" i="1" s="1"/>
  <c r="AA992" i="1" s="1"/>
  <c r="N931" i="1"/>
  <c r="E931" i="1" s="1"/>
  <c r="O988" i="1"/>
  <c r="N935" i="1"/>
  <c r="E935" i="1" s="1"/>
  <c r="O987" i="1"/>
  <c r="O991" i="1"/>
  <c r="N958" i="1"/>
  <c r="E958" i="1" s="1"/>
  <c r="AA958" i="1" s="1"/>
  <c r="N990" i="1"/>
  <c r="E990" i="1" s="1"/>
  <c r="N1018" i="1"/>
  <c r="E1018" i="1" s="1"/>
  <c r="O1016" i="1"/>
  <c r="N961" i="1"/>
  <c r="E961" i="1" s="1"/>
  <c r="N964" i="1"/>
  <c r="E964" i="1" s="1"/>
  <c r="AA964" i="1" s="1"/>
  <c r="O990" i="1"/>
  <c r="O1017" i="1"/>
  <c r="N991" i="1"/>
  <c r="E991" i="1" s="1"/>
  <c r="O933" i="1"/>
  <c r="O1020" i="1"/>
  <c r="O960" i="1"/>
  <c r="O902" i="1"/>
  <c r="N849" i="1"/>
  <c r="E849" i="1" s="1"/>
  <c r="O908" i="1"/>
  <c r="N878" i="1"/>
  <c r="E878" i="1" s="1"/>
  <c r="N902" i="1"/>
  <c r="E902" i="1" s="1"/>
  <c r="AA902" i="1" s="1"/>
  <c r="O848" i="1"/>
  <c r="O852" i="1"/>
  <c r="O905" i="1"/>
  <c r="N875" i="1"/>
  <c r="E875" i="1" s="1"/>
  <c r="N846" i="1"/>
  <c r="E846" i="1" s="1"/>
  <c r="O907" i="1"/>
  <c r="O846" i="1"/>
  <c r="N848" i="1"/>
  <c r="E848" i="1" s="1"/>
  <c r="S848" i="1" s="1"/>
  <c r="N879" i="1"/>
  <c r="E879" i="1" s="1"/>
  <c r="N874" i="1"/>
  <c r="E874" i="1" s="1"/>
  <c r="O875" i="1"/>
  <c r="O879" i="1"/>
  <c r="O880" i="1"/>
  <c r="N903" i="1"/>
  <c r="E903" i="1" s="1"/>
  <c r="N906" i="1"/>
  <c r="E906" i="1" s="1"/>
  <c r="O904" i="1"/>
  <c r="O906" i="1"/>
  <c r="O847" i="1"/>
  <c r="N905" i="1"/>
  <c r="E905" i="1" s="1"/>
  <c r="AA905" i="1" s="1"/>
  <c r="N851" i="1"/>
  <c r="E851" i="1" s="1"/>
  <c r="O876" i="1"/>
  <c r="N904" i="1"/>
  <c r="E904" i="1" s="1"/>
  <c r="N908" i="1"/>
  <c r="E908" i="1" s="1"/>
  <c r="AA908" i="1" s="1"/>
  <c r="N880" i="1"/>
  <c r="E880" i="1" s="1"/>
  <c r="AA880" i="1" s="1"/>
  <c r="O878" i="1"/>
  <c r="N847" i="1"/>
  <c r="E847" i="1" s="1"/>
  <c r="N852" i="1"/>
  <c r="E852" i="1" s="1"/>
  <c r="O849" i="1"/>
  <c r="N876" i="1"/>
  <c r="E876" i="1" s="1"/>
  <c r="AA876" i="1" s="1"/>
  <c r="O903" i="1"/>
  <c r="S903" i="1" s="1"/>
  <c r="O851" i="1"/>
  <c r="N850" i="1"/>
  <c r="E850" i="1" s="1"/>
  <c r="O850" i="1"/>
  <c r="O877" i="1"/>
  <c r="S877" i="1" s="1"/>
  <c r="O874" i="1"/>
  <c r="N907" i="1"/>
  <c r="E907" i="1" s="1"/>
  <c r="N791" i="1"/>
  <c r="E791" i="1" s="1"/>
  <c r="O736" i="1"/>
  <c r="O763" i="1"/>
  <c r="O821" i="1"/>
  <c r="N735" i="1"/>
  <c r="E735" i="1" s="1"/>
  <c r="N794" i="1"/>
  <c r="E794" i="1" s="1"/>
  <c r="N792" i="1"/>
  <c r="E792" i="1" s="1"/>
  <c r="N819" i="1"/>
  <c r="E819" i="1" s="1"/>
  <c r="O822" i="1"/>
  <c r="N768" i="1"/>
  <c r="E768" i="1" s="1"/>
  <c r="O792" i="1"/>
  <c r="N738" i="1"/>
  <c r="E738" i="1" s="1"/>
  <c r="N766" i="1"/>
  <c r="E766" i="1" s="1"/>
  <c r="O794" i="1"/>
  <c r="O762" i="1"/>
  <c r="N764" i="1"/>
  <c r="E764" i="1" s="1"/>
  <c r="N763" i="1"/>
  <c r="E763" i="1" s="1"/>
  <c r="O793" i="1"/>
  <c r="O740" i="1"/>
  <c r="N796" i="1"/>
  <c r="E796" i="1" s="1"/>
  <c r="S796" i="1" s="1"/>
  <c r="O764" i="1"/>
  <c r="O824" i="1"/>
  <c r="N793" i="1"/>
  <c r="E793" i="1" s="1"/>
  <c r="N821" i="1"/>
  <c r="E821" i="1" s="1"/>
  <c r="AA821" i="1" s="1"/>
  <c r="O823" i="1"/>
  <c r="O734" i="1"/>
  <c r="N740" i="1"/>
  <c r="E740" i="1" s="1"/>
  <c r="AA740" i="1" s="1"/>
  <c r="O818" i="1"/>
  <c r="O737" i="1"/>
  <c r="N795" i="1"/>
  <c r="E795" i="1" s="1"/>
  <c r="N818" i="1"/>
  <c r="E818" i="1" s="1"/>
  <c r="N790" i="1"/>
  <c r="E790" i="1" s="1"/>
  <c r="N820" i="1"/>
  <c r="E820" i="1" s="1"/>
  <c r="N734" i="1"/>
  <c r="E734" i="1" s="1"/>
  <c r="O795" i="1"/>
  <c r="O768" i="1"/>
  <c r="O820" i="1"/>
  <c r="N737" i="1"/>
  <c r="E737" i="1" s="1"/>
  <c r="N736" i="1"/>
  <c r="E736" i="1" s="1"/>
  <c r="N767" i="1"/>
  <c r="E767" i="1" s="1"/>
  <c r="O819" i="1"/>
  <c r="N739" i="1"/>
  <c r="E739" i="1" s="1"/>
  <c r="N824" i="1"/>
  <c r="E824" i="1" s="1"/>
  <c r="G824" i="1" s="1"/>
  <c r="N762" i="1"/>
  <c r="E762" i="1" s="1"/>
  <c r="H762" i="1" s="1"/>
  <c r="H763" i="1" s="1"/>
  <c r="H764" i="1" s="1"/>
  <c r="H765" i="1" s="1"/>
  <c r="H766" i="1" s="1"/>
  <c r="H767" i="1" s="1"/>
  <c r="O796" i="1"/>
  <c r="O739" i="1"/>
  <c r="O791" i="1"/>
  <c r="O767" i="1"/>
  <c r="N765" i="1"/>
  <c r="E765" i="1" s="1"/>
  <c r="N822" i="1"/>
  <c r="E822" i="1" s="1"/>
  <c r="O738" i="1"/>
  <c r="N823" i="1"/>
  <c r="E823" i="1" s="1"/>
  <c r="O790" i="1"/>
  <c r="O766" i="1"/>
  <c r="O765" i="1"/>
  <c r="O735" i="1"/>
  <c r="N680" i="1"/>
  <c r="E680" i="1" s="1"/>
  <c r="N684" i="1"/>
  <c r="E684" i="1" s="1"/>
  <c r="N626" i="1"/>
  <c r="E626" i="1" s="1"/>
  <c r="N627" i="1"/>
  <c r="E627" i="1" s="1"/>
  <c r="R627" i="1" s="1"/>
  <c r="Q627" i="1" s="1"/>
  <c r="O623" i="1"/>
  <c r="O654" i="1"/>
  <c r="O569" i="1"/>
  <c r="O681" i="1"/>
  <c r="O706" i="1"/>
  <c r="N708" i="1"/>
  <c r="E708" i="1" s="1"/>
  <c r="N679" i="1"/>
  <c r="E679" i="1" s="1"/>
  <c r="O684" i="1"/>
  <c r="N652" i="1"/>
  <c r="E652" i="1" s="1"/>
  <c r="O650" i="1"/>
  <c r="O683" i="1"/>
  <c r="N681" i="1"/>
  <c r="E681" i="1" s="1"/>
  <c r="AA681" i="1" s="1"/>
  <c r="N622" i="1"/>
  <c r="E622" i="1" s="1"/>
  <c r="O709" i="1"/>
  <c r="N682" i="1"/>
  <c r="E682" i="1" s="1"/>
  <c r="O653" i="1"/>
  <c r="N624" i="1"/>
  <c r="E624" i="1" s="1"/>
  <c r="O711" i="1"/>
  <c r="N707" i="1"/>
  <c r="E707" i="1" s="1"/>
  <c r="O655" i="1"/>
  <c r="O622" i="1"/>
  <c r="O708" i="1"/>
  <c r="O682" i="1"/>
  <c r="N656" i="1"/>
  <c r="E656" i="1" s="1"/>
  <c r="AA656" i="1" s="1"/>
  <c r="N654" i="1"/>
  <c r="E654" i="1" s="1"/>
  <c r="N651" i="1"/>
  <c r="E651" i="1" s="1"/>
  <c r="N623" i="1"/>
  <c r="E623" i="1" s="1"/>
  <c r="O624" i="1"/>
  <c r="N625" i="1"/>
  <c r="E625" i="1" s="1"/>
  <c r="O652" i="1"/>
  <c r="N655" i="1"/>
  <c r="E655" i="1" s="1"/>
  <c r="O707" i="1"/>
  <c r="O656" i="1"/>
  <c r="O680" i="1"/>
  <c r="O625" i="1"/>
  <c r="N711" i="1"/>
  <c r="E711" i="1" s="1"/>
  <c r="O678" i="1"/>
  <c r="O710" i="1"/>
  <c r="O679" i="1"/>
  <c r="O628" i="1"/>
  <c r="O627" i="1"/>
  <c r="N683" i="1"/>
  <c r="E683" i="1" s="1"/>
  <c r="N706" i="1"/>
  <c r="E706" i="1" s="1"/>
  <c r="N709" i="1"/>
  <c r="E709" i="1" s="1"/>
  <c r="O651" i="1"/>
  <c r="N710" i="1"/>
  <c r="E710" i="1" s="1"/>
  <c r="AA710" i="1" s="1"/>
  <c r="N712" i="1"/>
  <c r="E712" i="1" s="1"/>
  <c r="AA712" i="1" s="1"/>
  <c r="N628" i="1"/>
  <c r="E628" i="1" s="1"/>
  <c r="AA628" i="1" s="1"/>
  <c r="O626" i="1"/>
  <c r="N653" i="1"/>
  <c r="E653" i="1" s="1"/>
  <c r="N650" i="1"/>
  <c r="E650" i="1" s="1"/>
  <c r="F650" i="1" s="1"/>
  <c r="O712" i="1"/>
  <c r="N678" i="1"/>
  <c r="E678" i="1" s="1"/>
  <c r="AA678" i="1" s="1"/>
  <c r="O597" i="1"/>
  <c r="N598" i="1"/>
  <c r="E598" i="1" s="1"/>
  <c r="O600" i="1"/>
  <c r="O595" i="1"/>
  <c r="N600" i="1"/>
  <c r="E600" i="1" s="1"/>
  <c r="AA600" i="1" s="1"/>
  <c r="N597" i="1"/>
  <c r="E597" i="1" s="1"/>
  <c r="N594" i="1"/>
  <c r="E594" i="1" s="1"/>
  <c r="O596" i="1"/>
  <c r="O594" i="1"/>
  <c r="N595" i="1"/>
  <c r="E595" i="1" s="1"/>
  <c r="N599" i="1"/>
  <c r="E599" i="1" s="1"/>
  <c r="R599" i="1" s="1"/>
  <c r="Q599" i="1" s="1"/>
  <c r="O598" i="1"/>
  <c r="O599" i="1"/>
  <c r="N596" i="1"/>
  <c r="E596" i="1" s="1"/>
  <c r="N348" i="1"/>
  <c r="E348" i="1" s="1"/>
  <c r="AA348" i="1" s="1"/>
  <c r="N516" i="1"/>
  <c r="E516" i="1" s="1"/>
  <c r="AA516" i="1" s="1"/>
  <c r="O516" i="1"/>
  <c r="O459" i="1"/>
  <c r="O457" i="1"/>
  <c r="O512" i="1"/>
  <c r="N432" i="1"/>
  <c r="E432" i="1" s="1"/>
  <c r="O511" i="1"/>
  <c r="N429" i="1"/>
  <c r="E429" i="1" s="1"/>
  <c r="N485" i="1"/>
  <c r="E485" i="1" s="1"/>
  <c r="N510" i="1"/>
  <c r="E510" i="1" s="1"/>
  <c r="O484" i="1"/>
  <c r="N457" i="1"/>
  <c r="E457" i="1" s="1"/>
  <c r="AA457" i="1" s="1"/>
  <c r="N515" i="1"/>
  <c r="E515" i="1" s="1"/>
  <c r="O428" i="1"/>
  <c r="N486" i="1"/>
  <c r="E486" i="1" s="1"/>
  <c r="N514" i="1"/>
  <c r="E514" i="1" s="1"/>
  <c r="O515" i="1"/>
  <c r="N428" i="1"/>
  <c r="E428" i="1" s="1"/>
  <c r="AA428" i="1" s="1"/>
  <c r="O426" i="1"/>
  <c r="O483" i="1"/>
  <c r="O432" i="1"/>
  <c r="N431" i="1"/>
  <c r="E431" i="1" s="1"/>
  <c r="N512" i="1"/>
  <c r="E512" i="1" s="1"/>
  <c r="N454" i="1"/>
  <c r="E454" i="1" s="1"/>
  <c r="O430" i="1"/>
  <c r="N430" i="1"/>
  <c r="E430" i="1" s="1"/>
  <c r="N460" i="1"/>
  <c r="E460" i="1" s="1"/>
  <c r="AA460" i="1" s="1"/>
  <c r="N427" i="1"/>
  <c r="E427" i="1" s="1"/>
  <c r="O429" i="1"/>
  <c r="N511" i="1"/>
  <c r="E511" i="1" s="1"/>
  <c r="N487" i="1"/>
  <c r="E487" i="1" s="1"/>
  <c r="O427" i="1"/>
  <c r="O487" i="1"/>
  <c r="O455" i="1"/>
  <c r="N488" i="1"/>
  <c r="E488" i="1" s="1"/>
  <c r="O513" i="1"/>
  <c r="N456" i="1"/>
  <c r="E456" i="1" s="1"/>
  <c r="O458" i="1"/>
  <c r="O485" i="1"/>
  <c r="O460" i="1"/>
  <c r="O454" i="1"/>
  <c r="O488" i="1"/>
  <c r="O486" i="1"/>
  <c r="O514" i="1"/>
  <c r="N484" i="1"/>
  <c r="E484" i="1" s="1"/>
  <c r="O456" i="1"/>
  <c r="N455" i="1"/>
  <c r="E455" i="1" s="1"/>
  <c r="N458" i="1"/>
  <c r="E458" i="1" s="1"/>
  <c r="N513" i="1"/>
  <c r="E513" i="1" s="1"/>
  <c r="N483" i="1"/>
  <c r="E483" i="1" s="1"/>
  <c r="N426" i="1"/>
  <c r="E426" i="1" s="1"/>
  <c r="I426" i="1" s="1"/>
  <c r="O431" i="1"/>
  <c r="O482" i="1"/>
  <c r="N459" i="1"/>
  <c r="E459" i="1" s="1"/>
  <c r="O510" i="1"/>
  <c r="N482" i="1"/>
  <c r="E482" i="1" s="1"/>
  <c r="O347" i="1"/>
  <c r="N398" i="1"/>
  <c r="E398" i="1" s="1"/>
  <c r="R398" i="1" s="1"/>
  <c r="Q398" i="1" s="1"/>
  <c r="O372" i="1"/>
  <c r="N345" i="1"/>
  <c r="E345" i="1" s="1"/>
  <c r="N404" i="1"/>
  <c r="E404" i="1" s="1"/>
  <c r="AA404" i="1" s="1"/>
  <c r="O404" i="1"/>
  <c r="N399" i="1"/>
  <c r="E399" i="1" s="1"/>
  <c r="N344" i="1"/>
  <c r="E344" i="1" s="1"/>
  <c r="O374" i="1"/>
  <c r="O399" i="1"/>
  <c r="O373" i="1"/>
  <c r="O348" i="1"/>
  <c r="O370" i="1"/>
  <c r="O401" i="1"/>
  <c r="O376" i="1"/>
  <c r="N346" i="1"/>
  <c r="E346" i="1" s="1"/>
  <c r="O398" i="1"/>
  <c r="N347" i="1"/>
  <c r="E347" i="1" s="1"/>
  <c r="O346" i="1"/>
  <c r="N370" i="1"/>
  <c r="E370" i="1" s="1"/>
  <c r="O344" i="1"/>
  <c r="N374" i="1"/>
  <c r="E374" i="1" s="1"/>
  <c r="O343" i="1"/>
  <c r="N401" i="1"/>
  <c r="E401" i="1" s="1"/>
  <c r="O402" i="1"/>
  <c r="N376" i="1"/>
  <c r="E376" i="1" s="1"/>
  <c r="O375" i="1"/>
  <c r="O345" i="1"/>
  <c r="O403" i="1"/>
  <c r="O371" i="1"/>
  <c r="O400" i="1"/>
  <c r="N375" i="1"/>
  <c r="E375" i="1" s="1"/>
  <c r="N402" i="1"/>
  <c r="E402" i="1" s="1"/>
  <c r="AA402" i="1" s="1"/>
  <c r="N342" i="1"/>
  <c r="E342" i="1" s="1"/>
  <c r="N343" i="1"/>
  <c r="E343" i="1" s="1"/>
  <c r="AA343" i="1" s="1"/>
  <c r="O342" i="1"/>
  <c r="N372" i="1"/>
  <c r="E372" i="1" s="1"/>
  <c r="N400" i="1"/>
  <c r="E400" i="1" s="1"/>
  <c r="N403" i="1"/>
  <c r="E403" i="1" s="1"/>
  <c r="N371" i="1"/>
  <c r="E371" i="1" s="1"/>
  <c r="N373" i="1"/>
  <c r="E373" i="1" s="1"/>
  <c r="O264" i="1"/>
  <c r="O288" i="1"/>
  <c r="O291" i="1"/>
  <c r="N258" i="1"/>
  <c r="E258" i="1" s="1"/>
  <c r="N291" i="1"/>
  <c r="E291" i="1" s="1"/>
  <c r="R291" i="1" s="1"/>
  <c r="Q291" i="1" s="1"/>
  <c r="O258" i="1"/>
  <c r="O262" i="1"/>
  <c r="N261" i="1"/>
  <c r="E261" i="1" s="1"/>
  <c r="O289" i="1"/>
  <c r="N230" i="1"/>
  <c r="E230" i="1" s="1"/>
  <c r="N232" i="1"/>
  <c r="E232" i="1" s="1"/>
  <c r="O261" i="1"/>
  <c r="N236" i="1"/>
  <c r="E236" i="1" s="1"/>
  <c r="O231" i="1"/>
  <c r="N231" i="1"/>
  <c r="E231" i="1" s="1"/>
  <c r="N260" i="1"/>
  <c r="E260" i="1" s="1"/>
  <c r="N233" i="1"/>
  <c r="E233" i="1" s="1"/>
  <c r="O263" i="1"/>
  <c r="N286" i="1"/>
  <c r="E286" i="1" s="1"/>
  <c r="I286" i="1" s="1"/>
  <c r="O234" i="1"/>
  <c r="N290" i="1"/>
  <c r="E290" i="1" s="1"/>
  <c r="O236" i="1"/>
  <c r="N234" i="1"/>
  <c r="E234" i="1" s="1"/>
  <c r="O286" i="1"/>
  <c r="O260" i="1"/>
  <c r="O259" i="1"/>
  <c r="N235" i="1"/>
  <c r="E235" i="1" s="1"/>
  <c r="O287" i="1"/>
  <c r="N292" i="1"/>
  <c r="E292" i="1" s="1"/>
  <c r="AA292" i="1" s="1"/>
  <c r="O235" i="1"/>
  <c r="O290" i="1"/>
  <c r="N288" i="1"/>
  <c r="E288" i="1" s="1"/>
  <c r="O230" i="1"/>
  <c r="O233" i="1"/>
  <c r="N259" i="1"/>
  <c r="E259" i="1" s="1"/>
  <c r="N263" i="1"/>
  <c r="E263" i="1" s="1"/>
  <c r="O292" i="1"/>
  <c r="N264" i="1"/>
  <c r="E264" i="1" s="1"/>
  <c r="N289" i="1"/>
  <c r="E289" i="1" s="1"/>
  <c r="N262" i="1"/>
  <c r="E262" i="1" s="1"/>
  <c r="N287" i="1"/>
  <c r="E287" i="1" s="1"/>
  <c r="O232" i="1"/>
  <c r="N205" i="1"/>
  <c r="E205" i="1" s="1"/>
  <c r="N175" i="1"/>
  <c r="E175" i="1" s="1"/>
  <c r="O180" i="1"/>
  <c r="O177" i="1"/>
  <c r="N203" i="1"/>
  <c r="E203" i="1" s="1"/>
  <c r="N207" i="1"/>
  <c r="E207" i="1" s="1"/>
  <c r="O176" i="1"/>
  <c r="N202" i="1"/>
  <c r="E202" i="1" s="1"/>
  <c r="O151" i="1"/>
  <c r="O179" i="1"/>
  <c r="N148" i="1"/>
  <c r="E148" i="1" s="1"/>
  <c r="O207" i="1"/>
  <c r="O202" i="1"/>
  <c r="O152" i="1"/>
  <c r="N176" i="1"/>
  <c r="E176" i="1" s="1"/>
  <c r="N124" i="1"/>
  <c r="E124" i="1" s="1"/>
  <c r="AA124" i="1" s="1"/>
  <c r="N123" i="1"/>
  <c r="E123" i="1" s="1"/>
  <c r="O118" i="1"/>
  <c r="O178" i="1"/>
  <c r="O206" i="1"/>
  <c r="O175" i="1"/>
  <c r="N178" i="1"/>
  <c r="E178" i="1" s="1"/>
  <c r="O147" i="1"/>
  <c r="O148" i="1"/>
  <c r="O150" i="1"/>
  <c r="N204" i="1"/>
  <c r="E204" i="1" s="1"/>
  <c r="N208" i="1"/>
  <c r="E208" i="1" s="1"/>
  <c r="AA208" i="1" s="1"/>
  <c r="N177" i="1"/>
  <c r="E177" i="1" s="1"/>
  <c r="AA177" i="1" s="1"/>
  <c r="N121" i="1"/>
  <c r="E121" i="1" s="1"/>
  <c r="O121" i="1"/>
  <c r="O124" i="1"/>
  <c r="O174" i="1"/>
  <c r="O208" i="1"/>
  <c r="N146" i="1"/>
  <c r="E146" i="1" s="1"/>
  <c r="N180" i="1"/>
  <c r="E180" i="1" s="1"/>
  <c r="O149" i="1"/>
  <c r="O146" i="1"/>
  <c r="N122" i="1"/>
  <c r="E122" i="1" s="1"/>
  <c r="O122" i="1"/>
  <c r="O119" i="1"/>
  <c r="O120" i="1"/>
  <c r="N147" i="1"/>
  <c r="E147" i="1" s="1"/>
  <c r="N206" i="1"/>
  <c r="E206" i="1" s="1"/>
  <c r="O203" i="1"/>
  <c r="N174" i="1"/>
  <c r="E174" i="1" s="1"/>
  <c r="I174" i="1" s="1"/>
  <c r="I175" i="1" s="1"/>
  <c r="O204" i="1"/>
  <c r="O205" i="1"/>
  <c r="N152" i="1"/>
  <c r="E152" i="1" s="1"/>
  <c r="N150" i="1"/>
  <c r="E150" i="1" s="1"/>
  <c r="AA150" i="1" s="1"/>
  <c r="N179" i="1"/>
  <c r="E179" i="1" s="1"/>
  <c r="N149" i="1"/>
  <c r="E149" i="1" s="1"/>
  <c r="N151" i="1"/>
  <c r="E151" i="1" s="1"/>
  <c r="N118" i="1"/>
  <c r="E118" i="1" s="1"/>
  <c r="O123" i="1"/>
  <c r="N119" i="1"/>
  <c r="E119" i="1" s="1"/>
  <c r="N120" i="1"/>
  <c r="E120" i="1" s="1"/>
  <c r="N96" i="1"/>
  <c r="E96" i="1" s="1"/>
  <c r="AA96" i="1" s="1"/>
  <c r="N94" i="1"/>
  <c r="E94" i="1" s="1"/>
  <c r="O94" i="1"/>
  <c r="N91" i="1"/>
  <c r="E91" i="1" s="1"/>
  <c r="N90" i="1"/>
  <c r="E90" i="1" s="1"/>
  <c r="O96" i="1"/>
  <c r="O90" i="1"/>
  <c r="N93" i="1"/>
  <c r="E93" i="1" s="1"/>
  <c r="N92" i="1"/>
  <c r="E92" i="1" s="1"/>
  <c r="O91" i="1"/>
  <c r="O93" i="1"/>
  <c r="O95" i="1"/>
  <c r="O92" i="1"/>
  <c r="N95" i="1"/>
  <c r="E95" i="1" s="1"/>
  <c r="N63" i="1"/>
  <c r="E63" i="1" s="1"/>
  <c r="O65" i="1"/>
  <c r="N66" i="1"/>
  <c r="E66" i="1" s="1"/>
  <c r="O63" i="1"/>
  <c r="O64" i="1"/>
  <c r="O62" i="1"/>
  <c r="N68" i="1"/>
  <c r="E68" i="1" s="1"/>
  <c r="AA68" i="1" s="1"/>
  <c r="N64" i="1"/>
  <c r="E64" i="1" s="1"/>
  <c r="N65" i="1"/>
  <c r="E65" i="1" s="1"/>
  <c r="O66" i="1"/>
  <c r="N67" i="1"/>
  <c r="E67" i="1" s="1"/>
  <c r="O67" i="1"/>
  <c r="N62" i="1"/>
  <c r="E62" i="1" s="1"/>
  <c r="O68" i="1"/>
  <c r="S1327" i="1"/>
  <c r="O316" i="1"/>
  <c r="N1380" i="1"/>
  <c r="E1380" i="1" s="1"/>
  <c r="R1380" i="1" s="1"/>
  <c r="Q1380" i="1" s="1"/>
  <c r="N571" i="1"/>
  <c r="E571" i="1" s="1"/>
  <c r="N1384" i="1"/>
  <c r="E1384" i="1" s="1"/>
  <c r="O1350" i="1"/>
  <c r="O572" i="1"/>
  <c r="N318" i="1"/>
  <c r="E318" i="1" s="1"/>
  <c r="O1380" i="1"/>
  <c r="O1381" i="1"/>
  <c r="O320" i="1"/>
  <c r="O315" i="1"/>
  <c r="O317" i="1"/>
  <c r="N568" i="1"/>
  <c r="E568" i="1" s="1"/>
  <c r="N1379" i="1"/>
  <c r="E1379" i="1" s="1"/>
  <c r="O1352" i="1"/>
  <c r="N319" i="1"/>
  <c r="E319" i="1" s="1"/>
  <c r="O1383" i="1"/>
  <c r="O568" i="1"/>
  <c r="O570" i="1"/>
  <c r="O319" i="1"/>
  <c r="O1379" i="1"/>
  <c r="O1356" i="1"/>
  <c r="N569" i="1"/>
  <c r="E569" i="1" s="1"/>
  <c r="AA569" i="1" s="1"/>
  <c r="O544" i="1"/>
  <c r="O1378" i="1"/>
  <c r="N317" i="1"/>
  <c r="E317" i="1" s="1"/>
  <c r="N544" i="1"/>
  <c r="E544" i="1" s="1"/>
  <c r="O1384" i="1"/>
  <c r="O1355" i="1"/>
  <c r="N538" i="1"/>
  <c r="E538" i="1" s="1"/>
  <c r="N1355" i="1"/>
  <c r="E1355" i="1" s="1"/>
  <c r="N1353" i="1"/>
  <c r="E1353" i="1" s="1"/>
  <c r="N1383" i="1"/>
  <c r="E1383" i="1" s="1"/>
  <c r="O566" i="1"/>
  <c r="O314" i="1"/>
  <c r="O539" i="1"/>
  <c r="N1356" i="1"/>
  <c r="E1356" i="1" s="1"/>
  <c r="AA1356" i="1" s="1"/>
  <c r="N1352" i="1"/>
  <c r="E1352" i="1" s="1"/>
  <c r="O1382" i="1"/>
  <c r="N1354" i="1"/>
  <c r="E1354" i="1" s="1"/>
  <c r="N543" i="1"/>
  <c r="E543" i="1" s="1"/>
  <c r="N566" i="1"/>
  <c r="E566" i="1" s="1"/>
  <c r="AA566" i="1" s="1"/>
  <c r="N540" i="1"/>
  <c r="E540" i="1" s="1"/>
  <c r="N1381" i="1"/>
  <c r="E1381" i="1" s="1"/>
  <c r="O538" i="1"/>
  <c r="O543" i="1"/>
  <c r="O1351" i="1"/>
  <c r="S1351" i="1" s="1"/>
  <c r="O541" i="1"/>
  <c r="O571" i="1"/>
  <c r="N567" i="1"/>
  <c r="E567" i="1" s="1"/>
  <c r="N1382" i="1"/>
  <c r="E1382" i="1" s="1"/>
  <c r="AA1382" i="1" s="1"/>
  <c r="N541" i="1"/>
  <c r="E541" i="1" s="1"/>
  <c r="AA541" i="1" s="1"/>
  <c r="N572" i="1"/>
  <c r="E572" i="1" s="1"/>
  <c r="AA572" i="1" s="1"/>
  <c r="O567" i="1"/>
  <c r="N314" i="1"/>
  <c r="E314" i="1" s="1"/>
  <c r="I314" i="1" s="1"/>
  <c r="N1350" i="1"/>
  <c r="E1350" i="1" s="1"/>
  <c r="N542" i="1"/>
  <c r="E542" i="1" s="1"/>
  <c r="N570" i="1"/>
  <c r="E570" i="1" s="1"/>
  <c r="N1378" i="1"/>
  <c r="E1378" i="1" s="1"/>
  <c r="O1353" i="1"/>
  <c r="O1354" i="1"/>
  <c r="O540" i="1"/>
  <c r="O542" i="1"/>
  <c r="N539" i="1"/>
  <c r="E539" i="1" s="1"/>
  <c r="N316" i="1"/>
  <c r="E316" i="1" s="1"/>
  <c r="AA316" i="1" s="1"/>
  <c r="N315" i="1"/>
  <c r="E315" i="1" s="1"/>
  <c r="O318" i="1"/>
  <c r="N320" i="1"/>
  <c r="E320" i="1" s="1"/>
  <c r="AA320" i="1" s="1"/>
  <c r="N517" i="1"/>
  <c r="E517" i="1" s="1"/>
  <c r="O137" i="1"/>
  <c r="S962" i="1"/>
  <c r="O1281" i="1"/>
  <c r="N1235" i="1"/>
  <c r="E1235" i="1" s="1"/>
  <c r="N294" i="1"/>
  <c r="E294" i="1" s="1"/>
  <c r="O1367" i="1"/>
  <c r="N1021" i="1"/>
  <c r="E1021" i="1" s="1"/>
  <c r="R1241" i="1"/>
  <c r="Q1241" i="1" s="1"/>
  <c r="N1309" i="1"/>
  <c r="E1309" i="1" s="1"/>
  <c r="N977" i="1"/>
  <c r="E977" i="1" s="1"/>
  <c r="N161" i="1"/>
  <c r="E161" i="1" s="1"/>
  <c r="N1425" i="1"/>
  <c r="E1425" i="1" s="1"/>
  <c r="N799" i="1"/>
  <c r="E799" i="1" s="1"/>
  <c r="N942" i="1"/>
  <c r="E942" i="1" s="1"/>
  <c r="O1205" i="1"/>
  <c r="O669" i="1"/>
  <c r="O1362" i="1"/>
  <c r="O1427" i="1"/>
  <c r="O639" i="1"/>
  <c r="O1166" i="1"/>
  <c r="O389" i="1"/>
  <c r="N585" i="1"/>
  <c r="E585" i="1" s="1"/>
  <c r="N130" i="1"/>
  <c r="E130" i="1" s="1"/>
  <c r="O1400" i="1"/>
  <c r="O949" i="1"/>
  <c r="O1190" i="1"/>
  <c r="N193" i="1"/>
  <c r="E193" i="1" s="1"/>
  <c r="O197" i="1"/>
  <c r="N424" i="1"/>
  <c r="E424" i="1" s="1"/>
  <c r="N453" i="1"/>
  <c r="E453" i="1" s="1"/>
  <c r="AA453" i="1" s="1"/>
  <c r="O844" i="1"/>
  <c r="O801" i="1"/>
  <c r="N1027" i="1"/>
  <c r="E1027" i="1" s="1"/>
  <c r="AA1027" i="1" s="1"/>
  <c r="N126" i="1"/>
  <c r="E126" i="1" s="1"/>
  <c r="O1125" i="1"/>
  <c r="O1114" i="1"/>
  <c r="O919" i="1"/>
  <c r="O1108" i="1"/>
  <c r="O199" i="1"/>
  <c r="N1254" i="1"/>
  <c r="E1254" i="1" s="1"/>
  <c r="N621" i="1"/>
  <c r="E621" i="1" s="1"/>
  <c r="AA621" i="1" s="1"/>
  <c r="O210" i="1"/>
  <c r="N696" i="1"/>
  <c r="E696" i="1" s="1"/>
  <c r="N615" i="1"/>
  <c r="E615" i="1" s="1"/>
  <c r="N407" i="1"/>
  <c r="E407" i="1" s="1"/>
  <c r="O480" i="1"/>
  <c r="O605" i="1"/>
  <c r="O1360" i="1"/>
  <c r="N406" i="1"/>
  <c r="E406" i="1" s="1"/>
  <c r="N389" i="1"/>
  <c r="E389" i="1" s="1"/>
  <c r="N943" i="1"/>
  <c r="E943" i="1" s="1"/>
  <c r="AA943" i="1" s="1"/>
  <c r="O887" i="1"/>
  <c r="N340" i="1"/>
  <c r="E340" i="1" s="1"/>
  <c r="N1060" i="1"/>
  <c r="E1060" i="1" s="1"/>
  <c r="N1428" i="1"/>
  <c r="E1428" i="1" s="1"/>
  <c r="N580" i="1"/>
  <c r="E580" i="1" s="1"/>
  <c r="N927" i="1"/>
  <c r="E927" i="1" s="1"/>
  <c r="O299" i="1"/>
  <c r="O666" i="1"/>
  <c r="N798" i="1"/>
  <c r="E798" i="1" s="1"/>
  <c r="O141" i="1"/>
  <c r="N982" i="1"/>
  <c r="E982" i="1" s="1"/>
  <c r="O642" i="1"/>
  <c r="O1035" i="1"/>
  <c r="N1178" i="1"/>
  <c r="E1178" i="1" s="1"/>
  <c r="N670" i="1"/>
  <c r="E670" i="1" s="1"/>
  <c r="AA670" i="1" s="1"/>
  <c r="O860" i="1"/>
  <c r="O779" i="1"/>
  <c r="O1093" i="1"/>
  <c r="O677" i="1"/>
  <c r="N213" i="1"/>
  <c r="E213" i="1" s="1"/>
  <c r="O841" i="1"/>
  <c r="O966" i="1"/>
  <c r="O358" i="1"/>
  <c r="O58" i="1"/>
  <c r="N1359" i="1"/>
  <c r="E1359" i="1" s="1"/>
  <c r="O387" i="1"/>
  <c r="N913" i="1"/>
  <c r="E913" i="1" s="1"/>
  <c r="N1139" i="1"/>
  <c r="E1139" i="1" s="1"/>
  <c r="AA1139" i="1" s="1"/>
  <c r="O1370" i="1"/>
  <c r="N114" i="1"/>
  <c r="E114" i="1" s="1"/>
  <c r="N227" i="1"/>
  <c r="E227" i="1" s="1"/>
  <c r="O433" i="1"/>
  <c r="O1092" i="1"/>
  <c r="N442" i="1"/>
  <c r="E442" i="1" s="1"/>
  <c r="O588" i="1"/>
  <c r="O476" i="1"/>
  <c r="N607" i="1"/>
  <c r="E607" i="1" s="1"/>
  <c r="AA607" i="1" s="1"/>
  <c r="N532" i="1"/>
  <c r="E532" i="1" s="1"/>
  <c r="O532" i="1"/>
  <c r="N469" i="1"/>
  <c r="E469" i="1" s="1"/>
  <c r="O225" i="1"/>
  <c r="O1273" i="1"/>
  <c r="N1038" i="1"/>
  <c r="E1038" i="1" s="1"/>
  <c r="N252" i="1"/>
  <c r="E252" i="1" s="1"/>
  <c r="O41" i="1"/>
  <c r="O1107" i="1"/>
  <c r="O385" i="1"/>
  <c r="R652" i="1"/>
  <c r="Q652" i="1" s="1"/>
  <c r="O1189" i="1"/>
  <c r="O944" i="1"/>
  <c r="N59" i="1"/>
  <c r="E59" i="1" s="1"/>
  <c r="O1441" i="1"/>
  <c r="N1248" i="1"/>
  <c r="E1248" i="1" s="1"/>
  <c r="O142" i="1"/>
  <c r="O392" i="1"/>
  <c r="N448" i="1"/>
  <c r="E448" i="1" s="1"/>
  <c r="N928" i="1"/>
  <c r="E928" i="1" s="1"/>
  <c r="O560" i="1"/>
  <c r="O1339" i="1"/>
  <c r="N248" i="1"/>
  <c r="E248" i="1" s="1"/>
  <c r="O533" i="1"/>
  <c r="O591" i="1"/>
  <c r="O1443" i="1"/>
  <c r="O1253" i="1"/>
  <c r="O862" i="1"/>
  <c r="N1151" i="1"/>
  <c r="E1151" i="1" s="1"/>
  <c r="N1224" i="1"/>
  <c r="E1224" i="1" s="1"/>
  <c r="O1058" i="1"/>
  <c r="O1174" i="1"/>
  <c r="N341" i="1"/>
  <c r="E341" i="1" s="1"/>
  <c r="AA341" i="1" s="1"/>
  <c r="O84" i="1"/>
  <c r="N661" i="1"/>
  <c r="E661" i="1" s="1"/>
  <c r="O281" i="1"/>
  <c r="N565" i="1"/>
  <c r="E565" i="1" s="1"/>
  <c r="AA565" i="1" s="1"/>
  <c r="O341" i="1"/>
  <c r="O239" i="1"/>
  <c r="O336" i="1"/>
  <c r="S1296" i="1"/>
  <c r="R1296" i="1"/>
  <c r="Q1296" i="1" s="1"/>
  <c r="O1053" i="1"/>
  <c r="N1423" i="1"/>
  <c r="E1423" i="1" s="1"/>
  <c r="N579" i="1"/>
  <c r="E579" i="1" s="1"/>
  <c r="AA579" i="1" s="1"/>
  <c r="O631" i="1"/>
  <c r="N423" i="1"/>
  <c r="E423" i="1" s="1"/>
  <c r="S1160" i="1"/>
  <c r="R1160" i="1"/>
  <c r="Q1160" i="1" s="1"/>
  <c r="O1393" i="1"/>
  <c r="N355" i="1"/>
  <c r="E355" i="1" s="1"/>
  <c r="AA355" i="1" s="1"/>
  <c r="N588" i="1"/>
  <c r="E588" i="1" s="1"/>
  <c r="N1108" i="1"/>
  <c r="E1108" i="1" s="1"/>
  <c r="O88" i="1"/>
  <c r="O593" i="1"/>
  <c r="O435" i="1"/>
  <c r="O115" i="1"/>
  <c r="N688" i="1"/>
  <c r="E688" i="1" s="1"/>
  <c r="S1270" i="1"/>
  <c r="R1270" i="1"/>
  <c r="Q1270" i="1" s="1"/>
  <c r="O565" i="1"/>
  <c r="O609" i="1"/>
  <c r="N724" i="1"/>
  <c r="E724" i="1" s="1"/>
  <c r="O1288" i="1"/>
  <c r="N1419" i="1"/>
  <c r="E1419" i="1" s="1"/>
  <c r="AA1419" i="1" s="1"/>
  <c r="N61" i="1"/>
  <c r="E61" i="1" s="1"/>
  <c r="AA61" i="1" s="1"/>
  <c r="N110" i="1"/>
  <c r="E110" i="1" s="1"/>
  <c r="AA110" i="1" s="1"/>
  <c r="O808" i="1"/>
  <c r="O1265" i="1"/>
  <c r="N209" i="1"/>
  <c r="E209" i="1" s="1"/>
  <c r="O136" i="1"/>
  <c r="O183" i="1"/>
  <c r="N912" i="1"/>
  <c r="E912" i="1" s="1"/>
  <c r="N265" i="1"/>
  <c r="E265" i="1" s="1"/>
  <c r="N1338" i="1"/>
  <c r="E1338" i="1" s="1"/>
  <c r="N689" i="1"/>
  <c r="E689" i="1" s="1"/>
  <c r="N80" i="1"/>
  <c r="E80" i="1" s="1"/>
  <c r="N1148" i="1"/>
  <c r="E1148" i="1" s="1"/>
  <c r="N854" i="1"/>
  <c r="E854" i="1" s="1"/>
  <c r="O644" i="1"/>
  <c r="O506" i="1"/>
  <c r="O536" i="1"/>
  <c r="O725" i="1"/>
  <c r="O294" i="1"/>
  <c r="N1082" i="1"/>
  <c r="E1082" i="1" s="1"/>
  <c r="N816" i="1"/>
  <c r="E816" i="1" s="1"/>
  <c r="O195" i="1"/>
  <c r="O1078" i="1"/>
  <c r="O1256" i="1"/>
  <c r="O1414" i="1"/>
  <c r="N418" i="1"/>
  <c r="E418" i="1" s="1"/>
  <c r="AA418" i="1" s="1"/>
  <c r="N199" i="1"/>
  <c r="E199" i="1" s="1"/>
  <c r="N647" i="1"/>
  <c r="E647" i="1" s="1"/>
  <c r="O787" i="1"/>
  <c r="R1186" i="1"/>
  <c r="Q1186" i="1" s="1"/>
  <c r="R1269" i="1"/>
  <c r="Q1269" i="1" s="1"/>
  <c r="O1063" i="1"/>
  <c r="N1394" i="1"/>
  <c r="E1394" i="1" s="1"/>
  <c r="O1460" i="1"/>
  <c r="O549" i="1"/>
  <c r="O273" i="1"/>
  <c r="O1250" i="1"/>
  <c r="N338" i="1"/>
  <c r="E338" i="1" s="1"/>
  <c r="N171" i="1"/>
  <c r="E171" i="1" s="1"/>
  <c r="O834" i="1"/>
  <c r="N137" i="1"/>
  <c r="E137" i="1" s="1"/>
  <c r="N1251" i="1"/>
  <c r="E1251" i="1" s="1"/>
  <c r="AA1251" i="1" s="1"/>
  <c r="N194" i="1"/>
  <c r="E194" i="1" s="1"/>
  <c r="AA194" i="1" s="1"/>
  <c r="O784" i="1"/>
  <c r="O1007" i="1"/>
  <c r="O410" i="1"/>
  <c r="O978" i="1"/>
  <c r="O1218" i="1"/>
  <c r="N308" i="1"/>
  <c r="E308" i="1" s="1"/>
  <c r="O581" i="1"/>
  <c r="N1411" i="1"/>
  <c r="E1411" i="1" s="1"/>
  <c r="N1147" i="1"/>
  <c r="E1147" i="1" s="1"/>
  <c r="G622" i="1"/>
  <c r="I622" i="1"/>
  <c r="N1366" i="1"/>
  <c r="E1366" i="1" s="1"/>
  <c r="N393" i="1"/>
  <c r="E393" i="1" s="1"/>
  <c r="O606" i="1"/>
  <c r="N920" i="1"/>
  <c r="E920" i="1" s="1"/>
  <c r="O700" i="1"/>
  <c r="N101" i="1"/>
  <c r="E101" i="1" s="1"/>
  <c r="N1290" i="1"/>
  <c r="E1290" i="1" s="1"/>
  <c r="O57" i="1"/>
  <c r="O856" i="1"/>
  <c r="N322" i="1"/>
  <c r="E322" i="1" s="1"/>
  <c r="O713" i="1"/>
  <c r="O1278" i="1"/>
  <c r="N89" i="1"/>
  <c r="E89" i="1" s="1"/>
  <c r="AA89" i="1" s="1"/>
  <c r="O73" i="1"/>
  <c r="N760" i="1"/>
  <c r="E760" i="1" s="1"/>
  <c r="O72" i="1"/>
  <c r="N58" i="1"/>
  <c r="E58" i="1" s="1"/>
  <c r="N578" i="1"/>
  <c r="E578" i="1" s="1"/>
  <c r="O368" i="1"/>
  <c r="N100" i="1"/>
  <c r="E100" i="1" s="1"/>
  <c r="N1283" i="1"/>
  <c r="E1283" i="1" s="1"/>
  <c r="N747" i="1"/>
  <c r="E747" i="1" s="1"/>
  <c r="AA747" i="1" s="1"/>
  <c r="N72" i="1"/>
  <c r="E72" i="1" s="1"/>
  <c r="N303" i="1"/>
  <c r="E303" i="1" s="1"/>
  <c r="N1110" i="1"/>
  <c r="E1110" i="1" s="1"/>
  <c r="O911" i="1"/>
  <c r="O670" i="1"/>
  <c r="O489" i="1"/>
  <c r="S1184" i="1"/>
  <c r="N887" i="1"/>
  <c r="E887" i="1" s="1"/>
  <c r="AA887" i="1" s="1"/>
  <c r="N1142" i="1"/>
  <c r="E1142" i="1" s="1"/>
  <c r="N720" i="1"/>
  <c r="E720" i="1" s="1"/>
  <c r="N947" i="1"/>
  <c r="E947" i="1" s="1"/>
  <c r="O473" i="1"/>
  <c r="O1291" i="1"/>
  <c r="G1070" i="1"/>
  <c r="I1070" i="1"/>
  <c r="N562" i="1"/>
  <c r="E562" i="1" s="1"/>
  <c r="N807" i="1"/>
  <c r="E807" i="1" s="1"/>
  <c r="O1142" i="1"/>
  <c r="N1434" i="1"/>
  <c r="E1434" i="1" s="1"/>
  <c r="N1331" i="1"/>
  <c r="E1331" i="1" s="1"/>
  <c r="O1420" i="1"/>
  <c r="O1447" i="1"/>
  <c r="N1054" i="1"/>
  <c r="E1054" i="1" s="1"/>
  <c r="N1228" i="1"/>
  <c r="E1228" i="1" s="1"/>
  <c r="N1049" i="1"/>
  <c r="E1049" i="1" s="1"/>
  <c r="N1196" i="1"/>
  <c r="E1196" i="1" s="1"/>
  <c r="N899" i="1"/>
  <c r="E899" i="1" s="1"/>
  <c r="O985" i="1"/>
  <c r="O1376" i="1"/>
  <c r="N51" i="1"/>
  <c r="E51" i="1" s="1"/>
  <c r="N587" i="1"/>
  <c r="E587" i="1" s="1"/>
  <c r="N441" i="1"/>
  <c r="E441" i="1" s="1"/>
  <c r="O1161" i="1"/>
  <c r="O553" i="1"/>
  <c r="O191" i="1"/>
  <c r="N1121" i="1"/>
  <c r="E1121" i="1" s="1"/>
  <c r="N1079" i="1"/>
  <c r="E1079" i="1" s="1"/>
  <c r="O1086" i="1"/>
  <c r="O1415" i="1"/>
  <c r="N754" i="1"/>
  <c r="E754" i="1" s="1"/>
  <c r="AA754" i="1" s="1"/>
  <c r="N1061" i="1"/>
  <c r="E1061" i="1" s="1"/>
  <c r="O780" i="1"/>
  <c r="O78" i="1"/>
  <c r="N896" i="1"/>
  <c r="E896" i="1" s="1"/>
  <c r="S179" i="1"/>
  <c r="O705" i="1"/>
  <c r="N142" i="1"/>
  <c r="E142" i="1" s="1"/>
  <c r="N139" i="1"/>
  <c r="E139" i="1" s="1"/>
  <c r="N215" i="1"/>
  <c r="E215" i="1" s="1"/>
  <c r="AA215" i="1" s="1"/>
  <c r="N531" i="1"/>
  <c r="E531" i="1" s="1"/>
  <c r="O806" i="1"/>
  <c r="O1389" i="1"/>
  <c r="O110" i="1"/>
  <c r="N300" i="1"/>
  <c r="E300" i="1" s="1"/>
  <c r="N387" i="1"/>
  <c r="E387" i="1" s="1"/>
  <c r="O1262" i="1"/>
  <c r="O1321" i="1"/>
  <c r="N1095" i="1"/>
  <c r="E1095" i="1" s="1"/>
  <c r="O1026" i="1"/>
  <c r="N339" i="1"/>
  <c r="E339" i="1" s="1"/>
  <c r="O724" i="1"/>
  <c r="N361" i="1"/>
  <c r="E361" i="1" s="1"/>
  <c r="O770" i="1"/>
  <c r="O695" i="1"/>
  <c r="O338" i="1"/>
  <c r="N1112" i="1"/>
  <c r="E1112" i="1" s="1"/>
  <c r="N981" i="1"/>
  <c r="E981" i="1" s="1"/>
  <c r="N1348" i="1"/>
  <c r="E1348" i="1" s="1"/>
  <c r="O607" i="1"/>
  <c r="O504" i="1"/>
  <c r="O580" i="1"/>
  <c r="N1460" i="1"/>
  <c r="E1460" i="1" s="1"/>
  <c r="N557" i="1"/>
  <c r="E557" i="1" s="1"/>
  <c r="N71" i="1"/>
  <c r="E71" i="1" s="1"/>
  <c r="O1060" i="1"/>
  <c r="O1394" i="1"/>
  <c r="N50" i="1"/>
  <c r="E50" i="1" s="1"/>
  <c r="N329" i="1"/>
  <c r="E329" i="1" s="1"/>
  <c r="N686" i="1"/>
  <c r="E686" i="1" s="1"/>
  <c r="N1332" i="1"/>
  <c r="E1332" i="1" s="1"/>
  <c r="N48" i="1"/>
  <c r="E48" i="1" s="1"/>
  <c r="N953" i="1"/>
  <c r="E953" i="1" s="1"/>
  <c r="N591" i="1"/>
  <c r="E591" i="1" s="1"/>
  <c r="O1432" i="1"/>
  <c r="N1316" i="1"/>
  <c r="E1316" i="1" s="1"/>
  <c r="O268" i="1"/>
  <c r="O614" i="1"/>
  <c r="N270" i="1"/>
  <c r="E270" i="1" s="1"/>
  <c r="N462" i="1"/>
  <c r="E462" i="1" s="1"/>
  <c r="O900" i="1"/>
  <c r="O1031" i="1"/>
  <c r="O144" i="1"/>
  <c r="S1104" i="1"/>
  <c r="R1104" i="1"/>
  <c r="Q1104" i="1" s="1"/>
  <c r="O54" i="1"/>
  <c r="O1311" i="1"/>
  <c r="O603" i="1"/>
  <c r="N1091" i="1"/>
  <c r="E1091" i="1" s="1"/>
  <c r="O340" i="1"/>
  <c r="N888" i="1"/>
  <c r="E888" i="1" s="1"/>
  <c r="N327" i="1"/>
  <c r="E327" i="1" s="1"/>
  <c r="AA327" i="1" s="1"/>
  <c r="O450" i="1"/>
  <c r="O649" i="1"/>
  <c r="N382" i="1"/>
  <c r="E382" i="1" s="1"/>
  <c r="O833" i="1"/>
  <c r="N75" i="1"/>
  <c r="E75" i="1" s="1"/>
  <c r="AA75" i="1" s="1"/>
  <c r="N856" i="1"/>
  <c r="E856" i="1" s="1"/>
  <c r="N1208" i="1"/>
  <c r="E1208" i="1" s="1"/>
  <c r="N1284" i="1"/>
  <c r="E1284" i="1" s="1"/>
  <c r="O742" i="1"/>
  <c r="O671" i="1"/>
  <c r="N354" i="1"/>
  <c r="E354" i="1" s="1"/>
  <c r="N573" i="1"/>
  <c r="E573" i="1" s="1"/>
  <c r="O463" i="1"/>
  <c r="O1172" i="1"/>
  <c r="I762" i="1"/>
  <c r="I763" i="1" s="1"/>
  <c r="I764" i="1" s="1"/>
  <c r="I765" i="1" s="1"/>
  <c r="I766" i="1" s="1"/>
  <c r="I767" i="1" s="1"/>
  <c r="N937" i="1"/>
  <c r="E937" i="1" s="1"/>
  <c r="N733" i="1"/>
  <c r="E733" i="1" s="1"/>
  <c r="AA733" i="1" s="1"/>
  <c r="O81" i="1"/>
  <c r="N939" i="1"/>
  <c r="E939" i="1" s="1"/>
  <c r="O45" i="1"/>
  <c r="O1228" i="1"/>
  <c r="O1061" i="1"/>
  <c r="O1247" i="1"/>
  <c r="O1200" i="1"/>
  <c r="O1008" i="1"/>
  <c r="O1027" i="1"/>
  <c r="O759" i="1"/>
  <c r="N1438" i="1"/>
  <c r="E1438" i="1" s="1"/>
  <c r="N155" i="1"/>
  <c r="E155" i="1" s="1"/>
  <c r="O1090" i="1"/>
  <c r="N1078" i="1"/>
  <c r="E1078" i="1" s="1"/>
  <c r="N1180" i="1"/>
  <c r="E1180" i="1" s="1"/>
  <c r="N1181" i="1"/>
  <c r="E1181" i="1" s="1"/>
  <c r="O945" i="1"/>
  <c r="O131" i="1"/>
  <c r="O494" i="1"/>
  <c r="N325" i="1"/>
  <c r="E325" i="1" s="1"/>
  <c r="O1390" i="1"/>
  <c r="O245" i="1"/>
  <c r="O691" i="1"/>
  <c r="O723" i="1"/>
  <c r="N55" i="1"/>
  <c r="E55" i="1" s="1"/>
  <c r="N162" i="1"/>
  <c r="E162" i="1" s="1"/>
  <c r="N1246" i="1"/>
  <c r="E1246" i="1" s="1"/>
  <c r="O189" i="1"/>
  <c r="O470" i="1"/>
  <c r="G992" i="1"/>
  <c r="R992" i="1"/>
  <c r="Q992" i="1" s="1"/>
  <c r="O1457" i="1"/>
  <c r="O620" i="1"/>
  <c r="O1416" i="1"/>
  <c r="O101" i="1"/>
  <c r="O809" i="1"/>
  <c r="O769" i="1"/>
  <c r="N1120" i="1"/>
  <c r="E1120" i="1" s="1"/>
  <c r="N363" i="1"/>
  <c r="E363" i="1" s="1"/>
  <c r="N971" i="1"/>
  <c r="E971" i="1" s="1"/>
  <c r="AA971" i="1" s="1"/>
  <c r="R848" i="1"/>
  <c r="Q848" i="1" s="1"/>
  <c r="O702" i="1"/>
  <c r="N451" i="1"/>
  <c r="E451" i="1" s="1"/>
  <c r="O1191" i="1"/>
  <c r="N1088" i="1"/>
  <c r="E1088" i="1" s="1"/>
  <c r="O1426" i="1"/>
  <c r="N125" i="1"/>
  <c r="E125" i="1" s="1"/>
  <c r="O1203" i="1"/>
  <c r="O864" i="1"/>
  <c r="O548" i="1"/>
  <c r="O249" i="1"/>
  <c r="O1461" i="1"/>
  <c r="N1313" i="1"/>
  <c r="E1313" i="1" s="1"/>
  <c r="O424" i="1"/>
  <c r="O325" i="1"/>
  <c r="N1416" i="1"/>
  <c r="E1416" i="1" s="1"/>
  <c r="N1303" i="1"/>
  <c r="E1303" i="1" s="1"/>
  <c r="N1138" i="1"/>
  <c r="E1138" i="1" s="1"/>
  <c r="N1339" i="1"/>
  <c r="E1339" i="1" s="1"/>
  <c r="O1424" i="1"/>
  <c r="N671" i="1"/>
  <c r="E671" i="1" s="1"/>
  <c r="O775" i="1"/>
  <c r="N1085" i="1"/>
  <c r="E1085" i="1" s="1"/>
  <c r="O382" i="1"/>
  <c r="N195" i="1"/>
  <c r="E195" i="1" s="1"/>
  <c r="O465" i="1"/>
  <c r="N1344" i="1"/>
  <c r="E1344" i="1" s="1"/>
  <c r="O1002" i="1"/>
  <c r="O838" i="1"/>
  <c r="O1134" i="1"/>
  <c r="O1232" i="1"/>
  <c r="O872" i="1"/>
  <c r="R204" i="1"/>
  <c r="Q204" i="1" s="1"/>
  <c r="G1266" i="1"/>
  <c r="G1267" i="1" s="1"/>
  <c r="H1266" i="1"/>
  <c r="H1267" i="1" s="1"/>
  <c r="H1268" i="1" s="1"/>
  <c r="H1269" i="1" s="1"/>
  <c r="H1270" i="1" s="1"/>
  <c r="H1271" i="1" s="1"/>
  <c r="F1266" i="1"/>
  <c r="F1267" i="1" s="1"/>
  <c r="N476" i="1"/>
  <c r="E476" i="1" s="1"/>
  <c r="O1388" i="1"/>
  <c r="O1406" i="1"/>
  <c r="N1011" i="1"/>
  <c r="E1011" i="1" s="1"/>
  <c r="O1168" i="1"/>
  <c r="N1041" i="1"/>
  <c r="E1041" i="1" s="1"/>
  <c r="N1409" i="1"/>
  <c r="E1409" i="1" s="1"/>
  <c r="O927" i="1"/>
  <c r="O1371" i="1"/>
  <c r="N719" i="1"/>
  <c r="E719" i="1" s="1"/>
  <c r="AA719" i="1" s="1"/>
  <c r="O1133" i="1"/>
  <c r="N359" i="1"/>
  <c r="E359" i="1" s="1"/>
  <c r="N871" i="1"/>
  <c r="E871" i="1" s="1"/>
  <c r="N1432" i="1"/>
  <c r="E1432" i="1" s="1"/>
  <c r="N1171" i="1"/>
  <c r="E1171" i="1" s="1"/>
  <c r="O105" i="1"/>
  <c r="O475" i="1"/>
  <c r="O937" i="1"/>
  <c r="N938" i="1"/>
  <c r="E938" i="1" s="1"/>
  <c r="N1417" i="1"/>
  <c r="E1417" i="1" s="1"/>
  <c r="O200" i="1"/>
  <c r="N461" i="1"/>
  <c r="E461" i="1" s="1"/>
  <c r="N1361" i="1"/>
  <c r="E1361" i="1" s="1"/>
  <c r="O1217" i="1"/>
  <c r="N183" i="1"/>
  <c r="E183" i="1" s="1"/>
  <c r="N885" i="1"/>
  <c r="E885" i="1" s="1"/>
  <c r="O1023" i="1"/>
  <c r="N730" i="1"/>
  <c r="E730" i="1" s="1"/>
  <c r="N57" i="1"/>
  <c r="E57" i="1" s="1"/>
  <c r="O672" i="1"/>
  <c r="O384" i="1"/>
  <c r="N1260" i="1"/>
  <c r="E1260" i="1" s="1"/>
  <c r="O125" i="1"/>
  <c r="N948" i="1"/>
  <c r="E948" i="1" s="1"/>
  <c r="N1077" i="1"/>
  <c r="E1077" i="1" s="1"/>
  <c r="O354" i="1"/>
  <c r="O408" i="1"/>
  <c r="N1035" i="1"/>
  <c r="E1035" i="1" s="1"/>
  <c r="AA1035" i="1" s="1"/>
  <c r="N218" i="1"/>
  <c r="E218" i="1" s="1"/>
  <c r="N1404" i="1"/>
  <c r="E1404" i="1" s="1"/>
  <c r="N772" i="1"/>
  <c r="E772" i="1" s="1"/>
  <c r="S990" i="1"/>
  <c r="R990" i="1"/>
  <c r="Q990" i="1" s="1"/>
  <c r="O613" i="1"/>
  <c r="N1177" i="1"/>
  <c r="E1177" i="1" s="1"/>
  <c r="O114" i="1"/>
  <c r="O1412" i="1"/>
  <c r="O360" i="1"/>
  <c r="S1243" i="1"/>
  <c r="N1222" i="1"/>
  <c r="E1222" i="1" s="1"/>
  <c r="N386" i="1"/>
  <c r="E386" i="1" s="1"/>
  <c r="O296" i="1"/>
  <c r="O445" i="1"/>
  <c r="N1357" i="1"/>
  <c r="E1357" i="1" s="1"/>
  <c r="O129" i="1"/>
  <c r="O817" i="1"/>
  <c r="O1121" i="1"/>
  <c r="O831" i="1"/>
  <c r="O1246" i="1"/>
  <c r="O1033" i="1"/>
  <c r="N273" i="1"/>
  <c r="E273" i="1" s="1"/>
  <c r="N1314" i="1"/>
  <c r="E1314" i="1" s="1"/>
  <c r="AA1314" i="1" s="1"/>
  <c r="N240" i="1"/>
  <c r="E240" i="1" s="1"/>
  <c r="N1193" i="1"/>
  <c r="E1193" i="1" s="1"/>
  <c r="N472" i="1"/>
  <c r="E472" i="1" s="1"/>
  <c r="O350" i="1"/>
  <c r="N1092" i="1"/>
  <c r="E1092" i="1" s="1"/>
  <c r="AA1092" i="1" s="1"/>
  <c r="O153" i="1"/>
  <c r="O159" i="1"/>
  <c r="O160" i="1"/>
  <c r="O1012" i="1"/>
  <c r="O104" i="1"/>
  <c r="O1119" i="1"/>
  <c r="N1207" i="1"/>
  <c r="E1207" i="1" s="1"/>
  <c r="N1190" i="1"/>
  <c r="E1190" i="1" s="1"/>
  <c r="N610" i="1"/>
  <c r="E610" i="1" s="1"/>
  <c r="N420" i="1"/>
  <c r="E420" i="1" s="1"/>
  <c r="N1388" i="1"/>
  <c r="E1388" i="1" s="1"/>
  <c r="N381" i="1"/>
  <c r="E381" i="1" s="1"/>
  <c r="O1181" i="1"/>
  <c r="N1336" i="1"/>
  <c r="E1336" i="1" s="1"/>
  <c r="N668" i="1"/>
  <c r="E668" i="1" s="1"/>
  <c r="R763" i="1"/>
  <c r="Q763" i="1" s="1"/>
  <c r="N397" i="1"/>
  <c r="E397" i="1" s="1"/>
  <c r="AA397" i="1" s="1"/>
  <c r="O1255" i="1"/>
  <c r="O393" i="1"/>
  <c r="N802" i="1"/>
  <c r="E802" i="1" s="1"/>
  <c r="N994" i="1"/>
  <c r="E994" i="1" s="1"/>
  <c r="N979" i="1"/>
  <c r="E979" i="1" s="1"/>
  <c r="N377" i="1"/>
  <c r="E377" i="1" s="1"/>
  <c r="O332" i="1"/>
  <c r="O357" i="1"/>
  <c r="N586" i="1"/>
  <c r="E586" i="1" s="1"/>
  <c r="AA586" i="1" s="1"/>
  <c r="N705" i="1"/>
  <c r="E705" i="1" s="1"/>
  <c r="O279" i="1"/>
  <c r="O1430" i="1"/>
  <c r="N1150" i="1"/>
  <c r="E1150" i="1" s="1"/>
  <c r="N1302" i="1"/>
  <c r="E1302" i="1" s="1"/>
  <c r="N731" i="1"/>
  <c r="E731" i="1" s="1"/>
  <c r="N1386" i="1"/>
  <c r="E1386" i="1" s="1"/>
  <c r="N1413" i="1"/>
  <c r="E1413" i="1" s="1"/>
  <c r="N1451" i="1"/>
  <c r="E1451" i="1" s="1"/>
  <c r="S1046" i="1"/>
  <c r="O1456" i="1"/>
  <c r="N1192" i="1"/>
  <c r="E1192" i="1" s="1"/>
  <c r="N1058" i="1"/>
  <c r="E1058" i="1" s="1"/>
  <c r="AA1058" i="1" s="1"/>
  <c r="N837" i="1"/>
  <c r="E837" i="1" s="1"/>
  <c r="N326" i="1"/>
  <c r="E326" i="1" s="1"/>
  <c r="G1042" i="1"/>
  <c r="G1043" i="1" s="1"/>
  <c r="F1042" i="1"/>
  <c r="F1043" i="1" s="1"/>
  <c r="I1042" i="1"/>
  <c r="I1043" i="1" s="1"/>
  <c r="H1042" i="1"/>
  <c r="H1043" i="1" s="1"/>
  <c r="N1002" i="1"/>
  <c r="E1002" i="1" s="1"/>
  <c r="N1115" i="1"/>
  <c r="E1115" i="1" s="1"/>
  <c r="H1322" i="1"/>
  <c r="H1323" i="1" s="1"/>
  <c r="H1324" i="1" s="1"/>
  <c r="H1325" i="1" s="1"/>
  <c r="H1326" i="1" s="1"/>
  <c r="H1327" i="1" s="1"/>
  <c r="F1322" i="1"/>
  <c r="F1323" i="1" s="1"/>
  <c r="F1324" i="1" s="1"/>
  <c r="F1325" i="1" s="1"/>
  <c r="F1326" i="1" s="1"/>
  <c r="F1327" i="1" s="1"/>
  <c r="R766" i="1"/>
  <c r="Q766" i="1" s="1"/>
  <c r="N929" i="1"/>
  <c r="E929" i="1" s="1"/>
  <c r="AA929" i="1" s="1"/>
  <c r="O43" i="1"/>
  <c r="R1324" i="1"/>
  <c r="Q1324" i="1" s="1"/>
  <c r="N1066" i="1"/>
  <c r="E1066" i="1" s="1"/>
  <c r="N304" i="1"/>
  <c r="E304" i="1" s="1"/>
  <c r="N715" i="1"/>
  <c r="E715" i="1" s="1"/>
  <c r="O270" i="1"/>
  <c r="O1139" i="1"/>
  <c r="N44" i="1"/>
  <c r="E44" i="1" s="1"/>
  <c r="N925" i="1"/>
  <c r="E925" i="1" s="1"/>
  <c r="N1370" i="1"/>
  <c r="E1370" i="1" s="1"/>
  <c r="AA1370" i="1" s="1"/>
  <c r="O1123" i="1"/>
  <c r="O1440" i="1"/>
  <c r="O971" i="1"/>
  <c r="O52" i="1"/>
  <c r="O500" i="1"/>
  <c r="O1335" i="1"/>
  <c r="O1408" i="1"/>
  <c r="O840" i="1"/>
  <c r="N383" i="1"/>
  <c r="E383" i="1" s="1"/>
  <c r="AA383" i="1" s="1"/>
  <c r="N701" i="1"/>
  <c r="E701" i="1" s="1"/>
  <c r="S286" i="1"/>
  <c r="G286" i="1"/>
  <c r="H286" i="1"/>
  <c r="N554" i="1"/>
  <c r="E554" i="1" s="1"/>
  <c r="N804" i="1"/>
  <c r="E804" i="1" s="1"/>
  <c r="O799" i="1"/>
  <c r="O534" i="1"/>
  <c r="O440" i="1"/>
  <c r="O1097" i="1"/>
  <c r="O970" i="1"/>
  <c r="O1137" i="1"/>
  <c r="N677" i="1"/>
  <c r="E677" i="1" s="1"/>
  <c r="AA677" i="1" s="1"/>
  <c r="O467" i="1"/>
  <c r="N1407" i="1"/>
  <c r="E1407" i="1" s="1"/>
  <c r="H398" i="1"/>
  <c r="O283" i="1"/>
  <c r="O100" i="1"/>
  <c r="O80" i="1"/>
  <c r="G1244" i="1"/>
  <c r="H1244" i="1"/>
  <c r="I1244" i="1"/>
  <c r="R1244" i="1"/>
  <c r="Q1244" i="1" s="1"/>
  <c r="S1244" i="1"/>
  <c r="O689" i="1"/>
  <c r="O1439" i="1"/>
  <c r="N589" i="1"/>
  <c r="E589" i="1" s="1"/>
  <c r="N1397" i="1"/>
  <c r="E1397" i="1" s="1"/>
  <c r="O955" i="1"/>
  <c r="N170" i="1"/>
  <c r="E170" i="1" s="1"/>
  <c r="N533" i="1"/>
  <c r="E533" i="1" s="1"/>
  <c r="AA533" i="1" s="1"/>
  <c r="S1240" i="1"/>
  <c r="R1240" i="1"/>
  <c r="Q1240" i="1" s="1"/>
  <c r="N774" i="1"/>
  <c r="E774" i="1" s="1"/>
  <c r="O132" i="1"/>
  <c r="O461" i="1"/>
  <c r="O1402" i="1"/>
  <c r="O778" i="1"/>
  <c r="O196" i="1"/>
  <c r="O616" i="1"/>
  <c r="O914" i="1"/>
  <c r="O813" i="1"/>
  <c r="O1309" i="1"/>
  <c r="F734" i="1"/>
  <c r="F735" i="1" s="1"/>
  <c r="O610" i="1"/>
  <c r="O321" i="1"/>
  <c r="O471" i="1"/>
  <c r="O523" i="1"/>
  <c r="N480" i="1"/>
  <c r="E480" i="1" s="1"/>
  <c r="N464" i="1"/>
  <c r="E464" i="1" s="1"/>
  <c r="R258" i="1"/>
  <c r="Q258" i="1" s="1"/>
  <c r="G258" i="1"/>
  <c r="G259" i="1" s="1"/>
  <c r="G260" i="1" s="1"/>
  <c r="G261" i="1" s="1"/>
  <c r="G262" i="1" s="1"/>
  <c r="G263" i="1" s="1"/>
  <c r="F258" i="1"/>
  <c r="I258" i="1"/>
  <c r="I259" i="1" s="1"/>
  <c r="I260" i="1" s="1"/>
  <c r="I261" i="1" s="1"/>
  <c r="I262" i="1" s="1"/>
  <c r="I263" i="1" s="1"/>
  <c r="H258" i="1"/>
  <c r="N1166" i="1"/>
  <c r="E1166" i="1" s="1"/>
  <c r="N1372" i="1"/>
  <c r="E1372" i="1" s="1"/>
  <c r="N697" i="1"/>
  <c r="E697" i="1" s="1"/>
  <c r="O352" i="1"/>
  <c r="N614" i="1"/>
  <c r="E614" i="1" s="1"/>
  <c r="AA614" i="1" s="1"/>
  <c r="O133" i="1"/>
  <c r="N478" i="1"/>
  <c r="E478" i="1" s="1"/>
  <c r="O1179" i="1"/>
  <c r="R484" i="1"/>
  <c r="Q484" i="1" s="1"/>
  <c r="O478" i="1"/>
  <c r="O968" i="1"/>
  <c r="O634" i="1"/>
  <c r="N658" i="1"/>
  <c r="E658" i="1" s="1"/>
  <c r="R147" i="1"/>
  <c r="Q147" i="1" s="1"/>
  <c r="N1259" i="1"/>
  <c r="E1259" i="1" s="1"/>
  <c r="O82" i="1"/>
  <c r="N800" i="1"/>
  <c r="E800" i="1" s="1"/>
  <c r="O717" i="1"/>
  <c r="N527" i="1"/>
  <c r="E527" i="1" s="1"/>
  <c r="N269" i="1"/>
  <c r="E269" i="1" s="1"/>
  <c r="R1351" i="1"/>
  <c r="Q1351" i="1" s="1"/>
  <c r="N79" i="1"/>
  <c r="E79" i="1" s="1"/>
  <c r="O1068" i="1"/>
  <c r="G174" i="1"/>
  <c r="G175" i="1" s="1"/>
  <c r="F174" i="1"/>
  <c r="F175" i="1" s="1"/>
  <c r="N268" i="1"/>
  <c r="E268" i="1" s="1"/>
  <c r="O418" i="1"/>
  <c r="N83" i="1"/>
  <c r="E83" i="1" s="1"/>
  <c r="O394" i="1"/>
  <c r="O53" i="1"/>
  <c r="O829" i="1"/>
  <c r="N1376" i="1"/>
  <c r="E1376" i="1" s="1"/>
  <c r="O1313" i="1"/>
  <c r="O721" i="1"/>
  <c r="O1397" i="1"/>
  <c r="S1073" i="1"/>
  <c r="R1073" i="1"/>
  <c r="Q1073" i="1" s="1"/>
  <c r="O715" i="1"/>
  <c r="N47" i="1"/>
  <c r="E47" i="1" s="1"/>
  <c r="AA47" i="1" s="1"/>
  <c r="S1185" i="1"/>
  <c r="R1185" i="1"/>
  <c r="Q1185" i="1" s="1"/>
  <c r="N1143" i="1"/>
  <c r="E1143" i="1" s="1"/>
  <c r="S1098" i="1"/>
  <c r="G1098" i="1"/>
  <c r="G1099" i="1" s="1"/>
  <c r="G1100" i="1" s="1"/>
  <c r="G1101" i="1" s="1"/>
  <c r="G1102" i="1" s="1"/>
  <c r="G1103" i="1" s="1"/>
  <c r="G1104" i="1" s="1"/>
  <c r="F1098" i="1"/>
  <c r="F1099" i="1" s="1"/>
  <c r="F1100" i="1" s="1"/>
  <c r="F1101" i="1" s="1"/>
  <c r="F1102" i="1" s="1"/>
  <c r="F1103" i="1" s="1"/>
  <c r="F1104" i="1" s="1"/>
  <c r="I1098" i="1"/>
  <c r="I1099" i="1" s="1"/>
  <c r="I1100" i="1" s="1"/>
  <c r="I1101" i="1" s="1"/>
  <c r="I1102" i="1" s="1"/>
  <c r="I1103" i="1" s="1"/>
  <c r="I1104" i="1" s="1"/>
  <c r="R1098" i="1"/>
  <c r="Q1098" i="1" s="1"/>
  <c r="H1098" i="1"/>
  <c r="H1099" i="1" s="1"/>
  <c r="H1100" i="1" s="1"/>
  <c r="H1101" i="1" s="1"/>
  <c r="H1102" i="1" s="1"/>
  <c r="H1103" i="1" s="1"/>
  <c r="H1104" i="1" s="1"/>
  <c r="N976" i="1"/>
  <c r="E976" i="1" s="1"/>
  <c r="N691" i="1"/>
  <c r="E691" i="1" s="1"/>
  <c r="AA691" i="1" s="1"/>
  <c r="O109" i="1"/>
  <c r="O997" i="1"/>
  <c r="N1410" i="1"/>
  <c r="E1410" i="1" s="1"/>
  <c r="N1418" i="1"/>
  <c r="E1418" i="1" s="1"/>
  <c r="N391" i="1"/>
  <c r="E391" i="1" s="1"/>
  <c r="O226" i="1"/>
  <c r="O211" i="1"/>
  <c r="S1126" i="1"/>
  <c r="R1126" i="1"/>
  <c r="Q1126" i="1" s="1"/>
  <c r="G1126" i="1"/>
  <c r="G1127" i="1" s="1"/>
  <c r="G1128" i="1" s="1"/>
  <c r="G1129" i="1" s="1"/>
  <c r="G1130" i="1" s="1"/>
  <c r="G1131" i="1" s="1"/>
  <c r="I1126" i="1"/>
  <c r="I1127" i="1" s="1"/>
  <c r="I1128" i="1" s="1"/>
  <c r="I1129" i="1" s="1"/>
  <c r="I1130" i="1" s="1"/>
  <c r="I1131" i="1" s="1"/>
  <c r="H1126" i="1"/>
  <c r="H1127" i="1" s="1"/>
  <c r="H1128" i="1" s="1"/>
  <c r="H1129" i="1" s="1"/>
  <c r="H1130" i="1" s="1"/>
  <c r="H1131" i="1" s="1"/>
  <c r="F1126" i="1"/>
  <c r="F1127" i="1" s="1"/>
  <c r="F1128" i="1" s="1"/>
  <c r="F1129" i="1" s="1"/>
  <c r="F1130" i="1" s="1"/>
  <c r="F1131" i="1" s="1"/>
  <c r="R1072" i="1"/>
  <c r="Q1072" i="1" s="1"/>
  <c r="S1072" i="1"/>
  <c r="O209" i="1"/>
  <c r="N727" i="1"/>
  <c r="E727" i="1" s="1"/>
  <c r="N1089" i="1"/>
  <c r="E1089" i="1" s="1"/>
  <c r="N954" i="1"/>
  <c r="E954" i="1" s="1"/>
  <c r="R1018" i="1"/>
  <c r="Q1018" i="1" s="1"/>
  <c r="N1001" i="1"/>
  <c r="E1001" i="1" s="1"/>
  <c r="N669" i="1"/>
  <c r="E669" i="1" s="1"/>
  <c r="AA669" i="1" s="1"/>
  <c r="O386" i="1"/>
  <c r="N890" i="1"/>
  <c r="E890" i="1" s="1"/>
  <c r="O495" i="1"/>
  <c r="N158" i="1"/>
  <c r="E158" i="1" s="1"/>
  <c r="N563" i="1"/>
  <c r="E563" i="1" s="1"/>
  <c r="O1257" i="1"/>
  <c r="O1004" i="1"/>
  <c r="O331" i="1"/>
  <c r="N561" i="1"/>
  <c r="E561" i="1" s="1"/>
  <c r="N1396" i="1"/>
  <c r="E1396" i="1" s="1"/>
  <c r="N474" i="1"/>
  <c r="E474" i="1" s="1"/>
  <c r="AA474" i="1" s="1"/>
  <c r="N447" i="1"/>
  <c r="E447" i="1" s="1"/>
  <c r="N693" i="1"/>
  <c r="E693" i="1" s="1"/>
  <c r="N449" i="1"/>
  <c r="E449" i="1" s="1"/>
  <c r="N605" i="1"/>
  <c r="E605" i="1" s="1"/>
  <c r="AA605" i="1" s="1"/>
  <c r="O789" i="1"/>
  <c r="O647" i="1"/>
  <c r="S1213" i="1"/>
  <c r="R1213" i="1"/>
  <c r="Q1213" i="1" s="1"/>
  <c r="N803" i="1"/>
  <c r="E803" i="1" s="1"/>
  <c r="AA803" i="1" s="1"/>
  <c r="O546" i="1"/>
  <c r="O280" i="1"/>
  <c r="N283" i="1"/>
  <c r="E283" i="1" s="1"/>
  <c r="N1237" i="1"/>
  <c r="E1237" i="1" s="1"/>
  <c r="AA1237" i="1" s="1"/>
  <c r="N1028" i="1"/>
  <c r="E1028" i="1" s="1"/>
  <c r="S259" i="1"/>
  <c r="R259" i="1"/>
  <c r="Q259" i="1" s="1"/>
  <c r="O1116" i="1"/>
  <c r="O378" i="1"/>
  <c r="G432" i="1"/>
  <c r="S432" i="1"/>
  <c r="N637" i="1"/>
  <c r="E637" i="1" s="1"/>
  <c r="O1260" i="1"/>
  <c r="N380" i="1"/>
  <c r="E380" i="1" s="1"/>
  <c r="O167" i="1"/>
  <c r="O1054" i="1"/>
  <c r="N452" i="1"/>
  <c r="E452" i="1" s="1"/>
  <c r="N505" i="1"/>
  <c r="E505" i="1" s="1"/>
  <c r="N1276" i="1"/>
  <c r="E1276" i="1" s="1"/>
  <c r="N810" i="1"/>
  <c r="E810" i="1" s="1"/>
  <c r="AA810" i="1" s="1"/>
  <c r="S1325" i="1"/>
  <c r="R1325" i="1"/>
  <c r="Q1325" i="1" s="1"/>
  <c r="N723" i="1"/>
  <c r="E723" i="1" s="1"/>
  <c r="O298" i="1"/>
  <c r="N1249" i="1"/>
  <c r="E1249" i="1" s="1"/>
  <c r="N951" i="1"/>
  <c r="E951" i="1" s="1"/>
  <c r="N780" i="1"/>
  <c r="E780" i="1" s="1"/>
  <c r="N1146" i="1"/>
  <c r="E1146" i="1" s="1"/>
  <c r="AA1146" i="1" s="1"/>
  <c r="N267" i="1"/>
  <c r="E267" i="1" s="1"/>
  <c r="N1030" i="1"/>
  <c r="E1030" i="1" s="1"/>
  <c r="S512" i="1"/>
  <c r="O379" i="1"/>
  <c r="N1429" i="1"/>
  <c r="E1429" i="1" s="1"/>
  <c r="O1377" i="1"/>
  <c r="O436" i="1"/>
  <c r="O254" i="1"/>
  <c r="O843" i="1"/>
  <c r="N275" i="1"/>
  <c r="E275" i="1" s="1"/>
  <c r="O446" i="1"/>
  <c r="O1413" i="1"/>
  <c r="N350" i="1"/>
  <c r="E350" i="1" s="1"/>
  <c r="R455" i="1"/>
  <c r="Q455" i="1" s="1"/>
  <c r="O777" i="1"/>
  <c r="N1217" i="1"/>
  <c r="E1217" i="1" s="1"/>
  <c r="O1433" i="1"/>
  <c r="O1301" i="1"/>
  <c r="O113" i="1"/>
  <c r="N1116" i="1"/>
  <c r="E1116" i="1" s="1"/>
  <c r="AA1116" i="1" s="1"/>
  <c r="N495" i="1"/>
  <c r="E495" i="1" s="1"/>
  <c r="AA495" i="1" s="1"/>
  <c r="N657" i="1"/>
  <c r="E657" i="1" s="1"/>
  <c r="O349" i="1"/>
  <c r="N129" i="1"/>
  <c r="E129" i="1" s="1"/>
  <c r="R933" i="1"/>
  <c r="Q933" i="1" s="1"/>
  <c r="S933" i="1"/>
  <c r="O745" i="1"/>
  <c r="N1234" i="1"/>
  <c r="E1234" i="1" s="1"/>
  <c r="N1291" i="1"/>
  <c r="E1291" i="1" s="1"/>
  <c r="O162" i="1"/>
  <c r="N1124" i="1"/>
  <c r="E1124" i="1" s="1"/>
  <c r="H230" i="1"/>
  <c r="H231" i="1" s="1"/>
  <c r="H232" i="1" s="1"/>
  <c r="H233" i="1" s="1"/>
  <c r="H234" i="1" s="1"/>
  <c r="H235" i="1" s="1"/>
  <c r="F230" i="1"/>
  <c r="F231" i="1" s="1"/>
  <c r="F232" i="1" s="1"/>
  <c r="O134" i="1"/>
  <c r="N378" i="1"/>
  <c r="E378" i="1" s="1"/>
  <c r="N841" i="1"/>
  <c r="E841" i="1" s="1"/>
  <c r="AA841" i="1" s="1"/>
  <c r="O918" i="1"/>
  <c r="O520" i="1"/>
  <c r="O586" i="1"/>
  <c r="O1286" i="1"/>
  <c r="O323" i="1"/>
  <c r="O1087" i="1"/>
  <c r="N882" i="1"/>
  <c r="E882" i="1" s="1"/>
  <c r="S234" i="1"/>
  <c r="R234" i="1"/>
  <c r="Q234" i="1" s="1"/>
  <c r="N437" i="1"/>
  <c r="E437" i="1" s="1"/>
  <c r="O1169" i="1"/>
  <c r="O926" i="1"/>
  <c r="O1285" i="1"/>
  <c r="O201" i="1"/>
  <c r="O942" i="1"/>
  <c r="N117" i="1"/>
  <c r="E117" i="1" s="1"/>
  <c r="AA117" i="1" s="1"/>
  <c r="O1332" i="1"/>
  <c r="G1216" i="1"/>
  <c r="F1216" i="1"/>
  <c r="I1216" i="1"/>
  <c r="H1216" i="1"/>
  <c r="R1216" i="1"/>
  <c r="Q1216" i="1" s="1"/>
  <c r="N435" i="1"/>
  <c r="E435" i="1" s="1"/>
  <c r="O746" i="1"/>
  <c r="N891" i="1"/>
  <c r="E891" i="1" s="1"/>
  <c r="N272" i="1"/>
  <c r="E272" i="1" s="1"/>
  <c r="O1368" i="1"/>
  <c r="O278" i="1"/>
  <c r="N1081" i="1"/>
  <c r="E1081" i="1" s="1"/>
  <c r="O1303" i="1"/>
  <c r="N425" i="1"/>
  <c r="E425" i="1" s="1"/>
  <c r="AA425" i="1" s="1"/>
  <c r="N996" i="1"/>
  <c r="E996" i="1" s="1"/>
  <c r="N1109" i="1"/>
  <c r="E1109" i="1" s="1"/>
  <c r="N1455" i="1"/>
  <c r="E1455" i="1" s="1"/>
  <c r="O977" i="1"/>
  <c r="N1444" i="1"/>
  <c r="E1444" i="1" s="1"/>
  <c r="N1250" i="1"/>
  <c r="E1250" i="1" s="1"/>
  <c r="O328" i="1"/>
  <c r="N249" i="1"/>
  <c r="E249" i="1" s="1"/>
  <c r="N665" i="1"/>
  <c r="E665" i="1" s="1"/>
  <c r="N812" i="1"/>
  <c r="E812" i="1" s="1"/>
  <c r="N1117" i="1"/>
  <c r="E1117" i="1" s="1"/>
  <c r="O692" i="1"/>
  <c r="N390" i="1"/>
  <c r="E390" i="1" s="1"/>
  <c r="AA390" i="1" s="1"/>
  <c r="O381" i="1"/>
  <c r="N1140" i="1"/>
  <c r="E1140" i="1" s="1"/>
  <c r="N133" i="1"/>
  <c r="E133" i="1" s="1"/>
  <c r="O602" i="1"/>
  <c r="G628" i="1"/>
  <c r="H628" i="1"/>
  <c r="F628" i="1"/>
  <c r="I628" i="1"/>
  <c r="R628" i="1"/>
  <c r="Q628" i="1" s="1"/>
  <c r="S628" i="1"/>
  <c r="N728" i="1"/>
  <c r="E728" i="1" s="1"/>
  <c r="S402" i="1"/>
  <c r="R402" i="1"/>
  <c r="Q402" i="1" s="1"/>
  <c r="N282" i="1"/>
  <c r="E282" i="1" s="1"/>
  <c r="O391" i="1"/>
  <c r="N957" i="1"/>
  <c r="E957" i="1" s="1"/>
  <c r="AA957" i="1" s="1"/>
  <c r="O676" i="1"/>
  <c r="O1342" i="1"/>
  <c r="O674" i="1"/>
  <c r="N299" i="1"/>
  <c r="E299" i="1" s="1"/>
  <c r="AA299" i="1" s="1"/>
  <c r="O1124" i="1"/>
  <c r="N984" i="1"/>
  <c r="E984" i="1" s="1"/>
  <c r="O928" i="1"/>
  <c r="O552" i="1"/>
  <c r="O443" i="1"/>
  <c r="N332" i="1"/>
  <c r="E332" i="1" s="1"/>
  <c r="N758" i="1"/>
  <c r="E758" i="1" s="1"/>
  <c r="O339" i="1"/>
  <c r="O558" i="1"/>
  <c r="O46" i="1"/>
  <c r="O922" i="1"/>
  <c r="O687" i="1"/>
  <c r="O832" i="1"/>
  <c r="N1169" i="1"/>
  <c r="E1169" i="1" s="1"/>
  <c r="N52" i="1"/>
  <c r="E52" i="1" s="1"/>
  <c r="O1036" i="1"/>
  <c r="N216" i="1"/>
  <c r="E216" i="1" s="1"/>
  <c r="O1028" i="1"/>
  <c r="O1363" i="1"/>
  <c r="O312" i="1"/>
  <c r="O164" i="1"/>
  <c r="O645" i="1"/>
  <c r="N1377" i="1"/>
  <c r="E1377" i="1" s="1"/>
  <c r="AA1377" i="1" s="1"/>
  <c r="N1335" i="1"/>
  <c r="E1335" i="1" s="1"/>
  <c r="AA1335" i="1" s="1"/>
  <c r="O714" i="1"/>
  <c r="O171" i="1"/>
  <c r="O448" i="1"/>
  <c r="O1135" i="1"/>
  <c r="N1152" i="1"/>
  <c r="E1152" i="1" s="1"/>
  <c r="O276" i="1"/>
  <c r="O420" i="1"/>
  <c r="O1173" i="1"/>
  <c r="N1205" i="1"/>
  <c r="E1205" i="1" s="1"/>
  <c r="AA1205" i="1" s="1"/>
  <c r="N529" i="1"/>
  <c r="E529" i="1" s="1"/>
  <c r="N1319" i="1"/>
  <c r="E1319" i="1" s="1"/>
  <c r="N312" i="1"/>
  <c r="E312" i="1" s="1"/>
  <c r="AA312" i="1" s="1"/>
  <c r="O1404" i="1"/>
  <c r="N618" i="1"/>
  <c r="E618" i="1" s="1"/>
  <c r="O117" i="1"/>
  <c r="R1297" i="1"/>
  <c r="Q1297" i="1" s="1"/>
  <c r="S1297" i="1"/>
  <c r="O1248" i="1"/>
  <c r="N364" i="1"/>
  <c r="E364" i="1" s="1"/>
  <c r="R681" i="1"/>
  <c r="Q681" i="1" s="1"/>
  <c r="S681" i="1"/>
  <c r="S989" i="1"/>
  <c r="R989" i="1"/>
  <c r="Q989" i="1" s="1"/>
  <c r="R595" i="1"/>
  <c r="Q595" i="1" s="1"/>
  <c r="S595" i="1"/>
  <c r="O994" i="1"/>
  <c r="N1263" i="1"/>
  <c r="E1263" i="1" s="1"/>
  <c r="N43" i="1"/>
  <c r="E43" i="1" s="1"/>
  <c r="O111" i="1"/>
  <c r="N1168" i="1"/>
  <c r="E1168" i="1" s="1"/>
  <c r="R289" i="1"/>
  <c r="Q289" i="1" s="1"/>
  <c r="S1352" i="1"/>
  <c r="G964" i="1"/>
  <c r="F964" i="1"/>
  <c r="I964" i="1"/>
  <c r="H964" i="1"/>
  <c r="R964" i="1"/>
  <c r="Q964" i="1" s="1"/>
  <c r="S964" i="1"/>
  <c r="S767" i="1"/>
  <c r="R767" i="1"/>
  <c r="Q767" i="1" s="1"/>
  <c r="N889" i="1"/>
  <c r="E889" i="1" s="1"/>
  <c r="N699" i="1"/>
  <c r="E699" i="1" s="1"/>
  <c r="O772" i="1"/>
  <c r="N649" i="1"/>
  <c r="E649" i="1" s="1"/>
  <c r="AA649" i="1" s="1"/>
  <c r="N358" i="1"/>
  <c r="E358" i="1" s="1"/>
  <c r="AA358" i="1" s="1"/>
  <c r="N1087" i="1"/>
  <c r="E1087" i="1" s="1"/>
  <c r="AA1087" i="1" s="1"/>
  <c r="N985" i="1"/>
  <c r="E985" i="1" s="1"/>
  <c r="G1132" i="1"/>
  <c r="F1132" i="1"/>
  <c r="I1132" i="1"/>
  <c r="H1132" i="1"/>
  <c r="S1132" i="1"/>
  <c r="R1132" i="1"/>
  <c r="Q1132" i="1" s="1"/>
  <c r="N385" i="1"/>
  <c r="E385" i="1" s="1"/>
  <c r="O170" i="1"/>
  <c r="N1403" i="1"/>
  <c r="E1403" i="1" s="1"/>
  <c r="S1239" i="1"/>
  <c r="R1239" i="1"/>
  <c r="Q1239" i="1" s="1"/>
  <c r="N509" i="1"/>
  <c r="E509" i="1" s="1"/>
  <c r="AA509" i="1" s="1"/>
  <c r="O271" i="1"/>
  <c r="N212" i="1"/>
  <c r="E212" i="1" s="1"/>
  <c r="O1444" i="1"/>
  <c r="O1059" i="1"/>
  <c r="O246" i="1"/>
  <c r="N528" i="1"/>
  <c r="E528" i="1" s="1"/>
  <c r="N545" i="1"/>
  <c r="E545" i="1" s="1"/>
  <c r="O898" i="1"/>
  <c r="N419" i="1"/>
  <c r="E419" i="1" s="1"/>
  <c r="N886" i="1"/>
  <c r="E886" i="1" s="1"/>
  <c r="O761" i="1"/>
  <c r="S1048" i="1"/>
  <c r="R1048" i="1"/>
  <c r="Q1048" i="1" s="1"/>
  <c r="N864" i="1"/>
  <c r="E864" i="1" s="1"/>
  <c r="N1321" i="1"/>
  <c r="E1321" i="1" s="1"/>
  <c r="AA1321" i="1" s="1"/>
  <c r="N825" i="1"/>
  <c r="E825" i="1" s="1"/>
  <c r="S456" i="1"/>
  <c r="R456" i="1"/>
  <c r="Q456" i="1" s="1"/>
  <c r="O1358" i="1"/>
  <c r="N168" i="1"/>
  <c r="E168" i="1" s="1"/>
  <c r="O1336" i="1"/>
  <c r="N369" i="1"/>
  <c r="E369" i="1" s="1"/>
  <c r="AA369" i="1" s="1"/>
  <c r="N157" i="1"/>
  <c r="E157" i="1" s="1"/>
  <c r="N333" i="1"/>
  <c r="E333" i="1" s="1"/>
  <c r="O1138" i="1"/>
  <c r="N506" i="1"/>
  <c r="E506" i="1" s="1"/>
  <c r="AA506" i="1" s="1"/>
  <c r="S401" i="1"/>
  <c r="R401" i="1"/>
  <c r="Q401" i="1" s="1"/>
  <c r="O306" i="1"/>
  <c r="N845" i="1"/>
  <c r="E845" i="1" s="1"/>
  <c r="AA845" i="1" s="1"/>
  <c r="O182" i="1"/>
  <c r="N636" i="1"/>
  <c r="E636" i="1" s="1"/>
  <c r="O975" i="1"/>
  <c r="N78" i="1"/>
  <c r="E78" i="1" s="1"/>
  <c r="AA78" i="1" s="1"/>
  <c r="O579" i="1"/>
  <c r="S875" i="1"/>
  <c r="R875" i="1"/>
  <c r="Q875" i="1" s="1"/>
  <c r="O334" i="1"/>
  <c r="O364" i="1"/>
  <c r="N467" i="1"/>
  <c r="E467" i="1" s="1"/>
  <c r="AA467" i="1" s="1"/>
  <c r="N41" i="1"/>
  <c r="E41" i="1" s="1"/>
  <c r="AA41" i="1" s="1"/>
  <c r="N1125" i="1"/>
  <c r="E1125" i="1" s="1"/>
  <c r="AA1125" i="1" s="1"/>
  <c r="O1175" i="1"/>
  <c r="S821" i="1"/>
  <c r="R821" i="1"/>
  <c r="Q821" i="1" s="1"/>
  <c r="N1195" i="1"/>
  <c r="E1195" i="1" s="1"/>
  <c r="S150" i="1"/>
  <c r="R150" i="1"/>
  <c r="Q150" i="1" s="1"/>
  <c r="O618" i="1"/>
  <c r="O640" i="1"/>
  <c r="O1198" i="1"/>
  <c r="O269" i="1"/>
  <c r="O582" i="1"/>
  <c r="S427" i="1"/>
  <c r="R427" i="1"/>
  <c r="Q427" i="1" s="1"/>
  <c r="O774" i="1"/>
  <c r="N99" i="1"/>
  <c r="E99" i="1" s="1"/>
  <c r="N983" i="1"/>
  <c r="E983" i="1" s="1"/>
  <c r="N1345" i="1"/>
  <c r="E1345" i="1" s="1"/>
  <c r="O248" i="1"/>
  <c r="N1194" i="1"/>
  <c r="E1194" i="1" s="1"/>
  <c r="O388" i="1"/>
  <c r="G236" i="1"/>
  <c r="I236" i="1"/>
  <c r="R236" i="1"/>
  <c r="Q236" i="1" s="1"/>
  <c r="N172" i="1"/>
  <c r="E172" i="1" s="1"/>
  <c r="O1407" i="1"/>
  <c r="N1318" i="1"/>
  <c r="E1318" i="1" s="1"/>
  <c r="N809" i="1"/>
  <c r="E809" i="1" s="1"/>
  <c r="AA809" i="1" s="1"/>
  <c r="N1136" i="1"/>
  <c r="E1136" i="1" s="1"/>
  <c r="O240" i="1"/>
  <c r="O1421" i="1"/>
  <c r="O668" i="1"/>
  <c r="G768" i="1"/>
  <c r="I768" i="1"/>
  <c r="R768" i="1"/>
  <c r="Q768" i="1" s="1"/>
  <c r="O537" i="1"/>
  <c r="N245" i="1"/>
  <c r="E245" i="1" s="1"/>
  <c r="AA245" i="1" s="1"/>
  <c r="N298" i="1"/>
  <c r="E298" i="1" s="1"/>
  <c r="O184" i="1"/>
  <c r="O826" i="1"/>
  <c r="N1368" i="1"/>
  <c r="E1368" i="1" s="1"/>
  <c r="N1191" i="1"/>
  <c r="E1191" i="1" s="1"/>
  <c r="O776" i="1"/>
  <c r="O686" i="1"/>
  <c r="O71" i="1"/>
  <c r="O1177" i="1"/>
  <c r="N1059" i="1"/>
  <c r="E1059" i="1" s="1"/>
  <c r="AA1059" i="1" s="1"/>
  <c r="O718" i="1"/>
  <c r="O362" i="1"/>
  <c r="O70" i="1"/>
  <c r="N1057" i="1"/>
  <c r="E1057" i="1" s="1"/>
  <c r="N759" i="1"/>
  <c r="E759" i="1" s="1"/>
  <c r="AA759" i="1" s="1"/>
  <c r="O748" i="1"/>
  <c r="O223" i="1"/>
  <c r="N85" i="1"/>
  <c r="E85" i="1" s="1"/>
  <c r="N422" i="1"/>
  <c r="E422" i="1" s="1"/>
  <c r="R654" i="1"/>
  <c r="Q654" i="1" s="1"/>
  <c r="N1118" i="1"/>
  <c r="E1118" i="1" s="1"/>
  <c r="N255" i="1"/>
  <c r="E255" i="1" s="1"/>
  <c r="N357" i="1"/>
  <c r="E357" i="1" s="1"/>
  <c r="N613" i="1"/>
  <c r="E613" i="1" s="1"/>
  <c r="AA613" i="1" s="1"/>
  <c r="S823" i="1"/>
  <c r="O1334" i="1"/>
  <c r="O1225" i="1"/>
  <c r="N629" i="1"/>
  <c r="E629" i="1" s="1"/>
  <c r="N169" i="1"/>
  <c r="E169" i="1" s="1"/>
  <c r="R1188" i="1"/>
  <c r="Q1188" i="1" s="1"/>
  <c r="S1188" i="1"/>
  <c r="N1365" i="1"/>
  <c r="E1365" i="1" s="1"/>
  <c r="N1317" i="1"/>
  <c r="E1317" i="1" s="1"/>
  <c r="O662" i="1"/>
  <c r="N277" i="1"/>
  <c r="E277" i="1" s="1"/>
  <c r="S1101" i="1"/>
  <c r="R1101" i="1"/>
  <c r="Q1101" i="1" s="1"/>
  <c r="N1306" i="1"/>
  <c r="E1306" i="1" s="1"/>
  <c r="N475" i="1"/>
  <c r="E475" i="1" s="1"/>
  <c r="N1005" i="1"/>
  <c r="E1005" i="1" s="1"/>
  <c r="N192" i="1"/>
  <c r="E192" i="1" s="1"/>
  <c r="O522" i="1"/>
  <c r="O155" i="1"/>
  <c r="N997" i="1"/>
  <c r="E997" i="1" s="1"/>
  <c r="AA997" i="1" s="1"/>
  <c r="S514" i="1"/>
  <c r="R514" i="1"/>
  <c r="Q514" i="1" s="1"/>
  <c r="O221" i="1"/>
  <c r="N917" i="1"/>
  <c r="E917" i="1" s="1"/>
  <c r="N743" i="1"/>
  <c r="E743" i="1" s="1"/>
  <c r="N556" i="1"/>
  <c r="E556" i="1" s="1"/>
  <c r="N1033" i="1"/>
  <c r="E1033" i="1" s="1"/>
  <c r="AA1033" i="1" s="1"/>
  <c r="O659" i="1"/>
  <c r="S1154" i="1"/>
  <c r="R1154" i="1"/>
  <c r="Q1154" i="1" s="1"/>
  <c r="G1154" i="1"/>
  <c r="G1155" i="1" s="1"/>
  <c r="G1156" i="1" s="1"/>
  <c r="G1157" i="1" s="1"/>
  <c r="G1158" i="1" s="1"/>
  <c r="G1159" i="1" s="1"/>
  <c r="G1160" i="1" s="1"/>
  <c r="I1154" i="1"/>
  <c r="I1155" i="1" s="1"/>
  <c r="I1156" i="1" s="1"/>
  <c r="I1157" i="1" s="1"/>
  <c r="I1158" i="1" s="1"/>
  <c r="I1159" i="1" s="1"/>
  <c r="I1160" i="1" s="1"/>
  <c r="H1154" i="1"/>
  <c r="H1155" i="1" s="1"/>
  <c r="H1156" i="1" s="1"/>
  <c r="H1157" i="1" s="1"/>
  <c r="H1158" i="1" s="1"/>
  <c r="H1159" i="1" s="1"/>
  <c r="H1160" i="1" s="1"/>
  <c r="F1154" i="1"/>
  <c r="F1155" i="1" s="1"/>
  <c r="F1156" i="1" s="1"/>
  <c r="F1157" i="1" s="1"/>
  <c r="F1158" i="1" s="1"/>
  <c r="F1159" i="1" s="1"/>
  <c r="F1160" i="1" s="1"/>
  <c r="O973" i="1"/>
  <c r="O1088" i="1"/>
  <c r="O636" i="1"/>
  <c r="N1274" i="1"/>
  <c r="E1274" i="1" s="1"/>
  <c r="R739" i="1"/>
  <c r="Q739" i="1" s="1"/>
  <c r="S1323" i="1"/>
  <c r="S287" i="1"/>
  <c r="O356" i="1"/>
  <c r="N645" i="1"/>
  <c r="E645" i="1" s="1"/>
  <c r="O842" i="1"/>
  <c r="N1225" i="1"/>
  <c r="E1225" i="1" s="1"/>
  <c r="N806" i="1"/>
  <c r="E806" i="1" s="1"/>
  <c r="AA806" i="1" s="1"/>
  <c r="S1382" i="1"/>
  <c r="R1382" i="1"/>
  <c r="Q1382" i="1" s="1"/>
  <c r="N1008" i="1"/>
  <c r="E1008" i="1" s="1"/>
  <c r="AA1008" i="1" s="1"/>
  <c r="O154" i="1"/>
  <c r="O1331" i="1"/>
  <c r="R651" i="1"/>
  <c r="Q651" i="1" s="1"/>
  <c r="O156" i="1"/>
  <c r="O1145" i="1"/>
  <c r="O747" i="1"/>
  <c r="O77" i="1"/>
  <c r="N1149" i="1"/>
  <c r="E1149" i="1" s="1"/>
  <c r="O923" i="1"/>
  <c r="N999" i="1"/>
  <c r="E999" i="1" s="1"/>
  <c r="AA999" i="1" s="1"/>
  <c r="N226" i="1"/>
  <c r="E226" i="1" s="1"/>
  <c r="AA226" i="1" s="1"/>
  <c r="N698" i="1"/>
  <c r="E698" i="1" s="1"/>
  <c r="N1141" i="1"/>
  <c r="E1141" i="1" s="1"/>
  <c r="O1112" i="1"/>
  <c r="N941" i="1"/>
  <c r="E941" i="1" s="1"/>
  <c r="O1337" i="1"/>
  <c r="O888" i="1"/>
  <c r="O285" i="1"/>
  <c r="N301" i="1"/>
  <c r="E301" i="1" s="1"/>
  <c r="O664" i="1"/>
  <c r="O1398" i="1"/>
  <c r="O1148" i="1"/>
  <c r="R148" i="1"/>
  <c r="Q148" i="1" s="1"/>
  <c r="O895" i="1"/>
  <c r="N524" i="1"/>
  <c r="E524" i="1" s="1"/>
  <c r="O477" i="1"/>
  <c r="O1305" i="1"/>
  <c r="O369" i="1"/>
  <c r="O451" i="1"/>
  <c r="O693" i="1"/>
  <c r="N949" i="1"/>
  <c r="E949" i="1" s="1"/>
  <c r="AA949" i="1" s="1"/>
  <c r="O925" i="1"/>
  <c r="N54" i="1"/>
  <c r="E54" i="1" s="1"/>
  <c r="AA54" i="1" s="1"/>
  <c r="O920" i="1"/>
  <c r="S1017" i="1"/>
  <c r="R1017" i="1"/>
  <c r="Q1017" i="1" s="1"/>
  <c r="O941" i="1"/>
  <c r="O556" i="1"/>
  <c r="N1367" i="1"/>
  <c r="E1367" i="1" s="1"/>
  <c r="AA1367" i="1" s="1"/>
  <c r="O1032" i="1"/>
  <c r="N108" i="1"/>
  <c r="E108" i="1" s="1"/>
  <c r="N305" i="1"/>
  <c r="E305" i="1" s="1"/>
  <c r="N581" i="1"/>
  <c r="E581" i="1" s="1"/>
  <c r="AA581" i="1" s="1"/>
  <c r="N722" i="1"/>
  <c r="E722" i="1" s="1"/>
  <c r="O466" i="1"/>
  <c r="O550" i="1"/>
  <c r="N184" i="1"/>
  <c r="E184" i="1" s="1"/>
  <c r="O295" i="1"/>
  <c r="O324" i="1"/>
  <c r="N1053" i="1"/>
  <c r="E1053" i="1" s="1"/>
  <c r="AA1053" i="1" s="1"/>
  <c r="O557" i="1"/>
  <c r="N1199" i="1"/>
  <c r="E1199" i="1" s="1"/>
  <c r="N1395" i="1"/>
  <c r="E1395" i="1" s="1"/>
  <c r="O983" i="1"/>
  <c r="G740" i="1"/>
  <c r="I740" i="1"/>
  <c r="H740" i="1"/>
  <c r="F740" i="1"/>
  <c r="R740" i="1"/>
  <c r="Q740" i="1" s="1"/>
  <c r="N666" i="1"/>
  <c r="E666" i="1" s="1"/>
  <c r="AA666" i="1" s="1"/>
  <c r="N844" i="1"/>
  <c r="E844" i="1" s="1"/>
  <c r="AA844" i="1" s="1"/>
  <c r="N857" i="1"/>
  <c r="E857" i="1" s="1"/>
  <c r="N1004" i="1"/>
  <c r="E1004" i="1" s="1"/>
  <c r="N1334" i="1"/>
  <c r="E1334" i="1" s="1"/>
  <c r="O165" i="1"/>
  <c r="N700" i="1"/>
  <c r="E700" i="1" s="1"/>
  <c r="AA700" i="1" s="1"/>
  <c r="N500" i="1"/>
  <c r="E500" i="1" s="1"/>
  <c r="N254" i="1"/>
  <c r="E254" i="1" s="1"/>
  <c r="N590" i="1"/>
  <c r="E590" i="1" s="1"/>
  <c r="N1422" i="1"/>
  <c r="E1422" i="1" s="1"/>
  <c r="N815" i="1"/>
  <c r="E815" i="1" s="1"/>
  <c r="N309" i="1"/>
  <c r="E309" i="1" s="1"/>
  <c r="O257" i="1"/>
  <c r="O1050" i="1"/>
  <c r="O601" i="1"/>
  <c r="G908" i="1"/>
  <c r="I908" i="1"/>
  <c r="H908" i="1"/>
  <c r="F908" i="1"/>
  <c r="R908" i="1"/>
  <c r="Q908" i="1" s="1"/>
  <c r="S908" i="1"/>
  <c r="S678" i="1"/>
  <c r="R678" i="1"/>
  <c r="Q678" i="1" s="1"/>
  <c r="G678" i="1"/>
  <c r="G679" i="1" s="1"/>
  <c r="G680" i="1" s="1"/>
  <c r="G681" i="1" s="1"/>
  <c r="G682" i="1" s="1"/>
  <c r="G683" i="1" s="1"/>
  <c r="G684" i="1" s="1"/>
  <c r="I678" i="1"/>
  <c r="I679" i="1" s="1"/>
  <c r="I680" i="1" s="1"/>
  <c r="I681" i="1" s="1"/>
  <c r="I682" i="1" s="1"/>
  <c r="F678" i="1"/>
  <c r="F679" i="1" s="1"/>
  <c r="F680" i="1" s="1"/>
  <c r="F681" i="1" s="1"/>
  <c r="F682" i="1" s="1"/>
  <c r="F683" i="1" s="1"/>
  <c r="F684" i="1" s="1"/>
  <c r="H678" i="1"/>
  <c r="H679" i="1" s="1"/>
  <c r="H680" i="1" s="1"/>
  <c r="H681" i="1" s="1"/>
  <c r="H682" i="1" s="1"/>
  <c r="O1180" i="1"/>
  <c r="N866" i="1"/>
  <c r="E866" i="1" s="1"/>
  <c r="AA866" i="1" s="1"/>
  <c r="O916" i="1"/>
  <c r="N1162" i="1"/>
  <c r="E1162" i="1" s="1"/>
  <c r="O608" i="1"/>
  <c r="N756" i="1"/>
  <c r="E756" i="1" s="1"/>
  <c r="N695" i="1"/>
  <c r="E695" i="1" s="1"/>
  <c r="AA695" i="1" s="1"/>
  <c r="N1036" i="1"/>
  <c r="E1036" i="1" s="1"/>
  <c r="AA1036" i="1" s="1"/>
  <c r="O1096" i="1"/>
  <c r="N757" i="1"/>
  <c r="E757" i="1" s="1"/>
  <c r="N446" i="1"/>
  <c r="E446" i="1" s="1"/>
  <c r="AA446" i="1" s="1"/>
  <c r="O573" i="1"/>
  <c r="N577" i="1"/>
  <c r="E577" i="1" s="1"/>
  <c r="O138" i="1"/>
  <c r="O1079" i="1"/>
  <c r="O198" i="1"/>
  <c r="O858" i="1"/>
  <c r="N494" i="1"/>
  <c r="E494" i="1" s="1"/>
  <c r="AA494" i="1" s="1"/>
  <c r="O330" i="1"/>
  <c r="O699" i="1"/>
  <c r="N601" i="1"/>
  <c r="E601" i="1" s="1"/>
  <c r="O1392" i="1"/>
  <c r="O1122" i="1"/>
  <c r="O1446" i="1"/>
  <c r="N634" i="1"/>
  <c r="E634" i="1" s="1"/>
  <c r="N1273" i="1"/>
  <c r="E1273" i="1" s="1"/>
  <c r="AA1273" i="1" s="1"/>
  <c r="N352" i="1"/>
  <c r="E352" i="1" s="1"/>
  <c r="O825" i="1"/>
  <c r="O158" i="1"/>
  <c r="O786" i="1"/>
  <c r="N1012" i="1"/>
  <c r="E1012" i="1" s="1"/>
  <c r="AA1012" i="1" s="1"/>
  <c r="O1391" i="1"/>
  <c r="N777" i="1"/>
  <c r="E777" i="1" s="1"/>
  <c r="O491" i="1"/>
  <c r="N521" i="1"/>
  <c r="E521" i="1" s="1"/>
  <c r="N115" i="1"/>
  <c r="E115" i="1" s="1"/>
  <c r="AA115" i="1" s="1"/>
  <c r="O1261" i="1"/>
  <c r="N1265" i="1"/>
  <c r="E1265" i="1" s="1"/>
  <c r="AA1265" i="1" s="1"/>
  <c r="O744" i="1"/>
  <c r="N463" i="1"/>
  <c r="E463" i="1" s="1"/>
  <c r="AA463" i="1" s="1"/>
  <c r="O873" i="1"/>
  <c r="N153" i="1"/>
  <c r="E153" i="1" s="1"/>
  <c r="AA153" i="1" s="1"/>
  <c r="N411" i="1"/>
  <c r="E411" i="1" s="1"/>
  <c r="AA411" i="1" s="1"/>
  <c r="O353" i="1"/>
  <c r="O51" i="1"/>
  <c r="N752" i="1"/>
  <c r="E752" i="1" s="1"/>
  <c r="S177" i="1"/>
  <c r="R177" i="1"/>
  <c r="Q177" i="1" s="1"/>
  <c r="S1020" i="1"/>
  <c r="R1020" i="1"/>
  <c r="Q1020" i="1" s="1"/>
  <c r="N827" i="1"/>
  <c r="E827" i="1" s="1"/>
  <c r="O1010" i="1"/>
  <c r="N440" i="1"/>
  <c r="E440" i="1" s="1"/>
  <c r="O1310" i="1"/>
  <c r="O304" i="1"/>
  <c r="N1257" i="1"/>
  <c r="E1257" i="1" s="1"/>
  <c r="AA1257" i="1" s="1"/>
  <c r="O1049" i="1"/>
  <c r="O1448" i="1"/>
  <c r="S288" i="1"/>
  <c r="R288" i="1"/>
  <c r="Q288" i="1" s="1"/>
  <c r="O224" i="1"/>
  <c r="N741" i="1"/>
  <c r="E741" i="1" s="1"/>
  <c r="O629" i="1"/>
  <c r="S511" i="1"/>
  <c r="O760" i="1"/>
  <c r="O1348" i="1"/>
  <c r="O300" i="1"/>
  <c r="O575" i="1"/>
  <c r="N445" i="1"/>
  <c r="E445" i="1" s="1"/>
  <c r="O1252" i="1"/>
  <c r="N1025" i="1"/>
  <c r="E1025" i="1" s="1"/>
  <c r="O1338" i="1"/>
  <c r="O75" i="1"/>
  <c r="N642" i="1"/>
  <c r="E642" i="1" s="1"/>
  <c r="AA642" i="1" s="1"/>
  <c r="O690" i="1"/>
  <c r="N444" i="1"/>
  <c r="E444" i="1" s="1"/>
  <c r="N1218" i="1"/>
  <c r="E1218" i="1" s="1"/>
  <c r="AA1218" i="1" s="1"/>
  <c r="N1051" i="1"/>
  <c r="E1051" i="1" s="1"/>
  <c r="N220" i="1"/>
  <c r="E220" i="1" s="1"/>
  <c r="N1330" i="1"/>
  <c r="E1330" i="1" s="1"/>
  <c r="R1406" i="1"/>
  <c r="Q1406" i="1" s="1"/>
  <c r="G1406" i="1"/>
  <c r="I1406" i="1"/>
  <c r="H1406" i="1"/>
  <c r="F1406" i="1"/>
  <c r="N667" i="1"/>
  <c r="E667" i="1" s="1"/>
  <c r="S1128" i="1"/>
  <c r="R1128" i="1"/>
  <c r="Q1128" i="1" s="1"/>
  <c r="N744" i="1"/>
  <c r="E744" i="1" s="1"/>
  <c r="S709" i="1"/>
  <c r="R709" i="1"/>
  <c r="Q709" i="1" s="1"/>
  <c r="N575" i="1"/>
  <c r="E575" i="1" s="1"/>
  <c r="O635" i="1"/>
  <c r="O1082" i="1"/>
  <c r="N143" i="1"/>
  <c r="E143" i="1" s="1"/>
  <c r="O1062" i="1"/>
  <c r="N97" i="1"/>
  <c r="E97" i="1" s="1"/>
  <c r="R205" i="1"/>
  <c r="Q205" i="1" s="1"/>
  <c r="O439" i="1"/>
  <c r="N611" i="1"/>
  <c r="E611" i="1" s="1"/>
  <c r="O1234" i="1"/>
  <c r="O452" i="1"/>
  <c r="N751" i="1"/>
  <c r="E751" i="1" s="1"/>
  <c r="O1083" i="1"/>
  <c r="O1077" i="1"/>
  <c r="N1391" i="1"/>
  <c r="E1391" i="1" s="1"/>
  <c r="AA1391" i="1" s="1"/>
  <c r="N1453" i="1"/>
  <c r="E1453" i="1" s="1"/>
  <c r="O251" i="1"/>
  <c r="R597" i="1"/>
  <c r="Q597" i="1" s="1"/>
  <c r="N1286" i="1"/>
  <c r="E1286" i="1" s="1"/>
  <c r="AA1286" i="1" s="1"/>
  <c r="N188" i="1"/>
  <c r="E188" i="1" s="1"/>
  <c r="O828" i="1"/>
  <c r="O1346" i="1"/>
  <c r="O929" i="1"/>
  <c r="N895" i="1"/>
  <c r="E895" i="1" s="1"/>
  <c r="N1189" i="1"/>
  <c r="E1189" i="1" s="1"/>
  <c r="AA1189" i="1" s="1"/>
  <c r="O407" i="1"/>
  <c r="O1287" i="1"/>
  <c r="O870" i="1"/>
  <c r="O812" i="1"/>
  <c r="N489" i="1"/>
  <c r="E489" i="1" s="1"/>
  <c r="AA489" i="1" s="1"/>
  <c r="N1301" i="1"/>
  <c r="E1301" i="1" s="1"/>
  <c r="N923" i="1"/>
  <c r="E923" i="1" s="1"/>
  <c r="N1371" i="1"/>
  <c r="E1371" i="1" s="1"/>
  <c r="R1157" i="1"/>
  <c r="Q1157" i="1" s="1"/>
  <c r="S1157" i="1"/>
  <c r="R571" i="1"/>
  <c r="Q571" i="1" s="1"/>
  <c r="S571" i="1"/>
  <c r="N773" i="1"/>
  <c r="E773" i="1" s="1"/>
  <c r="N257" i="1"/>
  <c r="E257" i="1" s="1"/>
  <c r="AA257" i="1" s="1"/>
  <c r="N1000" i="1"/>
  <c r="E1000" i="1" s="1"/>
  <c r="N894" i="1"/>
  <c r="E894" i="1" s="1"/>
  <c r="AA894" i="1" s="1"/>
  <c r="N901" i="1"/>
  <c r="E901" i="1" s="1"/>
  <c r="AA901" i="1" s="1"/>
  <c r="N1029" i="1"/>
  <c r="E1029" i="1" s="1"/>
  <c r="N1086" i="1"/>
  <c r="E1086" i="1" s="1"/>
  <c r="AA1086" i="1" s="1"/>
  <c r="N1349" i="1"/>
  <c r="E1349" i="1" s="1"/>
  <c r="AA1349" i="1" s="1"/>
  <c r="N1221" i="1"/>
  <c r="E1221" i="1" s="1"/>
  <c r="S1074" i="1"/>
  <c r="R1074" i="1"/>
  <c r="Q1074" i="1" s="1"/>
  <c r="N1461" i="1"/>
  <c r="E1461" i="1" s="1"/>
  <c r="AA1461" i="1" s="1"/>
  <c r="N746" i="1"/>
  <c r="E746" i="1" s="1"/>
  <c r="AA746" i="1" s="1"/>
  <c r="S790" i="1"/>
  <c r="R790" i="1"/>
  <c r="Q790" i="1" s="1"/>
  <c r="G790" i="1"/>
  <c r="G791" i="1" s="1"/>
  <c r="G792" i="1" s="1"/>
  <c r="G793" i="1" s="1"/>
  <c r="G794" i="1" s="1"/>
  <c r="G795" i="1" s="1"/>
  <c r="H790" i="1"/>
  <c r="H791" i="1" s="1"/>
  <c r="H792" i="1" s="1"/>
  <c r="H793" i="1" s="1"/>
  <c r="F790" i="1"/>
  <c r="F791" i="1" s="1"/>
  <c r="F792" i="1" s="1"/>
  <c r="F793" i="1" s="1"/>
  <c r="F794" i="1" s="1"/>
  <c r="F795" i="1" s="1"/>
  <c r="I790" i="1"/>
  <c r="I791" i="1" s="1"/>
  <c r="I792" i="1" s="1"/>
  <c r="I793" i="1" s="1"/>
  <c r="I794" i="1" s="1"/>
  <c r="I795" i="1" s="1"/>
  <c r="N1093" i="1"/>
  <c r="E1093" i="1" s="1"/>
  <c r="AA1093" i="1" s="1"/>
  <c r="N1064" i="1"/>
  <c r="E1064" i="1" s="1"/>
  <c r="G1384" i="1"/>
  <c r="I1384" i="1"/>
  <c r="H1384" i="1"/>
  <c r="F1384" i="1"/>
  <c r="R1384" i="1"/>
  <c r="Q1384" i="1" s="1"/>
  <c r="S706" i="1"/>
  <c r="R706" i="1"/>
  <c r="Q706" i="1" s="1"/>
  <c r="G706" i="1"/>
  <c r="G707" i="1" s="1"/>
  <c r="G708" i="1" s="1"/>
  <c r="G709" i="1" s="1"/>
  <c r="G710" i="1" s="1"/>
  <c r="G711" i="1" s="1"/>
  <c r="H706" i="1"/>
  <c r="H707" i="1" s="1"/>
  <c r="H708" i="1" s="1"/>
  <c r="H709" i="1" s="1"/>
  <c r="H710" i="1" s="1"/>
  <c r="H711" i="1" s="1"/>
  <c r="F706" i="1"/>
  <c r="F707" i="1" s="1"/>
  <c r="F708" i="1" s="1"/>
  <c r="F709" i="1" s="1"/>
  <c r="F710" i="1" s="1"/>
  <c r="F711" i="1" s="1"/>
  <c r="I706" i="1"/>
  <c r="I707" i="1" s="1"/>
  <c r="G348" i="1"/>
  <c r="I348" i="1"/>
  <c r="F348" i="1"/>
  <c r="H348" i="1"/>
  <c r="R348" i="1"/>
  <c r="Q348" i="1" s="1"/>
  <c r="N1450" i="1"/>
  <c r="E1450" i="1" s="1"/>
  <c r="R874" i="1"/>
  <c r="Q874" i="1" s="1"/>
  <c r="S874" i="1"/>
  <c r="G874" i="1"/>
  <c r="G875" i="1" s="1"/>
  <c r="G876" i="1" s="1"/>
  <c r="G877" i="1" s="1"/>
  <c r="G878" i="1" s="1"/>
  <c r="G879" i="1" s="1"/>
  <c r="F874" i="1"/>
  <c r="F875" i="1" s="1"/>
  <c r="F876" i="1" s="1"/>
  <c r="F877" i="1" s="1"/>
  <c r="F878" i="1" s="1"/>
  <c r="F879" i="1" s="1"/>
  <c r="I874" i="1"/>
  <c r="I875" i="1" s="1"/>
  <c r="I876" i="1" s="1"/>
  <c r="I877" i="1" s="1"/>
  <c r="I878" i="1" s="1"/>
  <c r="I879" i="1" s="1"/>
  <c r="H874" i="1"/>
  <c r="H875" i="1" s="1"/>
  <c r="H876" i="1" s="1"/>
  <c r="H877" i="1" s="1"/>
  <c r="H878" i="1" s="1"/>
  <c r="H879" i="1" s="1"/>
  <c r="N1307" i="1"/>
  <c r="E1307" i="1" s="1"/>
  <c r="AA1307" i="1" s="1"/>
  <c r="N786" i="1"/>
  <c r="E786" i="1" s="1"/>
  <c r="N808" i="1"/>
  <c r="E808" i="1" s="1"/>
  <c r="AA808" i="1" s="1"/>
  <c r="N1439" i="1"/>
  <c r="E1439" i="1" s="1"/>
  <c r="AA1439" i="1" s="1"/>
  <c r="N830" i="1"/>
  <c r="E830" i="1" s="1"/>
  <c r="S680" i="1"/>
  <c r="R680" i="1"/>
  <c r="Q680" i="1" s="1"/>
  <c r="N1435" i="1"/>
  <c r="E1435" i="1" s="1"/>
  <c r="N107" i="1"/>
  <c r="E107" i="1" s="1"/>
  <c r="O863" i="1"/>
  <c r="N969" i="1"/>
  <c r="E969" i="1" s="1"/>
  <c r="N900" i="1"/>
  <c r="E900" i="1" s="1"/>
  <c r="AA900" i="1" s="1"/>
  <c r="N278" i="1"/>
  <c r="E278" i="1" s="1"/>
  <c r="AA278" i="1" s="1"/>
  <c r="S820" i="1"/>
  <c r="R820" i="1"/>
  <c r="Q820" i="1" s="1"/>
  <c r="N648" i="1"/>
  <c r="E648" i="1" s="1"/>
  <c r="N239" i="1"/>
  <c r="E239" i="1" s="1"/>
  <c r="AA239" i="1" s="1"/>
  <c r="O112" i="1"/>
  <c r="N1226" i="1"/>
  <c r="E1226" i="1" s="1"/>
  <c r="N98" i="1"/>
  <c r="E98" i="1" s="1"/>
  <c r="N840" i="1"/>
  <c r="E840" i="1" s="1"/>
  <c r="O1147" i="1"/>
  <c r="O172" i="1"/>
  <c r="N112" i="1"/>
  <c r="E112" i="1" s="1"/>
  <c r="N547" i="1"/>
  <c r="E547" i="1" s="1"/>
  <c r="O531" i="1"/>
  <c r="N834" i="1"/>
  <c r="E834" i="1" s="1"/>
  <c r="AA834" i="1" s="1"/>
  <c r="O337" i="1"/>
  <c r="N838" i="1"/>
  <c r="E838" i="1" s="1"/>
  <c r="AA838" i="1" s="1"/>
  <c r="O1375" i="1"/>
  <c r="N781" i="1"/>
  <c r="E781" i="1" s="1"/>
  <c r="N1402" i="1"/>
  <c r="E1402" i="1" s="1"/>
  <c r="N789" i="1"/>
  <c r="E789" i="1" s="1"/>
  <c r="AA789" i="1" s="1"/>
  <c r="N546" i="1"/>
  <c r="E546" i="1" s="1"/>
  <c r="N266" i="1"/>
  <c r="E266" i="1" s="1"/>
  <c r="O293" i="1"/>
  <c r="N1227" i="1"/>
  <c r="E1227" i="1" s="1"/>
  <c r="O956" i="1"/>
  <c r="O782" i="1"/>
  <c r="O474" i="1"/>
  <c r="O1284" i="1"/>
  <c r="G516" i="1"/>
  <c r="G517" i="1" s="1"/>
  <c r="F516" i="1"/>
  <c r="F517" i="1" s="1"/>
  <c r="I516" i="1"/>
  <c r="I517" i="1" s="1"/>
  <c r="H516" i="1"/>
  <c r="H517" i="1" s="1"/>
  <c r="S516" i="1"/>
  <c r="R516" i="1"/>
  <c r="Q516" i="1" s="1"/>
  <c r="N201" i="1"/>
  <c r="E201" i="1" s="1"/>
  <c r="AA201" i="1" s="1"/>
  <c r="S175" i="1"/>
  <c r="R175" i="1"/>
  <c r="Q175" i="1" s="1"/>
  <c r="N1040" i="1"/>
  <c r="E1040" i="1" s="1"/>
  <c r="N1375" i="1"/>
  <c r="E1375" i="1" s="1"/>
  <c r="N1364" i="1"/>
  <c r="E1364" i="1" s="1"/>
  <c r="N337" i="1"/>
  <c r="E337" i="1" s="1"/>
  <c r="N826" i="1"/>
  <c r="E826" i="1" s="1"/>
  <c r="AA826" i="1" s="1"/>
  <c r="R764" i="1"/>
  <c r="Q764" i="1" s="1"/>
  <c r="S764" i="1"/>
  <c r="O827" i="1"/>
  <c r="N493" i="1"/>
  <c r="E493" i="1" s="1"/>
  <c r="O98" i="1"/>
  <c r="N497" i="1"/>
  <c r="E497" i="1" s="1"/>
  <c r="O48" i="1"/>
  <c r="O641" i="1"/>
  <c r="O425" i="1"/>
  <c r="S1267" i="1"/>
  <c r="O1136" i="1"/>
  <c r="O108" i="1"/>
  <c r="O1235" i="1"/>
  <c r="O1171" i="1"/>
  <c r="S849" i="1"/>
  <c r="R849" i="1"/>
  <c r="Q849" i="1" s="1"/>
  <c r="O529" i="1"/>
  <c r="O1163" i="1"/>
  <c r="N631" i="1"/>
  <c r="E631" i="1" s="1"/>
  <c r="AA631" i="1" s="1"/>
  <c r="N592" i="1"/>
  <c r="E592" i="1" s="1"/>
  <c r="R1100" i="1"/>
  <c r="Q1100" i="1" s="1"/>
  <c r="S1100" i="1"/>
  <c r="N564" i="1"/>
  <c r="E564" i="1" s="1"/>
  <c r="O128" i="1"/>
  <c r="O390" i="1"/>
  <c r="N1414" i="1"/>
  <c r="E1414" i="1" s="1"/>
  <c r="AA1414" i="1" s="1"/>
  <c r="N141" i="1"/>
  <c r="E141" i="1" s="1"/>
  <c r="AA141" i="1" s="1"/>
  <c r="O685" i="1"/>
  <c r="N1446" i="1"/>
  <c r="E1446" i="1" s="1"/>
  <c r="N242" i="1"/>
  <c r="E242" i="1" s="1"/>
  <c r="N1315" i="1"/>
  <c r="E1315" i="1" s="1"/>
  <c r="O1084" i="1"/>
  <c r="N801" i="1"/>
  <c r="E801" i="1" s="1"/>
  <c r="AA801" i="1" s="1"/>
  <c r="N182" i="1"/>
  <c r="E182" i="1" s="1"/>
  <c r="AA182" i="1" s="1"/>
  <c r="N956" i="1"/>
  <c r="E956" i="1" s="1"/>
  <c r="AA956" i="1" s="1"/>
  <c r="O632" i="1"/>
  <c r="O498" i="1"/>
  <c r="S791" i="1"/>
  <c r="R791" i="1"/>
  <c r="Q791" i="1" s="1"/>
  <c r="N1153" i="1"/>
  <c r="E1153" i="1" s="1"/>
  <c r="AA1153" i="1" s="1"/>
  <c r="O47" i="1"/>
  <c r="O1333" i="1"/>
  <c r="N975" i="1"/>
  <c r="E975" i="1" s="1"/>
  <c r="N293" i="1"/>
  <c r="E293" i="1" s="1"/>
  <c r="O578" i="1"/>
  <c r="N103" i="1"/>
  <c r="E103" i="1" s="1"/>
  <c r="AA103" i="1" s="1"/>
  <c r="N310" i="1"/>
  <c r="E310" i="1" s="1"/>
  <c r="N548" i="1"/>
  <c r="E548" i="1" s="1"/>
  <c r="AA548" i="1" s="1"/>
  <c r="O836" i="1"/>
  <c r="O1150" i="1"/>
  <c r="N726" i="1"/>
  <c r="E726" i="1" s="1"/>
  <c r="AA726" i="1" s="1"/>
  <c r="O1276" i="1"/>
  <c r="N868" i="1"/>
  <c r="E868" i="1" s="1"/>
  <c r="N1447" i="1"/>
  <c r="E1447" i="1" s="1"/>
  <c r="AA1447" i="1" s="1"/>
  <c r="O1085" i="1"/>
  <c r="O310" i="1"/>
  <c r="N534" i="1"/>
  <c r="E534" i="1" s="1"/>
  <c r="AA534" i="1" s="1"/>
  <c r="N465" i="1"/>
  <c r="E465" i="1" s="1"/>
  <c r="AA465" i="1" s="1"/>
  <c r="O1245" i="1"/>
  <c r="O1067" i="1"/>
  <c r="N1122" i="1"/>
  <c r="E1122" i="1" s="1"/>
  <c r="N832" i="1"/>
  <c r="E832" i="1" s="1"/>
  <c r="O896" i="1"/>
  <c r="N211" i="1"/>
  <c r="E211" i="1" s="1"/>
  <c r="AA211" i="1" s="1"/>
  <c r="N392" i="1"/>
  <c r="E392" i="1" s="1"/>
  <c r="AA392" i="1" s="1"/>
  <c r="N1202" i="1"/>
  <c r="E1202" i="1" s="1"/>
  <c r="O1152" i="1"/>
  <c r="S1158" i="1"/>
  <c r="R1158" i="1"/>
  <c r="Q1158" i="1" s="1"/>
  <c r="N1063" i="1"/>
  <c r="E1063" i="1" s="1"/>
  <c r="AA1063" i="1" s="1"/>
  <c r="O1401" i="1"/>
  <c r="O56" i="1"/>
  <c r="N490" i="1"/>
  <c r="E490" i="1" s="1"/>
  <c r="N412" i="1"/>
  <c r="E412" i="1" s="1"/>
  <c r="O1223" i="1"/>
  <c r="N285" i="1"/>
  <c r="E285" i="1" s="1"/>
  <c r="AA285" i="1" s="1"/>
  <c r="N867" i="1"/>
  <c r="E867" i="1" s="1"/>
  <c r="O1365" i="1"/>
  <c r="O481" i="1"/>
  <c r="N247" i="1"/>
  <c r="E247" i="1" s="1"/>
  <c r="O1431" i="1"/>
  <c r="R318" i="1"/>
  <c r="Q318" i="1" s="1"/>
  <c r="S318" i="1"/>
  <c r="O981" i="1"/>
  <c r="N1094" i="1"/>
  <c r="E1094" i="1" s="1"/>
  <c r="O1038" i="1"/>
  <c r="N276" i="1"/>
  <c r="E276" i="1" s="1"/>
  <c r="N1123" i="1"/>
  <c r="E1123" i="1" s="1"/>
  <c r="AA1123" i="1" s="1"/>
  <c r="N109" i="1"/>
  <c r="E109" i="1" s="1"/>
  <c r="N861" i="1"/>
  <c r="E861" i="1" s="1"/>
  <c r="O615" i="1"/>
  <c r="O1226" i="1"/>
  <c r="N690" i="1"/>
  <c r="E690" i="1" s="1"/>
  <c r="O1316" i="1"/>
  <c r="O648" i="1"/>
  <c r="N1173" i="1"/>
  <c r="E1173" i="1" s="1"/>
  <c r="AA1173" i="1" s="1"/>
  <c r="O395" i="1"/>
  <c r="O584" i="1"/>
  <c r="N1333" i="1"/>
  <c r="E1333" i="1" s="1"/>
  <c r="N725" i="1"/>
  <c r="E725" i="1" s="1"/>
  <c r="AA725" i="1" s="1"/>
  <c r="N1412" i="1"/>
  <c r="E1412" i="1" s="1"/>
  <c r="AA1412" i="1" s="1"/>
  <c r="O1283" i="1"/>
  <c r="O547" i="1"/>
  <c r="N323" i="1"/>
  <c r="E323" i="1" s="1"/>
  <c r="AA323" i="1" s="1"/>
  <c r="O871" i="1"/>
  <c r="O811" i="1"/>
  <c r="N704" i="1"/>
  <c r="E704" i="1" s="1"/>
  <c r="N200" i="1"/>
  <c r="E200" i="1" s="1"/>
  <c r="AA200" i="1" s="1"/>
  <c r="O1386" i="1"/>
  <c r="N127" i="1"/>
  <c r="E127" i="1" s="1"/>
  <c r="N526" i="1"/>
  <c r="E526" i="1" s="1"/>
  <c r="O1385" i="1"/>
  <c r="O1222" i="1"/>
  <c r="O951" i="1"/>
  <c r="O1372" i="1"/>
  <c r="O1330" i="1"/>
  <c r="O637" i="1"/>
  <c r="O1110" i="1"/>
  <c r="N307" i="1"/>
  <c r="E307" i="1" s="1"/>
  <c r="N717" i="1"/>
  <c r="E717" i="1" s="1"/>
  <c r="AA717" i="1" s="1"/>
  <c r="S930" i="1"/>
  <c r="R930" i="1"/>
  <c r="Q930" i="1" s="1"/>
  <c r="G930" i="1"/>
  <c r="G931" i="1" s="1"/>
  <c r="G932" i="1" s="1"/>
  <c r="G933" i="1" s="1"/>
  <c r="G934" i="1" s="1"/>
  <c r="G935" i="1" s="1"/>
  <c r="G936" i="1" s="1"/>
  <c r="G937" i="1" s="1"/>
  <c r="G938" i="1" s="1"/>
  <c r="G939" i="1" s="1"/>
  <c r="I930" i="1"/>
  <c r="I931" i="1" s="1"/>
  <c r="I932" i="1" s="1"/>
  <c r="I933" i="1" s="1"/>
  <c r="I934" i="1" s="1"/>
  <c r="I935" i="1" s="1"/>
  <c r="I936" i="1" s="1"/>
  <c r="H930" i="1"/>
  <c r="H931" i="1" s="1"/>
  <c r="H932" i="1" s="1"/>
  <c r="H933" i="1" s="1"/>
  <c r="H934" i="1" s="1"/>
  <c r="H935" i="1" s="1"/>
  <c r="H936" i="1" s="1"/>
  <c r="H937" i="1" s="1"/>
  <c r="H938" i="1" s="1"/>
  <c r="F930" i="1"/>
  <c r="F931" i="1" s="1"/>
  <c r="F932" i="1" s="1"/>
  <c r="F933" i="1" s="1"/>
  <c r="F934" i="1" s="1"/>
  <c r="F935" i="1" s="1"/>
  <c r="F936" i="1" s="1"/>
  <c r="N518" i="1"/>
  <c r="E518" i="1" s="1"/>
  <c r="O839" i="1"/>
  <c r="S902" i="1"/>
  <c r="R902" i="1"/>
  <c r="Q902" i="1" s="1"/>
  <c r="G902" i="1"/>
  <c r="G903" i="1" s="1"/>
  <c r="G904" i="1" s="1"/>
  <c r="G905" i="1" s="1"/>
  <c r="G906" i="1" s="1"/>
  <c r="G907" i="1" s="1"/>
  <c r="F902" i="1"/>
  <c r="F903" i="1" s="1"/>
  <c r="F904" i="1" s="1"/>
  <c r="F905" i="1" s="1"/>
  <c r="F906" i="1" s="1"/>
  <c r="F907" i="1" s="1"/>
  <c r="I902" i="1"/>
  <c r="I903" i="1" s="1"/>
  <c r="I904" i="1" s="1"/>
  <c r="I905" i="1" s="1"/>
  <c r="I906" i="1" s="1"/>
  <c r="I907" i="1" s="1"/>
  <c r="H902" i="1"/>
  <c r="H903" i="1" s="1"/>
  <c r="H904" i="1" s="1"/>
  <c r="H905" i="1" s="1"/>
  <c r="H906" i="1" s="1"/>
  <c r="H907" i="1" s="1"/>
  <c r="N862" i="1"/>
  <c r="E862" i="1" s="1"/>
  <c r="AA862" i="1" s="1"/>
  <c r="S263" i="1"/>
  <c r="R263" i="1"/>
  <c r="Q263" i="1" s="1"/>
  <c r="O663" i="1"/>
  <c r="N1219" i="1"/>
  <c r="E1219" i="1" s="1"/>
  <c r="O835" i="1"/>
  <c r="N603" i="1"/>
  <c r="E603" i="1" s="1"/>
  <c r="AA603" i="1" s="1"/>
  <c r="O453" i="1"/>
  <c r="O1201" i="1"/>
  <c r="O995" i="1"/>
  <c r="O587" i="1"/>
  <c r="S765" i="1"/>
  <c r="R765" i="1"/>
  <c r="Q765" i="1" s="1"/>
  <c r="O74" i="1"/>
  <c r="S429" i="1"/>
  <c r="R429" i="1"/>
  <c r="Q429" i="1" s="1"/>
  <c r="S988" i="1"/>
  <c r="R988" i="1"/>
  <c r="Q988" i="1" s="1"/>
  <c r="N1119" i="1"/>
  <c r="E1119" i="1" s="1"/>
  <c r="AA1119" i="1" s="1"/>
  <c r="S822" i="1"/>
  <c r="R822" i="1"/>
  <c r="Q822" i="1" s="1"/>
  <c r="O551" i="1"/>
  <c r="S488" i="1"/>
  <c r="R488" i="1"/>
  <c r="Q488" i="1" s="1"/>
  <c r="N646" i="1"/>
  <c r="E646" i="1" s="1"/>
  <c r="N84" i="1"/>
  <c r="E84" i="1" s="1"/>
  <c r="AA84" i="1" s="1"/>
  <c r="N1252" i="1"/>
  <c r="E1252" i="1" s="1"/>
  <c r="N770" i="1"/>
  <c r="E770" i="1" s="1"/>
  <c r="AA770" i="1" s="1"/>
  <c r="O754" i="1"/>
  <c r="O1178" i="1"/>
  <c r="N1373" i="1"/>
  <c r="E1373" i="1" s="1"/>
  <c r="N1436" i="1"/>
  <c r="E1436" i="1" s="1"/>
  <c r="N73" i="1"/>
  <c r="E73" i="1" s="1"/>
  <c r="AA73" i="1" s="1"/>
  <c r="S932" i="1"/>
  <c r="R932" i="1"/>
  <c r="Q932" i="1" s="1"/>
  <c r="R203" i="1"/>
  <c r="Q203" i="1" s="1"/>
  <c r="S203" i="1"/>
  <c r="O703" i="1"/>
  <c r="O89" i="1"/>
  <c r="N519" i="1"/>
  <c r="E519" i="1" s="1"/>
  <c r="O238" i="1"/>
  <c r="N253" i="1"/>
  <c r="E253" i="1" s="1"/>
  <c r="O943" i="1"/>
  <c r="O1095" i="1"/>
  <c r="N769" i="1"/>
  <c r="E769" i="1" s="1"/>
  <c r="AA769" i="1" s="1"/>
  <c r="N995" i="1"/>
  <c r="E995" i="1" s="1"/>
  <c r="AA995" i="1" s="1"/>
  <c r="O1141" i="1"/>
  <c r="O216" i="1"/>
  <c r="O883" i="1"/>
  <c r="N396" i="1"/>
  <c r="E396" i="1" s="1"/>
  <c r="O1001" i="1"/>
  <c r="N501" i="1"/>
  <c r="E501" i="1" s="1"/>
  <c r="N76" i="1"/>
  <c r="E76" i="1" s="1"/>
  <c r="O758" i="1"/>
  <c r="N974" i="1"/>
  <c r="E974" i="1" s="1"/>
  <c r="N638" i="1"/>
  <c r="E638" i="1" s="1"/>
  <c r="N256" i="1"/>
  <c r="E256" i="1" s="1"/>
  <c r="S1045" i="1"/>
  <c r="R1045" i="1"/>
  <c r="Q1045" i="1" s="1"/>
  <c r="O1264" i="1"/>
  <c r="O414" i="1"/>
  <c r="S206" i="1"/>
  <c r="R206" i="1"/>
  <c r="Q206" i="1" s="1"/>
  <c r="G1356" i="1"/>
  <c r="G1357" i="1" s="1"/>
  <c r="I1356" i="1"/>
  <c r="I1357" i="1" s="1"/>
  <c r="F1356" i="1"/>
  <c r="H1356" i="1"/>
  <c r="H1357" i="1" s="1"/>
  <c r="R1356" i="1"/>
  <c r="Q1356" i="1" s="1"/>
  <c r="N251" i="1"/>
  <c r="E251" i="1" s="1"/>
  <c r="N718" i="1"/>
  <c r="E718" i="1" s="1"/>
  <c r="AA718" i="1" s="1"/>
  <c r="N368" i="1"/>
  <c r="E368" i="1" s="1"/>
  <c r="AA368" i="1" s="1"/>
  <c r="N1220" i="1"/>
  <c r="E1220" i="1" s="1"/>
  <c r="N225" i="1"/>
  <c r="E225" i="1" s="1"/>
  <c r="AA225" i="1" s="1"/>
  <c r="S626" i="1"/>
  <c r="R626" i="1"/>
  <c r="Q626" i="1" s="1"/>
  <c r="G712" i="1"/>
  <c r="I712" i="1"/>
  <c r="F712" i="1"/>
  <c r="H712" i="1"/>
  <c r="R712" i="1"/>
  <c r="Q712" i="1" s="1"/>
  <c r="O135" i="1"/>
  <c r="O1034" i="1"/>
  <c r="S540" i="1"/>
  <c r="R540" i="1"/>
  <c r="Q540" i="1" s="1"/>
  <c r="O188" i="1"/>
  <c r="N1385" i="1"/>
  <c r="E1385" i="1" s="1"/>
  <c r="AA1385" i="1" s="1"/>
  <c r="G1328" i="1"/>
  <c r="I1328" i="1"/>
  <c r="F1328" i="1"/>
  <c r="H1328" i="1"/>
  <c r="R1328" i="1"/>
  <c r="Q1328" i="1" s="1"/>
  <c r="O1455" i="1"/>
  <c r="N553" i="1"/>
  <c r="E553" i="1" s="1"/>
  <c r="AA553" i="1" s="1"/>
  <c r="O726" i="1"/>
  <c r="O365" i="1"/>
  <c r="O698" i="1"/>
  <c r="N496" i="1"/>
  <c r="E496" i="1" s="1"/>
  <c r="O1195" i="1"/>
  <c r="N159" i="1"/>
  <c r="E159" i="1" s="1"/>
  <c r="AA159" i="1" s="1"/>
  <c r="O886" i="1"/>
  <c r="N324" i="1"/>
  <c r="E324" i="1" s="1"/>
  <c r="O322" i="1"/>
  <c r="O859" i="1"/>
  <c r="N1003" i="1"/>
  <c r="E1003" i="1" s="1"/>
  <c r="O187" i="1"/>
  <c r="R1155" i="1"/>
  <c r="Q1155" i="1" s="1"/>
  <c r="S1155" i="1"/>
  <c r="N523" i="1"/>
  <c r="E523" i="1" s="1"/>
  <c r="AA523" i="1" s="1"/>
  <c r="S570" i="1"/>
  <c r="R570" i="1"/>
  <c r="Q570" i="1" s="1"/>
  <c r="O1069" i="1"/>
  <c r="O867" i="1"/>
  <c r="S794" i="1"/>
  <c r="R794" i="1"/>
  <c r="Q794" i="1" s="1"/>
  <c r="O924" i="1"/>
  <c r="O217" i="1"/>
  <c r="N966" i="1"/>
  <c r="E966" i="1" s="1"/>
  <c r="AA966" i="1" s="1"/>
  <c r="S1156" i="1"/>
  <c r="R1156" i="1"/>
  <c r="Q1156" i="1" s="1"/>
  <c r="O442" i="1"/>
  <c r="O1318" i="1"/>
  <c r="O1120" i="1"/>
  <c r="N116" i="1"/>
  <c r="E116" i="1" s="1"/>
  <c r="N86" i="1"/>
  <c r="E86" i="1" s="1"/>
  <c r="O190" i="1"/>
  <c r="G1076" i="1"/>
  <c r="G1077" i="1" s="1"/>
  <c r="G1078" i="1" s="1"/>
  <c r="G1079" i="1" s="1"/>
  <c r="I1076" i="1"/>
  <c r="F1076" i="1"/>
  <c r="H1076" i="1"/>
  <c r="R1076" i="1"/>
  <c r="Q1076" i="1" s="1"/>
  <c r="S1076" i="1"/>
  <c r="N620" i="1"/>
  <c r="E620" i="1" s="1"/>
  <c r="AA620" i="1" s="1"/>
  <c r="N237" i="1"/>
  <c r="E237" i="1" s="1"/>
  <c r="N508" i="1"/>
  <c r="E508" i="1" s="1"/>
  <c r="N349" i="1"/>
  <c r="E349" i="1" s="1"/>
  <c r="N321" i="1"/>
  <c r="E321" i="1" s="1"/>
  <c r="AA321" i="1" s="1"/>
  <c r="N811" i="1"/>
  <c r="E811" i="1" s="1"/>
  <c r="O253" i="1"/>
  <c r="O479" i="1"/>
  <c r="N1449" i="1"/>
  <c r="E1449" i="1" s="1"/>
  <c r="N1264" i="1"/>
  <c r="E1264" i="1" s="1"/>
  <c r="O87" i="1"/>
  <c r="O741" i="1"/>
  <c r="N335" i="1"/>
  <c r="E335" i="1" s="1"/>
  <c r="O646" i="1"/>
  <c r="O998" i="1"/>
  <c r="N1287" i="1"/>
  <c r="E1287" i="1" s="1"/>
  <c r="O1396" i="1"/>
  <c r="O83" i="1"/>
  <c r="O99" i="1"/>
  <c r="N1065" i="1"/>
  <c r="E1065" i="1" s="1"/>
  <c r="G880" i="1"/>
  <c r="H880" i="1"/>
  <c r="F880" i="1"/>
  <c r="I880" i="1"/>
  <c r="R880" i="1"/>
  <c r="Q880" i="1" s="1"/>
  <c r="O215" i="1"/>
  <c r="S458" i="1"/>
  <c r="R458" i="1"/>
  <c r="Q458" i="1" s="1"/>
  <c r="S1019" i="1"/>
  <c r="N1024" i="1"/>
  <c r="E1024" i="1" s="1"/>
  <c r="O1170" i="1"/>
  <c r="O577" i="1"/>
  <c r="N221" i="1"/>
  <c r="E221" i="1" s="1"/>
  <c r="AA221" i="1" s="1"/>
  <c r="S1378" i="1"/>
  <c r="R1378" i="1"/>
  <c r="Q1378" i="1" s="1"/>
  <c r="G1378" i="1"/>
  <c r="G1379" i="1" s="1"/>
  <c r="G1380" i="1" s="1"/>
  <c r="G1381" i="1" s="1"/>
  <c r="G1382" i="1" s="1"/>
  <c r="G1383" i="1" s="1"/>
  <c r="I1378" i="1"/>
  <c r="I1379" i="1" s="1"/>
  <c r="I1380" i="1" s="1"/>
  <c r="I1381" i="1" s="1"/>
  <c r="I1382" i="1" s="1"/>
  <c r="I1383" i="1" s="1"/>
  <c r="F1378" i="1"/>
  <c r="F1379" i="1" s="1"/>
  <c r="F1380" i="1" s="1"/>
  <c r="F1381" i="1" s="1"/>
  <c r="F1382" i="1" s="1"/>
  <c r="F1383" i="1" s="1"/>
  <c r="H1378" i="1"/>
  <c r="H1379" i="1" s="1"/>
  <c r="H1380" i="1" s="1"/>
  <c r="H1381" i="1" s="1"/>
  <c r="H1382" i="1" s="1"/>
  <c r="H1383" i="1" s="1"/>
  <c r="S317" i="1"/>
  <c r="R317" i="1"/>
  <c r="Q317" i="1" s="1"/>
  <c r="O157" i="1"/>
  <c r="O1051" i="1"/>
  <c r="N132" i="1"/>
  <c r="E132" i="1" s="1"/>
  <c r="O980" i="1"/>
  <c r="O727" i="1"/>
  <c r="O733" i="1"/>
  <c r="O756" i="1"/>
  <c r="N779" i="1"/>
  <c r="E779" i="1" s="1"/>
  <c r="AA779" i="1" s="1"/>
  <c r="O1105" i="1"/>
  <c r="N1009" i="1"/>
  <c r="E1009" i="1" s="1"/>
  <c r="R207" i="1"/>
  <c r="Q207" i="1" s="1"/>
  <c r="S207" i="1"/>
  <c r="O307" i="1"/>
  <c r="O1437" i="1"/>
  <c r="N660" i="1"/>
  <c r="E660" i="1" s="1"/>
  <c r="O899" i="1"/>
  <c r="S342" i="1"/>
  <c r="R342" i="1"/>
  <c r="Q342" i="1" s="1"/>
  <c r="G342" i="1"/>
  <c r="G343" i="1" s="1"/>
  <c r="G344" i="1" s="1"/>
  <c r="G345" i="1" s="1"/>
  <c r="G346" i="1" s="1"/>
  <c r="G347" i="1" s="1"/>
  <c r="H342" i="1"/>
  <c r="H343" i="1" s="1"/>
  <c r="H344" i="1" s="1"/>
  <c r="H345" i="1" s="1"/>
  <c r="H346" i="1" s="1"/>
  <c r="H347" i="1" s="1"/>
  <c r="F342" i="1"/>
  <c r="F343" i="1" s="1"/>
  <c r="F344" i="1" s="1"/>
  <c r="F345" i="1" s="1"/>
  <c r="F346" i="1" s="1"/>
  <c r="F347" i="1" s="1"/>
  <c r="I342" i="1"/>
  <c r="I343" i="1" s="1"/>
  <c r="I344" i="1" s="1"/>
  <c r="I345" i="1" s="1"/>
  <c r="I346" i="1" s="1"/>
  <c r="I347" i="1" s="1"/>
  <c r="O185" i="1"/>
  <c r="S736" i="1"/>
  <c r="R736" i="1"/>
  <c r="Q736" i="1" s="1"/>
  <c r="N952" i="1"/>
  <c r="E952" i="1" s="1"/>
  <c r="N466" i="1"/>
  <c r="E466" i="1" s="1"/>
  <c r="O303" i="1"/>
  <c r="O85" i="1"/>
  <c r="O781" i="1"/>
  <c r="O86" i="1"/>
  <c r="O996" i="1"/>
  <c r="N1408" i="1"/>
  <c r="E1408" i="1" s="1"/>
  <c r="N187" i="1"/>
  <c r="E187" i="1" s="1"/>
  <c r="AA187" i="1" s="1"/>
  <c r="S319" i="1"/>
  <c r="R319" i="1"/>
  <c r="Q319" i="1" s="1"/>
  <c r="S152" i="1"/>
  <c r="R152" i="1"/>
  <c r="Q152" i="1" s="1"/>
  <c r="S202" i="1"/>
  <c r="R202" i="1"/>
  <c r="Q202" i="1" s="1"/>
  <c r="G202" i="1"/>
  <c r="G203" i="1" s="1"/>
  <c r="G204" i="1" s="1"/>
  <c r="G205" i="1" s="1"/>
  <c r="G206" i="1" s="1"/>
  <c r="G207" i="1" s="1"/>
  <c r="F202" i="1"/>
  <c r="F203" i="1" s="1"/>
  <c r="F204" i="1" s="1"/>
  <c r="F205" i="1" s="1"/>
  <c r="F206" i="1" s="1"/>
  <c r="F207" i="1" s="1"/>
  <c r="I202" i="1"/>
  <c r="I203" i="1" s="1"/>
  <c r="I204" i="1" s="1"/>
  <c r="I205" i="1" s="1"/>
  <c r="I206" i="1" s="1"/>
  <c r="I207" i="1" s="1"/>
  <c r="H202" i="1"/>
  <c r="H203" i="1" s="1"/>
  <c r="H204" i="1" s="1"/>
  <c r="H205" i="1" s="1"/>
  <c r="H206" i="1" s="1"/>
  <c r="H207" i="1" s="1"/>
  <c r="O1280" i="1"/>
  <c r="N366" i="1"/>
  <c r="E366" i="1" s="1"/>
  <c r="O694" i="1"/>
  <c r="O417" i="1"/>
  <c r="O1263" i="1"/>
  <c r="O1410" i="1"/>
  <c r="N416" i="1"/>
  <c r="E416" i="1" s="1"/>
  <c r="O1080" i="1"/>
  <c r="N499" i="1"/>
  <c r="E499" i="1" s="1"/>
  <c r="S146" i="1"/>
  <c r="R146" i="1"/>
  <c r="Q146" i="1" s="1"/>
  <c r="G146" i="1"/>
  <c r="G147" i="1" s="1"/>
  <c r="G148" i="1" s="1"/>
  <c r="G149" i="1" s="1"/>
  <c r="G150" i="1" s="1"/>
  <c r="G151" i="1" s="1"/>
  <c r="G152" i="1" s="1"/>
  <c r="H146" i="1"/>
  <c r="H147" i="1" s="1"/>
  <c r="H148" i="1" s="1"/>
  <c r="H149" i="1" s="1"/>
  <c r="H150" i="1" s="1"/>
  <c r="H151" i="1" s="1"/>
  <c r="H152" i="1" s="1"/>
  <c r="F146" i="1"/>
  <c r="F147" i="1" s="1"/>
  <c r="F148" i="1" s="1"/>
  <c r="F149" i="1" s="1"/>
  <c r="F150" i="1" s="1"/>
  <c r="F151" i="1" s="1"/>
  <c r="F152" i="1" s="1"/>
  <c r="I146" i="1"/>
  <c r="I147" i="1" s="1"/>
  <c r="I148" i="1" s="1"/>
  <c r="I149" i="1" s="1"/>
  <c r="I150" i="1" s="1"/>
  <c r="I151" i="1" s="1"/>
  <c r="I152" i="1" s="1"/>
  <c r="O1344" i="1"/>
  <c r="O604" i="1"/>
  <c r="O752" i="1"/>
  <c r="N77" i="1"/>
  <c r="E77" i="1" s="1"/>
  <c r="N608" i="1"/>
  <c r="E608" i="1" s="1"/>
  <c r="AA608" i="1" s="1"/>
  <c r="O505" i="1"/>
  <c r="O892" i="1"/>
  <c r="O658" i="1"/>
  <c r="N1105" i="1"/>
  <c r="E1105" i="1" s="1"/>
  <c r="O1199" i="1"/>
  <c r="O861" i="1"/>
  <c r="N1343" i="1"/>
  <c r="E1343" i="1" s="1"/>
  <c r="N1165" i="1"/>
  <c r="E1165" i="1" s="1"/>
  <c r="O891" i="1"/>
  <c r="S513" i="1"/>
  <c r="R513" i="1"/>
  <c r="Q513" i="1" s="1"/>
  <c r="N836" i="1"/>
  <c r="E836" i="1" s="1"/>
  <c r="O589" i="1"/>
  <c r="N238" i="1"/>
  <c r="E238" i="1" s="1"/>
  <c r="O525" i="1"/>
  <c r="N771" i="1"/>
  <c r="E771" i="1" s="1"/>
  <c r="N1096" i="1"/>
  <c r="E1096" i="1" s="1"/>
  <c r="O1317" i="1"/>
  <c r="O950" i="1"/>
  <c r="N468" i="1"/>
  <c r="E468" i="1" s="1"/>
  <c r="N163" i="1"/>
  <c r="E163" i="1" s="1"/>
  <c r="O1109" i="1"/>
  <c r="O999" i="1"/>
  <c r="N978" i="1"/>
  <c r="E978" i="1" s="1"/>
  <c r="AA978" i="1" s="1"/>
  <c r="O1115" i="1"/>
  <c r="O1106" i="1"/>
  <c r="O1167" i="1"/>
  <c r="S515" i="1"/>
  <c r="R515" i="1"/>
  <c r="Q515" i="1" s="1"/>
  <c r="N1405" i="1"/>
  <c r="E1405" i="1" s="1"/>
  <c r="AA1405" i="1" s="1"/>
  <c r="N1442" i="1"/>
  <c r="E1442" i="1" s="1"/>
  <c r="N1255" i="1"/>
  <c r="E1255" i="1" s="1"/>
  <c r="AA1255" i="1" s="1"/>
  <c r="O1164" i="1"/>
  <c r="N742" i="1"/>
  <c r="E742" i="1" s="1"/>
  <c r="AA742" i="1" s="1"/>
  <c r="N858" i="1"/>
  <c r="E858" i="1" s="1"/>
  <c r="AA858" i="1" s="1"/>
  <c r="N219" i="1"/>
  <c r="E219" i="1" s="1"/>
  <c r="N1197" i="1"/>
  <c r="E1197" i="1" s="1"/>
  <c r="O1445" i="1"/>
  <c r="O102" i="1"/>
  <c r="N1167" i="1"/>
  <c r="E1167" i="1" s="1"/>
  <c r="N549" i="1"/>
  <c r="E549" i="1" s="1"/>
  <c r="AA549" i="1" s="1"/>
  <c r="N714" i="1"/>
  <c r="E714" i="1" s="1"/>
  <c r="AA714" i="1" s="1"/>
  <c r="O751" i="1"/>
  <c r="O1013" i="1"/>
  <c r="N503" i="1"/>
  <c r="E503" i="1" s="1"/>
  <c r="O1304" i="1"/>
  <c r="O1224" i="1"/>
  <c r="O1275" i="1"/>
  <c r="O1029" i="1"/>
  <c r="O1176" i="1"/>
  <c r="N53" i="1"/>
  <c r="E53" i="1" s="1"/>
  <c r="AA53" i="1" s="1"/>
  <c r="O1409" i="1"/>
  <c r="O688" i="1"/>
  <c r="R846" i="1"/>
  <c r="Q846" i="1" s="1"/>
  <c r="S846" i="1"/>
  <c r="G846" i="1"/>
  <c r="G847" i="1" s="1"/>
  <c r="G848" i="1" s="1"/>
  <c r="G849" i="1" s="1"/>
  <c r="G850" i="1" s="1"/>
  <c r="G851" i="1" s="1"/>
  <c r="G852" i="1" s="1"/>
  <c r="I846" i="1"/>
  <c r="I847" i="1" s="1"/>
  <c r="I848" i="1" s="1"/>
  <c r="I849" i="1" s="1"/>
  <c r="I850" i="1" s="1"/>
  <c r="I851" i="1" s="1"/>
  <c r="I852" i="1" s="1"/>
  <c r="H846" i="1"/>
  <c r="H847" i="1" s="1"/>
  <c r="H848" i="1" s="1"/>
  <c r="H849" i="1" s="1"/>
  <c r="H850" i="1" s="1"/>
  <c r="H851" i="1" s="1"/>
  <c r="H852" i="1" s="1"/>
  <c r="F846" i="1"/>
  <c r="F847" i="1" s="1"/>
  <c r="F848" i="1" s="1"/>
  <c r="F849" i="1" s="1"/>
  <c r="F850" i="1" s="1"/>
  <c r="F851" i="1" s="1"/>
  <c r="F852" i="1" s="1"/>
  <c r="O1341" i="1"/>
  <c r="N955" i="1"/>
  <c r="E955" i="1" s="1"/>
  <c r="N950" i="1"/>
  <c r="E950" i="1" s="1"/>
  <c r="AA950" i="1" s="1"/>
  <c r="O44" i="1"/>
  <c r="O1113" i="1"/>
  <c r="N134" i="1"/>
  <c r="E134" i="1" s="1"/>
  <c r="AA134" i="1" s="1"/>
  <c r="O630" i="1"/>
  <c r="O1091" i="1"/>
  <c r="N560" i="1"/>
  <c r="E560" i="1" s="1"/>
  <c r="AA560" i="1" s="1"/>
  <c r="N1137" i="1"/>
  <c r="E1137" i="1" s="1"/>
  <c r="AA1137" i="1" s="1"/>
  <c r="N281" i="1"/>
  <c r="E281" i="1" s="1"/>
  <c r="AA281" i="1" s="1"/>
  <c r="O803" i="1"/>
  <c r="O222" i="1"/>
  <c r="O275" i="1"/>
  <c r="N914" i="1"/>
  <c r="E914" i="1" s="1"/>
  <c r="AA914" i="1" s="1"/>
  <c r="N1347" i="1"/>
  <c r="E1347" i="1" s="1"/>
  <c r="O265" i="1"/>
  <c r="N1387" i="1"/>
  <c r="E1387" i="1" s="1"/>
  <c r="N384" i="1"/>
  <c r="E384" i="1" s="1"/>
  <c r="AA384" i="1" s="1"/>
  <c r="O1146" i="1"/>
  <c r="S1187" i="1"/>
  <c r="O1233" i="1"/>
  <c r="N814" i="1"/>
  <c r="E814" i="1" s="1"/>
  <c r="O252" i="1"/>
  <c r="N915" i="1"/>
  <c r="E915" i="1" s="1"/>
  <c r="AA915" i="1" s="1"/>
  <c r="N973" i="1"/>
  <c r="E973" i="1" s="1"/>
  <c r="AA973" i="1" s="1"/>
  <c r="N42" i="1"/>
  <c r="E42" i="1" s="1"/>
  <c r="O528" i="1"/>
  <c r="N415" i="1"/>
  <c r="E415" i="1" s="1"/>
  <c r="O1221" i="1"/>
  <c r="N410" i="1"/>
  <c r="E410" i="1" s="1"/>
  <c r="AA410" i="1" s="1"/>
  <c r="O277" i="1"/>
  <c r="O788" i="1"/>
  <c r="O499" i="1"/>
  <c r="N551" i="1"/>
  <c r="E551" i="1" s="1"/>
  <c r="AA551" i="1" s="1"/>
  <c r="S486" i="1"/>
  <c r="R486" i="1"/>
  <c r="Q486" i="1" s="1"/>
  <c r="N828" i="1"/>
  <c r="E828" i="1" s="1"/>
  <c r="N1443" i="1"/>
  <c r="E1443" i="1" s="1"/>
  <c r="AA1443" i="1" s="1"/>
  <c r="O1366" i="1"/>
  <c r="S905" i="1"/>
  <c r="R905" i="1"/>
  <c r="Q905" i="1" s="1"/>
  <c r="O169" i="1"/>
  <c r="R372" i="1"/>
  <c r="Q372" i="1" s="1"/>
  <c r="S372" i="1"/>
  <c r="N1304" i="1"/>
  <c r="E1304" i="1" s="1"/>
  <c r="O583" i="1"/>
  <c r="N893" i="1"/>
  <c r="E893" i="1" s="1"/>
  <c r="N643" i="1"/>
  <c r="E643" i="1" s="1"/>
  <c r="N1458" i="1"/>
  <c r="E1458" i="1" s="1"/>
  <c r="R344" i="1"/>
  <c r="Q344" i="1" s="1"/>
  <c r="S344" i="1"/>
  <c r="N1135" i="1"/>
  <c r="E1135" i="1" s="1"/>
  <c r="AA1135" i="1" s="1"/>
  <c r="O1000" i="1"/>
  <c r="O383" i="1"/>
  <c r="N1398" i="1"/>
  <c r="E1398" i="1" s="1"/>
  <c r="AA1398" i="1" s="1"/>
  <c r="N214" i="1"/>
  <c r="E214" i="1" s="1"/>
  <c r="N1390" i="1"/>
  <c r="E1390" i="1" s="1"/>
  <c r="AA1390" i="1" s="1"/>
  <c r="N504" i="1"/>
  <c r="E504" i="1" s="1"/>
  <c r="AA504" i="1" s="1"/>
  <c r="N732" i="1"/>
  <c r="E732" i="1" s="1"/>
  <c r="N863" i="1"/>
  <c r="E863" i="1" s="1"/>
  <c r="N167" i="1"/>
  <c r="E167" i="1" s="1"/>
  <c r="O42" i="1"/>
  <c r="N413" i="1"/>
  <c r="E413" i="1" s="1"/>
  <c r="O380" i="1"/>
  <c r="N1106" i="1"/>
  <c r="E1106" i="1" s="1"/>
  <c r="O585" i="1"/>
  <c r="G600" i="1"/>
  <c r="H600" i="1"/>
  <c r="F600" i="1"/>
  <c r="I600" i="1"/>
  <c r="R600" i="1"/>
  <c r="Q600" i="1" s="1"/>
  <c r="S600" i="1"/>
  <c r="N619" i="1"/>
  <c r="E619" i="1" s="1"/>
  <c r="N388" i="1"/>
  <c r="E388" i="1" s="1"/>
  <c r="AA388" i="1" s="1"/>
  <c r="O1307" i="1"/>
  <c r="S400" i="1"/>
  <c r="R400" i="1"/>
  <c r="Q400" i="1" s="1"/>
  <c r="O441" i="1"/>
  <c r="O1364" i="1"/>
  <c r="N87" i="1"/>
  <c r="E87" i="1" s="1"/>
  <c r="N222" i="1"/>
  <c r="E222" i="1" s="1"/>
  <c r="AA222" i="1" s="1"/>
  <c r="N945" i="1"/>
  <c r="E945" i="1" s="1"/>
  <c r="AA945" i="1" s="1"/>
  <c r="N644" i="1"/>
  <c r="E644" i="1" s="1"/>
  <c r="AA644" i="1" s="1"/>
  <c r="N892" i="1"/>
  <c r="E892" i="1" s="1"/>
  <c r="N49" i="1"/>
  <c r="E49" i="1" s="1"/>
  <c r="O1302" i="1"/>
  <c r="O250" i="1"/>
  <c r="N1288" i="1"/>
  <c r="E1288" i="1" s="1"/>
  <c r="AA1288" i="1" s="1"/>
  <c r="N1097" i="1"/>
  <c r="E1097" i="1" s="1"/>
  <c r="AA1097" i="1" s="1"/>
  <c r="O163" i="1"/>
  <c r="R1129" i="1"/>
  <c r="Q1129" i="1" s="1"/>
  <c r="S1129" i="1"/>
  <c r="R316" i="1"/>
  <c r="Q316" i="1" s="1"/>
  <c r="S316" i="1"/>
  <c r="N1037" i="1"/>
  <c r="E1037" i="1" s="1"/>
  <c r="O857" i="1"/>
  <c r="O214" i="1"/>
  <c r="O266" i="1"/>
  <c r="R346" i="1"/>
  <c r="Q346" i="1" s="1"/>
  <c r="S346" i="1"/>
  <c r="N558" i="1"/>
  <c r="E558" i="1" s="1"/>
  <c r="AA558" i="1" s="1"/>
  <c r="O885" i="1"/>
  <c r="O979" i="1"/>
  <c r="O469" i="1"/>
  <c r="O704" i="1"/>
  <c r="N1440" i="1"/>
  <c r="E1440" i="1" s="1"/>
  <c r="AA1440" i="1" s="1"/>
  <c r="S315" i="1"/>
  <c r="R315" i="1"/>
  <c r="Q315" i="1" s="1"/>
  <c r="N1369" i="1"/>
  <c r="E1369" i="1" s="1"/>
  <c r="O422" i="1"/>
  <c r="N164" i="1"/>
  <c r="E164" i="1" s="1"/>
  <c r="O308" i="1"/>
  <c r="N970" i="1"/>
  <c r="E970" i="1" s="1"/>
  <c r="N1311" i="1"/>
  <c r="E1311" i="1" s="1"/>
  <c r="AA1311" i="1" s="1"/>
  <c r="S1295" i="1"/>
  <c r="R1295" i="1"/>
  <c r="Q1295" i="1" s="1"/>
  <c r="O416" i="1"/>
  <c r="N279" i="1"/>
  <c r="E279" i="1" s="1"/>
  <c r="AA279" i="1" s="1"/>
  <c r="O412" i="1"/>
  <c r="O954" i="1"/>
  <c r="N1421" i="1"/>
  <c r="E1421" i="1" s="1"/>
  <c r="O140" i="1"/>
  <c r="O497" i="1"/>
  <c r="O1274" i="1"/>
  <c r="O212" i="1"/>
  <c r="N145" i="1"/>
  <c r="E145" i="1" s="1"/>
  <c r="AA145" i="1" s="1"/>
  <c r="N136" i="1"/>
  <c r="E136" i="1" s="1"/>
  <c r="AA136" i="1" s="1"/>
  <c r="O890" i="1"/>
  <c r="S1379" i="1"/>
  <c r="N154" i="1"/>
  <c r="E154" i="1" s="1"/>
  <c r="O1399" i="1"/>
  <c r="O1149" i="1"/>
  <c r="O1282" i="1"/>
  <c r="S624" i="1"/>
  <c r="R624" i="1"/>
  <c r="Q624" i="1" s="1"/>
  <c r="O1024" i="1"/>
  <c r="N672" i="1"/>
  <c r="E672" i="1" s="1"/>
  <c r="AA672" i="1" s="1"/>
  <c r="O720" i="1"/>
  <c r="N479" i="1"/>
  <c r="E479" i="1" s="1"/>
  <c r="AA479" i="1" s="1"/>
  <c r="O1251" i="1"/>
  <c r="G572" i="1"/>
  <c r="G573" i="1" s="1"/>
  <c r="I572" i="1"/>
  <c r="F572" i="1"/>
  <c r="F573" i="1" s="1"/>
  <c r="H572" i="1"/>
  <c r="H573" i="1" s="1"/>
  <c r="S572" i="1"/>
  <c r="R572" i="1"/>
  <c r="Q572" i="1" s="1"/>
  <c r="N111" i="1"/>
  <c r="E111" i="1" s="1"/>
  <c r="O126" i="1"/>
  <c r="O107" i="1"/>
  <c r="N46" i="1"/>
  <c r="E46" i="1" s="1"/>
  <c r="AA46" i="1" s="1"/>
  <c r="N313" i="1"/>
  <c r="E313" i="1" s="1"/>
  <c r="AA313" i="1" s="1"/>
  <c r="O1312" i="1"/>
  <c r="N181" i="1"/>
  <c r="E181" i="1" s="1"/>
  <c r="N196" i="1"/>
  <c r="E196" i="1" s="1"/>
  <c r="AA196" i="1" s="1"/>
  <c r="O901" i="1"/>
  <c r="O917" i="1"/>
  <c r="O1450" i="1"/>
  <c r="S625" i="1"/>
  <c r="R625" i="1"/>
  <c r="Q625" i="1" s="1"/>
  <c r="O882" i="1"/>
  <c r="N229" i="1"/>
  <c r="E229" i="1" s="1"/>
  <c r="AA229" i="1" s="1"/>
  <c r="O327" i="1"/>
  <c r="O267" i="1"/>
  <c r="O313" i="1"/>
  <c r="N694" i="1"/>
  <c r="E694" i="1" s="1"/>
  <c r="N1346" i="1"/>
  <c r="E1346" i="1" s="1"/>
  <c r="N530" i="1"/>
  <c r="E530" i="1" s="1"/>
  <c r="AA530" i="1" s="1"/>
  <c r="N729" i="1"/>
  <c r="E729" i="1" s="1"/>
  <c r="R876" i="1"/>
  <c r="Q876" i="1" s="1"/>
  <c r="S876" i="1"/>
  <c r="N778" i="1"/>
  <c r="E778" i="1" s="1"/>
  <c r="AA778" i="1" s="1"/>
  <c r="O1140" i="1"/>
  <c r="O993" i="1"/>
  <c r="R569" i="1"/>
  <c r="Q569" i="1" s="1"/>
  <c r="S569" i="1"/>
  <c r="O1021" i="1"/>
  <c r="O1435" i="1"/>
  <c r="N1067" i="1"/>
  <c r="E1067" i="1" s="1"/>
  <c r="AA1067" i="1" s="1"/>
  <c r="N583" i="1"/>
  <c r="E583" i="1" s="1"/>
  <c r="S482" i="1"/>
  <c r="R482" i="1"/>
  <c r="Q482" i="1" s="1"/>
  <c r="G482" i="1"/>
  <c r="G483" i="1" s="1"/>
  <c r="G484" i="1" s="1"/>
  <c r="G485" i="1" s="1"/>
  <c r="G486" i="1" s="1"/>
  <c r="G487" i="1" s="1"/>
  <c r="G488" i="1" s="1"/>
  <c r="F482" i="1"/>
  <c r="F483" i="1" s="1"/>
  <c r="F484" i="1" s="1"/>
  <c r="F485" i="1" s="1"/>
  <c r="F486" i="1" s="1"/>
  <c r="F487" i="1" s="1"/>
  <c r="F488" i="1" s="1"/>
  <c r="I482" i="1"/>
  <c r="I483" i="1" s="1"/>
  <c r="I484" i="1" s="1"/>
  <c r="I485" i="1" s="1"/>
  <c r="I486" i="1" s="1"/>
  <c r="I487" i="1" s="1"/>
  <c r="I488" i="1" s="1"/>
  <c r="H482" i="1"/>
  <c r="H483" i="1" s="1"/>
  <c r="H484" i="1" s="1"/>
  <c r="H485" i="1" s="1"/>
  <c r="H486" i="1" s="1"/>
  <c r="H487" i="1" s="1"/>
  <c r="H488" i="1" s="1"/>
  <c r="N191" i="1"/>
  <c r="E191" i="1" s="1"/>
  <c r="AA191" i="1" s="1"/>
  <c r="O1403" i="1"/>
  <c r="N436" i="1"/>
  <c r="E436" i="1" s="1"/>
  <c r="N1083" i="1"/>
  <c r="E1083" i="1" s="1"/>
  <c r="N537" i="1"/>
  <c r="E537" i="1" s="1"/>
  <c r="AA537" i="1" s="1"/>
  <c r="O1219" i="1"/>
  <c r="O952" i="1"/>
  <c r="O1419" i="1"/>
  <c r="O1436" i="1"/>
  <c r="S879" i="1"/>
  <c r="R879" i="1"/>
  <c r="Q879" i="1" s="1"/>
  <c r="O1207" i="1"/>
  <c r="O55" i="1"/>
  <c r="N784" i="1"/>
  <c r="E784" i="1" s="1"/>
  <c r="AA784" i="1" s="1"/>
  <c r="N674" i="1"/>
  <c r="E674" i="1" s="1"/>
  <c r="AA674" i="1" s="1"/>
  <c r="O449" i="1"/>
  <c r="N911" i="1"/>
  <c r="E911" i="1" s="1"/>
  <c r="AA911" i="1" s="1"/>
  <c r="G208" i="1"/>
  <c r="G209" i="1" s="1"/>
  <c r="I208" i="1"/>
  <c r="I209" i="1" s="1"/>
  <c r="H208" i="1"/>
  <c r="H209" i="1" s="1"/>
  <c r="F208" i="1"/>
  <c r="F209" i="1" s="1"/>
  <c r="S208" i="1"/>
  <c r="R208" i="1"/>
  <c r="Q208" i="1" s="1"/>
  <c r="O335" i="1"/>
  <c r="O884" i="1"/>
  <c r="O1196" i="1"/>
  <c r="N755" i="1"/>
  <c r="E755" i="1" s="1"/>
  <c r="O576" i="1"/>
  <c r="N1233" i="1"/>
  <c r="E1233" i="1" s="1"/>
  <c r="N1080" i="1"/>
  <c r="E1080" i="1" s="1"/>
  <c r="O643" i="1"/>
  <c r="O865" i="1"/>
  <c r="O434" i="1"/>
  <c r="S1014" i="1"/>
  <c r="G1014" i="1"/>
  <c r="G1015" i="1" s="1"/>
  <c r="G1016" i="1" s="1"/>
  <c r="G1017" i="1" s="1"/>
  <c r="G1018" i="1" s="1"/>
  <c r="G1019" i="1" s="1"/>
  <c r="G1020" i="1" s="1"/>
  <c r="G1021" i="1" s="1"/>
  <c r="I1014" i="1"/>
  <c r="I1015" i="1" s="1"/>
  <c r="I1016" i="1" s="1"/>
  <c r="I1017" i="1" s="1"/>
  <c r="I1018" i="1" s="1"/>
  <c r="I1019" i="1" s="1"/>
  <c r="I1020" i="1" s="1"/>
  <c r="I1021" i="1" s="1"/>
  <c r="R1014" i="1"/>
  <c r="Q1014" i="1" s="1"/>
  <c r="H1014" i="1"/>
  <c r="H1015" i="1" s="1"/>
  <c r="H1016" i="1" s="1"/>
  <c r="H1017" i="1" s="1"/>
  <c r="H1018" i="1" s="1"/>
  <c r="H1019" i="1" s="1"/>
  <c r="H1020" i="1" s="1"/>
  <c r="H1021" i="1" s="1"/>
  <c r="F1014" i="1"/>
  <c r="F1015" i="1" s="1"/>
  <c r="F1016" i="1" s="1"/>
  <c r="F1017" i="1" s="1"/>
  <c r="F1018" i="1" s="1"/>
  <c r="F1019" i="1" s="1"/>
  <c r="F1020" i="1" s="1"/>
  <c r="F1021" i="1" s="1"/>
  <c r="N870" i="1"/>
  <c r="E870" i="1" s="1"/>
  <c r="R1044" i="1"/>
  <c r="Q1044" i="1" s="1"/>
  <c r="S1044" i="1"/>
  <c r="O333" i="1"/>
  <c r="O1422" i="1"/>
  <c r="N775" i="1"/>
  <c r="E775" i="1" s="1"/>
  <c r="AA775" i="1" s="1"/>
  <c r="N831" i="1"/>
  <c r="E831" i="1" s="1"/>
  <c r="AA831" i="1" s="1"/>
  <c r="O730" i="1"/>
  <c r="O728" i="1"/>
  <c r="O411" i="1"/>
  <c r="N1362" i="1"/>
  <c r="E1362" i="1" s="1"/>
  <c r="AA1362" i="1" s="1"/>
  <c r="O1343" i="1"/>
  <c r="N244" i="1"/>
  <c r="E244" i="1" s="1"/>
  <c r="O869" i="1"/>
  <c r="O1081" i="1"/>
  <c r="N1341" i="1"/>
  <c r="E1341" i="1" s="1"/>
  <c r="AA1341" i="1" s="1"/>
  <c r="N640" i="1"/>
  <c r="E640" i="1" s="1"/>
  <c r="N1236" i="1"/>
  <c r="E1236" i="1" s="1"/>
  <c r="O139" i="1"/>
  <c r="N1340" i="1"/>
  <c r="E1340" i="1" s="1"/>
  <c r="N1437" i="1"/>
  <c r="E1437" i="1" s="1"/>
  <c r="N1113" i="1"/>
  <c r="E1113" i="1" s="1"/>
  <c r="N1209" i="1"/>
  <c r="E1209" i="1" s="1"/>
  <c r="N138" i="1"/>
  <c r="E138" i="1" s="1"/>
  <c r="AA138" i="1" s="1"/>
  <c r="N520" i="1"/>
  <c r="E520" i="1" s="1"/>
  <c r="AA520" i="1" s="1"/>
  <c r="N502" i="1"/>
  <c r="E502" i="1" s="1"/>
  <c r="AA502" i="1" s="1"/>
  <c r="N1022" i="1"/>
  <c r="E1022" i="1" s="1"/>
  <c r="R738" i="1"/>
  <c r="Q738" i="1" s="1"/>
  <c r="S738" i="1"/>
  <c r="N1342" i="1"/>
  <c r="E1342" i="1" s="1"/>
  <c r="AA1342" i="1" s="1"/>
  <c r="S1214" i="1"/>
  <c r="R1214" i="1"/>
  <c r="Q1214" i="1" s="1"/>
  <c r="N70" i="1"/>
  <c r="E70" i="1" s="1"/>
  <c r="AA70" i="1" s="1"/>
  <c r="N1448" i="1"/>
  <c r="E1448" i="1" s="1"/>
  <c r="N702" i="1"/>
  <c r="E702" i="1" s="1"/>
  <c r="AA702" i="1" s="1"/>
  <c r="S958" i="1"/>
  <c r="R958" i="1"/>
  <c r="Q958" i="1" s="1"/>
  <c r="G958" i="1"/>
  <c r="G959" i="1" s="1"/>
  <c r="G960" i="1" s="1"/>
  <c r="G961" i="1" s="1"/>
  <c r="G962" i="1" s="1"/>
  <c r="G963" i="1" s="1"/>
  <c r="I958" i="1"/>
  <c r="I959" i="1" s="1"/>
  <c r="I960" i="1" s="1"/>
  <c r="I961" i="1" s="1"/>
  <c r="I962" i="1" s="1"/>
  <c r="I963" i="1" s="1"/>
  <c r="H958" i="1"/>
  <c r="H959" i="1" s="1"/>
  <c r="H960" i="1" s="1"/>
  <c r="H961" i="1" s="1"/>
  <c r="H962" i="1" s="1"/>
  <c r="H963" i="1" s="1"/>
  <c r="F958" i="1"/>
  <c r="F959" i="1" s="1"/>
  <c r="F960" i="1" s="1"/>
  <c r="F961" i="1" s="1"/>
  <c r="F962" i="1" s="1"/>
  <c r="F963" i="1" s="1"/>
  <c r="N602" i="1"/>
  <c r="E602" i="1" s="1"/>
  <c r="AA602" i="1" s="1"/>
  <c r="O274" i="1"/>
  <c r="O1458" i="1"/>
  <c r="O1306" i="1"/>
  <c r="O893" i="1"/>
  <c r="N745" i="1"/>
  <c r="E745" i="1" s="1"/>
  <c r="N1032" i="1"/>
  <c r="E1032" i="1" s="1"/>
  <c r="AA1032" i="1" s="1"/>
  <c r="N843" i="1"/>
  <c r="E843" i="1" s="1"/>
  <c r="AA843" i="1" s="1"/>
  <c r="O697" i="1"/>
  <c r="O701" i="1"/>
  <c r="O1359" i="1"/>
  <c r="N633" i="1"/>
  <c r="E633" i="1" s="1"/>
  <c r="N113" i="1"/>
  <c r="E113" i="1" s="1"/>
  <c r="AA113" i="1" s="1"/>
  <c r="S987" i="1"/>
  <c r="R987" i="1"/>
  <c r="Q987" i="1" s="1"/>
  <c r="N662" i="1"/>
  <c r="E662" i="1" s="1"/>
  <c r="N1174" i="1"/>
  <c r="E1174" i="1" s="1"/>
  <c r="AA1174" i="1" s="1"/>
  <c r="S818" i="1"/>
  <c r="R818" i="1"/>
  <c r="Q818" i="1" s="1"/>
  <c r="G818" i="1"/>
  <c r="G819" i="1" s="1"/>
  <c r="G820" i="1" s="1"/>
  <c r="G821" i="1" s="1"/>
  <c r="G822" i="1" s="1"/>
  <c r="G823" i="1" s="1"/>
  <c r="I818" i="1"/>
  <c r="I819" i="1" s="1"/>
  <c r="I820" i="1" s="1"/>
  <c r="I821" i="1" s="1"/>
  <c r="I822" i="1" s="1"/>
  <c r="I823" i="1" s="1"/>
  <c r="F818" i="1"/>
  <c r="F819" i="1" s="1"/>
  <c r="F820" i="1" s="1"/>
  <c r="F821" i="1" s="1"/>
  <c r="F822" i="1" s="1"/>
  <c r="F823" i="1" s="1"/>
  <c r="H818" i="1"/>
  <c r="H819" i="1" s="1"/>
  <c r="H820" i="1" s="1"/>
  <c r="H821" i="1" s="1"/>
  <c r="H822" i="1" s="1"/>
  <c r="H823" i="1" s="1"/>
  <c r="S1130" i="1"/>
  <c r="R1130" i="1"/>
  <c r="Q1130" i="1" s="1"/>
  <c r="N1285" i="1"/>
  <c r="E1285" i="1" s="1"/>
  <c r="N1430" i="1"/>
  <c r="E1430" i="1" s="1"/>
  <c r="AA1430" i="1" s="1"/>
  <c r="N918" i="1"/>
  <c r="E918" i="1" s="1"/>
  <c r="N1179" i="1"/>
  <c r="E1179" i="1" s="1"/>
  <c r="AA1179" i="1" s="1"/>
  <c r="N872" i="1"/>
  <c r="E872" i="1" s="1"/>
  <c r="AA872" i="1" s="1"/>
  <c r="N1256" i="1"/>
  <c r="E1256" i="1" s="1"/>
  <c r="AA1256" i="1" s="1"/>
  <c r="S598" i="1"/>
  <c r="R598" i="1"/>
  <c r="Q598" i="1" s="1"/>
  <c r="S1298" i="1"/>
  <c r="R1298" i="1"/>
  <c r="Q1298" i="1" s="1"/>
  <c r="O855" i="1"/>
  <c r="N470" i="1"/>
  <c r="E470" i="1" s="1"/>
  <c r="AA470" i="1" s="1"/>
  <c r="N1258" i="1"/>
  <c r="E1258" i="1" s="1"/>
  <c r="AA1258" i="1" s="1"/>
  <c r="N859" i="1"/>
  <c r="E859" i="1" s="1"/>
  <c r="AA859" i="1" s="1"/>
  <c r="N965" i="1"/>
  <c r="E965" i="1" s="1"/>
  <c r="N1320" i="1"/>
  <c r="E1320" i="1" s="1"/>
  <c r="N102" i="1"/>
  <c r="E102" i="1" s="1"/>
  <c r="AA102" i="1" s="1"/>
  <c r="N1278" i="1"/>
  <c r="E1278" i="1" s="1"/>
  <c r="AA1278" i="1" s="1"/>
  <c r="O1236" i="1"/>
  <c r="N1007" i="1"/>
  <c r="E1007" i="1" s="1"/>
  <c r="AA1007" i="1" s="1"/>
  <c r="O359" i="1"/>
  <c r="N788" i="1"/>
  <c r="E788" i="1" s="1"/>
  <c r="AA788" i="1" s="1"/>
  <c r="N105" i="1"/>
  <c r="E105" i="1" s="1"/>
  <c r="AA105" i="1" s="1"/>
  <c r="O366" i="1"/>
  <c r="N302" i="1"/>
  <c r="E302" i="1" s="1"/>
  <c r="O816" i="1"/>
  <c r="N632" i="1"/>
  <c r="E632" i="1" s="1"/>
  <c r="N1062" i="1"/>
  <c r="E1062" i="1" s="1"/>
  <c r="O61" i="1"/>
  <c r="N967" i="1"/>
  <c r="E967" i="1" s="1"/>
  <c r="N749" i="1"/>
  <c r="E749" i="1" s="1"/>
  <c r="N926" i="1"/>
  <c r="E926" i="1" s="1"/>
  <c r="AA926" i="1" s="1"/>
  <c r="O947" i="1"/>
  <c r="O468" i="1"/>
  <c r="O1347" i="1"/>
  <c r="G1272" i="1"/>
  <c r="F1272" i="1"/>
  <c r="I1272" i="1"/>
  <c r="H1272" i="1"/>
  <c r="S1272" i="1"/>
  <c r="R1272" i="1"/>
  <c r="Q1272" i="1" s="1"/>
  <c r="N1360" i="1"/>
  <c r="E1360" i="1" s="1"/>
  <c r="AA1360" i="1" s="1"/>
  <c r="O1206" i="1"/>
  <c r="N1200" i="1"/>
  <c r="E1200" i="1" s="1"/>
  <c r="AA1200" i="1" s="1"/>
  <c r="N443" i="1"/>
  <c r="E443" i="1" s="1"/>
  <c r="O1192" i="1"/>
  <c r="O1231" i="1"/>
  <c r="O1237" i="1"/>
  <c r="O1442" i="1"/>
  <c r="O638" i="1"/>
  <c r="O409" i="1"/>
  <c r="N612" i="1"/>
  <c r="E612" i="1" s="1"/>
  <c r="N331" i="1"/>
  <c r="E331" i="1" s="1"/>
  <c r="AA331" i="1" s="1"/>
  <c r="N1161" i="1"/>
  <c r="E1161" i="1" s="1"/>
  <c r="AA1161" i="1" s="1"/>
  <c r="N1204" i="1"/>
  <c r="E1204" i="1" s="1"/>
  <c r="N421" i="1"/>
  <c r="E421" i="1" s="1"/>
  <c r="N922" i="1"/>
  <c r="E922" i="1" s="1"/>
  <c r="AA922" i="1" s="1"/>
  <c r="O143" i="1"/>
  <c r="O524" i="1"/>
  <c r="O946" i="1"/>
  <c r="O490" i="1"/>
  <c r="O1449" i="1"/>
  <c r="O972" i="1"/>
  <c r="N1253" i="1"/>
  <c r="E1253" i="1" s="1"/>
  <c r="AA1253" i="1" s="1"/>
  <c r="N659" i="1"/>
  <c r="E659" i="1" s="1"/>
  <c r="N197" i="1"/>
  <c r="E197" i="1" s="1"/>
  <c r="AA197" i="1" s="1"/>
  <c r="O219" i="1"/>
  <c r="S1350" i="1"/>
  <c r="G1350" i="1"/>
  <c r="G1351" i="1" s="1"/>
  <c r="G1352" i="1" s="1"/>
  <c r="G1353" i="1" s="1"/>
  <c r="G1354" i="1" s="1"/>
  <c r="G1355" i="1" s="1"/>
  <c r="I1350" i="1"/>
  <c r="I1351" i="1" s="1"/>
  <c r="I1352" i="1" s="1"/>
  <c r="I1353" i="1" s="1"/>
  <c r="I1354" i="1" s="1"/>
  <c r="I1355" i="1" s="1"/>
  <c r="R1350" i="1"/>
  <c r="Q1350" i="1" s="1"/>
  <c r="F1350" i="1"/>
  <c r="F1351" i="1" s="1"/>
  <c r="F1352" i="1" s="1"/>
  <c r="F1353" i="1" s="1"/>
  <c r="F1354" i="1" s="1"/>
  <c r="F1355" i="1" s="1"/>
  <c r="H1350" i="1"/>
  <c r="H1351" i="1" s="1"/>
  <c r="H1352" i="1" s="1"/>
  <c r="H1353" i="1" s="1"/>
  <c r="H1354" i="1" s="1"/>
  <c r="H1355" i="1" s="1"/>
  <c r="O915" i="1"/>
  <c r="N185" i="1"/>
  <c r="E185" i="1" s="1"/>
  <c r="O145" i="1"/>
  <c r="N559" i="1"/>
  <c r="E559" i="1" s="1"/>
  <c r="S594" i="1"/>
  <c r="R594" i="1"/>
  <c r="Q594" i="1" s="1"/>
  <c r="G594" i="1"/>
  <c r="G595" i="1" s="1"/>
  <c r="G596" i="1" s="1"/>
  <c r="G597" i="1" s="1"/>
  <c r="G598" i="1" s="1"/>
  <c r="G599" i="1" s="1"/>
  <c r="I594" i="1"/>
  <c r="I595" i="1" s="1"/>
  <c r="I596" i="1" s="1"/>
  <c r="I597" i="1" s="1"/>
  <c r="I598" i="1" s="1"/>
  <c r="I599" i="1" s="1"/>
  <c r="F594" i="1"/>
  <c r="F595" i="1" s="1"/>
  <c r="F596" i="1" s="1"/>
  <c r="F597" i="1" s="1"/>
  <c r="F598" i="1" s="1"/>
  <c r="F599" i="1" s="1"/>
  <c r="H594" i="1"/>
  <c r="H595" i="1" s="1"/>
  <c r="H596" i="1" s="1"/>
  <c r="H597" i="1" s="1"/>
  <c r="H598" i="1" s="1"/>
  <c r="H599" i="1" s="1"/>
  <c r="S1268" i="1"/>
  <c r="R1268" i="1"/>
  <c r="Q1268" i="1" s="1"/>
  <c r="O1055" i="1"/>
  <c r="O868" i="1"/>
  <c r="O256" i="1"/>
  <c r="O227" i="1"/>
  <c r="N356" i="1"/>
  <c r="E356" i="1" s="1"/>
  <c r="N450" i="1"/>
  <c r="E450" i="1" s="1"/>
  <c r="AA450" i="1" s="1"/>
  <c r="N1454" i="1"/>
  <c r="E1454" i="1" s="1"/>
  <c r="AA1454" i="1" s="1"/>
  <c r="S542" i="1"/>
  <c r="R542" i="1"/>
  <c r="Q542" i="1" s="1"/>
  <c r="N477" i="1"/>
  <c r="E477" i="1" s="1"/>
  <c r="AA477" i="1" s="1"/>
  <c r="N128" i="1"/>
  <c r="E128" i="1" s="1"/>
  <c r="AA128" i="1" s="1"/>
  <c r="O590" i="1"/>
  <c r="N433" i="1"/>
  <c r="E433" i="1" s="1"/>
  <c r="AA433" i="1" s="1"/>
  <c r="O665" i="1"/>
  <c r="N676" i="1"/>
  <c r="E676" i="1" s="1"/>
  <c r="AA676" i="1" s="1"/>
  <c r="O355" i="1"/>
  <c r="R683" i="1"/>
  <c r="Q683" i="1" s="1"/>
  <c r="S683" i="1"/>
  <c r="N881" i="1"/>
  <c r="E881" i="1" s="1"/>
  <c r="O1345" i="1"/>
  <c r="O545" i="1"/>
  <c r="O530" i="1"/>
  <c r="O853" i="1"/>
  <c r="O910" i="1"/>
  <c r="N1310" i="1"/>
  <c r="E1310" i="1" s="1"/>
  <c r="N835" i="1"/>
  <c r="E835" i="1" s="1"/>
  <c r="O59" i="1"/>
  <c r="N1400" i="1"/>
  <c r="E1400" i="1" s="1"/>
  <c r="AA1400" i="1" s="1"/>
  <c r="N616" i="1"/>
  <c r="E616" i="1" s="1"/>
  <c r="AA616" i="1" s="1"/>
  <c r="O1041" i="1"/>
  <c r="O1395" i="1"/>
  <c r="N311" i="1"/>
  <c r="E311" i="1" s="1"/>
  <c r="O913" i="1"/>
  <c r="N360" i="1"/>
  <c r="E360" i="1" s="1"/>
  <c r="AA360" i="1" s="1"/>
  <c r="O1056" i="1"/>
  <c r="O76" i="1"/>
  <c r="N1427" i="1"/>
  <c r="E1427" i="1" s="1"/>
  <c r="AA1427" i="1" s="1"/>
  <c r="N1229" i="1"/>
  <c r="E1229" i="1" s="1"/>
  <c r="O50" i="1"/>
  <c r="N492" i="1"/>
  <c r="E492" i="1" s="1"/>
  <c r="N944" i="1"/>
  <c r="E944" i="1" s="1"/>
  <c r="AA944" i="1" s="1"/>
  <c r="N909" i="1"/>
  <c r="E909" i="1" s="1"/>
  <c r="N131" i="1"/>
  <c r="E131" i="1" s="1"/>
  <c r="AA131" i="1" s="1"/>
  <c r="O1259" i="1"/>
  <c r="N223" i="1"/>
  <c r="E223" i="1" s="1"/>
  <c r="AA223" i="1" s="1"/>
  <c r="O1417" i="1"/>
  <c r="N367" i="1"/>
  <c r="E367" i="1" s="1"/>
  <c r="N491" i="1"/>
  <c r="E491" i="1" s="1"/>
  <c r="N946" i="1"/>
  <c r="E946" i="1" s="1"/>
  <c r="O660" i="1"/>
  <c r="O621" i="1"/>
  <c r="N1164" i="1"/>
  <c r="E1164" i="1" s="1"/>
  <c r="O242" i="1"/>
  <c r="O1293" i="1"/>
  <c r="N1134" i="1"/>
  <c r="E1134" i="1" s="1"/>
  <c r="AA1134" i="1" s="1"/>
  <c r="N1206" i="1"/>
  <c r="E1206" i="1" s="1"/>
  <c r="N1459" i="1"/>
  <c r="E1459" i="1" s="1"/>
  <c r="N166" i="1"/>
  <c r="E166" i="1" s="1"/>
  <c r="AA166" i="1" s="1"/>
  <c r="N217" i="1"/>
  <c r="E217" i="1" s="1"/>
  <c r="N1289" i="1"/>
  <c r="E1289" i="1" s="1"/>
  <c r="O301" i="1"/>
  <c r="N1006" i="1"/>
  <c r="E1006" i="1" s="1"/>
  <c r="O1319" i="1"/>
  <c r="O771" i="1"/>
  <c r="N330" i="1"/>
  <c r="E330" i="1" s="1"/>
  <c r="AA330" i="1" s="1"/>
  <c r="N753" i="1"/>
  <c r="E753" i="1" s="1"/>
  <c r="O1314" i="1"/>
  <c r="O1374" i="1"/>
  <c r="S345" i="1"/>
  <c r="R345" i="1"/>
  <c r="Q345" i="1" s="1"/>
  <c r="N916" i="1"/>
  <c r="E916" i="1" s="1"/>
  <c r="AA916" i="1" s="1"/>
  <c r="N609" i="1"/>
  <c r="E609" i="1" s="1"/>
  <c r="AA609" i="1" s="1"/>
  <c r="N703" i="1"/>
  <c r="E703" i="1" s="1"/>
  <c r="N1308" i="1"/>
  <c r="E1308" i="1" s="1"/>
  <c r="N1452" i="1"/>
  <c r="E1452" i="1" s="1"/>
  <c r="N1245" i="1"/>
  <c r="E1245" i="1" s="1"/>
  <c r="O1040" i="1"/>
  <c r="O415" i="1"/>
  <c r="S261" i="1"/>
  <c r="R261" i="1"/>
  <c r="Q261" i="1" s="1"/>
  <c r="G1300" i="1"/>
  <c r="F1300" i="1"/>
  <c r="I1300" i="1"/>
  <c r="H1300" i="1"/>
  <c r="R1300" i="1"/>
  <c r="Q1300" i="1" s="1"/>
  <c r="O854" i="1"/>
  <c r="N972" i="1"/>
  <c r="E972" i="1" s="1"/>
  <c r="N921" i="1"/>
  <c r="E921" i="1" s="1"/>
  <c r="N1068" i="1"/>
  <c r="E1068" i="1" s="1"/>
  <c r="AA1068" i="1" s="1"/>
  <c r="O507" i="1"/>
  <c r="N639" i="1"/>
  <c r="E639" i="1" s="1"/>
  <c r="AA639" i="1" s="1"/>
  <c r="R878" i="1"/>
  <c r="Q878" i="1" s="1"/>
  <c r="S878" i="1"/>
  <c r="O519" i="1"/>
  <c r="N829" i="1"/>
  <c r="E829" i="1" s="1"/>
  <c r="AA829" i="1" s="1"/>
  <c r="O419" i="1"/>
  <c r="O749" i="1"/>
  <c r="N664" i="1"/>
  <c r="E664" i="1" s="1"/>
  <c r="AA664" i="1" s="1"/>
  <c r="O130" i="1"/>
  <c r="N1069" i="1"/>
  <c r="E1069" i="1" s="1"/>
  <c r="AA1069" i="1" s="1"/>
  <c r="N362" i="1"/>
  <c r="E362" i="1" s="1"/>
  <c r="AA362" i="1" s="1"/>
  <c r="O562" i="1"/>
  <c r="N993" i="1"/>
  <c r="E993" i="1" s="1"/>
  <c r="S708" i="1"/>
  <c r="R708" i="1"/>
  <c r="Q708" i="1" s="1"/>
  <c r="N1023" i="1"/>
  <c r="E1023" i="1" s="1"/>
  <c r="AA1023" i="1" s="1"/>
  <c r="N1145" i="1"/>
  <c r="E1145" i="1" s="1"/>
  <c r="N576" i="1"/>
  <c r="E576" i="1" s="1"/>
  <c r="O1064" i="1"/>
  <c r="O1011" i="1"/>
  <c r="O106" i="1"/>
  <c r="O309" i="1"/>
  <c r="N198" i="1"/>
  <c r="E198" i="1" s="1"/>
  <c r="N873" i="1"/>
  <c r="E873" i="1" s="1"/>
  <c r="AA873" i="1" s="1"/>
  <c r="N797" i="1"/>
  <c r="E797" i="1" s="1"/>
  <c r="O807" i="1"/>
  <c r="N1084" i="1"/>
  <c r="E1084" i="1" s="1"/>
  <c r="N635" i="1"/>
  <c r="E635" i="1" s="1"/>
  <c r="AA635" i="1" s="1"/>
  <c r="N434" i="1"/>
  <c r="E434" i="1" s="1"/>
  <c r="AA434" i="1" s="1"/>
  <c r="N81" i="1"/>
  <c r="E81" i="1" s="1"/>
  <c r="AA81" i="1" s="1"/>
  <c r="N910" i="1"/>
  <c r="E910" i="1" s="1"/>
  <c r="N1280" i="1"/>
  <c r="E1280" i="1" s="1"/>
  <c r="AA1280" i="1" s="1"/>
  <c r="O574" i="1"/>
  <c r="S1127" i="1"/>
  <c r="N552" i="1"/>
  <c r="E552" i="1" s="1"/>
  <c r="AA552" i="1" s="1"/>
  <c r="O592" i="1"/>
  <c r="O889" i="1"/>
  <c r="S1242" i="1"/>
  <c r="R1242" i="1"/>
  <c r="Q1242" i="1" s="1"/>
  <c r="R679" i="1"/>
  <c r="Q679" i="1" s="1"/>
  <c r="S679" i="1"/>
  <c r="O866" i="1"/>
  <c r="O311" i="1"/>
  <c r="O1094" i="1"/>
  <c r="S1238" i="1"/>
  <c r="R1238" i="1"/>
  <c r="Q1238" i="1" s="1"/>
  <c r="G1238" i="1"/>
  <c r="G1239" i="1" s="1"/>
  <c r="G1240" i="1" s="1"/>
  <c r="G1241" i="1" s="1"/>
  <c r="G1242" i="1" s="1"/>
  <c r="G1243" i="1" s="1"/>
  <c r="I1238" i="1"/>
  <c r="I1239" i="1" s="1"/>
  <c r="I1240" i="1" s="1"/>
  <c r="I1241" i="1" s="1"/>
  <c r="I1242" i="1" s="1"/>
  <c r="I1243" i="1" s="1"/>
  <c r="H1238" i="1"/>
  <c r="H1239" i="1" s="1"/>
  <c r="H1240" i="1" s="1"/>
  <c r="H1241" i="1" s="1"/>
  <c r="H1242" i="1" s="1"/>
  <c r="H1243" i="1" s="1"/>
  <c r="F1238" i="1"/>
  <c r="F1239" i="1" s="1"/>
  <c r="F1240" i="1" s="1"/>
  <c r="F1241" i="1" s="1"/>
  <c r="F1242" i="1" s="1"/>
  <c r="F1243" i="1" s="1"/>
  <c r="O116" i="1"/>
  <c r="O732" i="1"/>
  <c r="O1118" i="1"/>
  <c r="O244" i="1"/>
  <c r="O1258" i="1"/>
  <c r="O229" i="1"/>
  <c r="N246" i="1"/>
  <c r="E246" i="1" s="1"/>
  <c r="AA246" i="1" s="1"/>
  <c r="O1153" i="1"/>
  <c r="O1387" i="1"/>
  <c r="N351" i="1"/>
  <c r="E351" i="1" s="1"/>
  <c r="O1349" i="1"/>
  <c r="N409" i="1"/>
  <c r="E409" i="1" s="1"/>
  <c r="O1452" i="1"/>
  <c r="N1420" i="1"/>
  <c r="E1420" i="1" s="1"/>
  <c r="AA1420" i="1" s="1"/>
  <c r="S485" i="1"/>
  <c r="R485" i="1"/>
  <c r="Q485" i="1" s="1"/>
  <c r="N1111" i="1"/>
  <c r="E1111" i="1" s="1"/>
  <c r="N405" i="1"/>
  <c r="E405" i="1" s="1"/>
  <c r="N1247" i="1"/>
  <c r="E1247" i="1" s="1"/>
  <c r="AA1247" i="1" s="1"/>
  <c r="O501" i="1"/>
  <c r="N1198" i="1"/>
  <c r="E1198" i="1" s="1"/>
  <c r="AA1198" i="1" s="1"/>
  <c r="O554" i="1"/>
  <c r="N394" i="1"/>
  <c r="E394" i="1" s="1"/>
  <c r="AA394" i="1" s="1"/>
  <c r="O921" i="1"/>
  <c r="N296" i="1"/>
  <c r="E296" i="1" s="1"/>
  <c r="AA296" i="1" s="1"/>
  <c r="O773" i="1"/>
  <c r="N663" i="1"/>
  <c r="E663" i="1" s="1"/>
  <c r="AA663" i="1" s="1"/>
  <c r="O719" i="1"/>
  <c r="O377" i="1"/>
  <c r="O1429" i="1"/>
  <c r="S710" i="1"/>
  <c r="R710" i="1"/>
  <c r="Q710" i="1" s="1"/>
  <c r="R264" i="1"/>
  <c r="Q264" i="1" s="1"/>
  <c r="S264" i="1"/>
  <c r="O413" i="1"/>
  <c r="O493" i="1"/>
  <c r="N1039" i="1"/>
  <c r="E1039" i="1" s="1"/>
  <c r="N228" i="1"/>
  <c r="E228" i="1" s="1"/>
  <c r="O166" i="1"/>
  <c r="N507" i="1"/>
  <c r="E507" i="1" s="1"/>
  <c r="O282" i="1"/>
  <c r="O437" i="1"/>
  <c r="O957" i="1"/>
  <c r="O213" i="1"/>
  <c r="N297" i="1"/>
  <c r="E297" i="1" s="1"/>
  <c r="N1424" i="1"/>
  <c r="E1424" i="1" s="1"/>
  <c r="AA1424" i="1" s="1"/>
  <c r="S566" i="1"/>
  <c r="R566" i="1"/>
  <c r="Q566" i="1" s="1"/>
  <c r="G566" i="1"/>
  <c r="G567" i="1" s="1"/>
  <c r="G568" i="1" s="1"/>
  <c r="G569" i="1" s="1"/>
  <c r="G570" i="1" s="1"/>
  <c r="G571" i="1" s="1"/>
  <c r="H566" i="1"/>
  <c r="H567" i="1" s="1"/>
  <c r="H568" i="1" s="1"/>
  <c r="H569" i="1" s="1"/>
  <c r="H570" i="1" s="1"/>
  <c r="H571" i="1" s="1"/>
  <c r="F566" i="1"/>
  <c r="F567" i="1" s="1"/>
  <c r="F568" i="1" s="1"/>
  <c r="F569" i="1" s="1"/>
  <c r="F570" i="1" s="1"/>
  <c r="F571" i="1" s="1"/>
  <c r="I566" i="1"/>
  <c r="I567" i="1" s="1"/>
  <c r="I568" i="1" s="1"/>
  <c r="I569" i="1" s="1"/>
  <c r="I570" i="1" s="1"/>
  <c r="I571" i="1" s="1"/>
  <c r="O464" i="1"/>
  <c r="O1144" i="1"/>
  <c r="O1230" i="1"/>
  <c r="O909" i="1"/>
  <c r="N1163" i="1"/>
  <c r="E1163" i="1" s="1"/>
  <c r="AA1163" i="1" s="1"/>
  <c r="N414" i="1"/>
  <c r="E414" i="1" s="1"/>
  <c r="AA414" i="1" s="1"/>
  <c r="O521" i="1"/>
  <c r="S1071" i="1"/>
  <c r="N750" i="1"/>
  <c r="E750" i="1" s="1"/>
  <c r="O797" i="1"/>
  <c r="O396" i="1"/>
  <c r="S1102" i="1"/>
  <c r="R1102" i="1"/>
  <c r="Q1102" i="1" s="1"/>
  <c r="N1172" i="1"/>
  <c r="E1172" i="1" s="1"/>
  <c r="AA1172" i="1" s="1"/>
  <c r="N1431" i="1"/>
  <c r="E1431" i="1" s="1"/>
  <c r="N336" i="1"/>
  <c r="E336" i="1" s="1"/>
  <c r="AA336" i="1" s="1"/>
  <c r="N1052" i="1"/>
  <c r="E1052" i="1" s="1"/>
  <c r="O241" i="1"/>
  <c r="N574" i="1"/>
  <c r="E574" i="1" s="1"/>
  <c r="AA574" i="1" s="1"/>
  <c r="S735" i="1"/>
  <c r="R735" i="1"/>
  <c r="Q735" i="1" s="1"/>
  <c r="O503" i="1"/>
  <c r="O729" i="1"/>
  <c r="N687" i="1"/>
  <c r="E687" i="1" s="1"/>
  <c r="AA687" i="1" s="1"/>
  <c r="O97" i="1"/>
  <c r="S1381" i="1"/>
  <c r="R1381" i="1"/>
  <c r="Q1381" i="1" s="1"/>
  <c r="N855" i="1"/>
  <c r="E855" i="1" s="1"/>
  <c r="S961" i="1"/>
  <c r="R961" i="1"/>
  <c r="Q961" i="1" s="1"/>
  <c r="N144" i="1"/>
  <c r="E144" i="1" s="1"/>
  <c r="AA144" i="1" s="1"/>
  <c r="O1290" i="1"/>
  <c r="O228" i="1"/>
  <c r="O218" i="1"/>
  <c r="N498" i="1"/>
  <c r="E498" i="1" s="1"/>
  <c r="O675" i="1"/>
  <c r="O612" i="1"/>
  <c r="N536" i="1"/>
  <c r="E536" i="1" s="1"/>
  <c r="AA536" i="1" s="1"/>
  <c r="S457" i="1"/>
  <c r="R457" i="1"/>
  <c r="Q457" i="1" s="1"/>
  <c r="N813" i="1"/>
  <c r="E813" i="1" s="1"/>
  <c r="AA813" i="1" s="1"/>
  <c r="N190" i="1"/>
  <c r="E190" i="1" s="1"/>
  <c r="AA190" i="1" s="1"/>
  <c r="S737" i="1"/>
  <c r="R737" i="1"/>
  <c r="Q737" i="1" s="1"/>
  <c r="O617" i="1"/>
  <c r="N1292" i="1"/>
  <c r="E1292" i="1" s="1"/>
  <c r="O284" i="1"/>
  <c r="O897" i="1"/>
  <c r="S792" i="1"/>
  <c r="R792" i="1"/>
  <c r="Q792" i="1" s="1"/>
  <c r="O69" i="1"/>
  <c r="O1194" i="1"/>
  <c r="N1230" i="1"/>
  <c r="E1230" i="1" s="1"/>
  <c r="AA1230" i="1" s="1"/>
  <c r="O1373" i="1"/>
  <c r="O1039" i="1"/>
  <c r="O1454" i="1"/>
  <c r="O1208" i="1"/>
  <c r="N1275" i="1"/>
  <c r="E1275" i="1" s="1"/>
  <c r="N713" i="1"/>
  <c r="E713" i="1" s="1"/>
  <c r="AA713" i="1" s="1"/>
  <c r="N1305" i="1"/>
  <c r="E1305" i="1" s="1"/>
  <c r="N1358" i="1"/>
  <c r="E1358" i="1" s="1"/>
  <c r="AA1358" i="1" s="1"/>
  <c r="N379" i="1"/>
  <c r="E379" i="1" s="1"/>
  <c r="AA379" i="1" s="1"/>
  <c r="N243" i="1"/>
  <c r="E243" i="1" s="1"/>
  <c r="AA243" i="1" s="1"/>
  <c r="N783" i="1"/>
  <c r="E783" i="1" s="1"/>
  <c r="O1369" i="1"/>
  <c r="O837" i="1"/>
  <c r="N1426" i="1"/>
  <c r="E1426" i="1" s="1"/>
  <c r="AA1426" i="1" s="1"/>
  <c r="G404" i="1"/>
  <c r="I404" i="1"/>
  <c r="H404" i="1"/>
  <c r="H405" i="1" s="1"/>
  <c r="H406" i="1" s="1"/>
  <c r="H407" i="1" s="1"/>
  <c r="F404" i="1"/>
  <c r="R404" i="1"/>
  <c r="Q404" i="1" s="1"/>
  <c r="S404" i="1"/>
  <c r="O1066" i="1"/>
  <c r="N241" i="1"/>
  <c r="E241" i="1" s="1"/>
  <c r="O462" i="1"/>
  <c r="O716" i="1"/>
  <c r="N968" i="1"/>
  <c r="E968" i="1" s="1"/>
  <c r="AA968" i="1" s="1"/>
  <c r="O1229" i="1"/>
  <c r="R906" i="1"/>
  <c r="Q906" i="1" s="1"/>
  <c r="S906" i="1"/>
  <c r="S1210" i="1"/>
  <c r="G1210" i="1"/>
  <c r="G1211" i="1" s="1"/>
  <c r="G1212" i="1" s="1"/>
  <c r="G1213" i="1" s="1"/>
  <c r="G1214" i="1" s="1"/>
  <c r="G1215" i="1" s="1"/>
  <c r="I1210" i="1"/>
  <c r="I1211" i="1" s="1"/>
  <c r="I1212" i="1" s="1"/>
  <c r="I1213" i="1" s="1"/>
  <c r="I1214" i="1" s="1"/>
  <c r="I1215" i="1" s="1"/>
  <c r="H1210" i="1"/>
  <c r="H1211" i="1" s="1"/>
  <c r="H1212" i="1" s="1"/>
  <c r="H1213" i="1" s="1"/>
  <c r="H1214" i="1" s="1"/>
  <c r="H1215" i="1" s="1"/>
  <c r="F1210" i="1"/>
  <c r="F1211" i="1" s="1"/>
  <c r="F1212" i="1" s="1"/>
  <c r="F1213" i="1" s="1"/>
  <c r="F1214" i="1" s="1"/>
  <c r="F1215" i="1" s="1"/>
  <c r="R1210" i="1"/>
  <c r="Q1210" i="1" s="1"/>
  <c r="O509" i="1"/>
  <c r="N156" i="1"/>
  <c r="E156" i="1" s="1"/>
  <c r="AA156" i="1" s="1"/>
  <c r="O1197" i="1"/>
  <c r="O421" i="1"/>
  <c r="O1143" i="1"/>
  <c r="N1393" i="1"/>
  <c r="E1393" i="1" s="1"/>
  <c r="AA1393" i="1" s="1"/>
  <c r="N604" i="1"/>
  <c r="E604" i="1" s="1"/>
  <c r="AA604" i="1" s="1"/>
  <c r="O1193" i="1"/>
  <c r="O976" i="1"/>
  <c r="N1176" i="1"/>
  <c r="E1176" i="1" s="1"/>
  <c r="O731" i="1"/>
  <c r="N685" i="1"/>
  <c r="E685" i="1" s="1"/>
  <c r="AA685" i="1" s="1"/>
  <c r="N60" i="1"/>
  <c r="E60" i="1" s="1"/>
  <c r="O326" i="1"/>
  <c r="O1320" i="1"/>
  <c r="R655" i="1"/>
  <c r="Q655" i="1" s="1"/>
  <c r="S655" i="1"/>
  <c r="O673" i="1"/>
  <c r="O657" i="1"/>
  <c r="O181" i="1"/>
  <c r="S1182" i="1"/>
  <c r="R1182" i="1"/>
  <c r="Q1182" i="1" s="1"/>
  <c r="G1182" i="1"/>
  <c r="G1183" i="1" s="1"/>
  <c r="G1184" i="1" s="1"/>
  <c r="G1185" i="1" s="1"/>
  <c r="G1186" i="1" s="1"/>
  <c r="G1187" i="1" s="1"/>
  <c r="G1188" i="1" s="1"/>
  <c r="F1182" i="1"/>
  <c r="F1183" i="1" s="1"/>
  <c r="F1184" i="1" s="1"/>
  <c r="F1185" i="1" s="1"/>
  <c r="F1186" i="1" s="1"/>
  <c r="F1187" i="1" s="1"/>
  <c r="F1188" i="1" s="1"/>
  <c r="I1182" i="1"/>
  <c r="I1183" i="1" s="1"/>
  <c r="I1184" i="1" s="1"/>
  <c r="I1185" i="1" s="1"/>
  <c r="I1186" i="1" s="1"/>
  <c r="I1187" i="1" s="1"/>
  <c r="I1188" i="1" s="1"/>
  <c r="H1182" i="1"/>
  <c r="H1183" i="1" s="1"/>
  <c r="H1184" i="1" s="1"/>
  <c r="H1185" i="1" s="1"/>
  <c r="H1186" i="1" s="1"/>
  <c r="H1187" i="1" s="1"/>
  <c r="H1188" i="1" s="1"/>
  <c r="H1189" i="1" s="1"/>
  <c r="H1190" i="1" s="1"/>
  <c r="H1191" i="1" s="1"/>
  <c r="H1192" i="1" s="1"/>
  <c r="H1193" i="1" s="1"/>
  <c r="H1194" i="1" s="1"/>
  <c r="H1195" i="1" s="1"/>
  <c r="H1196" i="1" s="1"/>
  <c r="O1361" i="1"/>
  <c r="N833" i="1"/>
  <c r="E833" i="1" s="1"/>
  <c r="AA833" i="1" s="1"/>
  <c r="N1261" i="1"/>
  <c r="E1261" i="1" s="1"/>
  <c r="AA1261" i="1" s="1"/>
  <c r="N555" i="1"/>
  <c r="E555" i="1" s="1"/>
  <c r="O305" i="1"/>
  <c r="O555" i="1"/>
  <c r="O805" i="1"/>
  <c r="R235" i="1"/>
  <c r="Q235" i="1" s="1"/>
  <c r="S235" i="1"/>
  <c r="N692" i="1"/>
  <c r="E692" i="1" s="1"/>
  <c r="AA692" i="1" s="1"/>
  <c r="N473" i="1"/>
  <c r="E473" i="1" s="1"/>
  <c r="AA473" i="1" s="1"/>
  <c r="O438" i="1"/>
  <c r="O49" i="1"/>
  <c r="O1277" i="1"/>
  <c r="N417" i="1"/>
  <c r="E417" i="1" s="1"/>
  <c r="O559" i="1"/>
  <c r="O255" i="1"/>
  <c r="N1282" i="1"/>
  <c r="E1282" i="1" s="1"/>
  <c r="R1271" i="1"/>
  <c r="Q1271" i="1" s="1"/>
  <c r="S1271" i="1"/>
  <c r="O802" i="1"/>
  <c r="S1047" i="1"/>
  <c r="R1047" i="1"/>
  <c r="Q1047" i="1" s="1"/>
  <c r="N1415" i="1"/>
  <c r="E1415" i="1" s="1"/>
  <c r="AA1415" i="1" s="1"/>
  <c r="O1357" i="1"/>
  <c r="N716" i="1"/>
  <c r="E716" i="1" s="1"/>
  <c r="S793" i="1"/>
  <c r="R793" i="1"/>
  <c r="Q793" i="1" s="1"/>
  <c r="N940" i="1"/>
  <c r="E940" i="1" s="1"/>
  <c r="N284" i="1"/>
  <c r="E284" i="1" s="1"/>
  <c r="AA284" i="1" s="1"/>
  <c r="O472" i="1"/>
  <c r="O127" i="1"/>
  <c r="N1107" i="1"/>
  <c r="E1107" i="1" s="1"/>
  <c r="AA1107" i="1" s="1"/>
  <c r="O361" i="1"/>
  <c r="O722" i="1"/>
  <c r="G292" i="1"/>
  <c r="F292" i="1"/>
  <c r="I292" i="1"/>
  <c r="H292" i="1"/>
  <c r="R292" i="1"/>
  <c r="Q292" i="1" s="1"/>
  <c r="S292" i="1"/>
  <c r="N869" i="1"/>
  <c r="E869" i="1" s="1"/>
  <c r="AA869" i="1" s="1"/>
  <c r="O1279" i="1"/>
  <c r="N306" i="1"/>
  <c r="E306" i="1" s="1"/>
  <c r="AA306" i="1" s="1"/>
  <c r="N787" i="1"/>
  <c r="E787" i="1" s="1"/>
  <c r="AA787" i="1" s="1"/>
  <c r="O1089" i="1"/>
  <c r="O527" i="1"/>
  <c r="N782" i="1"/>
  <c r="E782" i="1" s="1"/>
  <c r="AA782" i="1" s="1"/>
  <c r="N274" i="1"/>
  <c r="E274" i="1" s="1"/>
  <c r="N582" i="1"/>
  <c r="E582" i="1" s="1"/>
  <c r="AA582" i="1" s="1"/>
  <c r="O1022" i="1"/>
  <c r="O194" i="1"/>
  <c r="O297" i="1"/>
  <c r="O406" i="1"/>
  <c r="N865" i="1"/>
  <c r="E865" i="1" s="1"/>
  <c r="O1423" i="1"/>
  <c r="S483" i="1"/>
  <c r="R483" i="1"/>
  <c r="Q483" i="1" s="1"/>
  <c r="N1445" i="1"/>
  <c r="E1445" i="1" s="1"/>
  <c r="N439" i="1"/>
  <c r="E439" i="1" s="1"/>
  <c r="AA439" i="1" s="1"/>
  <c r="N365" i="1"/>
  <c r="E365" i="1" s="1"/>
  <c r="O1165" i="1"/>
  <c r="G460" i="1"/>
  <c r="G461" i="1" s="1"/>
  <c r="G462" i="1" s="1"/>
  <c r="H460" i="1"/>
  <c r="H461" i="1" s="1"/>
  <c r="H462" i="1" s="1"/>
  <c r="F460" i="1"/>
  <c r="F461" i="1" s="1"/>
  <c r="F462" i="1" s="1"/>
  <c r="I460" i="1"/>
  <c r="I461" i="1" s="1"/>
  <c r="I462" i="1" s="1"/>
  <c r="I463" i="1" s="1"/>
  <c r="I464" i="1" s="1"/>
  <c r="R460" i="1"/>
  <c r="Q460" i="1" s="1"/>
  <c r="S460" i="1"/>
  <c r="N884" i="1"/>
  <c r="E884" i="1" s="1"/>
  <c r="N1262" i="1"/>
  <c r="E1262" i="1" s="1"/>
  <c r="AA1262" i="1" s="1"/>
  <c r="O1453" i="1"/>
  <c r="O755" i="1"/>
  <c r="N82" i="1"/>
  <c r="E82" i="1" s="1"/>
  <c r="AA82" i="1" s="1"/>
  <c r="O1315" i="1"/>
  <c r="O405" i="1"/>
  <c r="S343" i="1"/>
  <c r="R343" i="1"/>
  <c r="Q343" i="1" s="1"/>
  <c r="O830" i="1"/>
  <c r="O939" i="1"/>
  <c r="N1201" i="1"/>
  <c r="E1201" i="1" s="1"/>
  <c r="AA1201" i="1" s="1"/>
  <c r="N334" i="1"/>
  <c r="E334" i="1" s="1"/>
  <c r="AA334" i="1" s="1"/>
  <c r="N630" i="1"/>
  <c r="E630" i="1" s="1"/>
  <c r="AA630" i="1" s="1"/>
  <c r="O1009" i="1"/>
  <c r="O237" i="1"/>
  <c r="N135" i="1"/>
  <c r="E135" i="1" s="1"/>
  <c r="AA135" i="1" s="1"/>
  <c r="O535" i="1"/>
  <c r="O1411" i="1"/>
  <c r="S1411" i="1" s="1"/>
  <c r="N998" i="1"/>
  <c r="E998" i="1" s="1"/>
  <c r="S819" i="1"/>
  <c r="N785" i="1"/>
  <c r="E785" i="1" s="1"/>
  <c r="O845" i="1"/>
  <c r="O79" i="1"/>
  <c r="N280" i="1"/>
  <c r="E280" i="1" s="1"/>
  <c r="AA280" i="1" s="1"/>
  <c r="O967" i="1"/>
  <c r="N481" i="1"/>
  <c r="E481" i="1" s="1"/>
  <c r="AA481" i="1" s="1"/>
  <c r="O743" i="1"/>
  <c r="R567" i="1"/>
  <c r="Q567" i="1" s="1"/>
  <c r="S567" i="1"/>
  <c r="N748" i="1"/>
  <c r="E748" i="1" s="1"/>
  <c r="O103" i="1"/>
  <c r="O423" i="1"/>
  <c r="N1337" i="1"/>
  <c r="E1337" i="1" s="1"/>
  <c r="AA1337" i="1" s="1"/>
  <c r="O1052" i="1"/>
  <c r="O193" i="1"/>
  <c r="O1005" i="1"/>
  <c r="N980" i="1"/>
  <c r="E980" i="1" s="1"/>
  <c r="N408" i="1"/>
  <c r="E408" i="1" s="1"/>
  <c r="AA408" i="1" s="1"/>
  <c r="S544" i="1"/>
  <c r="R544" i="1"/>
  <c r="Q544" i="1" s="1"/>
  <c r="O661" i="1"/>
  <c r="O502" i="1"/>
  <c r="N535" i="1"/>
  <c r="E535" i="1" s="1"/>
  <c r="N250" i="1"/>
  <c r="E250" i="1" s="1"/>
  <c r="AA250" i="1" s="1"/>
  <c r="N761" i="1"/>
  <c r="E761" i="1" s="1"/>
  <c r="AA761" i="1" s="1"/>
  <c r="N1090" i="1"/>
  <c r="E1090" i="1" s="1"/>
  <c r="AA1090" i="1" s="1"/>
  <c r="N842" i="1"/>
  <c r="E842" i="1" s="1"/>
  <c r="AA842" i="1" s="1"/>
  <c r="G656" i="1"/>
  <c r="I656" i="1"/>
  <c r="F656" i="1"/>
  <c r="H656" i="1"/>
  <c r="H657" i="1" s="1"/>
  <c r="H658" i="1" s="1"/>
  <c r="S656" i="1"/>
  <c r="R656" i="1"/>
  <c r="Q656" i="1" s="1"/>
  <c r="O1025" i="1"/>
  <c r="S1294" i="1"/>
  <c r="R1294" i="1"/>
  <c r="Q1294" i="1" s="1"/>
  <c r="G1294" i="1"/>
  <c r="G1295" i="1" s="1"/>
  <c r="G1296" i="1" s="1"/>
  <c r="G1297" i="1" s="1"/>
  <c r="G1298" i="1" s="1"/>
  <c r="G1299" i="1" s="1"/>
  <c r="I1294" i="1"/>
  <c r="I1295" i="1" s="1"/>
  <c r="I1296" i="1" s="1"/>
  <c r="I1297" i="1" s="1"/>
  <c r="I1298" i="1" s="1"/>
  <c r="I1299" i="1" s="1"/>
  <c r="H1294" i="1"/>
  <c r="H1295" i="1" s="1"/>
  <c r="H1296" i="1" s="1"/>
  <c r="H1297" i="1" s="1"/>
  <c r="H1298" i="1" s="1"/>
  <c r="H1299" i="1" s="1"/>
  <c r="F1294" i="1"/>
  <c r="F1295" i="1" s="1"/>
  <c r="F1296" i="1" s="1"/>
  <c r="F1297" i="1" s="1"/>
  <c r="F1298" i="1" s="1"/>
  <c r="F1299" i="1" s="1"/>
  <c r="O1329" i="1"/>
  <c r="N1279" i="1"/>
  <c r="E1279" i="1" s="1"/>
  <c r="AA1279" i="1" s="1"/>
  <c r="N1401" i="1"/>
  <c r="E1401" i="1" s="1"/>
  <c r="AA1401" i="1" s="1"/>
  <c r="O1209" i="1"/>
  <c r="N1010" i="1"/>
  <c r="E1010" i="1" s="1"/>
  <c r="AA1010" i="1" s="1"/>
  <c r="N1277" i="1"/>
  <c r="E1277" i="1" s="1"/>
  <c r="O517" i="1"/>
  <c r="N165" i="1"/>
  <c r="E165" i="1" s="1"/>
  <c r="N606" i="1"/>
  <c r="E606" i="1" s="1"/>
  <c r="AA606" i="1" s="1"/>
  <c r="O785" i="1"/>
  <c r="S1355" i="1"/>
  <c r="S149" i="1"/>
  <c r="R149" i="1"/>
  <c r="Q149" i="1" s="1"/>
  <c r="O696" i="1"/>
  <c r="N721" i="1"/>
  <c r="E721" i="1" s="1"/>
  <c r="AA721" i="1" s="1"/>
  <c r="N160" i="1"/>
  <c r="E160" i="1" s="1"/>
  <c r="AA160" i="1" s="1"/>
  <c r="N522" i="1"/>
  <c r="E522" i="1" s="1"/>
  <c r="AA522" i="1" s="1"/>
  <c r="N860" i="1"/>
  <c r="E860" i="1" s="1"/>
  <c r="AA860" i="1" s="1"/>
  <c r="O186" i="1"/>
  <c r="O969" i="1"/>
  <c r="N883" i="1"/>
  <c r="E883" i="1" s="1"/>
  <c r="O1003" i="1"/>
  <c r="S711" i="1"/>
  <c r="R711" i="1"/>
  <c r="Q711" i="1" s="1"/>
  <c r="O1227" i="1"/>
  <c r="S1326" i="1"/>
  <c r="R1326" i="1"/>
  <c r="Q1326" i="1" s="1"/>
  <c r="N805" i="1"/>
  <c r="E805" i="1" s="1"/>
  <c r="S538" i="1"/>
  <c r="R538" i="1"/>
  <c r="Q538" i="1" s="1"/>
  <c r="G538" i="1"/>
  <c r="G539" i="1" s="1"/>
  <c r="G540" i="1" s="1"/>
  <c r="G541" i="1" s="1"/>
  <c r="G542" i="1" s="1"/>
  <c r="G543" i="1" s="1"/>
  <c r="G544" i="1" s="1"/>
  <c r="G545" i="1" s="1"/>
  <c r="G546" i="1" s="1"/>
  <c r="G547" i="1" s="1"/>
  <c r="I538" i="1"/>
  <c r="I539" i="1" s="1"/>
  <c r="I540" i="1" s="1"/>
  <c r="I541" i="1" s="1"/>
  <c r="I542" i="1" s="1"/>
  <c r="I543" i="1" s="1"/>
  <c r="I544" i="1" s="1"/>
  <c r="F538" i="1"/>
  <c r="F539" i="1" s="1"/>
  <c r="F540" i="1" s="1"/>
  <c r="F541" i="1" s="1"/>
  <c r="F542" i="1" s="1"/>
  <c r="F543" i="1" s="1"/>
  <c r="F544" i="1" s="1"/>
  <c r="H538" i="1"/>
  <c r="H539" i="1" s="1"/>
  <c r="H540" i="1" s="1"/>
  <c r="H541" i="1" s="1"/>
  <c r="H542" i="1" s="1"/>
  <c r="H543" i="1" s="1"/>
  <c r="H544" i="1" s="1"/>
  <c r="O518" i="1"/>
  <c r="N173" i="1"/>
  <c r="E173" i="1" s="1"/>
  <c r="AA173" i="1" s="1"/>
  <c r="N140" i="1"/>
  <c r="E140" i="1" s="1"/>
  <c r="AA140" i="1" s="1"/>
  <c r="O667" i="1"/>
  <c r="O974" i="1"/>
  <c r="S1099" i="1"/>
  <c r="O1254" i="1"/>
  <c r="N1133" i="1"/>
  <c r="E1133" i="1" s="1"/>
  <c r="AA1133" i="1" s="1"/>
  <c r="O1030" i="1"/>
  <c r="O351" i="1"/>
  <c r="O564" i="1"/>
  <c r="O619" i="1"/>
  <c r="N1374" i="1"/>
  <c r="E1374" i="1" s="1"/>
  <c r="O1117" i="1"/>
  <c r="O757" i="1"/>
  <c r="O982" i="1"/>
  <c r="O508" i="1"/>
  <c r="N106" i="1"/>
  <c r="E106" i="1" s="1"/>
  <c r="N1293" i="1"/>
  <c r="E1293" i="1" s="1"/>
  <c r="AA1293" i="1" s="1"/>
  <c r="O912" i="1"/>
  <c r="O168" i="1"/>
  <c r="S260" i="1"/>
  <c r="R260" i="1"/>
  <c r="Q260" i="1" s="1"/>
  <c r="S852" i="1"/>
  <c r="R852" i="1"/>
  <c r="Q852" i="1" s="1"/>
  <c r="O753" i="1"/>
  <c r="O492" i="1"/>
  <c r="N1026" i="1"/>
  <c r="E1026" i="1" s="1"/>
  <c r="AA1026" i="1" s="1"/>
  <c r="R904" i="1"/>
  <c r="Q904" i="1" s="1"/>
  <c r="S904" i="1"/>
  <c r="O894" i="1"/>
  <c r="O783" i="1"/>
  <c r="O1162" i="1"/>
  <c r="N673" i="1"/>
  <c r="E673" i="1" s="1"/>
  <c r="S623" i="1"/>
  <c r="R623" i="1"/>
  <c r="Q623" i="1" s="1"/>
  <c r="N1389" i="1"/>
  <c r="E1389" i="1" s="1"/>
  <c r="AA1389" i="1" s="1"/>
  <c r="N1363" i="1"/>
  <c r="E1363" i="1" s="1"/>
  <c r="AA1363" i="1" s="1"/>
  <c r="N1203" i="1"/>
  <c r="E1203" i="1" s="1"/>
  <c r="AA1203" i="1" s="1"/>
  <c r="O940" i="1"/>
  <c r="S986" i="1"/>
  <c r="R986" i="1"/>
  <c r="Q986" i="1" s="1"/>
  <c r="G986" i="1"/>
  <c r="G987" i="1" s="1"/>
  <c r="G988" i="1" s="1"/>
  <c r="G989" i="1" s="1"/>
  <c r="G990" i="1" s="1"/>
  <c r="G991" i="1" s="1"/>
  <c r="F986" i="1"/>
  <c r="F987" i="1" s="1"/>
  <c r="F988" i="1" s="1"/>
  <c r="F989" i="1" s="1"/>
  <c r="F990" i="1" s="1"/>
  <c r="F991" i="1" s="1"/>
  <c r="I986" i="1"/>
  <c r="I987" i="1" s="1"/>
  <c r="I988" i="1" s="1"/>
  <c r="I989" i="1" s="1"/>
  <c r="I990" i="1" s="1"/>
  <c r="I991" i="1" s="1"/>
  <c r="H986" i="1"/>
  <c r="H987" i="1" s="1"/>
  <c r="H988" i="1" s="1"/>
  <c r="H989" i="1" s="1"/>
  <c r="H990" i="1" s="1"/>
  <c r="H991" i="1" s="1"/>
  <c r="R428" i="1"/>
  <c r="Q428" i="1" s="1"/>
  <c r="S428" i="1"/>
  <c r="N438" i="1"/>
  <c r="E438" i="1" s="1"/>
  <c r="AA438" i="1" s="1"/>
  <c r="O1405" i="1"/>
  <c r="N189" i="1"/>
  <c r="E189" i="1" s="1"/>
  <c r="AA189" i="1" s="1"/>
  <c r="N328" i="1"/>
  <c r="E328" i="1" s="1"/>
  <c r="AA328" i="1" s="1"/>
  <c r="O1151" i="1"/>
  <c r="N1050" i="1"/>
  <c r="E1050" i="1" s="1"/>
  <c r="AA1050" i="1" s="1"/>
  <c r="N853" i="1"/>
  <c r="E853" i="1" s="1"/>
  <c r="AA853" i="1" s="1"/>
  <c r="O1418" i="1"/>
  <c r="S596" i="1"/>
  <c r="R596" i="1"/>
  <c r="Q596" i="1" s="1"/>
  <c r="N45" i="1"/>
  <c r="E45" i="1" s="1"/>
  <c r="AA45" i="1" s="1"/>
  <c r="N817" i="1"/>
  <c r="E817" i="1" s="1"/>
  <c r="AA817" i="1" s="1"/>
  <c r="N1013" i="1"/>
  <c r="E1013" i="1" s="1"/>
  <c r="AA1013" i="1" s="1"/>
  <c r="N550" i="1"/>
  <c r="E550" i="1" s="1"/>
  <c r="AA550" i="1" s="1"/>
  <c r="N74" i="1"/>
  <c r="E74" i="1" s="1"/>
  <c r="AA74" i="1" s="1"/>
  <c r="N69" i="1"/>
  <c r="E69" i="1" s="1"/>
  <c r="O526" i="1"/>
  <c r="N88" i="1"/>
  <c r="E88" i="1" s="1"/>
  <c r="AA88" i="1" s="1"/>
  <c r="N295" i="1"/>
  <c r="E295" i="1" s="1"/>
  <c r="AA295" i="1" s="1"/>
  <c r="O329" i="1"/>
  <c r="O302" i="1"/>
  <c r="O1340" i="1"/>
  <c r="O1451" i="1"/>
  <c r="N584" i="1"/>
  <c r="E584" i="1" s="1"/>
  <c r="S1353" i="1"/>
  <c r="R1353" i="1"/>
  <c r="Q1353" i="1" s="1"/>
  <c r="O798" i="1"/>
  <c r="N395" i="1"/>
  <c r="E395" i="1" s="1"/>
  <c r="AA395" i="1" s="1"/>
  <c r="R541" i="1"/>
  <c r="Q541" i="1" s="1"/>
  <c r="S541" i="1"/>
  <c r="O953" i="1"/>
  <c r="O1202" i="1"/>
  <c r="N1031" i="1"/>
  <c r="E1031" i="1" s="1"/>
  <c r="AA1031" i="1" s="1"/>
  <c r="S1043" i="1"/>
  <c r="N353" i="1"/>
  <c r="E353" i="1" s="1"/>
  <c r="AA353" i="1" s="1"/>
  <c r="N897" i="1"/>
  <c r="E897" i="1" s="1"/>
  <c r="AA897" i="1" s="1"/>
  <c r="O447" i="1"/>
  <c r="O1289" i="1"/>
  <c r="N1231" i="1"/>
  <c r="E1231" i="1" s="1"/>
  <c r="O881" i="1"/>
  <c r="O192" i="1"/>
  <c r="O814" i="1"/>
  <c r="S1212" i="1"/>
  <c r="R1212" i="1"/>
  <c r="Q1212" i="1" s="1"/>
  <c r="O367" i="1"/>
  <c r="N593" i="1"/>
  <c r="E593" i="1" s="1"/>
  <c r="AA593" i="1" s="1"/>
  <c r="N1175" i="1"/>
  <c r="E1175" i="1" s="1"/>
  <c r="AA1175" i="1" s="1"/>
  <c r="N1281" i="1"/>
  <c r="E1281" i="1" s="1"/>
  <c r="AA1281" i="1" s="1"/>
  <c r="O397" i="1"/>
  <c r="O1428" i="1"/>
  <c r="N924" i="1"/>
  <c r="E924" i="1" s="1"/>
  <c r="N1055" i="1"/>
  <c r="E1055" i="1" s="1"/>
  <c r="AA1055" i="1" s="1"/>
  <c r="N1034" i="1"/>
  <c r="E1034" i="1" s="1"/>
  <c r="O948" i="1"/>
  <c r="N776" i="1"/>
  <c r="E776" i="1" s="1"/>
  <c r="AA776" i="1" s="1"/>
  <c r="N898" i="1"/>
  <c r="E898" i="1" s="1"/>
  <c r="AA898" i="1" s="1"/>
  <c r="N210" i="1"/>
  <c r="E210" i="1" s="1"/>
  <c r="AA210" i="1" s="1"/>
  <c r="N1329" i="1"/>
  <c r="E1329" i="1" s="1"/>
  <c r="R931" i="1"/>
  <c r="Q931" i="1" s="1"/>
  <c r="S931" i="1"/>
  <c r="O444" i="1"/>
  <c r="O161" i="1"/>
  <c r="N1441" i="1"/>
  <c r="E1441" i="1" s="1"/>
  <c r="AA1441" i="1" s="1"/>
  <c r="N1399" i="1"/>
  <c r="E1399" i="1" s="1"/>
  <c r="AA1399" i="1" s="1"/>
  <c r="O247" i="1"/>
  <c r="N1232" i="1"/>
  <c r="E1232" i="1" s="1"/>
  <c r="AA1232" i="1" s="1"/>
  <c r="R233" i="1"/>
  <c r="Q233" i="1" s="1"/>
  <c r="S233" i="1"/>
  <c r="O1249" i="1"/>
  <c r="O1065" i="1"/>
  <c r="N104" i="1"/>
  <c r="E104" i="1" s="1"/>
  <c r="AA104" i="1" s="1"/>
  <c r="O1459" i="1"/>
  <c r="N471" i="1"/>
  <c r="E471" i="1" s="1"/>
  <c r="AA471" i="1" s="1"/>
  <c r="S347" i="1"/>
  <c r="R347" i="1"/>
  <c r="Q347" i="1" s="1"/>
  <c r="O1006" i="1"/>
  <c r="N1312" i="1"/>
  <c r="E1312" i="1" s="1"/>
  <c r="AA1312" i="1" s="1"/>
  <c r="O938" i="1"/>
  <c r="O1438" i="1"/>
  <c r="O1057" i="1"/>
  <c r="N839" i="1"/>
  <c r="E839" i="1" s="1"/>
  <c r="N1144" i="1"/>
  <c r="E1144" i="1" s="1"/>
  <c r="AA1144" i="1" s="1"/>
  <c r="N675" i="1"/>
  <c r="E675" i="1" s="1"/>
  <c r="O815" i="1"/>
  <c r="S373" i="1"/>
  <c r="R373" i="1"/>
  <c r="Q373" i="1" s="1"/>
  <c r="N617" i="1"/>
  <c r="E617" i="1" s="1"/>
  <c r="N641" i="1"/>
  <c r="E641" i="1" s="1"/>
  <c r="O272" i="1"/>
  <c r="O1220" i="1"/>
  <c r="G320" i="1"/>
  <c r="I320" i="1"/>
  <c r="H320" i="1"/>
  <c r="H321" i="1" s="1"/>
  <c r="H322" i="1" s="1"/>
  <c r="F320" i="1"/>
  <c r="R320" i="1"/>
  <c r="Q320" i="1" s="1"/>
  <c r="S320" i="1"/>
  <c r="S431" i="1"/>
  <c r="R431" i="1"/>
  <c r="Q431" i="1" s="1"/>
  <c r="O1434" i="1"/>
  <c r="N1170" i="1"/>
  <c r="E1170" i="1" s="1"/>
  <c r="O965" i="1"/>
  <c r="N224" i="1"/>
  <c r="E224" i="1" s="1"/>
  <c r="AA224" i="1" s="1"/>
  <c r="O611" i="1"/>
  <c r="O563" i="1"/>
  <c r="O243" i="1"/>
  <c r="R370" i="1"/>
  <c r="Q370" i="1" s="1"/>
  <c r="S370" i="1"/>
  <c r="G370" i="1"/>
  <c r="G371" i="1" s="1"/>
  <c r="G372" i="1" s="1"/>
  <c r="G373" i="1" s="1"/>
  <c r="G374" i="1" s="1"/>
  <c r="G375" i="1" s="1"/>
  <c r="I370" i="1"/>
  <c r="I371" i="1" s="1"/>
  <c r="I372" i="1" s="1"/>
  <c r="I373" i="1" s="1"/>
  <c r="I374" i="1" s="1"/>
  <c r="I375" i="1" s="1"/>
  <c r="H370" i="1"/>
  <c r="H371" i="1" s="1"/>
  <c r="H372" i="1" s="1"/>
  <c r="H373" i="1" s="1"/>
  <c r="H374" i="1" s="1"/>
  <c r="H375" i="1" s="1"/>
  <c r="F370" i="1"/>
  <c r="F371" i="1" s="1"/>
  <c r="F372" i="1" s="1"/>
  <c r="F373" i="1" s="1"/>
  <c r="F374" i="1" s="1"/>
  <c r="F375" i="1" s="1"/>
  <c r="N1056" i="1"/>
  <c r="E1056" i="1" s="1"/>
  <c r="O810" i="1"/>
  <c r="N271" i="1"/>
  <c r="E271" i="1" s="1"/>
  <c r="AA271" i="1" s="1"/>
  <c r="O496" i="1"/>
  <c r="O1292" i="1"/>
  <c r="N525" i="1"/>
  <c r="E525" i="1" s="1"/>
  <c r="AA525" i="1" s="1"/>
  <c r="N1114" i="1"/>
  <c r="E1114" i="1" s="1"/>
  <c r="AA1114" i="1" s="1"/>
  <c r="N56" i="1"/>
  <c r="E56" i="1" s="1"/>
  <c r="AA56" i="1" s="1"/>
  <c r="N1457" i="1"/>
  <c r="E1457" i="1" s="1"/>
  <c r="AA1457" i="1" s="1"/>
  <c r="N1223" i="1"/>
  <c r="E1223" i="1" s="1"/>
  <c r="AA1223" i="1" s="1"/>
  <c r="O804" i="1"/>
  <c r="O220" i="1"/>
  <c r="N1456" i="1"/>
  <c r="E1456" i="1" s="1"/>
  <c r="AA1456" i="1" s="1"/>
  <c r="O60" i="1"/>
  <c r="O1204" i="1"/>
  <c r="O1037" i="1"/>
  <c r="O800" i="1"/>
  <c r="O363" i="1"/>
  <c r="O1111" i="1"/>
  <c r="O750" i="1"/>
  <c r="N186" i="1"/>
  <c r="E186" i="1" s="1"/>
  <c r="O1425" i="1"/>
  <c r="O633" i="1"/>
  <c r="O984" i="1"/>
  <c r="N1392" i="1"/>
  <c r="E1392" i="1" s="1"/>
  <c r="N1433" i="1"/>
  <c r="E1433" i="1" s="1"/>
  <c r="AA1433" i="1" s="1"/>
  <c r="O1308" i="1"/>
  <c r="N919" i="1"/>
  <c r="E919" i="1" s="1"/>
  <c r="AA919" i="1" s="1"/>
  <c r="O173" i="1"/>
  <c r="O561" i="1"/>
  <c r="N60" i="4"/>
  <c r="A61" i="4"/>
  <c r="C62" i="4"/>
  <c r="I61" i="4"/>
  <c r="L61" i="4" s="1"/>
  <c r="H61" i="4"/>
  <c r="K61" i="4" s="1"/>
  <c r="G61" i="4"/>
  <c r="J61" i="4" s="1"/>
  <c r="M60" i="4"/>
  <c r="S1570" i="1" l="1"/>
  <c r="AA195" i="1"/>
  <c r="AA273" i="1"/>
  <c r="I1267" i="1"/>
  <c r="S1299" i="1"/>
  <c r="S1322" i="1"/>
  <c r="R1570" i="1"/>
  <c r="Q1570" i="1" s="1"/>
  <c r="H174" i="1"/>
  <c r="H175" i="1" s="1"/>
  <c r="R174" i="1"/>
  <c r="Q174" i="1" s="1"/>
  <c r="H259" i="1"/>
  <c r="H260" i="1" s="1"/>
  <c r="H261" i="1" s="1"/>
  <c r="H262" i="1" s="1"/>
  <c r="H263" i="1" s="1"/>
  <c r="F286" i="1"/>
  <c r="R286" i="1"/>
  <c r="Q286" i="1" s="1"/>
  <c r="S1406" i="1"/>
  <c r="R1266" i="1"/>
  <c r="Q1266" i="1" s="1"/>
  <c r="S1266" i="1"/>
  <c r="G762" i="1"/>
  <c r="G763" i="1" s="1"/>
  <c r="G764" i="1" s="1"/>
  <c r="G765" i="1" s="1"/>
  <c r="G766" i="1" s="1"/>
  <c r="G767" i="1" s="1"/>
  <c r="S1534" i="1"/>
  <c r="AA1570" i="1"/>
  <c r="AA895" i="1"/>
  <c r="AA645" i="1"/>
  <c r="AA1217" i="1"/>
  <c r="F762" i="1"/>
  <c r="F763" i="1" s="1"/>
  <c r="F764" i="1" s="1"/>
  <c r="F765" i="1" s="1"/>
  <c r="F766" i="1" s="1"/>
  <c r="F767" i="1" s="1"/>
  <c r="R762" i="1"/>
  <c r="Q762" i="1" s="1"/>
  <c r="AA1554" i="1"/>
  <c r="F601" i="1"/>
  <c r="AA1096" i="1"/>
  <c r="AA276" i="1"/>
  <c r="AA1301" i="1"/>
  <c r="AA249" i="1"/>
  <c r="AA780" i="1"/>
  <c r="AA723" i="1"/>
  <c r="F259" i="1"/>
  <c r="F260" i="1" s="1"/>
  <c r="F261" i="1" s="1"/>
  <c r="F262" i="1" s="1"/>
  <c r="F263" i="1" s="1"/>
  <c r="F1244" i="1"/>
  <c r="AA975" i="1"/>
  <c r="AA435" i="1"/>
  <c r="R1571" i="1"/>
  <c r="Q1571" i="1" s="1"/>
  <c r="S1571" i="1"/>
  <c r="AA1571" i="1"/>
  <c r="S1556" i="1"/>
  <c r="R1556" i="1"/>
  <c r="Q1556" i="1" s="1"/>
  <c r="AA1556" i="1"/>
  <c r="S1561" i="1"/>
  <c r="AA1561" i="1"/>
  <c r="R1561" i="1"/>
  <c r="Q1561" i="1" s="1"/>
  <c r="G1566" i="1"/>
  <c r="AA1566" i="1"/>
  <c r="R1566" i="1"/>
  <c r="Q1566" i="1" s="1"/>
  <c r="F1566" i="1"/>
  <c r="F1567" i="1" s="1"/>
  <c r="F1568" i="1" s="1"/>
  <c r="F1569" i="1" s="1"/>
  <c r="F1570" i="1" s="1"/>
  <c r="F1571" i="1" s="1"/>
  <c r="F1572" i="1" s="1"/>
  <c r="H1566" i="1"/>
  <c r="I1566" i="1"/>
  <c r="S1558" i="1"/>
  <c r="S1550" i="1"/>
  <c r="AA1550" i="1"/>
  <c r="R1550" i="1"/>
  <c r="Q1550" i="1" s="1"/>
  <c r="R1555" i="1"/>
  <c r="Q1555" i="1" s="1"/>
  <c r="S1555" i="1"/>
  <c r="S1551" i="1"/>
  <c r="R1551" i="1"/>
  <c r="Q1551" i="1" s="1"/>
  <c r="AA1551" i="1"/>
  <c r="AA254" i="1"/>
  <c r="AA1546" i="1"/>
  <c r="G1546" i="1"/>
  <c r="G1547" i="1" s="1"/>
  <c r="G1548" i="1" s="1"/>
  <c r="G1549" i="1" s="1"/>
  <c r="G1550" i="1" s="1"/>
  <c r="G1551" i="1" s="1"/>
  <c r="I1546" i="1"/>
  <c r="I1547" i="1" s="1"/>
  <c r="I1548" i="1" s="1"/>
  <c r="I1549" i="1" s="1"/>
  <c r="I1550" i="1" s="1"/>
  <c r="I1551" i="1" s="1"/>
  <c r="S1546" i="1"/>
  <c r="R1546" i="1"/>
  <c r="Q1546" i="1" s="1"/>
  <c r="H1546" i="1"/>
  <c r="H1547" i="1" s="1"/>
  <c r="H1548" i="1" s="1"/>
  <c r="H1549" i="1" s="1"/>
  <c r="H1550" i="1" s="1"/>
  <c r="H1551" i="1" s="1"/>
  <c r="F1546" i="1"/>
  <c r="F1547" i="1" s="1"/>
  <c r="F1548" i="1" s="1"/>
  <c r="F1549" i="1" s="1"/>
  <c r="F1550" i="1" s="1"/>
  <c r="F1551" i="1" s="1"/>
  <c r="I1552" i="1"/>
  <c r="I1553" i="1" s="1"/>
  <c r="I1554" i="1" s="1"/>
  <c r="I1555" i="1" s="1"/>
  <c r="I1556" i="1" s="1"/>
  <c r="I1557" i="1" s="1"/>
  <c r="I1558" i="1" s="1"/>
  <c r="G1552" i="1"/>
  <c r="H1552" i="1"/>
  <c r="H1553" i="1" s="1"/>
  <c r="H1554" i="1" s="1"/>
  <c r="H1555" i="1" s="1"/>
  <c r="H1556" i="1" s="1"/>
  <c r="H1557" i="1" s="1"/>
  <c r="H1558" i="1" s="1"/>
  <c r="AA1552" i="1"/>
  <c r="F1552" i="1"/>
  <c r="F1553" i="1" s="1"/>
  <c r="F1554" i="1" s="1"/>
  <c r="F1555" i="1" s="1"/>
  <c r="F1556" i="1" s="1"/>
  <c r="F1557" i="1" s="1"/>
  <c r="F1558" i="1" s="1"/>
  <c r="S1552" i="1"/>
  <c r="R1552" i="1"/>
  <c r="Q1552" i="1" s="1"/>
  <c r="S1560" i="1"/>
  <c r="R1560" i="1"/>
  <c r="Q1560" i="1" s="1"/>
  <c r="R1549" i="1"/>
  <c r="Q1549" i="1" s="1"/>
  <c r="S1549" i="1"/>
  <c r="AA1549" i="1"/>
  <c r="S1562" i="1"/>
  <c r="S1565" i="1"/>
  <c r="R1565" i="1"/>
  <c r="Q1565" i="1" s="1"/>
  <c r="AA1565" i="1"/>
  <c r="R1554" i="1"/>
  <c r="Q1554" i="1" s="1"/>
  <c r="S1554" i="1"/>
  <c r="S1572" i="1"/>
  <c r="AA1572" i="1"/>
  <c r="R1572" i="1"/>
  <c r="Q1572" i="1" s="1"/>
  <c r="G1553" i="1"/>
  <c r="G1554" i="1" s="1"/>
  <c r="G1555" i="1" s="1"/>
  <c r="G1556" i="1" s="1"/>
  <c r="G1557" i="1" s="1"/>
  <c r="G1558" i="1" s="1"/>
  <c r="AA1553" i="1"/>
  <c r="S1553" i="1"/>
  <c r="R1553" i="1"/>
  <c r="Q1553" i="1" s="1"/>
  <c r="AA1569" i="1"/>
  <c r="R1569" i="1"/>
  <c r="Q1569" i="1" s="1"/>
  <c r="S1569" i="1"/>
  <c r="R1548" i="1"/>
  <c r="Q1548" i="1" s="1"/>
  <c r="S1548" i="1"/>
  <c r="AA1548" i="1"/>
  <c r="G1573" i="1"/>
  <c r="R1573" i="1"/>
  <c r="Q1573" i="1" s="1"/>
  <c r="H1573" i="1"/>
  <c r="F1573" i="1"/>
  <c r="I1573" i="1"/>
  <c r="AA1573" i="1"/>
  <c r="AA1560" i="1"/>
  <c r="R1563" i="1"/>
  <c r="Q1563" i="1" s="1"/>
  <c r="AA1563" i="1"/>
  <c r="S1563" i="1"/>
  <c r="S1568" i="1"/>
  <c r="R1568" i="1"/>
  <c r="Q1568" i="1" s="1"/>
  <c r="AA1568" i="1"/>
  <c r="AA1557" i="1"/>
  <c r="S1557" i="1"/>
  <c r="R1557" i="1"/>
  <c r="Q1557" i="1" s="1"/>
  <c r="R1567" i="1"/>
  <c r="Q1567" i="1" s="1"/>
  <c r="AA1567" i="1"/>
  <c r="H1567" i="1"/>
  <c r="H1568" i="1" s="1"/>
  <c r="H1569" i="1" s="1"/>
  <c r="H1570" i="1" s="1"/>
  <c r="H1571" i="1" s="1"/>
  <c r="H1572" i="1" s="1"/>
  <c r="G1567" i="1"/>
  <c r="G1568" i="1" s="1"/>
  <c r="G1569" i="1" s="1"/>
  <c r="G1570" i="1" s="1"/>
  <c r="G1571" i="1" s="1"/>
  <c r="G1572" i="1" s="1"/>
  <c r="I1567" i="1"/>
  <c r="I1568" i="1" s="1"/>
  <c r="I1569" i="1" s="1"/>
  <c r="I1570" i="1" s="1"/>
  <c r="I1571" i="1" s="1"/>
  <c r="I1572" i="1" s="1"/>
  <c r="S1567" i="1"/>
  <c r="R1558" i="1"/>
  <c r="Q1558" i="1" s="1"/>
  <c r="AA1558" i="1"/>
  <c r="AA1547" i="1"/>
  <c r="S1547" i="1"/>
  <c r="R1547" i="1"/>
  <c r="Q1547" i="1" s="1"/>
  <c r="AA1559" i="1"/>
  <c r="F1559" i="1"/>
  <c r="F1560" i="1" s="1"/>
  <c r="F1561" i="1" s="1"/>
  <c r="F1562" i="1" s="1"/>
  <c r="F1563" i="1" s="1"/>
  <c r="F1564" i="1" s="1"/>
  <c r="F1565" i="1" s="1"/>
  <c r="I1559" i="1"/>
  <c r="I1560" i="1" s="1"/>
  <c r="I1561" i="1" s="1"/>
  <c r="I1562" i="1" s="1"/>
  <c r="I1563" i="1" s="1"/>
  <c r="I1564" i="1" s="1"/>
  <c r="I1565" i="1" s="1"/>
  <c r="R1559" i="1"/>
  <c r="Q1559" i="1" s="1"/>
  <c r="H1559" i="1"/>
  <c r="H1560" i="1" s="1"/>
  <c r="H1561" i="1" s="1"/>
  <c r="H1562" i="1" s="1"/>
  <c r="H1563" i="1" s="1"/>
  <c r="H1564" i="1" s="1"/>
  <c r="H1565" i="1" s="1"/>
  <c r="G1559" i="1"/>
  <c r="G1560" i="1" s="1"/>
  <c r="G1561" i="1" s="1"/>
  <c r="G1562" i="1" s="1"/>
  <c r="G1563" i="1" s="1"/>
  <c r="G1564" i="1" s="1"/>
  <c r="G1565" i="1" s="1"/>
  <c r="R1562" i="1"/>
  <c r="Q1562" i="1" s="1"/>
  <c r="AA1562" i="1"/>
  <c r="S1564" i="1"/>
  <c r="AA1564" i="1"/>
  <c r="R1564" i="1"/>
  <c r="Q1564" i="1" s="1"/>
  <c r="AA283" i="1"/>
  <c r="AA298" i="1"/>
  <c r="AA498" i="1"/>
  <c r="AA1431" i="1"/>
  <c r="AA1062" i="1"/>
  <c r="AA924" i="1"/>
  <c r="AA365" i="1"/>
  <c r="AA1083" i="1"/>
  <c r="AA828" i="1"/>
  <c r="AA1374" i="1"/>
  <c r="G1324" i="1"/>
  <c r="S1324" i="1"/>
  <c r="AA1501" i="1"/>
  <c r="AA1527" i="1"/>
  <c r="S763" i="1"/>
  <c r="S1483" i="1"/>
  <c r="AA293" i="1"/>
  <c r="AA675" i="1"/>
  <c r="S1525" i="1"/>
  <c r="AA836" i="1"/>
  <c r="AA1532" i="1"/>
  <c r="R1532" i="1"/>
  <c r="Q1532" i="1" s="1"/>
  <c r="S1532" i="1"/>
  <c r="AA1520" i="1"/>
  <c r="R1520" i="1"/>
  <c r="Q1520" i="1" s="1"/>
  <c r="S1520" i="1"/>
  <c r="R1525" i="1"/>
  <c r="Q1525" i="1" s="1"/>
  <c r="AA1525" i="1"/>
  <c r="R1522" i="1"/>
  <c r="Q1522" i="1" s="1"/>
  <c r="S1522" i="1"/>
  <c r="AA1522" i="1"/>
  <c r="R1523" i="1"/>
  <c r="Q1523" i="1" s="1"/>
  <c r="S1523" i="1"/>
  <c r="AA1523" i="1"/>
  <c r="R1530" i="1"/>
  <c r="Q1530" i="1" s="1"/>
  <c r="AA1530" i="1"/>
  <c r="S1530" i="1"/>
  <c r="R1534" i="1"/>
  <c r="Q1534" i="1" s="1"/>
  <c r="AA1534" i="1"/>
  <c r="I1545" i="1"/>
  <c r="R1545" i="1"/>
  <c r="Q1545" i="1" s="1"/>
  <c r="F1545" i="1"/>
  <c r="AA1545" i="1"/>
  <c r="H1545" i="1"/>
  <c r="G1545" i="1"/>
  <c r="S1529" i="1"/>
  <c r="R1529" i="1"/>
  <c r="Q1529" i="1" s="1"/>
  <c r="AA1529" i="1"/>
  <c r="S1540" i="1"/>
  <c r="R1540" i="1"/>
  <c r="Q1540" i="1" s="1"/>
  <c r="AA1540" i="1"/>
  <c r="R1535" i="1"/>
  <c r="Q1535" i="1" s="1"/>
  <c r="AA1535" i="1"/>
  <c r="S1535" i="1"/>
  <c r="R1526" i="1"/>
  <c r="Q1526" i="1" s="1"/>
  <c r="AA1526" i="1"/>
  <c r="S1526" i="1"/>
  <c r="R1542" i="1"/>
  <c r="Q1542" i="1" s="1"/>
  <c r="S1542" i="1"/>
  <c r="AA1536" i="1"/>
  <c r="R1536" i="1"/>
  <c r="Q1536" i="1" s="1"/>
  <c r="S1536" i="1"/>
  <c r="S1518" i="1"/>
  <c r="H1518" i="1"/>
  <c r="H1519" i="1" s="1"/>
  <c r="H1520" i="1" s="1"/>
  <c r="H1521" i="1" s="1"/>
  <c r="H1522" i="1" s="1"/>
  <c r="H1523" i="1" s="1"/>
  <c r="AA1518" i="1"/>
  <c r="F1518" i="1"/>
  <c r="F1519" i="1" s="1"/>
  <c r="F1520" i="1" s="1"/>
  <c r="F1521" i="1" s="1"/>
  <c r="F1522" i="1" s="1"/>
  <c r="F1523" i="1" s="1"/>
  <c r="G1518" i="1"/>
  <c r="G1519" i="1" s="1"/>
  <c r="G1520" i="1" s="1"/>
  <c r="G1521" i="1" s="1"/>
  <c r="G1522" i="1" s="1"/>
  <c r="G1523" i="1" s="1"/>
  <c r="I1518" i="1"/>
  <c r="I1519" i="1" s="1"/>
  <c r="I1520" i="1" s="1"/>
  <c r="I1521" i="1" s="1"/>
  <c r="I1522" i="1" s="1"/>
  <c r="I1523" i="1" s="1"/>
  <c r="R1518" i="1"/>
  <c r="Q1518" i="1" s="1"/>
  <c r="AA1539" i="1"/>
  <c r="S1539" i="1"/>
  <c r="R1539" i="1"/>
  <c r="Q1539" i="1" s="1"/>
  <c r="R1541" i="1"/>
  <c r="Q1541" i="1" s="1"/>
  <c r="S1541" i="1"/>
  <c r="AA1541" i="1"/>
  <c r="H1538" i="1"/>
  <c r="H1539" i="1" s="1"/>
  <c r="H1540" i="1" s="1"/>
  <c r="H1541" i="1" s="1"/>
  <c r="H1542" i="1" s="1"/>
  <c r="H1543" i="1" s="1"/>
  <c r="H1544" i="1" s="1"/>
  <c r="R1538" i="1"/>
  <c r="Q1538" i="1" s="1"/>
  <c r="F1538" i="1"/>
  <c r="F1539" i="1" s="1"/>
  <c r="F1540" i="1" s="1"/>
  <c r="F1541" i="1" s="1"/>
  <c r="F1542" i="1" s="1"/>
  <c r="F1543" i="1" s="1"/>
  <c r="F1544" i="1" s="1"/>
  <c r="I1538" i="1"/>
  <c r="I1539" i="1" s="1"/>
  <c r="I1540" i="1" s="1"/>
  <c r="I1541" i="1" s="1"/>
  <c r="I1542" i="1" s="1"/>
  <c r="I1543" i="1" s="1"/>
  <c r="I1544" i="1" s="1"/>
  <c r="AA1538" i="1"/>
  <c r="G1538" i="1"/>
  <c r="G1539" i="1" s="1"/>
  <c r="G1540" i="1" s="1"/>
  <c r="G1541" i="1" s="1"/>
  <c r="G1542" i="1" s="1"/>
  <c r="G1543" i="1" s="1"/>
  <c r="G1544" i="1" s="1"/>
  <c r="S1521" i="1"/>
  <c r="AA1521" i="1"/>
  <c r="R1521" i="1"/>
  <c r="Q1521" i="1" s="1"/>
  <c r="R1544" i="1"/>
  <c r="Q1544" i="1" s="1"/>
  <c r="S1544" i="1"/>
  <c r="AA1544" i="1"/>
  <c r="R1527" i="1"/>
  <c r="Q1527" i="1" s="1"/>
  <c r="S1527" i="1"/>
  <c r="R1528" i="1"/>
  <c r="Q1528" i="1" s="1"/>
  <c r="S1528" i="1"/>
  <c r="AA1528" i="1"/>
  <c r="AA1542" i="1"/>
  <c r="AA1531" i="1"/>
  <c r="H1531" i="1"/>
  <c r="H1532" i="1" s="1"/>
  <c r="H1533" i="1" s="1"/>
  <c r="H1534" i="1" s="1"/>
  <c r="H1535" i="1" s="1"/>
  <c r="H1536" i="1" s="1"/>
  <c r="H1537" i="1" s="1"/>
  <c r="I1531" i="1"/>
  <c r="I1532" i="1" s="1"/>
  <c r="I1533" i="1" s="1"/>
  <c r="I1534" i="1" s="1"/>
  <c r="I1535" i="1" s="1"/>
  <c r="I1536" i="1" s="1"/>
  <c r="I1537" i="1" s="1"/>
  <c r="G1531" i="1"/>
  <c r="G1532" i="1" s="1"/>
  <c r="G1533" i="1" s="1"/>
  <c r="G1534" i="1" s="1"/>
  <c r="G1535" i="1" s="1"/>
  <c r="G1536" i="1" s="1"/>
  <c r="G1537" i="1" s="1"/>
  <c r="F1531" i="1"/>
  <c r="F1532" i="1" s="1"/>
  <c r="F1533" i="1" s="1"/>
  <c r="F1534" i="1" s="1"/>
  <c r="F1535" i="1" s="1"/>
  <c r="F1536" i="1" s="1"/>
  <c r="F1537" i="1" s="1"/>
  <c r="R1531" i="1"/>
  <c r="Q1531" i="1" s="1"/>
  <c r="AA251" i="1"/>
  <c r="S1543" i="1"/>
  <c r="AA1543" i="1"/>
  <c r="R1543" i="1"/>
  <c r="Q1543" i="1" s="1"/>
  <c r="F1524" i="1"/>
  <c r="F1525" i="1" s="1"/>
  <c r="F1526" i="1" s="1"/>
  <c r="F1527" i="1" s="1"/>
  <c r="F1528" i="1" s="1"/>
  <c r="F1529" i="1" s="1"/>
  <c r="F1530" i="1" s="1"/>
  <c r="G1524" i="1"/>
  <c r="G1525" i="1" s="1"/>
  <c r="G1526" i="1" s="1"/>
  <c r="G1527" i="1" s="1"/>
  <c r="G1528" i="1" s="1"/>
  <c r="G1529" i="1" s="1"/>
  <c r="G1530" i="1" s="1"/>
  <c r="AA1524" i="1"/>
  <c r="I1524" i="1"/>
  <c r="I1525" i="1" s="1"/>
  <c r="I1526" i="1" s="1"/>
  <c r="I1527" i="1" s="1"/>
  <c r="I1528" i="1" s="1"/>
  <c r="I1529" i="1" s="1"/>
  <c r="I1530" i="1" s="1"/>
  <c r="R1524" i="1"/>
  <c r="Q1524" i="1" s="1"/>
  <c r="S1524" i="1"/>
  <c r="H1524" i="1"/>
  <c r="H1525" i="1" s="1"/>
  <c r="H1526" i="1" s="1"/>
  <c r="H1527" i="1" s="1"/>
  <c r="H1528" i="1" s="1"/>
  <c r="H1529" i="1" s="1"/>
  <c r="H1530" i="1" s="1"/>
  <c r="R1533" i="1"/>
  <c r="Q1533" i="1" s="1"/>
  <c r="S1533" i="1"/>
  <c r="AA1533" i="1"/>
  <c r="S1519" i="1"/>
  <c r="AA1519" i="1"/>
  <c r="R1519" i="1"/>
  <c r="Q1519" i="1" s="1"/>
  <c r="S1537" i="1"/>
  <c r="R1537" i="1"/>
  <c r="Q1537" i="1" s="1"/>
  <c r="AA1537" i="1"/>
  <c r="AA378" i="1"/>
  <c r="AA910" i="1"/>
  <c r="AA864" i="1"/>
  <c r="AA1291" i="1"/>
  <c r="F736" i="1"/>
  <c r="F737" i="1" s="1"/>
  <c r="F738" i="1" s="1"/>
  <c r="F739" i="1" s="1"/>
  <c r="F1044" i="1"/>
  <c r="F1045" i="1" s="1"/>
  <c r="F1046" i="1" s="1"/>
  <c r="F1047" i="1" s="1"/>
  <c r="S824" i="1"/>
  <c r="S1516" i="1"/>
  <c r="AA1231" i="1"/>
  <c r="AA883" i="1"/>
  <c r="AA1282" i="1"/>
  <c r="AA993" i="1"/>
  <c r="AA1233" i="1"/>
  <c r="AA238" i="1"/>
  <c r="AA1190" i="1"/>
  <c r="H1197" i="1"/>
  <c r="H1198" i="1" s="1"/>
  <c r="H1199" i="1" s="1"/>
  <c r="AA297" i="1"/>
  <c r="AA1310" i="1"/>
  <c r="AA356" i="1"/>
  <c r="AA863" i="1"/>
  <c r="AA840" i="1"/>
  <c r="H287" i="1"/>
  <c r="H288" i="1" s="1"/>
  <c r="H289" i="1" s="1"/>
  <c r="H290" i="1" s="1"/>
  <c r="H291" i="1" s="1"/>
  <c r="F992" i="1"/>
  <c r="AA865" i="1"/>
  <c r="AA855" i="1"/>
  <c r="AA507" i="1"/>
  <c r="AA409" i="1"/>
  <c r="AA576" i="1"/>
  <c r="H1301" i="1"/>
  <c r="AA1245" i="1"/>
  <c r="AA1206" i="1"/>
  <c r="AA1164" i="1"/>
  <c r="AA1287" i="1"/>
  <c r="AA1004" i="1"/>
  <c r="AA1250" i="1"/>
  <c r="H176" i="1"/>
  <c r="H177" i="1" s="1"/>
  <c r="H178" i="1" s="1"/>
  <c r="H179" i="1" s="1"/>
  <c r="AA480" i="1"/>
  <c r="H992" i="1"/>
  <c r="AA241" i="1"/>
  <c r="AA797" i="1"/>
  <c r="AA972" i="1"/>
  <c r="AA1320" i="1"/>
  <c r="AA1236" i="1"/>
  <c r="S230" i="1"/>
  <c r="S1018" i="1"/>
  <c r="S1131" i="1"/>
  <c r="S1159" i="1"/>
  <c r="G1325" i="1"/>
  <c r="G1326" i="1" s="1"/>
  <c r="G1327" i="1" s="1"/>
  <c r="AA1105" i="1"/>
  <c r="AA43" i="1"/>
  <c r="I1071" i="1"/>
  <c r="I1072" i="1" s="1"/>
  <c r="I1073" i="1" s="1"/>
  <c r="I1074" i="1" s="1"/>
  <c r="I1075" i="1" s="1"/>
  <c r="G623" i="1"/>
  <c r="G624" i="1" s="1"/>
  <c r="G625" i="1" s="1"/>
  <c r="G626" i="1" s="1"/>
  <c r="G627" i="1" s="1"/>
  <c r="AA137" i="1"/>
  <c r="AA214" i="1"/>
  <c r="AA985" i="1"/>
  <c r="R230" i="1"/>
  <c r="Q230" i="1" s="1"/>
  <c r="AA350" i="1"/>
  <c r="H264" i="1"/>
  <c r="R1322" i="1"/>
  <c r="Q1322" i="1" s="1"/>
  <c r="G1044" i="1"/>
  <c r="G1045" i="1" s="1"/>
  <c r="G1046" i="1" s="1"/>
  <c r="G1047" i="1" s="1"/>
  <c r="G1048" i="1" s="1"/>
  <c r="AA183" i="1"/>
  <c r="I1268" i="1"/>
  <c r="I1269" i="1" s="1"/>
  <c r="I1270" i="1" s="1"/>
  <c r="I1271" i="1" s="1"/>
  <c r="AA856" i="1"/>
  <c r="G1071" i="1"/>
  <c r="G1072" i="1" s="1"/>
  <c r="G1073" i="1" s="1"/>
  <c r="G1074" i="1" s="1"/>
  <c r="G1075" i="1" s="1"/>
  <c r="AA385" i="1"/>
  <c r="AA332" i="1"/>
  <c r="I1322" i="1"/>
  <c r="I1323" i="1" s="1"/>
  <c r="I1324" i="1" s="1"/>
  <c r="I1325" i="1" s="1"/>
  <c r="I1326" i="1" s="1"/>
  <c r="I1327" i="1" s="1"/>
  <c r="H1044" i="1"/>
  <c r="H1045" i="1" s="1"/>
  <c r="H1046" i="1" s="1"/>
  <c r="H1047" i="1" s="1"/>
  <c r="H1048" i="1" s="1"/>
  <c r="F1268" i="1"/>
  <c r="F1269" i="1" s="1"/>
  <c r="F1270" i="1" s="1"/>
  <c r="F1271" i="1" s="1"/>
  <c r="G1268" i="1"/>
  <c r="G1269" i="1" s="1"/>
  <c r="G1270" i="1" s="1"/>
  <c r="G1271" i="1" s="1"/>
  <c r="AA165" i="1"/>
  <c r="AA662" i="1"/>
  <c r="AA1421" i="1"/>
  <c r="AA324" i="1"/>
  <c r="AA546" i="1"/>
  <c r="AA352" i="1"/>
  <c r="AA475" i="1"/>
  <c r="AA357" i="1"/>
  <c r="AA591" i="1"/>
  <c r="AA387" i="1"/>
  <c r="AA142" i="1"/>
  <c r="H1070" i="1"/>
  <c r="AA264" i="1"/>
  <c r="AA736" i="1"/>
  <c r="AA852" i="1"/>
  <c r="AA931" i="1"/>
  <c r="AA1392" i="1"/>
  <c r="AA584" i="1"/>
  <c r="AA417" i="1"/>
  <c r="AA491" i="1"/>
  <c r="AA466" i="1"/>
  <c r="AA132" i="1"/>
  <c r="AA690" i="1"/>
  <c r="AA109" i="1"/>
  <c r="AA1122" i="1"/>
  <c r="AA1371" i="1"/>
  <c r="AA445" i="1"/>
  <c r="AA440" i="1"/>
  <c r="AA634" i="1"/>
  <c r="AA1191" i="1"/>
  <c r="AA1168" i="1"/>
  <c r="AA1339" i="1"/>
  <c r="I992" i="1"/>
  <c r="I993" i="1" s="1"/>
  <c r="I994" i="1" s="1"/>
  <c r="I995" i="1" s="1"/>
  <c r="I996" i="1" s="1"/>
  <c r="I997" i="1" s="1"/>
  <c r="I998" i="1" s="1"/>
  <c r="F1070" i="1"/>
  <c r="F1071" i="1" s="1"/>
  <c r="F1072" i="1" s="1"/>
  <c r="F1073" i="1" s="1"/>
  <c r="F1074" i="1" s="1"/>
  <c r="F1075" i="1" s="1"/>
  <c r="G321" i="1"/>
  <c r="G322" i="1" s="1"/>
  <c r="AA980" i="1"/>
  <c r="AA1145" i="1"/>
  <c r="AA217" i="1"/>
  <c r="G1273" i="1"/>
  <c r="AA1448" i="1"/>
  <c r="AA1113" i="1"/>
  <c r="G489" i="1"/>
  <c r="AA1346" i="1"/>
  <c r="AA154" i="1"/>
  <c r="AA923" i="1"/>
  <c r="AA500" i="1"/>
  <c r="AA184" i="1"/>
  <c r="AA1368" i="1"/>
  <c r="AA705" i="1"/>
  <c r="AA1246" i="1"/>
  <c r="AA1460" i="1"/>
  <c r="R1516" i="1"/>
  <c r="Q1516" i="1" s="1"/>
  <c r="AA1516" i="1"/>
  <c r="AA1505" i="1"/>
  <c r="R1505" i="1"/>
  <c r="Q1505" i="1" s="1"/>
  <c r="S1505" i="1"/>
  <c r="R1513" i="1"/>
  <c r="Q1513" i="1" s="1"/>
  <c r="AA1513" i="1"/>
  <c r="S1513" i="1"/>
  <c r="R1509" i="1"/>
  <c r="Q1509" i="1" s="1"/>
  <c r="AA1509" i="1"/>
  <c r="S1509" i="1"/>
  <c r="AA1499" i="1"/>
  <c r="R1499" i="1"/>
  <c r="Q1499" i="1" s="1"/>
  <c r="S1499" i="1"/>
  <c r="AA1500" i="1"/>
  <c r="S1500" i="1"/>
  <c r="R1500" i="1"/>
  <c r="Q1500" i="1" s="1"/>
  <c r="S1514" i="1"/>
  <c r="AA1514" i="1"/>
  <c r="R1514" i="1"/>
  <c r="Q1514" i="1" s="1"/>
  <c r="S1490" i="1"/>
  <c r="I1490" i="1"/>
  <c r="I1491" i="1" s="1"/>
  <c r="I1492" i="1" s="1"/>
  <c r="I1493" i="1" s="1"/>
  <c r="I1494" i="1" s="1"/>
  <c r="I1495" i="1" s="1"/>
  <c r="H1490" i="1"/>
  <c r="H1491" i="1" s="1"/>
  <c r="H1492" i="1" s="1"/>
  <c r="H1493" i="1" s="1"/>
  <c r="H1494" i="1" s="1"/>
  <c r="H1495" i="1" s="1"/>
  <c r="F1490" i="1"/>
  <c r="F1491" i="1" s="1"/>
  <c r="F1492" i="1" s="1"/>
  <c r="F1493" i="1" s="1"/>
  <c r="F1494" i="1" s="1"/>
  <c r="F1495" i="1" s="1"/>
  <c r="G1490" i="1"/>
  <c r="G1491" i="1" s="1"/>
  <c r="G1492" i="1" s="1"/>
  <c r="G1493" i="1" s="1"/>
  <c r="G1494" i="1" s="1"/>
  <c r="G1495" i="1" s="1"/>
  <c r="R1490" i="1"/>
  <c r="Q1490" i="1" s="1"/>
  <c r="AA1490" i="1"/>
  <c r="R1492" i="1"/>
  <c r="Q1492" i="1" s="1"/>
  <c r="AA1492" i="1"/>
  <c r="S1492" i="1"/>
  <c r="H1517" i="1"/>
  <c r="I1517" i="1"/>
  <c r="R1517" i="1"/>
  <c r="Q1517" i="1" s="1"/>
  <c r="G1517" i="1"/>
  <c r="F1517" i="1"/>
  <c r="AA1517" i="1"/>
  <c r="S1497" i="1"/>
  <c r="AA1497" i="1"/>
  <c r="R1497" i="1"/>
  <c r="Q1497" i="1" s="1"/>
  <c r="AA1502" i="1"/>
  <c r="R1502" i="1"/>
  <c r="Q1502" i="1" s="1"/>
  <c r="R1511" i="1"/>
  <c r="Q1511" i="1" s="1"/>
  <c r="S1511" i="1"/>
  <c r="AA1511" i="1"/>
  <c r="R1495" i="1"/>
  <c r="Q1495" i="1" s="1"/>
  <c r="AA1495" i="1"/>
  <c r="S1495" i="1"/>
  <c r="R1504" i="1"/>
  <c r="Q1504" i="1" s="1"/>
  <c r="S1504" i="1"/>
  <c r="AA1504" i="1"/>
  <c r="S1498" i="1"/>
  <c r="AA455" i="1"/>
  <c r="AA597" i="1"/>
  <c r="AA793" i="1"/>
  <c r="S1070" i="1"/>
  <c r="S1515" i="1"/>
  <c r="R1515" i="1"/>
  <c r="Q1515" i="1" s="1"/>
  <c r="AA1515" i="1"/>
  <c r="R1498" i="1"/>
  <c r="Q1498" i="1" s="1"/>
  <c r="AA1498" i="1"/>
  <c r="AA1494" i="1"/>
  <c r="S1494" i="1"/>
  <c r="R1494" i="1"/>
  <c r="Q1494" i="1" s="1"/>
  <c r="R1508" i="1"/>
  <c r="Q1508" i="1" s="1"/>
  <c r="AA1508" i="1"/>
  <c r="S1508" i="1"/>
  <c r="I1503" i="1"/>
  <c r="I1504" i="1" s="1"/>
  <c r="I1505" i="1" s="1"/>
  <c r="I1506" i="1" s="1"/>
  <c r="I1507" i="1" s="1"/>
  <c r="I1508" i="1" s="1"/>
  <c r="I1509" i="1" s="1"/>
  <c r="G1503" i="1"/>
  <c r="G1504" i="1" s="1"/>
  <c r="G1505" i="1" s="1"/>
  <c r="G1506" i="1" s="1"/>
  <c r="G1507" i="1" s="1"/>
  <c r="G1508" i="1" s="1"/>
  <c r="G1509" i="1" s="1"/>
  <c r="AA1503" i="1"/>
  <c r="F1503" i="1"/>
  <c r="F1504" i="1" s="1"/>
  <c r="F1505" i="1" s="1"/>
  <c r="F1506" i="1" s="1"/>
  <c r="F1507" i="1" s="1"/>
  <c r="F1508" i="1" s="1"/>
  <c r="F1509" i="1" s="1"/>
  <c r="R1503" i="1"/>
  <c r="Q1503" i="1" s="1"/>
  <c r="H1503" i="1"/>
  <c r="H1504" i="1" s="1"/>
  <c r="H1505" i="1" s="1"/>
  <c r="H1506" i="1" s="1"/>
  <c r="H1507" i="1" s="1"/>
  <c r="H1508" i="1" s="1"/>
  <c r="H1509" i="1" s="1"/>
  <c r="S1506" i="1"/>
  <c r="R1491" i="1"/>
  <c r="Q1491" i="1" s="1"/>
  <c r="AA1491" i="1"/>
  <c r="S1491" i="1"/>
  <c r="I1510" i="1"/>
  <c r="I1511" i="1" s="1"/>
  <c r="I1512" i="1" s="1"/>
  <c r="I1513" i="1" s="1"/>
  <c r="I1514" i="1" s="1"/>
  <c r="I1515" i="1" s="1"/>
  <c r="I1516" i="1" s="1"/>
  <c r="R1510" i="1"/>
  <c r="Q1510" i="1" s="1"/>
  <c r="F1510" i="1"/>
  <c r="F1511" i="1" s="1"/>
  <c r="F1512" i="1" s="1"/>
  <c r="F1513" i="1" s="1"/>
  <c r="F1514" i="1" s="1"/>
  <c r="F1515" i="1" s="1"/>
  <c r="F1516" i="1" s="1"/>
  <c r="AA1510" i="1"/>
  <c r="H1510" i="1"/>
  <c r="H1511" i="1" s="1"/>
  <c r="H1512" i="1" s="1"/>
  <c r="H1513" i="1" s="1"/>
  <c r="H1514" i="1" s="1"/>
  <c r="H1515" i="1" s="1"/>
  <c r="H1516" i="1" s="1"/>
  <c r="G1510" i="1"/>
  <c r="G1511" i="1" s="1"/>
  <c r="G1512" i="1" s="1"/>
  <c r="G1513" i="1" s="1"/>
  <c r="G1514" i="1" s="1"/>
  <c r="G1515" i="1" s="1"/>
  <c r="G1516" i="1" s="1"/>
  <c r="S1502" i="1"/>
  <c r="H1496" i="1"/>
  <c r="H1497" i="1" s="1"/>
  <c r="H1498" i="1" s="1"/>
  <c r="H1499" i="1" s="1"/>
  <c r="H1500" i="1" s="1"/>
  <c r="H1501" i="1" s="1"/>
  <c r="H1502" i="1" s="1"/>
  <c r="G1496" i="1"/>
  <c r="G1497" i="1" s="1"/>
  <c r="G1498" i="1" s="1"/>
  <c r="G1499" i="1" s="1"/>
  <c r="G1500" i="1" s="1"/>
  <c r="G1501" i="1" s="1"/>
  <c r="G1502" i="1" s="1"/>
  <c r="R1496" i="1"/>
  <c r="Q1496" i="1" s="1"/>
  <c r="F1496" i="1"/>
  <c r="F1497" i="1" s="1"/>
  <c r="F1498" i="1" s="1"/>
  <c r="F1499" i="1" s="1"/>
  <c r="F1500" i="1" s="1"/>
  <c r="F1501" i="1" s="1"/>
  <c r="F1502" i="1" s="1"/>
  <c r="AA1496" i="1"/>
  <c r="I1496" i="1"/>
  <c r="I1497" i="1" s="1"/>
  <c r="I1498" i="1" s="1"/>
  <c r="I1499" i="1" s="1"/>
  <c r="I1500" i="1" s="1"/>
  <c r="I1501" i="1" s="1"/>
  <c r="I1502" i="1" s="1"/>
  <c r="S1496" i="1"/>
  <c r="R1506" i="1"/>
  <c r="Q1506" i="1" s="1"/>
  <c r="AA1506" i="1"/>
  <c r="S1493" i="1"/>
  <c r="AA1493" i="1"/>
  <c r="R1493" i="1"/>
  <c r="Q1493" i="1" s="1"/>
  <c r="S1512" i="1"/>
  <c r="R1512" i="1"/>
  <c r="Q1512" i="1" s="1"/>
  <c r="AA1512" i="1"/>
  <c r="AA1507" i="1"/>
  <c r="R1507" i="1"/>
  <c r="Q1507" i="1" s="1"/>
  <c r="S1507" i="1"/>
  <c r="S1501" i="1"/>
  <c r="R1501" i="1"/>
  <c r="Q1501" i="1" s="1"/>
  <c r="AA1416" i="1"/>
  <c r="AA199" i="1"/>
  <c r="AA289" i="1"/>
  <c r="AA709" i="1"/>
  <c r="AA711" i="1"/>
  <c r="AA744" i="1"/>
  <c r="AA1388" i="1"/>
  <c r="AA120" i="1"/>
  <c r="AA655" i="1"/>
  <c r="AA1129" i="1"/>
  <c r="AA1322" i="1"/>
  <c r="AA1239" i="1"/>
  <c r="AA1467" i="1"/>
  <c r="AA1186" i="1"/>
  <c r="AA1155" i="1"/>
  <c r="AA671" i="1"/>
  <c r="AA617" i="1"/>
  <c r="AA188" i="1"/>
  <c r="AA941" i="1"/>
  <c r="AA918" i="1"/>
  <c r="AA640" i="1"/>
  <c r="AA970" i="1"/>
  <c r="AA167" i="1"/>
  <c r="AA955" i="1"/>
  <c r="AA1408" i="1"/>
  <c r="G1407" i="1"/>
  <c r="AA198" i="1"/>
  <c r="AA436" i="1"/>
  <c r="AA832" i="1"/>
  <c r="AA839" i="1"/>
  <c r="AA1034" i="1"/>
  <c r="AA998" i="1"/>
  <c r="H463" i="1"/>
  <c r="H464" i="1" s="1"/>
  <c r="H465" i="1" s="1"/>
  <c r="H466" i="1" s="1"/>
  <c r="AA1056" i="1"/>
  <c r="AA1170" i="1"/>
  <c r="AA641" i="1"/>
  <c r="AA748" i="1"/>
  <c r="G463" i="1"/>
  <c r="G464" i="1" s="1"/>
  <c r="G465" i="1" s="1"/>
  <c r="AA1445" i="1"/>
  <c r="AA1305" i="1"/>
  <c r="AA659" i="1"/>
  <c r="AA443" i="1"/>
  <c r="AA1285" i="1"/>
  <c r="AA745" i="1"/>
  <c r="AA111" i="1"/>
  <c r="AA164" i="1"/>
  <c r="AA77" i="1"/>
  <c r="AA416" i="1"/>
  <c r="AA349" i="1"/>
  <c r="AA1375" i="1"/>
  <c r="AA1402" i="1"/>
  <c r="AA147" i="1"/>
  <c r="AA654" i="1"/>
  <c r="S850" i="1"/>
  <c r="AA1240" i="1"/>
  <c r="AA1269" i="1"/>
  <c r="AA588" i="1"/>
  <c r="AA401" i="1"/>
  <c r="AA458" i="1"/>
  <c r="AA1325" i="1"/>
  <c r="AA547" i="1"/>
  <c r="AA556" i="1"/>
  <c r="AA52" i="1"/>
  <c r="AA354" i="1"/>
  <c r="AA532" i="1"/>
  <c r="AA629" i="1"/>
  <c r="AA983" i="1"/>
  <c r="AA1002" i="1"/>
  <c r="AA1275" i="1"/>
  <c r="AA1176" i="1"/>
  <c r="AA1084" i="1"/>
  <c r="AA703" i="1"/>
  <c r="AA476" i="1"/>
  <c r="AA129" i="1"/>
  <c r="AA268" i="1"/>
  <c r="F463" i="1"/>
  <c r="F464" i="1" s="1"/>
  <c r="F465" i="1" s="1"/>
  <c r="F466" i="1" s="1"/>
  <c r="F293" i="1"/>
  <c r="F294" i="1" s="1"/>
  <c r="AA1166" i="1"/>
  <c r="AA1078" i="1"/>
  <c r="AA1108" i="1"/>
  <c r="AA133" i="1"/>
  <c r="AA870" i="1"/>
  <c r="AA535" i="1"/>
  <c r="AA1266" i="1"/>
  <c r="AA1167" i="1"/>
  <c r="AA274" i="1"/>
  <c r="AA185" i="1"/>
  <c r="AA555" i="1"/>
  <c r="AA112" i="1"/>
  <c r="AA337" i="1"/>
  <c r="AA599" i="1"/>
  <c r="AA594" i="1"/>
  <c r="AA1477" i="1"/>
  <c r="R1477" i="1"/>
  <c r="Q1477" i="1" s="1"/>
  <c r="S1477" i="1"/>
  <c r="AA1480" i="1"/>
  <c r="R1480" i="1"/>
  <c r="Q1480" i="1" s="1"/>
  <c r="S1480" i="1"/>
  <c r="AA1462" i="1"/>
  <c r="H1462" i="1"/>
  <c r="H1463" i="1" s="1"/>
  <c r="H1464" i="1" s="1"/>
  <c r="H1465" i="1" s="1"/>
  <c r="H1466" i="1" s="1"/>
  <c r="H1467" i="1" s="1"/>
  <c r="H1468" i="1" s="1"/>
  <c r="H1469" i="1" s="1"/>
  <c r="H1470" i="1" s="1"/>
  <c r="H1471" i="1" s="1"/>
  <c r="H1472" i="1" s="1"/>
  <c r="H1473" i="1" s="1"/>
  <c r="H1474" i="1" s="1"/>
  <c r="H1475" i="1" s="1"/>
  <c r="H1476" i="1" s="1"/>
  <c r="H1477" i="1" s="1"/>
  <c r="H1478" i="1" s="1"/>
  <c r="H1479" i="1" s="1"/>
  <c r="H1480" i="1" s="1"/>
  <c r="H1481" i="1" s="1"/>
  <c r="H1482" i="1" s="1"/>
  <c r="H1483" i="1" s="1"/>
  <c r="H1484" i="1" s="1"/>
  <c r="H1485" i="1" s="1"/>
  <c r="H1486" i="1" s="1"/>
  <c r="H1487" i="1" s="1"/>
  <c r="H1488" i="1" s="1"/>
  <c r="G1462" i="1"/>
  <c r="G1463" i="1" s="1"/>
  <c r="G1464" i="1" s="1"/>
  <c r="G1465" i="1" s="1"/>
  <c r="G1466" i="1" s="1"/>
  <c r="G1467" i="1" s="1"/>
  <c r="G1468" i="1" s="1"/>
  <c r="G1469" i="1" s="1"/>
  <c r="G1470" i="1" s="1"/>
  <c r="G1471" i="1" s="1"/>
  <c r="G1472" i="1" s="1"/>
  <c r="G1473" i="1" s="1"/>
  <c r="G1474" i="1" s="1"/>
  <c r="G1475" i="1" s="1"/>
  <c r="G1476" i="1" s="1"/>
  <c r="G1477" i="1" s="1"/>
  <c r="G1478" i="1" s="1"/>
  <c r="G1479" i="1" s="1"/>
  <c r="G1480" i="1" s="1"/>
  <c r="G1481" i="1" s="1"/>
  <c r="G1482" i="1" s="1"/>
  <c r="G1483" i="1" s="1"/>
  <c r="G1484" i="1" s="1"/>
  <c r="G1485" i="1" s="1"/>
  <c r="G1486" i="1" s="1"/>
  <c r="G1487" i="1" s="1"/>
  <c r="G1488" i="1" s="1"/>
  <c r="I1462" i="1"/>
  <c r="I1463" i="1" s="1"/>
  <c r="I1464" i="1" s="1"/>
  <c r="I1465" i="1" s="1"/>
  <c r="I1466" i="1" s="1"/>
  <c r="I1467" i="1" s="1"/>
  <c r="I1468" i="1" s="1"/>
  <c r="I1469" i="1" s="1"/>
  <c r="I1470" i="1" s="1"/>
  <c r="I1471" i="1" s="1"/>
  <c r="I1472" i="1" s="1"/>
  <c r="I1473" i="1" s="1"/>
  <c r="I1474" i="1" s="1"/>
  <c r="I1475" i="1" s="1"/>
  <c r="I1476" i="1" s="1"/>
  <c r="I1477" i="1" s="1"/>
  <c r="I1478" i="1" s="1"/>
  <c r="I1479" i="1" s="1"/>
  <c r="I1480" i="1" s="1"/>
  <c r="I1481" i="1" s="1"/>
  <c r="I1482" i="1" s="1"/>
  <c r="I1483" i="1" s="1"/>
  <c r="I1484" i="1" s="1"/>
  <c r="I1485" i="1" s="1"/>
  <c r="I1486" i="1" s="1"/>
  <c r="I1487" i="1" s="1"/>
  <c r="I1488" i="1" s="1"/>
  <c r="I1489" i="1" s="1"/>
  <c r="S1462" i="1"/>
  <c r="R1462" i="1"/>
  <c r="Q1462" i="1" s="1"/>
  <c r="F1462" i="1"/>
  <c r="F1463" i="1" s="1"/>
  <c r="F1464" i="1" s="1"/>
  <c r="F1465" i="1" s="1"/>
  <c r="F1466" i="1" s="1"/>
  <c r="F1467" i="1" s="1"/>
  <c r="F1468" i="1" s="1"/>
  <c r="F1469" i="1" s="1"/>
  <c r="F1470" i="1" s="1"/>
  <c r="F1471" i="1" s="1"/>
  <c r="F1472" i="1" s="1"/>
  <c r="F1473" i="1" s="1"/>
  <c r="F1474" i="1" s="1"/>
  <c r="F1475" i="1" s="1"/>
  <c r="F1476" i="1" s="1"/>
  <c r="F1477" i="1" s="1"/>
  <c r="F1478" i="1" s="1"/>
  <c r="F1479" i="1" s="1"/>
  <c r="F1480" i="1" s="1"/>
  <c r="F1481" i="1" s="1"/>
  <c r="F1482" i="1" s="1"/>
  <c r="F1483" i="1" s="1"/>
  <c r="F1484" i="1" s="1"/>
  <c r="F1485" i="1" s="1"/>
  <c r="F1486" i="1" s="1"/>
  <c r="F1487" i="1" s="1"/>
  <c r="F1488" i="1" s="1"/>
  <c r="AA1479" i="1"/>
  <c r="R1479" i="1"/>
  <c r="Q1479" i="1" s="1"/>
  <c r="S1479" i="1"/>
  <c r="S1487" i="1"/>
  <c r="AA1488" i="1"/>
  <c r="R1488" i="1"/>
  <c r="Q1488" i="1" s="1"/>
  <c r="S1488" i="1"/>
  <c r="R1467" i="1"/>
  <c r="Q1467" i="1" s="1"/>
  <c r="S1467" i="1"/>
  <c r="R1478" i="1"/>
  <c r="Q1478" i="1" s="1"/>
  <c r="AA1478" i="1"/>
  <c r="S1478" i="1"/>
  <c r="AA219" i="1"/>
  <c r="AA335" i="1"/>
  <c r="AA86" i="1"/>
  <c r="AA636" i="1"/>
  <c r="R1487" i="1"/>
  <c r="Q1487" i="1" s="1"/>
  <c r="AA1487" i="1"/>
  <c r="R1482" i="1"/>
  <c r="Q1482" i="1" s="1"/>
  <c r="AA1482" i="1"/>
  <c r="R1466" i="1"/>
  <c r="Q1466" i="1" s="1"/>
  <c r="S1466" i="1"/>
  <c r="R1481" i="1"/>
  <c r="Q1481" i="1" s="1"/>
  <c r="S1481" i="1"/>
  <c r="AA1481" i="1"/>
  <c r="AA1475" i="1"/>
  <c r="R1475" i="1"/>
  <c r="Q1475" i="1" s="1"/>
  <c r="R1464" i="1"/>
  <c r="Q1464" i="1" s="1"/>
  <c r="AA1464" i="1"/>
  <c r="S1464" i="1"/>
  <c r="R1476" i="1"/>
  <c r="Q1476" i="1" s="1"/>
  <c r="AA1476" i="1"/>
  <c r="AA1474" i="1"/>
  <c r="R1474" i="1"/>
  <c r="Q1474" i="1" s="1"/>
  <c r="S1474" i="1"/>
  <c r="AA1485" i="1"/>
  <c r="S1485" i="1"/>
  <c r="R1485" i="1"/>
  <c r="Q1485" i="1" s="1"/>
  <c r="R1473" i="1"/>
  <c r="Q1473" i="1" s="1"/>
  <c r="AA1473" i="1"/>
  <c r="S1473" i="1"/>
  <c r="S1469" i="1"/>
  <c r="R1469" i="1"/>
  <c r="Q1469" i="1" s="1"/>
  <c r="AA1469" i="1"/>
  <c r="S1471" i="1"/>
  <c r="AA1471" i="1"/>
  <c r="R1471" i="1"/>
  <c r="Q1471" i="1" s="1"/>
  <c r="S1476" i="1"/>
  <c r="AA1468" i="1"/>
  <c r="R1468" i="1"/>
  <c r="Q1468" i="1" s="1"/>
  <c r="R1472" i="1"/>
  <c r="Q1472" i="1" s="1"/>
  <c r="S1472" i="1"/>
  <c r="AA1472" i="1"/>
  <c r="AA1484" i="1"/>
  <c r="R1484" i="1"/>
  <c r="Q1484" i="1" s="1"/>
  <c r="S1484" i="1"/>
  <c r="AA64" i="1"/>
  <c r="AA94" i="1"/>
  <c r="AA122" i="1"/>
  <c r="AA178" i="1"/>
  <c r="R1486" i="1"/>
  <c r="Q1486" i="1" s="1"/>
  <c r="AA1486" i="1"/>
  <c r="S1486" i="1"/>
  <c r="AA1466" i="1"/>
  <c r="R1483" i="1"/>
  <c r="Q1483" i="1" s="1"/>
  <c r="AA1483" i="1"/>
  <c r="AA1470" i="1"/>
  <c r="R1470" i="1"/>
  <c r="Q1470" i="1" s="1"/>
  <c r="S1470" i="1"/>
  <c r="AA1463" i="1"/>
  <c r="S1463" i="1"/>
  <c r="R1463" i="1"/>
  <c r="Q1463" i="1" s="1"/>
  <c r="R1465" i="1"/>
  <c r="Q1465" i="1" s="1"/>
  <c r="S1465" i="1"/>
  <c r="H1489" i="1"/>
  <c r="F1489" i="1"/>
  <c r="G1489" i="1"/>
  <c r="R1489" i="1"/>
  <c r="Q1489" i="1" s="1"/>
  <c r="AA1489" i="1"/>
  <c r="AA317" i="1"/>
  <c r="AA483" i="1"/>
  <c r="AA1452" i="1"/>
  <c r="AA952" i="1"/>
  <c r="AA1000" i="1"/>
  <c r="AA1136" i="1"/>
  <c r="AA812" i="1"/>
  <c r="AA715" i="1"/>
  <c r="AA1121" i="1"/>
  <c r="AA568" i="1"/>
  <c r="AA146" i="1"/>
  <c r="AA175" i="1"/>
  <c r="AA262" i="1"/>
  <c r="AA260" i="1"/>
  <c r="AA513" i="1"/>
  <c r="AA456" i="1"/>
  <c r="AA624" i="1"/>
  <c r="AA879" i="1"/>
  <c r="AA990" i="1"/>
  <c r="AA785" i="1"/>
  <c r="AA186" i="1"/>
  <c r="AA69" i="1"/>
  <c r="AA1080" i="1"/>
  <c r="AA1347" i="1"/>
  <c r="AA1252" i="1"/>
  <c r="AA315" i="1"/>
  <c r="AA570" i="1"/>
  <c r="AA62" i="1"/>
  <c r="AA65" i="1"/>
  <c r="AA119" i="1"/>
  <c r="AA149" i="1"/>
  <c r="AA206" i="1"/>
  <c r="AA400" i="1"/>
  <c r="AA683" i="1"/>
  <c r="AA1018" i="1"/>
  <c r="AA1014" i="1"/>
  <c r="AA1042" i="1"/>
  <c r="AA1294" i="1"/>
  <c r="AA716" i="1"/>
  <c r="AA580" i="1"/>
  <c r="AA294" i="1"/>
  <c r="AA542" i="1"/>
  <c r="AA95" i="1"/>
  <c r="AA207" i="1"/>
  <c r="AA263" i="1"/>
  <c r="AA288" i="1"/>
  <c r="AA258" i="1"/>
  <c r="AA373" i="1"/>
  <c r="AA372" i="1"/>
  <c r="AA484" i="1"/>
  <c r="AA485" i="1"/>
  <c r="AA625" i="1"/>
  <c r="AA652" i="1"/>
  <c r="AA680" i="1"/>
  <c r="AA765" i="1"/>
  <c r="AA763" i="1"/>
  <c r="AA766" i="1"/>
  <c r="AA735" i="1"/>
  <c r="AA791" i="1"/>
  <c r="AA846" i="1"/>
  <c r="AA849" i="1"/>
  <c r="AA1017" i="1"/>
  <c r="AA987" i="1"/>
  <c r="AA1100" i="1"/>
  <c r="AA1073" i="1"/>
  <c r="AA1154" i="1"/>
  <c r="AA1271" i="1"/>
  <c r="AA66" i="1"/>
  <c r="AA174" i="1"/>
  <c r="AA259" i="1"/>
  <c r="AA235" i="1"/>
  <c r="AA762" i="1"/>
  <c r="AA961" i="1"/>
  <c r="AA1184" i="1"/>
  <c r="AA1052" i="1"/>
  <c r="AA750" i="1"/>
  <c r="AA1039" i="1"/>
  <c r="AA1111" i="1"/>
  <c r="AA1459" i="1"/>
  <c r="AA946" i="1"/>
  <c r="AA967" i="1"/>
  <c r="AA1340" i="1"/>
  <c r="AA755" i="1"/>
  <c r="AA729" i="1"/>
  <c r="AA892" i="1"/>
  <c r="AA87" i="1"/>
  <c r="AA643" i="1"/>
  <c r="AA415" i="1"/>
  <c r="AA468" i="1"/>
  <c r="AA771" i="1"/>
  <c r="AA1165" i="1"/>
  <c r="AA1277" i="1"/>
  <c r="AA60" i="1"/>
  <c r="AA783" i="1"/>
  <c r="AA921" i="1"/>
  <c r="AA1289" i="1"/>
  <c r="AA492" i="1"/>
  <c r="AA311" i="1"/>
  <c r="AA559" i="1"/>
  <c r="AA302" i="1"/>
  <c r="AA1022" i="1"/>
  <c r="AA1209" i="1"/>
  <c r="AA583" i="1"/>
  <c r="AA1037" i="1"/>
  <c r="AA413" i="1"/>
  <c r="AA732" i="1"/>
  <c r="AA893" i="1"/>
  <c r="AA1442" i="1"/>
  <c r="AA367" i="1"/>
  <c r="AA612" i="1"/>
  <c r="AA42" i="1"/>
  <c r="AA814" i="1"/>
  <c r="AA366" i="1"/>
  <c r="AA1009" i="1"/>
  <c r="AA508" i="1"/>
  <c r="AA396" i="1"/>
  <c r="AA253" i="1"/>
  <c r="AA247" i="1"/>
  <c r="AA592" i="1"/>
  <c r="AA493" i="1"/>
  <c r="AA1040" i="1"/>
  <c r="AA266" i="1"/>
  <c r="AA781" i="1"/>
  <c r="AA1226" i="1"/>
  <c r="AA969" i="1"/>
  <c r="AA881" i="1"/>
  <c r="AA421" i="1"/>
  <c r="AA1329" i="1"/>
  <c r="AA673" i="1"/>
  <c r="AA106" i="1"/>
  <c r="AA805" i="1"/>
  <c r="AA884" i="1"/>
  <c r="AA940" i="1"/>
  <c r="AA1292" i="1"/>
  <c r="AA228" i="1"/>
  <c r="AA405" i="1"/>
  <c r="AA351" i="1"/>
  <c r="AA1308" i="1"/>
  <c r="AA753" i="1"/>
  <c r="AA1006" i="1"/>
  <c r="AA909" i="1"/>
  <c r="AA1229" i="1"/>
  <c r="AA835" i="1"/>
  <c r="AA1204" i="1"/>
  <c r="AA1449" i="1"/>
  <c r="AA1003" i="1"/>
  <c r="AA1220" i="1"/>
  <c r="AA638" i="1"/>
  <c r="AA501" i="1"/>
  <c r="AA519" i="1"/>
  <c r="AA1436" i="1"/>
  <c r="AA127" i="1"/>
  <c r="AA861" i="1"/>
  <c r="AA412" i="1"/>
  <c r="AA1202" i="1"/>
  <c r="AA242" i="1"/>
  <c r="AA497" i="1"/>
  <c r="AA1364" i="1"/>
  <c r="AA1227" i="1"/>
  <c r="AA107" i="1"/>
  <c r="AA830" i="1"/>
  <c r="AA1064" i="1"/>
  <c r="AA1221" i="1"/>
  <c r="AA773" i="1"/>
  <c r="AA97" i="1"/>
  <c r="AA1051" i="1"/>
  <c r="AA741" i="1"/>
  <c r="AA752" i="1"/>
  <c r="AA757" i="1"/>
  <c r="AA756" i="1"/>
  <c r="AA590" i="1"/>
  <c r="AA1395" i="1"/>
  <c r="AA108" i="1"/>
  <c r="AA524" i="1"/>
  <c r="AA1141" i="1"/>
  <c r="AA1274" i="1"/>
  <c r="AA1306" i="1"/>
  <c r="AA255" i="1"/>
  <c r="AA85" i="1"/>
  <c r="AA1057" i="1"/>
  <c r="AA1318" i="1"/>
  <c r="AA333" i="1"/>
  <c r="AA168" i="1"/>
  <c r="AA825" i="1"/>
  <c r="AA1263" i="1"/>
  <c r="AA364" i="1"/>
  <c r="AA1319" i="1"/>
  <c r="AA758" i="1"/>
  <c r="AA728" i="1"/>
  <c r="AA882" i="1"/>
  <c r="AA1429" i="1"/>
  <c r="AA267" i="1"/>
  <c r="AA1249" i="1"/>
  <c r="AA452" i="1"/>
  <c r="AA1028" i="1"/>
  <c r="AA693" i="1"/>
  <c r="AA561" i="1"/>
  <c r="AA563" i="1"/>
  <c r="AA391" i="1"/>
  <c r="AA79" i="1"/>
  <c r="AA527" i="1"/>
  <c r="AA1259" i="1"/>
  <c r="AA589" i="1"/>
  <c r="AA554" i="1"/>
  <c r="AA1066" i="1"/>
  <c r="AA1115" i="1"/>
  <c r="AA837" i="1"/>
  <c r="AA1386" i="1"/>
  <c r="AA994" i="1"/>
  <c r="AA1336" i="1"/>
  <c r="AA1207" i="1"/>
  <c r="AA240" i="1"/>
  <c r="AA1177" i="1"/>
  <c r="AA772" i="1"/>
  <c r="AA57" i="1"/>
  <c r="AA871" i="1"/>
  <c r="AA55" i="1"/>
  <c r="AA1208" i="1"/>
  <c r="AA382" i="1"/>
  <c r="AA888" i="1"/>
  <c r="AA270" i="1"/>
  <c r="AA953" i="1"/>
  <c r="AA329" i="1"/>
  <c r="AA71" i="1"/>
  <c r="AA1112" i="1"/>
  <c r="AA361" i="1"/>
  <c r="AA1095" i="1"/>
  <c r="AA300" i="1"/>
  <c r="AA531" i="1"/>
  <c r="AA899" i="1"/>
  <c r="AA1054" i="1"/>
  <c r="AA1434" i="1"/>
  <c r="AA720" i="1"/>
  <c r="AA578" i="1"/>
  <c r="AA322" i="1"/>
  <c r="AA101" i="1"/>
  <c r="AA393" i="1"/>
  <c r="AA1147" i="1"/>
  <c r="AA1394" i="1"/>
  <c r="AA689" i="1"/>
  <c r="AA1423" i="1"/>
  <c r="AA1151" i="1"/>
  <c r="AA442" i="1"/>
  <c r="AA114" i="1"/>
  <c r="AA1178" i="1"/>
  <c r="AA927" i="1"/>
  <c r="AA1060" i="1"/>
  <c r="AA389" i="1"/>
  <c r="AA126" i="1"/>
  <c r="AA585" i="1"/>
  <c r="AA942" i="1"/>
  <c r="AA977" i="1"/>
  <c r="AA1021" i="1"/>
  <c r="AA1235" i="1"/>
  <c r="AA1378" i="1"/>
  <c r="S314" i="1"/>
  <c r="AA314" i="1"/>
  <c r="AA540" i="1"/>
  <c r="R1355" i="1"/>
  <c r="Q1355" i="1" s="1"/>
  <c r="AA1355" i="1"/>
  <c r="AA544" i="1"/>
  <c r="AA318" i="1"/>
  <c r="AA571" i="1"/>
  <c r="AA93" i="1"/>
  <c r="AA91" i="1"/>
  <c r="R151" i="1"/>
  <c r="Q151" i="1" s="1"/>
  <c r="AA151" i="1"/>
  <c r="AA152" i="1"/>
  <c r="AA202" i="1"/>
  <c r="G230" i="1"/>
  <c r="G231" i="1" s="1"/>
  <c r="G232" i="1" s="1"/>
  <c r="G233" i="1" s="1"/>
  <c r="G234" i="1" s="1"/>
  <c r="G235" i="1" s="1"/>
  <c r="AA230" i="1"/>
  <c r="AA403" i="1"/>
  <c r="R399" i="1"/>
  <c r="Q399" i="1" s="1"/>
  <c r="AA399" i="1"/>
  <c r="R426" i="1"/>
  <c r="Q426" i="1" s="1"/>
  <c r="AA426" i="1"/>
  <c r="AA488" i="1"/>
  <c r="AA487" i="1"/>
  <c r="R512" i="1"/>
  <c r="Q512" i="1" s="1"/>
  <c r="AA512" i="1"/>
  <c r="AA486" i="1"/>
  <c r="AA596" i="1"/>
  <c r="AA595" i="1"/>
  <c r="AA598" i="1"/>
  <c r="R650" i="1"/>
  <c r="Q650" i="1" s="1"/>
  <c r="AA650" i="1"/>
  <c r="AA706" i="1"/>
  <c r="AA623" i="1"/>
  <c r="R707" i="1"/>
  <c r="Q707" i="1" s="1"/>
  <c r="AA707" i="1"/>
  <c r="AA682" i="1"/>
  <c r="AA679" i="1"/>
  <c r="AA626" i="1"/>
  <c r="H824" i="1"/>
  <c r="AA824" i="1"/>
  <c r="AA818" i="1"/>
  <c r="AA792" i="1"/>
  <c r="AA906" i="1"/>
  <c r="AA878" i="1"/>
  <c r="R963" i="1"/>
  <c r="Q963" i="1" s="1"/>
  <c r="AA963" i="1"/>
  <c r="S934" i="1"/>
  <c r="AA934" i="1"/>
  <c r="S936" i="1"/>
  <c r="AA936" i="1"/>
  <c r="AA1048" i="1"/>
  <c r="AA1044" i="1"/>
  <c r="S1042" i="1"/>
  <c r="R1071" i="1"/>
  <c r="Q1071" i="1" s="1"/>
  <c r="AA1071" i="1"/>
  <c r="AA988" i="1"/>
  <c r="R1183" i="1"/>
  <c r="Q1183" i="1" s="1"/>
  <c r="AA1183" i="1"/>
  <c r="AA1213" i="1"/>
  <c r="AA1182" i="1"/>
  <c r="AA1158" i="1"/>
  <c r="R1215" i="1"/>
  <c r="Q1215" i="1" s="1"/>
  <c r="AA1215" i="1"/>
  <c r="R1131" i="1"/>
  <c r="Q1131" i="1" s="1"/>
  <c r="AA1131" i="1"/>
  <c r="R1159" i="1"/>
  <c r="Q1159" i="1" s="1"/>
  <c r="AA1159" i="1"/>
  <c r="AA1185" i="1"/>
  <c r="R1323" i="1"/>
  <c r="Q1323" i="1" s="1"/>
  <c r="AA1323" i="1"/>
  <c r="AA1268" i="1"/>
  <c r="AA1295" i="1"/>
  <c r="AA1298" i="1"/>
  <c r="AA1238" i="1"/>
  <c r="AA1351" i="1"/>
  <c r="AA1343" i="1"/>
  <c r="AA660" i="1"/>
  <c r="AA1065" i="1"/>
  <c r="AA116" i="1"/>
  <c r="AA974" i="1"/>
  <c r="AA1373" i="1"/>
  <c r="AA1094" i="1"/>
  <c r="AA867" i="1"/>
  <c r="AA490" i="1"/>
  <c r="AA868" i="1"/>
  <c r="AA1446" i="1"/>
  <c r="AA98" i="1"/>
  <c r="AA648" i="1"/>
  <c r="AA1435" i="1"/>
  <c r="AA611" i="1"/>
  <c r="AA575" i="1"/>
  <c r="AA777" i="1"/>
  <c r="AA601" i="1"/>
  <c r="AA577" i="1"/>
  <c r="AA309" i="1"/>
  <c r="AA1334" i="1"/>
  <c r="AA1199" i="1"/>
  <c r="AA722" i="1"/>
  <c r="AA698" i="1"/>
  <c r="AA1149" i="1"/>
  <c r="AA1225" i="1"/>
  <c r="AA743" i="1"/>
  <c r="AA192" i="1"/>
  <c r="AA1317" i="1"/>
  <c r="AA169" i="1"/>
  <c r="AA1118" i="1"/>
  <c r="AA1345" i="1"/>
  <c r="AA157" i="1"/>
  <c r="AA545" i="1"/>
  <c r="AA699" i="1"/>
  <c r="AA618" i="1"/>
  <c r="AA529" i="1"/>
  <c r="AA1169" i="1"/>
  <c r="AA984" i="1"/>
  <c r="AA282" i="1"/>
  <c r="AA1140" i="1"/>
  <c r="AA1117" i="1"/>
  <c r="AA1455" i="1"/>
  <c r="AA272" i="1"/>
  <c r="AA437" i="1"/>
  <c r="AA1234" i="1"/>
  <c r="AA637" i="1"/>
  <c r="AA447" i="1"/>
  <c r="AA158" i="1"/>
  <c r="AA954" i="1"/>
  <c r="AA1418" i="1"/>
  <c r="AA1143" i="1"/>
  <c r="AA478" i="1"/>
  <c r="AA697" i="1"/>
  <c r="AA464" i="1"/>
  <c r="AA774" i="1"/>
  <c r="AA170" i="1"/>
  <c r="AA731" i="1"/>
  <c r="AA802" i="1"/>
  <c r="AA420" i="1"/>
  <c r="AA1404" i="1"/>
  <c r="AA1260" i="1"/>
  <c r="AA730" i="1"/>
  <c r="AA1417" i="1"/>
  <c r="AA359" i="1"/>
  <c r="AA1011" i="1"/>
  <c r="AA1344" i="1"/>
  <c r="AA1085" i="1"/>
  <c r="AA125" i="1"/>
  <c r="AA451" i="1"/>
  <c r="AA325" i="1"/>
  <c r="AA1181" i="1"/>
  <c r="AA155" i="1"/>
  <c r="AA1316" i="1"/>
  <c r="AA48" i="1"/>
  <c r="AA50" i="1"/>
  <c r="AA557" i="1"/>
  <c r="AA1061" i="1"/>
  <c r="AA1079" i="1"/>
  <c r="AA51" i="1"/>
  <c r="AA1196" i="1"/>
  <c r="AA1142" i="1"/>
  <c r="AA1110" i="1"/>
  <c r="AA1283" i="1"/>
  <c r="AA58" i="1"/>
  <c r="AA1366" i="1"/>
  <c r="R1411" i="1"/>
  <c r="Q1411" i="1" s="1"/>
  <c r="AA1411" i="1"/>
  <c r="AA854" i="1"/>
  <c r="AA1338" i="1"/>
  <c r="AA724" i="1"/>
  <c r="AA423" i="1"/>
  <c r="AA661" i="1"/>
  <c r="AA928" i="1"/>
  <c r="AA1248" i="1"/>
  <c r="AA1359" i="1"/>
  <c r="AA798" i="1"/>
  <c r="AA340" i="1"/>
  <c r="AA406" i="1"/>
  <c r="AA407" i="1"/>
  <c r="AA424" i="1"/>
  <c r="AA799" i="1"/>
  <c r="AA1309" i="1"/>
  <c r="AA517" i="1"/>
  <c r="AA567" i="1"/>
  <c r="R1352" i="1"/>
  <c r="Q1352" i="1" s="1"/>
  <c r="AA1352" i="1"/>
  <c r="AA538" i="1"/>
  <c r="R1379" i="1"/>
  <c r="Q1379" i="1" s="1"/>
  <c r="AA1379" i="1"/>
  <c r="S1380" i="1"/>
  <c r="AA1380" i="1"/>
  <c r="AA63" i="1"/>
  <c r="I180" i="1"/>
  <c r="I181" i="1" s="1"/>
  <c r="I182" i="1" s="1"/>
  <c r="I183" i="1" s="1"/>
  <c r="I184" i="1" s="1"/>
  <c r="I185" i="1" s="1"/>
  <c r="I186" i="1" s="1"/>
  <c r="AA180" i="1"/>
  <c r="S147" i="1"/>
  <c r="S176" i="1"/>
  <c r="AA176" i="1"/>
  <c r="AA148" i="1"/>
  <c r="R287" i="1"/>
  <c r="Q287" i="1" s="1"/>
  <c r="AA287" i="1"/>
  <c r="R290" i="1"/>
  <c r="Q290" i="1" s="1"/>
  <c r="AA290" i="1"/>
  <c r="AA233" i="1"/>
  <c r="H236" i="1"/>
  <c r="AA236" i="1"/>
  <c r="AA291" i="1"/>
  <c r="AA342" i="1"/>
  <c r="F376" i="1"/>
  <c r="AA376" i="1"/>
  <c r="R374" i="1"/>
  <c r="Q374" i="1" s="1"/>
  <c r="AA374" i="1"/>
  <c r="AA347" i="1"/>
  <c r="G398" i="1"/>
  <c r="G399" i="1" s="1"/>
  <c r="G400" i="1" s="1"/>
  <c r="G401" i="1" s="1"/>
  <c r="G402" i="1" s="1"/>
  <c r="G403" i="1" s="1"/>
  <c r="AA398" i="1"/>
  <c r="R459" i="1"/>
  <c r="Q459" i="1" s="1"/>
  <c r="AA459" i="1"/>
  <c r="R511" i="1"/>
  <c r="Q511" i="1" s="1"/>
  <c r="AA511" i="1"/>
  <c r="R430" i="1"/>
  <c r="Q430" i="1" s="1"/>
  <c r="AA430" i="1"/>
  <c r="AA431" i="1"/>
  <c r="I510" i="1"/>
  <c r="I511" i="1" s="1"/>
  <c r="I512" i="1" s="1"/>
  <c r="I513" i="1" s="1"/>
  <c r="I514" i="1" s="1"/>
  <c r="I515" i="1" s="1"/>
  <c r="AA510" i="1"/>
  <c r="F432" i="1"/>
  <c r="AA432" i="1"/>
  <c r="R653" i="1"/>
  <c r="Q653" i="1" s="1"/>
  <c r="AA653" i="1"/>
  <c r="AA651" i="1"/>
  <c r="AA708" i="1"/>
  <c r="AA684" i="1"/>
  <c r="AA822" i="1"/>
  <c r="AA739" i="1"/>
  <c r="AA737" i="1"/>
  <c r="S734" i="1"/>
  <c r="AA734" i="1"/>
  <c r="AA795" i="1"/>
  <c r="F768" i="1"/>
  <c r="F769" i="1" s="1"/>
  <c r="F770" i="1" s="1"/>
  <c r="F771" i="1" s="1"/>
  <c r="F772" i="1" s="1"/>
  <c r="F773" i="1" s="1"/>
  <c r="F774" i="1" s="1"/>
  <c r="AA768" i="1"/>
  <c r="AA794" i="1"/>
  <c r="R847" i="1"/>
  <c r="Q847" i="1" s="1"/>
  <c r="AA847" i="1"/>
  <c r="AA904" i="1"/>
  <c r="R903" i="1"/>
  <c r="Q903" i="1" s="1"/>
  <c r="AA903" i="1"/>
  <c r="AA874" i="1"/>
  <c r="R1016" i="1"/>
  <c r="Q1016" i="1" s="1"/>
  <c r="AA1016" i="1"/>
  <c r="AA960" i="1"/>
  <c r="R1015" i="1"/>
  <c r="Q1015" i="1" s="1"/>
  <c r="AA1015" i="1"/>
  <c r="AA877" i="1"/>
  <c r="AA1047" i="1"/>
  <c r="R1043" i="1"/>
  <c r="Q1043" i="1" s="1"/>
  <c r="AA1043" i="1"/>
  <c r="AA1070" i="1"/>
  <c r="AA1102" i="1"/>
  <c r="R1075" i="1"/>
  <c r="Q1075" i="1" s="1"/>
  <c r="AA1075" i="1"/>
  <c r="R1103" i="1"/>
  <c r="Q1103" i="1" s="1"/>
  <c r="AA1103" i="1"/>
  <c r="AA1126" i="1"/>
  <c r="AA1160" i="1"/>
  <c r="AA1210" i="1"/>
  <c r="AA1157" i="1"/>
  <c r="AA1214" i="1"/>
  <c r="R1267" i="1"/>
  <c r="Q1267" i="1" s="1"/>
  <c r="AA1267" i="1"/>
  <c r="AA1242" i="1"/>
  <c r="AA1297" i="1"/>
  <c r="AA1324" i="1"/>
  <c r="AA1453" i="1"/>
  <c r="AA751" i="1"/>
  <c r="AA143" i="1"/>
  <c r="AA1330" i="1"/>
  <c r="AA444" i="1"/>
  <c r="AA1162" i="1"/>
  <c r="AA815" i="1"/>
  <c r="AA301" i="1"/>
  <c r="AA917" i="1"/>
  <c r="AA1005" i="1"/>
  <c r="AA1365" i="1"/>
  <c r="AA172" i="1"/>
  <c r="AA1195" i="1"/>
  <c r="AA886" i="1"/>
  <c r="AA528" i="1"/>
  <c r="AA212" i="1"/>
  <c r="AA889" i="1"/>
  <c r="AA1152" i="1"/>
  <c r="AA216" i="1"/>
  <c r="AA1109" i="1"/>
  <c r="AA1081" i="1"/>
  <c r="AA891" i="1"/>
  <c r="AA1124" i="1"/>
  <c r="AA1276" i="1"/>
  <c r="AA1001" i="1"/>
  <c r="AA1089" i="1"/>
  <c r="AA1410" i="1"/>
  <c r="AA976" i="1"/>
  <c r="AA800" i="1"/>
  <c r="AA1372" i="1"/>
  <c r="AA1407" i="1"/>
  <c r="AA925" i="1"/>
  <c r="AA1192" i="1"/>
  <c r="AA1451" i="1"/>
  <c r="AA1302" i="1"/>
  <c r="AA377" i="1"/>
  <c r="AA381" i="1"/>
  <c r="AA610" i="1"/>
  <c r="AA472" i="1"/>
  <c r="AA386" i="1"/>
  <c r="AA218" i="1"/>
  <c r="AA1077" i="1"/>
  <c r="AA1361" i="1"/>
  <c r="AA938" i="1"/>
  <c r="AA1171" i="1"/>
  <c r="AA1409" i="1"/>
  <c r="AA1138" i="1"/>
  <c r="AA363" i="1"/>
  <c r="AA1180" i="1"/>
  <c r="AA1438" i="1"/>
  <c r="AA1091" i="1"/>
  <c r="AA1332" i="1"/>
  <c r="AA1348" i="1"/>
  <c r="AA339" i="1"/>
  <c r="AA139" i="1"/>
  <c r="AA896" i="1"/>
  <c r="AA441" i="1"/>
  <c r="AA1049" i="1"/>
  <c r="AA807" i="1"/>
  <c r="AA303" i="1"/>
  <c r="AA100" i="1"/>
  <c r="AA920" i="1"/>
  <c r="AA171" i="1"/>
  <c r="AA816" i="1"/>
  <c r="AA1148" i="1"/>
  <c r="AA265" i="1"/>
  <c r="AA209" i="1"/>
  <c r="AA688" i="1"/>
  <c r="AA1224" i="1"/>
  <c r="AA248" i="1"/>
  <c r="AA448" i="1"/>
  <c r="AA252" i="1"/>
  <c r="AA469" i="1"/>
  <c r="AA213" i="1"/>
  <c r="AA615" i="1"/>
  <c r="AA1254" i="1"/>
  <c r="AA1425" i="1"/>
  <c r="R543" i="1"/>
  <c r="Q543" i="1" s="1"/>
  <c r="AA543" i="1"/>
  <c r="R1383" i="1"/>
  <c r="Q1383" i="1" s="1"/>
  <c r="AA1383" i="1"/>
  <c r="R179" i="1"/>
  <c r="Q179" i="1" s="1"/>
  <c r="AA179" i="1"/>
  <c r="AA204" i="1"/>
  <c r="AA261" i="1"/>
  <c r="AA515" i="1"/>
  <c r="AA622" i="1"/>
  <c r="AA820" i="1"/>
  <c r="R935" i="1"/>
  <c r="Q935" i="1" s="1"/>
  <c r="AA935" i="1"/>
  <c r="R959" i="1"/>
  <c r="Q959" i="1" s="1"/>
  <c r="AA959" i="1"/>
  <c r="R1019" i="1"/>
  <c r="Q1019" i="1" s="1"/>
  <c r="AA1019" i="1"/>
  <c r="AA933" i="1"/>
  <c r="R1099" i="1"/>
  <c r="Q1099" i="1" s="1"/>
  <c r="AA1099" i="1"/>
  <c r="R1127" i="1"/>
  <c r="Q1127" i="1" s="1"/>
  <c r="AA1127" i="1"/>
  <c r="AA1130" i="1"/>
  <c r="R1187" i="1"/>
  <c r="Q1187" i="1" s="1"/>
  <c r="AA1187" i="1"/>
  <c r="AA1156" i="1"/>
  <c r="AA930" i="1"/>
  <c r="R1299" i="1"/>
  <c r="Q1299" i="1" s="1"/>
  <c r="AA1299" i="1"/>
  <c r="AA1296" i="1"/>
  <c r="AA1241" i="1"/>
  <c r="R1243" i="1"/>
  <c r="Q1243" i="1" s="1"/>
  <c r="AA1243" i="1"/>
  <c r="AA749" i="1"/>
  <c r="AA632" i="1"/>
  <c r="AA965" i="1"/>
  <c r="AA633" i="1"/>
  <c r="AA1437" i="1"/>
  <c r="AA244" i="1"/>
  <c r="AA694" i="1"/>
  <c r="AA181" i="1"/>
  <c r="AA1369" i="1"/>
  <c r="AA49" i="1"/>
  <c r="AA619" i="1"/>
  <c r="AA1106" i="1"/>
  <c r="AA1458" i="1"/>
  <c r="AA1304" i="1"/>
  <c r="AA1387" i="1"/>
  <c r="AA503" i="1"/>
  <c r="AA1197" i="1"/>
  <c r="AA163" i="1"/>
  <c r="AA499" i="1"/>
  <c r="AA1024" i="1"/>
  <c r="AA1264" i="1"/>
  <c r="AA811" i="1"/>
  <c r="AA237" i="1"/>
  <c r="AA496" i="1"/>
  <c r="AA256" i="1"/>
  <c r="AA76" i="1"/>
  <c r="AA646" i="1"/>
  <c r="AA1219" i="1"/>
  <c r="AA518" i="1"/>
  <c r="AA307" i="1"/>
  <c r="AA526" i="1"/>
  <c r="AA704" i="1"/>
  <c r="AA1333" i="1"/>
  <c r="AA310" i="1"/>
  <c r="AA1315" i="1"/>
  <c r="AA564" i="1"/>
  <c r="AA786" i="1"/>
  <c r="AA1450" i="1"/>
  <c r="AA1029" i="1"/>
  <c r="AA667" i="1"/>
  <c r="AA220" i="1"/>
  <c r="AA1025" i="1"/>
  <c r="AA827" i="1"/>
  <c r="AA521" i="1"/>
  <c r="AA1422" i="1"/>
  <c r="AA857" i="1"/>
  <c r="AA305" i="1"/>
  <c r="AA277" i="1"/>
  <c r="AA422" i="1"/>
  <c r="AA1194" i="1"/>
  <c r="AA99" i="1"/>
  <c r="AA419" i="1"/>
  <c r="AA1403" i="1"/>
  <c r="AA665" i="1"/>
  <c r="AA1444" i="1"/>
  <c r="AA996" i="1"/>
  <c r="AA657" i="1"/>
  <c r="AA275" i="1"/>
  <c r="AA1030" i="1"/>
  <c r="AA951" i="1"/>
  <c r="AA505" i="1"/>
  <c r="AA380" i="1"/>
  <c r="AA449" i="1"/>
  <c r="AA1396" i="1"/>
  <c r="AA890" i="1"/>
  <c r="AA727" i="1"/>
  <c r="AA1376" i="1"/>
  <c r="AA83" i="1"/>
  <c r="AA269" i="1"/>
  <c r="AA658" i="1"/>
  <c r="AA1397" i="1"/>
  <c r="AA804" i="1"/>
  <c r="AA701" i="1"/>
  <c r="AA44" i="1"/>
  <c r="AA304" i="1"/>
  <c r="AA326" i="1"/>
  <c r="AA1413" i="1"/>
  <c r="AA1150" i="1"/>
  <c r="AA979" i="1"/>
  <c r="AA668" i="1"/>
  <c r="AA1193" i="1"/>
  <c r="AA1357" i="1"/>
  <c r="AA1222" i="1"/>
  <c r="AA948" i="1"/>
  <c r="AA885" i="1"/>
  <c r="AA461" i="1"/>
  <c r="AA1432" i="1"/>
  <c r="AA1041" i="1"/>
  <c r="AA1303" i="1"/>
  <c r="AA1313" i="1"/>
  <c r="AA1088" i="1"/>
  <c r="AA1120" i="1"/>
  <c r="AA162" i="1"/>
  <c r="AA939" i="1"/>
  <c r="AA937" i="1"/>
  <c r="AA573" i="1"/>
  <c r="AA1284" i="1"/>
  <c r="AA462" i="1"/>
  <c r="AA686" i="1"/>
  <c r="AA981" i="1"/>
  <c r="AA587" i="1"/>
  <c r="AA1228" i="1"/>
  <c r="AA1331" i="1"/>
  <c r="AA562" i="1"/>
  <c r="AA947" i="1"/>
  <c r="AA72" i="1"/>
  <c r="AA760" i="1"/>
  <c r="AA1290" i="1"/>
  <c r="AA308" i="1"/>
  <c r="AA338" i="1"/>
  <c r="AA647" i="1"/>
  <c r="AA1082" i="1"/>
  <c r="AA80" i="1"/>
  <c r="AA912" i="1"/>
  <c r="AA59" i="1"/>
  <c r="AA1038" i="1"/>
  <c r="AA227" i="1"/>
  <c r="AA913" i="1"/>
  <c r="AA982" i="1"/>
  <c r="AA1428" i="1"/>
  <c r="AA696" i="1"/>
  <c r="AA193" i="1"/>
  <c r="AA130" i="1"/>
  <c r="AA161" i="1"/>
  <c r="R539" i="1"/>
  <c r="Q539" i="1" s="1"/>
  <c r="AA539" i="1"/>
  <c r="AA1350" i="1"/>
  <c r="AA1381" i="1"/>
  <c r="AA1354" i="1"/>
  <c r="AA1353" i="1"/>
  <c r="AA319" i="1"/>
  <c r="AA1384" i="1"/>
  <c r="S1384" i="1"/>
  <c r="AA67" i="1"/>
  <c r="AA92" i="1"/>
  <c r="AA90" i="1"/>
  <c r="AA118" i="1"/>
  <c r="AA121" i="1"/>
  <c r="AA123" i="1"/>
  <c r="AA203" i="1"/>
  <c r="AA205" i="1"/>
  <c r="AA234" i="1"/>
  <c r="AA286" i="1"/>
  <c r="R231" i="1"/>
  <c r="Q231" i="1" s="1"/>
  <c r="AA231" i="1"/>
  <c r="R232" i="1"/>
  <c r="Q232" i="1" s="1"/>
  <c r="AA232" i="1"/>
  <c r="R371" i="1"/>
  <c r="Q371" i="1" s="1"/>
  <c r="AA371" i="1"/>
  <c r="R375" i="1"/>
  <c r="Q375" i="1" s="1"/>
  <c r="AA375" i="1"/>
  <c r="AA370" i="1"/>
  <c r="AA346" i="1"/>
  <c r="AA344" i="1"/>
  <c r="AA345" i="1"/>
  <c r="AA482" i="1"/>
  <c r="AA427" i="1"/>
  <c r="R454" i="1"/>
  <c r="Q454" i="1" s="1"/>
  <c r="AA454" i="1"/>
  <c r="AA514" i="1"/>
  <c r="AA429" i="1"/>
  <c r="AA627" i="1"/>
  <c r="R823" i="1"/>
  <c r="Q823" i="1" s="1"/>
  <c r="AA823" i="1"/>
  <c r="AA767" i="1"/>
  <c r="AA790" i="1"/>
  <c r="H796" i="1"/>
  <c r="AA796" i="1"/>
  <c r="AA764" i="1"/>
  <c r="AA738" i="1"/>
  <c r="R819" i="1"/>
  <c r="Q819" i="1" s="1"/>
  <c r="AA819" i="1"/>
  <c r="R907" i="1"/>
  <c r="Q907" i="1" s="1"/>
  <c r="AA907" i="1"/>
  <c r="R850" i="1"/>
  <c r="Q850" i="1" s="1"/>
  <c r="AA850" i="1"/>
  <c r="R851" i="1"/>
  <c r="Q851" i="1" s="1"/>
  <c r="AA851" i="1"/>
  <c r="AA848" i="1"/>
  <c r="AA875" i="1"/>
  <c r="R991" i="1"/>
  <c r="Q991" i="1" s="1"/>
  <c r="AA991" i="1"/>
  <c r="AA1020" i="1"/>
  <c r="AA986" i="1"/>
  <c r="AA932" i="1"/>
  <c r="AA962" i="1"/>
  <c r="AA1046" i="1"/>
  <c r="AA1098" i="1"/>
  <c r="AA1072" i="1"/>
  <c r="AA1074" i="1"/>
  <c r="R1211" i="1"/>
  <c r="Q1211" i="1" s="1"/>
  <c r="AA1211" i="1"/>
  <c r="AA1188" i="1"/>
  <c r="AA1326" i="1"/>
  <c r="R1327" i="1"/>
  <c r="Q1327" i="1" s="1"/>
  <c r="AA1327" i="1"/>
  <c r="AA1406" i="1"/>
  <c r="S258" i="1"/>
  <c r="S403" i="1"/>
  <c r="S487" i="1"/>
  <c r="S484" i="1"/>
  <c r="V127" i="1"/>
  <c r="S174" i="1"/>
  <c r="S762" i="1"/>
  <c r="S682" i="1"/>
  <c r="I1217" i="1"/>
  <c r="I1218" i="1" s="1"/>
  <c r="I1219" i="1" s="1"/>
  <c r="I1220" i="1" s="1"/>
  <c r="I1221" i="1" s="1"/>
  <c r="I1222" i="1" s="1"/>
  <c r="I264" i="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H399" i="1"/>
  <c r="H400" i="1" s="1"/>
  <c r="H401" i="1" s="1"/>
  <c r="H402" i="1" s="1"/>
  <c r="H403" i="1" s="1"/>
  <c r="R487" i="1"/>
  <c r="Q487" i="1" s="1"/>
  <c r="I315" i="1"/>
  <c r="I316" i="1" s="1"/>
  <c r="I317" i="1" s="1"/>
  <c r="I318" i="1" s="1"/>
  <c r="I319" i="1" s="1"/>
  <c r="H650" i="1"/>
  <c r="H651" i="1" s="1"/>
  <c r="H652" i="1" s="1"/>
  <c r="H653" i="1" s="1"/>
  <c r="H654" i="1" s="1"/>
  <c r="H655" i="1" s="1"/>
  <c r="I824" i="1"/>
  <c r="I825" i="1" s="1"/>
  <c r="I826" i="1" s="1"/>
  <c r="I827" i="1" s="1"/>
  <c r="I828" i="1" s="1"/>
  <c r="I829" i="1" s="1"/>
  <c r="I830" i="1" s="1"/>
  <c r="S1183" i="1"/>
  <c r="S963" i="1"/>
  <c r="I230" i="1"/>
  <c r="I231" i="1" s="1"/>
  <c r="I232" i="1" s="1"/>
  <c r="I233" i="1" s="1"/>
  <c r="I234" i="1" s="1"/>
  <c r="I235" i="1" s="1"/>
  <c r="F264" i="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I1044" i="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I1069" i="1" s="1"/>
  <c r="R936" i="1"/>
  <c r="Q936" i="1" s="1"/>
  <c r="R403" i="1"/>
  <c r="Q403" i="1" s="1"/>
  <c r="G650" i="1"/>
  <c r="G651" i="1" s="1"/>
  <c r="G652" i="1" s="1"/>
  <c r="G653" i="1" s="1"/>
  <c r="G654" i="1" s="1"/>
  <c r="G655" i="1" s="1"/>
  <c r="F824" i="1"/>
  <c r="F825" i="1" s="1"/>
  <c r="F826" i="1" s="1"/>
  <c r="F827" i="1" s="1"/>
  <c r="F828" i="1" s="1"/>
  <c r="F829" i="1" s="1"/>
  <c r="F830" i="1" s="1"/>
  <c r="R682" i="1"/>
  <c r="Q682" i="1" s="1"/>
  <c r="G264" i="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F1048" i="1"/>
  <c r="F1049" i="1" s="1"/>
  <c r="F1050" i="1" s="1"/>
  <c r="F1051" i="1" s="1"/>
  <c r="F1052" i="1" s="1"/>
  <c r="F1053" i="1" s="1"/>
  <c r="F1054" i="1" s="1"/>
  <c r="F1055" i="1" s="1"/>
  <c r="F1056" i="1" s="1"/>
  <c r="F1057" i="1" s="1"/>
  <c r="F1058" i="1" s="1"/>
  <c r="F1059" i="1" s="1"/>
  <c r="F1060" i="1" s="1"/>
  <c r="F1061" i="1" s="1"/>
  <c r="F1062" i="1" s="1"/>
  <c r="F1063" i="1" s="1"/>
  <c r="F1064" i="1" s="1"/>
  <c r="F1065" i="1" s="1"/>
  <c r="F1066" i="1" s="1"/>
  <c r="F1067" i="1" s="1"/>
  <c r="F1068" i="1" s="1"/>
  <c r="F1069" i="1" s="1"/>
  <c r="I650" i="1"/>
  <c r="I651" i="1" s="1"/>
  <c r="I652" i="1" s="1"/>
  <c r="I653" i="1" s="1"/>
  <c r="I654" i="1" s="1"/>
  <c r="I655" i="1" s="1"/>
  <c r="R824" i="1"/>
  <c r="Q824" i="1" s="1"/>
  <c r="F426" i="1"/>
  <c r="F427" i="1" s="1"/>
  <c r="F428" i="1" s="1"/>
  <c r="F429" i="1" s="1"/>
  <c r="F430" i="1" s="1"/>
  <c r="F431" i="1" s="1"/>
  <c r="H1071" i="1"/>
  <c r="H1072" i="1" s="1"/>
  <c r="H1073" i="1" s="1"/>
  <c r="H1074" i="1" s="1"/>
  <c r="H1075" i="1" s="1"/>
  <c r="I623" i="1"/>
  <c r="I624" i="1" s="1"/>
  <c r="I625" i="1" s="1"/>
  <c r="I626" i="1" s="1"/>
  <c r="I627" i="1" s="1"/>
  <c r="S1215" i="1"/>
  <c r="S371" i="1"/>
  <c r="S907" i="1"/>
  <c r="G796" i="1"/>
  <c r="G797" i="1" s="1"/>
  <c r="G798" i="1" s="1"/>
  <c r="G799" i="1" s="1"/>
  <c r="G800" i="1" s="1"/>
  <c r="G801" i="1" s="1"/>
  <c r="G802" i="1" s="1"/>
  <c r="F314" i="1"/>
  <c r="F315" i="1" s="1"/>
  <c r="F316" i="1" s="1"/>
  <c r="F317" i="1" s="1"/>
  <c r="F318" i="1" s="1"/>
  <c r="F319" i="1" s="1"/>
  <c r="S960" i="1"/>
  <c r="I465" i="1"/>
  <c r="I466" i="1" s="1"/>
  <c r="R176" i="1"/>
  <c r="Q176" i="1" s="1"/>
  <c r="S1016" i="1"/>
  <c r="S539" i="1"/>
  <c r="S568" i="1"/>
  <c r="S148" i="1"/>
  <c r="S399" i="1"/>
  <c r="S459" i="1"/>
  <c r="S455" i="1"/>
  <c r="S205" i="1"/>
  <c r="S289" i="1"/>
  <c r="S291" i="1"/>
  <c r="S599" i="1"/>
  <c r="S597" i="1"/>
  <c r="S652" i="1"/>
  <c r="S651" i="1"/>
  <c r="S650" i="1"/>
  <c r="S654" i="1"/>
  <c r="S684" i="1"/>
  <c r="S766" i="1"/>
  <c r="S739" i="1"/>
  <c r="S795" i="1"/>
  <c r="I153" i="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708" i="1"/>
  <c r="I709" i="1" s="1"/>
  <c r="I710" i="1" s="1"/>
  <c r="I711" i="1" s="1"/>
  <c r="H794" i="1"/>
  <c r="H795" i="1" s="1"/>
  <c r="I683" i="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H768" i="1"/>
  <c r="S236" i="1"/>
  <c r="F236" i="1"/>
  <c r="R568" i="1"/>
  <c r="Q568" i="1" s="1"/>
  <c r="H432" i="1"/>
  <c r="H433" i="1" s="1"/>
  <c r="H434" i="1" s="1"/>
  <c r="H435" i="1" s="1"/>
  <c r="H436" i="1" s="1"/>
  <c r="H437" i="1" s="1"/>
  <c r="H438" i="1" s="1"/>
  <c r="F176" i="1"/>
  <c r="F177" i="1" s="1"/>
  <c r="F178" i="1" s="1"/>
  <c r="F179" i="1" s="1"/>
  <c r="G734" i="1"/>
  <c r="G735" i="1" s="1"/>
  <c r="G736" i="1" s="1"/>
  <c r="G737" i="1" s="1"/>
  <c r="G738" i="1" s="1"/>
  <c r="G739" i="1" s="1"/>
  <c r="I398" i="1"/>
  <c r="I399" i="1" s="1"/>
  <c r="I400" i="1" s="1"/>
  <c r="I401" i="1" s="1"/>
  <c r="I402" i="1" s="1"/>
  <c r="I403" i="1" s="1"/>
  <c r="S398" i="1"/>
  <c r="I287" i="1"/>
  <c r="I288" i="1" s="1"/>
  <c r="I289" i="1" s="1"/>
  <c r="I290" i="1" s="1"/>
  <c r="I291" i="1" s="1"/>
  <c r="S543" i="1"/>
  <c r="R684" i="1"/>
  <c r="Q684" i="1" s="1"/>
  <c r="I432" i="1"/>
  <c r="I433" i="1" s="1"/>
  <c r="I434" i="1" s="1"/>
  <c r="I435" i="1" s="1"/>
  <c r="I436" i="1" s="1"/>
  <c r="I437" i="1" s="1"/>
  <c r="I438" i="1" s="1"/>
  <c r="I176" i="1"/>
  <c r="I177" i="1" s="1"/>
  <c r="I178" i="1" s="1"/>
  <c r="I179" i="1" s="1"/>
  <c r="H734" i="1"/>
  <c r="H735" i="1" s="1"/>
  <c r="H736" i="1" s="1"/>
  <c r="H737" i="1" s="1"/>
  <c r="H738" i="1" s="1"/>
  <c r="H739" i="1" s="1"/>
  <c r="R734" i="1"/>
  <c r="Q734" i="1" s="1"/>
  <c r="F398" i="1"/>
  <c r="F399" i="1" s="1"/>
  <c r="F400" i="1" s="1"/>
  <c r="F401" i="1" s="1"/>
  <c r="F402" i="1" s="1"/>
  <c r="F403" i="1" s="1"/>
  <c r="G287" i="1"/>
  <c r="G288" i="1" s="1"/>
  <c r="G289" i="1" s="1"/>
  <c r="G290" i="1" s="1"/>
  <c r="G291" i="1" s="1"/>
  <c r="R795" i="1"/>
  <c r="Q795" i="1" s="1"/>
  <c r="F651" i="1"/>
  <c r="F652" i="1" s="1"/>
  <c r="F653" i="1" s="1"/>
  <c r="F654" i="1" s="1"/>
  <c r="F655" i="1" s="1"/>
  <c r="I376" i="1"/>
  <c r="H683" i="1"/>
  <c r="H684" i="1" s="1"/>
  <c r="S768" i="1"/>
  <c r="F233" i="1"/>
  <c r="F234" i="1" s="1"/>
  <c r="F235" i="1" s="1"/>
  <c r="R432" i="1"/>
  <c r="Q432" i="1" s="1"/>
  <c r="G176" i="1"/>
  <c r="G177" i="1" s="1"/>
  <c r="G178" i="1" s="1"/>
  <c r="G179" i="1" s="1"/>
  <c r="I734" i="1"/>
  <c r="I735" i="1" s="1"/>
  <c r="I736" i="1" s="1"/>
  <c r="I737" i="1" s="1"/>
  <c r="I738" i="1" s="1"/>
  <c r="I739" i="1" s="1"/>
  <c r="F287" i="1"/>
  <c r="F288" i="1" s="1"/>
  <c r="F289" i="1" s="1"/>
  <c r="F290" i="1" s="1"/>
  <c r="F291" i="1" s="1"/>
  <c r="G376" i="1"/>
  <c r="G377" i="1" s="1"/>
  <c r="G378" i="1" s="1"/>
  <c r="G379" i="1" s="1"/>
  <c r="G380" i="1" s="1"/>
  <c r="G381" i="1" s="1"/>
  <c r="G382" i="1" s="1"/>
  <c r="H545" i="1"/>
  <c r="H546" i="1" s="1"/>
  <c r="H547" i="1" s="1"/>
  <c r="H548" i="1" s="1"/>
  <c r="H549" i="1" s="1"/>
  <c r="H550" i="1" s="1"/>
  <c r="H551" i="1" s="1"/>
  <c r="H552" i="1" s="1"/>
  <c r="H553" i="1" s="1"/>
  <c r="H554" i="1" s="1"/>
  <c r="H555" i="1" s="1"/>
  <c r="H556" i="1" s="1"/>
  <c r="H557" i="1" s="1"/>
  <c r="H558" i="1" s="1"/>
  <c r="H559" i="1" s="1"/>
  <c r="H560" i="1" s="1"/>
  <c r="H561" i="1" s="1"/>
  <c r="H562" i="1" s="1"/>
  <c r="H563" i="1" s="1"/>
  <c r="H564" i="1" s="1"/>
  <c r="H565" i="1" s="1"/>
  <c r="F657" i="1"/>
  <c r="F658" i="1" s="1"/>
  <c r="F659" i="1" s="1"/>
  <c r="F660" i="1" s="1"/>
  <c r="F661" i="1" s="1"/>
  <c r="F662" i="1" s="1"/>
  <c r="F545" i="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I657" i="1"/>
  <c r="I658" i="1" s="1"/>
  <c r="I659" i="1" s="1"/>
  <c r="I660" i="1" s="1"/>
  <c r="I661" i="1" s="1"/>
  <c r="I662" i="1" s="1"/>
  <c r="H1302" i="1"/>
  <c r="H1303" i="1" s="1"/>
  <c r="H1304" i="1" s="1"/>
  <c r="H1305" i="1" s="1"/>
  <c r="H1306" i="1" s="1"/>
  <c r="F1077" i="1"/>
  <c r="F1078" i="1" s="1"/>
  <c r="F1079" i="1" s="1"/>
  <c r="F1080" i="1" s="1"/>
  <c r="F1081" i="1" s="1"/>
  <c r="F1082" i="1" s="1"/>
  <c r="F1083" i="1" s="1"/>
  <c r="F1084" i="1" s="1"/>
  <c r="F1085" i="1" s="1"/>
  <c r="F1086" i="1" s="1"/>
  <c r="F1087" i="1" s="1"/>
  <c r="F1088" i="1" s="1"/>
  <c r="F1089" i="1" s="1"/>
  <c r="F1090" i="1" s="1"/>
  <c r="F1091" i="1" s="1"/>
  <c r="F1092" i="1" s="1"/>
  <c r="F1093" i="1" s="1"/>
  <c r="F1094" i="1" s="1"/>
  <c r="F1095" i="1" s="1"/>
  <c r="F1096" i="1" s="1"/>
  <c r="F1097" i="1" s="1"/>
  <c r="I545" i="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G657" i="1"/>
  <c r="G658" i="1" s="1"/>
  <c r="G659" i="1" s="1"/>
  <c r="G660" i="1" s="1"/>
  <c r="G661" i="1" s="1"/>
  <c r="G662" i="1" s="1"/>
  <c r="G1274" i="1"/>
  <c r="G1275" i="1" s="1"/>
  <c r="G1276" i="1" s="1"/>
  <c r="G1277" i="1" s="1"/>
  <c r="G1278" i="1" s="1"/>
  <c r="I573" i="1"/>
  <c r="I574" i="1" s="1"/>
  <c r="I575" i="1" s="1"/>
  <c r="I576" i="1" s="1"/>
  <c r="I577" i="1" s="1"/>
  <c r="I578" i="1" s="1"/>
  <c r="I1077" i="1"/>
  <c r="I1078" i="1" s="1"/>
  <c r="I1079" i="1" s="1"/>
  <c r="I1189" i="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H1077" i="1"/>
  <c r="H1078" i="1" s="1"/>
  <c r="H1079" i="1" s="1"/>
  <c r="H1080" i="1" s="1"/>
  <c r="H1081" i="1" s="1"/>
  <c r="H1082" i="1" s="1"/>
  <c r="H1083" i="1" s="1"/>
  <c r="H1084" i="1" s="1"/>
  <c r="H1085" i="1" s="1"/>
  <c r="H1086" i="1" s="1"/>
  <c r="H1087" i="1" s="1"/>
  <c r="H1088" i="1" s="1"/>
  <c r="H1089" i="1" s="1"/>
  <c r="H1090" i="1" s="1"/>
  <c r="H1091" i="1" s="1"/>
  <c r="H1092" i="1" s="1"/>
  <c r="H1093" i="1" s="1"/>
  <c r="H1094" i="1" s="1"/>
  <c r="H1095" i="1" s="1"/>
  <c r="H1096" i="1" s="1"/>
  <c r="H1097" i="1" s="1"/>
  <c r="F1357" i="1"/>
  <c r="F1358" i="1" s="1"/>
  <c r="F1359" i="1" s="1"/>
  <c r="F1360" i="1" s="1"/>
  <c r="F1361" i="1" s="1"/>
  <c r="F1362" i="1" s="1"/>
  <c r="C129" i="6"/>
  <c r="A128" i="6"/>
  <c r="H128" i="6"/>
  <c r="S1354" i="1"/>
  <c r="S707" i="1"/>
  <c r="R314" i="1"/>
  <c r="Q314" i="1" s="1"/>
  <c r="S231" i="1"/>
  <c r="S376" i="1"/>
  <c r="G180" i="1"/>
  <c r="G181" i="1" s="1"/>
  <c r="G182" i="1" s="1"/>
  <c r="G183" i="1" s="1"/>
  <c r="G184" i="1" s="1"/>
  <c r="G185" i="1" s="1"/>
  <c r="G186" i="1" s="1"/>
  <c r="G510" i="1"/>
  <c r="G511" i="1" s="1"/>
  <c r="G512" i="1" s="1"/>
  <c r="G513" i="1" s="1"/>
  <c r="G514" i="1" s="1"/>
  <c r="G515" i="1" s="1"/>
  <c r="F796" i="1"/>
  <c r="F797" i="1" s="1"/>
  <c r="F798" i="1" s="1"/>
  <c r="F799" i="1" s="1"/>
  <c r="F800" i="1" s="1"/>
  <c r="F801" i="1" s="1"/>
  <c r="F802" i="1" s="1"/>
  <c r="S1075" i="1"/>
  <c r="H376" i="1"/>
  <c r="H377" i="1" s="1"/>
  <c r="H378" i="1" s="1"/>
  <c r="H379" i="1" s="1"/>
  <c r="H380" i="1" s="1"/>
  <c r="H381" i="1" s="1"/>
  <c r="H382" i="1" s="1"/>
  <c r="I427" i="1"/>
  <c r="I428" i="1" s="1"/>
  <c r="I429" i="1" s="1"/>
  <c r="I430" i="1" s="1"/>
  <c r="I431" i="1" s="1"/>
  <c r="S180" i="1"/>
  <c r="S653" i="1"/>
  <c r="G454" i="1"/>
  <c r="G455" i="1" s="1"/>
  <c r="G456" i="1" s="1"/>
  <c r="G457" i="1" s="1"/>
  <c r="G458" i="1" s="1"/>
  <c r="G459" i="1" s="1"/>
  <c r="F180" i="1"/>
  <c r="F181" i="1" s="1"/>
  <c r="F182" i="1" s="1"/>
  <c r="F183" i="1" s="1"/>
  <c r="F184" i="1" s="1"/>
  <c r="F185" i="1" s="1"/>
  <c r="F186" i="1" s="1"/>
  <c r="R376" i="1"/>
  <c r="Q376" i="1" s="1"/>
  <c r="R180" i="1"/>
  <c r="Q180" i="1" s="1"/>
  <c r="H180" i="1"/>
  <c r="H181" i="1" s="1"/>
  <c r="H182" i="1" s="1"/>
  <c r="H183" i="1" s="1"/>
  <c r="H184" i="1" s="1"/>
  <c r="H185" i="1" s="1"/>
  <c r="H186" i="1" s="1"/>
  <c r="F1189" i="1"/>
  <c r="F1190" i="1" s="1"/>
  <c r="F1191" i="1" s="1"/>
  <c r="F1192" i="1" s="1"/>
  <c r="F1193" i="1" s="1"/>
  <c r="F1194" i="1" s="1"/>
  <c r="F1195" i="1" s="1"/>
  <c r="F1196" i="1" s="1"/>
  <c r="F1197" i="1" s="1"/>
  <c r="F1198" i="1" s="1"/>
  <c r="F1199" i="1" s="1"/>
  <c r="F1200" i="1" s="1"/>
  <c r="F1201" i="1" s="1"/>
  <c r="F1202" i="1" s="1"/>
  <c r="F1203" i="1" s="1"/>
  <c r="F1204" i="1" s="1"/>
  <c r="F1205" i="1" s="1"/>
  <c r="F1206" i="1" s="1"/>
  <c r="F1207" i="1" s="1"/>
  <c r="F1208" i="1" s="1"/>
  <c r="F1209" i="1" s="1"/>
  <c r="H939" i="1"/>
  <c r="H940" i="1" s="1"/>
  <c r="H941" i="1" s="1"/>
  <c r="H942" i="1" s="1"/>
  <c r="H943" i="1" s="1"/>
  <c r="H944" i="1" s="1"/>
  <c r="H945" i="1" s="1"/>
  <c r="H946" i="1" s="1"/>
  <c r="H947" i="1" s="1"/>
  <c r="H948" i="1" s="1"/>
  <c r="H949" i="1" s="1"/>
  <c r="H950" i="1" s="1"/>
  <c r="H951" i="1" s="1"/>
  <c r="H952" i="1" s="1"/>
  <c r="H953" i="1" s="1"/>
  <c r="H954" i="1" s="1"/>
  <c r="H955" i="1" s="1"/>
  <c r="H956" i="1" s="1"/>
  <c r="H957" i="1" s="1"/>
  <c r="H1407" i="1"/>
  <c r="S627" i="1"/>
  <c r="S622" i="1"/>
  <c r="S510" i="1"/>
  <c r="S430" i="1"/>
  <c r="F510" i="1"/>
  <c r="F511" i="1" s="1"/>
  <c r="F512" i="1" s="1"/>
  <c r="F513" i="1" s="1"/>
  <c r="F514" i="1" s="1"/>
  <c r="F515" i="1" s="1"/>
  <c r="R510" i="1"/>
  <c r="Q510" i="1" s="1"/>
  <c r="S374" i="1"/>
  <c r="G601" i="1"/>
  <c r="G602" i="1" s="1"/>
  <c r="G603" i="1" s="1"/>
  <c r="G604" i="1" s="1"/>
  <c r="G605" i="1" s="1"/>
  <c r="G606" i="1" s="1"/>
  <c r="H510" i="1"/>
  <c r="H511" i="1" s="1"/>
  <c r="H512" i="1" s="1"/>
  <c r="H513" i="1" s="1"/>
  <c r="H514" i="1" s="1"/>
  <c r="H515" i="1" s="1"/>
  <c r="S290" i="1"/>
  <c r="S375" i="1"/>
  <c r="F454" i="1"/>
  <c r="F455" i="1" s="1"/>
  <c r="F456" i="1" s="1"/>
  <c r="F457" i="1" s="1"/>
  <c r="F458" i="1" s="1"/>
  <c r="F459" i="1" s="1"/>
  <c r="S454" i="1"/>
  <c r="I454" i="1"/>
  <c r="I455" i="1" s="1"/>
  <c r="I456" i="1" s="1"/>
  <c r="I457" i="1" s="1"/>
  <c r="I458" i="1" s="1"/>
  <c r="I459" i="1" s="1"/>
  <c r="H454" i="1"/>
  <c r="H455" i="1" s="1"/>
  <c r="H456" i="1" s="1"/>
  <c r="H457" i="1" s="1"/>
  <c r="H458" i="1" s="1"/>
  <c r="H459" i="1" s="1"/>
  <c r="S232" i="1"/>
  <c r="S262" i="1"/>
  <c r="S151" i="1"/>
  <c r="S204" i="1"/>
  <c r="S178" i="1"/>
  <c r="G314" i="1"/>
  <c r="G315" i="1" s="1"/>
  <c r="G316" i="1" s="1"/>
  <c r="G317" i="1" s="1"/>
  <c r="G318" i="1" s="1"/>
  <c r="G319" i="1" s="1"/>
  <c r="H622" i="1"/>
  <c r="H623" i="1" s="1"/>
  <c r="H624" i="1" s="1"/>
  <c r="H625" i="1" s="1"/>
  <c r="H626" i="1" s="1"/>
  <c r="H627" i="1" s="1"/>
  <c r="R622" i="1"/>
  <c r="Q622" i="1" s="1"/>
  <c r="R178" i="1"/>
  <c r="Q178" i="1" s="1"/>
  <c r="S1103" i="1"/>
  <c r="S1015" i="1"/>
  <c r="H314" i="1"/>
  <c r="H315" i="1" s="1"/>
  <c r="H316" i="1" s="1"/>
  <c r="H317" i="1" s="1"/>
  <c r="H318" i="1" s="1"/>
  <c r="H319" i="1" s="1"/>
  <c r="R262" i="1"/>
  <c r="Q262" i="1" s="1"/>
  <c r="F622" i="1"/>
  <c r="F623" i="1" s="1"/>
  <c r="F624" i="1" s="1"/>
  <c r="F625" i="1" s="1"/>
  <c r="F626" i="1" s="1"/>
  <c r="F627" i="1" s="1"/>
  <c r="S847" i="1"/>
  <c r="S426" i="1"/>
  <c r="R796" i="1"/>
  <c r="Q796" i="1" s="1"/>
  <c r="I796" i="1"/>
  <c r="I797" i="1" s="1"/>
  <c r="I798" i="1" s="1"/>
  <c r="I799" i="1" s="1"/>
  <c r="I800" i="1" s="1"/>
  <c r="I801" i="1" s="1"/>
  <c r="I802" i="1" s="1"/>
  <c r="S851" i="1"/>
  <c r="H293" i="1"/>
  <c r="H294" i="1" s="1"/>
  <c r="H295" i="1" s="1"/>
  <c r="H296" i="1" s="1"/>
  <c r="H297" i="1" s="1"/>
  <c r="H298" i="1" s="1"/>
  <c r="I1273" i="1"/>
  <c r="I1274" i="1" s="1"/>
  <c r="I1275" i="1" s="1"/>
  <c r="I1276" i="1" s="1"/>
  <c r="I1277" i="1" s="1"/>
  <c r="I1278" i="1" s="1"/>
  <c r="G323" i="1"/>
  <c r="G324" i="1" s="1"/>
  <c r="G325" i="1" s="1"/>
  <c r="G326" i="1" s="1"/>
  <c r="I293" i="1"/>
  <c r="I294" i="1" s="1"/>
  <c r="F1273" i="1"/>
  <c r="F1274" i="1" s="1"/>
  <c r="F1275" i="1" s="1"/>
  <c r="F1276" i="1" s="1"/>
  <c r="F1277" i="1" s="1"/>
  <c r="F1278" i="1" s="1"/>
  <c r="F489" i="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H323" i="1"/>
  <c r="H324" i="1" s="1"/>
  <c r="H325" i="1" s="1"/>
  <c r="H326" i="1" s="1"/>
  <c r="G548" i="1"/>
  <c r="G549" i="1" s="1"/>
  <c r="G550" i="1" s="1"/>
  <c r="G551" i="1" s="1"/>
  <c r="G552" i="1" s="1"/>
  <c r="G553" i="1" s="1"/>
  <c r="G554" i="1" s="1"/>
  <c r="G555" i="1" s="1"/>
  <c r="G556" i="1" s="1"/>
  <c r="G557" i="1" s="1"/>
  <c r="G558" i="1" s="1"/>
  <c r="G559" i="1" s="1"/>
  <c r="G560" i="1" s="1"/>
  <c r="G561" i="1" s="1"/>
  <c r="G562" i="1" s="1"/>
  <c r="G563" i="1" s="1"/>
  <c r="G564" i="1" s="1"/>
  <c r="G565" i="1" s="1"/>
  <c r="G293" i="1"/>
  <c r="G294" i="1" s="1"/>
  <c r="G295" i="1" s="1"/>
  <c r="G296" i="1" s="1"/>
  <c r="G297" i="1" s="1"/>
  <c r="G298" i="1" s="1"/>
  <c r="H1273" i="1"/>
  <c r="H1274" i="1" s="1"/>
  <c r="H1275" i="1" s="1"/>
  <c r="H1276" i="1" s="1"/>
  <c r="H1277" i="1" s="1"/>
  <c r="H1278" i="1" s="1"/>
  <c r="H489" i="1"/>
  <c r="H490" i="1" s="1"/>
  <c r="H491" i="1" s="1"/>
  <c r="H492" i="1" s="1"/>
  <c r="H493" i="1" s="1"/>
  <c r="H494" i="1" s="1"/>
  <c r="H495" i="1" s="1"/>
  <c r="H496" i="1" s="1"/>
  <c r="H497" i="1" s="1"/>
  <c r="H498" i="1" s="1"/>
  <c r="H499" i="1" s="1"/>
  <c r="H500" i="1" s="1"/>
  <c r="H501" i="1" s="1"/>
  <c r="H502" i="1" s="1"/>
  <c r="H503" i="1" s="1"/>
  <c r="H504" i="1" s="1"/>
  <c r="H505" i="1" s="1"/>
  <c r="H506" i="1" s="1"/>
  <c r="H507" i="1" s="1"/>
  <c r="H508" i="1" s="1"/>
  <c r="H509" i="1" s="1"/>
  <c r="G426" i="1"/>
  <c r="G427" i="1" s="1"/>
  <c r="G428" i="1" s="1"/>
  <c r="G429" i="1" s="1"/>
  <c r="G430" i="1" s="1"/>
  <c r="G431" i="1" s="1"/>
  <c r="H426" i="1"/>
  <c r="H427" i="1" s="1"/>
  <c r="H428" i="1" s="1"/>
  <c r="H429" i="1" s="1"/>
  <c r="H430" i="1" s="1"/>
  <c r="H431" i="1" s="1"/>
  <c r="R1354" i="1"/>
  <c r="Q1354" i="1" s="1"/>
  <c r="S1211" i="1"/>
  <c r="S991" i="1"/>
  <c r="S959" i="1"/>
  <c r="S1383" i="1"/>
  <c r="S935" i="1"/>
  <c r="R120" i="1"/>
  <c r="Q120" i="1" s="1"/>
  <c r="S120" i="1"/>
  <c r="H124" i="1"/>
  <c r="H125" i="1" s="1"/>
  <c r="H126" i="1" s="1"/>
  <c r="H127" i="1" s="1"/>
  <c r="H128" i="1" s="1"/>
  <c r="H129" i="1" s="1"/>
  <c r="H130" i="1" s="1"/>
  <c r="G124" i="1"/>
  <c r="G125" i="1" s="1"/>
  <c r="G126" i="1" s="1"/>
  <c r="G127" i="1" s="1"/>
  <c r="G128" i="1" s="1"/>
  <c r="G129" i="1" s="1"/>
  <c r="G130" i="1" s="1"/>
  <c r="S124" i="1"/>
  <c r="I124" i="1"/>
  <c r="I125" i="1" s="1"/>
  <c r="I126" i="1" s="1"/>
  <c r="I127" i="1" s="1"/>
  <c r="I128" i="1" s="1"/>
  <c r="I129" i="1" s="1"/>
  <c r="I130" i="1" s="1"/>
  <c r="R124" i="1"/>
  <c r="Q124" i="1" s="1"/>
  <c r="F124" i="1"/>
  <c r="R119" i="1"/>
  <c r="Q119" i="1" s="1"/>
  <c r="S119" i="1"/>
  <c r="S122" i="1"/>
  <c r="R122" i="1"/>
  <c r="Q122" i="1" s="1"/>
  <c r="H118" i="1"/>
  <c r="H119" i="1" s="1"/>
  <c r="H120" i="1" s="1"/>
  <c r="H121" i="1" s="1"/>
  <c r="H122" i="1" s="1"/>
  <c r="H123" i="1" s="1"/>
  <c r="S118" i="1"/>
  <c r="F118" i="1"/>
  <c r="F119" i="1" s="1"/>
  <c r="F120" i="1" s="1"/>
  <c r="F121" i="1" s="1"/>
  <c r="F122" i="1" s="1"/>
  <c r="F123" i="1" s="1"/>
  <c r="R118" i="1"/>
  <c r="Q118" i="1" s="1"/>
  <c r="I118" i="1"/>
  <c r="I119" i="1" s="1"/>
  <c r="I120" i="1" s="1"/>
  <c r="I121" i="1" s="1"/>
  <c r="I122" i="1" s="1"/>
  <c r="I123" i="1" s="1"/>
  <c r="G118" i="1"/>
  <c r="G119" i="1" s="1"/>
  <c r="G120" i="1" s="1"/>
  <c r="G121" i="1" s="1"/>
  <c r="G122" i="1" s="1"/>
  <c r="G123" i="1" s="1"/>
  <c r="R121" i="1"/>
  <c r="Q121" i="1" s="1"/>
  <c r="S121" i="1"/>
  <c r="S123" i="1"/>
  <c r="R123" i="1"/>
  <c r="Q123" i="1" s="1"/>
  <c r="S95" i="1"/>
  <c r="R95" i="1"/>
  <c r="Q95" i="1" s="1"/>
  <c r="R92" i="1"/>
  <c r="Q92" i="1" s="1"/>
  <c r="S92" i="1"/>
  <c r="R90" i="1"/>
  <c r="Q90" i="1" s="1"/>
  <c r="F90" i="1"/>
  <c r="F91" i="1" s="1"/>
  <c r="F92" i="1" s="1"/>
  <c r="F93" i="1" s="1"/>
  <c r="F94" i="1" s="1"/>
  <c r="F95" i="1" s="1"/>
  <c r="S90" i="1"/>
  <c r="H90" i="1"/>
  <c r="H91" i="1" s="1"/>
  <c r="H92" i="1" s="1"/>
  <c r="H93" i="1" s="1"/>
  <c r="H94" i="1" s="1"/>
  <c r="H95" i="1" s="1"/>
  <c r="I90" i="1"/>
  <c r="I91" i="1" s="1"/>
  <c r="I92" i="1" s="1"/>
  <c r="I93" i="1" s="1"/>
  <c r="I94" i="1" s="1"/>
  <c r="I95" i="1" s="1"/>
  <c r="G90" i="1"/>
  <c r="G91" i="1" s="1"/>
  <c r="G92" i="1" s="1"/>
  <c r="G93" i="1" s="1"/>
  <c r="G94" i="1" s="1"/>
  <c r="G95" i="1" s="1"/>
  <c r="R94" i="1"/>
  <c r="Q94" i="1" s="1"/>
  <c r="S94" i="1"/>
  <c r="R93" i="1"/>
  <c r="Q93" i="1" s="1"/>
  <c r="S93" i="1"/>
  <c r="S91" i="1"/>
  <c r="R91" i="1"/>
  <c r="Q91" i="1" s="1"/>
  <c r="F96" i="1"/>
  <c r="F97" i="1" s="1"/>
  <c r="F98" i="1" s="1"/>
  <c r="F99" i="1" s="1"/>
  <c r="F100" i="1" s="1"/>
  <c r="F101" i="1" s="1"/>
  <c r="F102" i="1" s="1"/>
  <c r="I96" i="1"/>
  <c r="I97" i="1" s="1"/>
  <c r="I98" i="1" s="1"/>
  <c r="I99" i="1" s="1"/>
  <c r="I100" i="1" s="1"/>
  <c r="I101" i="1" s="1"/>
  <c r="I102" i="1" s="1"/>
  <c r="S96" i="1"/>
  <c r="G96" i="1"/>
  <c r="G97" i="1" s="1"/>
  <c r="G98" i="1" s="1"/>
  <c r="G99" i="1" s="1"/>
  <c r="G100" i="1" s="1"/>
  <c r="G101" i="1" s="1"/>
  <c r="G102" i="1" s="1"/>
  <c r="R96" i="1"/>
  <c r="Q96" i="1" s="1"/>
  <c r="H96" i="1"/>
  <c r="H97" i="1" s="1"/>
  <c r="H98" i="1" s="1"/>
  <c r="H99" i="1" s="1"/>
  <c r="H100" i="1" s="1"/>
  <c r="H101" i="1" s="1"/>
  <c r="H102" i="1" s="1"/>
  <c r="S64" i="1"/>
  <c r="R64" i="1"/>
  <c r="Q64" i="1" s="1"/>
  <c r="S67" i="1"/>
  <c r="R67" i="1"/>
  <c r="Q67" i="1" s="1"/>
  <c r="I68" i="1"/>
  <c r="S68" i="1"/>
  <c r="F68" i="1"/>
  <c r="F69" i="1" s="1"/>
  <c r="F70" i="1" s="1"/>
  <c r="F71" i="1" s="1"/>
  <c r="F72" i="1" s="1"/>
  <c r="F73" i="1" s="1"/>
  <c r="F74" i="1" s="1"/>
  <c r="H68" i="1"/>
  <c r="G68" i="1"/>
  <c r="R68" i="1"/>
  <c r="Q68" i="1" s="1"/>
  <c r="S66" i="1"/>
  <c r="R66" i="1"/>
  <c r="Q66" i="1" s="1"/>
  <c r="G62" i="1"/>
  <c r="G63" i="1" s="1"/>
  <c r="G64" i="1" s="1"/>
  <c r="G65" i="1" s="1"/>
  <c r="G66" i="1" s="1"/>
  <c r="G67" i="1" s="1"/>
  <c r="H62" i="1"/>
  <c r="H63" i="1" s="1"/>
  <c r="H64" i="1" s="1"/>
  <c r="H65" i="1" s="1"/>
  <c r="H66" i="1" s="1"/>
  <c r="H67" i="1" s="1"/>
  <c r="S62" i="1"/>
  <c r="F62" i="1"/>
  <c r="F63" i="1" s="1"/>
  <c r="F64" i="1" s="1"/>
  <c r="F65" i="1" s="1"/>
  <c r="F66" i="1" s="1"/>
  <c r="F67" i="1" s="1"/>
  <c r="R62" i="1"/>
  <c r="Q62" i="1" s="1"/>
  <c r="I62" i="1"/>
  <c r="I63" i="1" s="1"/>
  <c r="I64" i="1" s="1"/>
  <c r="I65" i="1" s="1"/>
  <c r="I66" i="1" s="1"/>
  <c r="I67" i="1" s="1"/>
  <c r="S65" i="1"/>
  <c r="R65" i="1"/>
  <c r="Q65" i="1" s="1"/>
  <c r="S63" i="1"/>
  <c r="R63" i="1"/>
  <c r="Q63" i="1" s="1"/>
  <c r="S517" i="1"/>
  <c r="I489" i="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H1200" i="1"/>
  <c r="H1201" i="1" s="1"/>
  <c r="H1202" i="1" s="1"/>
  <c r="H1203" i="1" s="1"/>
  <c r="H1204" i="1" s="1"/>
  <c r="H1205" i="1" s="1"/>
  <c r="H1206" i="1" s="1"/>
  <c r="H1207" i="1" s="1"/>
  <c r="H1208" i="1" s="1"/>
  <c r="H1209" i="1" s="1"/>
  <c r="I405" i="1"/>
  <c r="I406" i="1" s="1"/>
  <c r="I407" i="1" s="1"/>
  <c r="I408" i="1" s="1"/>
  <c r="I409" i="1" s="1"/>
  <c r="I410" i="1" s="1"/>
  <c r="F405" i="1"/>
  <c r="F406" i="1" s="1"/>
  <c r="F407" i="1" s="1"/>
  <c r="F408" i="1" s="1"/>
  <c r="F409" i="1" s="1"/>
  <c r="F410" i="1" s="1"/>
  <c r="G1385" i="1"/>
  <c r="G1386" i="1" s="1"/>
  <c r="G1387" i="1" s="1"/>
  <c r="G1388" i="1" s="1"/>
  <c r="G1389" i="1" s="1"/>
  <c r="G1390" i="1" s="1"/>
  <c r="H265" i="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F937" i="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I937" i="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F1301" i="1"/>
  <c r="F1302" i="1" s="1"/>
  <c r="F1303" i="1" s="1"/>
  <c r="F1304" i="1" s="1"/>
  <c r="F1305" i="1" s="1"/>
  <c r="F1306" i="1" s="1"/>
  <c r="G1189" i="1"/>
  <c r="G1190" i="1" s="1"/>
  <c r="G1191" i="1" s="1"/>
  <c r="G1192" i="1" s="1"/>
  <c r="G1193" i="1" s="1"/>
  <c r="G1194" i="1" s="1"/>
  <c r="G1195" i="1" s="1"/>
  <c r="G1196" i="1" s="1"/>
  <c r="G1197" i="1" s="1"/>
  <c r="G1198" i="1" s="1"/>
  <c r="G1199" i="1" s="1"/>
  <c r="G1200" i="1" s="1"/>
  <c r="G1201" i="1" s="1"/>
  <c r="G1202" i="1" s="1"/>
  <c r="G1203" i="1" s="1"/>
  <c r="G1204" i="1" s="1"/>
  <c r="G1205" i="1" s="1"/>
  <c r="G1206" i="1" s="1"/>
  <c r="G1207" i="1" s="1"/>
  <c r="G1208" i="1" s="1"/>
  <c r="G1209" i="1" s="1"/>
  <c r="I1407" i="1"/>
  <c r="I1408" i="1" s="1"/>
  <c r="I1409" i="1" s="1"/>
  <c r="I1410" i="1" s="1"/>
  <c r="I1411" i="1" s="1"/>
  <c r="I321" i="1"/>
  <c r="I322" i="1" s="1"/>
  <c r="I323" i="1" s="1"/>
  <c r="I324" i="1" s="1"/>
  <c r="I325" i="1" s="1"/>
  <c r="I326" i="1" s="1"/>
  <c r="R517" i="1"/>
  <c r="Q517" i="1" s="1"/>
  <c r="H1049" i="1"/>
  <c r="H1050" i="1" s="1"/>
  <c r="H1051" i="1" s="1"/>
  <c r="H1052" i="1" s="1"/>
  <c r="H1053" i="1" s="1"/>
  <c r="H1054" i="1" s="1"/>
  <c r="H1055" i="1" s="1"/>
  <c r="H1056" i="1" s="1"/>
  <c r="H1057" i="1" s="1"/>
  <c r="H1058" i="1" s="1"/>
  <c r="H1059" i="1" s="1"/>
  <c r="H1060" i="1" s="1"/>
  <c r="H1061" i="1" s="1"/>
  <c r="H1062" i="1" s="1"/>
  <c r="H1063" i="1" s="1"/>
  <c r="H1064" i="1" s="1"/>
  <c r="H1065" i="1" s="1"/>
  <c r="H1066" i="1" s="1"/>
  <c r="H1067" i="1" s="1"/>
  <c r="H1068" i="1" s="1"/>
  <c r="H1069" i="1" s="1"/>
  <c r="G1049" i="1"/>
  <c r="F602" i="1"/>
  <c r="F603" i="1" s="1"/>
  <c r="F604" i="1" s="1"/>
  <c r="F605" i="1" s="1"/>
  <c r="F606" i="1" s="1"/>
  <c r="G405" i="1"/>
  <c r="G406" i="1" s="1"/>
  <c r="G407" i="1" s="1"/>
  <c r="G408" i="1" s="1"/>
  <c r="G409" i="1" s="1"/>
  <c r="G410" i="1" s="1"/>
  <c r="G349" i="1"/>
  <c r="G350" i="1" s="1"/>
  <c r="G351" i="1" s="1"/>
  <c r="G352" i="1" s="1"/>
  <c r="G353" i="1" s="1"/>
  <c r="G354" i="1" s="1"/>
  <c r="I237" i="1"/>
  <c r="I238" i="1" s="1"/>
  <c r="I239" i="1" s="1"/>
  <c r="I240" i="1" s="1"/>
  <c r="I241" i="1" s="1"/>
  <c r="I242" i="1" s="1"/>
  <c r="H1385" i="1"/>
  <c r="H1386" i="1" s="1"/>
  <c r="H1387" i="1" s="1"/>
  <c r="H1388" i="1" s="1"/>
  <c r="H1389" i="1" s="1"/>
  <c r="H1390" i="1" s="1"/>
  <c r="F321" i="1"/>
  <c r="F322" i="1" s="1"/>
  <c r="F323" i="1" s="1"/>
  <c r="F324" i="1" s="1"/>
  <c r="F325" i="1" s="1"/>
  <c r="F326" i="1" s="1"/>
  <c r="H153" i="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F1407" i="1"/>
  <c r="I601" i="1"/>
  <c r="H659" i="1"/>
  <c r="H660" i="1" s="1"/>
  <c r="H661" i="1" s="1"/>
  <c r="H662" i="1" s="1"/>
  <c r="G466" i="1"/>
  <c r="G1301" i="1"/>
  <c r="G1302" i="1" s="1"/>
  <c r="G1303" i="1" s="1"/>
  <c r="F881" i="1"/>
  <c r="F882" i="1" s="1"/>
  <c r="F883" i="1" s="1"/>
  <c r="F884" i="1" s="1"/>
  <c r="F885" i="1" s="1"/>
  <c r="F886" i="1" s="1"/>
  <c r="F349" i="1"/>
  <c r="F350" i="1" s="1"/>
  <c r="F351" i="1" s="1"/>
  <c r="F352" i="1" s="1"/>
  <c r="F353" i="1" s="1"/>
  <c r="F354" i="1" s="1"/>
  <c r="G881" i="1"/>
  <c r="G882" i="1" s="1"/>
  <c r="G883" i="1" s="1"/>
  <c r="G884" i="1" s="1"/>
  <c r="G885" i="1" s="1"/>
  <c r="G886" i="1" s="1"/>
  <c r="H601" i="1"/>
  <c r="I518" i="1"/>
  <c r="I519" i="1" s="1"/>
  <c r="I520" i="1" s="1"/>
  <c r="I521" i="1" s="1"/>
  <c r="I522" i="1" s="1"/>
  <c r="I1022" i="1"/>
  <c r="I1023" i="1" s="1"/>
  <c r="I1024" i="1" s="1"/>
  <c r="I1025" i="1" s="1"/>
  <c r="I1026" i="1" s="1"/>
  <c r="I1027" i="1" s="1"/>
  <c r="I1028" i="1" s="1"/>
  <c r="I1029" i="1" s="1"/>
  <c r="I1030" i="1" s="1"/>
  <c r="I1031" i="1" s="1"/>
  <c r="I1032" i="1" s="1"/>
  <c r="I1033" i="1" s="1"/>
  <c r="I1034" i="1" s="1"/>
  <c r="I1035" i="1" s="1"/>
  <c r="I1036" i="1" s="1"/>
  <c r="I1037" i="1" s="1"/>
  <c r="I1038" i="1" s="1"/>
  <c r="I1039" i="1" s="1"/>
  <c r="I1040" i="1" s="1"/>
  <c r="I1041" i="1" s="1"/>
  <c r="I1301" i="1"/>
  <c r="I1302" i="1" s="1"/>
  <c r="I1303" i="1" s="1"/>
  <c r="I1304" i="1" s="1"/>
  <c r="I1305" i="1" s="1"/>
  <c r="I1306" i="1" s="1"/>
  <c r="G1433" i="1"/>
  <c r="I1433" i="1"/>
  <c r="F1433" i="1"/>
  <c r="H1433" i="1"/>
  <c r="R1433" i="1"/>
  <c r="Q1433" i="1" s="1"/>
  <c r="S471" i="1"/>
  <c r="R471" i="1"/>
  <c r="Q471" i="1" s="1"/>
  <c r="S1374" i="1"/>
  <c r="R1374" i="1"/>
  <c r="Q1374" i="1" s="1"/>
  <c r="S842" i="1"/>
  <c r="R842" i="1"/>
  <c r="Q842" i="1" s="1"/>
  <c r="S998" i="1"/>
  <c r="R998" i="1"/>
  <c r="Q998" i="1" s="1"/>
  <c r="R1201" i="1"/>
  <c r="Q1201" i="1" s="1"/>
  <c r="S1201" i="1"/>
  <c r="G439" i="1"/>
  <c r="G440" i="1" s="1"/>
  <c r="G441" i="1" s="1"/>
  <c r="G442" i="1" s="1"/>
  <c r="G443" i="1" s="1"/>
  <c r="G444" i="1" s="1"/>
  <c r="G445" i="1" s="1"/>
  <c r="I439" i="1"/>
  <c r="I440" i="1" s="1"/>
  <c r="I441" i="1" s="1"/>
  <c r="I442" i="1" s="1"/>
  <c r="I443" i="1" s="1"/>
  <c r="I444" i="1" s="1"/>
  <c r="I445" i="1" s="1"/>
  <c r="H439" i="1"/>
  <c r="H440" i="1" s="1"/>
  <c r="H441" i="1" s="1"/>
  <c r="H442" i="1" s="1"/>
  <c r="H443" i="1" s="1"/>
  <c r="H444" i="1" s="1"/>
  <c r="H445" i="1" s="1"/>
  <c r="F439" i="1"/>
  <c r="F440" i="1" s="1"/>
  <c r="F441" i="1" s="1"/>
  <c r="F442" i="1" s="1"/>
  <c r="F443" i="1" s="1"/>
  <c r="F444" i="1" s="1"/>
  <c r="F445" i="1" s="1"/>
  <c r="R439" i="1"/>
  <c r="Q439" i="1" s="1"/>
  <c r="G782" i="1"/>
  <c r="G783" i="1" s="1"/>
  <c r="G784" i="1" s="1"/>
  <c r="G785" i="1" s="1"/>
  <c r="G786" i="1" s="1"/>
  <c r="G787" i="1" s="1"/>
  <c r="G788" i="1" s="1"/>
  <c r="F782" i="1"/>
  <c r="F783" i="1" s="1"/>
  <c r="F784" i="1" s="1"/>
  <c r="F785" i="1" s="1"/>
  <c r="F786" i="1" s="1"/>
  <c r="F787" i="1" s="1"/>
  <c r="F788" i="1" s="1"/>
  <c r="F789" i="1" s="1"/>
  <c r="I782" i="1"/>
  <c r="I783" i="1" s="1"/>
  <c r="I784" i="1" s="1"/>
  <c r="I785" i="1" s="1"/>
  <c r="I786" i="1" s="1"/>
  <c r="I787" i="1" s="1"/>
  <c r="I788" i="1" s="1"/>
  <c r="I789" i="1" s="1"/>
  <c r="H782" i="1"/>
  <c r="H783" i="1" s="1"/>
  <c r="H784" i="1" s="1"/>
  <c r="H785" i="1" s="1"/>
  <c r="H786" i="1" s="1"/>
  <c r="H787" i="1" s="1"/>
  <c r="H788" i="1" s="1"/>
  <c r="H789" i="1" s="1"/>
  <c r="R782" i="1"/>
  <c r="Q782" i="1" s="1"/>
  <c r="G306" i="1"/>
  <c r="G307" i="1" s="1"/>
  <c r="G308" i="1" s="1"/>
  <c r="G309" i="1" s="1"/>
  <c r="G310" i="1" s="1"/>
  <c r="G311" i="1" s="1"/>
  <c r="G312" i="1" s="1"/>
  <c r="F306" i="1"/>
  <c r="F307" i="1" s="1"/>
  <c r="F308" i="1" s="1"/>
  <c r="F309" i="1" s="1"/>
  <c r="F310" i="1" s="1"/>
  <c r="F311" i="1" s="1"/>
  <c r="F312" i="1" s="1"/>
  <c r="I306" i="1"/>
  <c r="I307" i="1" s="1"/>
  <c r="I308" i="1" s="1"/>
  <c r="I309" i="1" s="1"/>
  <c r="I310" i="1" s="1"/>
  <c r="I311" i="1" s="1"/>
  <c r="I312" i="1" s="1"/>
  <c r="H306" i="1"/>
  <c r="H307" i="1" s="1"/>
  <c r="H308" i="1" s="1"/>
  <c r="H309" i="1" s="1"/>
  <c r="H310" i="1" s="1"/>
  <c r="H311" i="1" s="1"/>
  <c r="H312" i="1" s="1"/>
  <c r="R306" i="1"/>
  <c r="Q306" i="1" s="1"/>
  <c r="S919" i="1"/>
  <c r="R919" i="1"/>
  <c r="Q919" i="1" s="1"/>
  <c r="S617" i="1"/>
  <c r="R617" i="1"/>
  <c r="Q617" i="1" s="1"/>
  <c r="S675" i="1"/>
  <c r="R675" i="1"/>
  <c r="Q675" i="1" s="1"/>
  <c r="R1441" i="1"/>
  <c r="Q1441" i="1" s="1"/>
  <c r="S1441" i="1"/>
  <c r="R1203" i="1"/>
  <c r="Q1203" i="1" s="1"/>
  <c r="S1203" i="1"/>
  <c r="S606" i="1"/>
  <c r="R606" i="1"/>
  <c r="Q606" i="1" s="1"/>
  <c r="S1010" i="1"/>
  <c r="R1010" i="1"/>
  <c r="Q1010" i="1" s="1"/>
  <c r="G761" i="1"/>
  <c r="F761" i="1"/>
  <c r="I761" i="1"/>
  <c r="H761" i="1"/>
  <c r="R761" i="1"/>
  <c r="Q761" i="1" s="1"/>
  <c r="R980" i="1"/>
  <c r="Q980" i="1" s="1"/>
  <c r="S980" i="1"/>
  <c r="R1337" i="1"/>
  <c r="Q1337" i="1" s="1"/>
  <c r="S1337" i="1"/>
  <c r="S785" i="1"/>
  <c r="R785" i="1"/>
  <c r="Q785" i="1" s="1"/>
  <c r="S630" i="1"/>
  <c r="R630" i="1"/>
  <c r="Q630" i="1" s="1"/>
  <c r="S1262" i="1"/>
  <c r="R1262" i="1"/>
  <c r="Q1262" i="1" s="1"/>
  <c r="R685" i="1"/>
  <c r="Q685" i="1" s="1"/>
  <c r="S685" i="1"/>
  <c r="S574" i="1"/>
  <c r="R574" i="1"/>
  <c r="Q574" i="1" s="1"/>
  <c r="R1431" i="1"/>
  <c r="Q1431" i="1" s="1"/>
  <c r="S1431" i="1"/>
  <c r="G663" i="1"/>
  <c r="G664" i="1" s="1"/>
  <c r="G665" i="1" s="1"/>
  <c r="G666" i="1" s="1"/>
  <c r="G667" i="1" s="1"/>
  <c r="G668" i="1" s="1"/>
  <c r="G669" i="1" s="1"/>
  <c r="H663" i="1"/>
  <c r="H664" i="1" s="1"/>
  <c r="H665" i="1" s="1"/>
  <c r="H666" i="1" s="1"/>
  <c r="H667" i="1" s="1"/>
  <c r="H668" i="1" s="1"/>
  <c r="H669" i="1" s="1"/>
  <c r="F663" i="1"/>
  <c r="F664" i="1" s="1"/>
  <c r="F665" i="1" s="1"/>
  <c r="F666" i="1" s="1"/>
  <c r="F667" i="1" s="1"/>
  <c r="F668" i="1" s="1"/>
  <c r="F669" i="1" s="1"/>
  <c r="I663" i="1"/>
  <c r="I664" i="1" s="1"/>
  <c r="I665" i="1" s="1"/>
  <c r="I666" i="1" s="1"/>
  <c r="I667" i="1" s="1"/>
  <c r="I668" i="1" s="1"/>
  <c r="I669" i="1" s="1"/>
  <c r="R663" i="1"/>
  <c r="Q663" i="1" s="1"/>
  <c r="S394" i="1"/>
  <c r="R394" i="1"/>
  <c r="Q394" i="1" s="1"/>
  <c r="S1247" i="1"/>
  <c r="R1247" i="1"/>
  <c r="Q1247" i="1" s="1"/>
  <c r="R246" i="1"/>
  <c r="Q246" i="1" s="1"/>
  <c r="S246" i="1"/>
  <c r="S434" i="1"/>
  <c r="R434" i="1"/>
  <c r="Q434" i="1" s="1"/>
  <c r="S797" i="1"/>
  <c r="R797" i="1"/>
  <c r="Q797" i="1" s="1"/>
  <c r="S1145" i="1"/>
  <c r="R1145" i="1"/>
  <c r="Q1145" i="1" s="1"/>
  <c r="S993" i="1"/>
  <c r="R993" i="1"/>
  <c r="Q993" i="1" s="1"/>
  <c r="S829" i="1"/>
  <c r="R829" i="1"/>
  <c r="Q829" i="1" s="1"/>
  <c r="S639" i="1"/>
  <c r="R639" i="1"/>
  <c r="Q639" i="1" s="1"/>
  <c r="S972" i="1"/>
  <c r="R972" i="1"/>
  <c r="Q972" i="1" s="1"/>
  <c r="R559" i="1"/>
  <c r="Q559" i="1" s="1"/>
  <c r="S559" i="1"/>
  <c r="S659" i="1"/>
  <c r="R659" i="1"/>
  <c r="Q659" i="1" s="1"/>
  <c r="G922" i="1"/>
  <c r="G923" i="1" s="1"/>
  <c r="G924" i="1" s="1"/>
  <c r="G925" i="1" s="1"/>
  <c r="G926" i="1" s="1"/>
  <c r="G927" i="1" s="1"/>
  <c r="G928" i="1" s="1"/>
  <c r="I922" i="1"/>
  <c r="I923" i="1" s="1"/>
  <c r="I924" i="1" s="1"/>
  <c r="I925" i="1" s="1"/>
  <c r="I926" i="1" s="1"/>
  <c r="I927" i="1" s="1"/>
  <c r="I928" i="1" s="1"/>
  <c r="H922" i="1"/>
  <c r="H923" i="1" s="1"/>
  <c r="H924" i="1" s="1"/>
  <c r="H925" i="1" s="1"/>
  <c r="H926" i="1" s="1"/>
  <c r="H927" i="1" s="1"/>
  <c r="H928" i="1" s="1"/>
  <c r="F922" i="1"/>
  <c r="F923" i="1" s="1"/>
  <c r="F924" i="1" s="1"/>
  <c r="F925" i="1" s="1"/>
  <c r="F926" i="1" s="1"/>
  <c r="F927" i="1" s="1"/>
  <c r="F928" i="1" s="1"/>
  <c r="R922" i="1"/>
  <c r="Q922" i="1" s="1"/>
  <c r="R331" i="1"/>
  <c r="Q331" i="1" s="1"/>
  <c r="S331" i="1"/>
  <c r="R443" i="1"/>
  <c r="Q443" i="1" s="1"/>
  <c r="S443" i="1"/>
  <c r="G1258" i="1"/>
  <c r="G1259" i="1" s="1"/>
  <c r="G1260" i="1" s="1"/>
  <c r="G1261" i="1" s="1"/>
  <c r="G1262" i="1" s="1"/>
  <c r="G1263" i="1" s="1"/>
  <c r="G1264" i="1" s="1"/>
  <c r="H1258" i="1"/>
  <c r="H1259" i="1" s="1"/>
  <c r="H1260" i="1" s="1"/>
  <c r="H1261" i="1" s="1"/>
  <c r="H1262" i="1" s="1"/>
  <c r="H1263" i="1" s="1"/>
  <c r="H1264" i="1" s="1"/>
  <c r="F1258" i="1"/>
  <c r="F1259" i="1" s="1"/>
  <c r="F1260" i="1" s="1"/>
  <c r="F1261" i="1" s="1"/>
  <c r="F1262" i="1" s="1"/>
  <c r="F1263" i="1" s="1"/>
  <c r="F1264" i="1" s="1"/>
  <c r="I1258" i="1"/>
  <c r="I1259" i="1" s="1"/>
  <c r="I1260" i="1" s="1"/>
  <c r="I1261" i="1" s="1"/>
  <c r="I1262" i="1" s="1"/>
  <c r="I1263" i="1" s="1"/>
  <c r="I1264" i="1" s="1"/>
  <c r="R1258" i="1"/>
  <c r="Q1258" i="1" s="1"/>
  <c r="R872" i="1"/>
  <c r="Q872" i="1" s="1"/>
  <c r="S872" i="1"/>
  <c r="S745" i="1"/>
  <c r="R745" i="1"/>
  <c r="Q745" i="1" s="1"/>
  <c r="S1022" i="1"/>
  <c r="R1022" i="1"/>
  <c r="Q1022" i="1" s="1"/>
  <c r="S1209" i="1"/>
  <c r="R1209" i="1"/>
  <c r="Q1209" i="1" s="1"/>
  <c r="S1362" i="1"/>
  <c r="R1362" i="1"/>
  <c r="Q1362" i="1" s="1"/>
  <c r="G831" i="1"/>
  <c r="G832" i="1" s="1"/>
  <c r="G833" i="1" s="1"/>
  <c r="G834" i="1" s="1"/>
  <c r="G835" i="1" s="1"/>
  <c r="G836" i="1" s="1"/>
  <c r="G837" i="1" s="1"/>
  <c r="I831" i="1"/>
  <c r="I832" i="1" s="1"/>
  <c r="I833" i="1" s="1"/>
  <c r="I834" i="1" s="1"/>
  <c r="I835" i="1" s="1"/>
  <c r="I836" i="1" s="1"/>
  <c r="I837" i="1" s="1"/>
  <c r="F831" i="1"/>
  <c r="F832" i="1" s="1"/>
  <c r="F833" i="1" s="1"/>
  <c r="F834" i="1" s="1"/>
  <c r="F835" i="1" s="1"/>
  <c r="F836" i="1" s="1"/>
  <c r="F837" i="1" s="1"/>
  <c r="H831" i="1"/>
  <c r="H832" i="1" s="1"/>
  <c r="H833" i="1" s="1"/>
  <c r="H834" i="1" s="1"/>
  <c r="H835" i="1" s="1"/>
  <c r="H836" i="1" s="1"/>
  <c r="H837" i="1" s="1"/>
  <c r="R831" i="1"/>
  <c r="Q831" i="1" s="1"/>
  <c r="H1022" i="1"/>
  <c r="H1023" i="1" s="1"/>
  <c r="H1024" i="1" s="1"/>
  <c r="H1025" i="1" s="1"/>
  <c r="H1026" i="1" s="1"/>
  <c r="H1027" i="1" s="1"/>
  <c r="H1028" i="1" s="1"/>
  <c r="H1029" i="1" s="1"/>
  <c r="H1030" i="1" s="1"/>
  <c r="H1031" i="1" s="1"/>
  <c r="H1032" i="1" s="1"/>
  <c r="H1033" i="1" s="1"/>
  <c r="H1034" i="1" s="1"/>
  <c r="H1035" i="1" s="1"/>
  <c r="H1036" i="1" s="1"/>
  <c r="H1037" i="1" s="1"/>
  <c r="H1038" i="1" s="1"/>
  <c r="H1039" i="1" s="1"/>
  <c r="H1040" i="1" s="1"/>
  <c r="H1041" i="1" s="1"/>
  <c r="S1080" i="1"/>
  <c r="R1080" i="1"/>
  <c r="Q1080" i="1" s="1"/>
  <c r="G210" i="1"/>
  <c r="G211" i="1" s="1"/>
  <c r="G212" i="1" s="1"/>
  <c r="G213" i="1" s="1"/>
  <c r="G214" i="1" s="1"/>
  <c r="R784" i="1"/>
  <c r="Q784" i="1" s="1"/>
  <c r="S784" i="1"/>
  <c r="S583" i="1"/>
  <c r="R583" i="1"/>
  <c r="Q583" i="1" s="1"/>
  <c r="S778" i="1"/>
  <c r="R778" i="1"/>
  <c r="Q778" i="1" s="1"/>
  <c r="G530" i="1"/>
  <c r="G531" i="1" s="1"/>
  <c r="G532" i="1" s="1"/>
  <c r="G533" i="1" s="1"/>
  <c r="G534" i="1" s="1"/>
  <c r="G535" i="1" s="1"/>
  <c r="G536" i="1" s="1"/>
  <c r="I530" i="1"/>
  <c r="I531" i="1" s="1"/>
  <c r="I532" i="1" s="1"/>
  <c r="I533" i="1" s="1"/>
  <c r="I534" i="1" s="1"/>
  <c r="I535" i="1" s="1"/>
  <c r="I536" i="1" s="1"/>
  <c r="F530" i="1"/>
  <c r="F531" i="1" s="1"/>
  <c r="F532" i="1" s="1"/>
  <c r="F533" i="1" s="1"/>
  <c r="F534" i="1" s="1"/>
  <c r="F535" i="1" s="1"/>
  <c r="F536" i="1" s="1"/>
  <c r="H530" i="1"/>
  <c r="H531" i="1" s="1"/>
  <c r="H532" i="1" s="1"/>
  <c r="H533" i="1" s="1"/>
  <c r="H534" i="1" s="1"/>
  <c r="H535" i="1" s="1"/>
  <c r="H536" i="1" s="1"/>
  <c r="R530" i="1"/>
  <c r="Q530" i="1" s="1"/>
  <c r="G313" i="1"/>
  <c r="I313" i="1"/>
  <c r="H313" i="1"/>
  <c r="F313" i="1"/>
  <c r="R313" i="1"/>
  <c r="Q313" i="1" s="1"/>
  <c r="S111" i="1"/>
  <c r="R111" i="1"/>
  <c r="Q111" i="1" s="1"/>
  <c r="F574" i="1"/>
  <c r="F575" i="1" s="1"/>
  <c r="F576" i="1" s="1"/>
  <c r="F577" i="1" s="1"/>
  <c r="F578" i="1" s="1"/>
  <c r="S479" i="1"/>
  <c r="R479" i="1"/>
  <c r="Q479" i="1" s="1"/>
  <c r="S136" i="1"/>
  <c r="R136" i="1"/>
  <c r="Q136" i="1" s="1"/>
  <c r="S164" i="1"/>
  <c r="R164" i="1"/>
  <c r="Q164" i="1" s="1"/>
  <c r="R1037" i="1"/>
  <c r="Q1037" i="1" s="1"/>
  <c r="S1037" i="1"/>
  <c r="S644" i="1"/>
  <c r="R644" i="1"/>
  <c r="Q644" i="1" s="1"/>
  <c r="S413" i="1"/>
  <c r="R413" i="1"/>
  <c r="Q413" i="1" s="1"/>
  <c r="S732" i="1"/>
  <c r="R732" i="1"/>
  <c r="Q732" i="1" s="1"/>
  <c r="G1398" i="1"/>
  <c r="G1399" i="1" s="1"/>
  <c r="G1400" i="1" s="1"/>
  <c r="G1401" i="1" s="1"/>
  <c r="G1402" i="1" s="1"/>
  <c r="G1403" i="1" s="1"/>
  <c r="G1404" i="1" s="1"/>
  <c r="I1398" i="1"/>
  <c r="I1399" i="1" s="1"/>
  <c r="I1400" i="1" s="1"/>
  <c r="I1401" i="1" s="1"/>
  <c r="I1402" i="1" s="1"/>
  <c r="I1403" i="1" s="1"/>
  <c r="I1404" i="1" s="1"/>
  <c r="H1398" i="1"/>
  <c r="H1399" i="1" s="1"/>
  <c r="H1400" i="1" s="1"/>
  <c r="H1401" i="1" s="1"/>
  <c r="H1402" i="1" s="1"/>
  <c r="H1403" i="1" s="1"/>
  <c r="H1404" i="1" s="1"/>
  <c r="F1398" i="1"/>
  <c r="F1399" i="1" s="1"/>
  <c r="F1400" i="1" s="1"/>
  <c r="F1401" i="1" s="1"/>
  <c r="F1402" i="1" s="1"/>
  <c r="F1403" i="1" s="1"/>
  <c r="F1404" i="1" s="1"/>
  <c r="R1398" i="1"/>
  <c r="Q1398" i="1" s="1"/>
  <c r="R893" i="1"/>
  <c r="Q893" i="1" s="1"/>
  <c r="S893" i="1"/>
  <c r="R1347" i="1"/>
  <c r="Q1347" i="1" s="1"/>
  <c r="S1347" i="1"/>
  <c r="F853" i="1"/>
  <c r="F854" i="1" s="1"/>
  <c r="F855" i="1" s="1"/>
  <c r="F856" i="1" s="1"/>
  <c r="F857" i="1" s="1"/>
  <c r="F858" i="1" s="1"/>
  <c r="F859" i="1" s="1"/>
  <c r="F860" i="1" s="1"/>
  <c r="F861" i="1" s="1"/>
  <c r="F862" i="1" s="1"/>
  <c r="F863" i="1" s="1"/>
  <c r="F864" i="1" s="1"/>
  <c r="F865" i="1" s="1"/>
  <c r="F866" i="1" s="1"/>
  <c r="F867" i="1" s="1"/>
  <c r="F868" i="1" s="1"/>
  <c r="F869" i="1" s="1"/>
  <c r="F870" i="1" s="1"/>
  <c r="F871" i="1" s="1"/>
  <c r="F872" i="1" s="1"/>
  <c r="F873" i="1" s="1"/>
  <c r="S53" i="1"/>
  <c r="R53" i="1"/>
  <c r="Q53" i="1" s="1"/>
  <c r="S858" i="1"/>
  <c r="R858" i="1"/>
  <c r="Q858" i="1" s="1"/>
  <c r="S1442" i="1"/>
  <c r="R1442" i="1"/>
  <c r="Q1442" i="1" s="1"/>
  <c r="S1343" i="1"/>
  <c r="R1343" i="1"/>
  <c r="Q1343" i="1" s="1"/>
  <c r="S77" i="1"/>
  <c r="R77" i="1"/>
  <c r="Q77" i="1" s="1"/>
  <c r="S416" i="1"/>
  <c r="R416" i="1"/>
  <c r="Q416" i="1" s="1"/>
  <c r="S466" i="1"/>
  <c r="R466" i="1"/>
  <c r="Q466" i="1" s="1"/>
  <c r="S660" i="1"/>
  <c r="R660" i="1"/>
  <c r="Q660" i="1" s="1"/>
  <c r="S132" i="1"/>
  <c r="R132" i="1"/>
  <c r="Q132" i="1" s="1"/>
  <c r="S335" i="1"/>
  <c r="R335" i="1"/>
  <c r="Q335" i="1" s="1"/>
  <c r="S1449" i="1"/>
  <c r="R1449" i="1"/>
  <c r="Q1449" i="1" s="1"/>
  <c r="R321" i="1"/>
  <c r="Q321" i="1" s="1"/>
  <c r="S321" i="1"/>
  <c r="S620" i="1"/>
  <c r="R620" i="1"/>
  <c r="Q620" i="1" s="1"/>
  <c r="S86" i="1"/>
  <c r="R86" i="1"/>
  <c r="Q86" i="1" s="1"/>
  <c r="G523" i="1"/>
  <c r="G524" i="1" s="1"/>
  <c r="G525" i="1" s="1"/>
  <c r="G526" i="1" s="1"/>
  <c r="G527" i="1" s="1"/>
  <c r="G528" i="1" s="1"/>
  <c r="G529" i="1" s="1"/>
  <c r="I523" i="1"/>
  <c r="I524" i="1" s="1"/>
  <c r="I525" i="1" s="1"/>
  <c r="I526" i="1" s="1"/>
  <c r="I527" i="1" s="1"/>
  <c r="I528" i="1" s="1"/>
  <c r="I529" i="1" s="1"/>
  <c r="H523" i="1"/>
  <c r="H524" i="1" s="1"/>
  <c r="H525" i="1" s="1"/>
  <c r="H526" i="1" s="1"/>
  <c r="H527" i="1" s="1"/>
  <c r="H528" i="1" s="1"/>
  <c r="H529" i="1" s="1"/>
  <c r="F523" i="1"/>
  <c r="F524" i="1" s="1"/>
  <c r="F525" i="1" s="1"/>
  <c r="F526" i="1" s="1"/>
  <c r="F527" i="1" s="1"/>
  <c r="F528" i="1" s="1"/>
  <c r="F529" i="1" s="1"/>
  <c r="R523" i="1"/>
  <c r="Q523" i="1" s="1"/>
  <c r="R1003" i="1"/>
  <c r="Q1003" i="1" s="1"/>
  <c r="S1003" i="1"/>
  <c r="F1329" i="1"/>
  <c r="F1330" i="1" s="1"/>
  <c r="F1331" i="1" s="1"/>
  <c r="F1332" i="1" s="1"/>
  <c r="F1333" i="1" s="1"/>
  <c r="F1334" i="1" s="1"/>
  <c r="F713" i="1"/>
  <c r="F714" i="1" s="1"/>
  <c r="F715" i="1" s="1"/>
  <c r="F716" i="1" s="1"/>
  <c r="F717" i="1" s="1"/>
  <c r="F718" i="1" s="1"/>
  <c r="S718" i="1"/>
  <c r="R718" i="1"/>
  <c r="Q718" i="1" s="1"/>
  <c r="H1358" i="1"/>
  <c r="H1359" i="1" s="1"/>
  <c r="H1360" i="1" s="1"/>
  <c r="H1361" i="1" s="1"/>
  <c r="H1362" i="1" s="1"/>
  <c r="S974" i="1"/>
  <c r="R974" i="1"/>
  <c r="Q974" i="1" s="1"/>
  <c r="R1373" i="1"/>
  <c r="Q1373" i="1" s="1"/>
  <c r="S1373" i="1"/>
  <c r="S1252" i="1"/>
  <c r="R1252" i="1"/>
  <c r="Q1252" i="1" s="1"/>
  <c r="R1119" i="1"/>
  <c r="Q1119" i="1" s="1"/>
  <c r="S1119" i="1"/>
  <c r="S603" i="1"/>
  <c r="R603" i="1"/>
  <c r="Q603" i="1" s="1"/>
  <c r="G1412" i="1"/>
  <c r="G1413" i="1" s="1"/>
  <c r="G1414" i="1" s="1"/>
  <c r="G1415" i="1" s="1"/>
  <c r="G1416" i="1" s="1"/>
  <c r="G1417" i="1" s="1"/>
  <c r="G1418" i="1" s="1"/>
  <c r="I1412" i="1"/>
  <c r="I1413" i="1" s="1"/>
  <c r="I1414" i="1" s="1"/>
  <c r="I1415" i="1" s="1"/>
  <c r="I1416" i="1" s="1"/>
  <c r="I1417" i="1" s="1"/>
  <c r="I1418" i="1" s="1"/>
  <c r="F1412" i="1"/>
  <c r="F1413" i="1" s="1"/>
  <c r="F1414" i="1" s="1"/>
  <c r="F1415" i="1" s="1"/>
  <c r="F1416" i="1" s="1"/>
  <c r="F1417" i="1" s="1"/>
  <c r="F1418" i="1" s="1"/>
  <c r="H1412" i="1"/>
  <c r="H1413" i="1" s="1"/>
  <c r="H1414" i="1" s="1"/>
  <c r="H1415" i="1" s="1"/>
  <c r="H1416" i="1" s="1"/>
  <c r="H1417" i="1" s="1"/>
  <c r="H1418" i="1" s="1"/>
  <c r="R1412" i="1"/>
  <c r="Q1412" i="1" s="1"/>
  <c r="S690" i="1"/>
  <c r="R690" i="1"/>
  <c r="Q690" i="1" s="1"/>
  <c r="R109" i="1"/>
  <c r="Q109" i="1" s="1"/>
  <c r="S109" i="1"/>
  <c r="S1094" i="1"/>
  <c r="R1094" i="1"/>
  <c r="Q1094" i="1" s="1"/>
  <c r="S867" i="1"/>
  <c r="R867" i="1"/>
  <c r="Q867" i="1" s="1"/>
  <c r="S490" i="1"/>
  <c r="R490" i="1"/>
  <c r="Q490" i="1" s="1"/>
  <c r="S392" i="1"/>
  <c r="R392" i="1"/>
  <c r="Q392" i="1" s="1"/>
  <c r="S1122" i="1"/>
  <c r="R1122" i="1"/>
  <c r="Q1122" i="1" s="1"/>
  <c r="S534" i="1"/>
  <c r="R534" i="1"/>
  <c r="Q534" i="1" s="1"/>
  <c r="R868" i="1"/>
  <c r="Q868" i="1" s="1"/>
  <c r="S868" i="1"/>
  <c r="R801" i="1"/>
  <c r="Q801" i="1" s="1"/>
  <c r="S801" i="1"/>
  <c r="S1446" i="1"/>
  <c r="R1446" i="1"/>
  <c r="Q1446" i="1" s="1"/>
  <c r="S1375" i="1"/>
  <c r="R1375" i="1"/>
  <c r="Q1375" i="1" s="1"/>
  <c r="G201" i="1"/>
  <c r="I201" i="1"/>
  <c r="H201" i="1"/>
  <c r="F201" i="1"/>
  <c r="R201" i="1"/>
  <c r="Q201" i="1" s="1"/>
  <c r="S1402" i="1"/>
  <c r="R1402" i="1"/>
  <c r="Q1402" i="1" s="1"/>
  <c r="R112" i="1"/>
  <c r="Q112" i="1" s="1"/>
  <c r="S112" i="1"/>
  <c r="S98" i="1"/>
  <c r="R98" i="1"/>
  <c r="Q98" i="1" s="1"/>
  <c r="R648" i="1"/>
  <c r="Q648" i="1" s="1"/>
  <c r="S648" i="1"/>
  <c r="S900" i="1"/>
  <c r="R900" i="1"/>
  <c r="Q900" i="1" s="1"/>
  <c r="R1435" i="1"/>
  <c r="Q1435" i="1" s="1"/>
  <c r="S1435" i="1"/>
  <c r="R1439" i="1"/>
  <c r="Q1439" i="1" s="1"/>
  <c r="S1439" i="1"/>
  <c r="S1029" i="1"/>
  <c r="R1029" i="1"/>
  <c r="Q1029" i="1" s="1"/>
  <c r="G257" i="1"/>
  <c r="I257" i="1"/>
  <c r="F257" i="1"/>
  <c r="H257" i="1"/>
  <c r="R257" i="1"/>
  <c r="Q257" i="1" s="1"/>
  <c r="R1301" i="1"/>
  <c r="Q1301" i="1" s="1"/>
  <c r="S1301" i="1"/>
  <c r="G1286" i="1"/>
  <c r="G1287" i="1" s="1"/>
  <c r="G1288" i="1" s="1"/>
  <c r="G1289" i="1" s="1"/>
  <c r="G1290" i="1" s="1"/>
  <c r="G1291" i="1" s="1"/>
  <c r="G1292" i="1" s="1"/>
  <c r="H1286" i="1"/>
  <c r="H1287" i="1" s="1"/>
  <c r="H1288" i="1" s="1"/>
  <c r="H1289" i="1" s="1"/>
  <c r="H1290" i="1" s="1"/>
  <c r="H1291" i="1" s="1"/>
  <c r="H1292" i="1" s="1"/>
  <c r="F1286" i="1"/>
  <c r="F1287" i="1" s="1"/>
  <c r="F1288" i="1" s="1"/>
  <c r="F1289" i="1" s="1"/>
  <c r="F1290" i="1" s="1"/>
  <c r="F1291" i="1" s="1"/>
  <c r="F1292" i="1" s="1"/>
  <c r="I1286" i="1"/>
  <c r="I1287" i="1" s="1"/>
  <c r="I1288" i="1" s="1"/>
  <c r="I1289" i="1" s="1"/>
  <c r="I1290" i="1" s="1"/>
  <c r="I1291" i="1" s="1"/>
  <c r="I1292" i="1" s="1"/>
  <c r="R1286" i="1"/>
  <c r="Q1286" i="1" s="1"/>
  <c r="R1453" i="1"/>
  <c r="Q1453" i="1" s="1"/>
  <c r="S1453" i="1"/>
  <c r="R751" i="1"/>
  <c r="Q751" i="1" s="1"/>
  <c r="S751" i="1"/>
  <c r="S575" i="1"/>
  <c r="R575" i="1"/>
  <c r="Q575" i="1" s="1"/>
  <c r="H1408" i="1"/>
  <c r="H1409" i="1" s="1"/>
  <c r="H1410" i="1" s="1"/>
  <c r="H1411" i="1" s="1"/>
  <c r="S1218" i="1"/>
  <c r="R1218" i="1"/>
  <c r="Q1218" i="1" s="1"/>
  <c r="R445" i="1"/>
  <c r="Q445" i="1" s="1"/>
  <c r="S445" i="1"/>
  <c r="R741" i="1"/>
  <c r="Q741" i="1" s="1"/>
  <c r="S741" i="1"/>
  <c r="S752" i="1"/>
  <c r="R752" i="1"/>
  <c r="Q752" i="1" s="1"/>
  <c r="R153" i="1"/>
  <c r="Q153" i="1" s="1"/>
  <c r="S153" i="1"/>
  <c r="R521" i="1"/>
  <c r="Q521" i="1" s="1"/>
  <c r="S521" i="1"/>
  <c r="S1012" i="1"/>
  <c r="R1012" i="1"/>
  <c r="Q1012" i="1" s="1"/>
  <c r="S352" i="1"/>
  <c r="R352" i="1"/>
  <c r="Q352" i="1" s="1"/>
  <c r="G446" i="1"/>
  <c r="G447" i="1" s="1"/>
  <c r="G448" i="1" s="1"/>
  <c r="G449" i="1" s="1"/>
  <c r="G450" i="1" s="1"/>
  <c r="G451" i="1" s="1"/>
  <c r="G452" i="1" s="1"/>
  <c r="F446" i="1"/>
  <c r="F447" i="1" s="1"/>
  <c r="F448" i="1" s="1"/>
  <c r="F449" i="1" s="1"/>
  <c r="F450" i="1" s="1"/>
  <c r="F451" i="1" s="1"/>
  <c r="F452" i="1" s="1"/>
  <c r="I446" i="1"/>
  <c r="I447" i="1" s="1"/>
  <c r="I448" i="1" s="1"/>
  <c r="I449" i="1" s="1"/>
  <c r="I450" i="1" s="1"/>
  <c r="I451" i="1" s="1"/>
  <c r="I452" i="1" s="1"/>
  <c r="H446" i="1"/>
  <c r="H447" i="1" s="1"/>
  <c r="H448" i="1" s="1"/>
  <c r="H449" i="1" s="1"/>
  <c r="H450" i="1" s="1"/>
  <c r="H451" i="1" s="1"/>
  <c r="H452" i="1" s="1"/>
  <c r="R446" i="1"/>
  <c r="Q446" i="1" s="1"/>
  <c r="R695" i="1"/>
  <c r="Q695" i="1" s="1"/>
  <c r="S695" i="1"/>
  <c r="F685" i="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H909" i="1"/>
  <c r="H910" i="1" s="1"/>
  <c r="H911" i="1" s="1"/>
  <c r="H912" i="1" s="1"/>
  <c r="H913" i="1" s="1"/>
  <c r="H914" i="1" s="1"/>
  <c r="S1422" i="1"/>
  <c r="R1422" i="1"/>
  <c r="Q1422" i="1" s="1"/>
  <c r="S700" i="1"/>
  <c r="R700" i="1"/>
  <c r="Q700" i="1" s="1"/>
  <c r="S857" i="1"/>
  <c r="R857" i="1"/>
  <c r="Q857" i="1" s="1"/>
  <c r="G741" i="1"/>
  <c r="G742" i="1" s="1"/>
  <c r="G743" i="1" s="1"/>
  <c r="G744" i="1" s="1"/>
  <c r="G745" i="1" s="1"/>
  <c r="G746" i="1" s="1"/>
  <c r="S184" i="1"/>
  <c r="R184" i="1"/>
  <c r="Q184" i="1" s="1"/>
  <c r="S581" i="1"/>
  <c r="R581" i="1"/>
  <c r="Q581" i="1" s="1"/>
  <c r="S1367" i="1"/>
  <c r="R1367" i="1"/>
  <c r="Q1367" i="1" s="1"/>
  <c r="R949" i="1"/>
  <c r="Q949" i="1" s="1"/>
  <c r="S949" i="1"/>
  <c r="S698" i="1"/>
  <c r="R698" i="1"/>
  <c r="Q698" i="1" s="1"/>
  <c r="R1149" i="1"/>
  <c r="Q1149" i="1" s="1"/>
  <c r="S1149" i="1"/>
  <c r="S806" i="1"/>
  <c r="R806" i="1"/>
  <c r="Q806" i="1" s="1"/>
  <c r="I1161" i="1"/>
  <c r="I1162" i="1" s="1"/>
  <c r="I1163" i="1" s="1"/>
  <c r="I1164" i="1" s="1"/>
  <c r="I1165" i="1" s="1"/>
  <c r="I1166" i="1" s="1"/>
  <c r="I1167" i="1" s="1"/>
  <c r="I1168" i="1" s="1"/>
  <c r="I1169" i="1" s="1"/>
  <c r="I1170" i="1" s="1"/>
  <c r="I1171" i="1" s="1"/>
  <c r="I1172" i="1" s="1"/>
  <c r="I1173" i="1" s="1"/>
  <c r="I1174" i="1" s="1"/>
  <c r="I1175" i="1" s="1"/>
  <c r="I1176" i="1" s="1"/>
  <c r="I1177" i="1" s="1"/>
  <c r="I1178" i="1" s="1"/>
  <c r="I1179" i="1" s="1"/>
  <c r="I1180" i="1" s="1"/>
  <c r="I1181" i="1" s="1"/>
  <c r="S917" i="1"/>
  <c r="R917" i="1"/>
  <c r="Q917" i="1" s="1"/>
  <c r="S997" i="1"/>
  <c r="R997" i="1"/>
  <c r="Q997" i="1" s="1"/>
  <c r="R1005" i="1"/>
  <c r="Q1005" i="1" s="1"/>
  <c r="S1005" i="1"/>
  <c r="R1365" i="1"/>
  <c r="Q1365" i="1" s="1"/>
  <c r="S1365" i="1"/>
  <c r="S629" i="1"/>
  <c r="R629" i="1"/>
  <c r="Q629" i="1" s="1"/>
  <c r="S613" i="1"/>
  <c r="R613" i="1"/>
  <c r="Q613" i="1" s="1"/>
  <c r="R1191" i="1"/>
  <c r="Q1191" i="1" s="1"/>
  <c r="S1191" i="1"/>
  <c r="S298" i="1"/>
  <c r="R298" i="1"/>
  <c r="Q298" i="1" s="1"/>
  <c r="G769" i="1"/>
  <c r="G770" i="1" s="1"/>
  <c r="G771" i="1" s="1"/>
  <c r="G772" i="1" s="1"/>
  <c r="G773" i="1" s="1"/>
  <c r="G774" i="1" s="1"/>
  <c r="S1136" i="1"/>
  <c r="R1136" i="1"/>
  <c r="Q1136" i="1" s="1"/>
  <c r="S172" i="1"/>
  <c r="R172" i="1"/>
  <c r="Q172" i="1" s="1"/>
  <c r="S1194" i="1"/>
  <c r="R1194" i="1"/>
  <c r="Q1194" i="1" s="1"/>
  <c r="S99" i="1"/>
  <c r="R99" i="1"/>
  <c r="Q99" i="1" s="1"/>
  <c r="R41" i="1"/>
  <c r="Q41" i="1" s="1"/>
  <c r="S41" i="1"/>
  <c r="G41" i="1"/>
  <c r="G42" i="1" s="1"/>
  <c r="G43" i="1" s="1"/>
  <c r="G44" i="1" s="1"/>
  <c r="G45" i="1" s="1"/>
  <c r="G46" i="1" s="1"/>
  <c r="H41" i="1"/>
  <c r="H42" i="1" s="1"/>
  <c r="H43" i="1" s="1"/>
  <c r="H44" i="1" s="1"/>
  <c r="H45" i="1" s="1"/>
  <c r="H46" i="1" s="1"/>
  <c r="I41" i="1"/>
  <c r="I42" i="1" s="1"/>
  <c r="I43" i="1" s="1"/>
  <c r="I44" i="1" s="1"/>
  <c r="I45" i="1" s="1"/>
  <c r="I46" i="1" s="1"/>
  <c r="F41" i="1"/>
  <c r="F42" i="1" s="1"/>
  <c r="F43" i="1" s="1"/>
  <c r="F44" i="1" s="1"/>
  <c r="F45" i="1" s="1"/>
  <c r="F46" i="1" s="1"/>
  <c r="S419" i="1"/>
  <c r="R419" i="1"/>
  <c r="Q419" i="1" s="1"/>
  <c r="S1403" i="1"/>
  <c r="R1403" i="1"/>
  <c r="Q1403" i="1" s="1"/>
  <c r="G1133" i="1"/>
  <c r="G1134" i="1" s="1"/>
  <c r="G1135" i="1" s="1"/>
  <c r="G1136" i="1" s="1"/>
  <c r="G1137" i="1" s="1"/>
  <c r="G1138" i="1" s="1"/>
  <c r="G649" i="1"/>
  <c r="I649" i="1"/>
  <c r="F649" i="1"/>
  <c r="H649" i="1"/>
  <c r="R649" i="1"/>
  <c r="Q649" i="1" s="1"/>
  <c r="H965" i="1"/>
  <c r="H966" i="1" s="1"/>
  <c r="H967" i="1" s="1"/>
  <c r="H968" i="1" s="1"/>
  <c r="H969" i="1" s="1"/>
  <c r="H970" i="1" s="1"/>
  <c r="R1205" i="1"/>
  <c r="Q1205" i="1" s="1"/>
  <c r="S1205" i="1"/>
  <c r="R1152" i="1"/>
  <c r="Q1152" i="1" s="1"/>
  <c r="S1152" i="1"/>
  <c r="R216" i="1"/>
  <c r="Q216" i="1" s="1"/>
  <c r="S216" i="1"/>
  <c r="R728" i="1"/>
  <c r="Q728" i="1" s="1"/>
  <c r="S728" i="1"/>
  <c r="F629" i="1"/>
  <c r="F630" i="1" s="1"/>
  <c r="F631" i="1" s="1"/>
  <c r="F632" i="1" s="1"/>
  <c r="F633" i="1" s="1"/>
  <c r="F634" i="1" s="1"/>
  <c r="R133" i="1"/>
  <c r="Q133" i="1" s="1"/>
  <c r="S133" i="1"/>
  <c r="S249" i="1"/>
  <c r="R249" i="1"/>
  <c r="Q249" i="1" s="1"/>
  <c r="G425" i="1"/>
  <c r="F425" i="1"/>
  <c r="I425" i="1"/>
  <c r="H425" i="1"/>
  <c r="R425" i="1"/>
  <c r="Q425" i="1" s="1"/>
  <c r="S435" i="1"/>
  <c r="R435" i="1"/>
  <c r="Q435" i="1" s="1"/>
  <c r="G117" i="1"/>
  <c r="I117" i="1"/>
  <c r="F117" i="1"/>
  <c r="H117" i="1"/>
  <c r="R117" i="1"/>
  <c r="Q117" i="1" s="1"/>
  <c r="S841" i="1"/>
  <c r="R841" i="1"/>
  <c r="Q841" i="1" s="1"/>
  <c r="S1234" i="1"/>
  <c r="R1234" i="1"/>
  <c r="Q1234" i="1" s="1"/>
  <c r="S129" i="1"/>
  <c r="R129" i="1"/>
  <c r="Q129" i="1" s="1"/>
  <c r="R1116" i="1"/>
  <c r="Q1116" i="1" s="1"/>
  <c r="S1116" i="1"/>
  <c r="S1217" i="1"/>
  <c r="R1217" i="1"/>
  <c r="Q1217" i="1" s="1"/>
  <c r="S350" i="1"/>
  <c r="R350" i="1"/>
  <c r="Q350" i="1" s="1"/>
  <c r="G1146" i="1"/>
  <c r="G1147" i="1" s="1"/>
  <c r="G1148" i="1" s="1"/>
  <c r="G1149" i="1" s="1"/>
  <c r="G1150" i="1" s="1"/>
  <c r="G1151" i="1" s="1"/>
  <c r="G1152" i="1" s="1"/>
  <c r="I1146" i="1"/>
  <c r="I1147" i="1" s="1"/>
  <c r="I1148" i="1" s="1"/>
  <c r="I1149" i="1" s="1"/>
  <c r="I1150" i="1" s="1"/>
  <c r="I1151" i="1" s="1"/>
  <c r="I1152" i="1" s="1"/>
  <c r="H1146" i="1"/>
  <c r="H1147" i="1" s="1"/>
  <c r="H1148" i="1" s="1"/>
  <c r="H1149" i="1" s="1"/>
  <c r="H1150" i="1" s="1"/>
  <c r="H1151" i="1" s="1"/>
  <c r="H1152" i="1" s="1"/>
  <c r="F1146" i="1"/>
  <c r="F1147" i="1" s="1"/>
  <c r="F1148" i="1" s="1"/>
  <c r="F1149" i="1" s="1"/>
  <c r="F1150" i="1" s="1"/>
  <c r="F1151" i="1" s="1"/>
  <c r="F1152" i="1" s="1"/>
  <c r="R1146" i="1"/>
  <c r="Q1146" i="1" s="1"/>
  <c r="G810" i="1"/>
  <c r="G811" i="1" s="1"/>
  <c r="G812" i="1" s="1"/>
  <c r="G813" i="1" s="1"/>
  <c r="G814" i="1" s="1"/>
  <c r="G815" i="1" s="1"/>
  <c r="G816" i="1" s="1"/>
  <c r="I810" i="1"/>
  <c r="I811" i="1" s="1"/>
  <c r="I812" i="1" s="1"/>
  <c r="I813" i="1" s="1"/>
  <c r="I814" i="1" s="1"/>
  <c r="I815" i="1" s="1"/>
  <c r="I816" i="1" s="1"/>
  <c r="F810" i="1"/>
  <c r="F811" i="1" s="1"/>
  <c r="F812" i="1" s="1"/>
  <c r="F813" i="1" s="1"/>
  <c r="F814" i="1" s="1"/>
  <c r="F815" i="1" s="1"/>
  <c r="F816" i="1" s="1"/>
  <c r="H810" i="1"/>
  <c r="H811" i="1" s="1"/>
  <c r="H812" i="1" s="1"/>
  <c r="H813" i="1" s="1"/>
  <c r="H814" i="1" s="1"/>
  <c r="H815" i="1" s="1"/>
  <c r="H816" i="1" s="1"/>
  <c r="R810" i="1"/>
  <c r="Q810" i="1" s="1"/>
  <c r="S380" i="1"/>
  <c r="R380" i="1"/>
  <c r="Q380" i="1" s="1"/>
  <c r="G433" i="1"/>
  <c r="G434" i="1" s="1"/>
  <c r="G435" i="1" s="1"/>
  <c r="G436" i="1" s="1"/>
  <c r="G437" i="1" s="1"/>
  <c r="G438" i="1" s="1"/>
  <c r="S449" i="1"/>
  <c r="R449" i="1"/>
  <c r="Q449" i="1" s="1"/>
  <c r="R1396" i="1"/>
  <c r="Q1396" i="1" s="1"/>
  <c r="S1396" i="1"/>
  <c r="S890" i="1"/>
  <c r="R890" i="1"/>
  <c r="Q890" i="1" s="1"/>
  <c r="S727" i="1"/>
  <c r="R727" i="1"/>
  <c r="Q727" i="1" s="1"/>
  <c r="R1410" i="1"/>
  <c r="Q1410" i="1" s="1"/>
  <c r="S1410" i="1"/>
  <c r="S976" i="1"/>
  <c r="R976" i="1"/>
  <c r="Q976" i="1" s="1"/>
  <c r="F1105" i="1"/>
  <c r="F1106" i="1" s="1"/>
  <c r="F1107" i="1" s="1"/>
  <c r="F1108" i="1" s="1"/>
  <c r="F1109" i="1" s="1"/>
  <c r="F1110" i="1" s="1"/>
  <c r="F1111" i="1" s="1"/>
  <c r="F1112" i="1" s="1"/>
  <c r="F1113" i="1" s="1"/>
  <c r="F1114" i="1" s="1"/>
  <c r="F1115" i="1" s="1"/>
  <c r="F1116" i="1" s="1"/>
  <c r="F1117" i="1" s="1"/>
  <c r="F1118" i="1" s="1"/>
  <c r="F1119" i="1" s="1"/>
  <c r="F1120" i="1" s="1"/>
  <c r="F1121" i="1" s="1"/>
  <c r="F1122" i="1" s="1"/>
  <c r="F1123" i="1" s="1"/>
  <c r="F1124" i="1" s="1"/>
  <c r="F1125" i="1" s="1"/>
  <c r="S658" i="1"/>
  <c r="R658" i="1"/>
  <c r="Q658" i="1" s="1"/>
  <c r="S1372" i="1"/>
  <c r="R1372" i="1"/>
  <c r="Q1372" i="1" s="1"/>
  <c r="S464" i="1"/>
  <c r="R464" i="1"/>
  <c r="Q464" i="1" s="1"/>
  <c r="S533" i="1"/>
  <c r="R533" i="1"/>
  <c r="Q533" i="1" s="1"/>
  <c r="S589" i="1"/>
  <c r="R589" i="1"/>
  <c r="Q589" i="1" s="1"/>
  <c r="G1245" i="1"/>
  <c r="G1246" i="1" s="1"/>
  <c r="G1247" i="1" s="1"/>
  <c r="G1248" i="1" s="1"/>
  <c r="G1249" i="1" s="1"/>
  <c r="G1250" i="1" s="1"/>
  <c r="G677" i="1"/>
  <c r="H677" i="1"/>
  <c r="F677" i="1"/>
  <c r="I677" i="1"/>
  <c r="R677" i="1"/>
  <c r="Q677" i="1" s="1"/>
  <c r="R925" i="1"/>
  <c r="Q925" i="1" s="1"/>
  <c r="S925" i="1"/>
  <c r="R715" i="1"/>
  <c r="Q715" i="1" s="1"/>
  <c r="S715" i="1"/>
  <c r="S1002" i="1"/>
  <c r="R1002" i="1"/>
  <c r="Q1002" i="1" s="1"/>
  <c r="S837" i="1"/>
  <c r="R837" i="1"/>
  <c r="Q837" i="1" s="1"/>
  <c r="S1192" i="1"/>
  <c r="R1192" i="1"/>
  <c r="Q1192" i="1" s="1"/>
  <c r="S1386" i="1"/>
  <c r="R1386" i="1"/>
  <c r="Q1386" i="1" s="1"/>
  <c r="S994" i="1"/>
  <c r="R994" i="1"/>
  <c r="Q994" i="1" s="1"/>
  <c r="G397" i="1"/>
  <c r="I397" i="1"/>
  <c r="H397" i="1"/>
  <c r="F397" i="1"/>
  <c r="R397" i="1"/>
  <c r="Q397" i="1" s="1"/>
  <c r="S1336" i="1"/>
  <c r="R1336" i="1"/>
  <c r="Q1336" i="1" s="1"/>
  <c r="S1190" i="1"/>
  <c r="R1190" i="1"/>
  <c r="Q1190" i="1" s="1"/>
  <c r="S472" i="1"/>
  <c r="R472" i="1"/>
  <c r="Q472" i="1" s="1"/>
  <c r="S273" i="1"/>
  <c r="R273" i="1"/>
  <c r="Q273" i="1" s="1"/>
  <c r="S1177" i="1"/>
  <c r="R1177" i="1"/>
  <c r="Q1177" i="1" s="1"/>
  <c r="S772" i="1"/>
  <c r="R772" i="1"/>
  <c r="Q772" i="1" s="1"/>
  <c r="S1361" i="1"/>
  <c r="R1361" i="1"/>
  <c r="Q1361" i="1" s="1"/>
  <c r="S938" i="1"/>
  <c r="R938" i="1"/>
  <c r="Q938" i="1" s="1"/>
  <c r="R1171" i="1"/>
  <c r="Q1171" i="1" s="1"/>
  <c r="S1171" i="1"/>
  <c r="S1409" i="1"/>
  <c r="R1409" i="1"/>
  <c r="Q1409" i="1" s="1"/>
  <c r="R1344" i="1"/>
  <c r="Q1344" i="1" s="1"/>
  <c r="S1344" i="1"/>
  <c r="R1085" i="1"/>
  <c r="Q1085" i="1" s="1"/>
  <c r="S1085" i="1"/>
  <c r="S1339" i="1"/>
  <c r="R1339" i="1"/>
  <c r="Q1339" i="1" s="1"/>
  <c r="R1088" i="1"/>
  <c r="Q1088" i="1" s="1"/>
  <c r="S1088" i="1"/>
  <c r="G971" i="1"/>
  <c r="G972" i="1" s="1"/>
  <c r="G973" i="1" s="1"/>
  <c r="G974" i="1" s="1"/>
  <c r="G975" i="1" s="1"/>
  <c r="G976" i="1" s="1"/>
  <c r="G977" i="1" s="1"/>
  <c r="I971" i="1"/>
  <c r="I972" i="1" s="1"/>
  <c r="I973" i="1" s="1"/>
  <c r="I974" i="1" s="1"/>
  <c r="I975" i="1" s="1"/>
  <c r="I976" i="1" s="1"/>
  <c r="I977" i="1" s="1"/>
  <c r="H971" i="1"/>
  <c r="H972" i="1" s="1"/>
  <c r="H973" i="1" s="1"/>
  <c r="H974" i="1" s="1"/>
  <c r="H975" i="1" s="1"/>
  <c r="H976" i="1" s="1"/>
  <c r="H977" i="1" s="1"/>
  <c r="F971" i="1"/>
  <c r="F972" i="1" s="1"/>
  <c r="F973" i="1" s="1"/>
  <c r="F974" i="1" s="1"/>
  <c r="F975" i="1" s="1"/>
  <c r="F976" i="1" s="1"/>
  <c r="F977" i="1" s="1"/>
  <c r="R971" i="1"/>
  <c r="Q971" i="1" s="1"/>
  <c r="H993" i="1"/>
  <c r="H994" i="1" s="1"/>
  <c r="H995" i="1" s="1"/>
  <c r="H996" i="1" s="1"/>
  <c r="H997" i="1" s="1"/>
  <c r="H998" i="1" s="1"/>
  <c r="S55" i="1"/>
  <c r="R55" i="1"/>
  <c r="Q55" i="1" s="1"/>
  <c r="S937" i="1"/>
  <c r="R937" i="1"/>
  <c r="Q937" i="1" s="1"/>
  <c r="G75" i="1"/>
  <c r="G76" i="1" s="1"/>
  <c r="G77" i="1" s="1"/>
  <c r="G78" i="1" s="1"/>
  <c r="G79" i="1" s="1"/>
  <c r="G80" i="1" s="1"/>
  <c r="G81" i="1" s="1"/>
  <c r="H75" i="1"/>
  <c r="H76" i="1" s="1"/>
  <c r="H77" i="1" s="1"/>
  <c r="H78" i="1" s="1"/>
  <c r="H79" i="1" s="1"/>
  <c r="H80" i="1" s="1"/>
  <c r="H81" i="1" s="1"/>
  <c r="F75" i="1"/>
  <c r="F76" i="1" s="1"/>
  <c r="F77" i="1" s="1"/>
  <c r="F78" i="1" s="1"/>
  <c r="F79" i="1" s="1"/>
  <c r="F80" i="1" s="1"/>
  <c r="F81" i="1" s="1"/>
  <c r="I75" i="1"/>
  <c r="I76" i="1" s="1"/>
  <c r="I77" i="1" s="1"/>
  <c r="I78" i="1" s="1"/>
  <c r="I79" i="1" s="1"/>
  <c r="I80" i="1" s="1"/>
  <c r="I81" i="1" s="1"/>
  <c r="R75" i="1"/>
  <c r="Q75" i="1" s="1"/>
  <c r="R1091" i="1"/>
  <c r="Q1091" i="1" s="1"/>
  <c r="S1091" i="1"/>
  <c r="S1332" i="1"/>
  <c r="R1332" i="1"/>
  <c r="Q1332" i="1" s="1"/>
  <c r="S1460" i="1"/>
  <c r="R1460" i="1"/>
  <c r="Q1460" i="1" s="1"/>
  <c r="S1348" i="1"/>
  <c r="R1348" i="1"/>
  <c r="Q1348" i="1" s="1"/>
  <c r="S339" i="1"/>
  <c r="R339" i="1"/>
  <c r="Q339" i="1" s="1"/>
  <c r="F377" i="1"/>
  <c r="F378" i="1" s="1"/>
  <c r="F379" i="1" s="1"/>
  <c r="F380" i="1" s="1"/>
  <c r="F381" i="1" s="1"/>
  <c r="F382" i="1" s="1"/>
  <c r="S899" i="1"/>
  <c r="R899" i="1"/>
  <c r="Q899" i="1" s="1"/>
  <c r="S1054" i="1"/>
  <c r="R1054" i="1"/>
  <c r="Q1054" i="1" s="1"/>
  <c r="S1434" i="1"/>
  <c r="R1434" i="1"/>
  <c r="Q1434" i="1" s="1"/>
  <c r="G1434" i="1"/>
  <c r="G1435" i="1" s="1"/>
  <c r="G1436" i="1" s="1"/>
  <c r="G1437" i="1" s="1"/>
  <c r="G1438" i="1" s="1"/>
  <c r="G1439" i="1" s="1"/>
  <c r="H1434" i="1"/>
  <c r="H1435" i="1" s="1"/>
  <c r="H1436" i="1" s="1"/>
  <c r="H1437" i="1" s="1"/>
  <c r="H1438" i="1" s="1"/>
  <c r="H1439" i="1" s="1"/>
  <c r="F1434" i="1"/>
  <c r="F1435" i="1" s="1"/>
  <c r="F1436" i="1" s="1"/>
  <c r="F1437" i="1" s="1"/>
  <c r="F1438" i="1" s="1"/>
  <c r="F1439" i="1" s="1"/>
  <c r="I1434" i="1"/>
  <c r="I1435" i="1" s="1"/>
  <c r="I1436" i="1" s="1"/>
  <c r="I1437" i="1" s="1"/>
  <c r="I1438" i="1" s="1"/>
  <c r="I1439" i="1" s="1"/>
  <c r="R947" i="1"/>
  <c r="Q947" i="1" s="1"/>
  <c r="S947" i="1"/>
  <c r="S1110" i="1"/>
  <c r="R1110" i="1"/>
  <c r="Q1110" i="1" s="1"/>
  <c r="R72" i="1"/>
  <c r="Q72" i="1" s="1"/>
  <c r="S72" i="1"/>
  <c r="S760" i="1"/>
  <c r="R760" i="1"/>
  <c r="Q760" i="1" s="1"/>
  <c r="S1290" i="1"/>
  <c r="R1290" i="1"/>
  <c r="Q1290" i="1" s="1"/>
  <c r="S308" i="1"/>
  <c r="R308" i="1"/>
  <c r="Q308" i="1" s="1"/>
  <c r="S137" i="1"/>
  <c r="R137" i="1"/>
  <c r="Q137" i="1" s="1"/>
  <c r="S171" i="1"/>
  <c r="R171" i="1"/>
  <c r="Q171" i="1" s="1"/>
  <c r="R816" i="1"/>
  <c r="Q816" i="1" s="1"/>
  <c r="S816" i="1"/>
  <c r="S1148" i="1"/>
  <c r="R1148" i="1"/>
  <c r="Q1148" i="1" s="1"/>
  <c r="S265" i="1"/>
  <c r="R265" i="1"/>
  <c r="Q265" i="1" s="1"/>
  <c r="S209" i="1"/>
  <c r="R209" i="1"/>
  <c r="Q209" i="1" s="1"/>
  <c r="G61" i="1"/>
  <c r="I61" i="1"/>
  <c r="F61" i="1"/>
  <c r="H61" i="1"/>
  <c r="R61" i="1"/>
  <c r="Q61" i="1" s="1"/>
  <c r="S588" i="1"/>
  <c r="R588" i="1"/>
  <c r="Q588" i="1" s="1"/>
  <c r="R1423" i="1"/>
  <c r="Q1423" i="1" s="1"/>
  <c r="S1423" i="1"/>
  <c r="S928" i="1"/>
  <c r="R928" i="1"/>
  <c r="Q928" i="1" s="1"/>
  <c r="S1248" i="1"/>
  <c r="R1248" i="1"/>
  <c r="Q1248" i="1" s="1"/>
  <c r="S532" i="1"/>
  <c r="R532" i="1"/>
  <c r="Q532" i="1" s="1"/>
  <c r="S442" i="1"/>
  <c r="R442" i="1"/>
  <c r="Q442" i="1" s="1"/>
  <c r="G1139" i="1"/>
  <c r="G1140" i="1" s="1"/>
  <c r="G1141" i="1" s="1"/>
  <c r="G1142" i="1" s="1"/>
  <c r="G1143" i="1" s="1"/>
  <c r="G1144" i="1" s="1"/>
  <c r="G1145" i="1" s="1"/>
  <c r="I1139" i="1"/>
  <c r="I1140" i="1" s="1"/>
  <c r="I1141" i="1" s="1"/>
  <c r="I1142" i="1" s="1"/>
  <c r="I1143" i="1" s="1"/>
  <c r="I1144" i="1" s="1"/>
  <c r="I1145" i="1" s="1"/>
  <c r="H1139" i="1"/>
  <c r="H1140" i="1" s="1"/>
  <c r="H1141" i="1" s="1"/>
  <c r="H1142" i="1" s="1"/>
  <c r="H1143" i="1" s="1"/>
  <c r="H1144" i="1" s="1"/>
  <c r="H1145" i="1" s="1"/>
  <c r="F1139" i="1"/>
  <c r="F1140" i="1" s="1"/>
  <c r="F1141" i="1" s="1"/>
  <c r="F1142" i="1" s="1"/>
  <c r="F1143" i="1" s="1"/>
  <c r="F1144" i="1" s="1"/>
  <c r="F1145" i="1" s="1"/>
  <c r="R1139" i="1"/>
  <c r="Q1139" i="1" s="1"/>
  <c r="S927" i="1"/>
  <c r="R927" i="1"/>
  <c r="Q927" i="1" s="1"/>
  <c r="S1428" i="1"/>
  <c r="R1428" i="1"/>
  <c r="Q1428" i="1" s="1"/>
  <c r="R943" i="1"/>
  <c r="Q943" i="1" s="1"/>
  <c r="S407" i="1"/>
  <c r="R407" i="1"/>
  <c r="Q407" i="1" s="1"/>
  <c r="S696" i="1"/>
  <c r="R696" i="1"/>
  <c r="Q696" i="1" s="1"/>
  <c r="S130" i="1"/>
  <c r="R130" i="1"/>
  <c r="Q130" i="1" s="1"/>
  <c r="R161" i="1"/>
  <c r="Q161" i="1" s="1"/>
  <c r="S161" i="1"/>
  <c r="S1309" i="1"/>
  <c r="R1309" i="1"/>
  <c r="Q1309" i="1" s="1"/>
  <c r="S1235" i="1"/>
  <c r="R1235" i="1"/>
  <c r="Q1235" i="1" s="1"/>
  <c r="G1223" i="1"/>
  <c r="G1224" i="1" s="1"/>
  <c r="G1225" i="1" s="1"/>
  <c r="G1226" i="1" s="1"/>
  <c r="G1227" i="1" s="1"/>
  <c r="G1228" i="1" s="1"/>
  <c r="G1229" i="1" s="1"/>
  <c r="I1223" i="1"/>
  <c r="I1224" i="1" s="1"/>
  <c r="I1225" i="1" s="1"/>
  <c r="I1226" i="1" s="1"/>
  <c r="I1227" i="1" s="1"/>
  <c r="I1228" i="1" s="1"/>
  <c r="I1229" i="1" s="1"/>
  <c r="H1223" i="1"/>
  <c r="H1224" i="1" s="1"/>
  <c r="H1225" i="1" s="1"/>
  <c r="H1226" i="1" s="1"/>
  <c r="H1227" i="1" s="1"/>
  <c r="H1228" i="1" s="1"/>
  <c r="H1229" i="1" s="1"/>
  <c r="F1223" i="1"/>
  <c r="F1224" i="1" s="1"/>
  <c r="F1225" i="1" s="1"/>
  <c r="F1226" i="1" s="1"/>
  <c r="F1227" i="1" s="1"/>
  <c r="F1228" i="1" s="1"/>
  <c r="F1229" i="1" s="1"/>
  <c r="R1223" i="1"/>
  <c r="Q1223" i="1" s="1"/>
  <c r="S839" i="1"/>
  <c r="R839" i="1"/>
  <c r="Q839" i="1" s="1"/>
  <c r="S210" i="1"/>
  <c r="R210" i="1"/>
  <c r="Q210" i="1" s="1"/>
  <c r="R1031" i="1"/>
  <c r="Q1031" i="1" s="1"/>
  <c r="S1031" i="1"/>
  <c r="S535" i="1"/>
  <c r="R535" i="1"/>
  <c r="Q535" i="1" s="1"/>
  <c r="R555" i="1"/>
  <c r="Q555" i="1" s="1"/>
  <c r="S555" i="1"/>
  <c r="S1393" i="1"/>
  <c r="R1393" i="1"/>
  <c r="Q1393" i="1" s="1"/>
  <c r="S156" i="1"/>
  <c r="R156" i="1"/>
  <c r="Q156" i="1" s="1"/>
  <c r="S1358" i="1"/>
  <c r="R1358" i="1"/>
  <c r="Q1358" i="1" s="1"/>
  <c r="G1230" i="1"/>
  <c r="G1231" i="1" s="1"/>
  <c r="G1232" i="1" s="1"/>
  <c r="G1233" i="1" s="1"/>
  <c r="G1234" i="1" s="1"/>
  <c r="G1235" i="1" s="1"/>
  <c r="G1236" i="1" s="1"/>
  <c r="H1230" i="1"/>
  <c r="H1231" i="1" s="1"/>
  <c r="H1232" i="1" s="1"/>
  <c r="H1233" i="1" s="1"/>
  <c r="H1234" i="1" s="1"/>
  <c r="H1235" i="1" s="1"/>
  <c r="H1236" i="1" s="1"/>
  <c r="F1230" i="1"/>
  <c r="F1231" i="1" s="1"/>
  <c r="F1232" i="1" s="1"/>
  <c r="F1233" i="1" s="1"/>
  <c r="F1234" i="1" s="1"/>
  <c r="F1235" i="1" s="1"/>
  <c r="F1236" i="1" s="1"/>
  <c r="I1230" i="1"/>
  <c r="I1231" i="1" s="1"/>
  <c r="I1232" i="1" s="1"/>
  <c r="I1233" i="1" s="1"/>
  <c r="I1234" i="1" s="1"/>
  <c r="I1235" i="1" s="1"/>
  <c r="I1236" i="1" s="1"/>
  <c r="R1230" i="1"/>
  <c r="Q1230" i="1" s="1"/>
  <c r="S813" i="1"/>
  <c r="R813" i="1"/>
  <c r="Q813" i="1" s="1"/>
  <c r="S1052" i="1"/>
  <c r="R1052" i="1"/>
  <c r="Q1052" i="1" s="1"/>
  <c r="S56" i="1"/>
  <c r="R56" i="1"/>
  <c r="Q56" i="1" s="1"/>
  <c r="S104" i="1"/>
  <c r="R104" i="1"/>
  <c r="Q104" i="1" s="1"/>
  <c r="S776" i="1"/>
  <c r="R776" i="1"/>
  <c r="Q776" i="1" s="1"/>
  <c r="S924" i="1"/>
  <c r="R924" i="1"/>
  <c r="Q924" i="1" s="1"/>
  <c r="S1175" i="1"/>
  <c r="R1175" i="1"/>
  <c r="Q1175" i="1" s="1"/>
  <c r="R1231" i="1"/>
  <c r="Q1231" i="1" s="1"/>
  <c r="S1231" i="1"/>
  <c r="S353" i="1"/>
  <c r="R353" i="1"/>
  <c r="Q353" i="1" s="1"/>
  <c r="S295" i="1"/>
  <c r="R295" i="1"/>
  <c r="Q295" i="1" s="1"/>
  <c r="S74" i="1"/>
  <c r="R74" i="1"/>
  <c r="Q74" i="1" s="1"/>
  <c r="S45" i="1"/>
  <c r="R45" i="1"/>
  <c r="Q45" i="1" s="1"/>
  <c r="S853" i="1"/>
  <c r="R853" i="1"/>
  <c r="Q853" i="1" s="1"/>
  <c r="S189" i="1"/>
  <c r="R189" i="1"/>
  <c r="Q189" i="1" s="1"/>
  <c r="R1293" i="1"/>
  <c r="Q1293" i="1" s="1"/>
  <c r="G1293" i="1"/>
  <c r="F1293" i="1"/>
  <c r="I1293" i="1"/>
  <c r="H1293" i="1"/>
  <c r="S140" i="1"/>
  <c r="R140" i="1"/>
  <c r="Q140" i="1" s="1"/>
  <c r="S883" i="1"/>
  <c r="R883" i="1"/>
  <c r="Q883" i="1" s="1"/>
  <c r="S522" i="1"/>
  <c r="R522" i="1"/>
  <c r="Q522" i="1" s="1"/>
  <c r="R582" i="1"/>
  <c r="Q582" i="1" s="1"/>
  <c r="S582" i="1"/>
  <c r="S869" i="1"/>
  <c r="R869" i="1"/>
  <c r="Q869" i="1" s="1"/>
  <c r="I295" i="1"/>
  <c r="I296" i="1" s="1"/>
  <c r="I297" i="1" s="1"/>
  <c r="I298" i="1" s="1"/>
  <c r="S284" i="1"/>
  <c r="R284" i="1"/>
  <c r="Q284" i="1" s="1"/>
  <c r="S716" i="1"/>
  <c r="R716" i="1"/>
  <c r="Q716" i="1" s="1"/>
  <c r="S1282" i="1"/>
  <c r="R1282" i="1"/>
  <c r="Q1282" i="1" s="1"/>
  <c r="S692" i="1"/>
  <c r="R692" i="1"/>
  <c r="Q692" i="1" s="1"/>
  <c r="S833" i="1"/>
  <c r="R833" i="1"/>
  <c r="Q833" i="1" s="1"/>
  <c r="S241" i="1"/>
  <c r="R241" i="1"/>
  <c r="Q241" i="1" s="1"/>
  <c r="G1426" i="1"/>
  <c r="G1427" i="1" s="1"/>
  <c r="G1428" i="1" s="1"/>
  <c r="G1429" i="1" s="1"/>
  <c r="G1430" i="1" s="1"/>
  <c r="G1431" i="1" s="1"/>
  <c r="G1432" i="1" s="1"/>
  <c r="I1426" i="1"/>
  <c r="I1427" i="1" s="1"/>
  <c r="I1428" i="1" s="1"/>
  <c r="I1429" i="1" s="1"/>
  <c r="I1430" i="1" s="1"/>
  <c r="I1431" i="1" s="1"/>
  <c r="I1432" i="1" s="1"/>
  <c r="F1426" i="1"/>
  <c r="F1427" i="1" s="1"/>
  <c r="F1428" i="1" s="1"/>
  <c r="F1429" i="1" s="1"/>
  <c r="F1430" i="1" s="1"/>
  <c r="F1431" i="1" s="1"/>
  <c r="F1432" i="1" s="1"/>
  <c r="H1426" i="1"/>
  <c r="H1427" i="1" s="1"/>
  <c r="H1428" i="1" s="1"/>
  <c r="H1429" i="1" s="1"/>
  <c r="H1430" i="1" s="1"/>
  <c r="H1431" i="1" s="1"/>
  <c r="H1432" i="1" s="1"/>
  <c r="R1426" i="1"/>
  <c r="Q1426" i="1" s="1"/>
  <c r="G243" i="1"/>
  <c r="G244" i="1" s="1"/>
  <c r="G245" i="1" s="1"/>
  <c r="G246" i="1" s="1"/>
  <c r="G247" i="1" s="1"/>
  <c r="G248" i="1" s="1"/>
  <c r="G249" i="1" s="1"/>
  <c r="I243" i="1"/>
  <c r="I244" i="1" s="1"/>
  <c r="I245" i="1" s="1"/>
  <c r="I246" i="1" s="1"/>
  <c r="I247" i="1" s="1"/>
  <c r="I248" i="1" s="1"/>
  <c r="I249" i="1" s="1"/>
  <c r="F243" i="1"/>
  <c r="F244" i="1" s="1"/>
  <c r="F245" i="1" s="1"/>
  <c r="F246" i="1" s="1"/>
  <c r="F247" i="1" s="1"/>
  <c r="F248" i="1" s="1"/>
  <c r="F249" i="1" s="1"/>
  <c r="H243" i="1"/>
  <c r="H244" i="1" s="1"/>
  <c r="H245" i="1" s="1"/>
  <c r="H246" i="1" s="1"/>
  <c r="H247" i="1" s="1"/>
  <c r="H248" i="1" s="1"/>
  <c r="H249" i="1" s="1"/>
  <c r="R243" i="1"/>
  <c r="Q243" i="1" s="1"/>
  <c r="S713" i="1"/>
  <c r="R713" i="1"/>
  <c r="Q713" i="1" s="1"/>
  <c r="S498" i="1"/>
  <c r="R498" i="1"/>
  <c r="Q498" i="1" s="1"/>
  <c r="S144" i="1"/>
  <c r="R144" i="1"/>
  <c r="Q144" i="1" s="1"/>
  <c r="S1245" i="1"/>
  <c r="R1245" i="1"/>
  <c r="Q1245" i="1" s="1"/>
  <c r="S609" i="1"/>
  <c r="R609" i="1"/>
  <c r="Q609" i="1" s="1"/>
  <c r="R1289" i="1"/>
  <c r="Q1289" i="1" s="1"/>
  <c r="S1289" i="1"/>
  <c r="S1206" i="1"/>
  <c r="R1206" i="1"/>
  <c r="Q1206" i="1" s="1"/>
  <c r="S1164" i="1"/>
  <c r="R1164" i="1"/>
  <c r="Q1164" i="1" s="1"/>
  <c r="S491" i="1"/>
  <c r="R491" i="1"/>
  <c r="Q491" i="1" s="1"/>
  <c r="S492" i="1"/>
  <c r="R492" i="1"/>
  <c r="Q492" i="1" s="1"/>
  <c r="R311" i="1"/>
  <c r="Q311" i="1" s="1"/>
  <c r="S311" i="1"/>
  <c r="S1400" i="1"/>
  <c r="R1400" i="1"/>
  <c r="Q1400" i="1" s="1"/>
  <c r="S302" i="1"/>
  <c r="R302" i="1"/>
  <c r="Q302" i="1" s="1"/>
  <c r="S102" i="1"/>
  <c r="R102" i="1"/>
  <c r="Q102" i="1" s="1"/>
  <c r="S1285" i="1"/>
  <c r="R1285" i="1"/>
  <c r="Q1285" i="1" s="1"/>
  <c r="S702" i="1"/>
  <c r="R702" i="1"/>
  <c r="Q702" i="1" s="1"/>
  <c r="S1114" i="1"/>
  <c r="R1114" i="1"/>
  <c r="Q1114" i="1" s="1"/>
  <c r="R271" i="1"/>
  <c r="Q271" i="1" s="1"/>
  <c r="S224" i="1"/>
  <c r="R224" i="1"/>
  <c r="Q224" i="1" s="1"/>
  <c r="R1144" i="1"/>
  <c r="Q1144" i="1" s="1"/>
  <c r="S1144" i="1"/>
  <c r="S1232" i="1"/>
  <c r="R1232" i="1"/>
  <c r="Q1232" i="1" s="1"/>
  <c r="R1329" i="1"/>
  <c r="Q1329" i="1" s="1"/>
  <c r="S1329" i="1"/>
  <c r="G593" i="1"/>
  <c r="H593" i="1"/>
  <c r="F593" i="1"/>
  <c r="I593" i="1"/>
  <c r="R593" i="1"/>
  <c r="Q593" i="1" s="1"/>
  <c r="S88" i="1"/>
  <c r="R88" i="1"/>
  <c r="Q88" i="1" s="1"/>
  <c r="S550" i="1"/>
  <c r="R550" i="1"/>
  <c r="Q550" i="1" s="1"/>
  <c r="S1050" i="1"/>
  <c r="R1050" i="1"/>
  <c r="Q1050" i="1" s="1"/>
  <c r="G1363" i="1"/>
  <c r="G1364" i="1" s="1"/>
  <c r="G1365" i="1" s="1"/>
  <c r="G1366" i="1" s="1"/>
  <c r="G1367" i="1" s="1"/>
  <c r="G1368" i="1" s="1"/>
  <c r="G1369" i="1" s="1"/>
  <c r="I1363" i="1"/>
  <c r="I1364" i="1" s="1"/>
  <c r="I1365" i="1" s="1"/>
  <c r="I1366" i="1" s="1"/>
  <c r="I1367" i="1" s="1"/>
  <c r="I1368" i="1" s="1"/>
  <c r="I1369" i="1" s="1"/>
  <c r="H1363" i="1"/>
  <c r="H1364" i="1" s="1"/>
  <c r="H1365" i="1" s="1"/>
  <c r="H1366" i="1" s="1"/>
  <c r="H1367" i="1" s="1"/>
  <c r="H1368" i="1" s="1"/>
  <c r="H1369" i="1" s="1"/>
  <c r="F1363" i="1"/>
  <c r="F1364" i="1" s="1"/>
  <c r="F1365" i="1" s="1"/>
  <c r="F1366" i="1" s="1"/>
  <c r="F1367" i="1" s="1"/>
  <c r="F1368" i="1" s="1"/>
  <c r="F1369" i="1" s="1"/>
  <c r="R1363" i="1"/>
  <c r="Q1363" i="1" s="1"/>
  <c r="R673" i="1"/>
  <c r="Q673" i="1" s="1"/>
  <c r="S673" i="1"/>
  <c r="S106" i="1"/>
  <c r="R106" i="1"/>
  <c r="Q106" i="1" s="1"/>
  <c r="R173" i="1"/>
  <c r="Q173" i="1" s="1"/>
  <c r="S805" i="1"/>
  <c r="R805" i="1"/>
  <c r="Q805" i="1" s="1"/>
  <c r="S160" i="1"/>
  <c r="R160" i="1"/>
  <c r="Q160" i="1" s="1"/>
  <c r="R165" i="1"/>
  <c r="Q165" i="1" s="1"/>
  <c r="S165" i="1"/>
  <c r="G250" i="1"/>
  <c r="G251" i="1" s="1"/>
  <c r="G252" i="1" s="1"/>
  <c r="G253" i="1" s="1"/>
  <c r="G254" i="1" s="1"/>
  <c r="G255" i="1" s="1"/>
  <c r="G256" i="1" s="1"/>
  <c r="I250" i="1"/>
  <c r="I251" i="1" s="1"/>
  <c r="I252" i="1" s="1"/>
  <c r="I253" i="1" s="1"/>
  <c r="I254" i="1" s="1"/>
  <c r="I255" i="1" s="1"/>
  <c r="I256" i="1" s="1"/>
  <c r="H250" i="1"/>
  <c r="H251" i="1" s="1"/>
  <c r="H252" i="1" s="1"/>
  <c r="H253" i="1" s="1"/>
  <c r="H254" i="1" s="1"/>
  <c r="H255" i="1" s="1"/>
  <c r="H256" i="1" s="1"/>
  <c r="F250" i="1"/>
  <c r="F251" i="1" s="1"/>
  <c r="F252" i="1" s="1"/>
  <c r="F253" i="1" s="1"/>
  <c r="F254" i="1" s="1"/>
  <c r="F255" i="1" s="1"/>
  <c r="F256" i="1" s="1"/>
  <c r="R250" i="1"/>
  <c r="Q250" i="1" s="1"/>
  <c r="S280" i="1"/>
  <c r="R280" i="1"/>
  <c r="Q280" i="1" s="1"/>
  <c r="S135" i="1"/>
  <c r="R135" i="1"/>
  <c r="Q135" i="1" s="1"/>
  <c r="G334" i="1"/>
  <c r="G335" i="1" s="1"/>
  <c r="G336" i="1" s="1"/>
  <c r="G337" i="1" s="1"/>
  <c r="G338" i="1" s="1"/>
  <c r="G339" i="1" s="1"/>
  <c r="G340" i="1" s="1"/>
  <c r="H334" i="1"/>
  <c r="H335" i="1" s="1"/>
  <c r="H336" i="1" s="1"/>
  <c r="H337" i="1" s="1"/>
  <c r="H338" i="1" s="1"/>
  <c r="H339" i="1" s="1"/>
  <c r="H340" i="1" s="1"/>
  <c r="F334" i="1"/>
  <c r="F335" i="1" s="1"/>
  <c r="F336" i="1" s="1"/>
  <c r="F337" i="1" s="1"/>
  <c r="F338" i="1" s="1"/>
  <c r="F339" i="1" s="1"/>
  <c r="F340" i="1" s="1"/>
  <c r="I334" i="1"/>
  <c r="I335" i="1" s="1"/>
  <c r="I336" i="1" s="1"/>
  <c r="I337" i="1" s="1"/>
  <c r="I338" i="1" s="1"/>
  <c r="I339" i="1" s="1"/>
  <c r="I340" i="1" s="1"/>
  <c r="R334" i="1"/>
  <c r="Q334" i="1" s="1"/>
  <c r="G82" i="1"/>
  <c r="G83" i="1" s="1"/>
  <c r="G84" i="1" s="1"/>
  <c r="G85" i="1" s="1"/>
  <c r="G86" i="1" s="1"/>
  <c r="G87" i="1" s="1"/>
  <c r="G88" i="1" s="1"/>
  <c r="I82" i="1"/>
  <c r="I83" i="1" s="1"/>
  <c r="I84" i="1" s="1"/>
  <c r="I85" i="1" s="1"/>
  <c r="I86" i="1" s="1"/>
  <c r="I87" i="1" s="1"/>
  <c r="I88" i="1" s="1"/>
  <c r="F82" i="1"/>
  <c r="F83" i="1" s="1"/>
  <c r="F84" i="1" s="1"/>
  <c r="F85" i="1" s="1"/>
  <c r="F86" i="1" s="1"/>
  <c r="F87" i="1" s="1"/>
  <c r="F88" i="1" s="1"/>
  <c r="H82" i="1"/>
  <c r="H83" i="1" s="1"/>
  <c r="H84" i="1" s="1"/>
  <c r="H85" i="1" s="1"/>
  <c r="H86" i="1" s="1"/>
  <c r="H87" i="1" s="1"/>
  <c r="H88" i="1" s="1"/>
  <c r="R82" i="1"/>
  <c r="Q82" i="1" s="1"/>
  <c r="S884" i="1"/>
  <c r="R884" i="1"/>
  <c r="Q884" i="1" s="1"/>
  <c r="S365" i="1"/>
  <c r="R365" i="1"/>
  <c r="Q365" i="1" s="1"/>
  <c r="R274" i="1"/>
  <c r="Q274" i="1" s="1"/>
  <c r="S274" i="1"/>
  <c r="S787" i="1"/>
  <c r="R787" i="1"/>
  <c r="Q787" i="1" s="1"/>
  <c r="F295" i="1"/>
  <c r="F296" i="1" s="1"/>
  <c r="F297" i="1" s="1"/>
  <c r="F298" i="1" s="1"/>
  <c r="S1107" i="1"/>
  <c r="R1107" i="1"/>
  <c r="Q1107" i="1" s="1"/>
  <c r="S940" i="1"/>
  <c r="R940" i="1"/>
  <c r="Q940" i="1" s="1"/>
  <c r="S604" i="1"/>
  <c r="R604" i="1"/>
  <c r="Q604" i="1" s="1"/>
  <c r="S968" i="1"/>
  <c r="R968" i="1"/>
  <c r="Q968" i="1" s="1"/>
  <c r="H408" i="1"/>
  <c r="H409" i="1" s="1"/>
  <c r="H410" i="1" s="1"/>
  <c r="S379" i="1"/>
  <c r="R379" i="1"/>
  <c r="Q379" i="1" s="1"/>
  <c r="S1275" i="1"/>
  <c r="R1275" i="1"/>
  <c r="Q1275" i="1" s="1"/>
  <c r="R1292" i="1"/>
  <c r="Q1292" i="1" s="1"/>
  <c r="S1292" i="1"/>
  <c r="S190" i="1"/>
  <c r="R190" i="1"/>
  <c r="Q190" i="1" s="1"/>
  <c r="R536" i="1"/>
  <c r="Q536" i="1" s="1"/>
  <c r="S536" i="1"/>
  <c r="S1172" i="1"/>
  <c r="R1172" i="1"/>
  <c r="Q1172" i="1" s="1"/>
  <c r="S414" i="1"/>
  <c r="R414" i="1"/>
  <c r="Q414" i="1" s="1"/>
  <c r="S1424" i="1"/>
  <c r="R1424" i="1"/>
  <c r="Q1424" i="1" s="1"/>
  <c r="S228" i="1"/>
  <c r="R228" i="1"/>
  <c r="Q228" i="1" s="1"/>
  <c r="S405" i="1"/>
  <c r="R405" i="1"/>
  <c r="Q405" i="1" s="1"/>
  <c r="S1420" i="1"/>
  <c r="R1420" i="1"/>
  <c r="Q1420" i="1" s="1"/>
  <c r="S351" i="1"/>
  <c r="R351" i="1"/>
  <c r="Q351" i="1" s="1"/>
  <c r="S1280" i="1"/>
  <c r="R1280" i="1"/>
  <c r="Q1280" i="1" s="1"/>
  <c r="G635" i="1"/>
  <c r="G636" i="1" s="1"/>
  <c r="G637" i="1" s="1"/>
  <c r="G638" i="1" s="1"/>
  <c r="G639" i="1" s="1"/>
  <c r="G640" i="1" s="1"/>
  <c r="G641" i="1" s="1"/>
  <c r="I635" i="1"/>
  <c r="I636" i="1" s="1"/>
  <c r="I637" i="1" s="1"/>
  <c r="I638" i="1" s="1"/>
  <c r="I639" i="1" s="1"/>
  <c r="I640" i="1" s="1"/>
  <c r="I641" i="1" s="1"/>
  <c r="F635" i="1"/>
  <c r="F636" i="1" s="1"/>
  <c r="F637" i="1" s="1"/>
  <c r="F638" i="1" s="1"/>
  <c r="F639" i="1" s="1"/>
  <c r="F640" i="1" s="1"/>
  <c r="F641" i="1" s="1"/>
  <c r="H635" i="1"/>
  <c r="H636" i="1" s="1"/>
  <c r="H637" i="1" s="1"/>
  <c r="H638" i="1" s="1"/>
  <c r="H639" i="1" s="1"/>
  <c r="H640" i="1" s="1"/>
  <c r="H641" i="1" s="1"/>
  <c r="R635" i="1"/>
  <c r="Q635" i="1" s="1"/>
  <c r="R873" i="1"/>
  <c r="Q873" i="1" s="1"/>
  <c r="S1023" i="1"/>
  <c r="R1023" i="1"/>
  <c r="Q1023" i="1" s="1"/>
  <c r="R664" i="1"/>
  <c r="Q664" i="1" s="1"/>
  <c r="S664" i="1"/>
  <c r="S1452" i="1"/>
  <c r="R1452" i="1"/>
  <c r="Q1452" i="1" s="1"/>
  <c r="R916" i="1"/>
  <c r="Q916" i="1" s="1"/>
  <c r="S916" i="1"/>
  <c r="S217" i="1"/>
  <c r="R217" i="1"/>
  <c r="Q217" i="1" s="1"/>
  <c r="S1134" i="1"/>
  <c r="R1134" i="1"/>
  <c r="Q1134" i="1" s="1"/>
  <c r="R367" i="1"/>
  <c r="Q367" i="1" s="1"/>
  <c r="S367" i="1"/>
  <c r="G131" i="1"/>
  <c r="G132" i="1" s="1"/>
  <c r="G133" i="1" s="1"/>
  <c r="G134" i="1" s="1"/>
  <c r="G135" i="1" s="1"/>
  <c r="G136" i="1" s="1"/>
  <c r="G137" i="1" s="1"/>
  <c r="H131" i="1"/>
  <c r="H132" i="1" s="1"/>
  <c r="H133" i="1" s="1"/>
  <c r="H134" i="1" s="1"/>
  <c r="H135" i="1" s="1"/>
  <c r="H136" i="1" s="1"/>
  <c r="H137" i="1" s="1"/>
  <c r="F131" i="1"/>
  <c r="F132" i="1" s="1"/>
  <c r="F133" i="1" s="1"/>
  <c r="F134" i="1" s="1"/>
  <c r="F135" i="1" s="1"/>
  <c r="F136" i="1" s="1"/>
  <c r="F137" i="1" s="1"/>
  <c r="I131" i="1"/>
  <c r="I132" i="1" s="1"/>
  <c r="I133" i="1" s="1"/>
  <c r="I134" i="1" s="1"/>
  <c r="I135" i="1" s="1"/>
  <c r="I136" i="1" s="1"/>
  <c r="I137" i="1" s="1"/>
  <c r="R131" i="1"/>
  <c r="Q131" i="1" s="1"/>
  <c r="R881" i="1"/>
  <c r="Q881" i="1" s="1"/>
  <c r="S881" i="1"/>
  <c r="S676" i="1"/>
  <c r="R676" i="1"/>
  <c r="Q676" i="1" s="1"/>
  <c r="S128" i="1"/>
  <c r="R128" i="1"/>
  <c r="Q128" i="1" s="1"/>
  <c r="G1454" i="1"/>
  <c r="G1455" i="1" s="1"/>
  <c r="G1456" i="1" s="1"/>
  <c r="G1457" i="1" s="1"/>
  <c r="G1458" i="1" s="1"/>
  <c r="G1459" i="1" s="1"/>
  <c r="G1460" i="1" s="1"/>
  <c r="I1454" i="1"/>
  <c r="I1455" i="1" s="1"/>
  <c r="I1456" i="1" s="1"/>
  <c r="I1457" i="1" s="1"/>
  <c r="I1458" i="1" s="1"/>
  <c r="I1459" i="1" s="1"/>
  <c r="I1460" i="1" s="1"/>
  <c r="F1454" i="1"/>
  <c r="F1455" i="1" s="1"/>
  <c r="F1456" i="1" s="1"/>
  <c r="F1457" i="1" s="1"/>
  <c r="F1458" i="1" s="1"/>
  <c r="F1459" i="1" s="1"/>
  <c r="F1460" i="1" s="1"/>
  <c r="H1454" i="1"/>
  <c r="H1455" i="1" s="1"/>
  <c r="H1456" i="1" s="1"/>
  <c r="H1457" i="1" s="1"/>
  <c r="H1458" i="1" s="1"/>
  <c r="H1459" i="1" s="1"/>
  <c r="H1460" i="1" s="1"/>
  <c r="R1454" i="1"/>
  <c r="Q1454" i="1" s="1"/>
  <c r="R1253" i="1"/>
  <c r="Q1253" i="1" s="1"/>
  <c r="S1253" i="1"/>
  <c r="S421" i="1"/>
  <c r="R421" i="1"/>
  <c r="Q421" i="1" s="1"/>
  <c r="S612" i="1"/>
  <c r="R612" i="1"/>
  <c r="Q612" i="1" s="1"/>
  <c r="S1200" i="1"/>
  <c r="R1200" i="1"/>
  <c r="Q1200" i="1" s="1"/>
  <c r="S926" i="1"/>
  <c r="R926" i="1"/>
  <c r="Q926" i="1" s="1"/>
  <c r="S1062" i="1"/>
  <c r="R1062" i="1"/>
  <c r="Q1062" i="1" s="1"/>
  <c r="S1007" i="1"/>
  <c r="R1007" i="1"/>
  <c r="Q1007" i="1" s="1"/>
  <c r="S1320" i="1"/>
  <c r="R1320" i="1"/>
  <c r="Q1320" i="1" s="1"/>
  <c r="S470" i="1"/>
  <c r="R470" i="1"/>
  <c r="Q470" i="1" s="1"/>
  <c r="R1179" i="1"/>
  <c r="Q1179" i="1" s="1"/>
  <c r="S1179" i="1"/>
  <c r="S1174" i="1"/>
  <c r="R1174" i="1"/>
  <c r="Q1174" i="1" s="1"/>
  <c r="S113" i="1"/>
  <c r="R113" i="1"/>
  <c r="Q113" i="1" s="1"/>
  <c r="S602" i="1"/>
  <c r="R602" i="1"/>
  <c r="Q602" i="1" s="1"/>
  <c r="S1448" i="1"/>
  <c r="R1448" i="1"/>
  <c r="Q1448" i="1" s="1"/>
  <c r="R1342" i="1"/>
  <c r="Q1342" i="1" s="1"/>
  <c r="G1342" i="1"/>
  <c r="G1343" i="1" s="1"/>
  <c r="G1344" i="1" s="1"/>
  <c r="G1345" i="1" s="1"/>
  <c r="G1346" i="1" s="1"/>
  <c r="G1347" i="1" s="1"/>
  <c r="G1348" i="1" s="1"/>
  <c r="F1342" i="1"/>
  <c r="F1343" i="1" s="1"/>
  <c r="F1344" i="1" s="1"/>
  <c r="F1345" i="1" s="1"/>
  <c r="F1346" i="1" s="1"/>
  <c r="F1347" i="1" s="1"/>
  <c r="F1348" i="1" s="1"/>
  <c r="I1342" i="1"/>
  <c r="I1343" i="1" s="1"/>
  <c r="I1344" i="1" s="1"/>
  <c r="I1345" i="1" s="1"/>
  <c r="I1346" i="1" s="1"/>
  <c r="I1347" i="1" s="1"/>
  <c r="I1348" i="1" s="1"/>
  <c r="H1342" i="1"/>
  <c r="H1343" i="1" s="1"/>
  <c r="H1344" i="1" s="1"/>
  <c r="H1345" i="1" s="1"/>
  <c r="H1346" i="1" s="1"/>
  <c r="H1347" i="1" s="1"/>
  <c r="H1348" i="1" s="1"/>
  <c r="R502" i="1"/>
  <c r="Q502" i="1" s="1"/>
  <c r="R1113" i="1"/>
  <c r="Q1113" i="1" s="1"/>
  <c r="S1113" i="1"/>
  <c r="R1236" i="1"/>
  <c r="Q1236" i="1" s="1"/>
  <c r="S1236" i="1"/>
  <c r="G775" i="1"/>
  <c r="G776" i="1" s="1"/>
  <c r="G777" i="1" s="1"/>
  <c r="G778" i="1" s="1"/>
  <c r="G779" i="1" s="1"/>
  <c r="G780" i="1" s="1"/>
  <c r="G781" i="1" s="1"/>
  <c r="I775" i="1"/>
  <c r="I776" i="1" s="1"/>
  <c r="I777" i="1" s="1"/>
  <c r="I778" i="1" s="1"/>
  <c r="I779" i="1" s="1"/>
  <c r="I780" i="1" s="1"/>
  <c r="I781" i="1" s="1"/>
  <c r="H775" i="1"/>
  <c r="H776" i="1" s="1"/>
  <c r="H777" i="1" s="1"/>
  <c r="H778" i="1" s="1"/>
  <c r="H779" i="1" s="1"/>
  <c r="H780" i="1" s="1"/>
  <c r="H781" i="1" s="1"/>
  <c r="F775" i="1"/>
  <c r="F776" i="1" s="1"/>
  <c r="F777" i="1" s="1"/>
  <c r="F778" i="1" s="1"/>
  <c r="F779" i="1" s="1"/>
  <c r="F780" i="1" s="1"/>
  <c r="F781" i="1" s="1"/>
  <c r="R775" i="1"/>
  <c r="Q775" i="1" s="1"/>
  <c r="R1233" i="1"/>
  <c r="Q1233" i="1" s="1"/>
  <c r="S1233" i="1"/>
  <c r="F210" i="1"/>
  <c r="F211" i="1" s="1"/>
  <c r="F212" i="1" s="1"/>
  <c r="F213" i="1" s="1"/>
  <c r="F214" i="1" s="1"/>
  <c r="S911" i="1"/>
  <c r="R911" i="1"/>
  <c r="Q911" i="1" s="1"/>
  <c r="G537" i="1"/>
  <c r="H537" i="1"/>
  <c r="F537" i="1"/>
  <c r="I537" i="1"/>
  <c r="R537" i="1"/>
  <c r="Q537" i="1" s="1"/>
  <c r="S191" i="1"/>
  <c r="R191" i="1"/>
  <c r="Q191" i="1" s="1"/>
  <c r="G490" i="1"/>
  <c r="G491" i="1" s="1"/>
  <c r="G492" i="1" s="1"/>
  <c r="G493" i="1" s="1"/>
  <c r="G494" i="1" s="1"/>
  <c r="G495" i="1" s="1"/>
  <c r="G496" i="1" s="1"/>
  <c r="G497" i="1" s="1"/>
  <c r="G498" i="1" s="1"/>
  <c r="G499" i="1" s="1"/>
  <c r="G500" i="1" s="1"/>
  <c r="G501" i="1" s="1"/>
  <c r="G502" i="1" s="1"/>
  <c r="G503" i="1" s="1"/>
  <c r="G504" i="1" s="1"/>
  <c r="G505" i="1" s="1"/>
  <c r="G506" i="1" s="1"/>
  <c r="G507" i="1" s="1"/>
  <c r="G508" i="1" s="1"/>
  <c r="G509" i="1" s="1"/>
  <c r="R1067" i="1"/>
  <c r="Q1067" i="1" s="1"/>
  <c r="S1067" i="1"/>
  <c r="S1346" i="1"/>
  <c r="R1346" i="1"/>
  <c r="Q1346" i="1" s="1"/>
  <c r="S196" i="1"/>
  <c r="R196" i="1"/>
  <c r="Q196" i="1" s="1"/>
  <c r="S46" i="1"/>
  <c r="R46" i="1"/>
  <c r="Q46" i="1" s="1"/>
  <c r="S154" i="1"/>
  <c r="R154" i="1"/>
  <c r="Q154" i="1" s="1"/>
  <c r="G145" i="1"/>
  <c r="I145" i="1"/>
  <c r="H145" i="1"/>
  <c r="F145" i="1"/>
  <c r="R145" i="1"/>
  <c r="Q145" i="1" s="1"/>
  <c r="S279" i="1"/>
  <c r="R279" i="1"/>
  <c r="Q279" i="1" s="1"/>
  <c r="R1311" i="1"/>
  <c r="Q1311" i="1" s="1"/>
  <c r="S1311" i="1"/>
  <c r="G1440" i="1"/>
  <c r="G1441" i="1" s="1"/>
  <c r="G1442" i="1" s="1"/>
  <c r="G1443" i="1" s="1"/>
  <c r="G1444" i="1" s="1"/>
  <c r="G1445" i="1" s="1"/>
  <c r="G1446" i="1" s="1"/>
  <c r="I1440" i="1"/>
  <c r="I1441" i="1" s="1"/>
  <c r="I1442" i="1" s="1"/>
  <c r="I1443" i="1" s="1"/>
  <c r="I1444" i="1" s="1"/>
  <c r="I1445" i="1" s="1"/>
  <c r="I1446" i="1" s="1"/>
  <c r="F1440" i="1"/>
  <c r="F1441" i="1" s="1"/>
  <c r="F1442" i="1" s="1"/>
  <c r="F1443" i="1" s="1"/>
  <c r="F1444" i="1" s="1"/>
  <c r="F1445" i="1" s="1"/>
  <c r="F1446" i="1" s="1"/>
  <c r="H1440" i="1"/>
  <c r="H1441" i="1" s="1"/>
  <c r="H1442" i="1" s="1"/>
  <c r="H1443" i="1" s="1"/>
  <c r="H1444" i="1" s="1"/>
  <c r="H1445" i="1" s="1"/>
  <c r="H1446" i="1" s="1"/>
  <c r="R1440" i="1"/>
  <c r="Q1440" i="1" s="1"/>
  <c r="S945" i="1"/>
  <c r="R945" i="1"/>
  <c r="Q945" i="1" s="1"/>
  <c r="S388" i="1"/>
  <c r="R388" i="1"/>
  <c r="Q388" i="1" s="1"/>
  <c r="I602" i="1"/>
  <c r="I603" i="1" s="1"/>
  <c r="I604" i="1" s="1"/>
  <c r="I605" i="1" s="1"/>
  <c r="I606" i="1" s="1"/>
  <c r="S504" i="1"/>
  <c r="R504" i="1"/>
  <c r="Q504" i="1" s="1"/>
  <c r="R1443" i="1"/>
  <c r="Q1443" i="1" s="1"/>
  <c r="S1443" i="1"/>
  <c r="R551" i="1"/>
  <c r="Q551" i="1" s="1"/>
  <c r="S410" i="1"/>
  <c r="R410" i="1"/>
  <c r="Q410" i="1" s="1"/>
  <c r="S42" i="1"/>
  <c r="R42" i="1"/>
  <c r="Q42" i="1" s="1"/>
  <c r="S814" i="1"/>
  <c r="R814" i="1"/>
  <c r="Q814" i="1" s="1"/>
  <c r="S384" i="1"/>
  <c r="R384" i="1"/>
  <c r="Q384" i="1" s="1"/>
  <c r="S914" i="1"/>
  <c r="R914" i="1"/>
  <c r="Q914" i="1" s="1"/>
  <c r="S281" i="1"/>
  <c r="R281" i="1"/>
  <c r="Q281" i="1" s="1"/>
  <c r="R950" i="1"/>
  <c r="Q950" i="1" s="1"/>
  <c r="H853" i="1"/>
  <c r="H854" i="1" s="1"/>
  <c r="H855" i="1" s="1"/>
  <c r="H856" i="1" s="1"/>
  <c r="H857" i="1" s="1"/>
  <c r="H858" i="1" s="1"/>
  <c r="H859" i="1" s="1"/>
  <c r="H860" i="1" s="1"/>
  <c r="H861" i="1" s="1"/>
  <c r="H862" i="1" s="1"/>
  <c r="H863" i="1" s="1"/>
  <c r="H864" i="1" s="1"/>
  <c r="H865" i="1" s="1"/>
  <c r="H866" i="1" s="1"/>
  <c r="H867" i="1" s="1"/>
  <c r="H868" i="1" s="1"/>
  <c r="H869" i="1" s="1"/>
  <c r="H870" i="1" s="1"/>
  <c r="H871" i="1" s="1"/>
  <c r="H872" i="1" s="1"/>
  <c r="H873" i="1" s="1"/>
  <c r="S714" i="1"/>
  <c r="R714" i="1"/>
  <c r="Q714" i="1" s="1"/>
  <c r="S742" i="1"/>
  <c r="R742" i="1"/>
  <c r="Q742" i="1" s="1"/>
  <c r="G1405" i="1"/>
  <c r="I1405" i="1"/>
  <c r="F1405" i="1"/>
  <c r="H1405" i="1"/>
  <c r="R1405" i="1"/>
  <c r="Q1405" i="1" s="1"/>
  <c r="S238" i="1"/>
  <c r="R238" i="1"/>
  <c r="Q238" i="1" s="1"/>
  <c r="F153" i="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S366" i="1"/>
  <c r="R366" i="1"/>
  <c r="Q366" i="1" s="1"/>
  <c r="G187" i="1"/>
  <c r="G188" i="1" s="1"/>
  <c r="G189" i="1" s="1"/>
  <c r="G190" i="1" s="1"/>
  <c r="G191" i="1" s="1"/>
  <c r="G192" i="1" s="1"/>
  <c r="G193" i="1" s="1"/>
  <c r="I187" i="1"/>
  <c r="I188" i="1" s="1"/>
  <c r="I189" i="1" s="1"/>
  <c r="I190" i="1" s="1"/>
  <c r="I191" i="1" s="1"/>
  <c r="I192" i="1" s="1"/>
  <c r="I193" i="1" s="1"/>
  <c r="H187" i="1"/>
  <c r="H188" i="1" s="1"/>
  <c r="H189" i="1" s="1"/>
  <c r="H190" i="1" s="1"/>
  <c r="H191" i="1" s="1"/>
  <c r="H192" i="1" s="1"/>
  <c r="H193" i="1" s="1"/>
  <c r="F187" i="1"/>
  <c r="F188" i="1" s="1"/>
  <c r="F189" i="1" s="1"/>
  <c r="F190" i="1" s="1"/>
  <c r="F191" i="1" s="1"/>
  <c r="F192" i="1" s="1"/>
  <c r="F193" i="1" s="1"/>
  <c r="R187" i="1"/>
  <c r="Q187" i="1" s="1"/>
  <c r="R952" i="1"/>
  <c r="Q952" i="1" s="1"/>
  <c r="S952" i="1"/>
  <c r="S1009" i="1"/>
  <c r="R1009" i="1"/>
  <c r="Q1009" i="1" s="1"/>
  <c r="I881" i="1"/>
  <c r="I882" i="1" s="1"/>
  <c r="I883" i="1" s="1"/>
  <c r="I884" i="1" s="1"/>
  <c r="I885" i="1" s="1"/>
  <c r="I886" i="1" s="1"/>
  <c r="S1065" i="1"/>
  <c r="R1065" i="1"/>
  <c r="Q1065" i="1" s="1"/>
  <c r="S1287" i="1"/>
  <c r="R1287" i="1"/>
  <c r="Q1287" i="1" s="1"/>
  <c r="R349" i="1"/>
  <c r="Q349" i="1" s="1"/>
  <c r="S349" i="1"/>
  <c r="I1080" i="1"/>
  <c r="I1081" i="1" s="1"/>
  <c r="I1082" i="1" s="1"/>
  <c r="I1083" i="1" s="1"/>
  <c r="I1084" i="1" s="1"/>
  <c r="I1085" i="1" s="1"/>
  <c r="I1086" i="1" s="1"/>
  <c r="I1087" i="1" s="1"/>
  <c r="I1088" i="1" s="1"/>
  <c r="I1089" i="1" s="1"/>
  <c r="I1090" i="1" s="1"/>
  <c r="I1091" i="1" s="1"/>
  <c r="I1092" i="1" s="1"/>
  <c r="I1093" i="1" s="1"/>
  <c r="I1094" i="1" s="1"/>
  <c r="I1095" i="1" s="1"/>
  <c r="I1096" i="1" s="1"/>
  <c r="I1097" i="1" s="1"/>
  <c r="S116" i="1"/>
  <c r="R116" i="1"/>
  <c r="Q116" i="1" s="1"/>
  <c r="R159" i="1"/>
  <c r="Q159" i="1" s="1"/>
  <c r="I1329" i="1"/>
  <c r="I1330" i="1" s="1"/>
  <c r="I1331" i="1" s="1"/>
  <c r="I1332" i="1" s="1"/>
  <c r="I1333" i="1" s="1"/>
  <c r="I1334" i="1" s="1"/>
  <c r="I713" i="1"/>
  <c r="I714" i="1" s="1"/>
  <c r="I715" i="1" s="1"/>
  <c r="I716" i="1" s="1"/>
  <c r="I717" i="1" s="1"/>
  <c r="I718" i="1" s="1"/>
  <c r="R225" i="1"/>
  <c r="Q225" i="1" s="1"/>
  <c r="S225" i="1"/>
  <c r="S251" i="1"/>
  <c r="R251" i="1"/>
  <c r="Q251" i="1" s="1"/>
  <c r="S396" i="1"/>
  <c r="R396" i="1"/>
  <c r="Q396" i="1" s="1"/>
  <c r="S995" i="1"/>
  <c r="R995" i="1"/>
  <c r="Q995" i="1" s="1"/>
  <c r="S253" i="1"/>
  <c r="R253" i="1"/>
  <c r="Q253" i="1" s="1"/>
  <c r="S84" i="1"/>
  <c r="R84" i="1"/>
  <c r="Q84" i="1" s="1"/>
  <c r="R717" i="1"/>
  <c r="Q717" i="1" s="1"/>
  <c r="S717" i="1"/>
  <c r="R200" i="1"/>
  <c r="Q200" i="1" s="1"/>
  <c r="S200" i="1"/>
  <c r="S323" i="1"/>
  <c r="R323" i="1"/>
  <c r="Q323" i="1" s="1"/>
  <c r="R725" i="1"/>
  <c r="Q725" i="1" s="1"/>
  <c r="S725" i="1"/>
  <c r="R1173" i="1"/>
  <c r="Q1173" i="1" s="1"/>
  <c r="S1173" i="1"/>
  <c r="S1123" i="1"/>
  <c r="R1123" i="1"/>
  <c r="Q1123" i="1" s="1"/>
  <c r="S247" i="1"/>
  <c r="R247" i="1"/>
  <c r="Q247" i="1" s="1"/>
  <c r="R285" i="1"/>
  <c r="Q285" i="1" s="1"/>
  <c r="S211" i="1"/>
  <c r="R211" i="1"/>
  <c r="Q211" i="1" s="1"/>
  <c r="S548" i="1"/>
  <c r="R548" i="1"/>
  <c r="Q548" i="1" s="1"/>
  <c r="S293" i="1"/>
  <c r="R293" i="1"/>
  <c r="Q293" i="1" s="1"/>
  <c r="G1153" i="1"/>
  <c r="F1153" i="1"/>
  <c r="I1153" i="1"/>
  <c r="H1153" i="1"/>
  <c r="R1153" i="1"/>
  <c r="Q1153" i="1" s="1"/>
  <c r="R592" i="1"/>
  <c r="Q592" i="1" s="1"/>
  <c r="S592" i="1"/>
  <c r="S493" i="1"/>
  <c r="R493" i="1"/>
  <c r="Q493" i="1" s="1"/>
  <c r="S826" i="1"/>
  <c r="R826" i="1"/>
  <c r="Q826" i="1" s="1"/>
  <c r="R1040" i="1"/>
  <c r="Q1040" i="1" s="1"/>
  <c r="S1040" i="1"/>
  <c r="F518" i="1"/>
  <c r="F519" i="1" s="1"/>
  <c r="F520" i="1" s="1"/>
  <c r="F521" i="1" s="1"/>
  <c r="F522" i="1" s="1"/>
  <c r="R266" i="1"/>
  <c r="Q266" i="1" s="1"/>
  <c r="S266" i="1"/>
  <c r="R781" i="1"/>
  <c r="Q781" i="1" s="1"/>
  <c r="S781" i="1"/>
  <c r="S834" i="1"/>
  <c r="R834" i="1"/>
  <c r="Q834" i="1" s="1"/>
  <c r="S1226" i="1"/>
  <c r="R1226" i="1"/>
  <c r="Q1226" i="1" s="1"/>
  <c r="S969" i="1"/>
  <c r="R969" i="1"/>
  <c r="Q969" i="1" s="1"/>
  <c r="S808" i="1"/>
  <c r="R808" i="1"/>
  <c r="Q808" i="1" s="1"/>
  <c r="H349" i="1"/>
  <c r="H350" i="1" s="1"/>
  <c r="H351" i="1" s="1"/>
  <c r="H352" i="1" s="1"/>
  <c r="H353" i="1" s="1"/>
  <c r="H354" i="1" s="1"/>
  <c r="F1385" i="1"/>
  <c r="F1386" i="1" s="1"/>
  <c r="F1387" i="1" s="1"/>
  <c r="F1388" i="1" s="1"/>
  <c r="F1389" i="1" s="1"/>
  <c r="F1390" i="1" s="1"/>
  <c r="R1064" i="1"/>
  <c r="Q1064" i="1" s="1"/>
  <c r="S1064" i="1"/>
  <c r="S746" i="1"/>
  <c r="R746" i="1"/>
  <c r="Q746" i="1" s="1"/>
  <c r="R1221" i="1"/>
  <c r="Q1221" i="1" s="1"/>
  <c r="S1221" i="1"/>
  <c r="G901" i="1"/>
  <c r="I901" i="1"/>
  <c r="F901" i="1"/>
  <c r="H901" i="1"/>
  <c r="R901" i="1"/>
  <c r="Q901" i="1" s="1"/>
  <c r="S773" i="1"/>
  <c r="R773" i="1"/>
  <c r="Q773" i="1" s="1"/>
  <c r="S489" i="1"/>
  <c r="R489" i="1"/>
  <c r="Q489" i="1" s="1"/>
  <c r="G1391" i="1"/>
  <c r="G1392" i="1" s="1"/>
  <c r="G1393" i="1" s="1"/>
  <c r="G1394" i="1" s="1"/>
  <c r="G1395" i="1" s="1"/>
  <c r="G1396" i="1" s="1"/>
  <c r="G1397" i="1" s="1"/>
  <c r="I1391" i="1"/>
  <c r="I1392" i="1" s="1"/>
  <c r="I1393" i="1" s="1"/>
  <c r="I1394" i="1" s="1"/>
  <c r="I1395" i="1" s="1"/>
  <c r="I1396" i="1" s="1"/>
  <c r="I1397" i="1" s="1"/>
  <c r="F1391" i="1"/>
  <c r="F1392" i="1" s="1"/>
  <c r="F1393" i="1" s="1"/>
  <c r="F1394" i="1" s="1"/>
  <c r="F1395" i="1" s="1"/>
  <c r="F1396" i="1" s="1"/>
  <c r="F1397" i="1" s="1"/>
  <c r="H1391" i="1"/>
  <c r="H1392" i="1" s="1"/>
  <c r="H1393" i="1" s="1"/>
  <c r="H1394" i="1" s="1"/>
  <c r="H1395" i="1" s="1"/>
  <c r="H1396" i="1" s="1"/>
  <c r="H1397" i="1" s="1"/>
  <c r="R1391" i="1"/>
  <c r="Q1391" i="1" s="1"/>
  <c r="S143" i="1"/>
  <c r="R143" i="1"/>
  <c r="Q143" i="1" s="1"/>
  <c r="S1330" i="1"/>
  <c r="R1330" i="1"/>
  <c r="Q1330" i="1" s="1"/>
  <c r="S444" i="1"/>
  <c r="R444" i="1"/>
  <c r="Q444" i="1" s="1"/>
  <c r="S440" i="1"/>
  <c r="R440" i="1"/>
  <c r="Q440" i="1" s="1"/>
  <c r="G1265" i="1"/>
  <c r="F1265" i="1"/>
  <c r="I1265" i="1"/>
  <c r="H1265" i="1"/>
  <c r="R1265" i="1"/>
  <c r="Q1265" i="1" s="1"/>
  <c r="S1273" i="1"/>
  <c r="R1273" i="1"/>
  <c r="Q1273" i="1" s="1"/>
  <c r="S494" i="1"/>
  <c r="R494" i="1"/>
  <c r="Q494" i="1" s="1"/>
  <c r="S757" i="1"/>
  <c r="R757" i="1"/>
  <c r="Q757" i="1" s="1"/>
  <c r="S756" i="1"/>
  <c r="R756" i="1"/>
  <c r="Q756" i="1" s="1"/>
  <c r="R866" i="1"/>
  <c r="Q866" i="1" s="1"/>
  <c r="I909" i="1"/>
  <c r="I910" i="1" s="1"/>
  <c r="I911" i="1" s="1"/>
  <c r="I912" i="1" s="1"/>
  <c r="I913" i="1" s="1"/>
  <c r="I914" i="1" s="1"/>
  <c r="S590" i="1"/>
  <c r="R590" i="1"/>
  <c r="Q590" i="1" s="1"/>
  <c r="S844" i="1"/>
  <c r="R844" i="1"/>
  <c r="Q844" i="1" s="1"/>
  <c r="F741" i="1"/>
  <c r="F742" i="1" s="1"/>
  <c r="F743" i="1" s="1"/>
  <c r="F744" i="1" s="1"/>
  <c r="F745" i="1" s="1"/>
  <c r="F746" i="1" s="1"/>
  <c r="R1053" i="1"/>
  <c r="Q1053" i="1" s="1"/>
  <c r="S1053" i="1"/>
  <c r="S305" i="1"/>
  <c r="R305" i="1"/>
  <c r="Q305" i="1" s="1"/>
  <c r="S301" i="1"/>
  <c r="R301" i="1"/>
  <c r="Q301" i="1" s="1"/>
  <c r="R941" i="1"/>
  <c r="Q941" i="1" s="1"/>
  <c r="S941" i="1"/>
  <c r="S226" i="1"/>
  <c r="R226" i="1"/>
  <c r="Q226" i="1" s="1"/>
  <c r="R1008" i="1"/>
  <c r="Q1008" i="1" s="1"/>
  <c r="S1008" i="1"/>
  <c r="R1225" i="1"/>
  <c r="Q1225" i="1" s="1"/>
  <c r="S1225" i="1"/>
  <c r="G1161" i="1"/>
  <c r="G1162" i="1" s="1"/>
  <c r="G1163" i="1" s="1"/>
  <c r="G1164" i="1" s="1"/>
  <c r="G1165" i="1" s="1"/>
  <c r="G1166" i="1" s="1"/>
  <c r="G1167" i="1" s="1"/>
  <c r="G1168" i="1" s="1"/>
  <c r="G1169" i="1" s="1"/>
  <c r="G1170" i="1" s="1"/>
  <c r="G1171" i="1" s="1"/>
  <c r="G1172" i="1" s="1"/>
  <c r="G1173" i="1" s="1"/>
  <c r="G1174" i="1" s="1"/>
  <c r="G1175" i="1" s="1"/>
  <c r="G1176" i="1" s="1"/>
  <c r="G1177" i="1" s="1"/>
  <c r="G1178" i="1" s="1"/>
  <c r="G1179" i="1" s="1"/>
  <c r="G1180" i="1" s="1"/>
  <c r="G1181" i="1" s="1"/>
  <c r="R1033" i="1"/>
  <c r="Q1033" i="1" s="1"/>
  <c r="S1033" i="1"/>
  <c r="S475" i="1"/>
  <c r="R475" i="1"/>
  <c r="Q475" i="1" s="1"/>
  <c r="S277" i="1"/>
  <c r="R277" i="1"/>
  <c r="Q277" i="1" s="1"/>
  <c r="R357" i="1"/>
  <c r="Q357" i="1" s="1"/>
  <c r="S357" i="1"/>
  <c r="R1368" i="1"/>
  <c r="Q1368" i="1" s="1"/>
  <c r="S1368" i="1"/>
  <c r="S245" i="1"/>
  <c r="R245" i="1"/>
  <c r="Q245" i="1" s="1"/>
  <c r="H769" i="1"/>
  <c r="H770" i="1" s="1"/>
  <c r="H771" i="1" s="1"/>
  <c r="H772" i="1" s="1"/>
  <c r="H773" i="1" s="1"/>
  <c r="H774" i="1" s="1"/>
  <c r="S809" i="1"/>
  <c r="R809" i="1"/>
  <c r="Q809" i="1" s="1"/>
  <c r="F237" i="1"/>
  <c r="F238" i="1" s="1"/>
  <c r="F239" i="1" s="1"/>
  <c r="F240" i="1" s="1"/>
  <c r="F241" i="1" s="1"/>
  <c r="F242" i="1" s="1"/>
  <c r="G467" i="1"/>
  <c r="G468" i="1" s="1"/>
  <c r="G469" i="1" s="1"/>
  <c r="G470" i="1" s="1"/>
  <c r="G471" i="1" s="1"/>
  <c r="G472" i="1" s="1"/>
  <c r="G473" i="1" s="1"/>
  <c r="I467" i="1"/>
  <c r="I468" i="1" s="1"/>
  <c r="I469" i="1" s="1"/>
  <c r="I470" i="1" s="1"/>
  <c r="I471" i="1" s="1"/>
  <c r="I472" i="1" s="1"/>
  <c r="I473" i="1" s="1"/>
  <c r="F467" i="1"/>
  <c r="F468" i="1" s="1"/>
  <c r="F469" i="1" s="1"/>
  <c r="F470" i="1" s="1"/>
  <c r="F471" i="1" s="1"/>
  <c r="F472" i="1" s="1"/>
  <c r="F473" i="1" s="1"/>
  <c r="H467" i="1"/>
  <c r="H468" i="1" s="1"/>
  <c r="H469" i="1" s="1"/>
  <c r="H470" i="1" s="1"/>
  <c r="H471" i="1" s="1"/>
  <c r="H472" i="1" s="1"/>
  <c r="H473" i="1" s="1"/>
  <c r="R467" i="1"/>
  <c r="Q467" i="1" s="1"/>
  <c r="S636" i="1"/>
  <c r="R636" i="1"/>
  <c r="Q636" i="1" s="1"/>
  <c r="R333" i="1"/>
  <c r="Q333" i="1" s="1"/>
  <c r="S333" i="1"/>
  <c r="S168" i="1"/>
  <c r="R168" i="1"/>
  <c r="Q168" i="1" s="1"/>
  <c r="R825" i="1"/>
  <c r="Q825" i="1" s="1"/>
  <c r="S825" i="1"/>
  <c r="R509" i="1"/>
  <c r="Q509" i="1" s="1"/>
  <c r="H1133" i="1"/>
  <c r="H1134" i="1" s="1"/>
  <c r="H1135" i="1" s="1"/>
  <c r="H1136" i="1" s="1"/>
  <c r="H1137" i="1" s="1"/>
  <c r="H1138" i="1" s="1"/>
  <c r="R985" i="1"/>
  <c r="Q985" i="1" s="1"/>
  <c r="S985" i="1"/>
  <c r="I965" i="1"/>
  <c r="I966" i="1" s="1"/>
  <c r="I967" i="1" s="1"/>
  <c r="I968" i="1" s="1"/>
  <c r="I969" i="1" s="1"/>
  <c r="I970" i="1" s="1"/>
  <c r="S43" i="1"/>
  <c r="R43" i="1"/>
  <c r="Q43" i="1" s="1"/>
  <c r="S312" i="1"/>
  <c r="R312" i="1"/>
  <c r="Q312" i="1" s="1"/>
  <c r="R1335" i="1"/>
  <c r="Q1335" i="1" s="1"/>
  <c r="G1335" i="1"/>
  <c r="G1336" i="1" s="1"/>
  <c r="G1337" i="1" s="1"/>
  <c r="G1338" i="1" s="1"/>
  <c r="G1339" i="1" s="1"/>
  <c r="G1340" i="1" s="1"/>
  <c r="G1341" i="1" s="1"/>
  <c r="I1335" i="1"/>
  <c r="I1336" i="1" s="1"/>
  <c r="I1337" i="1" s="1"/>
  <c r="I1338" i="1" s="1"/>
  <c r="I1339" i="1" s="1"/>
  <c r="I1340" i="1" s="1"/>
  <c r="I1341" i="1" s="1"/>
  <c r="H1335" i="1"/>
  <c r="H1336" i="1" s="1"/>
  <c r="H1337" i="1" s="1"/>
  <c r="H1338" i="1" s="1"/>
  <c r="H1339" i="1" s="1"/>
  <c r="H1340" i="1" s="1"/>
  <c r="H1341" i="1" s="1"/>
  <c r="F1335" i="1"/>
  <c r="F1336" i="1" s="1"/>
  <c r="F1337" i="1" s="1"/>
  <c r="F1338" i="1" s="1"/>
  <c r="F1339" i="1" s="1"/>
  <c r="F1340" i="1" s="1"/>
  <c r="F1341" i="1" s="1"/>
  <c r="G299" i="1"/>
  <c r="G300" i="1" s="1"/>
  <c r="G301" i="1" s="1"/>
  <c r="G302" i="1" s="1"/>
  <c r="G303" i="1" s="1"/>
  <c r="G304" i="1" s="1"/>
  <c r="G305" i="1" s="1"/>
  <c r="I299" i="1"/>
  <c r="I300" i="1" s="1"/>
  <c r="I301" i="1" s="1"/>
  <c r="I302" i="1" s="1"/>
  <c r="I303" i="1" s="1"/>
  <c r="I304" i="1" s="1"/>
  <c r="I305" i="1" s="1"/>
  <c r="H299" i="1"/>
  <c r="H300" i="1" s="1"/>
  <c r="H301" i="1" s="1"/>
  <c r="H302" i="1" s="1"/>
  <c r="H303" i="1" s="1"/>
  <c r="H304" i="1" s="1"/>
  <c r="H305" i="1" s="1"/>
  <c r="F299" i="1"/>
  <c r="F300" i="1" s="1"/>
  <c r="F301" i="1" s="1"/>
  <c r="F302" i="1" s="1"/>
  <c r="F303" i="1" s="1"/>
  <c r="F304" i="1" s="1"/>
  <c r="F305" i="1" s="1"/>
  <c r="R299" i="1"/>
  <c r="Q299" i="1" s="1"/>
  <c r="S282" i="1"/>
  <c r="R282" i="1"/>
  <c r="Q282" i="1" s="1"/>
  <c r="H629" i="1"/>
  <c r="H630" i="1" s="1"/>
  <c r="H631" i="1" s="1"/>
  <c r="H632" i="1" s="1"/>
  <c r="H633" i="1" s="1"/>
  <c r="H634" i="1" s="1"/>
  <c r="S1140" i="1"/>
  <c r="R1140" i="1"/>
  <c r="Q1140" i="1" s="1"/>
  <c r="S1117" i="1"/>
  <c r="R1117" i="1"/>
  <c r="Q1117" i="1" s="1"/>
  <c r="S1455" i="1"/>
  <c r="R1455" i="1"/>
  <c r="Q1455" i="1" s="1"/>
  <c r="R272" i="1"/>
  <c r="Q272" i="1" s="1"/>
  <c r="S272" i="1"/>
  <c r="F1217" i="1"/>
  <c r="F1218" i="1" s="1"/>
  <c r="F1219" i="1" s="1"/>
  <c r="F1220" i="1" s="1"/>
  <c r="F1221" i="1" s="1"/>
  <c r="F1222" i="1" s="1"/>
  <c r="S882" i="1"/>
  <c r="R882" i="1"/>
  <c r="Q882" i="1" s="1"/>
  <c r="S378" i="1"/>
  <c r="R378" i="1"/>
  <c r="Q378" i="1" s="1"/>
  <c r="R1124" i="1"/>
  <c r="Q1124" i="1" s="1"/>
  <c r="S1124" i="1"/>
  <c r="S780" i="1"/>
  <c r="R780" i="1"/>
  <c r="Q780" i="1" s="1"/>
  <c r="R723" i="1"/>
  <c r="Q723" i="1" s="1"/>
  <c r="S723" i="1"/>
  <c r="S1276" i="1"/>
  <c r="R1276" i="1"/>
  <c r="Q1276" i="1" s="1"/>
  <c r="S1028" i="1"/>
  <c r="R1028" i="1"/>
  <c r="Q1028" i="1" s="1"/>
  <c r="R693" i="1"/>
  <c r="Q693" i="1" s="1"/>
  <c r="S693" i="1"/>
  <c r="R561" i="1"/>
  <c r="Q561" i="1" s="1"/>
  <c r="S561" i="1"/>
  <c r="R563" i="1"/>
  <c r="Q563" i="1" s="1"/>
  <c r="S563" i="1"/>
  <c r="H1105" i="1"/>
  <c r="H1106" i="1" s="1"/>
  <c r="H1107" i="1" s="1"/>
  <c r="H1108" i="1" s="1"/>
  <c r="H1109" i="1" s="1"/>
  <c r="H1110" i="1" s="1"/>
  <c r="H1111" i="1" s="1"/>
  <c r="H1112" i="1" s="1"/>
  <c r="H1113" i="1" s="1"/>
  <c r="H1114" i="1" s="1"/>
  <c r="H1115" i="1" s="1"/>
  <c r="H1116" i="1" s="1"/>
  <c r="H1117" i="1" s="1"/>
  <c r="H1118" i="1" s="1"/>
  <c r="H1119" i="1" s="1"/>
  <c r="H1120" i="1" s="1"/>
  <c r="H1121" i="1" s="1"/>
  <c r="H1122" i="1" s="1"/>
  <c r="H1123" i="1" s="1"/>
  <c r="H1124" i="1" s="1"/>
  <c r="H1125" i="1" s="1"/>
  <c r="G1105" i="1"/>
  <c r="G1106" i="1" s="1"/>
  <c r="G1107" i="1" s="1"/>
  <c r="G1108" i="1" s="1"/>
  <c r="G1109" i="1" s="1"/>
  <c r="G1110" i="1" s="1"/>
  <c r="G1111" i="1" s="1"/>
  <c r="G1112" i="1" s="1"/>
  <c r="G1113" i="1" s="1"/>
  <c r="G1114" i="1" s="1"/>
  <c r="G1115" i="1" s="1"/>
  <c r="G1116" i="1" s="1"/>
  <c r="G1117" i="1" s="1"/>
  <c r="G1118" i="1" s="1"/>
  <c r="G1119" i="1" s="1"/>
  <c r="G1120" i="1" s="1"/>
  <c r="G1121" i="1" s="1"/>
  <c r="G1122" i="1" s="1"/>
  <c r="G1123" i="1" s="1"/>
  <c r="G1124" i="1" s="1"/>
  <c r="G1125" i="1" s="1"/>
  <c r="R1376" i="1"/>
  <c r="Q1376" i="1" s="1"/>
  <c r="S1376" i="1"/>
  <c r="S83" i="1"/>
  <c r="R83" i="1"/>
  <c r="Q83" i="1" s="1"/>
  <c r="S800" i="1"/>
  <c r="R800" i="1"/>
  <c r="Q800" i="1" s="1"/>
  <c r="G614" i="1"/>
  <c r="G615" i="1" s="1"/>
  <c r="G616" i="1" s="1"/>
  <c r="G617" i="1" s="1"/>
  <c r="G618" i="1" s="1"/>
  <c r="G619" i="1" s="1"/>
  <c r="G620" i="1" s="1"/>
  <c r="I614" i="1"/>
  <c r="I615" i="1" s="1"/>
  <c r="I616" i="1" s="1"/>
  <c r="I617" i="1" s="1"/>
  <c r="I618" i="1" s="1"/>
  <c r="I619" i="1" s="1"/>
  <c r="I620" i="1" s="1"/>
  <c r="H614" i="1"/>
  <c r="H615" i="1" s="1"/>
  <c r="H616" i="1" s="1"/>
  <c r="H617" i="1" s="1"/>
  <c r="H618" i="1" s="1"/>
  <c r="H619" i="1" s="1"/>
  <c r="H620" i="1" s="1"/>
  <c r="F614" i="1"/>
  <c r="F615" i="1" s="1"/>
  <c r="F616" i="1" s="1"/>
  <c r="F617" i="1" s="1"/>
  <c r="F618" i="1" s="1"/>
  <c r="F619" i="1" s="1"/>
  <c r="F620" i="1" s="1"/>
  <c r="R614" i="1"/>
  <c r="Q614" i="1" s="1"/>
  <c r="S1166" i="1"/>
  <c r="R1166" i="1"/>
  <c r="Q1166" i="1" s="1"/>
  <c r="S480" i="1"/>
  <c r="R480" i="1"/>
  <c r="Q480" i="1" s="1"/>
  <c r="S774" i="1"/>
  <c r="R774" i="1"/>
  <c r="Q774" i="1" s="1"/>
  <c r="S170" i="1"/>
  <c r="R170" i="1"/>
  <c r="Q170" i="1" s="1"/>
  <c r="I1245" i="1"/>
  <c r="I1246" i="1" s="1"/>
  <c r="I1247" i="1" s="1"/>
  <c r="I1248" i="1" s="1"/>
  <c r="I1249" i="1" s="1"/>
  <c r="I1250" i="1" s="1"/>
  <c r="S804" i="1"/>
  <c r="R804" i="1"/>
  <c r="Q804" i="1" s="1"/>
  <c r="R701" i="1"/>
  <c r="Q701" i="1" s="1"/>
  <c r="S701" i="1"/>
  <c r="S44" i="1"/>
  <c r="R44" i="1"/>
  <c r="Q44" i="1" s="1"/>
  <c r="S304" i="1"/>
  <c r="R304" i="1"/>
  <c r="Q304" i="1" s="1"/>
  <c r="G1050" i="1"/>
  <c r="G1051" i="1" s="1"/>
  <c r="G1052" i="1" s="1"/>
  <c r="G1053" i="1" s="1"/>
  <c r="G1054" i="1" s="1"/>
  <c r="G1055" i="1" s="1"/>
  <c r="G1056" i="1" s="1"/>
  <c r="G1057" i="1" s="1"/>
  <c r="G1058" i="1" s="1"/>
  <c r="G1059" i="1" s="1"/>
  <c r="G1060" i="1" s="1"/>
  <c r="G1061" i="1" s="1"/>
  <c r="G1062" i="1" s="1"/>
  <c r="G1063" i="1" s="1"/>
  <c r="G1064" i="1" s="1"/>
  <c r="G1065" i="1" s="1"/>
  <c r="G1066" i="1" s="1"/>
  <c r="G1067" i="1" s="1"/>
  <c r="G1068" i="1" s="1"/>
  <c r="G1069" i="1" s="1"/>
  <c r="S1058" i="1"/>
  <c r="R1058" i="1"/>
  <c r="Q1058" i="1" s="1"/>
  <c r="S731" i="1"/>
  <c r="R731" i="1"/>
  <c r="Q731" i="1" s="1"/>
  <c r="S802" i="1"/>
  <c r="R802" i="1"/>
  <c r="Q802" i="1" s="1"/>
  <c r="R1388" i="1"/>
  <c r="Q1388" i="1" s="1"/>
  <c r="S1388" i="1"/>
  <c r="S1207" i="1"/>
  <c r="R1207" i="1"/>
  <c r="Q1207" i="1" s="1"/>
  <c r="R1193" i="1"/>
  <c r="Q1193" i="1" s="1"/>
  <c r="S1193" i="1"/>
  <c r="R1404" i="1"/>
  <c r="Q1404" i="1" s="1"/>
  <c r="S1404" i="1"/>
  <c r="R1260" i="1"/>
  <c r="Q1260" i="1" s="1"/>
  <c r="S1260" i="1"/>
  <c r="S885" i="1"/>
  <c r="R885" i="1"/>
  <c r="Q885" i="1" s="1"/>
  <c r="S461" i="1"/>
  <c r="R461" i="1"/>
  <c r="Q461" i="1" s="1"/>
  <c r="S1432" i="1"/>
  <c r="R1432" i="1"/>
  <c r="Q1432" i="1" s="1"/>
  <c r="G719" i="1"/>
  <c r="G720" i="1" s="1"/>
  <c r="G721" i="1" s="1"/>
  <c r="G722" i="1" s="1"/>
  <c r="G723" i="1" s="1"/>
  <c r="G724" i="1" s="1"/>
  <c r="G725" i="1" s="1"/>
  <c r="H719" i="1"/>
  <c r="H720" i="1" s="1"/>
  <c r="H721" i="1" s="1"/>
  <c r="H722" i="1" s="1"/>
  <c r="H723" i="1" s="1"/>
  <c r="H724" i="1" s="1"/>
  <c r="H725" i="1" s="1"/>
  <c r="F719" i="1"/>
  <c r="F720" i="1" s="1"/>
  <c r="F721" i="1" s="1"/>
  <c r="F722" i="1" s="1"/>
  <c r="F723" i="1" s="1"/>
  <c r="F724" i="1" s="1"/>
  <c r="F725" i="1" s="1"/>
  <c r="I719" i="1"/>
  <c r="I720" i="1" s="1"/>
  <c r="I721" i="1" s="1"/>
  <c r="I722" i="1" s="1"/>
  <c r="I723" i="1" s="1"/>
  <c r="I724" i="1" s="1"/>
  <c r="I725" i="1" s="1"/>
  <c r="R719" i="1"/>
  <c r="Q719" i="1" s="1"/>
  <c r="S1041" i="1"/>
  <c r="R1041" i="1"/>
  <c r="Q1041" i="1" s="1"/>
  <c r="S1138" i="1"/>
  <c r="R1138" i="1"/>
  <c r="Q1138" i="1" s="1"/>
  <c r="S363" i="1"/>
  <c r="R363" i="1"/>
  <c r="Q363" i="1" s="1"/>
  <c r="S325" i="1"/>
  <c r="R325" i="1"/>
  <c r="Q325" i="1" s="1"/>
  <c r="R1181" i="1"/>
  <c r="Q1181" i="1" s="1"/>
  <c r="S1181" i="1"/>
  <c r="R155" i="1"/>
  <c r="Q155" i="1" s="1"/>
  <c r="S155" i="1"/>
  <c r="S573" i="1"/>
  <c r="R573" i="1"/>
  <c r="Q573" i="1" s="1"/>
  <c r="R1284" i="1"/>
  <c r="Q1284" i="1" s="1"/>
  <c r="S1284" i="1"/>
  <c r="G327" i="1"/>
  <c r="G328" i="1" s="1"/>
  <c r="G329" i="1" s="1"/>
  <c r="G330" i="1" s="1"/>
  <c r="G331" i="1" s="1"/>
  <c r="G332" i="1" s="1"/>
  <c r="G333" i="1" s="1"/>
  <c r="F327" i="1"/>
  <c r="F328" i="1" s="1"/>
  <c r="F329" i="1" s="1"/>
  <c r="F330" i="1" s="1"/>
  <c r="F331" i="1" s="1"/>
  <c r="F332" i="1" s="1"/>
  <c r="F333" i="1" s="1"/>
  <c r="I327" i="1"/>
  <c r="I328" i="1" s="1"/>
  <c r="I329" i="1" s="1"/>
  <c r="I330" i="1" s="1"/>
  <c r="I331" i="1" s="1"/>
  <c r="I332" i="1" s="1"/>
  <c r="I333" i="1" s="1"/>
  <c r="H327" i="1"/>
  <c r="H328" i="1" s="1"/>
  <c r="H329" i="1" s="1"/>
  <c r="H330" i="1" s="1"/>
  <c r="H331" i="1" s="1"/>
  <c r="H332" i="1" s="1"/>
  <c r="H333" i="1" s="1"/>
  <c r="R327" i="1"/>
  <c r="Q327" i="1" s="1"/>
  <c r="S462" i="1"/>
  <c r="R462" i="1"/>
  <c r="Q462" i="1" s="1"/>
  <c r="H825" i="1"/>
  <c r="H826" i="1" s="1"/>
  <c r="H827" i="1" s="1"/>
  <c r="H828" i="1" s="1"/>
  <c r="H829" i="1" s="1"/>
  <c r="H830" i="1" s="1"/>
  <c r="S591" i="1"/>
  <c r="R591" i="1"/>
  <c r="Q591" i="1" s="1"/>
  <c r="S686" i="1"/>
  <c r="R686" i="1"/>
  <c r="Q686" i="1" s="1"/>
  <c r="S981" i="1"/>
  <c r="R981" i="1"/>
  <c r="Q981" i="1" s="1"/>
  <c r="S387" i="1"/>
  <c r="R387" i="1"/>
  <c r="Q387" i="1" s="1"/>
  <c r="R441" i="1"/>
  <c r="Q441" i="1" s="1"/>
  <c r="S441" i="1"/>
  <c r="S51" i="1"/>
  <c r="R51" i="1"/>
  <c r="Q51" i="1" s="1"/>
  <c r="S1196" i="1"/>
  <c r="R1196" i="1"/>
  <c r="Q1196" i="1" s="1"/>
  <c r="S720" i="1"/>
  <c r="R720" i="1"/>
  <c r="Q720" i="1" s="1"/>
  <c r="S303" i="1"/>
  <c r="R303" i="1"/>
  <c r="Q303" i="1" s="1"/>
  <c r="G747" i="1"/>
  <c r="G748" i="1" s="1"/>
  <c r="G749" i="1" s="1"/>
  <c r="G750" i="1" s="1"/>
  <c r="G751" i="1" s="1"/>
  <c r="G752" i="1" s="1"/>
  <c r="G753" i="1" s="1"/>
  <c r="F747" i="1"/>
  <c r="F748" i="1" s="1"/>
  <c r="F749" i="1" s="1"/>
  <c r="F750" i="1" s="1"/>
  <c r="F751" i="1" s="1"/>
  <c r="F752" i="1" s="1"/>
  <c r="F753" i="1" s="1"/>
  <c r="I747" i="1"/>
  <c r="I748" i="1" s="1"/>
  <c r="I749" i="1" s="1"/>
  <c r="I750" i="1" s="1"/>
  <c r="I751" i="1" s="1"/>
  <c r="I752" i="1" s="1"/>
  <c r="I753" i="1" s="1"/>
  <c r="H747" i="1"/>
  <c r="H748" i="1" s="1"/>
  <c r="H749" i="1" s="1"/>
  <c r="H750" i="1" s="1"/>
  <c r="H751" i="1" s="1"/>
  <c r="H752" i="1" s="1"/>
  <c r="H753" i="1" s="1"/>
  <c r="R747" i="1"/>
  <c r="Q747" i="1" s="1"/>
  <c r="S578" i="1"/>
  <c r="R578" i="1"/>
  <c r="Q578" i="1" s="1"/>
  <c r="S322" i="1"/>
  <c r="R322" i="1"/>
  <c r="Q322" i="1" s="1"/>
  <c r="S101" i="1"/>
  <c r="R101" i="1"/>
  <c r="Q101" i="1" s="1"/>
  <c r="S393" i="1"/>
  <c r="R393" i="1"/>
  <c r="Q393" i="1" s="1"/>
  <c r="R1147" i="1"/>
  <c r="Q1147" i="1" s="1"/>
  <c r="S1147" i="1"/>
  <c r="S338" i="1"/>
  <c r="R338" i="1"/>
  <c r="Q338" i="1" s="1"/>
  <c r="S647" i="1"/>
  <c r="R647" i="1"/>
  <c r="Q647" i="1" s="1"/>
  <c r="S1082" i="1"/>
  <c r="R1082" i="1"/>
  <c r="Q1082" i="1" s="1"/>
  <c r="S80" i="1"/>
  <c r="R80" i="1"/>
  <c r="Q80" i="1" s="1"/>
  <c r="R912" i="1"/>
  <c r="Q912" i="1" s="1"/>
  <c r="S912" i="1"/>
  <c r="G1419" i="1"/>
  <c r="G1420" i="1" s="1"/>
  <c r="G1421" i="1" s="1"/>
  <c r="G1422" i="1" s="1"/>
  <c r="G1423" i="1" s="1"/>
  <c r="G1424" i="1" s="1"/>
  <c r="G1425" i="1" s="1"/>
  <c r="I1419" i="1"/>
  <c r="I1420" i="1" s="1"/>
  <c r="I1421" i="1" s="1"/>
  <c r="I1422" i="1" s="1"/>
  <c r="I1423" i="1" s="1"/>
  <c r="I1424" i="1" s="1"/>
  <c r="I1425" i="1" s="1"/>
  <c r="H1419" i="1"/>
  <c r="H1420" i="1" s="1"/>
  <c r="H1421" i="1" s="1"/>
  <c r="H1422" i="1" s="1"/>
  <c r="H1423" i="1" s="1"/>
  <c r="H1424" i="1" s="1"/>
  <c r="H1425" i="1" s="1"/>
  <c r="F1419" i="1"/>
  <c r="F1420" i="1" s="1"/>
  <c r="F1421" i="1" s="1"/>
  <c r="F1422" i="1" s="1"/>
  <c r="F1423" i="1" s="1"/>
  <c r="F1424" i="1" s="1"/>
  <c r="F1425" i="1" s="1"/>
  <c r="R1419" i="1"/>
  <c r="Q1419" i="1" s="1"/>
  <c r="G355" i="1"/>
  <c r="G356" i="1" s="1"/>
  <c r="G357" i="1" s="1"/>
  <c r="G358" i="1" s="1"/>
  <c r="G359" i="1" s="1"/>
  <c r="G360" i="1" s="1"/>
  <c r="G361" i="1" s="1"/>
  <c r="I355" i="1"/>
  <c r="I356" i="1" s="1"/>
  <c r="I357" i="1" s="1"/>
  <c r="I358" i="1" s="1"/>
  <c r="I359" i="1" s="1"/>
  <c r="I360" i="1" s="1"/>
  <c r="I361" i="1" s="1"/>
  <c r="H355" i="1"/>
  <c r="H356" i="1" s="1"/>
  <c r="H357" i="1" s="1"/>
  <c r="H358" i="1" s="1"/>
  <c r="H359" i="1" s="1"/>
  <c r="H360" i="1" s="1"/>
  <c r="H361" i="1" s="1"/>
  <c r="F355" i="1"/>
  <c r="F356" i="1" s="1"/>
  <c r="F357" i="1" s="1"/>
  <c r="F358" i="1" s="1"/>
  <c r="F359" i="1" s="1"/>
  <c r="F360" i="1" s="1"/>
  <c r="F361" i="1" s="1"/>
  <c r="R355" i="1"/>
  <c r="Q355" i="1" s="1"/>
  <c r="R423" i="1"/>
  <c r="Q423" i="1" s="1"/>
  <c r="S423" i="1"/>
  <c r="S661" i="1"/>
  <c r="R661" i="1"/>
  <c r="Q661" i="1" s="1"/>
  <c r="S1151" i="1"/>
  <c r="R1151" i="1"/>
  <c r="Q1151" i="1" s="1"/>
  <c r="R448" i="1"/>
  <c r="Q448" i="1" s="1"/>
  <c r="S448" i="1"/>
  <c r="G607" i="1"/>
  <c r="G608" i="1" s="1"/>
  <c r="G609" i="1" s="1"/>
  <c r="G610" i="1" s="1"/>
  <c r="G611" i="1" s="1"/>
  <c r="G612" i="1" s="1"/>
  <c r="G613" i="1" s="1"/>
  <c r="I607" i="1"/>
  <c r="I608" i="1" s="1"/>
  <c r="I609" i="1" s="1"/>
  <c r="I610" i="1" s="1"/>
  <c r="I611" i="1" s="1"/>
  <c r="I612" i="1" s="1"/>
  <c r="I613" i="1" s="1"/>
  <c r="F607" i="1"/>
  <c r="F608" i="1" s="1"/>
  <c r="F609" i="1" s="1"/>
  <c r="F610" i="1" s="1"/>
  <c r="F611" i="1" s="1"/>
  <c r="F612" i="1" s="1"/>
  <c r="F613" i="1" s="1"/>
  <c r="H607" i="1"/>
  <c r="H608" i="1" s="1"/>
  <c r="H609" i="1" s="1"/>
  <c r="H610" i="1" s="1"/>
  <c r="H611" i="1" s="1"/>
  <c r="H612" i="1" s="1"/>
  <c r="H613" i="1" s="1"/>
  <c r="R607" i="1"/>
  <c r="Q607" i="1" s="1"/>
  <c r="R913" i="1"/>
  <c r="Q913" i="1" s="1"/>
  <c r="S913" i="1"/>
  <c r="S798" i="1"/>
  <c r="R798" i="1"/>
  <c r="Q798" i="1" s="1"/>
  <c r="S1060" i="1"/>
  <c r="R1060" i="1"/>
  <c r="Q1060" i="1" s="1"/>
  <c r="S389" i="1"/>
  <c r="R389" i="1"/>
  <c r="Q389" i="1" s="1"/>
  <c r="S126" i="1"/>
  <c r="R126" i="1"/>
  <c r="Q126" i="1" s="1"/>
  <c r="G453" i="1"/>
  <c r="I453" i="1"/>
  <c r="H453" i="1"/>
  <c r="F453" i="1"/>
  <c r="R453" i="1"/>
  <c r="Q453" i="1" s="1"/>
  <c r="S585" i="1"/>
  <c r="R585" i="1"/>
  <c r="Q585" i="1" s="1"/>
  <c r="S942" i="1"/>
  <c r="R942" i="1"/>
  <c r="Q942" i="1" s="1"/>
  <c r="R977" i="1"/>
  <c r="Q977" i="1" s="1"/>
  <c r="S977" i="1"/>
  <c r="S294" i="1"/>
  <c r="R294" i="1"/>
  <c r="Q294" i="1" s="1"/>
  <c r="S1013" i="1"/>
  <c r="R1013" i="1"/>
  <c r="Q1013" i="1" s="1"/>
  <c r="S438" i="1"/>
  <c r="R438" i="1"/>
  <c r="Q438" i="1" s="1"/>
  <c r="S1389" i="1"/>
  <c r="R1389" i="1"/>
  <c r="Q1389" i="1" s="1"/>
  <c r="R1415" i="1"/>
  <c r="Q1415" i="1" s="1"/>
  <c r="S1415" i="1"/>
  <c r="S750" i="1"/>
  <c r="R750" i="1"/>
  <c r="Q750" i="1" s="1"/>
  <c r="S1163" i="1"/>
  <c r="R1163" i="1"/>
  <c r="Q1163" i="1" s="1"/>
  <c r="S297" i="1"/>
  <c r="R297" i="1"/>
  <c r="Q297" i="1" s="1"/>
  <c r="S1039" i="1"/>
  <c r="R1039" i="1"/>
  <c r="Q1039" i="1" s="1"/>
  <c r="S552" i="1"/>
  <c r="R552" i="1"/>
  <c r="Q552" i="1" s="1"/>
  <c r="S910" i="1"/>
  <c r="R910" i="1"/>
  <c r="Q910" i="1" s="1"/>
  <c r="S1084" i="1"/>
  <c r="R1084" i="1"/>
  <c r="Q1084" i="1" s="1"/>
  <c r="S198" i="1"/>
  <c r="R198" i="1"/>
  <c r="Q198" i="1" s="1"/>
  <c r="S753" i="1"/>
  <c r="R753" i="1"/>
  <c r="Q753" i="1" s="1"/>
  <c r="R1006" i="1"/>
  <c r="Q1006" i="1" s="1"/>
  <c r="S1006" i="1"/>
  <c r="R166" i="1"/>
  <c r="Q166" i="1" s="1"/>
  <c r="S909" i="1"/>
  <c r="R909" i="1"/>
  <c r="Q909" i="1" s="1"/>
  <c r="S1229" i="1"/>
  <c r="R1229" i="1"/>
  <c r="Q1229" i="1" s="1"/>
  <c r="S360" i="1"/>
  <c r="R360" i="1"/>
  <c r="Q360" i="1" s="1"/>
  <c r="S835" i="1"/>
  <c r="R835" i="1"/>
  <c r="Q835" i="1" s="1"/>
  <c r="S477" i="1"/>
  <c r="R477" i="1"/>
  <c r="Q477" i="1" s="1"/>
  <c r="S450" i="1"/>
  <c r="R450" i="1"/>
  <c r="Q450" i="1" s="1"/>
  <c r="R185" i="1"/>
  <c r="Q185" i="1" s="1"/>
  <c r="S185" i="1"/>
  <c r="S1204" i="1"/>
  <c r="R1204" i="1"/>
  <c r="Q1204" i="1" s="1"/>
  <c r="R749" i="1"/>
  <c r="Q749" i="1" s="1"/>
  <c r="S749" i="1"/>
  <c r="S632" i="1"/>
  <c r="R632" i="1"/>
  <c r="Q632" i="1" s="1"/>
  <c r="R105" i="1"/>
  <c r="Q105" i="1" s="1"/>
  <c r="S105" i="1"/>
  <c r="S965" i="1"/>
  <c r="R965" i="1"/>
  <c r="Q965" i="1" s="1"/>
  <c r="R918" i="1"/>
  <c r="Q918" i="1" s="1"/>
  <c r="S918" i="1"/>
  <c r="S662" i="1"/>
  <c r="R662" i="1"/>
  <c r="Q662" i="1" s="1"/>
  <c r="R633" i="1"/>
  <c r="Q633" i="1" s="1"/>
  <c r="S633" i="1"/>
  <c r="R843" i="1"/>
  <c r="Q843" i="1" s="1"/>
  <c r="S843" i="1"/>
  <c r="S70" i="1"/>
  <c r="R70" i="1"/>
  <c r="Q70" i="1" s="1"/>
  <c r="S520" i="1"/>
  <c r="R520" i="1"/>
  <c r="Q520" i="1" s="1"/>
  <c r="S1437" i="1"/>
  <c r="R1437" i="1"/>
  <c r="Q1437" i="1" s="1"/>
  <c r="S640" i="1"/>
  <c r="R640" i="1"/>
  <c r="Q640" i="1" s="1"/>
  <c r="R244" i="1"/>
  <c r="Q244" i="1" s="1"/>
  <c r="S244" i="1"/>
  <c r="R870" i="1"/>
  <c r="Q870" i="1" s="1"/>
  <c r="S870" i="1"/>
  <c r="H210" i="1"/>
  <c r="H211" i="1" s="1"/>
  <c r="H212" i="1" s="1"/>
  <c r="H213" i="1" s="1"/>
  <c r="H214" i="1" s="1"/>
  <c r="R1083" i="1"/>
  <c r="Q1083" i="1" s="1"/>
  <c r="S1083" i="1"/>
  <c r="S694" i="1"/>
  <c r="R694" i="1"/>
  <c r="Q694" i="1" s="1"/>
  <c r="G229" i="1"/>
  <c r="I229" i="1"/>
  <c r="F229" i="1"/>
  <c r="H229" i="1"/>
  <c r="R229" i="1"/>
  <c r="Q229" i="1" s="1"/>
  <c r="S181" i="1"/>
  <c r="R181" i="1"/>
  <c r="Q181" i="1" s="1"/>
  <c r="G574" i="1"/>
  <c r="G575" i="1" s="1"/>
  <c r="G576" i="1" s="1"/>
  <c r="G577" i="1" s="1"/>
  <c r="G578" i="1" s="1"/>
  <c r="S672" i="1"/>
  <c r="R672" i="1"/>
  <c r="Q672" i="1" s="1"/>
  <c r="S1421" i="1"/>
  <c r="R1421" i="1"/>
  <c r="Q1421" i="1" s="1"/>
  <c r="S970" i="1"/>
  <c r="R970" i="1"/>
  <c r="Q970" i="1" s="1"/>
  <c r="S1369" i="1"/>
  <c r="R1369" i="1"/>
  <c r="Q1369" i="1" s="1"/>
  <c r="R558" i="1"/>
  <c r="Q558" i="1" s="1"/>
  <c r="S1097" i="1"/>
  <c r="R1097" i="1"/>
  <c r="Q1097" i="1" s="1"/>
  <c r="S49" i="1"/>
  <c r="R49" i="1"/>
  <c r="Q49" i="1" s="1"/>
  <c r="G222" i="1"/>
  <c r="G223" i="1" s="1"/>
  <c r="G224" i="1" s="1"/>
  <c r="G225" i="1" s="1"/>
  <c r="G226" i="1" s="1"/>
  <c r="G227" i="1" s="1"/>
  <c r="G228" i="1" s="1"/>
  <c r="H222" i="1"/>
  <c r="H223" i="1" s="1"/>
  <c r="H224" i="1" s="1"/>
  <c r="H225" i="1" s="1"/>
  <c r="H226" i="1" s="1"/>
  <c r="H227" i="1" s="1"/>
  <c r="H228" i="1" s="1"/>
  <c r="F222" i="1"/>
  <c r="F223" i="1" s="1"/>
  <c r="F224" i="1" s="1"/>
  <c r="F225" i="1" s="1"/>
  <c r="F226" i="1" s="1"/>
  <c r="F227" i="1" s="1"/>
  <c r="F228" i="1" s="1"/>
  <c r="I222" i="1"/>
  <c r="I223" i="1" s="1"/>
  <c r="I224" i="1" s="1"/>
  <c r="I225" i="1" s="1"/>
  <c r="I226" i="1" s="1"/>
  <c r="I227" i="1" s="1"/>
  <c r="I228" i="1" s="1"/>
  <c r="R222" i="1"/>
  <c r="Q222" i="1" s="1"/>
  <c r="S619" i="1"/>
  <c r="R619" i="1"/>
  <c r="Q619" i="1" s="1"/>
  <c r="S1106" i="1"/>
  <c r="R1106" i="1"/>
  <c r="Q1106" i="1" s="1"/>
  <c r="S167" i="1"/>
  <c r="R167" i="1"/>
  <c r="Q167" i="1" s="1"/>
  <c r="R1390" i="1"/>
  <c r="Q1390" i="1" s="1"/>
  <c r="S1390" i="1"/>
  <c r="S1458" i="1"/>
  <c r="R1458" i="1"/>
  <c r="Q1458" i="1" s="1"/>
  <c r="R1304" i="1"/>
  <c r="Q1304" i="1" s="1"/>
  <c r="S1304" i="1"/>
  <c r="S828" i="1"/>
  <c r="R828" i="1"/>
  <c r="Q828" i="1" s="1"/>
  <c r="S973" i="1"/>
  <c r="R973" i="1"/>
  <c r="Q973" i="1" s="1"/>
  <c r="S1387" i="1"/>
  <c r="R1387" i="1"/>
  <c r="Q1387" i="1" s="1"/>
  <c r="R1137" i="1"/>
  <c r="Q1137" i="1" s="1"/>
  <c r="S1137" i="1"/>
  <c r="S134" i="1"/>
  <c r="R134" i="1"/>
  <c r="Q134" i="1" s="1"/>
  <c r="S955" i="1"/>
  <c r="R955" i="1"/>
  <c r="Q955" i="1" s="1"/>
  <c r="I853" i="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S503" i="1"/>
  <c r="R503" i="1"/>
  <c r="Q503" i="1" s="1"/>
  <c r="R549" i="1"/>
  <c r="Q549" i="1" s="1"/>
  <c r="S549" i="1"/>
  <c r="S1197" i="1"/>
  <c r="R1197" i="1"/>
  <c r="Q1197" i="1" s="1"/>
  <c r="R163" i="1"/>
  <c r="Q163" i="1" s="1"/>
  <c r="S163" i="1"/>
  <c r="R1096" i="1"/>
  <c r="Q1096" i="1" s="1"/>
  <c r="S1096" i="1"/>
  <c r="S499" i="1"/>
  <c r="R499" i="1"/>
  <c r="Q499" i="1" s="1"/>
  <c r="R1408" i="1"/>
  <c r="Q1408" i="1" s="1"/>
  <c r="S1408" i="1"/>
  <c r="R1024" i="1"/>
  <c r="Q1024" i="1" s="1"/>
  <c r="S1024" i="1"/>
  <c r="S508" i="1"/>
  <c r="R508" i="1"/>
  <c r="Q508" i="1" s="1"/>
  <c r="G1080" i="1"/>
  <c r="G1081" i="1" s="1"/>
  <c r="G1082" i="1" s="1"/>
  <c r="G1083" i="1" s="1"/>
  <c r="G1084" i="1" s="1"/>
  <c r="G1085" i="1" s="1"/>
  <c r="G1086" i="1" s="1"/>
  <c r="G1087" i="1" s="1"/>
  <c r="G1088" i="1" s="1"/>
  <c r="G1089" i="1" s="1"/>
  <c r="G1090" i="1" s="1"/>
  <c r="G1091" i="1" s="1"/>
  <c r="G1092" i="1" s="1"/>
  <c r="G1093" i="1" s="1"/>
  <c r="G1094" i="1" s="1"/>
  <c r="G1095" i="1" s="1"/>
  <c r="G1096" i="1" s="1"/>
  <c r="G1097" i="1" s="1"/>
  <c r="G1329" i="1"/>
  <c r="G1330" i="1" s="1"/>
  <c r="G1331" i="1" s="1"/>
  <c r="G1332" i="1" s="1"/>
  <c r="G1333" i="1" s="1"/>
  <c r="G1334" i="1" s="1"/>
  <c r="G713" i="1"/>
  <c r="G714" i="1" s="1"/>
  <c r="G715" i="1" s="1"/>
  <c r="G716" i="1" s="1"/>
  <c r="G717" i="1" s="1"/>
  <c r="G718" i="1" s="1"/>
  <c r="S1220" i="1"/>
  <c r="R1220" i="1"/>
  <c r="Q1220" i="1" s="1"/>
  <c r="I1358" i="1"/>
  <c r="I1359" i="1" s="1"/>
  <c r="I1360" i="1" s="1"/>
  <c r="I1361" i="1" s="1"/>
  <c r="I1362" i="1" s="1"/>
  <c r="S256" i="1"/>
  <c r="R256" i="1"/>
  <c r="Q256" i="1" s="1"/>
  <c r="S76" i="1"/>
  <c r="R76" i="1"/>
  <c r="Q76" i="1" s="1"/>
  <c r="R769" i="1"/>
  <c r="Q769" i="1" s="1"/>
  <c r="S769" i="1"/>
  <c r="S73" i="1"/>
  <c r="R73" i="1"/>
  <c r="Q73" i="1" s="1"/>
  <c r="S646" i="1"/>
  <c r="R646" i="1"/>
  <c r="Q646" i="1" s="1"/>
  <c r="R1219" i="1"/>
  <c r="Q1219" i="1" s="1"/>
  <c r="S1219" i="1"/>
  <c r="S862" i="1"/>
  <c r="R862" i="1"/>
  <c r="Q862" i="1" s="1"/>
  <c r="S518" i="1"/>
  <c r="R518" i="1"/>
  <c r="Q518" i="1" s="1"/>
  <c r="G940" i="1"/>
  <c r="G941" i="1" s="1"/>
  <c r="G942" i="1" s="1"/>
  <c r="G943" i="1" s="1"/>
  <c r="G944" i="1" s="1"/>
  <c r="G945" i="1" s="1"/>
  <c r="G946" i="1" s="1"/>
  <c r="G947" i="1" s="1"/>
  <c r="G948" i="1" s="1"/>
  <c r="G949" i="1" s="1"/>
  <c r="G950" i="1" s="1"/>
  <c r="G951" i="1" s="1"/>
  <c r="G952" i="1" s="1"/>
  <c r="G953" i="1" s="1"/>
  <c r="G954" i="1" s="1"/>
  <c r="G955" i="1" s="1"/>
  <c r="G956" i="1" s="1"/>
  <c r="G957" i="1" s="1"/>
  <c r="S307" i="1"/>
  <c r="R307" i="1"/>
  <c r="Q307" i="1" s="1"/>
  <c r="S526" i="1"/>
  <c r="R526" i="1"/>
  <c r="Q526" i="1" s="1"/>
  <c r="S704" i="1"/>
  <c r="R704" i="1"/>
  <c r="Q704" i="1" s="1"/>
  <c r="S1333" i="1"/>
  <c r="R1333" i="1"/>
  <c r="Q1333" i="1" s="1"/>
  <c r="R276" i="1"/>
  <c r="Q276" i="1" s="1"/>
  <c r="S276" i="1"/>
  <c r="G726" i="1"/>
  <c r="G727" i="1" s="1"/>
  <c r="G728" i="1" s="1"/>
  <c r="G729" i="1" s="1"/>
  <c r="G730" i="1" s="1"/>
  <c r="G731" i="1" s="1"/>
  <c r="G732" i="1" s="1"/>
  <c r="I726" i="1"/>
  <c r="I727" i="1" s="1"/>
  <c r="I728" i="1" s="1"/>
  <c r="I729" i="1" s="1"/>
  <c r="I730" i="1" s="1"/>
  <c r="I731" i="1" s="1"/>
  <c r="I732" i="1" s="1"/>
  <c r="F726" i="1"/>
  <c r="F727" i="1" s="1"/>
  <c r="F728" i="1" s="1"/>
  <c r="F729" i="1" s="1"/>
  <c r="F730" i="1" s="1"/>
  <c r="F731" i="1" s="1"/>
  <c r="F732" i="1" s="1"/>
  <c r="H726" i="1"/>
  <c r="H727" i="1" s="1"/>
  <c r="H728" i="1" s="1"/>
  <c r="H729" i="1" s="1"/>
  <c r="H730" i="1" s="1"/>
  <c r="H731" i="1" s="1"/>
  <c r="H732" i="1" s="1"/>
  <c r="R726" i="1"/>
  <c r="Q726" i="1" s="1"/>
  <c r="S310" i="1"/>
  <c r="R310" i="1"/>
  <c r="Q310" i="1" s="1"/>
  <c r="S975" i="1"/>
  <c r="R975" i="1"/>
  <c r="Q975" i="1" s="1"/>
  <c r="S956" i="1"/>
  <c r="R956" i="1"/>
  <c r="Q956" i="1" s="1"/>
  <c r="S1315" i="1"/>
  <c r="R1315" i="1"/>
  <c r="Q1315" i="1" s="1"/>
  <c r="R141" i="1"/>
  <c r="Q141" i="1" s="1"/>
  <c r="S141" i="1"/>
  <c r="S564" i="1"/>
  <c r="R564" i="1"/>
  <c r="Q564" i="1" s="1"/>
  <c r="R631" i="1"/>
  <c r="Q631" i="1" s="1"/>
  <c r="S631" i="1"/>
  <c r="S337" i="1"/>
  <c r="R337" i="1"/>
  <c r="Q337" i="1" s="1"/>
  <c r="G518" i="1"/>
  <c r="G519" i="1" s="1"/>
  <c r="G520" i="1" s="1"/>
  <c r="G521" i="1" s="1"/>
  <c r="G522" i="1" s="1"/>
  <c r="S546" i="1"/>
  <c r="R546" i="1"/>
  <c r="Q546" i="1" s="1"/>
  <c r="S786" i="1"/>
  <c r="R786" i="1"/>
  <c r="Q786" i="1" s="1"/>
  <c r="S1450" i="1"/>
  <c r="R1450" i="1"/>
  <c r="Q1450" i="1" s="1"/>
  <c r="R1093" i="1"/>
  <c r="Q1093" i="1" s="1"/>
  <c r="S1093" i="1"/>
  <c r="G1461" i="1"/>
  <c r="I1461" i="1"/>
  <c r="H1461" i="1"/>
  <c r="F1461" i="1"/>
  <c r="R1461" i="1"/>
  <c r="Q1461" i="1" s="1"/>
  <c r="R1349" i="1"/>
  <c r="Q1349" i="1" s="1"/>
  <c r="G1349" i="1"/>
  <c r="I1349" i="1"/>
  <c r="H1349" i="1"/>
  <c r="F1349" i="1"/>
  <c r="G894" i="1"/>
  <c r="G895" i="1" s="1"/>
  <c r="G896" i="1" s="1"/>
  <c r="G897" i="1" s="1"/>
  <c r="G898" i="1" s="1"/>
  <c r="G899" i="1" s="1"/>
  <c r="G900" i="1" s="1"/>
  <c r="H894" i="1"/>
  <c r="H895" i="1" s="1"/>
  <c r="H896" i="1" s="1"/>
  <c r="H897" i="1" s="1"/>
  <c r="H898" i="1" s="1"/>
  <c r="H899" i="1" s="1"/>
  <c r="H900" i="1" s="1"/>
  <c r="F894" i="1"/>
  <c r="F895" i="1" s="1"/>
  <c r="F896" i="1" s="1"/>
  <c r="F897" i="1" s="1"/>
  <c r="F898" i="1" s="1"/>
  <c r="F899" i="1" s="1"/>
  <c r="F900" i="1" s="1"/>
  <c r="I894" i="1"/>
  <c r="I895" i="1" s="1"/>
  <c r="I896" i="1" s="1"/>
  <c r="I897" i="1" s="1"/>
  <c r="I898" i="1" s="1"/>
  <c r="I899" i="1" s="1"/>
  <c r="I900" i="1" s="1"/>
  <c r="R894" i="1"/>
  <c r="Q894" i="1" s="1"/>
  <c r="R1371" i="1"/>
  <c r="Q1371" i="1" s="1"/>
  <c r="S1371" i="1"/>
  <c r="S1189" i="1"/>
  <c r="R1189" i="1"/>
  <c r="Q1189" i="1" s="1"/>
  <c r="S667" i="1"/>
  <c r="R667" i="1"/>
  <c r="Q667" i="1" s="1"/>
  <c r="G1408" i="1"/>
  <c r="G1409" i="1" s="1"/>
  <c r="G1410" i="1" s="1"/>
  <c r="G1411" i="1" s="1"/>
  <c r="R220" i="1"/>
  <c r="Q220" i="1" s="1"/>
  <c r="S220" i="1"/>
  <c r="S1025" i="1"/>
  <c r="R1025" i="1"/>
  <c r="Q1025" i="1" s="1"/>
  <c r="R1257" i="1"/>
  <c r="Q1257" i="1" s="1"/>
  <c r="S1257" i="1"/>
  <c r="R777" i="1"/>
  <c r="Q777" i="1" s="1"/>
  <c r="S777" i="1"/>
  <c r="S634" i="1"/>
  <c r="R634" i="1"/>
  <c r="Q634" i="1" s="1"/>
  <c r="S601" i="1"/>
  <c r="R601" i="1"/>
  <c r="Q601" i="1" s="1"/>
  <c r="S577" i="1"/>
  <c r="R577" i="1"/>
  <c r="Q577" i="1" s="1"/>
  <c r="G685" i="1"/>
  <c r="G686" i="1" s="1"/>
  <c r="G687" i="1" s="1"/>
  <c r="G688" i="1" s="1"/>
  <c r="G689" i="1" s="1"/>
  <c r="G690" i="1" s="1"/>
  <c r="G691" i="1" s="1"/>
  <c r="G692" i="1" s="1"/>
  <c r="G693" i="1" s="1"/>
  <c r="G694" i="1" s="1"/>
  <c r="G695" i="1" s="1"/>
  <c r="G696" i="1" s="1"/>
  <c r="G697" i="1" s="1"/>
  <c r="G698" i="1" s="1"/>
  <c r="G699" i="1" s="1"/>
  <c r="G700" i="1" s="1"/>
  <c r="G701" i="1" s="1"/>
  <c r="G702" i="1" s="1"/>
  <c r="G703" i="1" s="1"/>
  <c r="G704" i="1" s="1"/>
  <c r="G705" i="1" s="1"/>
  <c r="G909" i="1"/>
  <c r="G910" i="1" s="1"/>
  <c r="G911" i="1" s="1"/>
  <c r="G912" i="1" s="1"/>
  <c r="G913" i="1" s="1"/>
  <c r="G914" i="1" s="1"/>
  <c r="S309" i="1"/>
  <c r="R309" i="1"/>
  <c r="Q309" i="1" s="1"/>
  <c r="S254" i="1"/>
  <c r="R254" i="1"/>
  <c r="Q254" i="1" s="1"/>
  <c r="S1334" i="1"/>
  <c r="R1334" i="1"/>
  <c r="Q1334" i="1" s="1"/>
  <c r="R666" i="1"/>
  <c r="Q666" i="1" s="1"/>
  <c r="S666" i="1"/>
  <c r="H741" i="1"/>
  <c r="H742" i="1" s="1"/>
  <c r="H743" i="1" s="1"/>
  <c r="H744" i="1" s="1"/>
  <c r="H745" i="1" s="1"/>
  <c r="H746" i="1" s="1"/>
  <c r="S1395" i="1"/>
  <c r="R1395" i="1"/>
  <c r="Q1395" i="1" s="1"/>
  <c r="S108" i="1"/>
  <c r="R108" i="1"/>
  <c r="Q108" i="1" s="1"/>
  <c r="G54" i="1"/>
  <c r="G55" i="1" s="1"/>
  <c r="G56" i="1" s="1"/>
  <c r="G57" i="1" s="1"/>
  <c r="G58" i="1" s="1"/>
  <c r="G59" i="1" s="1"/>
  <c r="G60" i="1" s="1"/>
  <c r="H54" i="1"/>
  <c r="H55" i="1" s="1"/>
  <c r="H56" i="1" s="1"/>
  <c r="H57" i="1" s="1"/>
  <c r="H58" i="1" s="1"/>
  <c r="H59" i="1" s="1"/>
  <c r="H60" i="1" s="1"/>
  <c r="F54" i="1"/>
  <c r="F55" i="1" s="1"/>
  <c r="F56" i="1" s="1"/>
  <c r="F57" i="1" s="1"/>
  <c r="F58" i="1" s="1"/>
  <c r="F59" i="1" s="1"/>
  <c r="F60" i="1" s="1"/>
  <c r="I54" i="1"/>
  <c r="I55" i="1" s="1"/>
  <c r="I56" i="1" s="1"/>
  <c r="I57" i="1" s="1"/>
  <c r="I58" i="1" s="1"/>
  <c r="I59" i="1" s="1"/>
  <c r="I60" i="1" s="1"/>
  <c r="R54" i="1"/>
  <c r="Q54" i="1" s="1"/>
  <c r="S524" i="1"/>
  <c r="R524" i="1"/>
  <c r="Q524" i="1" s="1"/>
  <c r="G999" i="1"/>
  <c r="G1000" i="1" s="1"/>
  <c r="G1001" i="1" s="1"/>
  <c r="G1002" i="1" s="1"/>
  <c r="G1003" i="1" s="1"/>
  <c r="G1004" i="1" s="1"/>
  <c r="G1005" i="1" s="1"/>
  <c r="G1006" i="1" s="1"/>
  <c r="G1007" i="1" s="1"/>
  <c r="G1008" i="1" s="1"/>
  <c r="G1009" i="1" s="1"/>
  <c r="G1010" i="1" s="1"/>
  <c r="G1011" i="1" s="1"/>
  <c r="G1012" i="1" s="1"/>
  <c r="G1013" i="1" s="1"/>
  <c r="F999" i="1"/>
  <c r="F1000" i="1" s="1"/>
  <c r="F1001" i="1" s="1"/>
  <c r="F1002" i="1" s="1"/>
  <c r="F1003" i="1" s="1"/>
  <c r="F1004" i="1" s="1"/>
  <c r="F1005" i="1" s="1"/>
  <c r="F1006" i="1" s="1"/>
  <c r="F1007" i="1" s="1"/>
  <c r="F1008" i="1" s="1"/>
  <c r="F1009" i="1" s="1"/>
  <c r="F1010" i="1" s="1"/>
  <c r="F1011" i="1" s="1"/>
  <c r="F1012" i="1" s="1"/>
  <c r="F1013" i="1" s="1"/>
  <c r="I999" i="1"/>
  <c r="I1000" i="1" s="1"/>
  <c r="I1001" i="1" s="1"/>
  <c r="I1002" i="1" s="1"/>
  <c r="I1003" i="1" s="1"/>
  <c r="I1004" i="1" s="1"/>
  <c r="I1005" i="1" s="1"/>
  <c r="I1006" i="1" s="1"/>
  <c r="I1007" i="1" s="1"/>
  <c r="I1008" i="1" s="1"/>
  <c r="I1009" i="1" s="1"/>
  <c r="I1010" i="1" s="1"/>
  <c r="I1011" i="1" s="1"/>
  <c r="I1012" i="1" s="1"/>
  <c r="I1013" i="1" s="1"/>
  <c r="H999" i="1"/>
  <c r="H1000" i="1" s="1"/>
  <c r="H1001" i="1" s="1"/>
  <c r="H1002" i="1" s="1"/>
  <c r="H1003" i="1" s="1"/>
  <c r="H1004" i="1" s="1"/>
  <c r="H1005" i="1" s="1"/>
  <c r="H1006" i="1" s="1"/>
  <c r="H1007" i="1" s="1"/>
  <c r="H1008" i="1" s="1"/>
  <c r="H1009" i="1" s="1"/>
  <c r="H1010" i="1" s="1"/>
  <c r="H1011" i="1" s="1"/>
  <c r="H1012" i="1" s="1"/>
  <c r="H1013" i="1" s="1"/>
  <c r="R999" i="1"/>
  <c r="Q999" i="1" s="1"/>
  <c r="S1274" i="1"/>
  <c r="R1274" i="1"/>
  <c r="Q1274" i="1" s="1"/>
  <c r="F1161" i="1"/>
  <c r="F1162" i="1" s="1"/>
  <c r="F1163" i="1" s="1"/>
  <c r="F1164" i="1" s="1"/>
  <c r="F1165" i="1" s="1"/>
  <c r="F1166" i="1" s="1"/>
  <c r="F1167" i="1" s="1"/>
  <c r="F1168" i="1" s="1"/>
  <c r="F1169" i="1" s="1"/>
  <c r="F1170" i="1" s="1"/>
  <c r="F1171" i="1" s="1"/>
  <c r="F1172" i="1" s="1"/>
  <c r="F1173" i="1" s="1"/>
  <c r="F1174" i="1" s="1"/>
  <c r="F1175" i="1" s="1"/>
  <c r="F1176" i="1" s="1"/>
  <c r="F1177" i="1" s="1"/>
  <c r="F1178" i="1" s="1"/>
  <c r="F1179" i="1" s="1"/>
  <c r="F1180" i="1" s="1"/>
  <c r="F1181" i="1" s="1"/>
  <c r="S556" i="1"/>
  <c r="R556" i="1"/>
  <c r="Q556" i="1" s="1"/>
  <c r="S1306" i="1"/>
  <c r="R1306" i="1"/>
  <c r="Q1306" i="1" s="1"/>
  <c r="S255" i="1"/>
  <c r="R255" i="1"/>
  <c r="Q255" i="1" s="1"/>
  <c r="S422" i="1"/>
  <c r="R422" i="1"/>
  <c r="Q422" i="1" s="1"/>
  <c r="R759" i="1"/>
  <c r="Q759" i="1" s="1"/>
  <c r="S759" i="1"/>
  <c r="I769" i="1"/>
  <c r="I770" i="1" s="1"/>
  <c r="I771" i="1" s="1"/>
  <c r="I772" i="1" s="1"/>
  <c r="I773" i="1" s="1"/>
  <c r="I774" i="1" s="1"/>
  <c r="S1318" i="1"/>
  <c r="R1318" i="1"/>
  <c r="Q1318" i="1" s="1"/>
  <c r="G237" i="1"/>
  <c r="G238" i="1" s="1"/>
  <c r="G239" i="1" s="1"/>
  <c r="G240" i="1" s="1"/>
  <c r="G241" i="1" s="1"/>
  <c r="G242" i="1" s="1"/>
  <c r="S1345" i="1"/>
  <c r="R1345" i="1"/>
  <c r="Q1345" i="1" s="1"/>
  <c r="R157" i="1"/>
  <c r="Q157" i="1" s="1"/>
  <c r="S157" i="1"/>
  <c r="R1321" i="1"/>
  <c r="Q1321" i="1" s="1"/>
  <c r="G1321" i="1"/>
  <c r="I1321" i="1"/>
  <c r="H1321" i="1"/>
  <c r="F1321" i="1"/>
  <c r="R545" i="1"/>
  <c r="Q545" i="1" s="1"/>
  <c r="S545" i="1"/>
  <c r="S385" i="1"/>
  <c r="R385" i="1"/>
  <c r="Q385" i="1" s="1"/>
  <c r="I1133" i="1"/>
  <c r="I1134" i="1" s="1"/>
  <c r="I1135" i="1" s="1"/>
  <c r="I1136" i="1" s="1"/>
  <c r="I1137" i="1" s="1"/>
  <c r="I1138" i="1" s="1"/>
  <c r="S1087" i="1"/>
  <c r="R1087" i="1"/>
  <c r="Q1087" i="1" s="1"/>
  <c r="R699" i="1"/>
  <c r="Q699" i="1" s="1"/>
  <c r="S699" i="1"/>
  <c r="F965" i="1"/>
  <c r="F966" i="1" s="1"/>
  <c r="F967" i="1" s="1"/>
  <c r="F968" i="1" s="1"/>
  <c r="F969" i="1" s="1"/>
  <c r="F970" i="1" s="1"/>
  <c r="R1263" i="1"/>
  <c r="Q1263" i="1" s="1"/>
  <c r="S1263" i="1"/>
  <c r="S364" i="1"/>
  <c r="R364" i="1"/>
  <c r="Q364" i="1" s="1"/>
  <c r="R1319" i="1"/>
  <c r="Q1319" i="1" s="1"/>
  <c r="S1319" i="1"/>
  <c r="G1377" i="1"/>
  <c r="I1377" i="1"/>
  <c r="H1377" i="1"/>
  <c r="F1377" i="1"/>
  <c r="R1377" i="1"/>
  <c r="Q1377" i="1" s="1"/>
  <c r="S52" i="1"/>
  <c r="R52" i="1"/>
  <c r="Q52" i="1" s="1"/>
  <c r="S758" i="1"/>
  <c r="R758" i="1"/>
  <c r="Q758" i="1" s="1"/>
  <c r="G629" i="1"/>
  <c r="G630" i="1" s="1"/>
  <c r="G631" i="1" s="1"/>
  <c r="G632" i="1" s="1"/>
  <c r="G633" i="1" s="1"/>
  <c r="G634" i="1" s="1"/>
  <c r="S812" i="1"/>
  <c r="R812" i="1"/>
  <c r="Q812" i="1" s="1"/>
  <c r="S1250" i="1"/>
  <c r="R1250" i="1"/>
  <c r="Q1250" i="1" s="1"/>
  <c r="S1109" i="1"/>
  <c r="R1109" i="1"/>
  <c r="Q1109" i="1" s="1"/>
  <c r="R1081" i="1"/>
  <c r="Q1081" i="1" s="1"/>
  <c r="S1081" i="1"/>
  <c r="R891" i="1"/>
  <c r="Q891" i="1" s="1"/>
  <c r="S891" i="1"/>
  <c r="G1217" i="1"/>
  <c r="G1218" i="1" s="1"/>
  <c r="G1219" i="1" s="1"/>
  <c r="G1220" i="1" s="1"/>
  <c r="G1221" i="1" s="1"/>
  <c r="G1222" i="1" s="1"/>
  <c r="S437" i="1"/>
  <c r="R437" i="1"/>
  <c r="Q437" i="1" s="1"/>
  <c r="S657" i="1"/>
  <c r="R657" i="1"/>
  <c r="Q657" i="1" s="1"/>
  <c r="S1429" i="1"/>
  <c r="R1429" i="1"/>
  <c r="Q1429" i="1" s="1"/>
  <c r="S1030" i="1"/>
  <c r="R1030" i="1"/>
  <c r="Q1030" i="1" s="1"/>
  <c r="S951" i="1"/>
  <c r="R951" i="1"/>
  <c r="Q951" i="1" s="1"/>
  <c r="S505" i="1"/>
  <c r="R505" i="1"/>
  <c r="Q505" i="1" s="1"/>
  <c r="S637" i="1"/>
  <c r="R637" i="1"/>
  <c r="Q637" i="1" s="1"/>
  <c r="G1237" i="1"/>
  <c r="I1237" i="1"/>
  <c r="F1237" i="1"/>
  <c r="H1237" i="1"/>
  <c r="R1237" i="1"/>
  <c r="Q1237" i="1" s="1"/>
  <c r="G803" i="1"/>
  <c r="G804" i="1" s="1"/>
  <c r="G805" i="1" s="1"/>
  <c r="G806" i="1" s="1"/>
  <c r="G807" i="1" s="1"/>
  <c r="G808" i="1" s="1"/>
  <c r="G809" i="1" s="1"/>
  <c r="H803" i="1"/>
  <c r="H804" i="1" s="1"/>
  <c r="H805" i="1" s="1"/>
  <c r="H806" i="1" s="1"/>
  <c r="H807" i="1" s="1"/>
  <c r="H808" i="1" s="1"/>
  <c r="H809" i="1" s="1"/>
  <c r="F803" i="1"/>
  <c r="F804" i="1" s="1"/>
  <c r="F805" i="1" s="1"/>
  <c r="F806" i="1" s="1"/>
  <c r="F807" i="1" s="1"/>
  <c r="F808" i="1" s="1"/>
  <c r="F809" i="1" s="1"/>
  <c r="I803" i="1"/>
  <c r="I804" i="1" s="1"/>
  <c r="I805" i="1" s="1"/>
  <c r="I806" i="1" s="1"/>
  <c r="I807" i="1" s="1"/>
  <c r="I808" i="1" s="1"/>
  <c r="I809" i="1" s="1"/>
  <c r="R803" i="1"/>
  <c r="Q803" i="1" s="1"/>
  <c r="S447" i="1"/>
  <c r="R447" i="1"/>
  <c r="Q447" i="1" s="1"/>
  <c r="S158" i="1"/>
  <c r="R158" i="1"/>
  <c r="Q158" i="1" s="1"/>
  <c r="S669" i="1"/>
  <c r="R669" i="1"/>
  <c r="Q669" i="1" s="1"/>
  <c r="S954" i="1"/>
  <c r="R954" i="1"/>
  <c r="Q954" i="1" s="1"/>
  <c r="S391" i="1"/>
  <c r="R391" i="1"/>
  <c r="Q391" i="1" s="1"/>
  <c r="G47" i="1"/>
  <c r="G48" i="1" s="1"/>
  <c r="G49" i="1" s="1"/>
  <c r="G50" i="1" s="1"/>
  <c r="G51" i="1" s="1"/>
  <c r="G52" i="1" s="1"/>
  <c r="G53" i="1" s="1"/>
  <c r="H47" i="1"/>
  <c r="H48" i="1" s="1"/>
  <c r="H49" i="1" s="1"/>
  <c r="H50" i="1" s="1"/>
  <c r="H51" i="1" s="1"/>
  <c r="H52" i="1" s="1"/>
  <c r="H53" i="1" s="1"/>
  <c r="F47" i="1"/>
  <c r="F48" i="1" s="1"/>
  <c r="F49" i="1" s="1"/>
  <c r="F50" i="1" s="1"/>
  <c r="F51" i="1" s="1"/>
  <c r="F52" i="1" s="1"/>
  <c r="F53" i="1" s="1"/>
  <c r="I47" i="1"/>
  <c r="I48" i="1" s="1"/>
  <c r="I49" i="1" s="1"/>
  <c r="I50" i="1" s="1"/>
  <c r="I51" i="1" s="1"/>
  <c r="I52" i="1" s="1"/>
  <c r="I53" i="1" s="1"/>
  <c r="R47" i="1"/>
  <c r="Q47" i="1" s="1"/>
  <c r="S269" i="1"/>
  <c r="R269" i="1"/>
  <c r="Q269" i="1" s="1"/>
  <c r="F1245" i="1"/>
  <c r="F1246" i="1" s="1"/>
  <c r="F1247" i="1" s="1"/>
  <c r="F1248" i="1" s="1"/>
  <c r="F1249" i="1" s="1"/>
  <c r="F1250" i="1" s="1"/>
  <c r="R1407" i="1"/>
  <c r="Q1407" i="1" s="1"/>
  <c r="S1407" i="1"/>
  <c r="S554" i="1"/>
  <c r="R554" i="1"/>
  <c r="Q554" i="1" s="1"/>
  <c r="G383" i="1"/>
  <c r="G384" i="1" s="1"/>
  <c r="G385" i="1" s="1"/>
  <c r="G386" i="1" s="1"/>
  <c r="G387" i="1" s="1"/>
  <c r="G388" i="1" s="1"/>
  <c r="G389" i="1" s="1"/>
  <c r="I383" i="1"/>
  <c r="I384" i="1" s="1"/>
  <c r="I385" i="1" s="1"/>
  <c r="I386" i="1" s="1"/>
  <c r="I387" i="1" s="1"/>
  <c r="I388" i="1" s="1"/>
  <c r="I389" i="1" s="1"/>
  <c r="H383" i="1"/>
  <c r="H384" i="1" s="1"/>
  <c r="H385" i="1" s="1"/>
  <c r="H386" i="1" s="1"/>
  <c r="H387" i="1" s="1"/>
  <c r="H388" i="1" s="1"/>
  <c r="H389" i="1" s="1"/>
  <c r="F383" i="1"/>
  <c r="F384" i="1" s="1"/>
  <c r="F385" i="1" s="1"/>
  <c r="F386" i="1" s="1"/>
  <c r="F387" i="1" s="1"/>
  <c r="F388" i="1" s="1"/>
  <c r="F389" i="1" s="1"/>
  <c r="R383" i="1"/>
  <c r="Q383" i="1" s="1"/>
  <c r="S1066" i="1"/>
  <c r="R1066" i="1"/>
  <c r="Q1066" i="1" s="1"/>
  <c r="G929" i="1"/>
  <c r="F929" i="1"/>
  <c r="I929" i="1"/>
  <c r="H929" i="1"/>
  <c r="R929" i="1"/>
  <c r="Q929" i="1" s="1"/>
  <c r="R1451" i="1"/>
  <c r="Q1451" i="1" s="1"/>
  <c r="S1451" i="1"/>
  <c r="S1302" i="1"/>
  <c r="R1302" i="1"/>
  <c r="Q1302" i="1" s="1"/>
  <c r="S705" i="1"/>
  <c r="R705" i="1"/>
  <c r="Q705" i="1" s="1"/>
  <c r="R377" i="1"/>
  <c r="Q377" i="1" s="1"/>
  <c r="S377" i="1"/>
  <c r="S381" i="1"/>
  <c r="R381" i="1"/>
  <c r="Q381" i="1" s="1"/>
  <c r="S420" i="1"/>
  <c r="R420" i="1"/>
  <c r="Q420" i="1" s="1"/>
  <c r="S1092" i="1"/>
  <c r="R1092" i="1"/>
  <c r="Q1092" i="1" s="1"/>
  <c r="S240" i="1"/>
  <c r="R240" i="1"/>
  <c r="Q240" i="1" s="1"/>
  <c r="S386" i="1"/>
  <c r="R386" i="1"/>
  <c r="Q386" i="1" s="1"/>
  <c r="R218" i="1"/>
  <c r="Q218" i="1" s="1"/>
  <c r="S218" i="1"/>
  <c r="S1077" i="1"/>
  <c r="R1077" i="1"/>
  <c r="Q1077" i="1" s="1"/>
  <c r="S57" i="1"/>
  <c r="R57" i="1"/>
  <c r="Q57" i="1" s="1"/>
  <c r="R183" i="1"/>
  <c r="Q183" i="1" s="1"/>
  <c r="S183" i="1"/>
  <c r="S871" i="1"/>
  <c r="R871" i="1"/>
  <c r="Q871" i="1" s="1"/>
  <c r="S476" i="1"/>
  <c r="R476" i="1"/>
  <c r="Q476" i="1" s="1"/>
  <c r="S195" i="1"/>
  <c r="R195" i="1"/>
  <c r="Q195" i="1" s="1"/>
  <c r="R671" i="1"/>
  <c r="Q671" i="1" s="1"/>
  <c r="S671" i="1"/>
  <c r="S1303" i="1"/>
  <c r="R1303" i="1"/>
  <c r="Q1303" i="1" s="1"/>
  <c r="R1313" i="1"/>
  <c r="Q1313" i="1" s="1"/>
  <c r="S1313" i="1"/>
  <c r="R125" i="1"/>
  <c r="Q125" i="1" s="1"/>
  <c r="S125" i="1"/>
  <c r="F125" i="1"/>
  <c r="F126" i="1" s="1"/>
  <c r="F127" i="1" s="1"/>
  <c r="F128" i="1" s="1"/>
  <c r="F129" i="1" s="1"/>
  <c r="F130" i="1" s="1"/>
  <c r="S451" i="1"/>
  <c r="R451" i="1"/>
  <c r="Q451" i="1" s="1"/>
  <c r="S1120" i="1"/>
  <c r="R1120" i="1"/>
  <c r="Q1120" i="1" s="1"/>
  <c r="G993" i="1"/>
  <c r="G994" i="1" s="1"/>
  <c r="G995" i="1" s="1"/>
  <c r="G996" i="1" s="1"/>
  <c r="G997" i="1" s="1"/>
  <c r="G998" i="1" s="1"/>
  <c r="S1246" i="1"/>
  <c r="R1246" i="1"/>
  <c r="Q1246" i="1" s="1"/>
  <c r="S1180" i="1"/>
  <c r="R1180" i="1"/>
  <c r="Q1180" i="1" s="1"/>
  <c r="S1438" i="1"/>
  <c r="R1438" i="1"/>
  <c r="Q1438" i="1" s="1"/>
  <c r="S354" i="1"/>
  <c r="R354" i="1"/>
  <c r="Q354" i="1" s="1"/>
  <c r="R1208" i="1"/>
  <c r="Q1208" i="1" s="1"/>
  <c r="S1208" i="1"/>
  <c r="S382" i="1"/>
  <c r="R382" i="1"/>
  <c r="Q382" i="1" s="1"/>
  <c r="S888" i="1"/>
  <c r="R888" i="1"/>
  <c r="Q888" i="1" s="1"/>
  <c r="R270" i="1"/>
  <c r="Q270" i="1" s="1"/>
  <c r="S270" i="1"/>
  <c r="G825" i="1"/>
  <c r="G826" i="1" s="1"/>
  <c r="G827" i="1" s="1"/>
  <c r="G828" i="1" s="1"/>
  <c r="G829" i="1" s="1"/>
  <c r="G830" i="1" s="1"/>
  <c r="S953" i="1"/>
  <c r="R953" i="1"/>
  <c r="Q953" i="1" s="1"/>
  <c r="R329" i="1"/>
  <c r="Q329" i="1" s="1"/>
  <c r="S329" i="1"/>
  <c r="S71" i="1"/>
  <c r="R71" i="1"/>
  <c r="Q71" i="1" s="1"/>
  <c r="S1112" i="1"/>
  <c r="R1112" i="1"/>
  <c r="Q1112" i="1" s="1"/>
  <c r="R361" i="1"/>
  <c r="Q361" i="1" s="1"/>
  <c r="S361" i="1"/>
  <c r="S1095" i="1"/>
  <c r="R1095" i="1"/>
  <c r="Q1095" i="1" s="1"/>
  <c r="S300" i="1"/>
  <c r="R300" i="1"/>
  <c r="Q300" i="1" s="1"/>
  <c r="S531" i="1"/>
  <c r="R531" i="1"/>
  <c r="Q531" i="1" s="1"/>
  <c r="S139" i="1"/>
  <c r="R139" i="1"/>
  <c r="Q139" i="1" s="1"/>
  <c r="R1061" i="1"/>
  <c r="Q1061" i="1" s="1"/>
  <c r="S1061" i="1"/>
  <c r="R1079" i="1"/>
  <c r="Q1079" i="1" s="1"/>
  <c r="S1079" i="1"/>
  <c r="R587" i="1"/>
  <c r="Q587" i="1" s="1"/>
  <c r="S587" i="1"/>
  <c r="R1049" i="1"/>
  <c r="Q1049" i="1" s="1"/>
  <c r="S1049" i="1"/>
  <c r="S807" i="1"/>
  <c r="R807" i="1"/>
  <c r="Q807" i="1" s="1"/>
  <c r="S1142" i="1"/>
  <c r="R1142" i="1"/>
  <c r="Q1142" i="1" s="1"/>
  <c r="S1283" i="1"/>
  <c r="R1283" i="1"/>
  <c r="Q1283" i="1" s="1"/>
  <c r="S58" i="1"/>
  <c r="R58" i="1"/>
  <c r="Q58" i="1" s="1"/>
  <c r="G89" i="1"/>
  <c r="H89" i="1"/>
  <c r="F89" i="1"/>
  <c r="I89" i="1"/>
  <c r="R89" i="1"/>
  <c r="Q89" i="1" s="1"/>
  <c r="S1366" i="1"/>
  <c r="R1366" i="1"/>
  <c r="Q1366" i="1" s="1"/>
  <c r="G194" i="1"/>
  <c r="G195" i="1" s="1"/>
  <c r="G196" i="1" s="1"/>
  <c r="G197" i="1" s="1"/>
  <c r="G198" i="1" s="1"/>
  <c r="G199" i="1" s="1"/>
  <c r="G200" i="1" s="1"/>
  <c r="F194" i="1"/>
  <c r="F195" i="1" s="1"/>
  <c r="F196" i="1" s="1"/>
  <c r="F197" i="1" s="1"/>
  <c r="F198" i="1" s="1"/>
  <c r="F199" i="1" s="1"/>
  <c r="F200" i="1" s="1"/>
  <c r="I194" i="1"/>
  <c r="I195" i="1" s="1"/>
  <c r="I196" i="1" s="1"/>
  <c r="I197" i="1" s="1"/>
  <c r="I198" i="1" s="1"/>
  <c r="I199" i="1" s="1"/>
  <c r="I200" i="1" s="1"/>
  <c r="H194" i="1"/>
  <c r="H195" i="1" s="1"/>
  <c r="H196" i="1" s="1"/>
  <c r="H197" i="1" s="1"/>
  <c r="H198" i="1" s="1"/>
  <c r="H199" i="1" s="1"/>
  <c r="H200" i="1" s="1"/>
  <c r="R194" i="1"/>
  <c r="Q194" i="1" s="1"/>
  <c r="S1394" i="1"/>
  <c r="R1394" i="1"/>
  <c r="Q1394" i="1" s="1"/>
  <c r="S199" i="1"/>
  <c r="R199" i="1"/>
  <c r="Q199" i="1" s="1"/>
  <c r="R689" i="1"/>
  <c r="Q689" i="1" s="1"/>
  <c r="S689" i="1"/>
  <c r="S688" i="1"/>
  <c r="R688" i="1"/>
  <c r="Q688" i="1" s="1"/>
  <c r="S1224" i="1"/>
  <c r="R1224" i="1"/>
  <c r="Q1224" i="1" s="1"/>
  <c r="R59" i="1"/>
  <c r="Q59" i="1" s="1"/>
  <c r="S59" i="1"/>
  <c r="S252" i="1"/>
  <c r="R252" i="1"/>
  <c r="Q252" i="1" s="1"/>
  <c r="S469" i="1"/>
  <c r="R469" i="1"/>
  <c r="Q469" i="1" s="1"/>
  <c r="S114" i="1"/>
  <c r="R114" i="1"/>
  <c r="Q114" i="1" s="1"/>
  <c r="S213" i="1"/>
  <c r="R213" i="1"/>
  <c r="Q213" i="1" s="1"/>
  <c r="S1178" i="1"/>
  <c r="R1178" i="1"/>
  <c r="Q1178" i="1" s="1"/>
  <c r="S340" i="1"/>
  <c r="R340" i="1"/>
  <c r="Q340" i="1" s="1"/>
  <c r="S406" i="1"/>
  <c r="R406" i="1"/>
  <c r="Q406" i="1" s="1"/>
  <c r="G621" i="1"/>
  <c r="H621" i="1"/>
  <c r="F621" i="1"/>
  <c r="I621" i="1"/>
  <c r="R621" i="1"/>
  <c r="Q621" i="1" s="1"/>
  <c r="R1027" i="1"/>
  <c r="Q1027" i="1" s="1"/>
  <c r="S424" i="1"/>
  <c r="R424" i="1"/>
  <c r="Q424" i="1" s="1"/>
  <c r="S193" i="1"/>
  <c r="R193" i="1"/>
  <c r="Q193" i="1" s="1"/>
  <c r="R799" i="1"/>
  <c r="Q799" i="1" s="1"/>
  <c r="S799" i="1"/>
  <c r="S525" i="1"/>
  <c r="R525" i="1"/>
  <c r="Q525" i="1" s="1"/>
  <c r="S1312" i="1"/>
  <c r="R1312" i="1"/>
  <c r="Q1312" i="1" s="1"/>
  <c r="S1034" i="1"/>
  <c r="R1034" i="1"/>
  <c r="Q1034" i="1" s="1"/>
  <c r="S721" i="1"/>
  <c r="R721" i="1"/>
  <c r="Q721" i="1" s="1"/>
  <c r="R1401" i="1"/>
  <c r="Q1401" i="1" s="1"/>
  <c r="S1401" i="1"/>
  <c r="R1176" i="1"/>
  <c r="Q1176" i="1" s="1"/>
  <c r="S1176" i="1"/>
  <c r="R296" i="1"/>
  <c r="Q296" i="1" s="1"/>
  <c r="S296" i="1"/>
  <c r="S1198" i="1"/>
  <c r="R1198" i="1"/>
  <c r="Q1198" i="1" s="1"/>
  <c r="R1111" i="1"/>
  <c r="Q1111" i="1" s="1"/>
  <c r="S1111" i="1"/>
  <c r="G362" i="1"/>
  <c r="G363" i="1" s="1"/>
  <c r="G364" i="1" s="1"/>
  <c r="G365" i="1" s="1"/>
  <c r="G366" i="1" s="1"/>
  <c r="G367" i="1" s="1"/>
  <c r="G368" i="1" s="1"/>
  <c r="F362" i="1"/>
  <c r="F363" i="1" s="1"/>
  <c r="F364" i="1" s="1"/>
  <c r="F365" i="1" s="1"/>
  <c r="F366" i="1" s="1"/>
  <c r="F367" i="1" s="1"/>
  <c r="F368" i="1" s="1"/>
  <c r="I362" i="1"/>
  <c r="I363" i="1" s="1"/>
  <c r="I364" i="1" s="1"/>
  <c r="I365" i="1" s="1"/>
  <c r="I366" i="1" s="1"/>
  <c r="I367" i="1" s="1"/>
  <c r="I368" i="1" s="1"/>
  <c r="H362" i="1"/>
  <c r="H363" i="1" s="1"/>
  <c r="H364" i="1" s="1"/>
  <c r="H365" i="1" s="1"/>
  <c r="H366" i="1" s="1"/>
  <c r="H367" i="1" s="1"/>
  <c r="H368" i="1" s="1"/>
  <c r="R362" i="1"/>
  <c r="Q362" i="1" s="1"/>
  <c r="S1068" i="1"/>
  <c r="R1068" i="1"/>
  <c r="Q1068" i="1" s="1"/>
  <c r="R1308" i="1"/>
  <c r="Q1308" i="1" s="1"/>
  <c r="S1308" i="1"/>
  <c r="R1392" i="1"/>
  <c r="Q1392" i="1" s="1"/>
  <c r="S1392" i="1"/>
  <c r="S186" i="1"/>
  <c r="R186" i="1"/>
  <c r="Q186" i="1" s="1"/>
  <c r="S1456" i="1"/>
  <c r="R1456" i="1"/>
  <c r="Q1456" i="1" s="1"/>
  <c r="R1457" i="1"/>
  <c r="Q1457" i="1" s="1"/>
  <c r="S1457" i="1"/>
  <c r="R1056" i="1"/>
  <c r="Q1056" i="1" s="1"/>
  <c r="S1056" i="1"/>
  <c r="S1170" i="1"/>
  <c r="R1170" i="1"/>
  <c r="Q1170" i="1" s="1"/>
  <c r="S641" i="1"/>
  <c r="R641" i="1"/>
  <c r="Q641" i="1" s="1"/>
  <c r="R1399" i="1"/>
  <c r="Q1399" i="1" s="1"/>
  <c r="S1399" i="1"/>
  <c r="S898" i="1"/>
  <c r="R898" i="1"/>
  <c r="Q898" i="1" s="1"/>
  <c r="R1055" i="1"/>
  <c r="Q1055" i="1" s="1"/>
  <c r="R1281" i="1"/>
  <c r="Q1281" i="1" s="1"/>
  <c r="S1281" i="1"/>
  <c r="S897" i="1"/>
  <c r="R897" i="1"/>
  <c r="Q897" i="1" s="1"/>
  <c r="R395" i="1"/>
  <c r="Q395" i="1" s="1"/>
  <c r="S395" i="1"/>
  <c r="R584" i="1"/>
  <c r="Q584" i="1" s="1"/>
  <c r="S584" i="1"/>
  <c r="S69" i="1"/>
  <c r="R69" i="1"/>
  <c r="Q69" i="1" s="1"/>
  <c r="I69" i="1"/>
  <c r="I70" i="1" s="1"/>
  <c r="I71" i="1" s="1"/>
  <c r="I72" i="1" s="1"/>
  <c r="I73" i="1" s="1"/>
  <c r="I74" i="1" s="1"/>
  <c r="G69" i="1"/>
  <c r="G70" i="1" s="1"/>
  <c r="G71" i="1" s="1"/>
  <c r="G72" i="1" s="1"/>
  <c r="G73" i="1" s="1"/>
  <c r="G74" i="1" s="1"/>
  <c r="H69" i="1"/>
  <c r="H70" i="1" s="1"/>
  <c r="H71" i="1" s="1"/>
  <c r="H72" i="1" s="1"/>
  <c r="H73" i="1" s="1"/>
  <c r="H74" i="1" s="1"/>
  <c r="G817" i="1"/>
  <c r="H817" i="1"/>
  <c r="F817" i="1"/>
  <c r="I817" i="1"/>
  <c r="R817" i="1"/>
  <c r="Q817" i="1" s="1"/>
  <c r="S328" i="1"/>
  <c r="R328" i="1"/>
  <c r="Q328" i="1" s="1"/>
  <c r="S1026" i="1"/>
  <c r="R1026" i="1"/>
  <c r="Q1026" i="1" s="1"/>
  <c r="S1133" i="1"/>
  <c r="R1133" i="1"/>
  <c r="Q1133" i="1" s="1"/>
  <c r="S860" i="1"/>
  <c r="R860" i="1"/>
  <c r="Q860" i="1" s="1"/>
  <c r="R1277" i="1"/>
  <c r="Q1277" i="1" s="1"/>
  <c r="S1277" i="1"/>
  <c r="G1279" i="1"/>
  <c r="G1280" i="1" s="1"/>
  <c r="G1281" i="1" s="1"/>
  <c r="G1282" i="1" s="1"/>
  <c r="G1283" i="1" s="1"/>
  <c r="G1284" i="1" s="1"/>
  <c r="G1285" i="1" s="1"/>
  <c r="I1279" i="1"/>
  <c r="I1280" i="1" s="1"/>
  <c r="I1281" i="1" s="1"/>
  <c r="I1282" i="1" s="1"/>
  <c r="I1283" i="1" s="1"/>
  <c r="I1284" i="1" s="1"/>
  <c r="I1285" i="1" s="1"/>
  <c r="H1279" i="1"/>
  <c r="H1280" i="1" s="1"/>
  <c r="H1281" i="1" s="1"/>
  <c r="H1282" i="1" s="1"/>
  <c r="H1283" i="1" s="1"/>
  <c r="H1284" i="1" s="1"/>
  <c r="H1285" i="1" s="1"/>
  <c r="F1279" i="1"/>
  <c r="F1280" i="1" s="1"/>
  <c r="F1281" i="1" s="1"/>
  <c r="F1282" i="1" s="1"/>
  <c r="F1283" i="1" s="1"/>
  <c r="F1284" i="1" s="1"/>
  <c r="F1285" i="1" s="1"/>
  <c r="R1279" i="1"/>
  <c r="Q1279" i="1" s="1"/>
  <c r="R1090" i="1"/>
  <c r="Q1090" i="1" s="1"/>
  <c r="S1090" i="1"/>
  <c r="R408" i="1"/>
  <c r="Q408" i="1" s="1"/>
  <c r="S408" i="1"/>
  <c r="S748" i="1"/>
  <c r="R748" i="1"/>
  <c r="Q748" i="1" s="1"/>
  <c r="G481" i="1"/>
  <c r="I481" i="1"/>
  <c r="H481" i="1"/>
  <c r="F481" i="1"/>
  <c r="R481" i="1"/>
  <c r="Q481" i="1" s="1"/>
  <c r="R1445" i="1"/>
  <c r="Q1445" i="1" s="1"/>
  <c r="S1445" i="1"/>
  <c r="S865" i="1"/>
  <c r="R865" i="1"/>
  <c r="Q865" i="1" s="1"/>
  <c r="S417" i="1"/>
  <c r="R417" i="1"/>
  <c r="Q417" i="1" s="1"/>
  <c r="S473" i="1"/>
  <c r="R473" i="1"/>
  <c r="Q473" i="1" s="1"/>
  <c r="S1261" i="1"/>
  <c r="R1261" i="1"/>
  <c r="Q1261" i="1" s="1"/>
  <c r="S60" i="1"/>
  <c r="R60" i="1"/>
  <c r="Q60" i="1" s="1"/>
  <c r="S783" i="1"/>
  <c r="R783" i="1"/>
  <c r="Q783" i="1" s="1"/>
  <c r="S1305" i="1"/>
  <c r="R1305" i="1"/>
  <c r="Q1305" i="1" s="1"/>
  <c r="S855" i="1"/>
  <c r="R855" i="1"/>
  <c r="Q855" i="1" s="1"/>
  <c r="R687" i="1"/>
  <c r="Q687" i="1" s="1"/>
  <c r="S687" i="1"/>
  <c r="R336" i="1"/>
  <c r="Q336" i="1" s="1"/>
  <c r="S336" i="1"/>
  <c r="S507" i="1"/>
  <c r="R507" i="1"/>
  <c r="Q507" i="1" s="1"/>
  <c r="S409" i="1"/>
  <c r="R409" i="1"/>
  <c r="Q409" i="1" s="1"/>
  <c r="S81" i="1"/>
  <c r="R81" i="1"/>
  <c r="Q81" i="1" s="1"/>
  <c r="S576" i="1"/>
  <c r="R576" i="1"/>
  <c r="Q576" i="1" s="1"/>
  <c r="S1069" i="1"/>
  <c r="R1069" i="1"/>
  <c r="Q1069" i="1" s="1"/>
  <c r="S921" i="1"/>
  <c r="R921" i="1"/>
  <c r="Q921" i="1" s="1"/>
  <c r="G1304" i="1"/>
  <c r="G1305" i="1" s="1"/>
  <c r="G1306" i="1" s="1"/>
  <c r="R703" i="1"/>
  <c r="Q703" i="1" s="1"/>
  <c r="S703" i="1"/>
  <c r="S330" i="1"/>
  <c r="R330" i="1"/>
  <c r="Q330" i="1" s="1"/>
  <c r="S1459" i="1"/>
  <c r="R1459" i="1"/>
  <c r="Q1459" i="1" s="1"/>
  <c r="S946" i="1"/>
  <c r="R946" i="1"/>
  <c r="Q946" i="1" s="1"/>
  <c r="R223" i="1"/>
  <c r="Q223" i="1" s="1"/>
  <c r="S223" i="1"/>
  <c r="S944" i="1"/>
  <c r="R944" i="1"/>
  <c r="Q944" i="1" s="1"/>
  <c r="S1427" i="1"/>
  <c r="R1427" i="1"/>
  <c r="Q1427" i="1" s="1"/>
  <c r="S616" i="1"/>
  <c r="R616" i="1"/>
  <c r="Q616" i="1" s="1"/>
  <c r="S1310" i="1"/>
  <c r="R1310" i="1"/>
  <c r="Q1310" i="1" s="1"/>
  <c r="R433" i="1"/>
  <c r="Q433" i="1" s="1"/>
  <c r="S433" i="1"/>
  <c r="S356" i="1"/>
  <c r="R356" i="1"/>
  <c r="Q356" i="1" s="1"/>
  <c r="S197" i="1"/>
  <c r="R197" i="1"/>
  <c r="Q197" i="1" s="1"/>
  <c r="R1161" i="1"/>
  <c r="Q1161" i="1" s="1"/>
  <c r="S1161" i="1"/>
  <c r="R1360" i="1"/>
  <c r="Q1360" i="1" s="1"/>
  <c r="S1360" i="1"/>
  <c r="S967" i="1"/>
  <c r="R967" i="1"/>
  <c r="Q967" i="1" s="1"/>
  <c r="S788" i="1"/>
  <c r="R788" i="1"/>
  <c r="Q788" i="1" s="1"/>
  <c r="S1278" i="1"/>
  <c r="R1278" i="1"/>
  <c r="Q1278" i="1" s="1"/>
  <c r="R859" i="1"/>
  <c r="Q859" i="1" s="1"/>
  <c r="S1256" i="1"/>
  <c r="R1256" i="1"/>
  <c r="Q1256" i="1" s="1"/>
  <c r="S1430" i="1"/>
  <c r="R1430" i="1"/>
  <c r="Q1430" i="1" s="1"/>
  <c r="S1032" i="1"/>
  <c r="R1032" i="1"/>
  <c r="Q1032" i="1" s="1"/>
  <c r="G138" i="1"/>
  <c r="G139" i="1" s="1"/>
  <c r="G140" i="1" s="1"/>
  <c r="G141" i="1" s="1"/>
  <c r="G142" i="1" s="1"/>
  <c r="G143" i="1" s="1"/>
  <c r="G144" i="1" s="1"/>
  <c r="I138" i="1"/>
  <c r="I139" i="1" s="1"/>
  <c r="I140" i="1" s="1"/>
  <c r="I141" i="1" s="1"/>
  <c r="I142" i="1" s="1"/>
  <c r="I143" i="1" s="1"/>
  <c r="I144" i="1" s="1"/>
  <c r="F138" i="1"/>
  <c r="F139" i="1" s="1"/>
  <c r="F140" i="1" s="1"/>
  <c r="F141" i="1" s="1"/>
  <c r="F142" i="1" s="1"/>
  <c r="F143" i="1" s="1"/>
  <c r="F144" i="1" s="1"/>
  <c r="H138" i="1"/>
  <c r="H139" i="1" s="1"/>
  <c r="H140" i="1" s="1"/>
  <c r="H141" i="1" s="1"/>
  <c r="H142" i="1" s="1"/>
  <c r="H143" i="1" s="1"/>
  <c r="H144" i="1" s="1"/>
  <c r="R138" i="1"/>
  <c r="Q138" i="1" s="1"/>
  <c r="S1340" i="1"/>
  <c r="R1340" i="1"/>
  <c r="Q1340" i="1" s="1"/>
  <c r="S1341" i="1"/>
  <c r="R1341" i="1"/>
  <c r="Q1341" i="1" s="1"/>
  <c r="F1022" i="1"/>
  <c r="F1023" i="1" s="1"/>
  <c r="F1024" i="1" s="1"/>
  <c r="F1025" i="1" s="1"/>
  <c r="F1026" i="1" s="1"/>
  <c r="F1027" i="1" s="1"/>
  <c r="F1028" i="1" s="1"/>
  <c r="F1029" i="1" s="1"/>
  <c r="F1030" i="1" s="1"/>
  <c r="F1031" i="1" s="1"/>
  <c r="F1032" i="1" s="1"/>
  <c r="F1033" i="1" s="1"/>
  <c r="F1034" i="1" s="1"/>
  <c r="F1035" i="1" s="1"/>
  <c r="F1036" i="1" s="1"/>
  <c r="F1037" i="1" s="1"/>
  <c r="F1038" i="1" s="1"/>
  <c r="F1039" i="1" s="1"/>
  <c r="F1040" i="1" s="1"/>
  <c r="F1041" i="1" s="1"/>
  <c r="G1022" i="1"/>
  <c r="G1023" i="1" s="1"/>
  <c r="G1024" i="1" s="1"/>
  <c r="G1025" i="1" s="1"/>
  <c r="G1026" i="1" s="1"/>
  <c r="G1027" i="1" s="1"/>
  <c r="G1028" i="1" s="1"/>
  <c r="G1029" i="1" s="1"/>
  <c r="G1030" i="1" s="1"/>
  <c r="G1031" i="1" s="1"/>
  <c r="G1032" i="1" s="1"/>
  <c r="G1033" i="1" s="1"/>
  <c r="G1034" i="1" s="1"/>
  <c r="G1035" i="1" s="1"/>
  <c r="G1036" i="1" s="1"/>
  <c r="G1037" i="1" s="1"/>
  <c r="G1038" i="1" s="1"/>
  <c r="G1039" i="1" s="1"/>
  <c r="G1040" i="1" s="1"/>
  <c r="G1041" i="1" s="1"/>
  <c r="S755" i="1"/>
  <c r="R755" i="1"/>
  <c r="Q755" i="1" s="1"/>
  <c r="I210" i="1"/>
  <c r="I211" i="1" s="1"/>
  <c r="I212" i="1" s="1"/>
  <c r="I213" i="1" s="1"/>
  <c r="I214" i="1" s="1"/>
  <c r="S674" i="1"/>
  <c r="R674" i="1"/>
  <c r="Q674" i="1" s="1"/>
  <c r="S436" i="1"/>
  <c r="R436" i="1"/>
  <c r="Q436" i="1" s="1"/>
  <c r="S729" i="1"/>
  <c r="R729" i="1"/>
  <c r="Q729" i="1" s="1"/>
  <c r="H574" i="1"/>
  <c r="H575" i="1" s="1"/>
  <c r="H576" i="1" s="1"/>
  <c r="H577" i="1" s="1"/>
  <c r="H578" i="1" s="1"/>
  <c r="S1288" i="1"/>
  <c r="R1288" i="1"/>
  <c r="Q1288" i="1" s="1"/>
  <c r="S892" i="1"/>
  <c r="R892" i="1"/>
  <c r="Q892" i="1" s="1"/>
  <c r="R87" i="1"/>
  <c r="Q87" i="1" s="1"/>
  <c r="S87" i="1"/>
  <c r="H602" i="1"/>
  <c r="H603" i="1" s="1"/>
  <c r="H604" i="1" s="1"/>
  <c r="H605" i="1" s="1"/>
  <c r="H606" i="1" s="1"/>
  <c r="S863" i="1"/>
  <c r="R863" i="1"/>
  <c r="Q863" i="1" s="1"/>
  <c r="S214" i="1"/>
  <c r="R214" i="1"/>
  <c r="Q214" i="1" s="1"/>
  <c r="R1135" i="1"/>
  <c r="Q1135" i="1" s="1"/>
  <c r="S1135" i="1"/>
  <c r="S643" i="1"/>
  <c r="R643" i="1"/>
  <c r="Q643" i="1" s="1"/>
  <c r="S415" i="1"/>
  <c r="R415" i="1"/>
  <c r="Q415" i="1" s="1"/>
  <c r="G915" i="1"/>
  <c r="G916" i="1" s="1"/>
  <c r="G917" i="1" s="1"/>
  <c r="G918" i="1" s="1"/>
  <c r="G919" i="1" s="1"/>
  <c r="G920" i="1" s="1"/>
  <c r="G921" i="1" s="1"/>
  <c r="F915" i="1"/>
  <c r="F916" i="1" s="1"/>
  <c r="F917" i="1" s="1"/>
  <c r="F918" i="1" s="1"/>
  <c r="F919" i="1" s="1"/>
  <c r="F920" i="1" s="1"/>
  <c r="F921" i="1" s="1"/>
  <c r="I915" i="1"/>
  <c r="I916" i="1" s="1"/>
  <c r="I917" i="1" s="1"/>
  <c r="I918" i="1" s="1"/>
  <c r="I919" i="1" s="1"/>
  <c r="I920" i="1" s="1"/>
  <c r="I921" i="1" s="1"/>
  <c r="H915" i="1"/>
  <c r="H916" i="1" s="1"/>
  <c r="H917" i="1" s="1"/>
  <c r="H918" i="1" s="1"/>
  <c r="H919" i="1" s="1"/>
  <c r="H920" i="1" s="1"/>
  <c r="H921" i="1" s="1"/>
  <c r="R915" i="1"/>
  <c r="Q915" i="1" s="1"/>
  <c r="S560" i="1"/>
  <c r="R560" i="1"/>
  <c r="Q560" i="1" s="1"/>
  <c r="G853" i="1"/>
  <c r="G854" i="1" s="1"/>
  <c r="G855" i="1" s="1"/>
  <c r="G856" i="1" s="1"/>
  <c r="G857" i="1" s="1"/>
  <c r="G858" i="1" s="1"/>
  <c r="G859" i="1" s="1"/>
  <c r="G860" i="1" s="1"/>
  <c r="G861" i="1" s="1"/>
  <c r="G862" i="1" s="1"/>
  <c r="G863" i="1" s="1"/>
  <c r="G864" i="1" s="1"/>
  <c r="G865" i="1" s="1"/>
  <c r="G866" i="1" s="1"/>
  <c r="G867" i="1" s="1"/>
  <c r="G868" i="1" s="1"/>
  <c r="G869" i="1" s="1"/>
  <c r="G870" i="1" s="1"/>
  <c r="G871" i="1" s="1"/>
  <c r="G872" i="1" s="1"/>
  <c r="G873" i="1" s="1"/>
  <c r="R1167" i="1"/>
  <c r="Q1167" i="1" s="1"/>
  <c r="S1167" i="1"/>
  <c r="S219" i="1"/>
  <c r="R219" i="1"/>
  <c r="Q219" i="1" s="1"/>
  <c r="R1255" i="1"/>
  <c r="Q1255" i="1" s="1"/>
  <c r="S1255" i="1"/>
  <c r="G978" i="1"/>
  <c r="G979" i="1" s="1"/>
  <c r="G980" i="1" s="1"/>
  <c r="G981" i="1" s="1"/>
  <c r="G982" i="1" s="1"/>
  <c r="G983" i="1" s="1"/>
  <c r="G984" i="1" s="1"/>
  <c r="G985" i="1" s="1"/>
  <c r="F978" i="1"/>
  <c r="F979" i="1" s="1"/>
  <c r="F980" i="1" s="1"/>
  <c r="F981" i="1" s="1"/>
  <c r="F982" i="1" s="1"/>
  <c r="F983" i="1" s="1"/>
  <c r="F984" i="1" s="1"/>
  <c r="F985" i="1" s="1"/>
  <c r="I978" i="1"/>
  <c r="I979" i="1" s="1"/>
  <c r="I980" i="1" s="1"/>
  <c r="I981" i="1" s="1"/>
  <c r="I982" i="1" s="1"/>
  <c r="I983" i="1" s="1"/>
  <c r="I984" i="1" s="1"/>
  <c r="I985" i="1" s="1"/>
  <c r="H978" i="1"/>
  <c r="H979" i="1" s="1"/>
  <c r="H980" i="1" s="1"/>
  <c r="H981" i="1" s="1"/>
  <c r="H982" i="1" s="1"/>
  <c r="H983" i="1" s="1"/>
  <c r="H984" i="1" s="1"/>
  <c r="H985" i="1" s="1"/>
  <c r="R978" i="1"/>
  <c r="Q978" i="1" s="1"/>
  <c r="S468" i="1"/>
  <c r="R468" i="1"/>
  <c r="Q468" i="1" s="1"/>
  <c r="S771" i="1"/>
  <c r="R771" i="1"/>
  <c r="Q771" i="1" s="1"/>
  <c r="S836" i="1"/>
  <c r="R836" i="1"/>
  <c r="Q836" i="1" s="1"/>
  <c r="S1165" i="1"/>
  <c r="R1165" i="1"/>
  <c r="Q1165" i="1" s="1"/>
  <c r="R1105" i="1"/>
  <c r="Q1105" i="1" s="1"/>
  <c r="S1105" i="1"/>
  <c r="S608" i="1"/>
  <c r="R608" i="1"/>
  <c r="Q608" i="1" s="1"/>
  <c r="G153" i="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R779" i="1"/>
  <c r="Q779" i="1" s="1"/>
  <c r="S779" i="1"/>
  <c r="S221" i="1"/>
  <c r="R221" i="1"/>
  <c r="Q221" i="1" s="1"/>
  <c r="H881" i="1"/>
  <c r="H882" i="1" s="1"/>
  <c r="H883" i="1" s="1"/>
  <c r="H884" i="1" s="1"/>
  <c r="H885" i="1" s="1"/>
  <c r="H886" i="1" s="1"/>
  <c r="S1264" i="1"/>
  <c r="R1264" i="1"/>
  <c r="Q1264" i="1" s="1"/>
  <c r="S811" i="1"/>
  <c r="R811" i="1"/>
  <c r="Q811" i="1" s="1"/>
  <c r="S237" i="1"/>
  <c r="R237" i="1"/>
  <c r="Q237" i="1" s="1"/>
  <c r="S966" i="1"/>
  <c r="R966" i="1"/>
  <c r="Q966" i="1" s="1"/>
  <c r="S324" i="1"/>
  <c r="R324" i="1"/>
  <c r="Q324" i="1" s="1"/>
  <c r="S496" i="1"/>
  <c r="R496" i="1"/>
  <c r="Q496" i="1" s="1"/>
  <c r="R553" i="1"/>
  <c r="Q553" i="1" s="1"/>
  <c r="S553" i="1"/>
  <c r="H1329" i="1"/>
  <c r="H1330" i="1" s="1"/>
  <c r="H1331" i="1" s="1"/>
  <c r="H1332" i="1" s="1"/>
  <c r="H1333" i="1" s="1"/>
  <c r="H1334" i="1" s="1"/>
  <c r="S1385" i="1"/>
  <c r="R1385" i="1"/>
  <c r="Q1385" i="1" s="1"/>
  <c r="H713" i="1"/>
  <c r="H714" i="1" s="1"/>
  <c r="H715" i="1" s="1"/>
  <c r="H716" i="1" s="1"/>
  <c r="H717" i="1" s="1"/>
  <c r="H718" i="1" s="1"/>
  <c r="S368" i="1"/>
  <c r="R368" i="1"/>
  <c r="Q368" i="1" s="1"/>
  <c r="G1358" i="1"/>
  <c r="G1359" i="1" s="1"/>
  <c r="G1360" i="1" s="1"/>
  <c r="G1361" i="1" s="1"/>
  <c r="G1362" i="1" s="1"/>
  <c r="S638" i="1"/>
  <c r="R638" i="1"/>
  <c r="Q638" i="1" s="1"/>
  <c r="S501" i="1"/>
  <c r="R501" i="1"/>
  <c r="Q501" i="1" s="1"/>
  <c r="R519" i="1"/>
  <c r="Q519" i="1" s="1"/>
  <c r="S519" i="1"/>
  <c r="S1436" i="1"/>
  <c r="R1436" i="1"/>
  <c r="Q1436" i="1" s="1"/>
  <c r="S770" i="1"/>
  <c r="R770" i="1"/>
  <c r="Q770" i="1" s="1"/>
  <c r="S127" i="1"/>
  <c r="R127" i="1"/>
  <c r="Q127" i="1" s="1"/>
  <c r="S861" i="1"/>
  <c r="R861" i="1"/>
  <c r="Q861" i="1" s="1"/>
  <c r="S412" i="1"/>
  <c r="R412" i="1"/>
  <c r="Q412" i="1" s="1"/>
  <c r="S1063" i="1"/>
  <c r="R1063" i="1"/>
  <c r="Q1063" i="1" s="1"/>
  <c r="S1202" i="1"/>
  <c r="R1202" i="1"/>
  <c r="Q1202" i="1" s="1"/>
  <c r="S832" i="1"/>
  <c r="R832" i="1"/>
  <c r="Q832" i="1" s="1"/>
  <c r="R465" i="1"/>
  <c r="Q465" i="1" s="1"/>
  <c r="S465" i="1"/>
  <c r="G1447" i="1"/>
  <c r="G1448" i="1" s="1"/>
  <c r="G1449" i="1" s="1"/>
  <c r="G1450" i="1" s="1"/>
  <c r="G1451" i="1" s="1"/>
  <c r="G1452" i="1" s="1"/>
  <c r="G1453" i="1" s="1"/>
  <c r="I1447" i="1"/>
  <c r="I1448" i="1" s="1"/>
  <c r="I1449" i="1" s="1"/>
  <c r="I1450" i="1" s="1"/>
  <c r="I1451" i="1" s="1"/>
  <c r="I1452" i="1" s="1"/>
  <c r="I1453" i="1" s="1"/>
  <c r="H1447" i="1"/>
  <c r="H1448" i="1" s="1"/>
  <c r="H1449" i="1" s="1"/>
  <c r="H1450" i="1" s="1"/>
  <c r="H1451" i="1" s="1"/>
  <c r="H1452" i="1" s="1"/>
  <c r="H1453" i="1" s="1"/>
  <c r="F1447" i="1"/>
  <c r="F1448" i="1" s="1"/>
  <c r="F1449" i="1" s="1"/>
  <c r="F1450" i="1" s="1"/>
  <c r="F1451" i="1" s="1"/>
  <c r="F1452" i="1" s="1"/>
  <c r="F1453" i="1" s="1"/>
  <c r="R1447" i="1"/>
  <c r="Q1447" i="1" s="1"/>
  <c r="G103" i="1"/>
  <c r="G104" i="1" s="1"/>
  <c r="G105" i="1" s="1"/>
  <c r="G106" i="1" s="1"/>
  <c r="G107" i="1" s="1"/>
  <c r="G108" i="1" s="1"/>
  <c r="G109" i="1" s="1"/>
  <c r="I103" i="1"/>
  <c r="I104" i="1" s="1"/>
  <c r="I105" i="1" s="1"/>
  <c r="I106" i="1" s="1"/>
  <c r="I107" i="1" s="1"/>
  <c r="I108" i="1" s="1"/>
  <c r="I109" i="1" s="1"/>
  <c r="F103" i="1"/>
  <c r="F104" i="1" s="1"/>
  <c r="F105" i="1" s="1"/>
  <c r="F106" i="1" s="1"/>
  <c r="F107" i="1" s="1"/>
  <c r="F108" i="1" s="1"/>
  <c r="F109" i="1" s="1"/>
  <c r="H103" i="1"/>
  <c r="H104" i="1" s="1"/>
  <c r="H105" i="1" s="1"/>
  <c r="H106" i="1" s="1"/>
  <c r="H107" i="1" s="1"/>
  <c r="H108" i="1" s="1"/>
  <c r="H109" i="1" s="1"/>
  <c r="R103" i="1"/>
  <c r="Q103" i="1" s="1"/>
  <c r="S182" i="1"/>
  <c r="R182" i="1"/>
  <c r="Q182" i="1" s="1"/>
  <c r="S242" i="1"/>
  <c r="R242" i="1"/>
  <c r="Q242" i="1" s="1"/>
  <c r="S1414" i="1"/>
  <c r="R1414" i="1"/>
  <c r="Q1414" i="1" s="1"/>
  <c r="S497" i="1"/>
  <c r="R497" i="1"/>
  <c r="Q497" i="1" s="1"/>
  <c r="R1364" i="1"/>
  <c r="Q1364" i="1" s="1"/>
  <c r="S1364" i="1"/>
  <c r="H518" i="1"/>
  <c r="H519" i="1" s="1"/>
  <c r="H520" i="1" s="1"/>
  <c r="H521" i="1" s="1"/>
  <c r="H522" i="1" s="1"/>
  <c r="S1227" i="1"/>
  <c r="R1227" i="1"/>
  <c r="Q1227" i="1" s="1"/>
  <c r="G789" i="1"/>
  <c r="R789" i="1"/>
  <c r="Q789" i="1" s="1"/>
  <c r="S789" i="1"/>
  <c r="G838" i="1"/>
  <c r="G839" i="1" s="1"/>
  <c r="G840" i="1" s="1"/>
  <c r="G841" i="1" s="1"/>
  <c r="G842" i="1" s="1"/>
  <c r="G843" i="1" s="1"/>
  <c r="G844" i="1" s="1"/>
  <c r="I838" i="1"/>
  <c r="I839" i="1" s="1"/>
  <c r="I840" i="1" s="1"/>
  <c r="I841" i="1" s="1"/>
  <c r="I842" i="1" s="1"/>
  <c r="I843" i="1" s="1"/>
  <c r="I844" i="1" s="1"/>
  <c r="H838" i="1"/>
  <c r="H839" i="1" s="1"/>
  <c r="H840" i="1" s="1"/>
  <c r="H841" i="1" s="1"/>
  <c r="H842" i="1" s="1"/>
  <c r="H843" i="1" s="1"/>
  <c r="H844" i="1" s="1"/>
  <c r="F838" i="1"/>
  <c r="F839" i="1" s="1"/>
  <c r="F840" i="1" s="1"/>
  <c r="F841" i="1" s="1"/>
  <c r="F842" i="1" s="1"/>
  <c r="F843" i="1" s="1"/>
  <c r="F844" i="1" s="1"/>
  <c r="R838" i="1"/>
  <c r="Q838" i="1" s="1"/>
  <c r="R547" i="1"/>
  <c r="Q547" i="1" s="1"/>
  <c r="S547" i="1"/>
  <c r="S840" i="1"/>
  <c r="R840" i="1"/>
  <c r="Q840" i="1" s="1"/>
  <c r="S239" i="1"/>
  <c r="R239" i="1"/>
  <c r="Q239" i="1" s="1"/>
  <c r="R278" i="1"/>
  <c r="Q278" i="1" s="1"/>
  <c r="R107" i="1"/>
  <c r="Q107" i="1" s="1"/>
  <c r="S107" i="1"/>
  <c r="S830" i="1"/>
  <c r="R830" i="1"/>
  <c r="Q830" i="1" s="1"/>
  <c r="G1307" i="1"/>
  <c r="G1308" i="1" s="1"/>
  <c r="G1309" i="1" s="1"/>
  <c r="G1310" i="1" s="1"/>
  <c r="G1311" i="1" s="1"/>
  <c r="G1312" i="1" s="1"/>
  <c r="G1313" i="1" s="1"/>
  <c r="I1307" i="1"/>
  <c r="I1308" i="1" s="1"/>
  <c r="I1309" i="1" s="1"/>
  <c r="I1310" i="1" s="1"/>
  <c r="I1311" i="1" s="1"/>
  <c r="I1312" i="1" s="1"/>
  <c r="I1313" i="1" s="1"/>
  <c r="H1307" i="1"/>
  <c r="H1308" i="1" s="1"/>
  <c r="H1309" i="1" s="1"/>
  <c r="H1310" i="1" s="1"/>
  <c r="H1311" i="1" s="1"/>
  <c r="H1312" i="1" s="1"/>
  <c r="H1313" i="1" s="1"/>
  <c r="F1307" i="1"/>
  <c r="F1308" i="1" s="1"/>
  <c r="F1309" i="1" s="1"/>
  <c r="F1310" i="1" s="1"/>
  <c r="F1311" i="1" s="1"/>
  <c r="F1312" i="1" s="1"/>
  <c r="F1313" i="1" s="1"/>
  <c r="R1307" i="1"/>
  <c r="Q1307" i="1" s="1"/>
  <c r="I349" i="1"/>
  <c r="I350" i="1" s="1"/>
  <c r="I351" i="1" s="1"/>
  <c r="I352" i="1" s="1"/>
  <c r="I353" i="1" s="1"/>
  <c r="I354" i="1" s="1"/>
  <c r="I1385" i="1"/>
  <c r="I1386" i="1" s="1"/>
  <c r="I1387" i="1" s="1"/>
  <c r="I1388" i="1" s="1"/>
  <c r="I1389" i="1" s="1"/>
  <c r="I1390" i="1" s="1"/>
  <c r="S1086" i="1"/>
  <c r="R1086" i="1"/>
  <c r="Q1086" i="1" s="1"/>
  <c r="S1000" i="1"/>
  <c r="R1000" i="1"/>
  <c r="Q1000" i="1" s="1"/>
  <c r="R923" i="1"/>
  <c r="Q923" i="1" s="1"/>
  <c r="S923" i="1"/>
  <c r="S895" i="1"/>
  <c r="R895" i="1"/>
  <c r="Q895" i="1" s="1"/>
  <c r="S188" i="1"/>
  <c r="R188" i="1"/>
  <c r="Q188" i="1" s="1"/>
  <c r="S611" i="1"/>
  <c r="R611" i="1"/>
  <c r="Q611" i="1" s="1"/>
  <c r="R97" i="1"/>
  <c r="Q97" i="1" s="1"/>
  <c r="S97" i="1"/>
  <c r="S744" i="1"/>
  <c r="R744" i="1"/>
  <c r="Q744" i="1" s="1"/>
  <c r="F1408" i="1"/>
  <c r="F1409" i="1" s="1"/>
  <c r="F1410" i="1" s="1"/>
  <c r="F1411" i="1" s="1"/>
  <c r="R1051" i="1"/>
  <c r="Q1051" i="1" s="1"/>
  <c r="S1051" i="1"/>
  <c r="G642" i="1"/>
  <c r="G643" i="1" s="1"/>
  <c r="G644" i="1" s="1"/>
  <c r="G645" i="1" s="1"/>
  <c r="G646" i="1" s="1"/>
  <c r="G647" i="1" s="1"/>
  <c r="G648" i="1" s="1"/>
  <c r="H642" i="1"/>
  <c r="H643" i="1" s="1"/>
  <c r="H644" i="1" s="1"/>
  <c r="H645" i="1" s="1"/>
  <c r="H646" i="1" s="1"/>
  <c r="H647" i="1" s="1"/>
  <c r="H648" i="1" s="1"/>
  <c r="F642" i="1"/>
  <c r="F643" i="1" s="1"/>
  <c r="F644" i="1" s="1"/>
  <c r="F645" i="1" s="1"/>
  <c r="F646" i="1" s="1"/>
  <c r="F647" i="1" s="1"/>
  <c r="F648" i="1" s="1"/>
  <c r="I642" i="1"/>
  <c r="I643" i="1" s="1"/>
  <c r="I644" i="1" s="1"/>
  <c r="I645" i="1" s="1"/>
  <c r="I646" i="1" s="1"/>
  <c r="I647" i="1" s="1"/>
  <c r="I648" i="1" s="1"/>
  <c r="R642" i="1"/>
  <c r="Q642" i="1" s="1"/>
  <c r="S827" i="1"/>
  <c r="R827" i="1"/>
  <c r="Q827" i="1" s="1"/>
  <c r="G411" i="1"/>
  <c r="G412" i="1" s="1"/>
  <c r="G413" i="1" s="1"/>
  <c r="G414" i="1" s="1"/>
  <c r="G415" i="1" s="1"/>
  <c r="G416" i="1" s="1"/>
  <c r="G417" i="1" s="1"/>
  <c r="F411" i="1"/>
  <c r="F412" i="1" s="1"/>
  <c r="F413" i="1" s="1"/>
  <c r="F414" i="1" s="1"/>
  <c r="F415" i="1" s="1"/>
  <c r="F416" i="1" s="1"/>
  <c r="F417" i="1" s="1"/>
  <c r="I411" i="1"/>
  <c r="I412" i="1" s="1"/>
  <c r="I413" i="1" s="1"/>
  <c r="I414" i="1" s="1"/>
  <c r="I415" i="1" s="1"/>
  <c r="I416" i="1" s="1"/>
  <c r="I417" i="1" s="1"/>
  <c r="H411" i="1"/>
  <c r="H412" i="1" s="1"/>
  <c r="H413" i="1" s="1"/>
  <c r="H414" i="1" s="1"/>
  <c r="H415" i="1" s="1"/>
  <c r="H416" i="1" s="1"/>
  <c r="H417" i="1" s="1"/>
  <c r="R411" i="1"/>
  <c r="Q411" i="1" s="1"/>
  <c r="R463" i="1"/>
  <c r="Q463" i="1" s="1"/>
  <c r="S463" i="1"/>
  <c r="S115" i="1"/>
  <c r="R115" i="1"/>
  <c r="Q115" i="1" s="1"/>
  <c r="S1036" i="1"/>
  <c r="R1036" i="1"/>
  <c r="Q1036" i="1" s="1"/>
  <c r="S1162" i="1"/>
  <c r="R1162" i="1"/>
  <c r="Q1162" i="1" s="1"/>
  <c r="H685" i="1"/>
  <c r="H686" i="1" s="1"/>
  <c r="H687" i="1" s="1"/>
  <c r="H688" i="1" s="1"/>
  <c r="H689" i="1" s="1"/>
  <c r="H690" i="1" s="1"/>
  <c r="H691" i="1" s="1"/>
  <c r="H692" i="1" s="1"/>
  <c r="H693" i="1" s="1"/>
  <c r="H694" i="1" s="1"/>
  <c r="H695" i="1" s="1"/>
  <c r="H696" i="1" s="1"/>
  <c r="H697" i="1" s="1"/>
  <c r="H698" i="1" s="1"/>
  <c r="H699" i="1" s="1"/>
  <c r="H700" i="1" s="1"/>
  <c r="H701" i="1" s="1"/>
  <c r="H702" i="1" s="1"/>
  <c r="H703" i="1" s="1"/>
  <c r="H704" i="1" s="1"/>
  <c r="H705" i="1" s="1"/>
  <c r="F909" i="1"/>
  <c r="F910" i="1" s="1"/>
  <c r="F911" i="1" s="1"/>
  <c r="F912" i="1" s="1"/>
  <c r="F913" i="1" s="1"/>
  <c r="F914" i="1" s="1"/>
  <c r="S815" i="1"/>
  <c r="R815" i="1"/>
  <c r="Q815" i="1" s="1"/>
  <c r="S500" i="1"/>
  <c r="R500" i="1"/>
  <c r="Q500" i="1" s="1"/>
  <c r="S1004" i="1"/>
  <c r="R1004" i="1"/>
  <c r="Q1004" i="1" s="1"/>
  <c r="I741" i="1"/>
  <c r="I742" i="1" s="1"/>
  <c r="I743" i="1" s="1"/>
  <c r="I744" i="1" s="1"/>
  <c r="I745" i="1" s="1"/>
  <c r="I746" i="1" s="1"/>
  <c r="R1199" i="1"/>
  <c r="Q1199" i="1" s="1"/>
  <c r="S1199" i="1"/>
  <c r="S722" i="1"/>
  <c r="R722" i="1"/>
  <c r="Q722" i="1" s="1"/>
  <c r="S1141" i="1"/>
  <c r="R1141" i="1"/>
  <c r="Q1141" i="1" s="1"/>
  <c r="S645" i="1"/>
  <c r="R645" i="1"/>
  <c r="Q645" i="1" s="1"/>
  <c r="H1161" i="1"/>
  <c r="H1162" i="1" s="1"/>
  <c r="H1163" i="1" s="1"/>
  <c r="H1164" i="1" s="1"/>
  <c r="H1165" i="1" s="1"/>
  <c r="H1166" i="1" s="1"/>
  <c r="H1167" i="1" s="1"/>
  <c r="H1168" i="1" s="1"/>
  <c r="H1169" i="1" s="1"/>
  <c r="H1170" i="1" s="1"/>
  <c r="H1171" i="1" s="1"/>
  <c r="H1172" i="1" s="1"/>
  <c r="H1173" i="1" s="1"/>
  <c r="H1174" i="1" s="1"/>
  <c r="H1175" i="1" s="1"/>
  <c r="H1176" i="1" s="1"/>
  <c r="H1177" i="1" s="1"/>
  <c r="H1178" i="1" s="1"/>
  <c r="H1179" i="1" s="1"/>
  <c r="H1180" i="1" s="1"/>
  <c r="H1181" i="1" s="1"/>
  <c r="S743" i="1"/>
  <c r="R743" i="1"/>
  <c r="Q743" i="1" s="1"/>
  <c r="S192" i="1"/>
  <c r="R192" i="1"/>
  <c r="Q192" i="1" s="1"/>
  <c r="S1317" i="1"/>
  <c r="R1317" i="1"/>
  <c r="Q1317" i="1" s="1"/>
  <c r="S169" i="1"/>
  <c r="R169" i="1"/>
  <c r="Q169" i="1" s="1"/>
  <c r="S1118" i="1"/>
  <c r="R1118" i="1"/>
  <c r="Q1118" i="1" s="1"/>
  <c r="S85" i="1"/>
  <c r="R85" i="1"/>
  <c r="Q85" i="1" s="1"/>
  <c r="S1057" i="1"/>
  <c r="R1057" i="1"/>
  <c r="Q1057" i="1" s="1"/>
  <c r="R1059" i="1"/>
  <c r="Q1059" i="1" s="1"/>
  <c r="S1059" i="1"/>
  <c r="H237" i="1"/>
  <c r="H238" i="1" s="1"/>
  <c r="H239" i="1" s="1"/>
  <c r="H240" i="1" s="1"/>
  <c r="H241" i="1" s="1"/>
  <c r="H242" i="1" s="1"/>
  <c r="R983" i="1"/>
  <c r="Q983" i="1" s="1"/>
  <c r="S983" i="1"/>
  <c r="S1195" i="1"/>
  <c r="R1195" i="1"/>
  <c r="Q1195" i="1" s="1"/>
  <c r="S1125" i="1"/>
  <c r="R1125" i="1"/>
  <c r="Q1125" i="1" s="1"/>
  <c r="S78" i="1"/>
  <c r="R78" i="1"/>
  <c r="Q78" i="1" s="1"/>
  <c r="G845" i="1"/>
  <c r="F845" i="1"/>
  <c r="I845" i="1"/>
  <c r="H845" i="1"/>
  <c r="R845" i="1"/>
  <c r="Q845" i="1" s="1"/>
  <c r="S506" i="1"/>
  <c r="R506" i="1"/>
  <c r="Q506" i="1" s="1"/>
  <c r="G369" i="1"/>
  <c r="I369" i="1"/>
  <c r="H369" i="1"/>
  <c r="F369" i="1"/>
  <c r="R369" i="1"/>
  <c r="Q369" i="1" s="1"/>
  <c r="S864" i="1"/>
  <c r="R864" i="1"/>
  <c r="Q864" i="1" s="1"/>
  <c r="S886" i="1"/>
  <c r="R886" i="1"/>
  <c r="Q886" i="1" s="1"/>
  <c r="S528" i="1"/>
  <c r="R528" i="1"/>
  <c r="Q528" i="1" s="1"/>
  <c r="S212" i="1"/>
  <c r="R212" i="1"/>
  <c r="Q212" i="1" s="1"/>
  <c r="F1133" i="1"/>
  <c r="F1134" i="1" s="1"/>
  <c r="F1135" i="1" s="1"/>
  <c r="F1136" i="1" s="1"/>
  <c r="F1137" i="1" s="1"/>
  <c r="F1138" i="1" s="1"/>
  <c r="S358" i="1"/>
  <c r="R358" i="1"/>
  <c r="Q358" i="1" s="1"/>
  <c r="R889" i="1"/>
  <c r="Q889" i="1" s="1"/>
  <c r="S889" i="1"/>
  <c r="G965" i="1"/>
  <c r="G966" i="1" s="1"/>
  <c r="G967" i="1" s="1"/>
  <c r="G968" i="1" s="1"/>
  <c r="G969" i="1" s="1"/>
  <c r="G970" i="1" s="1"/>
  <c r="S1168" i="1"/>
  <c r="R1168" i="1"/>
  <c r="Q1168" i="1" s="1"/>
  <c r="S618" i="1"/>
  <c r="R618" i="1"/>
  <c r="Q618" i="1" s="1"/>
  <c r="S529" i="1"/>
  <c r="R529" i="1"/>
  <c r="Q529" i="1" s="1"/>
  <c r="R1169" i="1"/>
  <c r="Q1169" i="1" s="1"/>
  <c r="S1169" i="1"/>
  <c r="S332" i="1"/>
  <c r="R332" i="1"/>
  <c r="Q332" i="1" s="1"/>
  <c r="S984" i="1"/>
  <c r="R984" i="1"/>
  <c r="Q984" i="1" s="1"/>
  <c r="R957" i="1"/>
  <c r="Q957" i="1" s="1"/>
  <c r="I629" i="1"/>
  <c r="I630" i="1" s="1"/>
  <c r="I631" i="1" s="1"/>
  <c r="I632" i="1" s="1"/>
  <c r="I633" i="1" s="1"/>
  <c r="I634" i="1" s="1"/>
  <c r="G390" i="1"/>
  <c r="G391" i="1" s="1"/>
  <c r="G392" i="1" s="1"/>
  <c r="G393" i="1" s="1"/>
  <c r="G394" i="1" s="1"/>
  <c r="G395" i="1" s="1"/>
  <c r="G396" i="1" s="1"/>
  <c r="F390" i="1"/>
  <c r="F391" i="1" s="1"/>
  <c r="F392" i="1" s="1"/>
  <c r="F393" i="1" s="1"/>
  <c r="F394" i="1" s="1"/>
  <c r="F395" i="1" s="1"/>
  <c r="F396" i="1" s="1"/>
  <c r="I390" i="1"/>
  <c r="I391" i="1" s="1"/>
  <c r="I392" i="1" s="1"/>
  <c r="I393" i="1" s="1"/>
  <c r="I394" i="1" s="1"/>
  <c r="I395" i="1" s="1"/>
  <c r="I396" i="1" s="1"/>
  <c r="H390" i="1"/>
  <c r="H391" i="1" s="1"/>
  <c r="H392" i="1" s="1"/>
  <c r="H393" i="1" s="1"/>
  <c r="H394" i="1" s="1"/>
  <c r="H395" i="1" s="1"/>
  <c r="H396" i="1" s="1"/>
  <c r="R390" i="1"/>
  <c r="Q390" i="1" s="1"/>
  <c r="S665" i="1"/>
  <c r="R665" i="1"/>
  <c r="Q665" i="1" s="1"/>
  <c r="S1444" i="1"/>
  <c r="R1444" i="1"/>
  <c r="Q1444" i="1" s="1"/>
  <c r="S996" i="1"/>
  <c r="R996" i="1"/>
  <c r="Q996" i="1" s="1"/>
  <c r="H1217" i="1"/>
  <c r="H1218" i="1" s="1"/>
  <c r="H1219" i="1" s="1"/>
  <c r="H1220" i="1" s="1"/>
  <c r="H1221" i="1" s="1"/>
  <c r="H1222" i="1" s="1"/>
  <c r="S1291" i="1"/>
  <c r="R1291" i="1"/>
  <c r="Q1291" i="1" s="1"/>
  <c r="R495" i="1"/>
  <c r="Q495" i="1" s="1"/>
  <c r="S275" i="1"/>
  <c r="R275" i="1"/>
  <c r="Q275" i="1" s="1"/>
  <c r="S267" i="1"/>
  <c r="R267" i="1"/>
  <c r="Q267" i="1" s="1"/>
  <c r="R1249" i="1"/>
  <c r="Q1249" i="1" s="1"/>
  <c r="S1249" i="1"/>
  <c r="S452" i="1"/>
  <c r="R452" i="1"/>
  <c r="Q452" i="1" s="1"/>
  <c r="F433" i="1"/>
  <c r="F434" i="1" s="1"/>
  <c r="F435" i="1" s="1"/>
  <c r="F436" i="1" s="1"/>
  <c r="F437" i="1" s="1"/>
  <c r="F438" i="1" s="1"/>
  <c r="S283" i="1"/>
  <c r="R283" i="1"/>
  <c r="Q283" i="1" s="1"/>
  <c r="R605" i="1"/>
  <c r="Q605" i="1" s="1"/>
  <c r="S605" i="1"/>
  <c r="G474" i="1"/>
  <c r="G475" i="1" s="1"/>
  <c r="G476" i="1" s="1"/>
  <c r="G477" i="1" s="1"/>
  <c r="G478" i="1" s="1"/>
  <c r="G479" i="1" s="1"/>
  <c r="G480" i="1" s="1"/>
  <c r="H474" i="1"/>
  <c r="H475" i="1" s="1"/>
  <c r="H476" i="1" s="1"/>
  <c r="H477" i="1" s="1"/>
  <c r="H478" i="1" s="1"/>
  <c r="H479" i="1" s="1"/>
  <c r="H480" i="1" s="1"/>
  <c r="F474" i="1"/>
  <c r="F475" i="1" s="1"/>
  <c r="F476" i="1" s="1"/>
  <c r="F477" i="1" s="1"/>
  <c r="F478" i="1" s="1"/>
  <c r="F479" i="1" s="1"/>
  <c r="F480" i="1" s="1"/>
  <c r="I474" i="1"/>
  <c r="I475" i="1" s="1"/>
  <c r="I476" i="1" s="1"/>
  <c r="I477" i="1" s="1"/>
  <c r="I478" i="1" s="1"/>
  <c r="I479" i="1" s="1"/>
  <c r="I480" i="1" s="1"/>
  <c r="R474" i="1"/>
  <c r="Q474" i="1" s="1"/>
  <c r="R1001" i="1"/>
  <c r="Q1001" i="1" s="1"/>
  <c r="S1001" i="1"/>
  <c r="S1089" i="1"/>
  <c r="R1089" i="1"/>
  <c r="Q1089" i="1" s="1"/>
  <c r="R1418" i="1"/>
  <c r="Q1418" i="1" s="1"/>
  <c r="S1418" i="1"/>
  <c r="R691" i="1"/>
  <c r="Q691" i="1" s="1"/>
  <c r="I1105" i="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S1143" i="1"/>
  <c r="R1143" i="1"/>
  <c r="Q1143" i="1" s="1"/>
  <c r="R268" i="1"/>
  <c r="Q268" i="1" s="1"/>
  <c r="S268" i="1"/>
  <c r="S79" i="1"/>
  <c r="R79" i="1"/>
  <c r="Q79" i="1" s="1"/>
  <c r="S527" i="1"/>
  <c r="R527" i="1"/>
  <c r="Q527" i="1" s="1"/>
  <c r="S1259" i="1"/>
  <c r="R1259" i="1"/>
  <c r="Q1259" i="1" s="1"/>
  <c r="S478" i="1"/>
  <c r="R478" i="1"/>
  <c r="Q478" i="1" s="1"/>
  <c r="R697" i="1"/>
  <c r="Q697" i="1" s="1"/>
  <c r="S697" i="1"/>
  <c r="S1397" i="1"/>
  <c r="R1397" i="1"/>
  <c r="Q1397" i="1" s="1"/>
  <c r="H1245" i="1"/>
  <c r="H1246" i="1" s="1"/>
  <c r="H1247" i="1" s="1"/>
  <c r="H1248" i="1" s="1"/>
  <c r="H1249" i="1" s="1"/>
  <c r="H1250" i="1" s="1"/>
  <c r="G1370" i="1"/>
  <c r="G1371" i="1" s="1"/>
  <c r="G1372" i="1" s="1"/>
  <c r="G1373" i="1" s="1"/>
  <c r="G1374" i="1" s="1"/>
  <c r="G1375" i="1" s="1"/>
  <c r="G1376" i="1" s="1"/>
  <c r="I1370" i="1"/>
  <c r="I1371" i="1" s="1"/>
  <c r="I1372" i="1" s="1"/>
  <c r="I1373" i="1" s="1"/>
  <c r="I1374" i="1" s="1"/>
  <c r="I1375" i="1" s="1"/>
  <c r="I1376" i="1" s="1"/>
  <c r="F1370" i="1"/>
  <c r="F1371" i="1" s="1"/>
  <c r="F1372" i="1" s="1"/>
  <c r="F1373" i="1" s="1"/>
  <c r="F1374" i="1" s="1"/>
  <c r="F1375" i="1" s="1"/>
  <c r="F1376" i="1" s="1"/>
  <c r="H1370" i="1"/>
  <c r="H1371" i="1" s="1"/>
  <c r="H1372" i="1" s="1"/>
  <c r="H1373" i="1" s="1"/>
  <c r="H1374" i="1" s="1"/>
  <c r="H1375" i="1" s="1"/>
  <c r="H1376" i="1" s="1"/>
  <c r="R1370" i="1"/>
  <c r="Q1370" i="1" s="1"/>
  <c r="S1115" i="1"/>
  <c r="R1115" i="1"/>
  <c r="Q1115" i="1" s="1"/>
  <c r="S326" i="1"/>
  <c r="R326" i="1"/>
  <c r="Q326" i="1" s="1"/>
  <c r="R1413" i="1"/>
  <c r="Q1413" i="1" s="1"/>
  <c r="S1413" i="1"/>
  <c r="S1150" i="1"/>
  <c r="R1150" i="1"/>
  <c r="Q1150" i="1" s="1"/>
  <c r="G586" i="1"/>
  <c r="G587" i="1" s="1"/>
  <c r="G588" i="1" s="1"/>
  <c r="G589" i="1" s="1"/>
  <c r="G590" i="1" s="1"/>
  <c r="G591" i="1" s="1"/>
  <c r="G592" i="1" s="1"/>
  <c r="I586" i="1"/>
  <c r="I587" i="1" s="1"/>
  <c r="I588" i="1" s="1"/>
  <c r="I589" i="1" s="1"/>
  <c r="I590" i="1" s="1"/>
  <c r="I591" i="1" s="1"/>
  <c r="I592" i="1" s="1"/>
  <c r="F586" i="1"/>
  <c r="F587" i="1" s="1"/>
  <c r="F588" i="1" s="1"/>
  <c r="F589" i="1" s="1"/>
  <c r="F590" i="1" s="1"/>
  <c r="F591" i="1" s="1"/>
  <c r="F592" i="1" s="1"/>
  <c r="H586" i="1"/>
  <c r="H587" i="1" s="1"/>
  <c r="H588" i="1" s="1"/>
  <c r="H589" i="1" s="1"/>
  <c r="H590" i="1" s="1"/>
  <c r="H591" i="1" s="1"/>
  <c r="H592" i="1" s="1"/>
  <c r="R586" i="1"/>
  <c r="Q586" i="1" s="1"/>
  <c r="S979" i="1"/>
  <c r="R979" i="1"/>
  <c r="Q979" i="1" s="1"/>
  <c r="R668" i="1"/>
  <c r="Q668" i="1" s="1"/>
  <c r="S668" i="1"/>
  <c r="S610" i="1"/>
  <c r="R610" i="1"/>
  <c r="Q610" i="1" s="1"/>
  <c r="G1314" i="1"/>
  <c r="G1315" i="1" s="1"/>
  <c r="G1316" i="1" s="1"/>
  <c r="G1317" i="1" s="1"/>
  <c r="G1318" i="1" s="1"/>
  <c r="G1319" i="1" s="1"/>
  <c r="G1320" i="1" s="1"/>
  <c r="I1314" i="1"/>
  <c r="I1315" i="1" s="1"/>
  <c r="I1316" i="1" s="1"/>
  <c r="I1317" i="1" s="1"/>
  <c r="I1318" i="1" s="1"/>
  <c r="I1319" i="1" s="1"/>
  <c r="I1320" i="1" s="1"/>
  <c r="R1314" i="1"/>
  <c r="Q1314" i="1" s="1"/>
  <c r="F1314" i="1"/>
  <c r="F1315" i="1" s="1"/>
  <c r="F1316" i="1" s="1"/>
  <c r="F1317" i="1" s="1"/>
  <c r="F1318" i="1" s="1"/>
  <c r="F1319" i="1" s="1"/>
  <c r="F1320" i="1" s="1"/>
  <c r="H1314" i="1"/>
  <c r="H1315" i="1" s="1"/>
  <c r="H1316" i="1" s="1"/>
  <c r="H1317" i="1" s="1"/>
  <c r="H1318" i="1" s="1"/>
  <c r="H1319" i="1" s="1"/>
  <c r="H1320" i="1" s="1"/>
  <c r="R1357" i="1"/>
  <c r="Q1357" i="1" s="1"/>
  <c r="S1357" i="1"/>
  <c r="S1222" i="1"/>
  <c r="R1222" i="1"/>
  <c r="Q1222" i="1" s="1"/>
  <c r="R1035" i="1"/>
  <c r="Q1035" i="1" s="1"/>
  <c r="S1035" i="1"/>
  <c r="S948" i="1"/>
  <c r="R948" i="1"/>
  <c r="Q948" i="1" s="1"/>
  <c r="S730" i="1"/>
  <c r="R730" i="1"/>
  <c r="Q730" i="1" s="1"/>
  <c r="R1417" i="1"/>
  <c r="Q1417" i="1" s="1"/>
  <c r="S1417" i="1"/>
  <c r="R359" i="1"/>
  <c r="Q359" i="1" s="1"/>
  <c r="S359" i="1"/>
  <c r="S1011" i="1"/>
  <c r="R1011" i="1"/>
  <c r="Q1011" i="1" s="1"/>
  <c r="S1416" i="1"/>
  <c r="R1416" i="1"/>
  <c r="Q1416" i="1" s="1"/>
  <c r="F993" i="1"/>
  <c r="F994" i="1" s="1"/>
  <c r="F995" i="1" s="1"/>
  <c r="F996" i="1" s="1"/>
  <c r="F997" i="1" s="1"/>
  <c r="F998" i="1" s="1"/>
  <c r="S162" i="1"/>
  <c r="R162" i="1"/>
  <c r="Q162" i="1" s="1"/>
  <c r="S1078" i="1"/>
  <c r="R1078" i="1"/>
  <c r="Q1078" i="1" s="1"/>
  <c r="R939" i="1"/>
  <c r="Q939" i="1" s="1"/>
  <c r="S939" i="1"/>
  <c r="G733" i="1"/>
  <c r="H733" i="1"/>
  <c r="F733" i="1"/>
  <c r="I733" i="1"/>
  <c r="R733" i="1"/>
  <c r="Q733" i="1" s="1"/>
  <c r="S856" i="1"/>
  <c r="R856" i="1"/>
  <c r="Q856" i="1" s="1"/>
  <c r="R1316" i="1"/>
  <c r="Q1316" i="1" s="1"/>
  <c r="S1316" i="1"/>
  <c r="S48" i="1"/>
  <c r="R48" i="1"/>
  <c r="Q48" i="1" s="1"/>
  <c r="S50" i="1"/>
  <c r="R50" i="1"/>
  <c r="Q50" i="1" s="1"/>
  <c r="R557" i="1"/>
  <c r="Q557" i="1" s="1"/>
  <c r="S557" i="1"/>
  <c r="G215" i="1"/>
  <c r="G216" i="1" s="1"/>
  <c r="G217" i="1" s="1"/>
  <c r="G218" i="1" s="1"/>
  <c r="G219" i="1" s="1"/>
  <c r="G220" i="1" s="1"/>
  <c r="G221" i="1" s="1"/>
  <c r="I215" i="1"/>
  <c r="I216" i="1" s="1"/>
  <c r="I217" i="1" s="1"/>
  <c r="I218" i="1" s="1"/>
  <c r="I219" i="1" s="1"/>
  <c r="I220" i="1" s="1"/>
  <c r="I221" i="1" s="1"/>
  <c r="F215" i="1"/>
  <c r="F216" i="1" s="1"/>
  <c r="F217" i="1" s="1"/>
  <c r="F218" i="1" s="1"/>
  <c r="F219" i="1" s="1"/>
  <c r="F220" i="1" s="1"/>
  <c r="F221" i="1" s="1"/>
  <c r="H215" i="1"/>
  <c r="H216" i="1" s="1"/>
  <c r="H217" i="1" s="1"/>
  <c r="H218" i="1" s="1"/>
  <c r="H219" i="1" s="1"/>
  <c r="H220" i="1" s="1"/>
  <c r="H221" i="1" s="1"/>
  <c r="R215" i="1"/>
  <c r="Q215" i="1" s="1"/>
  <c r="I377" i="1"/>
  <c r="I378" i="1" s="1"/>
  <c r="I379" i="1" s="1"/>
  <c r="I380" i="1" s="1"/>
  <c r="I381" i="1" s="1"/>
  <c r="I382" i="1" s="1"/>
  <c r="S142" i="1"/>
  <c r="R142" i="1"/>
  <c r="Q142" i="1" s="1"/>
  <c r="R896" i="1"/>
  <c r="Q896" i="1" s="1"/>
  <c r="S896" i="1"/>
  <c r="G754" i="1"/>
  <c r="G755" i="1" s="1"/>
  <c r="G756" i="1" s="1"/>
  <c r="G757" i="1" s="1"/>
  <c r="G758" i="1" s="1"/>
  <c r="G759" i="1" s="1"/>
  <c r="G760" i="1" s="1"/>
  <c r="I754" i="1"/>
  <c r="I755" i="1" s="1"/>
  <c r="I756" i="1" s="1"/>
  <c r="I757" i="1" s="1"/>
  <c r="I758" i="1" s="1"/>
  <c r="I759" i="1" s="1"/>
  <c r="I760" i="1" s="1"/>
  <c r="H754" i="1"/>
  <c r="H755" i="1" s="1"/>
  <c r="H756" i="1" s="1"/>
  <c r="H757" i="1" s="1"/>
  <c r="H758" i="1" s="1"/>
  <c r="H759" i="1" s="1"/>
  <c r="H760" i="1" s="1"/>
  <c r="F754" i="1"/>
  <c r="F755" i="1" s="1"/>
  <c r="F756" i="1" s="1"/>
  <c r="F757" i="1" s="1"/>
  <c r="F758" i="1" s="1"/>
  <c r="F759" i="1" s="1"/>
  <c r="F760" i="1" s="1"/>
  <c r="R754" i="1"/>
  <c r="Q754" i="1" s="1"/>
  <c r="S1121" i="1"/>
  <c r="R1121" i="1"/>
  <c r="Q1121" i="1" s="1"/>
  <c r="R1228" i="1"/>
  <c r="Q1228" i="1" s="1"/>
  <c r="S1228" i="1"/>
  <c r="S1331" i="1"/>
  <c r="R1331" i="1"/>
  <c r="Q1331" i="1" s="1"/>
  <c r="S562" i="1"/>
  <c r="R562" i="1"/>
  <c r="Q562" i="1" s="1"/>
  <c r="G887" i="1"/>
  <c r="G888" i="1" s="1"/>
  <c r="G889" i="1" s="1"/>
  <c r="G890" i="1" s="1"/>
  <c r="G891" i="1" s="1"/>
  <c r="G892" i="1" s="1"/>
  <c r="G893" i="1" s="1"/>
  <c r="I887" i="1"/>
  <c r="I888" i="1" s="1"/>
  <c r="I889" i="1" s="1"/>
  <c r="I890" i="1" s="1"/>
  <c r="I891" i="1" s="1"/>
  <c r="I892" i="1" s="1"/>
  <c r="I893" i="1" s="1"/>
  <c r="F887" i="1"/>
  <c r="F888" i="1" s="1"/>
  <c r="F889" i="1" s="1"/>
  <c r="F890" i="1" s="1"/>
  <c r="F891" i="1" s="1"/>
  <c r="F892" i="1" s="1"/>
  <c r="F893" i="1" s="1"/>
  <c r="H887" i="1"/>
  <c r="H888" i="1" s="1"/>
  <c r="H889" i="1" s="1"/>
  <c r="H890" i="1" s="1"/>
  <c r="H891" i="1" s="1"/>
  <c r="H892" i="1" s="1"/>
  <c r="H893" i="1" s="1"/>
  <c r="R887" i="1"/>
  <c r="Q887" i="1" s="1"/>
  <c r="S100" i="1"/>
  <c r="R100" i="1"/>
  <c r="Q100" i="1" s="1"/>
  <c r="R920" i="1"/>
  <c r="Q920" i="1" s="1"/>
  <c r="S920" i="1"/>
  <c r="G1251" i="1"/>
  <c r="G1252" i="1" s="1"/>
  <c r="G1253" i="1" s="1"/>
  <c r="G1254" i="1" s="1"/>
  <c r="G1255" i="1" s="1"/>
  <c r="G1256" i="1" s="1"/>
  <c r="G1257" i="1" s="1"/>
  <c r="I1251" i="1"/>
  <c r="I1252" i="1" s="1"/>
  <c r="I1253" i="1" s="1"/>
  <c r="I1254" i="1" s="1"/>
  <c r="I1255" i="1" s="1"/>
  <c r="I1256" i="1" s="1"/>
  <c r="I1257" i="1" s="1"/>
  <c r="F1251" i="1"/>
  <c r="F1252" i="1" s="1"/>
  <c r="F1253" i="1" s="1"/>
  <c r="F1254" i="1" s="1"/>
  <c r="F1255" i="1" s="1"/>
  <c r="F1256" i="1" s="1"/>
  <c r="F1257" i="1" s="1"/>
  <c r="H1251" i="1"/>
  <c r="H1252" i="1" s="1"/>
  <c r="H1253" i="1" s="1"/>
  <c r="H1254" i="1" s="1"/>
  <c r="H1255" i="1" s="1"/>
  <c r="H1256" i="1" s="1"/>
  <c r="H1257" i="1" s="1"/>
  <c r="R1251" i="1"/>
  <c r="Q1251" i="1" s="1"/>
  <c r="G418" i="1"/>
  <c r="G419" i="1" s="1"/>
  <c r="G420" i="1" s="1"/>
  <c r="G421" i="1" s="1"/>
  <c r="G422" i="1" s="1"/>
  <c r="G423" i="1" s="1"/>
  <c r="G424" i="1" s="1"/>
  <c r="I418" i="1"/>
  <c r="I419" i="1" s="1"/>
  <c r="I420" i="1" s="1"/>
  <c r="I421" i="1" s="1"/>
  <c r="I422" i="1" s="1"/>
  <c r="I423" i="1" s="1"/>
  <c r="I424" i="1" s="1"/>
  <c r="H418" i="1"/>
  <c r="H419" i="1" s="1"/>
  <c r="H420" i="1" s="1"/>
  <c r="H421" i="1" s="1"/>
  <c r="H422" i="1" s="1"/>
  <c r="H423" i="1" s="1"/>
  <c r="H424" i="1" s="1"/>
  <c r="F418" i="1"/>
  <c r="F419" i="1" s="1"/>
  <c r="F420" i="1" s="1"/>
  <c r="F421" i="1" s="1"/>
  <c r="F422" i="1" s="1"/>
  <c r="F423" i="1" s="1"/>
  <c r="F424" i="1" s="1"/>
  <c r="R418" i="1"/>
  <c r="Q418" i="1" s="1"/>
  <c r="S854" i="1"/>
  <c r="R854" i="1"/>
  <c r="Q854" i="1" s="1"/>
  <c r="S1338" i="1"/>
  <c r="R1338" i="1"/>
  <c r="Q1338" i="1" s="1"/>
  <c r="G110" i="1"/>
  <c r="G111" i="1" s="1"/>
  <c r="G112" i="1" s="1"/>
  <c r="G113" i="1" s="1"/>
  <c r="G114" i="1" s="1"/>
  <c r="G115" i="1" s="1"/>
  <c r="G116" i="1" s="1"/>
  <c r="H110" i="1"/>
  <c r="H111" i="1" s="1"/>
  <c r="H112" i="1" s="1"/>
  <c r="H113" i="1" s="1"/>
  <c r="H114" i="1" s="1"/>
  <c r="H115" i="1" s="1"/>
  <c r="H116" i="1" s="1"/>
  <c r="F110" i="1"/>
  <c r="F111" i="1" s="1"/>
  <c r="F112" i="1" s="1"/>
  <c r="F113" i="1" s="1"/>
  <c r="F114" i="1" s="1"/>
  <c r="F115" i="1" s="1"/>
  <c r="F116" i="1" s="1"/>
  <c r="I110" i="1"/>
  <c r="I111" i="1" s="1"/>
  <c r="I112" i="1" s="1"/>
  <c r="I113" i="1" s="1"/>
  <c r="I114" i="1" s="1"/>
  <c r="I115" i="1" s="1"/>
  <c r="I116" i="1" s="1"/>
  <c r="R110" i="1"/>
  <c r="Q110" i="1" s="1"/>
  <c r="S724" i="1"/>
  <c r="R724" i="1"/>
  <c r="Q724" i="1" s="1"/>
  <c r="R1108" i="1"/>
  <c r="Q1108" i="1" s="1"/>
  <c r="S1108" i="1"/>
  <c r="G579" i="1"/>
  <c r="G580" i="1" s="1"/>
  <c r="G581" i="1" s="1"/>
  <c r="G582" i="1" s="1"/>
  <c r="G583" i="1" s="1"/>
  <c r="G584" i="1" s="1"/>
  <c r="G585" i="1" s="1"/>
  <c r="H579" i="1"/>
  <c r="H580" i="1" s="1"/>
  <c r="H581" i="1" s="1"/>
  <c r="H582" i="1" s="1"/>
  <c r="H583" i="1" s="1"/>
  <c r="H584" i="1" s="1"/>
  <c r="H585" i="1" s="1"/>
  <c r="F579" i="1"/>
  <c r="F580" i="1" s="1"/>
  <c r="F581" i="1" s="1"/>
  <c r="F582" i="1" s="1"/>
  <c r="F583" i="1" s="1"/>
  <c r="F584" i="1" s="1"/>
  <c r="F585" i="1" s="1"/>
  <c r="I579" i="1"/>
  <c r="I580" i="1" s="1"/>
  <c r="I581" i="1" s="1"/>
  <c r="I582" i="1" s="1"/>
  <c r="I583" i="1" s="1"/>
  <c r="I584" i="1" s="1"/>
  <c r="I585" i="1" s="1"/>
  <c r="R579" i="1"/>
  <c r="Q579" i="1" s="1"/>
  <c r="R565" i="1"/>
  <c r="Q565" i="1" s="1"/>
  <c r="G341" i="1"/>
  <c r="I341" i="1"/>
  <c r="F341" i="1"/>
  <c r="H341" i="1"/>
  <c r="R341" i="1"/>
  <c r="Q341" i="1" s="1"/>
  <c r="S248" i="1"/>
  <c r="R248" i="1"/>
  <c r="Q248" i="1" s="1"/>
  <c r="S1038" i="1"/>
  <c r="R1038" i="1"/>
  <c r="Q1038" i="1" s="1"/>
  <c r="S227" i="1"/>
  <c r="R227" i="1"/>
  <c r="Q227" i="1" s="1"/>
  <c r="S1359" i="1"/>
  <c r="R1359" i="1"/>
  <c r="Q1359" i="1" s="1"/>
  <c r="G670" i="1"/>
  <c r="G671" i="1" s="1"/>
  <c r="G672" i="1" s="1"/>
  <c r="G673" i="1" s="1"/>
  <c r="G674" i="1" s="1"/>
  <c r="G675" i="1" s="1"/>
  <c r="G676" i="1" s="1"/>
  <c r="I670" i="1"/>
  <c r="I671" i="1" s="1"/>
  <c r="I672" i="1" s="1"/>
  <c r="I673" i="1" s="1"/>
  <c r="I674" i="1" s="1"/>
  <c r="I675" i="1" s="1"/>
  <c r="I676" i="1" s="1"/>
  <c r="F670" i="1"/>
  <c r="F671" i="1" s="1"/>
  <c r="F672" i="1" s="1"/>
  <c r="F673" i="1" s="1"/>
  <c r="F674" i="1" s="1"/>
  <c r="F675" i="1" s="1"/>
  <c r="F676" i="1" s="1"/>
  <c r="H670" i="1"/>
  <c r="H671" i="1" s="1"/>
  <c r="H672" i="1" s="1"/>
  <c r="H673" i="1" s="1"/>
  <c r="H674" i="1" s="1"/>
  <c r="H675" i="1" s="1"/>
  <c r="H676" i="1" s="1"/>
  <c r="R670" i="1"/>
  <c r="Q670" i="1" s="1"/>
  <c r="S982" i="1"/>
  <c r="R982" i="1"/>
  <c r="Q982" i="1" s="1"/>
  <c r="H797" i="1"/>
  <c r="H798" i="1" s="1"/>
  <c r="H799" i="1" s="1"/>
  <c r="H800" i="1" s="1"/>
  <c r="H801" i="1" s="1"/>
  <c r="H802" i="1" s="1"/>
  <c r="R580" i="1"/>
  <c r="Q580" i="1" s="1"/>
  <c r="S580" i="1"/>
  <c r="S615" i="1"/>
  <c r="R615" i="1"/>
  <c r="Q615" i="1" s="1"/>
  <c r="S1254" i="1"/>
  <c r="R1254" i="1"/>
  <c r="Q1254" i="1" s="1"/>
  <c r="S1425" i="1"/>
  <c r="R1425" i="1"/>
  <c r="Q1425" i="1" s="1"/>
  <c r="R1021" i="1"/>
  <c r="Q1021" i="1" s="1"/>
  <c r="S1021" i="1"/>
  <c r="R27" i="1"/>
  <c r="Q27" i="1" s="1"/>
  <c r="S27" i="1"/>
  <c r="R23" i="1"/>
  <c r="Q23" i="1" s="1"/>
  <c r="S23" i="1"/>
  <c r="R17" i="1"/>
  <c r="Q17" i="1" s="1"/>
  <c r="S17" i="1"/>
  <c r="R22" i="1"/>
  <c r="Q22" i="1" s="1"/>
  <c r="S22" i="1"/>
  <c r="R28" i="1"/>
  <c r="Q28" i="1" s="1"/>
  <c r="S28" i="1"/>
  <c r="R32" i="1"/>
  <c r="Q32" i="1" s="1"/>
  <c r="S32" i="1"/>
  <c r="R25" i="1"/>
  <c r="Q25" i="1" s="1"/>
  <c r="S25" i="1"/>
  <c r="R21" i="1"/>
  <c r="Q21" i="1" s="1"/>
  <c r="S21" i="1"/>
  <c r="R20" i="1"/>
  <c r="Q20" i="1" s="1"/>
  <c r="S20" i="1"/>
  <c r="R24" i="1"/>
  <c r="Q24" i="1" s="1"/>
  <c r="S24" i="1"/>
  <c r="S13" i="1"/>
  <c r="R13" i="1"/>
  <c r="Q13" i="1" s="1"/>
  <c r="R30" i="1"/>
  <c r="Q30" i="1" s="1"/>
  <c r="S30" i="1"/>
  <c r="R18" i="1"/>
  <c r="Q18" i="1" s="1"/>
  <c r="S18" i="1"/>
  <c r="R15" i="1"/>
  <c r="Q15" i="1" s="1"/>
  <c r="S15" i="1"/>
  <c r="R14" i="1"/>
  <c r="Q14" i="1" s="1"/>
  <c r="S14" i="1"/>
  <c r="R31" i="1"/>
  <c r="Q31" i="1" s="1"/>
  <c r="S31" i="1"/>
  <c r="R29" i="1"/>
  <c r="Q29" i="1" s="1"/>
  <c r="S29" i="1"/>
  <c r="R16" i="1"/>
  <c r="Q16" i="1" s="1"/>
  <c r="S16" i="1"/>
  <c r="N61" i="4"/>
  <c r="M61" i="4"/>
  <c r="A62" i="4"/>
  <c r="C63" i="4"/>
  <c r="H62" i="4"/>
  <c r="K62" i="4" s="1"/>
  <c r="I62" i="4"/>
  <c r="L62" i="4" s="1"/>
  <c r="G62" i="4"/>
  <c r="V128" i="1" l="1"/>
  <c r="C130" i="6"/>
  <c r="A129" i="6"/>
  <c r="H129" i="6"/>
  <c r="V129" i="1" s="1"/>
  <c r="M62" i="4"/>
  <c r="J62" i="4"/>
  <c r="N62" i="4" s="1"/>
  <c r="A63" i="4"/>
  <c r="C64" i="4"/>
  <c r="H63" i="4"/>
  <c r="K63" i="4" s="1"/>
  <c r="G63" i="4"/>
  <c r="I63" i="4"/>
  <c r="L63" i="4" s="1"/>
  <c r="M63" i="4" l="1"/>
  <c r="C131" i="6"/>
  <c r="A130" i="6"/>
  <c r="H130" i="6"/>
  <c r="V130" i="1" s="1"/>
  <c r="A64" i="4"/>
  <c r="H64" i="4"/>
  <c r="K64" i="4" s="1"/>
  <c r="I64" i="4"/>
  <c r="L64" i="4" s="1"/>
  <c r="C65" i="4"/>
  <c r="G64" i="4"/>
  <c r="J63" i="4"/>
  <c r="N63" i="4" s="1"/>
  <c r="H131" i="6" l="1"/>
  <c r="V131" i="1" s="1"/>
  <c r="C132" i="6"/>
  <c r="A131" i="6"/>
  <c r="A65" i="4"/>
  <c r="C66" i="4"/>
  <c r="I65" i="4"/>
  <c r="L65" i="4" s="1"/>
  <c r="H65" i="4"/>
  <c r="K65" i="4" s="1"/>
  <c r="G65" i="4"/>
  <c r="M64" i="4"/>
  <c r="J64" i="4"/>
  <c r="N64" i="4" s="1"/>
  <c r="J65" i="4" l="1"/>
  <c r="C133" i="6"/>
  <c r="A132" i="6"/>
  <c r="H132" i="6"/>
  <c r="V132" i="1" s="1"/>
  <c r="N65" i="4"/>
  <c r="M65" i="4"/>
  <c r="A66" i="4"/>
  <c r="C67" i="4"/>
  <c r="I66" i="4"/>
  <c r="L66" i="4" s="1"/>
  <c r="H66" i="4"/>
  <c r="K66" i="4" s="1"/>
  <c r="G66" i="4"/>
  <c r="C134" i="6" l="1"/>
  <c r="A133" i="6"/>
  <c r="H133" i="6"/>
  <c r="V133" i="1" s="1"/>
  <c r="M66" i="4"/>
  <c r="J66" i="4"/>
  <c r="N66" i="4" s="1"/>
  <c r="A67" i="4"/>
  <c r="C68" i="4"/>
  <c r="I67" i="4"/>
  <c r="L67" i="4" s="1"/>
  <c r="H67" i="4"/>
  <c r="K67" i="4" s="1"/>
  <c r="G67" i="4"/>
  <c r="M67" i="4" l="1"/>
  <c r="C135" i="6"/>
  <c r="A134" i="6"/>
  <c r="H134" i="6"/>
  <c r="V134" i="1" s="1"/>
  <c r="J67" i="4"/>
  <c r="N67" i="4" s="1"/>
  <c r="A68" i="4"/>
  <c r="H68" i="4"/>
  <c r="K68" i="4" s="1"/>
  <c r="C69" i="4"/>
  <c r="I68" i="4"/>
  <c r="L68" i="4" s="1"/>
  <c r="G68" i="4"/>
  <c r="M68" i="4" l="1"/>
  <c r="H135" i="6"/>
  <c r="C136" i="6"/>
  <c r="A135" i="6"/>
  <c r="J68" i="4"/>
  <c r="N68" i="4" s="1"/>
  <c r="A69" i="4"/>
  <c r="C70" i="4"/>
  <c r="I69" i="4"/>
  <c r="L69" i="4" s="1"/>
  <c r="H69" i="4"/>
  <c r="K69" i="4" s="1"/>
  <c r="G69" i="4"/>
  <c r="V135" i="1" l="1"/>
  <c r="M69" i="4"/>
  <c r="C137" i="6"/>
  <c r="A136" i="6"/>
  <c r="H136" i="6"/>
  <c r="V136" i="1" s="1"/>
  <c r="A70" i="4"/>
  <c r="C71" i="4"/>
  <c r="H70" i="4"/>
  <c r="K70" i="4" s="1"/>
  <c r="G70" i="4"/>
  <c r="I70" i="4"/>
  <c r="L70" i="4" s="1"/>
  <c r="J69" i="4"/>
  <c r="N69" i="4" s="1"/>
  <c r="M70" i="4" l="1"/>
  <c r="C138" i="6"/>
  <c r="H137" i="6"/>
  <c r="V137" i="1" s="1"/>
  <c r="A137" i="6"/>
  <c r="J70" i="4"/>
  <c r="N70" i="4" s="1"/>
  <c r="A71" i="4"/>
  <c r="C72" i="4"/>
  <c r="I71" i="4"/>
  <c r="L71" i="4" s="1"/>
  <c r="H71" i="4"/>
  <c r="K71" i="4" s="1"/>
  <c r="G71" i="4"/>
  <c r="M71" i="4" l="1"/>
  <c r="C139" i="6"/>
  <c r="A138" i="6"/>
  <c r="H138" i="6"/>
  <c r="V138" i="1" s="1"/>
  <c r="A72" i="4"/>
  <c r="H72" i="4"/>
  <c r="K72" i="4" s="1"/>
  <c r="I72" i="4"/>
  <c r="L72" i="4" s="1"/>
  <c r="C73" i="4"/>
  <c r="G72" i="4"/>
  <c r="J71" i="4"/>
  <c r="N71" i="4" s="1"/>
  <c r="M72" i="4" l="1"/>
  <c r="H139" i="6"/>
  <c r="V139" i="1" s="1"/>
  <c r="C140" i="6"/>
  <c r="A139" i="6"/>
  <c r="A73" i="4"/>
  <c r="C74" i="4"/>
  <c r="I73" i="4"/>
  <c r="L73" i="4" s="1"/>
  <c r="H73" i="4"/>
  <c r="K73" i="4" s="1"/>
  <c r="G73" i="4"/>
  <c r="J72" i="4"/>
  <c r="N72" i="4" s="1"/>
  <c r="M73" i="4" l="1"/>
  <c r="C141" i="6"/>
  <c r="A140" i="6"/>
  <c r="H140" i="6"/>
  <c r="V140" i="1" s="1"/>
  <c r="A74" i="4"/>
  <c r="C75" i="4"/>
  <c r="G74" i="4"/>
  <c r="J74" i="4" s="1"/>
  <c r="I74" i="4"/>
  <c r="L74" i="4" s="1"/>
  <c r="H74" i="4"/>
  <c r="K74" i="4" s="1"/>
  <c r="J73" i="4"/>
  <c r="N73" i="4" s="1"/>
  <c r="A141" i="6" l="1"/>
  <c r="H141" i="6"/>
  <c r="V141" i="1" s="1"/>
  <c r="C142" i="6"/>
  <c r="N74" i="4"/>
  <c r="A75" i="4"/>
  <c r="C76" i="4"/>
  <c r="I75" i="4"/>
  <c r="L75" i="4" s="1"/>
  <c r="H75" i="4"/>
  <c r="K75" i="4" s="1"/>
  <c r="G75" i="4"/>
  <c r="M74" i="4"/>
  <c r="M75" i="4" l="1"/>
  <c r="A142" i="6"/>
  <c r="H142" i="6"/>
  <c r="V142" i="1" s="1"/>
  <c r="C143" i="6"/>
  <c r="J75" i="4"/>
  <c r="N75" i="4" s="1"/>
  <c r="A76" i="4"/>
  <c r="H76" i="4"/>
  <c r="K76" i="4" s="1"/>
  <c r="C77" i="4"/>
  <c r="I76" i="4"/>
  <c r="L76" i="4" s="1"/>
  <c r="G76" i="4"/>
  <c r="M76" i="4" l="1"/>
  <c r="H143" i="6"/>
  <c r="V143" i="1" s="1"/>
  <c r="C144" i="6"/>
  <c r="A143" i="6"/>
  <c r="J76" i="4"/>
  <c r="N76" i="4" s="1"/>
  <c r="A77" i="4"/>
  <c r="C78" i="4"/>
  <c r="I77" i="4"/>
  <c r="L77" i="4" s="1"/>
  <c r="H77" i="4"/>
  <c r="K77" i="4" s="1"/>
  <c r="G77" i="4"/>
  <c r="M77" i="4" l="1"/>
  <c r="A144" i="6"/>
  <c r="H144" i="6"/>
  <c r="V144" i="1" s="1"/>
  <c r="C145" i="6"/>
  <c r="A78" i="4"/>
  <c r="C79" i="4"/>
  <c r="H78" i="4"/>
  <c r="K78" i="4" s="1"/>
  <c r="I78" i="4"/>
  <c r="L78" i="4" s="1"/>
  <c r="G78" i="4"/>
  <c r="J77" i="4"/>
  <c r="N77" i="4" s="1"/>
  <c r="M78" i="4" l="1"/>
  <c r="A145" i="6"/>
  <c r="H145" i="6"/>
  <c r="V145" i="1" s="1"/>
  <c r="C146" i="6"/>
  <c r="J78" i="4"/>
  <c r="N78" i="4" s="1"/>
  <c r="A79" i="4"/>
  <c r="C80" i="4"/>
  <c r="G79" i="4"/>
  <c r="I79" i="4"/>
  <c r="L79" i="4" s="1"/>
  <c r="H79" i="4"/>
  <c r="K79" i="4" s="1"/>
  <c r="C147" i="6" l="1"/>
  <c r="H146" i="6"/>
  <c r="A146" i="6"/>
  <c r="A80" i="4"/>
  <c r="H80" i="4"/>
  <c r="K80" i="4" s="1"/>
  <c r="I80" i="4"/>
  <c r="L80" i="4" s="1"/>
  <c r="C81" i="4"/>
  <c r="G80" i="4"/>
  <c r="M79" i="4"/>
  <c r="J79" i="4"/>
  <c r="N79" i="4" s="1"/>
  <c r="M80" i="4" l="1"/>
  <c r="C148" i="6"/>
  <c r="A147" i="6"/>
  <c r="H147" i="6"/>
  <c r="V146" i="1" s="1"/>
  <c r="A81" i="4"/>
  <c r="C82" i="4"/>
  <c r="I81" i="4"/>
  <c r="L81" i="4" s="1"/>
  <c r="H81" i="4"/>
  <c r="K81" i="4" s="1"/>
  <c r="G81" i="4"/>
  <c r="J80" i="4"/>
  <c r="N80" i="4" s="1"/>
  <c r="M81" i="4" l="1"/>
  <c r="H148" i="6"/>
  <c r="C149" i="6"/>
  <c r="A148" i="6"/>
  <c r="A82" i="4"/>
  <c r="C83" i="4"/>
  <c r="I82" i="4"/>
  <c r="L82" i="4" s="1"/>
  <c r="H82" i="4"/>
  <c r="K82" i="4" s="1"/>
  <c r="G82" i="4"/>
  <c r="J81" i="4"/>
  <c r="N81" i="4" s="1"/>
  <c r="V147" i="1" l="1"/>
  <c r="M82" i="4"/>
  <c r="A149" i="6"/>
  <c r="C150" i="6"/>
  <c r="H149" i="6"/>
  <c r="V148" i="1" s="1"/>
  <c r="J82" i="4"/>
  <c r="N82" i="4" s="1"/>
  <c r="A83" i="4"/>
  <c r="C84" i="4"/>
  <c r="I83" i="4"/>
  <c r="L83" i="4" s="1"/>
  <c r="H83" i="4"/>
  <c r="K83" i="4" s="1"/>
  <c r="G83" i="4"/>
  <c r="M83" i="4" l="1"/>
  <c r="C151" i="6"/>
  <c r="A150" i="6"/>
  <c r="T149" i="1" s="1"/>
  <c r="H150" i="6"/>
  <c r="V149" i="1" s="1"/>
  <c r="J83" i="4"/>
  <c r="N83" i="4" s="1"/>
  <c r="A84" i="4"/>
  <c r="H84" i="4"/>
  <c r="K84" i="4" s="1"/>
  <c r="C85" i="4"/>
  <c r="I84" i="4"/>
  <c r="L84" i="4" s="1"/>
  <c r="G84" i="4"/>
  <c r="M84" i="4" l="1"/>
  <c r="T150" i="1"/>
  <c r="A151" i="6"/>
  <c r="H151" i="6"/>
  <c r="V150" i="1" s="1"/>
  <c r="C152" i="6"/>
  <c r="J84" i="4"/>
  <c r="N84" i="4" s="1"/>
  <c r="A85" i="4"/>
  <c r="C86" i="4"/>
  <c r="I85" i="4"/>
  <c r="L85" i="4" s="1"/>
  <c r="H85" i="4"/>
  <c r="K85" i="4" s="1"/>
  <c r="G85" i="4"/>
  <c r="M85" i="4" l="1"/>
  <c r="A152" i="6"/>
  <c r="C153" i="6"/>
  <c r="H152" i="6"/>
  <c r="V151" i="1" s="1"/>
  <c r="A86" i="4"/>
  <c r="C87" i="4"/>
  <c r="H86" i="4"/>
  <c r="K86" i="4" s="1"/>
  <c r="G86" i="4"/>
  <c r="I86" i="4"/>
  <c r="L86" i="4" s="1"/>
  <c r="J85" i="4"/>
  <c r="N85" i="4" s="1"/>
  <c r="M86" i="4" l="1"/>
  <c r="C154" i="6"/>
  <c r="A153" i="6"/>
  <c r="H153" i="6"/>
  <c r="V152" i="1" s="1"/>
  <c r="J86" i="4"/>
  <c r="N86" i="4" s="1"/>
  <c r="A87" i="4"/>
  <c r="C88" i="4"/>
  <c r="G87" i="4"/>
  <c r="I87" i="4"/>
  <c r="L87" i="4" s="1"/>
  <c r="H87" i="4"/>
  <c r="K87" i="4" s="1"/>
  <c r="A154" i="6" l="1"/>
  <c r="H154" i="6"/>
  <c r="V153" i="1" s="1"/>
  <c r="C155" i="6"/>
  <c r="A88" i="4"/>
  <c r="H88" i="4"/>
  <c r="K88" i="4" s="1"/>
  <c r="I88" i="4"/>
  <c r="L88" i="4" s="1"/>
  <c r="C89" i="4"/>
  <c r="G88" i="4"/>
  <c r="M87" i="4"/>
  <c r="J87" i="4"/>
  <c r="N87" i="4" s="1"/>
  <c r="M88" i="4" l="1"/>
  <c r="C156" i="6"/>
  <c r="A155" i="6"/>
  <c r="H155" i="6"/>
  <c r="V154" i="1" s="1"/>
  <c r="A89" i="4"/>
  <c r="C90" i="4"/>
  <c r="I89" i="4"/>
  <c r="L89" i="4" s="1"/>
  <c r="H89" i="4"/>
  <c r="K89" i="4" s="1"/>
  <c r="G89" i="4"/>
  <c r="J88" i="4"/>
  <c r="N88" i="4" s="1"/>
  <c r="M89" i="4" l="1"/>
  <c r="H156" i="6"/>
  <c r="V155" i="1" s="1"/>
  <c r="C157" i="6"/>
  <c r="A156" i="6"/>
  <c r="A90" i="4"/>
  <c r="C91" i="4"/>
  <c r="G90" i="4"/>
  <c r="J90" i="4" s="1"/>
  <c r="I90" i="4"/>
  <c r="L90" i="4" s="1"/>
  <c r="H90" i="4"/>
  <c r="K90" i="4" s="1"/>
  <c r="J89" i="4"/>
  <c r="N89" i="4" s="1"/>
  <c r="N90" i="4" l="1"/>
  <c r="C158" i="6"/>
  <c r="A157" i="6"/>
  <c r="H157" i="6"/>
  <c r="V156" i="1" s="1"/>
  <c r="A91" i="4"/>
  <c r="C92" i="4"/>
  <c r="I91" i="4"/>
  <c r="L91" i="4" s="1"/>
  <c r="H91" i="4"/>
  <c r="K91" i="4" s="1"/>
  <c r="G91" i="4"/>
  <c r="M90" i="4"/>
  <c r="M91" i="4" l="1"/>
  <c r="C159" i="6"/>
  <c r="A158" i="6"/>
  <c r="H158" i="6"/>
  <c r="V157" i="1" s="1"/>
  <c r="A92" i="4"/>
  <c r="H92" i="4"/>
  <c r="K92" i="4" s="1"/>
  <c r="C93" i="4"/>
  <c r="I92" i="4"/>
  <c r="L92" i="4" s="1"/>
  <c r="G92" i="4"/>
  <c r="J91" i="4"/>
  <c r="N91" i="4" s="1"/>
  <c r="M92" i="4" l="1"/>
  <c r="C160" i="6"/>
  <c r="A159" i="6"/>
  <c r="T158" i="1" s="1"/>
  <c r="H159" i="6"/>
  <c r="V158" i="1" s="1"/>
  <c r="J92" i="4"/>
  <c r="N92" i="4" s="1"/>
  <c r="A93" i="4"/>
  <c r="C94" i="4"/>
  <c r="I93" i="4"/>
  <c r="L93" i="4" s="1"/>
  <c r="H93" i="4"/>
  <c r="K93" i="4" s="1"/>
  <c r="G93" i="4"/>
  <c r="M93" i="4" l="1"/>
  <c r="H160" i="6"/>
  <c r="V159" i="1" s="1"/>
  <c r="C161" i="6"/>
  <c r="A160" i="6"/>
  <c r="A94" i="4"/>
  <c r="C95" i="4"/>
  <c r="H94" i="4"/>
  <c r="K94" i="4" s="1"/>
  <c r="I94" i="4"/>
  <c r="L94" i="4" s="1"/>
  <c r="G94" i="4"/>
  <c r="J93" i="4"/>
  <c r="N93" i="4" s="1"/>
  <c r="M94" i="4" l="1"/>
  <c r="C162" i="6"/>
  <c r="A161" i="6"/>
  <c r="H161" i="6"/>
  <c r="V160" i="1" s="1"/>
  <c r="J94" i="4"/>
  <c r="N94" i="4" s="1"/>
  <c r="A95" i="4"/>
  <c r="C96" i="4"/>
  <c r="G95" i="4"/>
  <c r="I95" i="4"/>
  <c r="L95" i="4" s="1"/>
  <c r="H95" i="4"/>
  <c r="K95" i="4" s="1"/>
  <c r="C163" i="6" l="1"/>
  <c r="A162" i="6"/>
  <c r="H162" i="6"/>
  <c r="V161" i="1" s="1"/>
  <c r="A96" i="4"/>
  <c r="H96" i="4"/>
  <c r="K96" i="4" s="1"/>
  <c r="I96" i="4"/>
  <c r="L96" i="4" s="1"/>
  <c r="C97" i="4"/>
  <c r="G96" i="4"/>
  <c r="M95" i="4"/>
  <c r="J95" i="4"/>
  <c r="N95" i="4" s="1"/>
  <c r="M96" i="4" l="1"/>
  <c r="C164" i="6"/>
  <c r="A163" i="6"/>
  <c r="H163" i="6"/>
  <c r="V162" i="1" s="1"/>
  <c r="A97" i="4"/>
  <c r="C98" i="4"/>
  <c r="I97" i="4"/>
  <c r="L97" i="4" s="1"/>
  <c r="H97" i="4"/>
  <c r="K97" i="4" s="1"/>
  <c r="G97" i="4"/>
  <c r="J96" i="4"/>
  <c r="N96" i="4" s="1"/>
  <c r="M97" i="4" l="1"/>
  <c r="H164" i="6"/>
  <c r="V163" i="1" s="1"/>
  <c r="A164" i="6"/>
  <c r="C165" i="6"/>
  <c r="J97" i="4"/>
  <c r="N97" i="4" s="1"/>
  <c r="A98" i="4"/>
  <c r="C99" i="4"/>
  <c r="G98" i="4"/>
  <c r="I98" i="4"/>
  <c r="L98" i="4" s="1"/>
  <c r="H98" i="4"/>
  <c r="K98" i="4" s="1"/>
  <c r="C166" i="6" l="1"/>
  <c r="A165" i="6"/>
  <c r="H165" i="6"/>
  <c r="V164" i="1" s="1"/>
  <c r="M98" i="4"/>
  <c r="J98" i="4"/>
  <c r="N98" i="4" s="1"/>
  <c r="C100" i="4"/>
  <c r="A99" i="4"/>
  <c r="I99" i="4"/>
  <c r="L99" i="4" s="1"/>
  <c r="H99" i="4"/>
  <c r="K99" i="4" s="1"/>
  <c r="G99" i="4"/>
  <c r="M99" i="4" l="1"/>
  <c r="C167" i="6"/>
  <c r="A166" i="6"/>
  <c r="H166" i="6"/>
  <c r="V165" i="1" s="1"/>
  <c r="J99" i="4"/>
  <c r="N99" i="4" s="1"/>
  <c r="C101" i="4"/>
  <c r="A100" i="4"/>
  <c r="I100" i="4"/>
  <c r="L100" i="4" s="1"/>
  <c r="G100" i="4"/>
  <c r="H100" i="4"/>
  <c r="K100" i="4" s="1"/>
  <c r="C168" i="6" l="1"/>
  <c r="A167" i="6"/>
  <c r="H167" i="6"/>
  <c r="V166" i="1" s="1"/>
  <c r="M100" i="4"/>
  <c r="J100" i="4"/>
  <c r="N100" i="4" s="1"/>
  <c r="A101" i="4"/>
  <c r="C102" i="4"/>
  <c r="H101" i="4"/>
  <c r="K101" i="4" s="1"/>
  <c r="G101" i="4"/>
  <c r="I101" i="4"/>
  <c r="L101" i="4" s="1"/>
  <c r="H168" i="6" l="1"/>
  <c r="V167" i="1" s="1"/>
  <c r="C169" i="6"/>
  <c r="A168" i="6"/>
  <c r="M101" i="4"/>
  <c r="J101" i="4"/>
  <c r="N101" i="4" s="1"/>
  <c r="A102" i="4"/>
  <c r="C103" i="4"/>
  <c r="H102" i="4"/>
  <c r="K102" i="4" s="1"/>
  <c r="G102" i="4"/>
  <c r="I102" i="4"/>
  <c r="L102" i="4" s="1"/>
  <c r="C170" i="6" l="1"/>
  <c r="A169" i="6"/>
  <c r="H169" i="6"/>
  <c r="V168" i="1" s="1"/>
  <c r="M102" i="4"/>
  <c r="J102" i="4"/>
  <c r="N102" i="4" s="1"/>
  <c r="G103" i="4"/>
  <c r="C104" i="4"/>
  <c r="A103" i="4"/>
  <c r="H103" i="4"/>
  <c r="K103" i="4" s="1"/>
  <c r="I103" i="4"/>
  <c r="L103" i="4" s="1"/>
  <c r="J103" i="4" l="1"/>
  <c r="N103" i="4"/>
  <c r="A170" i="6"/>
  <c r="H170" i="6"/>
  <c r="V169" i="1" s="1"/>
  <c r="C171" i="6"/>
  <c r="C105" i="4"/>
  <c r="A104" i="4"/>
  <c r="H104" i="4"/>
  <c r="K104" i="4" s="1"/>
  <c r="I104" i="4"/>
  <c r="L104" i="4" s="1"/>
  <c r="G104" i="4"/>
  <c r="M103" i="4"/>
  <c r="M104" i="4" l="1"/>
  <c r="A171" i="6"/>
  <c r="H171" i="6"/>
  <c r="V170" i="1" s="1"/>
  <c r="C172" i="6"/>
  <c r="J104" i="4"/>
  <c r="N104" i="4" s="1"/>
  <c r="C106" i="4"/>
  <c r="I105" i="4"/>
  <c r="L105" i="4" s="1"/>
  <c r="H105" i="4"/>
  <c r="K105" i="4" s="1"/>
  <c r="A105" i="4"/>
  <c r="G105" i="4"/>
  <c r="H172" i="6" l="1"/>
  <c r="V171" i="1" s="1"/>
  <c r="C173" i="6"/>
  <c r="A172" i="6"/>
  <c r="A106" i="4"/>
  <c r="C107" i="4"/>
  <c r="H106" i="4"/>
  <c r="K106" i="4" s="1"/>
  <c r="G106" i="4"/>
  <c r="J106" i="4" s="1"/>
  <c r="I106" i="4"/>
  <c r="L106" i="4" s="1"/>
  <c r="M105" i="4"/>
  <c r="J105" i="4"/>
  <c r="N105" i="4" s="1"/>
  <c r="N106" i="4" l="1"/>
  <c r="A173" i="6"/>
  <c r="H173" i="6"/>
  <c r="V172" i="1" s="1"/>
  <c r="C174" i="6"/>
  <c r="M106" i="4"/>
  <c r="A107" i="4"/>
  <c r="C108" i="4"/>
  <c r="H107" i="4"/>
  <c r="K107" i="4" s="1"/>
  <c r="G107" i="4"/>
  <c r="I107" i="4"/>
  <c r="L107" i="4" s="1"/>
  <c r="M107" i="4" l="1"/>
  <c r="A174" i="6"/>
  <c r="H174" i="6"/>
  <c r="V173" i="1" s="1"/>
  <c r="C175" i="6"/>
  <c r="A108" i="4"/>
  <c r="H108" i="4"/>
  <c r="K108" i="4" s="1"/>
  <c r="I108" i="4"/>
  <c r="L108" i="4" s="1"/>
  <c r="C109" i="4"/>
  <c r="G108" i="4"/>
  <c r="J107" i="4"/>
  <c r="N107" i="4" s="1"/>
  <c r="M108" i="4" l="1"/>
  <c r="C176" i="6"/>
  <c r="A175" i="6"/>
  <c r="H175" i="6"/>
  <c r="A109" i="4"/>
  <c r="C110" i="4"/>
  <c r="I109" i="4"/>
  <c r="L109" i="4" s="1"/>
  <c r="H109" i="4"/>
  <c r="K109" i="4" s="1"/>
  <c r="G109" i="4"/>
  <c r="J108" i="4"/>
  <c r="N108" i="4" s="1"/>
  <c r="M109" i="4" l="1"/>
  <c r="C177" i="6"/>
  <c r="A176" i="6"/>
  <c r="H176" i="6"/>
  <c r="V174" i="1" s="1"/>
  <c r="A110" i="4"/>
  <c r="C111" i="4"/>
  <c r="I110" i="4"/>
  <c r="L110" i="4" s="1"/>
  <c r="G110" i="4"/>
  <c r="H110" i="4"/>
  <c r="K110" i="4" s="1"/>
  <c r="J109" i="4"/>
  <c r="N109" i="4" s="1"/>
  <c r="M110" i="4" l="1"/>
  <c r="H177" i="6"/>
  <c r="V175" i="1" s="1"/>
  <c r="C178" i="6"/>
  <c r="A177" i="6"/>
  <c r="J110" i="4"/>
  <c r="N110" i="4" s="1"/>
  <c r="A111" i="4"/>
  <c r="C112" i="4"/>
  <c r="G111" i="4"/>
  <c r="I111" i="4"/>
  <c r="L111" i="4" s="1"/>
  <c r="H111" i="4"/>
  <c r="K111" i="4" s="1"/>
  <c r="J111" i="4" l="1"/>
  <c r="N111" i="4" s="1"/>
  <c r="A178" i="6"/>
  <c r="H178" i="6"/>
  <c r="V176" i="1" s="1"/>
  <c r="C179" i="6"/>
  <c r="A112" i="4"/>
  <c r="H112" i="4"/>
  <c r="K112" i="4" s="1"/>
  <c r="C113" i="4"/>
  <c r="I112" i="4"/>
  <c r="L112" i="4" s="1"/>
  <c r="G112" i="4"/>
  <c r="M111" i="4"/>
  <c r="M112" i="4" l="1"/>
  <c r="C180" i="6"/>
  <c r="A179" i="6"/>
  <c r="H179" i="6"/>
  <c r="V177" i="1" s="1"/>
  <c r="J112" i="4"/>
  <c r="N112" i="4" s="1"/>
  <c r="A113" i="4"/>
  <c r="C114" i="4"/>
  <c r="I113" i="4"/>
  <c r="L113" i="4" s="1"/>
  <c r="H113" i="4"/>
  <c r="K113" i="4" s="1"/>
  <c r="G113" i="4"/>
  <c r="M113" i="4" l="1"/>
  <c r="A180" i="6"/>
  <c r="H180" i="6"/>
  <c r="V178" i="1" s="1"/>
  <c r="C181" i="6"/>
  <c r="A114" i="4"/>
  <c r="I114" i="4"/>
  <c r="L114" i="4" s="1"/>
  <c r="C115" i="4"/>
  <c r="H114" i="4"/>
  <c r="K114" i="4" s="1"/>
  <c r="G114" i="4"/>
  <c r="J113" i="4"/>
  <c r="N113" i="4" s="1"/>
  <c r="M114" i="4" l="1"/>
  <c r="H181" i="6"/>
  <c r="V179" i="1" s="1"/>
  <c r="C182" i="6"/>
  <c r="A181" i="6"/>
  <c r="C116" i="4"/>
  <c r="A115" i="4"/>
  <c r="G115" i="4"/>
  <c r="I115" i="4"/>
  <c r="L115" i="4" s="1"/>
  <c r="H115" i="4"/>
  <c r="K115" i="4" s="1"/>
  <c r="J114" i="4"/>
  <c r="N114" i="4" s="1"/>
  <c r="C183" i="6" l="1"/>
  <c r="A182" i="6"/>
  <c r="H182" i="6"/>
  <c r="V180" i="1" s="1"/>
  <c r="M115" i="4"/>
  <c r="C117" i="4"/>
  <c r="A116" i="4"/>
  <c r="G116" i="4"/>
  <c r="I116" i="4"/>
  <c r="L116" i="4" s="1"/>
  <c r="H116" i="4"/>
  <c r="K116" i="4" s="1"/>
  <c r="J115" i="4"/>
  <c r="N115" i="4" s="1"/>
  <c r="H183" i="6" l="1"/>
  <c r="V181" i="1" s="1"/>
  <c r="C184" i="6"/>
  <c r="A183" i="6"/>
  <c r="M116" i="4"/>
  <c r="J116" i="4"/>
  <c r="N116" i="4" s="1"/>
  <c r="A117" i="4"/>
  <c r="C118" i="4"/>
  <c r="G117" i="4"/>
  <c r="J117" i="4" s="1"/>
  <c r="I117" i="4"/>
  <c r="L117" i="4" s="1"/>
  <c r="H117" i="4"/>
  <c r="K117" i="4" s="1"/>
  <c r="C185" i="6" l="1"/>
  <c r="H184" i="6"/>
  <c r="V182" i="1" s="1"/>
  <c r="A184" i="6"/>
  <c r="M117" i="4"/>
  <c r="A118" i="4"/>
  <c r="C119" i="4"/>
  <c r="H118" i="4"/>
  <c r="K118" i="4" s="1"/>
  <c r="G118" i="4"/>
  <c r="I118" i="4"/>
  <c r="L118" i="4" s="1"/>
  <c r="N117" i="4"/>
  <c r="H185" i="6" l="1"/>
  <c r="V183" i="1" s="1"/>
  <c r="C186" i="6"/>
  <c r="A185" i="6"/>
  <c r="M118" i="4"/>
  <c r="G119" i="4"/>
  <c r="C120" i="4"/>
  <c r="A119" i="4"/>
  <c r="H119" i="4"/>
  <c r="K119" i="4" s="1"/>
  <c r="I119" i="4"/>
  <c r="L119" i="4" s="1"/>
  <c r="J118" i="4"/>
  <c r="N118" i="4" s="1"/>
  <c r="J119" i="4" l="1"/>
  <c r="N119" i="4" s="1"/>
  <c r="C187" i="6"/>
  <c r="A186" i="6"/>
  <c r="H186" i="6"/>
  <c r="V184" i="1" s="1"/>
  <c r="C121" i="4"/>
  <c r="A120" i="4"/>
  <c r="H120" i="4"/>
  <c r="K120" i="4" s="1"/>
  <c r="I120" i="4"/>
  <c r="L120" i="4" s="1"/>
  <c r="G120" i="4"/>
  <c r="M119" i="4"/>
  <c r="M120" i="4" l="1"/>
  <c r="C188" i="6"/>
  <c r="A187" i="6"/>
  <c r="H187" i="6"/>
  <c r="V185" i="1" s="1"/>
  <c r="J120" i="4"/>
  <c r="N120" i="4" s="1"/>
  <c r="C122" i="4"/>
  <c r="I121" i="4"/>
  <c r="L121" i="4" s="1"/>
  <c r="H121" i="4"/>
  <c r="K121" i="4" s="1"/>
  <c r="A121" i="4"/>
  <c r="G121" i="4"/>
  <c r="C189" i="6" l="1"/>
  <c r="A188" i="6"/>
  <c r="H188" i="6"/>
  <c r="V186" i="1" s="1"/>
  <c r="A122" i="4"/>
  <c r="C123" i="4"/>
  <c r="I122" i="4"/>
  <c r="L122" i="4" s="1"/>
  <c r="H122" i="4"/>
  <c r="K122" i="4" s="1"/>
  <c r="G122" i="4"/>
  <c r="M121" i="4"/>
  <c r="J121" i="4"/>
  <c r="N121" i="4" s="1"/>
  <c r="M122" i="4" l="1"/>
  <c r="H189" i="6"/>
  <c r="V187" i="1" s="1"/>
  <c r="C190" i="6"/>
  <c r="A189" i="6"/>
  <c r="J122" i="4"/>
  <c r="N122" i="4" s="1"/>
  <c r="A123" i="4"/>
  <c r="C124" i="4"/>
  <c r="G123" i="4"/>
  <c r="I123" i="4"/>
  <c r="L123" i="4" s="1"/>
  <c r="H123" i="4"/>
  <c r="K123" i="4" s="1"/>
  <c r="J123" i="4" l="1"/>
  <c r="N123" i="4" s="1"/>
  <c r="C191" i="6"/>
  <c r="A190" i="6"/>
  <c r="H190" i="6"/>
  <c r="V188" i="1" s="1"/>
  <c r="M123" i="4"/>
  <c r="A124" i="4"/>
  <c r="H124" i="4"/>
  <c r="K124" i="4" s="1"/>
  <c r="C125" i="4"/>
  <c r="I124" i="4"/>
  <c r="L124" i="4" s="1"/>
  <c r="G124" i="4"/>
  <c r="M124" i="4" l="1"/>
  <c r="C192" i="6"/>
  <c r="A191" i="6"/>
  <c r="H191" i="6"/>
  <c r="V189" i="1" s="1"/>
  <c r="J124" i="4"/>
  <c r="N124" i="4" s="1"/>
  <c r="A125" i="4"/>
  <c r="C126" i="4"/>
  <c r="I125" i="4"/>
  <c r="L125" i="4" s="1"/>
  <c r="H125" i="4"/>
  <c r="K125" i="4" s="1"/>
  <c r="G125" i="4"/>
  <c r="M125" i="4" l="1"/>
  <c r="C193" i="6"/>
  <c r="A192" i="6"/>
  <c r="T190" i="1" s="1"/>
  <c r="H192" i="6"/>
  <c r="V190" i="1" s="1"/>
  <c r="J125" i="4"/>
  <c r="N125" i="4" s="1"/>
  <c r="A126" i="4"/>
  <c r="C127" i="4"/>
  <c r="H126" i="4"/>
  <c r="K126" i="4" s="1"/>
  <c r="G126" i="4"/>
  <c r="I126" i="4"/>
  <c r="L126" i="4" s="1"/>
  <c r="H193" i="6" l="1"/>
  <c r="C194" i="6"/>
  <c r="A193" i="6"/>
  <c r="M126" i="4"/>
  <c r="A127" i="4"/>
  <c r="C128" i="4"/>
  <c r="G127" i="4"/>
  <c r="I127" i="4"/>
  <c r="L127" i="4" s="1"/>
  <c r="H127" i="4"/>
  <c r="K127" i="4" s="1"/>
  <c r="J126" i="4"/>
  <c r="N126" i="4" s="1"/>
  <c r="V191" i="1" l="1"/>
  <c r="C195" i="6"/>
  <c r="A194" i="6"/>
  <c r="H194" i="6"/>
  <c r="V192" i="1" s="1"/>
  <c r="A128" i="4"/>
  <c r="H128" i="4"/>
  <c r="K128" i="4" s="1"/>
  <c r="I128" i="4"/>
  <c r="L128" i="4" s="1"/>
  <c r="C129" i="4"/>
  <c r="G128" i="4"/>
  <c r="M127" i="4"/>
  <c r="J127" i="4"/>
  <c r="N127" i="4" s="1"/>
  <c r="M128" i="4" l="1"/>
  <c r="C196" i="6"/>
  <c r="H195" i="6"/>
  <c r="V193" i="1" s="1"/>
  <c r="A195" i="6"/>
  <c r="A129" i="4"/>
  <c r="C130" i="4"/>
  <c r="I129" i="4"/>
  <c r="L129" i="4" s="1"/>
  <c r="H129" i="4"/>
  <c r="K129" i="4" s="1"/>
  <c r="G129" i="4"/>
  <c r="J128" i="4"/>
  <c r="N128" i="4" s="1"/>
  <c r="M129" i="4" l="1"/>
  <c r="C197" i="6"/>
  <c r="A196" i="6"/>
  <c r="H196" i="6"/>
  <c r="V194" i="1" s="1"/>
  <c r="A130" i="4"/>
  <c r="C131" i="4"/>
  <c r="H130" i="4"/>
  <c r="K130" i="4" s="1"/>
  <c r="G130" i="4"/>
  <c r="I130" i="4"/>
  <c r="L130" i="4" s="1"/>
  <c r="J129" i="4"/>
  <c r="N129" i="4" s="1"/>
  <c r="M130" i="4" l="1"/>
  <c r="H197" i="6"/>
  <c r="V195" i="1" s="1"/>
  <c r="C198" i="6"/>
  <c r="A197" i="6"/>
  <c r="J130" i="4"/>
  <c r="N130" i="4" s="1"/>
  <c r="A131" i="4"/>
  <c r="C132" i="4"/>
  <c r="G131" i="4"/>
  <c r="I131" i="4"/>
  <c r="L131" i="4" s="1"/>
  <c r="H131" i="4"/>
  <c r="K131" i="4" s="1"/>
  <c r="J131" i="4" l="1"/>
  <c r="C199" i="6"/>
  <c r="A198" i="6"/>
  <c r="H198" i="6"/>
  <c r="V196" i="1" s="1"/>
  <c r="N131" i="4"/>
  <c r="M131" i="4"/>
  <c r="A132" i="4"/>
  <c r="H132" i="4"/>
  <c r="K132" i="4" s="1"/>
  <c r="C133" i="4"/>
  <c r="I132" i="4"/>
  <c r="L132" i="4" s="1"/>
  <c r="G132" i="4"/>
  <c r="M132" i="4" l="1"/>
  <c r="A199" i="6"/>
  <c r="H199" i="6"/>
  <c r="V197" i="1" s="1"/>
  <c r="C200" i="6"/>
  <c r="J132" i="4"/>
  <c r="N132" i="4" s="1"/>
  <c r="A133" i="4"/>
  <c r="C134" i="4"/>
  <c r="I133" i="4"/>
  <c r="L133" i="4" s="1"/>
  <c r="H133" i="4"/>
  <c r="K133" i="4" s="1"/>
  <c r="G133" i="4"/>
  <c r="M133" i="4" l="1"/>
  <c r="A200" i="6"/>
  <c r="H200" i="6"/>
  <c r="V198" i="1" s="1"/>
  <c r="C201" i="6"/>
  <c r="J133" i="4"/>
  <c r="N133" i="4" s="1"/>
  <c r="A134" i="4"/>
  <c r="C135" i="4"/>
  <c r="H134" i="4"/>
  <c r="K134" i="4" s="1"/>
  <c r="G134" i="4"/>
  <c r="J134" i="4" s="1"/>
  <c r="I134" i="4"/>
  <c r="L134" i="4" s="1"/>
  <c r="H201" i="6" l="1"/>
  <c r="V199" i="1" s="1"/>
  <c r="C202" i="6"/>
  <c r="A201" i="6"/>
  <c r="N134" i="4"/>
  <c r="M134" i="4"/>
  <c r="A135" i="4"/>
  <c r="C136" i="4"/>
  <c r="G135" i="4"/>
  <c r="I135" i="4"/>
  <c r="L135" i="4" s="1"/>
  <c r="H135" i="4"/>
  <c r="K135" i="4" s="1"/>
  <c r="T200" i="1" l="1"/>
  <c r="A202" i="6"/>
  <c r="H202" i="6"/>
  <c r="V200" i="1" s="1"/>
  <c r="C203" i="6"/>
  <c r="M135" i="4"/>
  <c r="A136" i="4"/>
  <c r="H136" i="4"/>
  <c r="K136" i="4" s="1"/>
  <c r="I136" i="4"/>
  <c r="L136" i="4" s="1"/>
  <c r="C137" i="4"/>
  <c r="G136" i="4"/>
  <c r="J135" i="4"/>
  <c r="N135" i="4" s="1"/>
  <c r="M136" i="4" l="1"/>
  <c r="A203" i="6"/>
  <c r="H203" i="6"/>
  <c r="V201" i="1" s="1"/>
  <c r="C204" i="6"/>
  <c r="A137" i="4"/>
  <c r="C138" i="4"/>
  <c r="I137" i="4"/>
  <c r="L137" i="4" s="1"/>
  <c r="H137" i="4"/>
  <c r="K137" i="4" s="1"/>
  <c r="G137" i="4"/>
  <c r="J136" i="4"/>
  <c r="N136" i="4" s="1"/>
  <c r="M137" i="4" l="1"/>
  <c r="C205" i="6"/>
  <c r="A204" i="6"/>
  <c r="H204" i="6"/>
  <c r="A138" i="4"/>
  <c r="C139" i="4"/>
  <c r="I138" i="4"/>
  <c r="L138" i="4" s="1"/>
  <c r="H138" i="4"/>
  <c r="K138" i="4" s="1"/>
  <c r="G138" i="4"/>
  <c r="J137" i="4"/>
  <c r="N137" i="4" s="1"/>
  <c r="C206" i="6" l="1"/>
  <c r="H205" i="6"/>
  <c r="V202" i="1" s="1"/>
  <c r="A205" i="6"/>
  <c r="M138" i="4"/>
  <c r="J138" i="4"/>
  <c r="N138" i="4" s="1"/>
  <c r="A139" i="4"/>
  <c r="C140" i="4"/>
  <c r="G139" i="4"/>
  <c r="I139" i="4"/>
  <c r="L139" i="4" s="1"/>
  <c r="H139" i="4"/>
  <c r="K139" i="4" s="1"/>
  <c r="A206" i="6" l="1"/>
  <c r="H206" i="6"/>
  <c r="C207" i="6"/>
  <c r="M139" i="4"/>
  <c r="J139" i="4"/>
  <c r="N139" i="4" s="1"/>
  <c r="A140" i="4"/>
  <c r="H140" i="4"/>
  <c r="K140" i="4" s="1"/>
  <c r="C141" i="4"/>
  <c r="I140" i="4"/>
  <c r="L140" i="4" s="1"/>
  <c r="G140" i="4"/>
  <c r="V203" i="1" l="1"/>
  <c r="M140" i="4"/>
  <c r="H207" i="6"/>
  <c r="V204" i="1" s="1"/>
  <c r="C208" i="6"/>
  <c r="A207" i="6"/>
  <c r="J140" i="4"/>
  <c r="N140" i="4" s="1"/>
  <c r="A141" i="4"/>
  <c r="C142" i="4"/>
  <c r="I141" i="4"/>
  <c r="L141" i="4" s="1"/>
  <c r="H141" i="4"/>
  <c r="K141" i="4" s="1"/>
  <c r="G141" i="4"/>
  <c r="M141" i="4" l="1"/>
  <c r="A208" i="6"/>
  <c r="C209" i="6"/>
  <c r="H208" i="6"/>
  <c r="V205" i="1" s="1"/>
  <c r="J141" i="4"/>
  <c r="N141" i="4" s="1"/>
  <c r="A142" i="4"/>
  <c r="C143" i="4"/>
  <c r="H142" i="4"/>
  <c r="K142" i="4" s="1"/>
  <c r="G142" i="4"/>
  <c r="I142" i="4"/>
  <c r="L142" i="4" s="1"/>
  <c r="A209" i="6" l="1"/>
  <c r="H209" i="6"/>
  <c r="V206" i="1" s="1"/>
  <c r="C210" i="6"/>
  <c r="M142" i="4"/>
  <c r="A143" i="4"/>
  <c r="C144" i="4"/>
  <c r="G143" i="4"/>
  <c r="H143" i="4"/>
  <c r="K143" i="4" s="1"/>
  <c r="I143" i="4"/>
  <c r="L143" i="4" s="1"/>
  <c r="J142" i="4"/>
  <c r="N142" i="4" s="1"/>
  <c r="C211" i="6" l="1"/>
  <c r="A210" i="6"/>
  <c r="H210" i="6"/>
  <c r="V207" i="1" s="1"/>
  <c r="M143" i="4"/>
  <c r="J143" i="4"/>
  <c r="N143" i="4" s="1"/>
  <c r="A144" i="4"/>
  <c r="H144" i="4"/>
  <c r="K144" i="4" s="1"/>
  <c r="C145" i="4"/>
  <c r="I144" i="4"/>
  <c r="L144" i="4" s="1"/>
  <c r="G144" i="4"/>
  <c r="J144" i="4" s="1"/>
  <c r="N144" i="4" l="1"/>
  <c r="C212" i="6"/>
  <c r="A211" i="6"/>
  <c r="H211" i="6"/>
  <c r="V208" i="1" s="1"/>
  <c r="A145" i="4"/>
  <c r="C146" i="4"/>
  <c r="I145" i="4"/>
  <c r="L145" i="4" s="1"/>
  <c r="H145" i="4"/>
  <c r="K145" i="4" s="1"/>
  <c r="G145" i="4"/>
  <c r="M144" i="4"/>
  <c r="M145" i="4" l="1"/>
  <c r="A212" i="6"/>
  <c r="C213" i="6"/>
  <c r="H212" i="6"/>
  <c r="V209" i="1" s="1"/>
  <c r="A146" i="4"/>
  <c r="C147" i="4"/>
  <c r="G146" i="4"/>
  <c r="I146" i="4"/>
  <c r="L146" i="4" s="1"/>
  <c r="H146" i="4"/>
  <c r="K146" i="4" s="1"/>
  <c r="J145" i="4"/>
  <c r="N145" i="4" s="1"/>
  <c r="C214" i="6" l="1"/>
  <c r="A213" i="6"/>
  <c r="H213" i="6"/>
  <c r="V210" i="1" s="1"/>
  <c r="A147" i="4"/>
  <c r="C148" i="4"/>
  <c r="I147" i="4"/>
  <c r="L147" i="4" s="1"/>
  <c r="H147" i="4"/>
  <c r="K147" i="4" s="1"/>
  <c r="G147" i="4"/>
  <c r="M146" i="4"/>
  <c r="J146" i="4"/>
  <c r="N146" i="4" s="1"/>
  <c r="M147" i="4" l="1"/>
  <c r="C215" i="6"/>
  <c r="A214" i="6"/>
  <c r="H214" i="6"/>
  <c r="V211" i="1" s="1"/>
  <c r="C149" i="4"/>
  <c r="A148" i="4"/>
  <c r="I148" i="4"/>
  <c r="L148" i="4" s="1"/>
  <c r="G148" i="4"/>
  <c r="H148" i="4"/>
  <c r="K148" i="4" s="1"/>
  <c r="J147" i="4"/>
  <c r="N147" i="4" s="1"/>
  <c r="C216" i="6" l="1"/>
  <c r="A215" i="6"/>
  <c r="H215" i="6"/>
  <c r="M148" i="4"/>
  <c r="J148" i="4"/>
  <c r="N148" i="4" s="1"/>
  <c r="A149" i="4"/>
  <c r="C150" i="4"/>
  <c r="I149" i="4"/>
  <c r="L149" i="4" s="1"/>
  <c r="G149" i="4"/>
  <c r="J149" i="4" s="1"/>
  <c r="H149" i="4"/>
  <c r="K149" i="4" s="1"/>
  <c r="V212" i="1" l="1"/>
  <c r="C217" i="6"/>
  <c r="H216" i="6"/>
  <c r="V213" i="1" s="1"/>
  <c r="A216" i="6"/>
  <c r="N149" i="4"/>
  <c r="A150" i="4"/>
  <c r="C151" i="4"/>
  <c r="H150" i="4"/>
  <c r="K150" i="4" s="1"/>
  <c r="G150" i="4"/>
  <c r="I150" i="4"/>
  <c r="L150" i="4" s="1"/>
  <c r="M149" i="4"/>
  <c r="C218" i="6" l="1"/>
  <c r="A217" i="6"/>
  <c r="H217" i="6"/>
  <c r="V214" i="1" s="1"/>
  <c r="M150" i="4"/>
  <c r="G151" i="4"/>
  <c r="C152" i="4"/>
  <c r="A151" i="4"/>
  <c r="H151" i="4"/>
  <c r="K151" i="4" s="1"/>
  <c r="I151" i="4"/>
  <c r="L151" i="4" s="1"/>
  <c r="J150" i="4"/>
  <c r="N150" i="4" s="1"/>
  <c r="C219" i="6" l="1"/>
  <c r="A218" i="6"/>
  <c r="H218" i="6"/>
  <c r="V215" i="1" s="1"/>
  <c r="C153" i="4"/>
  <c r="A152" i="4"/>
  <c r="G152" i="4"/>
  <c r="I152" i="4"/>
  <c r="L152" i="4" s="1"/>
  <c r="H152" i="4"/>
  <c r="K152" i="4" s="1"/>
  <c r="M151" i="4"/>
  <c r="J151" i="4"/>
  <c r="N151" i="4" s="1"/>
  <c r="C220" i="6" l="1"/>
  <c r="A219" i="6"/>
  <c r="H219" i="6"/>
  <c r="V216" i="1" s="1"/>
  <c r="M152" i="4"/>
  <c r="J152" i="4"/>
  <c r="N152" i="4" s="1"/>
  <c r="C154" i="4"/>
  <c r="I153" i="4"/>
  <c r="L153" i="4" s="1"/>
  <c r="H153" i="4"/>
  <c r="K153" i="4" s="1"/>
  <c r="A153" i="4"/>
  <c r="G153" i="4"/>
  <c r="C221" i="6" l="1"/>
  <c r="A220" i="6"/>
  <c r="H220" i="6"/>
  <c r="V217" i="1" s="1"/>
  <c r="M153" i="4"/>
  <c r="J153" i="4"/>
  <c r="N153" i="4" s="1"/>
  <c r="A154" i="4"/>
  <c r="C155" i="4"/>
  <c r="H154" i="4"/>
  <c r="K154" i="4" s="1"/>
  <c r="G154" i="4"/>
  <c r="J154" i="4" s="1"/>
  <c r="I154" i="4"/>
  <c r="L154" i="4" s="1"/>
  <c r="C222" i="6" l="1"/>
  <c r="A221" i="6"/>
  <c r="H221" i="6"/>
  <c r="V218" i="1" s="1"/>
  <c r="A155" i="4"/>
  <c r="C156" i="4"/>
  <c r="H155" i="4"/>
  <c r="K155" i="4" s="1"/>
  <c r="G155" i="4"/>
  <c r="I155" i="4"/>
  <c r="L155" i="4" s="1"/>
  <c r="N154" i="4"/>
  <c r="M154" i="4"/>
  <c r="M155" i="4" l="1"/>
  <c r="C223" i="6"/>
  <c r="A222" i="6"/>
  <c r="H222" i="6"/>
  <c r="V219" i="1" s="1"/>
  <c r="C157" i="4"/>
  <c r="A156" i="4"/>
  <c r="H156" i="4"/>
  <c r="K156" i="4" s="1"/>
  <c r="I156" i="4"/>
  <c r="L156" i="4" s="1"/>
  <c r="G156" i="4"/>
  <c r="J155" i="4"/>
  <c r="N155" i="4" s="1"/>
  <c r="M156" i="4" l="1"/>
  <c r="C224" i="6"/>
  <c r="A223" i="6"/>
  <c r="H223" i="6"/>
  <c r="V220" i="1" s="1"/>
  <c r="J156" i="4"/>
  <c r="N156" i="4" s="1"/>
  <c r="H157" i="4"/>
  <c r="K157" i="4" s="1"/>
  <c r="G157" i="4"/>
  <c r="C158" i="4"/>
  <c r="A157" i="4"/>
  <c r="I157" i="4"/>
  <c r="L157" i="4" s="1"/>
  <c r="J157" i="4" l="1"/>
  <c r="H224" i="6"/>
  <c r="V221" i="1" s="1"/>
  <c r="C225" i="6"/>
  <c r="A224" i="6"/>
  <c r="N157" i="4"/>
  <c r="M157" i="4"/>
  <c r="C159" i="4"/>
  <c r="G158" i="4"/>
  <c r="A158" i="4"/>
  <c r="I158" i="4"/>
  <c r="L158" i="4" s="1"/>
  <c r="H158" i="4"/>
  <c r="K158" i="4" s="1"/>
  <c r="J158" i="4" l="1"/>
  <c r="N158" i="4"/>
  <c r="C226" i="6"/>
  <c r="A225" i="6"/>
  <c r="H225" i="6"/>
  <c r="V222" i="1" s="1"/>
  <c r="H159" i="4"/>
  <c r="K159" i="4" s="1"/>
  <c r="G159" i="4"/>
  <c r="C160" i="4"/>
  <c r="A159" i="4"/>
  <c r="I159" i="4"/>
  <c r="L159" i="4" s="1"/>
  <c r="M158" i="4"/>
  <c r="C227" i="6" l="1"/>
  <c r="A226" i="6"/>
  <c r="H226" i="6"/>
  <c r="V223" i="1" s="1"/>
  <c r="M159" i="4"/>
  <c r="C161" i="4"/>
  <c r="G160" i="4"/>
  <c r="A160" i="4"/>
  <c r="I160" i="4"/>
  <c r="L160" i="4" s="1"/>
  <c r="H160" i="4"/>
  <c r="K160" i="4" s="1"/>
  <c r="J159" i="4"/>
  <c r="N159" i="4" s="1"/>
  <c r="M160" i="4" l="1"/>
  <c r="C228" i="6"/>
  <c r="A227" i="6"/>
  <c r="H227" i="6"/>
  <c r="V224" i="1" s="1"/>
  <c r="H161" i="4"/>
  <c r="K161" i="4" s="1"/>
  <c r="G161" i="4"/>
  <c r="C162" i="4"/>
  <c r="A161" i="4"/>
  <c r="I161" i="4"/>
  <c r="L161" i="4" s="1"/>
  <c r="J160" i="4"/>
  <c r="N160" i="4" s="1"/>
  <c r="C229" i="6" l="1"/>
  <c r="A228" i="6"/>
  <c r="H228" i="6"/>
  <c r="V225" i="1" s="1"/>
  <c r="M161" i="4"/>
  <c r="J161" i="4"/>
  <c r="N161" i="4" s="1"/>
  <c r="A162" i="4"/>
  <c r="C163" i="4"/>
  <c r="G162" i="4"/>
  <c r="I162" i="4"/>
  <c r="L162" i="4" s="1"/>
  <c r="H162" i="4"/>
  <c r="K162" i="4" s="1"/>
  <c r="A229" i="6" l="1"/>
  <c r="H229" i="6"/>
  <c r="V226" i="1" s="1"/>
  <c r="C230" i="6"/>
  <c r="M162" i="4"/>
  <c r="C164" i="4"/>
  <c r="A163" i="4"/>
  <c r="G163" i="4"/>
  <c r="I163" i="4"/>
  <c r="L163" i="4" s="1"/>
  <c r="H163" i="4"/>
  <c r="K163" i="4" s="1"/>
  <c r="J162" i="4"/>
  <c r="N162" i="4" s="1"/>
  <c r="H230" i="6" l="1"/>
  <c r="V227" i="1" s="1"/>
  <c r="C231" i="6"/>
  <c r="A230" i="6"/>
  <c r="M163" i="4"/>
  <c r="J163" i="4"/>
  <c r="N163" i="4" s="1"/>
  <c r="C165" i="4"/>
  <c r="A164" i="4"/>
  <c r="H164" i="4"/>
  <c r="K164" i="4" s="1"/>
  <c r="G164" i="4"/>
  <c r="J164" i="4" s="1"/>
  <c r="I164" i="4"/>
  <c r="L164" i="4" s="1"/>
  <c r="N164" i="4" l="1"/>
  <c r="A231" i="6"/>
  <c r="H231" i="6"/>
  <c r="V228" i="1" s="1"/>
  <c r="C232" i="6"/>
  <c r="M164" i="4"/>
  <c r="A165" i="4"/>
  <c r="C166" i="4"/>
  <c r="I165" i="4"/>
  <c r="L165" i="4" s="1"/>
  <c r="H165" i="4"/>
  <c r="K165" i="4" s="1"/>
  <c r="G165" i="4"/>
  <c r="M165" i="4" l="1"/>
  <c r="C233" i="6"/>
  <c r="A232" i="6"/>
  <c r="H232" i="6"/>
  <c r="V229" i="1" s="1"/>
  <c r="C167" i="4"/>
  <c r="H166" i="4"/>
  <c r="K166" i="4" s="1"/>
  <c r="A166" i="4"/>
  <c r="I166" i="4"/>
  <c r="L166" i="4" s="1"/>
  <c r="G166" i="4"/>
  <c r="J165" i="4"/>
  <c r="N165" i="4" s="1"/>
  <c r="M166" i="4" l="1"/>
  <c r="C234" i="6"/>
  <c r="A233" i="6"/>
  <c r="H233" i="6"/>
  <c r="J166" i="4"/>
  <c r="N166" i="4" s="1"/>
  <c r="C168" i="4"/>
  <c r="A167" i="4"/>
  <c r="I167" i="4"/>
  <c r="L167" i="4" s="1"/>
  <c r="G167" i="4"/>
  <c r="H167" i="4"/>
  <c r="K167" i="4" s="1"/>
  <c r="M167" i="4" l="1"/>
  <c r="C235" i="6"/>
  <c r="H234" i="6"/>
  <c r="V230" i="1" s="1"/>
  <c r="A234" i="6"/>
  <c r="C169" i="4"/>
  <c r="I168" i="4"/>
  <c r="L168" i="4" s="1"/>
  <c r="H168" i="4"/>
  <c r="K168" i="4" s="1"/>
  <c r="A168" i="4"/>
  <c r="G168" i="4"/>
  <c r="J167" i="4"/>
  <c r="N167" i="4" s="1"/>
  <c r="M168" i="4" l="1"/>
  <c r="A235" i="6"/>
  <c r="C236" i="6"/>
  <c r="H235" i="6"/>
  <c r="V231" i="1" s="1"/>
  <c r="J168" i="4"/>
  <c r="N168" i="4" s="1"/>
  <c r="A169" i="4"/>
  <c r="I169" i="4"/>
  <c r="L169" i="4" s="1"/>
  <c r="C170" i="4"/>
  <c r="H169" i="4"/>
  <c r="K169" i="4" s="1"/>
  <c r="G169" i="4"/>
  <c r="M169" i="4" l="1"/>
  <c r="H236" i="6"/>
  <c r="V232" i="1" s="1"/>
  <c r="A236" i="6"/>
  <c r="C237" i="6"/>
  <c r="C171" i="4"/>
  <c r="I170" i="4"/>
  <c r="L170" i="4" s="1"/>
  <c r="H170" i="4"/>
  <c r="K170" i="4" s="1"/>
  <c r="G170" i="4"/>
  <c r="A170" i="4"/>
  <c r="J169" i="4"/>
  <c r="N169" i="4" s="1"/>
  <c r="C238" i="6" l="1"/>
  <c r="H237" i="6"/>
  <c r="V233" i="1" s="1"/>
  <c r="A237" i="6"/>
  <c r="M170" i="4"/>
  <c r="H171" i="4"/>
  <c r="K171" i="4" s="1"/>
  <c r="G171" i="4"/>
  <c r="A171" i="4"/>
  <c r="I171" i="4"/>
  <c r="L171" i="4" s="1"/>
  <c r="C172" i="4"/>
  <c r="J170" i="4"/>
  <c r="N170" i="4" s="1"/>
  <c r="A238" i="6" l="1"/>
  <c r="C239" i="6"/>
  <c r="H238" i="6"/>
  <c r="V234" i="1" s="1"/>
  <c r="C173" i="4"/>
  <c r="I172" i="4"/>
  <c r="L172" i="4" s="1"/>
  <c r="H172" i="4"/>
  <c r="K172" i="4" s="1"/>
  <c r="G172" i="4"/>
  <c r="A172" i="4"/>
  <c r="J171" i="4"/>
  <c r="N171" i="4" s="1"/>
  <c r="M171" i="4"/>
  <c r="C240" i="6" l="1"/>
  <c r="A239" i="6"/>
  <c r="H239" i="6"/>
  <c r="V235" i="1" s="1"/>
  <c r="M172" i="4"/>
  <c r="H173" i="4"/>
  <c r="K173" i="4" s="1"/>
  <c r="G173" i="4"/>
  <c r="A173" i="4"/>
  <c r="I173" i="4"/>
  <c r="L173" i="4" s="1"/>
  <c r="C174" i="4"/>
  <c r="J172" i="4"/>
  <c r="N172" i="4" s="1"/>
  <c r="C241" i="6" l="1"/>
  <c r="A240" i="6"/>
  <c r="H240" i="6"/>
  <c r="V236" i="1" s="1"/>
  <c r="M173" i="4"/>
  <c r="C175" i="4"/>
  <c r="I174" i="4"/>
  <c r="L174" i="4" s="1"/>
  <c r="H174" i="4"/>
  <c r="K174" i="4" s="1"/>
  <c r="G174" i="4"/>
  <c r="A174" i="4"/>
  <c r="J173" i="4"/>
  <c r="N173" i="4" s="1"/>
  <c r="C242" i="6" l="1"/>
  <c r="A241" i="6"/>
  <c r="H241" i="6"/>
  <c r="V237" i="1" s="1"/>
  <c r="M174" i="4"/>
  <c r="H175" i="4"/>
  <c r="K175" i="4" s="1"/>
  <c r="G175" i="4"/>
  <c r="A175" i="4"/>
  <c r="I175" i="4"/>
  <c r="L175" i="4" s="1"/>
  <c r="C176" i="4"/>
  <c r="J174" i="4"/>
  <c r="N174" i="4" s="1"/>
  <c r="C243" i="6" l="1"/>
  <c r="H242" i="6"/>
  <c r="V238" i="1" s="1"/>
  <c r="A242" i="6"/>
  <c r="C177" i="4"/>
  <c r="I176" i="4"/>
  <c r="L176" i="4" s="1"/>
  <c r="H176" i="4"/>
  <c r="K176" i="4" s="1"/>
  <c r="G176" i="4"/>
  <c r="A176" i="4"/>
  <c r="J175" i="4"/>
  <c r="N175" i="4" s="1"/>
  <c r="M175" i="4"/>
  <c r="M176" i="4" l="1"/>
  <c r="A243" i="6"/>
  <c r="C244" i="6"/>
  <c r="H243" i="6"/>
  <c r="V239" i="1" s="1"/>
  <c r="H177" i="4"/>
  <c r="K177" i="4" s="1"/>
  <c r="G177" i="4"/>
  <c r="A177" i="4"/>
  <c r="I177" i="4"/>
  <c r="L177" i="4" s="1"/>
  <c r="C178" i="4"/>
  <c r="J176" i="4"/>
  <c r="N176" i="4" s="1"/>
  <c r="C245" i="6" l="1"/>
  <c r="A244" i="6"/>
  <c r="H244" i="6"/>
  <c r="V240" i="1" s="1"/>
  <c r="J177" i="4"/>
  <c r="N177" i="4" s="1"/>
  <c r="M177" i="4"/>
  <c r="C179" i="4"/>
  <c r="I178" i="4"/>
  <c r="L178" i="4" s="1"/>
  <c r="H178" i="4"/>
  <c r="K178" i="4" s="1"/>
  <c r="G178" i="4"/>
  <c r="J178" i="4" s="1"/>
  <c r="A178" i="4"/>
  <c r="N178" i="4" l="1"/>
  <c r="C246" i="6"/>
  <c r="A245" i="6"/>
  <c r="H245" i="6"/>
  <c r="V241" i="1" s="1"/>
  <c r="H179" i="4"/>
  <c r="K179" i="4" s="1"/>
  <c r="G179" i="4"/>
  <c r="A179" i="4"/>
  <c r="I179" i="4"/>
  <c r="L179" i="4" s="1"/>
  <c r="C180" i="4"/>
  <c r="M178" i="4"/>
  <c r="M179" i="4" l="1"/>
  <c r="C247" i="6"/>
  <c r="H246" i="6"/>
  <c r="V242" i="1" s="1"/>
  <c r="A246" i="6"/>
  <c r="C181" i="4"/>
  <c r="I180" i="4"/>
  <c r="L180" i="4" s="1"/>
  <c r="H180" i="4"/>
  <c r="K180" i="4" s="1"/>
  <c r="G180" i="4"/>
  <c r="A180" i="4"/>
  <c r="J179" i="4"/>
  <c r="N179" i="4" s="1"/>
  <c r="M180" i="4" l="1"/>
  <c r="C248" i="6"/>
  <c r="A247" i="6"/>
  <c r="H247" i="6"/>
  <c r="V243" i="1" s="1"/>
  <c r="H181" i="4"/>
  <c r="K181" i="4" s="1"/>
  <c r="G181" i="4"/>
  <c r="A181" i="4"/>
  <c r="I181" i="4"/>
  <c r="L181" i="4" s="1"/>
  <c r="C182" i="4"/>
  <c r="J180" i="4"/>
  <c r="N180" i="4" s="1"/>
  <c r="M181" i="4" l="1"/>
  <c r="C249" i="6"/>
  <c r="A248" i="6"/>
  <c r="H248" i="6"/>
  <c r="V244" i="1" s="1"/>
  <c r="C183" i="4"/>
  <c r="I182" i="4"/>
  <c r="L182" i="4" s="1"/>
  <c r="H182" i="4"/>
  <c r="K182" i="4" s="1"/>
  <c r="G182" i="4"/>
  <c r="A182" i="4"/>
  <c r="J181" i="4"/>
  <c r="N181" i="4" s="1"/>
  <c r="M182" i="4" l="1"/>
  <c r="H249" i="6"/>
  <c r="V245" i="1" s="1"/>
  <c r="C250" i="6"/>
  <c r="A249" i="6"/>
  <c r="H183" i="4"/>
  <c r="K183" i="4" s="1"/>
  <c r="G183" i="4"/>
  <c r="A183" i="4"/>
  <c r="I183" i="4"/>
  <c r="L183" i="4" s="1"/>
  <c r="C184" i="4"/>
  <c r="J182" i="4"/>
  <c r="N182" i="4" s="1"/>
  <c r="M183" i="4" l="1"/>
  <c r="C251" i="6"/>
  <c r="A250" i="6"/>
  <c r="H250" i="6"/>
  <c r="V246" i="1" s="1"/>
  <c r="C185" i="4"/>
  <c r="I184" i="4"/>
  <c r="L184" i="4" s="1"/>
  <c r="H184" i="4"/>
  <c r="K184" i="4" s="1"/>
  <c r="G184" i="4"/>
  <c r="M184" i="4" s="1"/>
  <c r="A184" i="4"/>
  <c r="J183" i="4"/>
  <c r="N183" i="4" s="1"/>
  <c r="A251" i="6" l="1"/>
  <c r="C252" i="6"/>
  <c r="H251" i="6"/>
  <c r="V247" i="1" s="1"/>
  <c r="H185" i="4"/>
  <c r="K185" i="4" s="1"/>
  <c r="G185" i="4"/>
  <c r="A185" i="4"/>
  <c r="I185" i="4"/>
  <c r="L185" i="4" s="1"/>
  <c r="C186" i="4"/>
  <c r="J184" i="4"/>
  <c r="N184" i="4" s="1"/>
  <c r="M185" i="4" l="1"/>
  <c r="C253" i="6"/>
  <c r="H252" i="6"/>
  <c r="V248" i="1" s="1"/>
  <c r="A252" i="6"/>
  <c r="J185" i="4"/>
  <c r="N185" i="4" s="1"/>
  <c r="H186" i="4"/>
  <c r="K186" i="4" s="1"/>
  <c r="C187" i="4"/>
  <c r="A186" i="4"/>
  <c r="I186" i="4"/>
  <c r="L186" i="4" s="1"/>
  <c r="G186" i="4"/>
  <c r="M186" i="4" l="1"/>
  <c r="C254" i="6"/>
  <c r="A253" i="6"/>
  <c r="H253" i="6"/>
  <c r="V249" i="1" s="1"/>
  <c r="C188" i="4"/>
  <c r="A187" i="4"/>
  <c r="G187" i="4"/>
  <c r="I187" i="4"/>
  <c r="L187" i="4" s="1"/>
  <c r="H187" i="4"/>
  <c r="K187" i="4" s="1"/>
  <c r="J186" i="4"/>
  <c r="N186" i="4" s="1"/>
  <c r="C255" i="6" l="1"/>
  <c r="A254" i="6"/>
  <c r="H254" i="6"/>
  <c r="M187" i="4"/>
  <c r="J187" i="4"/>
  <c r="N187" i="4" s="1"/>
  <c r="G188" i="4"/>
  <c r="C189" i="4"/>
  <c r="H188" i="4"/>
  <c r="K188" i="4" s="1"/>
  <c r="A188" i="4"/>
  <c r="I188" i="4"/>
  <c r="L188" i="4" s="1"/>
  <c r="V250" i="1" l="1"/>
  <c r="J188" i="4"/>
  <c r="N188" i="4" s="1"/>
  <c r="C256" i="6"/>
  <c r="A255" i="6"/>
  <c r="H255" i="6"/>
  <c r="V251" i="1" s="1"/>
  <c r="M188" i="4"/>
  <c r="C190" i="4"/>
  <c r="I189" i="4"/>
  <c r="L189" i="4" s="1"/>
  <c r="G189" i="4"/>
  <c r="A189" i="4"/>
  <c r="H189" i="4"/>
  <c r="K189" i="4" s="1"/>
  <c r="C257" i="6" l="1"/>
  <c r="A256" i="6"/>
  <c r="H256" i="6"/>
  <c r="V252" i="1" s="1"/>
  <c r="C191" i="4"/>
  <c r="A190" i="4"/>
  <c r="H190" i="4"/>
  <c r="K190" i="4" s="1"/>
  <c r="G190" i="4"/>
  <c r="I190" i="4"/>
  <c r="L190" i="4" s="1"/>
  <c r="M189" i="4"/>
  <c r="J189" i="4"/>
  <c r="N189" i="4" s="1"/>
  <c r="C258" i="6" l="1"/>
  <c r="A257" i="6"/>
  <c r="H257" i="6"/>
  <c r="M190" i="4"/>
  <c r="J190" i="4"/>
  <c r="N190" i="4" s="1"/>
  <c r="C192" i="4"/>
  <c r="A191" i="4"/>
  <c r="G191" i="4"/>
  <c r="I191" i="4"/>
  <c r="L191" i="4" s="1"/>
  <c r="H191" i="4"/>
  <c r="K191" i="4" s="1"/>
  <c r="V253" i="1" l="1"/>
  <c r="A258" i="6"/>
  <c r="H258" i="6"/>
  <c r="V254" i="1" s="1"/>
  <c r="C259" i="6"/>
  <c r="M191" i="4"/>
  <c r="A192" i="4"/>
  <c r="C193" i="4"/>
  <c r="G192" i="4"/>
  <c r="I192" i="4"/>
  <c r="L192" i="4" s="1"/>
  <c r="H192" i="4"/>
  <c r="K192" i="4" s="1"/>
  <c r="J191" i="4"/>
  <c r="N191" i="4" s="1"/>
  <c r="H259" i="6" l="1"/>
  <c r="V255" i="1" s="1"/>
  <c r="C260" i="6"/>
  <c r="A259" i="6"/>
  <c r="H193" i="4"/>
  <c r="K193" i="4" s="1"/>
  <c r="A193" i="4"/>
  <c r="G193" i="4"/>
  <c r="I193" i="4"/>
  <c r="L193" i="4" s="1"/>
  <c r="C194" i="4"/>
  <c r="M192" i="4"/>
  <c r="J192" i="4"/>
  <c r="N192" i="4" s="1"/>
  <c r="A260" i="6" l="1"/>
  <c r="H260" i="6"/>
  <c r="V256" i="1" s="1"/>
  <c r="C261" i="6"/>
  <c r="C195" i="4"/>
  <c r="I194" i="4"/>
  <c r="L194" i="4" s="1"/>
  <c r="G194" i="4"/>
  <c r="A194" i="4"/>
  <c r="H194" i="4"/>
  <c r="K194" i="4" s="1"/>
  <c r="M193" i="4"/>
  <c r="J193" i="4"/>
  <c r="N193" i="4" s="1"/>
  <c r="C262" i="6" l="1"/>
  <c r="A261" i="6"/>
  <c r="H261" i="6"/>
  <c r="V257" i="1" s="1"/>
  <c r="H195" i="4"/>
  <c r="K195" i="4" s="1"/>
  <c r="G195" i="4"/>
  <c r="A195" i="4"/>
  <c r="I195" i="4"/>
  <c r="L195" i="4" s="1"/>
  <c r="C196" i="4"/>
  <c r="M194" i="4"/>
  <c r="J194" i="4"/>
  <c r="N194" i="4" s="1"/>
  <c r="M195" i="4" l="1"/>
  <c r="C263" i="6"/>
  <c r="H262" i="6"/>
  <c r="A262" i="6"/>
  <c r="C197" i="4"/>
  <c r="I196" i="4"/>
  <c r="L196" i="4" s="1"/>
  <c r="G196" i="4"/>
  <c r="A196" i="4"/>
  <c r="H196" i="4"/>
  <c r="K196" i="4" s="1"/>
  <c r="J195" i="4"/>
  <c r="N195" i="4" s="1"/>
  <c r="C264" i="6" l="1"/>
  <c r="H263" i="6"/>
  <c r="V258" i="1" s="1"/>
  <c r="A263" i="6"/>
  <c r="H197" i="4"/>
  <c r="K197" i="4" s="1"/>
  <c r="G197" i="4"/>
  <c r="A197" i="4"/>
  <c r="I197" i="4"/>
  <c r="L197" i="4" s="1"/>
  <c r="C198" i="4"/>
  <c r="M196" i="4"/>
  <c r="J196" i="4"/>
  <c r="N196" i="4" s="1"/>
  <c r="M197" i="4" l="1"/>
  <c r="A264" i="6"/>
  <c r="C265" i="6"/>
  <c r="H264" i="6"/>
  <c r="V259" i="1" s="1"/>
  <c r="J197" i="4"/>
  <c r="N197" i="4" s="1"/>
  <c r="C199" i="4"/>
  <c r="I198" i="4"/>
  <c r="L198" i="4" s="1"/>
  <c r="G198" i="4"/>
  <c r="A198" i="4"/>
  <c r="H198" i="4"/>
  <c r="K198" i="4" s="1"/>
  <c r="H265" i="6" l="1"/>
  <c r="V260" i="1" s="1"/>
  <c r="C266" i="6"/>
  <c r="A265" i="6"/>
  <c r="H199" i="4"/>
  <c r="K199" i="4" s="1"/>
  <c r="G199" i="4"/>
  <c r="A199" i="4"/>
  <c r="I199" i="4"/>
  <c r="L199" i="4" s="1"/>
  <c r="C200" i="4"/>
  <c r="M198" i="4"/>
  <c r="J198" i="4"/>
  <c r="N198" i="4" s="1"/>
  <c r="M199" i="4" l="1"/>
  <c r="C267" i="6"/>
  <c r="A266" i="6"/>
  <c r="H266" i="6"/>
  <c r="V261" i="1" s="1"/>
  <c r="C201" i="4"/>
  <c r="I200" i="4"/>
  <c r="L200" i="4" s="1"/>
  <c r="G200" i="4"/>
  <c r="A200" i="4"/>
  <c r="H200" i="4"/>
  <c r="K200" i="4" s="1"/>
  <c r="J199" i="4"/>
  <c r="N199" i="4" s="1"/>
  <c r="A267" i="6" l="1"/>
  <c r="H267" i="6"/>
  <c r="V262" i="1" s="1"/>
  <c r="C268" i="6"/>
  <c r="H201" i="4"/>
  <c r="K201" i="4" s="1"/>
  <c r="G201" i="4"/>
  <c r="A201" i="4"/>
  <c r="I201" i="4"/>
  <c r="L201" i="4" s="1"/>
  <c r="C202" i="4"/>
  <c r="M200" i="4"/>
  <c r="J200" i="4"/>
  <c r="N200" i="4" s="1"/>
  <c r="M201" i="4" l="1"/>
  <c r="C269" i="6"/>
  <c r="H268" i="6"/>
  <c r="V263" i="1" s="1"/>
  <c r="A268" i="6"/>
  <c r="J201" i="4"/>
  <c r="N201" i="4" s="1"/>
  <c r="C203" i="4"/>
  <c r="I202" i="4"/>
  <c r="L202" i="4" s="1"/>
  <c r="G202" i="4"/>
  <c r="A202" i="4"/>
  <c r="H202" i="4"/>
  <c r="K202" i="4" s="1"/>
  <c r="C270" i="6" l="1"/>
  <c r="A269" i="6"/>
  <c r="H269" i="6"/>
  <c r="V264" i="1" s="1"/>
  <c r="H203" i="4"/>
  <c r="K203" i="4" s="1"/>
  <c r="G203" i="4"/>
  <c r="A203" i="4"/>
  <c r="I203" i="4"/>
  <c r="L203" i="4" s="1"/>
  <c r="C204" i="4"/>
  <c r="M202" i="4"/>
  <c r="J202" i="4"/>
  <c r="N202" i="4" s="1"/>
  <c r="H270" i="6" l="1"/>
  <c r="V265" i="1" s="1"/>
  <c r="C271" i="6"/>
  <c r="A270" i="6"/>
  <c r="M203" i="4"/>
  <c r="C205" i="4"/>
  <c r="I204" i="4"/>
  <c r="L204" i="4" s="1"/>
  <c r="G204" i="4"/>
  <c r="A204" i="4"/>
  <c r="H204" i="4"/>
  <c r="K204" i="4" s="1"/>
  <c r="J203" i="4"/>
  <c r="N203" i="4" s="1"/>
  <c r="C272" i="6" l="1"/>
  <c r="A271" i="6"/>
  <c r="H271" i="6"/>
  <c r="V266" i="1" s="1"/>
  <c r="H205" i="4"/>
  <c r="K205" i="4" s="1"/>
  <c r="G205" i="4"/>
  <c r="A205" i="4"/>
  <c r="I205" i="4"/>
  <c r="L205" i="4" s="1"/>
  <c r="C206" i="4"/>
  <c r="M204" i="4"/>
  <c r="J204" i="4"/>
  <c r="N204" i="4" s="1"/>
  <c r="M205" i="4" l="1"/>
  <c r="H272" i="6"/>
  <c r="V267" i="1" s="1"/>
  <c r="C273" i="6"/>
  <c r="A272" i="6"/>
  <c r="J205" i="4"/>
  <c r="N205" i="4" s="1"/>
  <c r="C207" i="4"/>
  <c r="I206" i="4"/>
  <c r="L206" i="4" s="1"/>
  <c r="G206" i="4"/>
  <c r="A206" i="4"/>
  <c r="H206" i="4"/>
  <c r="K206" i="4" s="1"/>
  <c r="C274" i="6" l="1"/>
  <c r="A273" i="6"/>
  <c r="H273" i="6"/>
  <c r="V268" i="1" s="1"/>
  <c r="H207" i="4"/>
  <c r="K207" i="4" s="1"/>
  <c r="G207" i="4"/>
  <c r="A207" i="4"/>
  <c r="I207" i="4"/>
  <c r="L207" i="4" s="1"/>
  <c r="C208" i="4"/>
  <c r="M206" i="4"/>
  <c r="J206" i="4"/>
  <c r="N206" i="4" s="1"/>
  <c r="M207" i="4" l="1"/>
  <c r="C275" i="6"/>
  <c r="A274" i="6"/>
  <c r="H274" i="6"/>
  <c r="V269" i="1" s="1"/>
  <c r="C209" i="4"/>
  <c r="I208" i="4"/>
  <c r="L208" i="4" s="1"/>
  <c r="G208" i="4"/>
  <c r="A208" i="4"/>
  <c r="H208" i="4"/>
  <c r="K208" i="4" s="1"/>
  <c r="J207" i="4"/>
  <c r="N207" i="4" s="1"/>
  <c r="C276" i="6" l="1"/>
  <c r="A275" i="6"/>
  <c r="H275" i="6"/>
  <c r="V270" i="1" s="1"/>
  <c r="H209" i="4"/>
  <c r="K209" i="4" s="1"/>
  <c r="G209" i="4"/>
  <c r="A209" i="4"/>
  <c r="I209" i="4"/>
  <c r="L209" i="4" s="1"/>
  <c r="C210" i="4"/>
  <c r="M208" i="4"/>
  <c r="J208" i="4"/>
  <c r="N208" i="4" s="1"/>
  <c r="M209" i="4" l="1"/>
  <c r="H276" i="6"/>
  <c r="C277" i="6"/>
  <c r="A276" i="6"/>
  <c r="C211" i="4"/>
  <c r="I210" i="4"/>
  <c r="L210" i="4" s="1"/>
  <c r="G210" i="4"/>
  <c r="A210" i="4"/>
  <c r="H210" i="4"/>
  <c r="K210" i="4" s="1"/>
  <c r="J209" i="4"/>
  <c r="N209" i="4" s="1"/>
  <c r="V271" i="1" l="1"/>
  <c r="C278" i="6"/>
  <c r="A277" i="6"/>
  <c r="H277" i="6"/>
  <c r="H211" i="4"/>
  <c r="K211" i="4" s="1"/>
  <c r="G211" i="4"/>
  <c r="A211" i="4"/>
  <c r="I211" i="4"/>
  <c r="L211" i="4" s="1"/>
  <c r="C212" i="4"/>
  <c r="M210" i="4"/>
  <c r="J210" i="4"/>
  <c r="N210" i="4" s="1"/>
  <c r="V272" i="1" l="1"/>
  <c r="C279" i="6"/>
  <c r="A278" i="6"/>
  <c r="H278" i="6"/>
  <c r="V273" i="1" s="1"/>
  <c r="C213" i="4"/>
  <c r="I212" i="4"/>
  <c r="L212" i="4" s="1"/>
  <c r="G212" i="4"/>
  <c r="A212" i="4"/>
  <c r="H212" i="4"/>
  <c r="K212" i="4" s="1"/>
  <c r="M211" i="4"/>
  <c r="J211" i="4"/>
  <c r="N211" i="4" s="1"/>
  <c r="C280" i="6" l="1"/>
  <c r="A279" i="6"/>
  <c r="H279" i="6"/>
  <c r="V274" i="1" s="1"/>
  <c r="H213" i="4"/>
  <c r="K213" i="4" s="1"/>
  <c r="G213" i="4"/>
  <c r="A213" i="4"/>
  <c r="I213" i="4"/>
  <c r="L213" i="4" s="1"/>
  <c r="C214" i="4"/>
  <c r="M212" i="4"/>
  <c r="J212" i="4"/>
  <c r="N212" i="4" s="1"/>
  <c r="M213" i="4" l="1"/>
  <c r="H280" i="6"/>
  <c r="V275" i="1" s="1"/>
  <c r="C281" i="6"/>
  <c r="A280" i="6"/>
  <c r="J213" i="4"/>
  <c r="N213" i="4" s="1"/>
  <c r="C215" i="4"/>
  <c r="I214" i="4"/>
  <c r="L214" i="4" s="1"/>
  <c r="G214" i="4"/>
  <c r="A214" i="4"/>
  <c r="H214" i="4"/>
  <c r="K214" i="4" s="1"/>
  <c r="C282" i="6" l="1"/>
  <c r="A281" i="6"/>
  <c r="H281" i="6"/>
  <c r="V276" i="1" s="1"/>
  <c r="H215" i="4"/>
  <c r="K215" i="4" s="1"/>
  <c r="G215" i="4"/>
  <c r="A215" i="4"/>
  <c r="I215" i="4"/>
  <c r="L215" i="4" s="1"/>
  <c r="C216" i="4"/>
  <c r="M214" i="4"/>
  <c r="J214" i="4"/>
  <c r="N214" i="4" s="1"/>
  <c r="M215" i="4" l="1"/>
  <c r="C283" i="6"/>
  <c r="H282" i="6"/>
  <c r="V277" i="1" s="1"/>
  <c r="A282" i="6"/>
  <c r="C217" i="4"/>
  <c r="I216" i="4"/>
  <c r="L216" i="4" s="1"/>
  <c r="G216" i="4"/>
  <c r="A216" i="4"/>
  <c r="H216" i="4"/>
  <c r="K216" i="4" s="1"/>
  <c r="J215" i="4"/>
  <c r="N215" i="4" s="1"/>
  <c r="C284" i="6" l="1"/>
  <c r="A283" i="6"/>
  <c r="H283" i="6"/>
  <c r="V278" i="1" s="1"/>
  <c r="H217" i="4"/>
  <c r="K217" i="4" s="1"/>
  <c r="G217" i="4"/>
  <c r="A217" i="4"/>
  <c r="I217" i="4"/>
  <c r="L217" i="4" s="1"/>
  <c r="C218" i="4"/>
  <c r="M216" i="4"/>
  <c r="J216" i="4"/>
  <c r="N216" i="4" s="1"/>
  <c r="M217" i="4" l="1"/>
  <c r="C285" i="6"/>
  <c r="H284" i="6"/>
  <c r="V279" i="1" s="1"/>
  <c r="A284" i="6"/>
  <c r="C219" i="4"/>
  <c r="A218" i="4"/>
  <c r="G218" i="4"/>
  <c r="H218" i="4"/>
  <c r="K218" i="4" s="1"/>
  <c r="I218" i="4"/>
  <c r="L218" i="4" s="1"/>
  <c r="J217" i="4"/>
  <c r="N217" i="4" s="1"/>
  <c r="C286" i="6" l="1"/>
  <c r="A285" i="6"/>
  <c r="H285" i="6"/>
  <c r="V280" i="1" s="1"/>
  <c r="M218" i="4"/>
  <c r="C220" i="4"/>
  <c r="A219" i="4"/>
  <c r="G219" i="4"/>
  <c r="I219" i="4"/>
  <c r="L219" i="4" s="1"/>
  <c r="H219" i="4"/>
  <c r="K219" i="4" s="1"/>
  <c r="J218" i="4"/>
  <c r="N218" i="4" s="1"/>
  <c r="A286" i="6" l="1"/>
  <c r="H286" i="6"/>
  <c r="V281" i="1" s="1"/>
  <c r="C287" i="6"/>
  <c r="M219" i="4"/>
  <c r="J219" i="4"/>
  <c r="N219" i="4" s="1"/>
  <c r="A220" i="4"/>
  <c r="C221" i="4"/>
  <c r="G220" i="4"/>
  <c r="J220" i="4" s="1"/>
  <c r="I220" i="4"/>
  <c r="L220" i="4" s="1"/>
  <c r="H220" i="4"/>
  <c r="K220" i="4" s="1"/>
  <c r="T282" i="1" l="1"/>
  <c r="A287" i="6"/>
  <c r="H287" i="6"/>
  <c r="V282" i="1" s="1"/>
  <c r="C288" i="6"/>
  <c r="N220" i="4"/>
  <c r="M220" i="4"/>
  <c r="A221" i="4"/>
  <c r="C222" i="4"/>
  <c r="H221" i="4"/>
  <c r="K221" i="4" s="1"/>
  <c r="G221" i="4"/>
  <c r="I221" i="4"/>
  <c r="L221" i="4" s="1"/>
  <c r="H288" i="6" l="1"/>
  <c r="V283" i="1" s="1"/>
  <c r="C289" i="6"/>
  <c r="A288" i="6"/>
  <c r="M221" i="4"/>
  <c r="J221" i="4"/>
  <c r="N221" i="4" s="1"/>
  <c r="H222" i="4"/>
  <c r="K222" i="4" s="1"/>
  <c r="G222" i="4"/>
  <c r="C223" i="4"/>
  <c r="A222" i="4"/>
  <c r="I222" i="4"/>
  <c r="L222" i="4" s="1"/>
  <c r="M222" i="4" l="1"/>
  <c r="A289" i="6"/>
  <c r="H289" i="6"/>
  <c r="V284" i="1" s="1"/>
  <c r="C290" i="6"/>
  <c r="J222" i="4"/>
  <c r="N222" i="4" s="1"/>
  <c r="C224" i="4"/>
  <c r="A223" i="4"/>
  <c r="H223" i="4"/>
  <c r="K223" i="4" s="1"/>
  <c r="I223" i="4"/>
  <c r="L223" i="4" s="1"/>
  <c r="G223" i="4"/>
  <c r="M223" i="4" l="1"/>
  <c r="A290" i="6"/>
  <c r="H290" i="6"/>
  <c r="V285" i="1" s="1"/>
  <c r="C291" i="6"/>
  <c r="J223" i="4"/>
  <c r="N223" i="4" s="1"/>
  <c r="H224" i="4"/>
  <c r="K224" i="4" s="1"/>
  <c r="A224" i="4"/>
  <c r="C225" i="4"/>
  <c r="I224" i="4"/>
  <c r="L224" i="4" s="1"/>
  <c r="G224" i="4"/>
  <c r="J224" i="4" s="1"/>
  <c r="N224" i="4" l="1"/>
  <c r="C292" i="6"/>
  <c r="A291" i="6"/>
  <c r="H291" i="6"/>
  <c r="A225" i="4"/>
  <c r="C226" i="4"/>
  <c r="G225" i="4"/>
  <c r="I225" i="4"/>
  <c r="L225" i="4" s="1"/>
  <c r="H225" i="4"/>
  <c r="K225" i="4" s="1"/>
  <c r="M224" i="4"/>
  <c r="C293" i="6" l="1"/>
  <c r="H292" i="6"/>
  <c r="V286" i="1" s="1"/>
  <c r="A292" i="6"/>
  <c r="G226" i="4"/>
  <c r="A226" i="4"/>
  <c r="C227" i="4"/>
  <c r="I226" i="4"/>
  <c r="L226" i="4" s="1"/>
  <c r="H226" i="4"/>
  <c r="K226" i="4" s="1"/>
  <c r="M225" i="4"/>
  <c r="J225" i="4"/>
  <c r="N225" i="4" s="1"/>
  <c r="A293" i="6" l="1"/>
  <c r="C294" i="6"/>
  <c r="H293" i="6"/>
  <c r="V287" i="1" s="1"/>
  <c r="M226" i="4"/>
  <c r="I227" i="4"/>
  <c r="L227" i="4" s="1"/>
  <c r="H227" i="4"/>
  <c r="K227" i="4" s="1"/>
  <c r="G227" i="4"/>
  <c r="A227" i="4"/>
  <c r="C228" i="4"/>
  <c r="J226" i="4"/>
  <c r="N226" i="4" s="1"/>
  <c r="H294" i="6" l="1"/>
  <c r="V288" i="1" s="1"/>
  <c r="C295" i="6"/>
  <c r="A294" i="6"/>
  <c r="G228" i="4"/>
  <c r="A228" i="4"/>
  <c r="C229" i="4"/>
  <c r="I228" i="4"/>
  <c r="L228" i="4" s="1"/>
  <c r="H228" i="4"/>
  <c r="K228" i="4" s="1"/>
  <c r="M227" i="4"/>
  <c r="J227" i="4"/>
  <c r="N227" i="4" s="1"/>
  <c r="A295" i="6" l="1"/>
  <c r="C296" i="6"/>
  <c r="H295" i="6"/>
  <c r="V289" i="1" s="1"/>
  <c r="M228" i="4"/>
  <c r="I229" i="4"/>
  <c r="L229" i="4" s="1"/>
  <c r="H229" i="4"/>
  <c r="K229" i="4" s="1"/>
  <c r="G229" i="4"/>
  <c r="A229" i="4"/>
  <c r="C230" i="4"/>
  <c r="J228" i="4"/>
  <c r="N228" i="4" s="1"/>
  <c r="A296" i="6" l="1"/>
  <c r="H296" i="6"/>
  <c r="V290" i="1" s="1"/>
  <c r="C297" i="6"/>
  <c r="G230" i="4"/>
  <c r="A230" i="4"/>
  <c r="C231" i="4"/>
  <c r="I230" i="4"/>
  <c r="L230" i="4" s="1"/>
  <c r="H230" i="4"/>
  <c r="K230" i="4" s="1"/>
  <c r="M229" i="4"/>
  <c r="J229" i="4"/>
  <c r="N229" i="4" s="1"/>
  <c r="C298" i="6" l="1"/>
  <c r="A297" i="6"/>
  <c r="H297" i="6"/>
  <c r="V291" i="1" s="1"/>
  <c r="M230" i="4"/>
  <c r="I231" i="4"/>
  <c r="L231" i="4" s="1"/>
  <c r="H231" i="4"/>
  <c r="K231" i="4" s="1"/>
  <c r="G231" i="4"/>
  <c r="A231" i="4"/>
  <c r="C232" i="4"/>
  <c r="J230" i="4"/>
  <c r="N230" i="4" s="1"/>
  <c r="C299" i="6" l="1"/>
  <c r="A298" i="6"/>
  <c r="H298" i="6"/>
  <c r="V292" i="1" s="1"/>
  <c r="G232" i="4"/>
  <c r="A232" i="4"/>
  <c r="C233" i="4"/>
  <c r="I232" i="4"/>
  <c r="L232" i="4" s="1"/>
  <c r="H232" i="4"/>
  <c r="K232" i="4" s="1"/>
  <c r="M231" i="4"/>
  <c r="J231" i="4"/>
  <c r="N231" i="4" s="1"/>
  <c r="C300" i="6" l="1"/>
  <c r="A299" i="6"/>
  <c r="H299" i="6"/>
  <c r="V293" i="1" s="1"/>
  <c r="M232" i="4"/>
  <c r="I233" i="4"/>
  <c r="L233" i="4" s="1"/>
  <c r="H233" i="4"/>
  <c r="K233" i="4" s="1"/>
  <c r="G233" i="4"/>
  <c r="A233" i="4"/>
  <c r="C234" i="4"/>
  <c r="J232" i="4"/>
  <c r="N232" i="4" s="1"/>
  <c r="C301" i="6" l="1"/>
  <c r="A300" i="6"/>
  <c r="H300" i="6"/>
  <c r="V294" i="1" s="1"/>
  <c r="G234" i="4"/>
  <c r="A234" i="4"/>
  <c r="C235" i="4"/>
  <c r="I234" i="4"/>
  <c r="L234" i="4" s="1"/>
  <c r="H234" i="4"/>
  <c r="K234" i="4" s="1"/>
  <c r="M233" i="4"/>
  <c r="J233" i="4"/>
  <c r="N233" i="4" s="1"/>
  <c r="C302" i="6" l="1"/>
  <c r="A301" i="6"/>
  <c r="H301" i="6"/>
  <c r="V295" i="1" s="1"/>
  <c r="M234" i="4"/>
  <c r="I235" i="4"/>
  <c r="L235" i="4" s="1"/>
  <c r="H235" i="4"/>
  <c r="K235" i="4" s="1"/>
  <c r="G235" i="4"/>
  <c r="A235" i="4"/>
  <c r="C236" i="4"/>
  <c r="J234" i="4"/>
  <c r="N234" i="4" s="1"/>
  <c r="C303" i="6" l="1"/>
  <c r="A302" i="6"/>
  <c r="H302" i="6"/>
  <c r="V296" i="1" s="1"/>
  <c r="G236" i="4"/>
  <c r="A236" i="4"/>
  <c r="C237" i="4"/>
  <c r="I236" i="4"/>
  <c r="L236" i="4" s="1"/>
  <c r="H236" i="4"/>
  <c r="K236" i="4" s="1"/>
  <c r="M235" i="4"/>
  <c r="J235" i="4"/>
  <c r="N235" i="4" s="1"/>
  <c r="C304" i="6" l="1"/>
  <c r="H303" i="6"/>
  <c r="V297" i="1" s="1"/>
  <c r="A303" i="6"/>
  <c r="M236" i="4"/>
  <c r="I237" i="4"/>
  <c r="L237" i="4" s="1"/>
  <c r="H237" i="4"/>
  <c r="K237" i="4" s="1"/>
  <c r="G237" i="4"/>
  <c r="A237" i="4"/>
  <c r="C238" i="4"/>
  <c r="J236" i="4"/>
  <c r="N236" i="4" s="1"/>
  <c r="C305" i="6" l="1"/>
  <c r="A304" i="6"/>
  <c r="H304" i="6"/>
  <c r="V298" i="1" s="1"/>
  <c r="M237" i="4"/>
  <c r="J237" i="4"/>
  <c r="N237" i="4" s="1"/>
  <c r="G238" i="4"/>
  <c r="A238" i="4"/>
  <c r="C239" i="4"/>
  <c r="I238" i="4"/>
  <c r="L238" i="4" s="1"/>
  <c r="H238" i="4"/>
  <c r="K238" i="4" s="1"/>
  <c r="C306" i="6" l="1"/>
  <c r="A305" i="6"/>
  <c r="H305" i="6"/>
  <c r="V299" i="1" s="1"/>
  <c r="M238" i="4"/>
  <c r="I239" i="4"/>
  <c r="L239" i="4" s="1"/>
  <c r="H239" i="4"/>
  <c r="K239" i="4" s="1"/>
  <c r="G239" i="4"/>
  <c r="A239" i="4"/>
  <c r="C240" i="4"/>
  <c r="J238" i="4"/>
  <c r="N238" i="4" s="1"/>
  <c r="C307" i="6" l="1"/>
  <c r="A306" i="6"/>
  <c r="H306" i="6"/>
  <c r="V300" i="1" s="1"/>
  <c r="G240" i="4"/>
  <c r="A240" i="4"/>
  <c r="C241" i="4"/>
  <c r="I240" i="4"/>
  <c r="L240" i="4" s="1"/>
  <c r="H240" i="4"/>
  <c r="K240" i="4" s="1"/>
  <c r="M239" i="4"/>
  <c r="J239" i="4"/>
  <c r="N239" i="4" s="1"/>
  <c r="H307" i="6" l="1"/>
  <c r="V301" i="1" s="1"/>
  <c r="C308" i="6"/>
  <c r="A307" i="6"/>
  <c r="M240" i="4"/>
  <c r="I241" i="4"/>
  <c r="L241" i="4" s="1"/>
  <c r="H241" i="4"/>
  <c r="K241" i="4" s="1"/>
  <c r="G241" i="4"/>
  <c r="A241" i="4"/>
  <c r="C242" i="4"/>
  <c r="J240" i="4"/>
  <c r="N240" i="4" s="1"/>
  <c r="C309" i="6" l="1"/>
  <c r="A308" i="6"/>
  <c r="H308" i="6"/>
  <c r="V302" i="1" s="1"/>
  <c r="M241" i="4"/>
  <c r="J241" i="4"/>
  <c r="N241" i="4" s="1"/>
  <c r="G242" i="4"/>
  <c r="A242" i="4"/>
  <c r="C243" i="4"/>
  <c r="I242" i="4"/>
  <c r="L242" i="4" s="1"/>
  <c r="H242" i="4"/>
  <c r="K242" i="4" s="1"/>
  <c r="C310" i="6" l="1"/>
  <c r="A309" i="6"/>
  <c r="H309" i="6"/>
  <c r="V303" i="1" s="1"/>
  <c r="M242" i="4"/>
  <c r="I243" i="4"/>
  <c r="L243" i="4" s="1"/>
  <c r="H243" i="4"/>
  <c r="K243" i="4" s="1"/>
  <c r="G243" i="4"/>
  <c r="A243" i="4"/>
  <c r="C244" i="4"/>
  <c r="J242" i="4"/>
  <c r="N242" i="4" s="1"/>
  <c r="C311" i="6" l="1"/>
  <c r="A310" i="6"/>
  <c r="H310" i="6"/>
  <c r="V304" i="1" s="1"/>
  <c r="M243" i="4"/>
  <c r="J243" i="4"/>
  <c r="N243" i="4" s="1"/>
  <c r="G244" i="4"/>
  <c r="A244" i="4"/>
  <c r="C245" i="4"/>
  <c r="I244" i="4"/>
  <c r="L244" i="4" s="1"/>
  <c r="H244" i="4"/>
  <c r="K244" i="4" s="1"/>
  <c r="C312" i="6" l="1"/>
  <c r="A311" i="6"/>
  <c r="H311" i="6"/>
  <c r="V305" i="1" s="1"/>
  <c r="M244" i="4"/>
  <c r="I245" i="4"/>
  <c r="L245" i="4" s="1"/>
  <c r="H245" i="4"/>
  <c r="K245" i="4" s="1"/>
  <c r="G245" i="4"/>
  <c r="A245" i="4"/>
  <c r="C246" i="4"/>
  <c r="J244" i="4"/>
  <c r="N244" i="4" s="1"/>
  <c r="C313" i="6" l="1"/>
  <c r="H312" i="6"/>
  <c r="V306" i="1" s="1"/>
  <c r="A312" i="6"/>
  <c r="M245" i="4"/>
  <c r="J245" i="4"/>
  <c r="N245" i="4" s="1"/>
  <c r="G246" i="4"/>
  <c r="A246" i="4"/>
  <c r="C247" i="4"/>
  <c r="I246" i="4"/>
  <c r="L246" i="4" s="1"/>
  <c r="H246" i="4"/>
  <c r="K246" i="4" s="1"/>
  <c r="C314" i="6" l="1"/>
  <c r="A313" i="6"/>
  <c r="H313" i="6"/>
  <c r="V307" i="1" s="1"/>
  <c r="M246" i="4"/>
  <c r="I247" i="4"/>
  <c r="L247" i="4" s="1"/>
  <c r="H247" i="4"/>
  <c r="K247" i="4" s="1"/>
  <c r="G247" i="4"/>
  <c r="A247" i="4"/>
  <c r="C248" i="4"/>
  <c r="J246" i="4"/>
  <c r="N246" i="4" s="1"/>
  <c r="C315" i="6" l="1"/>
  <c r="A314" i="6"/>
  <c r="H314" i="6"/>
  <c r="V308" i="1" s="1"/>
  <c r="G248" i="4"/>
  <c r="A248" i="4"/>
  <c r="C249" i="4"/>
  <c r="I248" i="4"/>
  <c r="L248" i="4" s="1"/>
  <c r="H248" i="4"/>
  <c r="K248" i="4" s="1"/>
  <c r="M247" i="4"/>
  <c r="J247" i="4"/>
  <c r="N247" i="4" s="1"/>
  <c r="C316" i="6" l="1"/>
  <c r="A315" i="6"/>
  <c r="H315" i="6"/>
  <c r="V309" i="1" s="1"/>
  <c r="M248" i="4"/>
  <c r="I249" i="4"/>
  <c r="L249" i="4" s="1"/>
  <c r="H249" i="4"/>
  <c r="K249" i="4" s="1"/>
  <c r="G249" i="4"/>
  <c r="A249" i="4"/>
  <c r="C250" i="4"/>
  <c r="J248" i="4"/>
  <c r="N248" i="4" s="1"/>
  <c r="A316" i="6" l="1"/>
  <c r="H316" i="6"/>
  <c r="V310" i="1" s="1"/>
  <c r="C317" i="6"/>
  <c r="M249" i="4"/>
  <c r="J249" i="4"/>
  <c r="N249" i="4" s="1"/>
  <c r="C251" i="4"/>
  <c r="A250" i="4"/>
  <c r="G250" i="4"/>
  <c r="J250" i="4" s="1"/>
  <c r="H250" i="4"/>
  <c r="K250" i="4" s="1"/>
  <c r="I250" i="4"/>
  <c r="L250" i="4" s="1"/>
  <c r="H317" i="6" l="1"/>
  <c r="V311" i="1" s="1"/>
  <c r="C318" i="6"/>
  <c r="A317" i="6"/>
  <c r="T311" i="1" s="1"/>
  <c r="N250" i="4"/>
  <c r="M250" i="4"/>
  <c r="C252" i="4"/>
  <c r="G251" i="4"/>
  <c r="J251" i="4" s="1"/>
  <c r="A251" i="4"/>
  <c r="I251" i="4"/>
  <c r="L251" i="4" s="1"/>
  <c r="H251" i="4"/>
  <c r="K251" i="4" s="1"/>
  <c r="N251" i="4" l="1"/>
  <c r="A318" i="6"/>
  <c r="H318" i="6"/>
  <c r="V312" i="1" s="1"/>
  <c r="C319" i="6"/>
  <c r="M251" i="4"/>
  <c r="C253" i="4"/>
  <c r="A252" i="4"/>
  <c r="G252" i="4"/>
  <c r="J252" i="4" s="1"/>
  <c r="I252" i="4"/>
  <c r="L252" i="4" s="1"/>
  <c r="H252" i="4"/>
  <c r="K252" i="4" s="1"/>
  <c r="N252" i="4" l="1"/>
  <c r="C320" i="6"/>
  <c r="A319" i="6"/>
  <c r="H319" i="6"/>
  <c r="V313" i="1" s="1"/>
  <c r="M252" i="4"/>
  <c r="A253" i="4"/>
  <c r="G253" i="4"/>
  <c r="C254" i="4"/>
  <c r="H253" i="4"/>
  <c r="K253" i="4" s="1"/>
  <c r="I253" i="4"/>
  <c r="L253" i="4" s="1"/>
  <c r="C321" i="6" l="1"/>
  <c r="A320" i="6"/>
  <c r="H320" i="6"/>
  <c r="M253" i="4"/>
  <c r="H254" i="4"/>
  <c r="K254" i="4" s="1"/>
  <c r="G254" i="4"/>
  <c r="C255" i="4"/>
  <c r="A254" i="4"/>
  <c r="I254" i="4"/>
  <c r="L254" i="4" s="1"/>
  <c r="J253" i="4"/>
  <c r="N253" i="4" s="1"/>
  <c r="A321" i="6" l="1"/>
  <c r="C322" i="6"/>
  <c r="H321" i="6"/>
  <c r="V314" i="1" s="1"/>
  <c r="M254" i="4"/>
  <c r="C256" i="4"/>
  <c r="A255" i="4"/>
  <c r="H255" i="4"/>
  <c r="K255" i="4" s="1"/>
  <c r="I255" i="4"/>
  <c r="L255" i="4" s="1"/>
  <c r="G255" i="4"/>
  <c r="J254" i="4"/>
  <c r="N254" i="4" s="1"/>
  <c r="M255" i="4" l="1"/>
  <c r="A322" i="6"/>
  <c r="C323" i="6"/>
  <c r="H322" i="6"/>
  <c r="V315" i="1" s="1"/>
  <c r="J255" i="4"/>
  <c r="N255" i="4" s="1"/>
  <c r="H256" i="4"/>
  <c r="K256" i="4" s="1"/>
  <c r="A256" i="4"/>
  <c r="C257" i="4"/>
  <c r="I256" i="4"/>
  <c r="L256" i="4" s="1"/>
  <c r="G256" i="4"/>
  <c r="M256" i="4" l="1"/>
  <c r="C324" i="6"/>
  <c r="A323" i="6"/>
  <c r="H323" i="6"/>
  <c r="V316" i="1" s="1"/>
  <c r="J256" i="4"/>
  <c r="N256" i="4" s="1"/>
  <c r="A257" i="4"/>
  <c r="C258" i="4"/>
  <c r="I257" i="4"/>
  <c r="L257" i="4" s="1"/>
  <c r="H257" i="4"/>
  <c r="K257" i="4" s="1"/>
  <c r="G257" i="4"/>
  <c r="M257" i="4" l="1"/>
  <c r="H324" i="6"/>
  <c r="C325" i="6"/>
  <c r="A324" i="6"/>
  <c r="J257" i="4"/>
  <c r="N257" i="4" s="1"/>
  <c r="G258" i="4"/>
  <c r="J258" i="4" s="1"/>
  <c r="A258" i="4"/>
  <c r="C259" i="4"/>
  <c r="I258" i="4"/>
  <c r="L258" i="4" s="1"/>
  <c r="H258" i="4"/>
  <c r="K258" i="4" s="1"/>
  <c r="V317" i="1" l="1"/>
  <c r="H325" i="6"/>
  <c r="V318" i="1" s="1"/>
  <c r="C326" i="6"/>
  <c r="A325" i="6"/>
  <c r="M258" i="4"/>
  <c r="I259" i="4"/>
  <c r="L259" i="4" s="1"/>
  <c r="H259" i="4"/>
  <c r="K259" i="4" s="1"/>
  <c r="G259" i="4"/>
  <c r="A259" i="4"/>
  <c r="C260" i="4"/>
  <c r="N258" i="4"/>
  <c r="A326" i="6" l="1"/>
  <c r="H326" i="6"/>
  <c r="V319" i="1" s="1"/>
  <c r="C327" i="6"/>
  <c r="G260" i="4"/>
  <c r="A260" i="4"/>
  <c r="C261" i="4"/>
  <c r="I260" i="4"/>
  <c r="L260" i="4" s="1"/>
  <c r="H260" i="4"/>
  <c r="K260" i="4" s="1"/>
  <c r="M259" i="4"/>
  <c r="J259" i="4"/>
  <c r="N259" i="4" s="1"/>
  <c r="A327" i="6" l="1"/>
  <c r="H327" i="6"/>
  <c r="V320" i="1" s="1"/>
  <c r="C328" i="6"/>
  <c r="M260" i="4"/>
  <c r="I261" i="4"/>
  <c r="L261" i="4" s="1"/>
  <c r="H261" i="4"/>
  <c r="K261" i="4" s="1"/>
  <c r="G261" i="4"/>
  <c r="A261" i="4"/>
  <c r="C262" i="4"/>
  <c r="J260" i="4"/>
  <c r="N260" i="4" s="1"/>
  <c r="H328" i="6" l="1"/>
  <c r="V321" i="1" s="1"/>
  <c r="C329" i="6"/>
  <c r="A328" i="6"/>
  <c r="M261" i="4"/>
  <c r="J261" i="4"/>
  <c r="N261" i="4" s="1"/>
  <c r="G262" i="4"/>
  <c r="A262" i="4"/>
  <c r="C263" i="4"/>
  <c r="I262" i="4"/>
  <c r="L262" i="4" s="1"/>
  <c r="H262" i="4"/>
  <c r="K262" i="4" s="1"/>
  <c r="A329" i="6" l="1"/>
  <c r="C330" i="6"/>
  <c r="H329" i="6"/>
  <c r="V322" i="1" s="1"/>
  <c r="M262" i="4"/>
  <c r="I263" i="4"/>
  <c r="L263" i="4" s="1"/>
  <c r="H263" i="4"/>
  <c r="K263" i="4" s="1"/>
  <c r="G263" i="4"/>
  <c r="A263" i="4"/>
  <c r="C264" i="4"/>
  <c r="J262" i="4"/>
  <c r="N262" i="4" s="1"/>
  <c r="A330" i="6" l="1"/>
  <c r="C331" i="6"/>
  <c r="H330" i="6"/>
  <c r="V323" i="1" s="1"/>
  <c r="G264" i="4"/>
  <c r="A264" i="4"/>
  <c r="C265" i="4"/>
  <c r="I264" i="4"/>
  <c r="L264" i="4" s="1"/>
  <c r="H264" i="4"/>
  <c r="K264" i="4" s="1"/>
  <c r="M263" i="4"/>
  <c r="J263" i="4"/>
  <c r="N263" i="4" s="1"/>
  <c r="C332" i="6" l="1"/>
  <c r="A331" i="6"/>
  <c r="H331" i="6"/>
  <c r="V324" i="1" s="1"/>
  <c r="M264" i="4"/>
  <c r="I265" i="4"/>
  <c r="L265" i="4" s="1"/>
  <c r="H265" i="4"/>
  <c r="K265" i="4" s="1"/>
  <c r="G265" i="4"/>
  <c r="A265" i="4"/>
  <c r="C266" i="4"/>
  <c r="J264" i="4"/>
  <c r="N264" i="4" s="1"/>
  <c r="C333" i="6" l="1"/>
  <c r="A332" i="6"/>
  <c r="H332" i="6"/>
  <c r="V325" i="1" s="1"/>
  <c r="M265" i="4"/>
  <c r="J265" i="4"/>
  <c r="N265" i="4" s="1"/>
  <c r="G266" i="4"/>
  <c r="A266" i="4"/>
  <c r="C267" i="4"/>
  <c r="I266" i="4"/>
  <c r="L266" i="4" s="1"/>
  <c r="H266" i="4"/>
  <c r="K266" i="4" s="1"/>
  <c r="C334" i="6" l="1"/>
  <c r="A333" i="6"/>
  <c r="H333" i="6"/>
  <c r="V326" i="1" s="1"/>
  <c r="M266" i="4"/>
  <c r="I267" i="4"/>
  <c r="L267" i="4" s="1"/>
  <c r="H267" i="4"/>
  <c r="K267" i="4" s="1"/>
  <c r="G267" i="4"/>
  <c r="A267" i="4"/>
  <c r="C268" i="4"/>
  <c r="J266" i="4"/>
  <c r="N266" i="4" s="1"/>
  <c r="C335" i="6" l="1"/>
  <c r="H334" i="6"/>
  <c r="V327" i="1" s="1"/>
  <c r="A334" i="6"/>
  <c r="G268" i="4"/>
  <c r="A268" i="4"/>
  <c r="C269" i="4"/>
  <c r="I268" i="4"/>
  <c r="L268" i="4" s="1"/>
  <c r="H268" i="4"/>
  <c r="K268" i="4" s="1"/>
  <c r="M267" i="4"/>
  <c r="J267" i="4"/>
  <c r="N267" i="4" s="1"/>
  <c r="C336" i="6" l="1"/>
  <c r="A335" i="6"/>
  <c r="H335" i="6"/>
  <c r="V328" i="1" s="1"/>
  <c r="M268" i="4"/>
  <c r="I269" i="4"/>
  <c r="L269" i="4" s="1"/>
  <c r="H269" i="4"/>
  <c r="K269" i="4" s="1"/>
  <c r="G269" i="4"/>
  <c r="A269" i="4"/>
  <c r="C270" i="4"/>
  <c r="J268" i="4"/>
  <c r="N268" i="4" s="1"/>
  <c r="C337" i="6" l="1"/>
  <c r="A336" i="6"/>
  <c r="H336" i="6"/>
  <c r="V329" i="1" s="1"/>
  <c r="M269" i="4"/>
  <c r="J269" i="4"/>
  <c r="N269" i="4" s="1"/>
  <c r="G270" i="4"/>
  <c r="A270" i="4"/>
  <c r="C271" i="4"/>
  <c r="I270" i="4"/>
  <c r="L270" i="4" s="1"/>
  <c r="H270" i="4"/>
  <c r="K270" i="4" s="1"/>
  <c r="A337" i="6" l="1"/>
  <c r="C338" i="6"/>
  <c r="H337" i="6"/>
  <c r="V330" i="1" s="1"/>
  <c r="M270" i="4"/>
  <c r="I271" i="4"/>
  <c r="L271" i="4" s="1"/>
  <c r="H271" i="4"/>
  <c r="K271" i="4" s="1"/>
  <c r="G271" i="4"/>
  <c r="A271" i="4"/>
  <c r="C272" i="4"/>
  <c r="J270" i="4"/>
  <c r="N270" i="4" s="1"/>
  <c r="H338" i="6" l="1"/>
  <c r="V331" i="1" s="1"/>
  <c r="A338" i="6"/>
  <c r="C339" i="6"/>
  <c r="G272" i="4"/>
  <c r="A272" i="4"/>
  <c r="C273" i="4"/>
  <c r="I272" i="4"/>
  <c r="L272" i="4" s="1"/>
  <c r="H272" i="4"/>
  <c r="K272" i="4" s="1"/>
  <c r="M271" i="4"/>
  <c r="J271" i="4"/>
  <c r="N271" i="4" s="1"/>
  <c r="C340" i="6" l="1"/>
  <c r="A339" i="6"/>
  <c r="H339" i="6"/>
  <c r="V332" i="1" s="1"/>
  <c r="M272" i="4"/>
  <c r="I273" i="4"/>
  <c r="L273" i="4" s="1"/>
  <c r="H273" i="4"/>
  <c r="K273" i="4" s="1"/>
  <c r="G273" i="4"/>
  <c r="A273" i="4"/>
  <c r="C274" i="4"/>
  <c r="J272" i="4"/>
  <c r="N272" i="4" s="1"/>
  <c r="H340" i="6" l="1"/>
  <c r="C341" i="6"/>
  <c r="A340" i="6"/>
  <c r="M273" i="4"/>
  <c r="J273" i="4"/>
  <c r="N273" i="4" s="1"/>
  <c r="C275" i="4"/>
  <c r="A274" i="4"/>
  <c r="G274" i="4"/>
  <c r="J274" i="4" s="1"/>
  <c r="I274" i="4"/>
  <c r="L274" i="4" s="1"/>
  <c r="H274" i="4"/>
  <c r="K274" i="4" s="1"/>
  <c r="V333" i="1" l="1"/>
  <c r="C342" i="6"/>
  <c r="A341" i="6"/>
  <c r="H341" i="6"/>
  <c r="V334" i="1" s="1"/>
  <c r="N274" i="4"/>
  <c r="M274" i="4"/>
  <c r="C276" i="4"/>
  <c r="G275" i="4"/>
  <c r="A275" i="4"/>
  <c r="I275" i="4"/>
  <c r="L275" i="4" s="1"/>
  <c r="H275" i="4"/>
  <c r="K275" i="4" s="1"/>
  <c r="A342" i="6" l="1"/>
  <c r="H342" i="6"/>
  <c r="V335" i="1" s="1"/>
  <c r="C343" i="6"/>
  <c r="M275" i="4"/>
  <c r="J275" i="4"/>
  <c r="N275" i="4" s="1"/>
  <c r="C277" i="4"/>
  <c r="A276" i="4"/>
  <c r="H276" i="4"/>
  <c r="K276" i="4" s="1"/>
  <c r="G276" i="4"/>
  <c r="I276" i="4"/>
  <c r="L276" i="4" s="1"/>
  <c r="C344" i="6" l="1"/>
  <c r="A343" i="6"/>
  <c r="H343" i="6"/>
  <c r="V336" i="1" s="1"/>
  <c r="A277" i="4"/>
  <c r="G277" i="4"/>
  <c r="C278" i="4"/>
  <c r="H277" i="4"/>
  <c r="K277" i="4" s="1"/>
  <c r="I277" i="4"/>
  <c r="L277" i="4" s="1"/>
  <c r="M276" i="4"/>
  <c r="J276" i="4"/>
  <c r="N276" i="4" s="1"/>
  <c r="H344" i="6" l="1"/>
  <c r="C345" i="6"/>
  <c r="A344" i="6"/>
  <c r="M277" i="4"/>
  <c r="H278" i="4"/>
  <c r="K278" i="4" s="1"/>
  <c r="G278" i="4"/>
  <c r="C279" i="4"/>
  <c r="A278" i="4"/>
  <c r="I278" i="4"/>
  <c r="L278" i="4" s="1"/>
  <c r="J277" i="4"/>
  <c r="N277" i="4" s="1"/>
  <c r="V337" i="1" l="1"/>
  <c r="J278" i="4"/>
  <c r="C346" i="6"/>
  <c r="A345" i="6"/>
  <c r="H345" i="6"/>
  <c r="V338" i="1" s="1"/>
  <c r="N278" i="4"/>
  <c r="C280" i="4"/>
  <c r="A279" i="4"/>
  <c r="H279" i="4"/>
  <c r="K279" i="4" s="1"/>
  <c r="I279" i="4"/>
  <c r="L279" i="4" s="1"/>
  <c r="G279" i="4"/>
  <c r="M278" i="4"/>
  <c r="M279" i="4" l="1"/>
  <c r="H346" i="6"/>
  <c r="C347" i="6"/>
  <c r="A346" i="6"/>
  <c r="J279" i="4"/>
  <c r="N279" i="4" s="1"/>
  <c r="H280" i="4"/>
  <c r="K280" i="4" s="1"/>
  <c r="A280" i="4"/>
  <c r="C281" i="4"/>
  <c r="I280" i="4"/>
  <c r="L280" i="4" s="1"/>
  <c r="G280" i="4"/>
  <c r="V339" i="1" l="1"/>
  <c r="M280" i="4"/>
  <c r="A347" i="6"/>
  <c r="H347" i="6"/>
  <c r="V340" i="1" s="1"/>
  <c r="C348" i="6"/>
  <c r="J280" i="4"/>
  <c r="N280" i="4" s="1"/>
  <c r="A281" i="4"/>
  <c r="C282" i="4"/>
  <c r="G281" i="4"/>
  <c r="H281" i="4"/>
  <c r="K281" i="4" s="1"/>
  <c r="I281" i="4"/>
  <c r="L281" i="4" s="1"/>
  <c r="H348" i="6" l="1"/>
  <c r="V341" i="1" s="1"/>
  <c r="C349" i="6"/>
  <c r="A348" i="6"/>
  <c r="M281" i="4"/>
  <c r="J281" i="4"/>
  <c r="N281" i="4" s="1"/>
  <c r="C283" i="4"/>
  <c r="A282" i="4"/>
  <c r="G282" i="4"/>
  <c r="H282" i="4"/>
  <c r="K282" i="4" s="1"/>
  <c r="I282" i="4"/>
  <c r="L282" i="4" s="1"/>
  <c r="C350" i="6" l="1"/>
  <c r="A349" i="6"/>
  <c r="H349" i="6"/>
  <c r="M282" i="4"/>
  <c r="C284" i="4"/>
  <c r="G283" i="4"/>
  <c r="A283" i="4"/>
  <c r="I283" i="4"/>
  <c r="L283" i="4" s="1"/>
  <c r="H283" i="4"/>
  <c r="K283" i="4" s="1"/>
  <c r="J282" i="4"/>
  <c r="N282" i="4" s="1"/>
  <c r="C351" i="6" l="1"/>
  <c r="H350" i="6"/>
  <c r="V342" i="1" s="1"/>
  <c r="A350" i="6"/>
  <c r="M283" i="4"/>
  <c r="J283" i="4"/>
  <c r="N283" i="4" s="1"/>
  <c r="C285" i="4"/>
  <c r="A284" i="4"/>
  <c r="G284" i="4"/>
  <c r="I284" i="4"/>
  <c r="L284" i="4" s="1"/>
  <c r="H284" i="4"/>
  <c r="K284" i="4" s="1"/>
  <c r="C352" i="6" l="1"/>
  <c r="A351" i="6"/>
  <c r="H351" i="6"/>
  <c r="V343" i="1" s="1"/>
  <c r="M284" i="4"/>
  <c r="A285" i="4"/>
  <c r="G285" i="4"/>
  <c r="C286" i="4"/>
  <c r="H285" i="4"/>
  <c r="K285" i="4" s="1"/>
  <c r="I285" i="4"/>
  <c r="L285" i="4" s="1"/>
  <c r="J284" i="4"/>
  <c r="N284" i="4" s="1"/>
  <c r="C353" i="6" l="1"/>
  <c r="H352" i="6"/>
  <c r="V344" i="1" s="1"/>
  <c r="A352" i="6"/>
  <c r="M285" i="4"/>
  <c r="H286" i="4"/>
  <c r="K286" i="4" s="1"/>
  <c r="G286" i="4"/>
  <c r="C287" i="4"/>
  <c r="A286" i="4"/>
  <c r="I286" i="4"/>
  <c r="L286" i="4" s="1"/>
  <c r="J285" i="4"/>
  <c r="N285" i="4" s="1"/>
  <c r="C354" i="6" l="1"/>
  <c r="H353" i="6"/>
  <c r="V345" i="1" s="1"/>
  <c r="A353" i="6"/>
  <c r="M286" i="4"/>
  <c r="C288" i="4"/>
  <c r="A287" i="4"/>
  <c r="I287" i="4"/>
  <c r="L287" i="4" s="1"/>
  <c r="G287" i="4"/>
  <c r="H287" i="4"/>
  <c r="K287" i="4" s="1"/>
  <c r="J286" i="4"/>
  <c r="N286" i="4" s="1"/>
  <c r="A354" i="6" l="1"/>
  <c r="H354" i="6"/>
  <c r="V346" i="1" s="1"/>
  <c r="C355" i="6"/>
  <c r="M287" i="4"/>
  <c r="J287" i="4"/>
  <c r="N287" i="4" s="1"/>
  <c r="H288" i="4"/>
  <c r="K288" i="4" s="1"/>
  <c r="A288" i="4"/>
  <c r="C289" i="4"/>
  <c r="I288" i="4"/>
  <c r="L288" i="4" s="1"/>
  <c r="G288" i="4"/>
  <c r="M288" i="4" l="1"/>
  <c r="H355" i="6"/>
  <c r="V347" i="1" s="1"/>
  <c r="C356" i="6"/>
  <c r="A355" i="6"/>
  <c r="J288" i="4"/>
  <c r="N288" i="4" s="1"/>
  <c r="A289" i="4"/>
  <c r="C290" i="4"/>
  <c r="H289" i="4"/>
  <c r="K289" i="4" s="1"/>
  <c r="I289" i="4"/>
  <c r="L289" i="4" s="1"/>
  <c r="G289" i="4"/>
  <c r="M289" i="4" l="1"/>
  <c r="C357" i="6"/>
  <c r="A356" i="6"/>
  <c r="H356" i="6"/>
  <c r="V348" i="1" s="1"/>
  <c r="G290" i="4"/>
  <c r="A290" i="4"/>
  <c r="C291" i="4"/>
  <c r="I290" i="4"/>
  <c r="L290" i="4" s="1"/>
  <c r="H290" i="4"/>
  <c r="K290" i="4" s="1"/>
  <c r="J289" i="4"/>
  <c r="N289" i="4" s="1"/>
  <c r="A357" i="6" l="1"/>
  <c r="H357" i="6"/>
  <c r="V349" i="1" s="1"/>
  <c r="C358" i="6"/>
  <c r="M290" i="4"/>
  <c r="I291" i="4"/>
  <c r="L291" i="4" s="1"/>
  <c r="H291" i="4"/>
  <c r="K291" i="4" s="1"/>
  <c r="G291" i="4"/>
  <c r="A291" i="4"/>
  <c r="C292" i="4"/>
  <c r="J290" i="4"/>
  <c r="N290" i="4" s="1"/>
  <c r="C359" i="6" l="1"/>
  <c r="A358" i="6"/>
  <c r="H358" i="6"/>
  <c r="V350" i="1" s="1"/>
  <c r="M291" i="4"/>
  <c r="J291" i="4"/>
  <c r="N291" i="4" s="1"/>
  <c r="G292" i="4"/>
  <c r="A292" i="4"/>
  <c r="C293" i="4"/>
  <c r="I292" i="4"/>
  <c r="L292" i="4" s="1"/>
  <c r="H292" i="4"/>
  <c r="K292" i="4" s="1"/>
  <c r="H359" i="6" l="1"/>
  <c r="V351" i="1" s="1"/>
  <c r="C360" i="6"/>
  <c r="A359" i="6"/>
  <c r="M292" i="4"/>
  <c r="I293" i="4"/>
  <c r="L293" i="4" s="1"/>
  <c r="H293" i="4"/>
  <c r="K293" i="4" s="1"/>
  <c r="G293" i="4"/>
  <c r="A293" i="4"/>
  <c r="C294" i="4"/>
  <c r="J292" i="4"/>
  <c r="N292" i="4" s="1"/>
  <c r="M293" i="4" l="1"/>
  <c r="C361" i="6"/>
  <c r="A360" i="6"/>
  <c r="H360" i="6"/>
  <c r="V352" i="1" s="1"/>
  <c r="J293" i="4"/>
  <c r="N293" i="4" s="1"/>
  <c r="G294" i="4"/>
  <c r="A294" i="4"/>
  <c r="C295" i="4"/>
  <c r="I294" i="4"/>
  <c r="L294" i="4" s="1"/>
  <c r="H294" i="4"/>
  <c r="K294" i="4" s="1"/>
  <c r="H361" i="6" l="1"/>
  <c r="V353" i="1" s="1"/>
  <c r="C362" i="6"/>
  <c r="A361" i="6"/>
  <c r="M294" i="4"/>
  <c r="I295" i="4"/>
  <c r="L295" i="4" s="1"/>
  <c r="H295" i="4"/>
  <c r="K295" i="4" s="1"/>
  <c r="G295" i="4"/>
  <c r="A295" i="4"/>
  <c r="C296" i="4"/>
  <c r="J294" i="4"/>
  <c r="N294" i="4" s="1"/>
  <c r="C363" i="6" l="1"/>
  <c r="A362" i="6"/>
  <c r="H362" i="6"/>
  <c r="V354" i="1" s="1"/>
  <c r="M295" i="4"/>
  <c r="J295" i="4"/>
  <c r="N295" i="4" s="1"/>
  <c r="G296" i="4"/>
  <c r="A296" i="4"/>
  <c r="C297" i="4"/>
  <c r="I296" i="4"/>
  <c r="L296" i="4" s="1"/>
  <c r="H296" i="4"/>
  <c r="K296" i="4" s="1"/>
  <c r="H363" i="6" l="1"/>
  <c r="V355" i="1" s="1"/>
  <c r="C364" i="6"/>
  <c r="A363" i="6"/>
  <c r="M296" i="4"/>
  <c r="I297" i="4"/>
  <c r="L297" i="4" s="1"/>
  <c r="H297" i="4"/>
  <c r="K297" i="4" s="1"/>
  <c r="G297" i="4"/>
  <c r="A297" i="4"/>
  <c r="C298" i="4"/>
  <c r="J296" i="4"/>
  <c r="N296" i="4" s="1"/>
  <c r="M297" i="4" l="1"/>
  <c r="C365" i="6"/>
  <c r="A364" i="6"/>
  <c r="H364" i="6"/>
  <c r="V356" i="1" s="1"/>
  <c r="J297" i="4"/>
  <c r="N297" i="4" s="1"/>
  <c r="G298" i="4"/>
  <c r="A298" i="4"/>
  <c r="C299" i="4"/>
  <c r="I298" i="4"/>
  <c r="L298" i="4" s="1"/>
  <c r="H298" i="4"/>
  <c r="K298" i="4" s="1"/>
  <c r="C366" i="6" l="1"/>
  <c r="A365" i="6"/>
  <c r="H365" i="6"/>
  <c r="V357" i="1" s="1"/>
  <c r="M298" i="4"/>
  <c r="I299" i="4"/>
  <c r="L299" i="4" s="1"/>
  <c r="H299" i="4"/>
  <c r="K299" i="4" s="1"/>
  <c r="G299" i="4"/>
  <c r="A299" i="4"/>
  <c r="C300" i="4"/>
  <c r="J298" i="4"/>
  <c r="N298" i="4" s="1"/>
  <c r="C367" i="6" l="1"/>
  <c r="A366" i="6"/>
  <c r="H366" i="6"/>
  <c r="V358" i="1" s="1"/>
  <c r="G300" i="4"/>
  <c r="A300" i="4"/>
  <c r="C301" i="4"/>
  <c r="I300" i="4"/>
  <c r="L300" i="4" s="1"/>
  <c r="H300" i="4"/>
  <c r="K300" i="4" s="1"/>
  <c r="M299" i="4"/>
  <c r="J299" i="4"/>
  <c r="N299" i="4" s="1"/>
  <c r="H367" i="6" l="1"/>
  <c r="V359" i="1" s="1"/>
  <c r="C368" i="6"/>
  <c r="A367" i="6"/>
  <c r="M300" i="4"/>
  <c r="I301" i="4"/>
  <c r="L301" i="4" s="1"/>
  <c r="H301" i="4"/>
  <c r="K301" i="4" s="1"/>
  <c r="G301" i="4"/>
  <c r="A301" i="4"/>
  <c r="C302" i="4"/>
  <c r="J300" i="4"/>
  <c r="N300" i="4" s="1"/>
  <c r="C369" i="6" l="1"/>
  <c r="A368" i="6"/>
  <c r="H368" i="6"/>
  <c r="V360" i="1" s="1"/>
  <c r="G302" i="4"/>
  <c r="A302" i="4"/>
  <c r="C303" i="4"/>
  <c r="I302" i="4"/>
  <c r="L302" i="4" s="1"/>
  <c r="H302" i="4"/>
  <c r="K302" i="4" s="1"/>
  <c r="M301" i="4"/>
  <c r="J301" i="4"/>
  <c r="N301" i="4" s="1"/>
  <c r="C370" i="6" l="1"/>
  <c r="A369" i="6"/>
  <c r="H369" i="6"/>
  <c r="V361" i="1" s="1"/>
  <c r="M302" i="4"/>
  <c r="I303" i="4"/>
  <c r="L303" i="4" s="1"/>
  <c r="H303" i="4"/>
  <c r="K303" i="4" s="1"/>
  <c r="G303" i="4"/>
  <c r="A303" i="4"/>
  <c r="C304" i="4"/>
  <c r="J302" i="4"/>
  <c r="N302" i="4" s="1"/>
  <c r="C371" i="6" l="1"/>
  <c r="A370" i="6"/>
  <c r="H370" i="6"/>
  <c r="V362" i="1" s="1"/>
  <c r="M303" i="4"/>
  <c r="J303" i="4"/>
  <c r="N303" i="4" s="1"/>
  <c r="G304" i="4"/>
  <c r="A304" i="4"/>
  <c r="C305" i="4"/>
  <c r="I304" i="4"/>
  <c r="L304" i="4" s="1"/>
  <c r="H304" i="4"/>
  <c r="K304" i="4" s="1"/>
  <c r="H371" i="6" l="1"/>
  <c r="V363" i="1" s="1"/>
  <c r="C372" i="6"/>
  <c r="A371" i="6"/>
  <c r="M304" i="4"/>
  <c r="I305" i="4"/>
  <c r="L305" i="4" s="1"/>
  <c r="H305" i="4"/>
  <c r="K305" i="4" s="1"/>
  <c r="G305" i="4"/>
  <c r="A305" i="4"/>
  <c r="C306" i="4"/>
  <c r="J304" i="4"/>
  <c r="N304" i="4" s="1"/>
  <c r="M305" i="4" l="1"/>
  <c r="C373" i="6"/>
  <c r="A372" i="6"/>
  <c r="H372" i="6"/>
  <c r="V364" i="1" s="1"/>
  <c r="J305" i="4"/>
  <c r="N305" i="4" s="1"/>
  <c r="G306" i="4"/>
  <c r="A306" i="4"/>
  <c r="C307" i="4"/>
  <c r="I306" i="4"/>
  <c r="L306" i="4" s="1"/>
  <c r="H306" i="4"/>
  <c r="K306" i="4" s="1"/>
  <c r="A373" i="6" l="1"/>
  <c r="H373" i="6"/>
  <c r="V365" i="1" s="1"/>
  <c r="C374" i="6"/>
  <c r="M306" i="4"/>
  <c r="I307" i="4"/>
  <c r="L307" i="4" s="1"/>
  <c r="H307" i="4"/>
  <c r="K307" i="4" s="1"/>
  <c r="G307" i="4"/>
  <c r="A307" i="4"/>
  <c r="C308" i="4"/>
  <c r="J306" i="4"/>
  <c r="N306" i="4" s="1"/>
  <c r="A374" i="6" l="1"/>
  <c r="H374" i="6"/>
  <c r="V366" i="1" s="1"/>
  <c r="C375" i="6"/>
  <c r="G308" i="4"/>
  <c r="A308" i="4"/>
  <c r="C309" i="4"/>
  <c r="I308" i="4"/>
  <c r="L308" i="4" s="1"/>
  <c r="H308" i="4"/>
  <c r="K308" i="4" s="1"/>
  <c r="M307" i="4"/>
  <c r="J307" i="4"/>
  <c r="N307" i="4" s="1"/>
  <c r="H375" i="6" l="1"/>
  <c r="C376" i="6"/>
  <c r="A375" i="6"/>
  <c r="M308" i="4"/>
  <c r="I309" i="4"/>
  <c r="L309" i="4" s="1"/>
  <c r="H309" i="4"/>
  <c r="K309" i="4" s="1"/>
  <c r="G309" i="4"/>
  <c r="A309" i="4"/>
  <c r="C310" i="4"/>
  <c r="J308" i="4"/>
  <c r="N308" i="4" s="1"/>
  <c r="V367" i="1" l="1"/>
  <c r="C377" i="6"/>
  <c r="A376" i="6"/>
  <c r="H376" i="6"/>
  <c r="V368" i="1" s="1"/>
  <c r="G310" i="4"/>
  <c r="A310" i="4"/>
  <c r="C311" i="4"/>
  <c r="I310" i="4"/>
  <c r="L310" i="4" s="1"/>
  <c r="H310" i="4"/>
  <c r="K310" i="4" s="1"/>
  <c r="M309" i="4"/>
  <c r="J309" i="4"/>
  <c r="N309" i="4" s="1"/>
  <c r="A377" i="6" l="1"/>
  <c r="H377" i="6"/>
  <c r="V369" i="1" s="1"/>
  <c r="C378" i="6"/>
  <c r="M310" i="4"/>
  <c r="I311" i="4"/>
  <c r="L311" i="4" s="1"/>
  <c r="H311" i="4"/>
  <c r="K311" i="4" s="1"/>
  <c r="G311" i="4"/>
  <c r="A311" i="4"/>
  <c r="C312" i="4"/>
  <c r="J310" i="4"/>
  <c r="N310" i="4" s="1"/>
  <c r="C379" i="6" l="1"/>
  <c r="A378" i="6"/>
  <c r="H378" i="6"/>
  <c r="M311" i="4"/>
  <c r="J311" i="4"/>
  <c r="N311" i="4" s="1"/>
  <c r="G312" i="4"/>
  <c r="A312" i="4"/>
  <c r="C313" i="4"/>
  <c r="I312" i="4"/>
  <c r="L312" i="4" s="1"/>
  <c r="H312" i="4"/>
  <c r="K312" i="4" s="1"/>
  <c r="T370" i="1" l="1"/>
  <c r="A379" i="6"/>
  <c r="C380" i="6"/>
  <c r="H379" i="6"/>
  <c r="V370" i="1" s="1"/>
  <c r="M312" i="4"/>
  <c r="I313" i="4"/>
  <c r="L313" i="4" s="1"/>
  <c r="H313" i="4"/>
  <c r="K313" i="4" s="1"/>
  <c r="G313" i="4"/>
  <c r="A313" i="4"/>
  <c r="C314" i="4"/>
  <c r="J312" i="4"/>
  <c r="N312" i="4" s="1"/>
  <c r="M313" i="4" l="1"/>
  <c r="A380" i="6"/>
  <c r="C381" i="6"/>
  <c r="H380" i="6"/>
  <c r="V371" i="1" s="1"/>
  <c r="J313" i="4"/>
  <c r="N313" i="4" s="1"/>
  <c r="C315" i="4"/>
  <c r="A314" i="4"/>
  <c r="G314" i="4"/>
  <c r="J314" i="4" s="1"/>
  <c r="I314" i="4"/>
  <c r="L314" i="4" s="1"/>
  <c r="H314" i="4"/>
  <c r="K314" i="4" s="1"/>
  <c r="C382" i="6" l="1"/>
  <c r="A381" i="6"/>
  <c r="H381" i="6"/>
  <c r="V372" i="1" s="1"/>
  <c r="M314" i="4"/>
  <c r="C316" i="4"/>
  <c r="G315" i="4"/>
  <c r="A315" i="4"/>
  <c r="I315" i="4"/>
  <c r="L315" i="4" s="1"/>
  <c r="H315" i="4"/>
  <c r="K315" i="4" s="1"/>
  <c r="N314" i="4"/>
  <c r="C383" i="6" l="1"/>
  <c r="H382" i="6"/>
  <c r="V373" i="1" s="1"/>
  <c r="A382" i="6"/>
  <c r="M315" i="4"/>
  <c r="J315" i="4"/>
  <c r="N315" i="4" s="1"/>
  <c r="C317" i="4"/>
  <c r="A316" i="4"/>
  <c r="H316" i="4"/>
  <c r="K316" i="4" s="1"/>
  <c r="G316" i="4"/>
  <c r="J316" i="4" s="1"/>
  <c r="I316" i="4"/>
  <c r="L316" i="4" s="1"/>
  <c r="N316" i="4" l="1"/>
  <c r="C384" i="6"/>
  <c r="A383" i="6"/>
  <c r="H383" i="6"/>
  <c r="V374" i="1" s="1"/>
  <c r="M316" i="4"/>
  <c r="A317" i="4"/>
  <c r="C318" i="4"/>
  <c r="H317" i="4"/>
  <c r="K317" i="4" s="1"/>
  <c r="G317" i="4"/>
  <c r="I317" i="4"/>
  <c r="L317" i="4" s="1"/>
  <c r="T375" i="1" l="1"/>
  <c r="C385" i="6"/>
  <c r="H384" i="6"/>
  <c r="V375" i="1" s="1"/>
  <c r="A384" i="6"/>
  <c r="C319" i="4"/>
  <c r="G318" i="4"/>
  <c r="A318" i="4"/>
  <c r="I318" i="4"/>
  <c r="L318" i="4" s="1"/>
  <c r="H318" i="4"/>
  <c r="K318" i="4" s="1"/>
  <c r="M317" i="4"/>
  <c r="J317" i="4"/>
  <c r="N317" i="4" s="1"/>
  <c r="T376" i="1" l="1"/>
  <c r="C386" i="6"/>
  <c r="A385" i="6"/>
  <c r="H385" i="6"/>
  <c r="V376" i="1" s="1"/>
  <c r="M318" i="4"/>
  <c r="J318" i="4"/>
  <c r="N318" i="4" s="1"/>
  <c r="C320" i="4"/>
  <c r="I319" i="4"/>
  <c r="L319" i="4" s="1"/>
  <c r="A319" i="4"/>
  <c r="H319" i="4"/>
  <c r="K319" i="4" s="1"/>
  <c r="G319" i="4"/>
  <c r="M319" i="4" l="1"/>
  <c r="C387" i="6"/>
  <c r="A386" i="6"/>
  <c r="H386" i="6"/>
  <c r="V377" i="1" s="1"/>
  <c r="J319" i="4"/>
  <c r="N319" i="4" s="1"/>
  <c r="A320" i="4"/>
  <c r="C321" i="4"/>
  <c r="H320" i="4"/>
  <c r="K320" i="4" s="1"/>
  <c r="G320" i="4"/>
  <c r="I320" i="4"/>
  <c r="L320" i="4" s="1"/>
  <c r="H387" i="6" l="1"/>
  <c r="V378" i="1" s="1"/>
  <c r="A387" i="6"/>
  <c r="C388" i="6"/>
  <c r="M320" i="4"/>
  <c r="J320" i="4"/>
  <c r="N320" i="4" s="1"/>
  <c r="A321" i="4"/>
  <c r="C322" i="4"/>
  <c r="H321" i="4"/>
  <c r="K321" i="4" s="1"/>
  <c r="G321" i="4"/>
  <c r="I321" i="4"/>
  <c r="L321" i="4" s="1"/>
  <c r="M321" i="4" l="1"/>
  <c r="H388" i="6"/>
  <c r="V379" i="1" s="1"/>
  <c r="C389" i="6"/>
  <c r="A388" i="6"/>
  <c r="J321" i="4"/>
  <c r="N321" i="4" s="1"/>
  <c r="C323" i="4"/>
  <c r="G322" i="4"/>
  <c r="A322" i="4"/>
  <c r="I322" i="4"/>
  <c r="L322" i="4" s="1"/>
  <c r="H322" i="4"/>
  <c r="K322" i="4" s="1"/>
  <c r="C390" i="6" l="1"/>
  <c r="H389" i="6"/>
  <c r="V380" i="1" s="1"/>
  <c r="A389" i="6"/>
  <c r="M322" i="4"/>
  <c r="J322" i="4"/>
  <c r="N322" i="4" s="1"/>
  <c r="C324" i="4"/>
  <c r="I323" i="4"/>
  <c r="L323" i="4" s="1"/>
  <c r="A323" i="4"/>
  <c r="H323" i="4"/>
  <c r="K323" i="4" s="1"/>
  <c r="G323" i="4"/>
  <c r="M323" i="4" l="1"/>
  <c r="C391" i="6"/>
  <c r="A390" i="6"/>
  <c r="H390" i="6"/>
  <c r="V381" i="1" s="1"/>
  <c r="J323" i="4"/>
  <c r="N323" i="4" s="1"/>
  <c r="A324" i="4"/>
  <c r="C325" i="4"/>
  <c r="G324" i="4"/>
  <c r="I324" i="4"/>
  <c r="L324" i="4" s="1"/>
  <c r="H324" i="4"/>
  <c r="K324" i="4" s="1"/>
  <c r="C392" i="6" l="1"/>
  <c r="A391" i="6"/>
  <c r="H391" i="6"/>
  <c r="V382" i="1" s="1"/>
  <c r="M324" i="4"/>
  <c r="J324" i="4"/>
  <c r="N324" i="4" s="1"/>
  <c r="A325" i="4"/>
  <c r="C326" i="4"/>
  <c r="H325" i="4"/>
  <c r="K325" i="4" s="1"/>
  <c r="G325" i="4"/>
  <c r="I325" i="4"/>
  <c r="L325" i="4" s="1"/>
  <c r="H392" i="6" l="1"/>
  <c r="V383" i="1" s="1"/>
  <c r="C393" i="6"/>
  <c r="A392" i="6"/>
  <c r="C327" i="4"/>
  <c r="G326" i="4"/>
  <c r="A326" i="4"/>
  <c r="I326" i="4"/>
  <c r="L326" i="4" s="1"/>
  <c r="H326" i="4"/>
  <c r="K326" i="4" s="1"/>
  <c r="M325" i="4"/>
  <c r="J325" i="4"/>
  <c r="N325" i="4" s="1"/>
  <c r="C394" i="6" l="1"/>
  <c r="A393" i="6"/>
  <c r="H393" i="6"/>
  <c r="V384" i="1" s="1"/>
  <c r="M326" i="4"/>
  <c r="J326" i="4"/>
  <c r="N326" i="4" s="1"/>
  <c r="C328" i="4"/>
  <c r="I327" i="4"/>
  <c r="L327" i="4" s="1"/>
  <c r="A327" i="4"/>
  <c r="H327" i="4"/>
  <c r="K327" i="4" s="1"/>
  <c r="G327" i="4"/>
  <c r="M327" i="4" l="1"/>
  <c r="C395" i="6"/>
  <c r="H394" i="6"/>
  <c r="V385" i="1" s="1"/>
  <c r="A394" i="6"/>
  <c r="J327" i="4"/>
  <c r="N327" i="4" s="1"/>
  <c r="A328" i="4"/>
  <c r="C329" i="4"/>
  <c r="I328" i="4"/>
  <c r="L328" i="4" s="1"/>
  <c r="H328" i="4"/>
  <c r="K328" i="4" s="1"/>
  <c r="G328" i="4"/>
  <c r="M328" i="4" l="1"/>
  <c r="C396" i="6"/>
  <c r="A395" i="6"/>
  <c r="H395" i="6"/>
  <c r="V386" i="1" s="1"/>
  <c r="J328" i="4"/>
  <c r="N328" i="4" s="1"/>
  <c r="A329" i="4"/>
  <c r="C330" i="4"/>
  <c r="H329" i="4"/>
  <c r="K329" i="4" s="1"/>
  <c r="G329" i="4"/>
  <c r="I329" i="4"/>
  <c r="L329" i="4" s="1"/>
  <c r="M329" i="4" l="1"/>
  <c r="H396" i="6"/>
  <c r="V387" i="1" s="1"/>
  <c r="C397" i="6"/>
  <c r="A396" i="6"/>
  <c r="C331" i="4"/>
  <c r="G330" i="4"/>
  <c r="A330" i="4"/>
  <c r="I330" i="4"/>
  <c r="L330" i="4" s="1"/>
  <c r="H330" i="4"/>
  <c r="K330" i="4" s="1"/>
  <c r="J329" i="4"/>
  <c r="N329" i="4" s="1"/>
  <c r="C398" i="6" l="1"/>
  <c r="A397" i="6"/>
  <c r="H397" i="6"/>
  <c r="V388" i="1" s="1"/>
  <c r="M330" i="4"/>
  <c r="J330" i="4"/>
  <c r="N330" i="4" s="1"/>
  <c r="C332" i="4"/>
  <c r="I331" i="4"/>
  <c r="L331" i="4" s="1"/>
  <c r="A331" i="4"/>
  <c r="H331" i="4"/>
  <c r="K331" i="4" s="1"/>
  <c r="G331" i="4"/>
  <c r="M331" i="4" l="1"/>
  <c r="C399" i="6"/>
  <c r="A398" i="6"/>
  <c r="H398" i="6"/>
  <c r="V389" i="1" s="1"/>
  <c r="J331" i="4"/>
  <c r="N331" i="4" s="1"/>
  <c r="A332" i="4"/>
  <c r="C333" i="4"/>
  <c r="I332" i="4"/>
  <c r="L332" i="4" s="1"/>
  <c r="H332" i="4"/>
  <c r="K332" i="4" s="1"/>
  <c r="G332" i="4"/>
  <c r="J332" i="4" l="1"/>
  <c r="N332" i="4" s="1"/>
  <c r="C400" i="6"/>
  <c r="H399" i="6"/>
  <c r="V390" i="1" s="1"/>
  <c r="A399" i="6"/>
  <c r="M332" i="4"/>
  <c r="A333" i="4"/>
  <c r="C334" i="4"/>
  <c r="H333" i="4"/>
  <c r="K333" i="4" s="1"/>
  <c r="G333" i="4"/>
  <c r="I333" i="4"/>
  <c r="L333" i="4" s="1"/>
  <c r="H400" i="6" l="1"/>
  <c r="V391" i="1" s="1"/>
  <c r="C401" i="6"/>
  <c r="A400" i="6"/>
  <c r="C335" i="4"/>
  <c r="G334" i="4"/>
  <c r="A334" i="4"/>
  <c r="I334" i="4"/>
  <c r="L334" i="4" s="1"/>
  <c r="H334" i="4"/>
  <c r="K334" i="4" s="1"/>
  <c r="M333" i="4"/>
  <c r="J333" i="4"/>
  <c r="N333" i="4" s="1"/>
  <c r="C402" i="6" l="1"/>
  <c r="H401" i="6"/>
  <c r="V392" i="1" s="1"/>
  <c r="A401" i="6"/>
  <c r="M334" i="4"/>
  <c r="J334" i="4"/>
  <c r="N334" i="4" s="1"/>
  <c r="C336" i="4"/>
  <c r="I335" i="4"/>
  <c r="L335" i="4" s="1"/>
  <c r="A335" i="4"/>
  <c r="H335" i="4"/>
  <c r="K335" i="4" s="1"/>
  <c r="G335" i="4"/>
  <c r="M335" i="4" l="1"/>
  <c r="C403" i="6"/>
  <c r="A402" i="6"/>
  <c r="H402" i="6"/>
  <c r="V393" i="1" s="1"/>
  <c r="J335" i="4"/>
  <c r="N335" i="4" s="1"/>
  <c r="A336" i="4"/>
  <c r="C337" i="4"/>
  <c r="H336" i="4"/>
  <c r="K336" i="4" s="1"/>
  <c r="G336" i="4"/>
  <c r="I336" i="4"/>
  <c r="L336" i="4" s="1"/>
  <c r="A403" i="6" l="1"/>
  <c r="H403" i="6"/>
  <c r="V394" i="1" s="1"/>
  <c r="C404" i="6"/>
  <c r="M336" i="4"/>
  <c r="J336" i="4"/>
  <c r="N336" i="4" s="1"/>
  <c r="A337" i="4"/>
  <c r="C338" i="4"/>
  <c r="H337" i="4"/>
  <c r="K337" i="4" s="1"/>
  <c r="G337" i="4"/>
  <c r="I337" i="4"/>
  <c r="L337" i="4" s="1"/>
  <c r="C405" i="6" l="1"/>
  <c r="A404" i="6"/>
  <c r="H404" i="6"/>
  <c r="V395" i="1" s="1"/>
  <c r="M337" i="4"/>
  <c r="J337" i="4"/>
  <c r="N337" i="4" s="1"/>
  <c r="C339" i="4"/>
  <c r="G338" i="4"/>
  <c r="J338" i="4" s="1"/>
  <c r="A338" i="4"/>
  <c r="I338" i="4"/>
  <c r="L338" i="4" s="1"/>
  <c r="H338" i="4"/>
  <c r="K338" i="4" s="1"/>
  <c r="H405" i="6" l="1"/>
  <c r="V396" i="1" s="1"/>
  <c r="C406" i="6"/>
  <c r="A405" i="6"/>
  <c r="N338" i="4"/>
  <c r="M338" i="4"/>
  <c r="C340" i="4"/>
  <c r="I339" i="4"/>
  <c r="L339" i="4" s="1"/>
  <c r="A339" i="4"/>
  <c r="H339" i="4"/>
  <c r="K339" i="4" s="1"/>
  <c r="G339" i="4"/>
  <c r="M339" i="4" l="1"/>
  <c r="C407" i="6"/>
  <c r="A406" i="6"/>
  <c r="H406" i="6"/>
  <c r="V397" i="1" s="1"/>
  <c r="J339" i="4"/>
  <c r="N339" i="4" s="1"/>
  <c r="A340" i="4"/>
  <c r="C341" i="4"/>
  <c r="G340" i="4"/>
  <c r="I340" i="4"/>
  <c r="L340" i="4" s="1"/>
  <c r="H340" i="4"/>
  <c r="K340" i="4" s="1"/>
  <c r="C408" i="6" l="1"/>
  <c r="A407" i="6"/>
  <c r="H407" i="6"/>
  <c r="A341" i="4"/>
  <c r="C342" i="4"/>
  <c r="H341" i="4"/>
  <c r="K341" i="4" s="1"/>
  <c r="G341" i="4"/>
  <c r="I341" i="4"/>
  <c r="L341" i="4" s="1"/>
  <c r="M340" i="4"/>
  <c r="J340" i="4"/>
  <c r="N340" i="4" s="1"/>
  <c r="C409" i="6" l="1"/>
  <c r="H408" i="6"/>
  <c r="V398" i="1" s="1"/>
  <c r="A408" i="6"/>
  <c r="C343" i="4"/>
  <c r="G342" i="4"/>
  <c r="A342" i="4"/>
  <c r="I342" i="4"/>
  <c r="L342" i="4" s="1"/>
  <c r="H342" i="4"/>
  <c r="K342" i="4" s="1"/>
  <c r="M341" i="4"/>
  <c r="J341" i="4"/>
  <c r="N341" i="4" s="1"/>
  <c r="A409" i="6" l="1"/>
  <c r="H409" i="6"/>
  <c r="V399" i="1" s="1"/>
  <c r="C410" i="6"/>
  <c r="J342" i="4"/>
  <c r="N342" i="4" s="1"/>
  <c r="M342" i="4"/>
  <c r="C344" i="4"/>
  <c r="I343" i="4"/>
  <c r="L343" i="4" s="1"/>
  <c r="A343" i="4"/>
  <c r="H343" i="4"/>
  <c r="K343" i="4" s="1"/>
  <c r="G343" i="4"/>
  <c r="M343" i="4" l="1"/>
  <c r="H410" i="6"/>
  <c r="V400" i="1" s="1"/>
  <c r="C411" i="6"/>
  <c r="A410" i="6"/>
  <c r="J343" i="4"/>
  <c r="N343" i="4" s="1"/>
  <c r="A344" i="4"/>
  <c r="C345" i="4"/>
  <c r="I344" i="4"/>
  <c r="L344" i="4" s="1"/>
  <c r="H344" i="4"/>
  <c r="K344" i="4" s="1"/>
  <c r="G344" i="4"/>
  <c r="M344" i="4" l="1"/>
  <c r="C412" i="6"/>
  <c r="H411" i="6"/>
  <c r="V401" i="1" s="1"/>
  <c r="A411" i="6"/>
  <c r="A345" i="4"/>
  <c r="C346" i="4"/>
  <c r="H345" i="4"/>
  <c r="K345" i="4" s="1"/>
  <c r="G345" i="4"/>
  <c r="I345" i="4"/>
  <c r="L345" i="4" s="1"/>
  <c r="J344" i="4"/>
  <c r="N344" i="4" s="1"/>
  <c r="A412" i="6" l="1"/>
  <c r="H412" i="6"/>
  <c r="V402" i="1" s="1"/>
  <c r="C413" i="6"/>
  <c r="C347" i="4"/>
  <c r="G346" i="4"/>
  <c r="A346" i="4"/>
  <c r="I346" i="4"/>
  <c r="L346" i="4" s="1"/>
  <c r="H346" i="4"/>
  <c r="K346" i="4" s="1"/>
  <c r="M345" i="4"/>
  <c r="J345" i="4"/>
  <c r="N345" i="4" s="1"/>
  <c r="C414" i="6" l="1"/>
  <c r="A413" i="6"/>
  <c r="H413" i="6"/>
  <c r="V403" i="1" s="1"/>
  <c r="M346" i="4"/>
  <c r="J346" i="4"/>
  <c r="N346" i="4" s="1"/>
  <c r="C348" i="4"/>
  <c r="I347" i="4"/>
  <c r="L347" i="4" s="1"/>
  <c r="A347" i="4"/>
  <c r="H347" i="4"/>
  <c r="K347" i="4" s="1"/>
  <c r="G347" i="4"/>
  <c r="M347" i="4" l="1"/>
  <c r="C415" i="6"/>
  <c r="A414" i="6"/>
  <c r="H414" i="6"/>
  <c r="V404" i="1" s="1"/>
  <c r="J347" i="4"/>
  <c r="N347" i="4" s="1"/>
  <c r="A348" i="4"/>
  <c r="C349" i="4"/>
  <c r="I348" i="4"/>
  <c r="L348" i="4" s="1"/>
  <c r="H348" i="4"/>
  <c r="K348" i="4" s="1"/>
  <c r="G348" i="4"/>
  <c r="M348" i="4" l="1"/>
  <c r="C416" i="6"/>
  <c r="A415" i="6"/>
  <c r="H415" i="6"/>
  <c r="V405" i="1" s="1"/>
  <c r="J348" i="4"/>
  <c r="N348" i="4" s="1"/>
  <c r="A349" i="4"/>
  <c r="C350" i="4"/>
  <c r="H349" i="4"/>
  <c r="K349" i="4" s="1"/>
  <c r="G349" i="4"/>
  <c r="I349" i="4"/>
  <c r="L349" i="4" s="1"/>
  <c r="C417" i="6" l="1"/>
  <c r="H416" i="6"/>
  <c r="A416" i="6"/>
  <c r="C351" i="4"/>
  <c r="G350" i="4"/>
  <c r="A350" i="4"/>
  <c r="I350" i="4"/>
  <c r="L350" i="4" s="1"/>
  <c r="H350" i="4"/>
  <c r="K350" i="4" s="1"/>
  <c r="M349" i="4"/>
  <c r="J349" i="4"/>
  <c r="N349" i="4" s="1"/>
  <c r="V406" i="1" l="1"/>
  <c r="H417" i="6"/>
  <c r="V407" i="1" s="1"/>
  <c r="A417" i="6"/>
  <c r="C418" i="6"/>
  <c r="M350" i="4"/>
  <c r="J350" i="4"/>
  <c r="N350" i="4" s="1"/>
  <c r="C352" i="4"/>
  <c r="I351" i="4"/>
  <c r="L351" i="4" s="1"/>
  <c r="A351" i="4"/>
  <c r="H351" i="4"/>
  <c r="K351" i="4" s="1"/>
  <c r="G351" i="4"/>
  <c r="M351" i="4" l="1"/>
  <c r="C419" i="6"/>
  <c r="A418" i="6"/>
  <c r="H418" i="6"/>
  <c r="V408" i="1" s="1"/>
  <c r="J351" i="4"/>
  <c r="N351" i="4" s="1"/>
  <c r="A352" i="4"/>
  <c r="C353" i="4"/>
  <c r="H352" i="4"/>
  <c r="K352" i="4" s="1"/>
  <c r="G352" i="4"/>
  <c r="I352" i="4"/>
  <c r="L352" i="4" s="1"/>
  <c r="C420" i="6" l="1"/>
  <c r="A419" i="6"/>
  <c r="H419" i="6"/>
  <c r="V409" i="1" s="1"/>
  <c r="A353" i="4"/>
  <c r="C354" i="4"/>
  <c r="H353" i="4"/>
  <c r="K353" i="4" s="1"/>
  <c r="G353" i="4"/>
  <c r="I353" i="4"/>
  <c r="L353" i="4" s="1"/>
  <c r="M352" i="4"/>
  <c r="J352" i="4"/>
  <c r="N352" i="4" s="1"/>
  <c r="C421" i="6" l="1"/>
  <c r="A420" i="6"/>
  <c r="H420" i="6"/>
  <c r="V410" i="1" s="1"/>
  <c r="C355" i="4"/>
  <c r="G354" i="4"/>
  <c r="J354" i="4" s="1"/>
  <c r="A354" i="4"/>
  <c r="I354" i="4"/>
  <c r="L354" i="4" s="1"/>
  <c r="H354" i="4"/>
  <c r="K354" i="4" s="1"/>
  <c r="M353" i="4"/>
  <c r="J353" i="4"/>
  <c r="N353" i="4" s="1"/>
  <c r="N354" i="4" l="1"/>
  <c r="C422" i="6"/>
  <c r="A421" i="6"/>
  <c r="H421" i="6"/>
  <c r="V411" i="1" s="1"/>
  <c r="M354" i="4"/>
  <c r="C356" i="4"/>
  <c r="I355" i="4"/>
  <c r="L355" i="4" s="1"/>
  <c r="A355" i="4"/>
  <c r="H355" i="4"/>
  <c r="K355" i="4" s="1"/>
  <c r="G355" i="4"/>
  <c r="J355" i="4" s="1"/>
  <c r="N355" i="4" l="1"/>
  <c r="C423" i="6"/>
  <c r="A422" i="6"/>
  <c r="H422" i="6"/>
  <c r="V412" i="1" s="1"/>
  <c r="M355" i="4"/>
  <c r="A356" i="4"/>
  <c r="C357" i="4"/>
  <c r="G356" i="4"/>
  <c r="I356" i="4"/>
  <c r="L356" i="4" s="1"/>
  <c r="H356" i="4"/>
  <c r="K356" i="4" s="1"/>
  <c r="C424" i="6" l="1"/>
  <c r="A423" i="6"/>
  <c r="H423" i="6"/>
  <c r="V413" i="1" s="1"/>
  <c r="A357" i="4"/>
  <c r="C358" i="4"/>
  <c r="H357" i="4"/>
  <c r="K357" i="4" s="1"/>
  <c r="G357" i="4"/>
  <c r="I357" i="4"/>
  <c r="L357" i="4" s="1"/>
  <c r="M356" i="4"/>
  <c r="J356" i="4"/>
  <c r="N356" i="4" s="1"/>
  <c r="C425" i="6" l="1"/>
  <c r="A424" i="6"/>
  <c r="H424" i="6"/>
  <c r="V414" i="1" s="1"/>
  <c r="C359" i="4"/>
  <c r="G358" i="4"/>
  <c r="A358" i="4"/>
  <c r="I358" i="4"/>
  <c r="L358" i="4" s="1"/>
  <c r="H358" i="4"/>
  <c r="K358" i="4" s="1"/>
  <c r="M357" i="4"/>
  <c r="J357" i="4"/>
  <c r="N357" i="4" s="1"/>
  <c r="C426" i="6" l="1"/>
  <c r="A425" i="6"/>
  <c r="H425" i="6"/>
  <c r="V415" i="1" s="1"/>
  <c r="M358" i="4"/>
  <c r="J358" i="4"/>
  <c r="N358" i="4" s="1"/>
  <c r="C360" i="4"/>
  <c r="I359" i="4"/>
  <c r="L359" i="4" s="1"/>
  <c r="A359" i="4"/>
  <c r="H359" i="4"/>
  <c r="K359" i="4" s="1"/>
  <c r="G359" i="4"/>
  <c r="M359" i="4" l="1"/>
  <c r="C427" i="6"/>
  <c r="A426" i="6"/>
  <c r="H426" i="6"/>
  <c r="V416" i="1" s="1"/>
  <c r="J359" i="4"/>
  <c r="N359" i="4" s="1"/>
  <c r="A360" i="4"/>
  <c r="C361" i="4"/>
  <c r="I360" i="4"/>
  <c r="L360" i="4" s="1"/>
  <c r="H360" i="4"/>
  <c r="K360" i="4" s="1"/>
  <c r="G360" i="4"/>
  <c r="M360" i="4" l="1"/>
  <c r="C428" i="6"/>
  <c r="A427" i="6"/>
  <c r="H427" i="6"/>
  <c r="V417" i="1" s="1"/>
  <c r="J360" i="4"/>
  <c r="N360" i="4" s="1"/>
  <c r="A361" i="4"/>
  <c r="C362" i="4"/>
  <c r="H361" i="4"/>
  <c r="K361" i="4" s="1"/>
  <c r="G361" i="4"/>
  <c r="I361" i="4"/>
  <c r="L361" i="4" s="1"/>
  <c r="C429" i="6" l="1"/>
  <c r="A428" i="6"/>
  <c r="H428" i="6"/>
  <c r="V418" i="1" s="1"/>
  <c r="C363" i="4"/>
  <c r="G362" i="4"/>
  <c r="A362" i="4"/>
  <c r="I362" i="4"/>
  <c r="L362" i="4" s="1"/>
  <c r="H362" i="4"/>
  <c r="K362" i="4" s="1"/>
  <c r="M361" i="4"/>
  <c r="J361" i="4"/>
  <c r="N361" i="4" s="1"/>
  <c r="C430" i="6" l="1"/>
  <c r="A429" i="6"/>
  <c r="H429" i="6"/>
  <c r="V419" i="1" s="1"/>
  <c r="M362" i="4"/>
  <c r="J362" i="4"/>
  <c r="N362" i="4" s="1"/>
  <c r="C364" i="4"/>
  <c r="I363" i="4"/>
  <c r="L363" i="4" s="1"/>
  <c r="A363" i="4"/>
  <c r="H363" i="4"/>
  <c r="K363" i="4" s="1"/>
  <c r="G363" i="4"/>
  <c r="M363" i="4" l="1"/>
  <c r="C431" i="6"/>
  <c r="A430" i="6"/>
  <c r="H430" i="6"/>
  <c r="V420" i="1" s="1"/>
  <c r="J363" i="4"/>
  <c r="N363" i="4" s="1"/>
  <c r="A364" i="4"/>
  <c r="C365" i="4"/>
  <c r="I364" i="4"/>
  <c r="L364" i="4" s="1"/>
  <c r="H364" i="4"/>
  <c r="K364" i="4" s="1"/>
  <c r="G364" i="4"/>
  <c r="M364" i="4" l="1"/>
  <c r="C432" i="6"/>
  <c r="A431" i="6"/>
  <c r="H431" i="6"/>
  <c r="V421" i="1" s="1"/>
  <c r="J364" i="4"/>
  <c r="N364" i="4" s="1"/>
  <c r="A365" i="4"/>
  <c r="C366" i="4"/>
  <c r="H365" i="4"/>
  <c r="K365" i="4" s="1"/>
  <c r="G365" i="4"/>
  <c r="I365" i="4"/>
  <c r="L365" i="4" s="1"/>
  <c r="A432" i="6" l="1"/>
  <c r="H432" i="6"/>
  <c r="V422" i="1" s="1"/>
  <c r="C433" i="6"/>
  <c r="C367" i="4"/>
  <c r="G366" i="4"/>
  <c r="A366" i="4"/>
  <c r="I366" i="4"/>
  <c r="L366" i="4" s="1"/>
  <c r="H366" i="4"/>
  <c r="K366" i="4" s="1"/>
  <c r="M365" i="4"/>
  <c r="J365" i="4"/>
  <c r="N365" i="4" s="1"/>
  <c r="C434" i="6" l="1"/>
  <c r="A433" i="6"/>
  <c r="H433" i="6"/>
  <c r="V423" i="1" s="1"/>
  <c r="M366" i="4"/>
  <c r="J366" i="4"/>
  <c r="N366" i="4" s="1"/>
  <c r="C368" i="4"/>
  <c r="I367" i="4"/>
  <c r="L367" i="4" s="1"/>
  <c r="A367" i="4"/>
  <c r="H367" i="4"/>
  <c r="K367" i="4" s="1"/>
  <c r="G367" i="4"/>
  <c r="M367" i="4" l="1"/>
  <c r="C435" i="6"/>
  <c r="A434" i="6"/>
  <c r="H434" i="6"/>
  <c r="V424" i="1" s="1"/>
  <c r="J367" i="4"/>
  <c r="N367" i="4" s="1"/>
  <c r="A368" i="4"/>
  <c r="C369" i="4"/>
  <c r="H368" i="4"/>
  <c r="K368" i="4" s="1"/>
  <c r="G368" i="4"/>
  <c r="I368" i="4"/>
  <c r="L368" i="4" s="1"/>
  <c r="C436" i="6" l="1"/>
  <c r="A435" i="6"/>
  <c r="H435" i="6"/>
  <c r="V425" i="1" s="1"/>
  <c r="M368" i="4"/>
  <c r="J368" i="4"/>
  <c r="N368" i="4" s="1"/>
  <c r="A369" i="4"/>
  <c r="C370" i="4"/>
  <c r="H369" i="4"/>
  <c r="K369" i="4" s="1"/>
  <c r="G369" i="4"/>
  <c r="I369" i="4"/>
  <c r="L369" i="4" s="1"/>
  <c r="C437" i="6" l="1"/>
  <c r="H436" i="6"/>
  <c r="A436" i="6"/>
  <c r="C371" i="4"/>
  <c r="G370" i="4"/>
  <c r="A370" i="4"/>
  <c r="I370" i="4"/>
  <c r="L370" i="4" s="1"/>
  <c r="H370" i="4"/>
  <c r="K370" i="4" s="1"/>
  <c r="M369" i="4"/>
  <c r="J369" i="4"/>
  <c r="N369" i="4" s="1"/>
  <c r="A437" i="6" l="1"/>
  <c r="C438" i="6"/>
  <c r="H437" i="6"/>
  <c r="V426" i="1" s="1"/>
  <c r="M370" i="4"/>
  <c r="J370" i="4"/>
  <c r="N370" i="4" s="1"/>
  <c r="C372" i="4"/>
  <c r="I371" i="4"/>
  <c r="L371" i="4" s="1"/>
  <c r="A371" i="4"/>
  <c r="H371" i="4"/>
  <c r="K371" i="4" s="1"/>
  <c r="G371" i="4"/>
  <c r="M371" i="4" l="1"/>
  <c r="A438" i="6"/>
  <c r="C439" i="6"/>
  <c r="H438" i="6"/>
  <c r="V427" i="1" s="1"/>
  <c r="J371" i="4"/>
  <c r="N371" i="4" s="1"/>
  <c r="A372" i="4"/>
  <c r="C373" i="4"/>
  <c r="G372" i="4"/>
  <c r="I372" i="4"/>
  <c r="L372" i="4" s="1"/>
  <c r="H372" i="4"/>
  <c r="K372" i="4" s="1"/>
  <c r="J372" i="4" l="1"/>
  <c r="N372" i="4"/>
  <c r="C440" i="6"/>
  <c r="H439" i="6"/>
  <c r="A439" i="6"/>
  <c r="A373" i="4"/>
  <c r="C374" i="4"/>
  <c r="H373" i="4"/>
  <c r="K373" i="4" s="1"/>
  <c r="G373" i="4"/>
  <c r="I373" i="4"/>
  <c r="L373" i="4" s="1"/>
  <c r="M372" i="4"/>
  <c r="V428" i="1" l="1"/>
  <c r="A440" i="6"/>
  <c r="H440" i="6"/>
  <c r="V429" i="1" s="1"/>
  <c r="C441" i="6"/>
  <c r="C375" i="4"/>
  <c r="G374" i="4"/>
  <c r="A374" i="4"/>
  <c r="I374" i="4"/>
  <c r="L374" i="4" s="1"/>
  <c r="H374" i="4"/>
  <c r="K374" i="4" s="1"/>
  <c r="M373" i="4"/>
  <c r="J373" i="4"/>
  <c r="N373" i="4" s="1"/>
  <c r="H441" i="6" l="1"/>
  <c r="C442" i="6"/>
  <c r="A441" i="6"/>
  <c r="M374" i="4"/>
  <c r="J374" i="4"/>
  <c r="N374" i="4" s="1"/>
  <c r="C376" i="4"/>
  <c r="I375" i="4"/>
  <c r="L375" i="4" s="1"/>
  <c r="A375" i="4"/>
  <c r="H375" i="4"/>
  <c r="K375" i="4" s="1"/>
  <c r="G375" i="4"/>
  <c r="M375" i="4" l="1"/>
  <c r="V430" i="1"/>
  <c r="C443" i="6"/>
  <c r="H442" i="6"/>
  <c r="A442" i="6"/>
  <c r="J375" i="4"/>
  <c r="N375" i="4" s="1"/>
  <c r="A376" i="4"/>
  <c r="C377" i="4"/>
  <c r="I376" i="4"/>
  <c r="L376" i="4" s="1"/>
  <c r="H376" i="4"/>
  <c r="K376" i="4" s="1"/>
  <c r="G376" i="4"/>
  <c r="V431" i="1" l="1"/>
  <c r="M376" i="4"/>
  <c r="A443" i="6"/>
  <c r="C444" i="6"/>
  <c r="H443" i="6"/>
  <c r="J376" i="4"/>
  <c r="N376" i="4" s="1"/>
  <c r="A377" i="4"/>
  <c r="C378" i="4"/>
  <c r="H377" i="4"/>
  <c r="K377" i="4" s="1"/>
  <c r="G377" i="4"/>
  <c r="I377" i="4"/>
  <c r="L377" i="4" s="1"/>
  <c r="V432" i="1" l="1"/>
  <c r="M377" i="4"/>
  <c r="C445" i="6"/>
  <c r="A444" i="6"/>
  <c r="H444" i="6"/>
  <c r="J377" i="4"/>
  <c r="N377" i="4" s="1"/>
  <c r="C379" i="4"/>
  <c r="G378" i="4"/>
  <c r="A378" i="4"/>
  <c r="I378" i="4"/>
  <c r="L378" i="4" s="1"/>
  <c r="H378" i="4"/>
  <c r="K378" i="4" s="1"/>
  <c r="V433" i="1" l="1"/>
  <c r="C446" i="6"/>
  <c r="A445" i="6"/>
  <c r="T434" i="1" s="1"/>
  <c r="H445" i="6"/>
  <c r="V434" i="1" s="1"/>
  <c r="M378" i="4"/>
  <c r="J378" i="4"/>
  <c r="N378" i="4" s="1"/>
  <c r="C380" i="4"/>
  <c r="I379" i="4"/>
  <c r="L379" i="4" s="1"/>
  <c r="A379" i="4"/>
  <c r="H379" i="4"/>
  <c r="K379" i="4" s="1"/>
  <c r="G379" i="4"/>
  <c r="M379" i="4" l="1"/>
  <c r="H446" i="6"/>
  <c r="V435" i="1" s="1"/>
  <c r="A446" i="6"/>
  <c r="C447" i="6"/>
  <c r="J379" i="4"/>
  <c r="N379" i="4" s="1"/>
  <c r="A380" i="4"/>
  <c r="C381" i="4"/>
  <c r="I380" i="4"/>
  <c r="L380" i="4" s="1"/>
  <c r="H380" i="4"/>
  <c r="K380" i="4" s="1"/>
  <c r="G380" i="4"/>
  <c r="M380" i="4" l="1"/>
  <c r="C448" i="6"/>
  <c r="A447" i="6"/>
  <c r="H447" i="6"/>
  <c r="V436" i="1" s="1"/>
  <c r="J380" i="4"/>
  <c r="N380" i="4" s="1"/>
  <c r="C382" i="4"/>
  <c r="A381" i="4"/>
  <c r="H381" i="4"/>
  <c r="K381" i="4" s="1"/>
  <c r="G381" i="4"/>
  <c r="J381" i="4" s="1"/>
  <c r="I381" i="4"/>
  <c r="L381" i="4" s="1"/>
  <c r="H448" i="6" l="1"/>
  <c r="C449" i="6"/>
  <c r="A448" i="6"/>
  <c r="N381" i="4"/>
  <c r="M381" i="4"/>
  <c r="C383" i="4"/>
  <c r="A382" i="4"/>
  <c r="H382" i="4"/>
  <c r="K382" i="4" s="1"/>
  <c r="G382" i="4"/>
  <c r="J382" i="4" s="1"/>
  <c r="I382" i="4"/>
  <c r="L382" i="4" s="1"/>
  <c r="V437" i="1" l="1"/>
  <c r="N382" i="4"/>
  <c r="A449" i="6"/>
  <c r="C450" i="6"/>
  <c r="H449" i="6"/>
  <c r="V438" i="1" s="1"/>
  <c r="A383" i="4"/>
  <c r="C384" i="4"/>
  <c r="I383" i="4"/>
  <c r="L383" i="4" s="1"/>
  <c r="G383" i="4"/>
  <c r="H383" i="4"/>
  <c r="K383" i="4" s="1"/>
  <c r="M382" i="4"/>
  <c r="M383" i="4" l="1"/>
  <c r="C451" i="6"/>
  <c r="H450" i="6"/>
  <c r="V439" i="1" s="1"/>
  <c r="A450" i="6"/>
  <c r="A384" i="4"/>
  <c r="C385" i="4"/>
  <c r="H384" i="4"/>
  <c r="K384" i="4" s="1"/>
  <c r="G384" i="4"/>
  <c r="I384" i="4"/>
  <c r="L384" i="4" s="1"/>
  <c r="J383" i="4"/>
  <c r="N383" i="4" s="1"/>
  <c r="C452" i="6" l="1"/>
  <c r="A451" i="6"/>
  <c r="H451" i="6"/>
  <c r="V440" i="1" s="1"/>
  <c r="C386" i="4"/>
  <c r="A385" i="4"/>
  <c r="H385" i="4"/>
  <c r="K385" i="4" s="1"/>
  <c r="I385" i="4"/>
  <c r="L385" i="4" s="1"/>
  <c r="G385" i="4"/>
  <c r="M384" i="4"/>
  <c r="J384" i="4"/>
  <c r="N384" i="4" s="1"/>
  <c r="M385" i="4" l="1"/>
  <c r="H452" i="6"/>
  <c r="C453" i="6"/>
  <c r="A452" i="6"/>
  <c r="J385" i="4"/>
  <c r="N385" i="4" s="1"/>
  <c r="C387" i="4"/>
  <c r="A386" i="4"/>
  <c r="I386" i="4"/>
  <c r="L386" i="4" s="1"/>
  <c r="H386" i="4"/>
  <c r="K386" i="4" s="1"/>
  <c r="G386" i="4"/>
  <c r="M386" i="4" l="1"/>
  <c r="V441" i="1"/>
  <c r="A453" i="6"/>
  <c r="C454" i="6"/>
  <c r="H453" i="6"/>
  <c r="V442" i="1" s="1"/>
  <c r="J386" i="4"/>
  <c r="N386" i="4" s="1"/>
  <c r="A387" i="4"/>
  <c r="C388" i="4"/>
  <c r="G387" i="4"/>
  <c r="I387" i="4"/>
  <c r="L387" i="4" s="1"/>
  <c r="H387" i="4"/>
  <c r="K387" i="4" s="1"/>
  <c r="J387" i="4" l="1"/>
  <c r="N387" i="4"/>
  <c r="C455" i="6"/>
  <c r="A454" i="6"/>
  <c r="H454" i="6"/>
  <c r="V443" i="1" s="1"/>
  <c r="M387" i="4"/>
  <c r="A388" i="4"/>
  <c r="C389" i="4"/>
  <c r="H388" i="4"/>
  <c r="K388" i="4" s="1"/>
  <c r="G388" i="4"/>
  <c r="I388" i="4"/>
  <c r="L388" i="4" s="1"/>
  <c r="C456" i="6" l="1"/>
  <c r="A455" i="6"/>
  <c r="H455" i="6"/>
  <c r="V444" i="1" s="1"/>
  <c r="C390" i="4"/>
  <c r="A389" i="4"/>
  <c r="H389" i="4"/>
  <c r="K389" i="4" s="1"/>
  <c r="G389" i="4"/>
  <c r="I389" i="4"/>
  <c r="L389" i="4" s="1"/>
  <c r="M388" i="4"/>
  <c r="J388" i="4"/>
  <c r="N388" i="4" s="1"/>
  <c r="H456" i="6" l="1"/>
  <c r="V445" i="1" s="1"/>
  <c r="C457" i="6"/>
  <c r="A456" i="6"/>
  <c r="M389" i="4"/>
  <c r="J389" i="4"/>
  <c r="N389" i="4" s="1"/>
  <c r="C391" i="4"/>
  <c r="A390" i="4"/>
  <c r="H390" i="4"/>
  <c r="K390" i="4" s="1"/>
  <c r="G390" i="4"/>
  <c r="J390" i="4" s="1"/>
  <c r="I390" i="4"/>
  <c r="L390" i="4" s="1"/>
  <c r="N390" i="4" l="1"/>
  <c r="C458" i="6"/>
  <c r="A457" i="6"/>
  <c r="H457" i="6"/>
  <c r="V446" i="1" s="1"/>
  <c r="A391" i="4"/>
  <c r="C392" i="4"/>
  <c r="H391" i="4"/>
  <c r="K391" i="4" s="1"/>
  <c r="G391" i="4"/>
  <c r="I391" i="4"/>
  <c r="L391" i="4" s="1"/>
  <c r="M390" i="4"/>
  <c r="M391" i="4" l="1"/>
  <c r="A458" i="6"/>
  <c r="C459" i="6"/>
  <c r="H458" i="6"/>
  <c r="V447" i="1" s="1"/>
  <c r="A392" i="4"/>
  <c r="C393" i="4"/>
  <c r="H392" i="4"/>
  <c r="K392" i="4" s="1"/>
  <c r="G392" i="4"/>
  <c r="I392" i="4"/>
  <c r="L392" i="4" s="1"/>
  <c r="J391" i="4"/>
  <c r="N391" i="4" s="1"/>
  <c r="C460" i="6" l="1"/>
  <c r="A459" i="6"/>
  <c r="H459" i="6"/>
  <c r="V448" i="1" s="1"/>
  <c r="C394" i="4"/>
  <c r="A393" i="4"/>
  <c r="H393" i="4"/>
  <c r="K393" i="4" s="1"/>
  <c r="I393" i="4"/>
  <c r="L393" i="4" s="1"/>
  <c r="G393" i="4"/>
  <c r="M392" i="4"/>
  <c r="J392" i="4"/>
  <c r="N392" i="4" s="1"/>
  <c r="M393" i="4" l="1"/>
  <c r="H460" i="6"/>
  <c r="V449" i="1" s="1"/>
  <c r="C461" i="6"/>
  <c r="A460" i="6"/>
  <c r="J393" i="4"/>
  <c r="N393" i="4" s="1"/>
  <c r="C395" i="4"/>
  <c r="A394" i="4"/>
  <c r="I394" i="4"/>
  <c r="L394" i="4" s="1"/>
  <c r="H394" i="4"/>
  <c r="K394" i="4" s="1"/>
  <c r="G394" i="4"/>
  <c r="M394" i="4" l="1"/>
  <c r="C462" i="6"/>
  <c r="A461" i="6"/>
  <c r="H461" i="6"/>
  <c r="V450" i="1" s="1"/>
  <c r="J394" i="4"/>
  <c r="N394" i="4" s="1"/>
  <c r="A395" i="4"/>
  <c r="C396" i="4"/>
  <c r="G395" i="4"/>
  <c r="I395" i="4"/>
  <c r="L395" i="4" s="1"/>
  <c r="H395" i="4"/>
  <c r="K395" i="4" s="1"/>
  <c r="J395" i="4" l="1"/>
  <c r="N395" i="4" s="1"/>
  <c r="C463" i="6"/>
  <c r="H462" i="6"/>
  <c r="V451" i="1" s="1"/>
  <c r="A462" i="6"/>
  <c r="M395" i="4"/>
  <c r="A396" i="4"/>
  <c r="C397" i="4"/>
  <c r="H396" i="4"/>
  <c r="K396" i="4" s="1"/>
  <c r="G396" i="4"/>
  <c r="I396" i="4"/>
  <c r="L396" i="4" s="1"/>
  <c r="T452" i="1" l="1"/>
  <c r="A463" i="6"/>
  <c r="H463" i="6"/>
  <c r="V452" i="1" s="1"/>
  <c r="C464" i="6"/>
  <c r="C398" i="4"/>
  <c r="A397" i="4"/>
  <c r="H397" i="4"/>
  <c r="K397" i="4" s="1"/>
  <c r="G397" i="4"/>
  <c r="I397" i="4"/>
  <c r="L397" i="4" s="1"/>
  <c r="M396" i="4"/>
  <c r="J396" i="4"/>
  <c r="N396" i="4" s="1"/>
  <c r="M397" i="4" l="1"/>
  <c r="H464" i="6"/>
  <c r="V453" i="1" s="1"/>
  <c r="C465" i="6"/>
  <c r="A464" i="6"/>
  <c r="J397" i="4"/>
  <c r="N397" i="4" s="1"/>
  <c r="C399" i="4"/>
  <c r="A398" i="4"/>
  <c r="H398" i="4"/>
  <c r="K398" i="4" s="1"/>
  <c r="G398" i="4"/>
  <c r="I398" i="4"/>
  <c r="L398" i="4" s="1"/>
  <c r="M398" i="4" l="1"/>
  <c r="C466" i="6"/>
  <c r="A465" i="6"/>
  <c r="H465" i="6"/>
  <c r="J398" i="4"/>
  <c r="N398" i="4" s="1"/>
  <c r="A399" i="4"/>
  <c r="C400" i="4"/>
  <c r="I399" i="4"/>
  <c r="L399" i="4" s="1"/>
  <c r="G399" i="4"/>
  <c r="H399" i="4"/>
  <c r="K399" i="4" s="1"/>
  <c r="C467" i="6" l="1"/>
  <c r="H466" i="6"/>
  <c r="V454" i="1" s="1"/>
  <c r="A466" i="6"/>
  <c r="M399" i="4"/>
  <c r="J399" i="4"/>
  <c r="N399" i="4" s="1"/>
  <c r="A400" i="4"/>
  <c r="C401" i="4"/>
  <c r="H400" i="4"/>
  <c r="K400" i="4" s="1"/>
  <c r="G400" i="4"/>
  <c r="I400" i="4"/>
  <c r="L400" i="4" s="1"/>
  <c r="T455" i="1" l="1"/>
  <c r="A467" i="6"/>
  <c r="C468" i="6"/>
  <c r="H467" i="6"/>
  <c r="V455" i="1" s="1"/>
  <c r="C402" i="4"/>
  <c r="A401" i="4"/>
  <c r="H401" i="4"/>
  <c r="K401" i="4" s="1"/>
  <c r="I401" i="4"/>
  <c r="L401" i="4" s="1"/>
  <c r="G401" i="4"/>
  <c r="M400" i="4"/>
  <c r="J400" i="4"/>
  <c r="N400" i="4" s="1"/>
  <c r="M401" i="4" l="1"/>
  <c r="H468" i="6"/>
  <c r="V456" i="1" s="1"/>
  <c r="C469" i="6"/>
  <c r="A468" i="6"/>
  <c r="J401" i="4"/>
  <c r="N401" i="4" s="1"/>
  <c r="C403" i="4"/>
  <c r="A402" i="4"/>
  <c r="I402" i="4"/>
  <c r="L402" i="4" s="1"/>
  <c r="H402" i="4"/>
  <c r="K402" i="4" s="1"/>
  <c r="G402" i="4"/>
  <c r="M402" i="4" l="1"/>
  <c r="C470" i="6"/>
  <c r="H469" i="6"/>
  <c r="V457" i="1" s="1"/>
  <c r="A469" i="6"/>
  <c r="J402" i="4"/>
  <c r="N402" i="4" s="1"/>
  <c r="A403" i="4"/>
  <c r="C404" i="4"/>
  <c r="H403" i="4"/>
  <c r="K403" i="4" s="1"/>
  <c r="G403" i="4"/>
  <c r="I403" i="4"/>
  <c r="L403" i="4" s="1"/>
  <c r="A470" i="6" l="1"/>
  <c r="H470" i="6"/>
  <c r="V458" i="1" s="1"/>
  <c r="C471" i="6"/>
  <c r="M403" i="4"/>
  <c r="J403" i="4"/>
  <c r="N403" i="4" s="1"/>
  <c r="A404" i="4"/>
  <c r="C405" i="4"/>
  <c r="H404" i="4"/>
  <c r="K404" i="4" s="1"/>
  <c r="G404" i="4"/>
  <c r="I404" i="4"/>
  <c r="L404" i="4" s="1"/>
  <c r="T459" i="1" l="1"/>
  <c r="A471" i="6"/>
  <c r="C472" i="6"/>
  <c r="H471" i="6"/>
  <c r="V459" i="1" s="1"/>
  <c r="C406" i="4"/>
  <c r="A405" i="4"/>
  <c r="H405" i="4"/>
  <c r="K405" i="4" s="1"/>
  <c r="G405" i="4"/>
  <c r="M405" i="4" s="1"/>
  <c r="I405" i="4"/>
  <c r="L405" i="4" s="1"/>
  <c r="M404" i="4"/>
  <c r="J404" i="4"/>
  <c r="N404" i="4" s="1"/>
  <c r="C473" i="6" l="1"/>
  <c r="A472" i="6"/>
  <c r="H472" i="6"/>
  <c r="V460" i="1" s="1"/>
  <c r="J405" i="4"/>
  <c r="N405" i="4" s="1"/>
  <c r="C407" i="4"/>
  <c r="A406" i="4"/>
  <c r="H406" i="4"/>
  <c r="K406" i="4" s="1"/>
  <c r="G406" i="4"/>
  <c r="I406" i="4"/>
  <c r="L406" i="4" s="1"/>
  <c r="A473" i="6" l="1"/>
  <c r="H473" i="6"/>
  <c r="V461" i="1" s="1"/>
  <c r="C474" i="6"/>
  <c r="M406" i="4"/>
  <c r="J406" i="4"/>
  <c r="N406" i="4" s="1"/>
  <c r="A407" i="4"/>
  <c r="C408" i="4"/>
  <c r="H407" i="4"/>
  <c r="K407" i="4" s="1"/>
  <c r="I407" i="4"/>
  <c r="L407" i="4" s="1"/>
  <c r="G407" i="4"/>
  <c r="M407" i="4" l="1"/>
  <c r="C475" i="6"/>
  <c r="A474" i="6"/>
  <c r="H474" i="6"/>
  <c r="V462" i="1" s="1"/>
  <c r="A408" i="4"/>
  <c r="C409" i="4"/>
  <c r="H408" i="4"/>
  <c r="K408" i="4" s="1"/>
  <c r="G408" i="4"/>
  <c r="I408" i="4"/>
  <c r="L408" i="4" s="1"/>
  <c r="J407" i="4"/>
  <c r="N407" i="4" s="1"/>
  <c r="A475" i="6" l="1"/>
  <c r="C476" i="6"/>
  <c r="H475" i="6"/>
  <c r="V463" i="1" s="1"/>
  <c r="C410" i="4"/>
  <c r="A409" i="4"/>
  <c r="H409" i="4"/>
  <c r="K409" i="4" s="1"/>
  <c r="I409" i="4"/>
  <c r="L409" i="4" s="1"/>
  <c r="G409" i="4"/>
  <c r="M408" i="4"/>
  <c r="J408" i="4"/>
  <c r="N408" i="4" s="1"/>
  <c r="T464" i="1" l="1"/>
  <c r="M409" i="4"/>
  <c r="C477" i="6"/>
  <c r="A476" i="6"/>
  <c r="H476" i="6"/>
  <c r="V464" i="1" s="1"/>
  <c r="J409" i="4"/>
  <c r="N409" i="4" s="1"/>
  <c r="C411" i="4"/>
  <c r="A410" i="4"/>
  <c r="I410" i="4"/>
  <c r="L410" i="4" s="1"/>
  <c r="H410" i="4"/>
  <c r="K410" i="4" s="1"/>
  <c r="G410" i="4"/>
  <c r="M410" i="4" l="1"/>
  <c r="C478" i="6"/>
  <c r="H477" i="6"/>
  <c r="V465" i="1" s="1"/>
  <c r="A477" i="6"/>
  <c r="T465" i="1" s="1"/>
  <c r="J410" i="4"/>
  <c r="N410" i="4" s="1"/>
  <c r="A411" i="4"/>
  <c r="C412" i="4"/>
  <c r="G411" i="4"/>
  <c r="I411" i="4"/>
  <c r="L411" i="4" s="1"/>
  <c r="H411" i="4"/>
  <c r="K411" i="4" s="1"/>
  <c r="J411" i="4" l="1"/>
  <c r="N411" i="4" s="1"/>
  <c r="C479" i="6"/>
  <c r="H478" i="6"/>
  <c r="V466" i="1" s="1"/>
  <c r="A478" i="6"/>
  <c r="M411" i="4"/>
  <c r="A412" i="4"/>
  <c r="C413" i="4"/>
  <c r="H412" i="4"/>
  <c r="K412" i="4" s="1"/>
  <c r="G412" i="4"/>
  <c r="I412" i="4"/>
  <c r="L412" i="4" s="1"/>
  <c r="A479" i="6" l="1"/>
  <c r="C480" i="6"/>
  <c r="H479" i="6"/>
  <c r="V467" i="1" s="1"/>
  <c r="C414" i="4"/>
  <c r="A413" i="4"/>
  <c r="H413" i="4"/>
  <c r="K413" i="4" s="1"/>
  <c r="G413" i="4"/>
  <c r="I413" i="4"/>
  <c r="L413" i="4" s="1"/>
  <c r="M412" i="4"/>
  <c r="J412" i="4"/>
  <c r="N412" i="4" s="1"/>
  <c r="M413" i="4" l="1"/>
  <c r="C481" i="6"/>
  <c r="A480" i="6"/>
  <c r="H480" i="6"/>
  <c r="V468" i="1" s="1"/>
  <c r="J413" i="4"/>
  <c r="N413" i="4" s="1"/>
  <c r="C415" i="4"/>
  <c r="A414" i="4"/>
  <c r="H414" i="4"/>
  <c r="K414" i="4" s="1"/>
  <c r="G414" i="4"/>
  <c r="I414" i="4"/>
  <c r="L414" i="4" s="1"/>
  <c r="C482" i="6" l="1"/>
  <c r="H481" i="6"/>
  <c r="A481" i="6"/>
  <c r="M414" i="4"/>
  <c r="J414" i="4"/>
  <c r="N414" i="4" s="1"/>
  <c r="A415" i="4"/>
  <c r="C416" i="4"/>
  <c r="G415" i="4"/>
  <c r="I415" i="4"/>
  <c r="L415" i="4" s="1"/>
  <c r="H415" i="4"/>
  <c r="K415" i="4" s="1"/>
  <c r="V469" i="1" l="1"/>
  <c r="C483" i="6"/>
  <c r="A482" i="6"/>
  <c r="H482" i="6"/>
  <c r="V470" i="1" s="1"/>
  <c r="M415" i="4"/>
  <c r="J415" i="4"/>
  <c r="N415" i="4" s="1"/>
  <c r="A416" i="4"/>
  <c r="C417" i="4"/>
  <c r="H416" i="4"/>
  <c r="K416" i="4" s="1"/>
  <c r="G416" i="4"/>
  <c r="I416" i="4"/>
  <c r="L416" i="4" s="1"/>
  <c r="T471" i="1" l="1"/>
  <c r="A483" i="6"/>
  <c r="C484" i="6"/>
  <c r="H483" i="6"/>
  <c r="V471" i="1" s="1"/>
  <c r="M416" i="4"/>
  <c r="J416" i="4"/>
  <c r="N416" i="4" s="1"/>
  <c r="A417" i="4"/>
  <c r="H417" i="4"/>
  <c r="K417" i="4" s="1"/>
  <c r="I417" i="4"/>
  <c r="L417" i="4" s="1"/>
  <c r="G417" i="4"/>
  <c r="J417" i="4" s="1"/>
  <c r="N417" i="4" l="1"/>
  <c r="C485" i="6"/>
  <c r="H484" i="6"/>
  <c r="A484" i="6"/>
  <c r="X314" i="1"/>
  <c r="X426" i="1"/>
  <c r="X1410" i="1"/>
  <c r="X740" i="1"/>
  <c r="X1381" i="1"/>
  <c r="X624" i="1"/>
  <c r="X1126" i="1"/>
  <c r="X1242" i="1"/>
  <c r="X736" i="1"/>
  <c r="X152" i="1"/>
  <c r="X707" i="1"/>
  <c r="X628" i="1"/>
  <c r="X1155" i="1"/>
  <c r="X1213" i="1"/>
  <c r="X540" i="1"/>
  <c r="X1379" i="1"/>
  <c r="X483" i="1"/>
  <c r="X682" i="1"/>
  <c r="X1439" i="1"/>
  <c r="X202" i="1"/>
  <c r="X1127" i="1"/>
  <c r="X1412" i="1"/>
  <c r="X848" i="1"/>
  <c r="X595" i="1"/>
  <c r="X764" i="1"/>
  <c r="X734" i="1"/>
  <c r="X320" i="1"/>
  <c r="X765" i="1"/>
  <c r="X1184" i="1"/>
  <c r="X566" i="1"/>
  <c r="X1188" i="1"/>
  <c r="X289" i="1"/>
  <c r="X902" i="1"/>
  <c r="X877" i="1"/>
  <c r="X376" i="1"/>
  <c r="X457" i="1"/>
  <c r="X262" i="1"/>
  <c r="X260" i="1"/>
  <c r="X119" i="1"/>
  <c r="X1296" i="1"/>
  <c r="X177" i="1"/>
  <c r="X430" i="1"/>
  <c r="X231" i="1"/>
  <c r="X123" i="1"/>
  <c r="X1323" i="1"/>
  <c r="X850" i="1"/>
  <c r="X1326" i="1"/>
  <c r="X459" i="1"/>
  <c r="X599" i="1"/>
  <c r="X1216" i="1"/>
  <c r="X790" i="1"/>
  <c r="X1238" i="1"/>
  <c r="X852" i="1"/>
  <c r="X401" i="1"/>
  <c r="X1294" i="1"/>
  <c r="X150" i="1"/>
  <c r="X678" i="1"/>
  <c r="X347" i="1"/>
  <c r="X1101" i="1"/>
  <c r="X653" i="1"/>
  <c r="X711" i="1"/>
  <c r="X544" i="1"/>
  <c r="X1130" i="1"/>
  <c r="X455" i="1"/>
  <c r="X287" i="1"/>
  <c r="X345" i="1"/>
  <c r="X318" i="1"/>
  <c r="X235" i="1"/>
  <c r="X264" i="1"/>
  <c r="X1100" i="1"/>
  <c r="X204" i="1"/>
  <c r="X823" i="1"/>
  <c r="X570" i="1"/>
  <c r="X148" i="1"/>
  <c r="X403" i="1"/>
  <c r="X1159" i="1"/>
  <c r="X206" i="1"/>
  <c r="X1407" i="1"/>
  <c r="X819" i="1"/>
  <c r="X1240" i="1"/>
  <c r="X1354" i="1"/>
  <c r="X146" i="1"/>
  <c r="X1267" i="1"/>
  <c r="X1352" i="1"/>
  <c r="X1437" i="1"/>
  <c r="X399" i="1"/>
  <c r="X1103" i="1"/>
  <c r="X794" i="1"/>
  <c r="X1076" i="1"/>
  <c r="X1271" i="1"/>
  <c r="X372" i="1"/>
  <c r="X343" i="1"/>
  <c r="X1075" i="1"/>
  <c r="X1186" i="1"/>
  <c r="X594" i="1"/>
  <c r="X1269" i="1"/>
  <c r="X1297" i="1"/>
  <c r="X1157" i="1"/>
  <c r="X232" i="1"/>
  <c r="X1212" i="1"/>
  <c r="X1132" i="1"/>
  <c r="X151" i="1"/>
  <c r="X931" i="1"/>
  <c r="X1183" i="1"/>
  <c r="X1353" i="1"/>
  <c r="X986" i="1"/>
  <c r="X960" i="1"/>
  <c r="X712" i="1"/>
  <c r="X1047" i="1"/>
  <c r="X1018" i="1"/>
  <c r="X207" i="1"/>
  <c r="X1327" i="1"/>
  <c r="X1074" i="1"/>
  <c r="X1129" i="1"/>
  <c r="X1322" i="1"/>
  <c r="X934" i="1"/>
  <c r="X542" i="1"/>
  <c r="X175" i="1"/>
  <c r="X847" i="1"/>
  <c r="X1440" i="1"/>
  <c r="X233" i="1"/>
  <c r="X706" i="1"/>
  <c r="X1131" i="1"/>
  <c r="X291" i="1"/>
  <c r="X512" i="1"/>
  <c r="X1272" i="1"/>
  <c r="X1435" i="1"/>
  <c r="X1328" i="1"/>
  <c r="X1158" i="1"/>
  <c r="X1128" i="1"/>
  <c r="X1042" i="1"/>
  <c r="X1020" i="1"/>
  <c r="X316" i="1"/>
  <c r="X1356" i="1"/>
  <c r="X1351" i="1"/>
  <c r="X374" i="1"/>
  <c r="X1378" i="1"/>
  <c r="X1182" i="1"/>
  <c r="X1380" i="1"/>
  <c r="X208" i="1"/>
  <c r="X958" i="1"/>
  <c r="X795" i="1"/>
  <c r="X992" i="1"/>
  <c r="X655" i="1"/>
  <c r="X906" i="1"/>
  <c r="X1045" i="1"/>
  <c r="X1383" i="1"/>
  <c r="X1243" i="1"/>
  <c r="X879" i="1"/>
  <c r="X543" i="1"/>
  <c r="X1073" i="1"/>
  <c r="X1154" i="1"/>
  <c r="X903" i="1"/>
  <c r="X904" i="1"/>
  <c r="X342" i="1"/>
  <c r="X1187" i="1"/>
  <c r="X991" i="1"/>
  <c r="X652" i="1"/>
  <c r="X1438" i="1"/>
  <c r="X1070" i="1"/>
  <c r="X344" i="1"/>
  <c r="X1298" i="1"/>
  <c r="X432" i="1"/>
  <c r="X738" i="1"/>
  <c r="X1384" i="1"/>
  <c r="X710" i="1"/>
  <c r="X511" i="1"/>
  <c r="X1211" i="1"/>
  <c r="X679" i="1"/>
  <c r="X485" i="1"/>
  <c r="X487" i="1"/>
  <c r="X1244" i="1"/>
  <c r="X908" i="1"/>
  <c r="X708" i="1"/>
  <c r="X989" i="1"/>
  <c r="X684" i="1"/>
  <c r="X987" i="1"/>
  <c r="X1014" i="1"/>
  <c r="X597" i="1"/>
  <c r="X1382" i="1"/>
  <c r="X1098" i="1"/>
  <c r="X510" i="1"/>
  <c r="X874" i="1"/>
  <c r="X458" i="1"/>
  <c r="X346" i="1"/>
  <c r="X1239" i="1"/>
  <c r="X515" i="1"/>
  <c r="X1099" i="1"/>
  <c r="X1300" i="1"/>
  <c r="X1071" i="1"/>
  <c r="X1355" i="1"/>
  <c r="X121" i="1"/>
  <c r="X539" i="1"/>
  <c r="X1436" i="1"/>
  <c r="X179" i="1"/>
  <c r="X1268" i="1"/>
  <c r="X656" i="1"/>
  <c r="X600" i="1"/>
  <c r="X1102" i="1"/>
  <c r="X824" i="1"/>
  <c r="X1072" i="1"/>
  <c r="X571" i="1"/>
  <c r="X428" i="1"/>
  <c r="X427" i="1"/>
  <c r="X650" i="1"/>
  <c r="X766" i="1"/>
  <c r="X1160" i="1"/>
  <c r="X737" i="1"/>
  <c r="X568" i="1"/>
  <c r="X569" i="1"/>
  <c r="X935" i="1"/>
  <c r="X1406" i="1"/>
  <c r="X1215" i="1"/>
  <c r="X1156" i="1"/>
  <c r="X796" i="1"/>
  <c r="X1411" i="1"/>
  <c r="X1043" i="1"/>
  <c r="X1408" i="1"/>
  <c r="X482" i="1"/>
  <c r="X460" i="1"/>
  <c r="X1241" i="1"/>
  <c r="X538" i="1"/>
  <c r="X402" i="1"/>
  <c r="X1324" i="1"/>
  <c r="X880" i="1"/>
  <c r="X1350" i="1"/>
  <c r="X488" i="1"/>
  <c r="X1295" i="1"/>
  <c r="X286" i="1"/>
  <c r="X513" i="1"/>
  <c r="X1270" i="1"/>
  <c r="X963" i="1"/>
  <c r="X962" i="1"/>
  <c r="X626" i="1"/>
  <c r="X149" i="1"/>
  <c r="X1409" i="1"/>
  <c r="X1299" i="1"/>
  <c r="X1104" i="1"/>
  <c r="X793" i="1"/>
  <c r="X876" i="1"/>
  <c r="X567" i="1"/>
  <c r="X1048" i="1"/>
  <c r="X627" i="1"/>
  <c r="X484" i="1"/>
  <c r="X818" i="1"/>
  <c r="X1017" i="1"/>
  <c r="X767" i="1"/>
  <c r="X964" i="1"/>
  <c r="X1266" i="1"/>
  <c r="X176" i="1"/>
  <c r="X936" i="1"/>
  <c r="X820" i="1"/>
  <c r="X370" i="1"/>
  <c r="X596" i="1"/>
  <c r="X905" i="1"/>
  <c r="X258" i="1"/>
  <c r="X1434" i="1"/>
  <c r="X1016" i="1"/>
  <c r="X821" i="1"/>
  <c r="X1185" i="1"/>
  <c r="X1325" i="1"/>
  <c r="X541" i="1"/>
  <c r="X651" i="1"/>
  <c r="X822" i="1"/>
  <c r="X878" i="1"/>
  <c r="X1210" i="1"/>
  <c r="X849" i="1"/>
  <c r="X348" i="1"/>
  <c r="X907" i="1"/>
  <c r="X178" i="1"/>
  <c r="X1015" i="1"/>
  <c r="X792" i="1"/>
  <c r="X486" i="1"/>
  <c r="X683" i="1"/>
  <c r="X763" i="1"/>
  <c r="X1214" i="1"/>
  <c r="X933" i="1"/>
  <c r="X174" i="1"/>
  <c r="X768" i="1"/>
  <c r="X288" i="1"/>
  <c r="X654" i="1"/>
  <c r="X180" i="1"/>
  <c r="X625" i="1"/>
  <c r="X990" i="1"/>
  <c r="X961" i="1"/>
  <c r="X959" i="1"/>
  <c r="X791" i="1"/>
  <c r="X234" i="1"/>
  <c r="X456" i="1"/>
  <c r="X124" i="1"/>
  <c r="X122" i="1"/>
  <c r="X398" i="1"/>
  <c r="X988" i="1"/>
  <c r="X319" i="1"/>
  <c r="X375" i="1"/>
  <c r="X400" i="1"/>
  <c r="X681" i="1"/>
  <c r="X930" i="1"/>
  <c r="X846" i="1"/>
  <c r="X429" i="1"/>
  <c r="X1044" i="1"/>
  <c r="X371" i="1"/>
  <c r="X680" i="1"/>
  <c r="X762" i="1"/>
  <c r="X514" i="1"/>
  <c r="X259" i="1"/>
  <c r="X1019" i="1"/>
  <c r="X147" i="1"/>
  <c r="X236" i="1"/>
  <c r="X516" i="1"/>
  <c r="X203" i="1"/>
  <c r="X205" i="1"/>
  <c r="X315" i="1"/>
  <c r="X317" i="1"/>
  <c r="X739" i="1"/>
  <c r="X932" i="1"/>
  <c r="X851" i="1"/>
  <c r="X623" i="1"/>
  <c r="X735" i="1"/>
  <c r="X290" i="1"/>
  <c r="X261" i="1"/>
  <c r="X572" i="1"/>
  <c r="X598" i="1"/>
  <c r="X292" i="1"/>
  <c r="X431" i="1"/>
  <c r="X120" i="1"/>
  <c r="X454" i="1"/>
  <c r="X230" i="1"/>
  <c r="X404" i="1"/>
  <c r="X622" i="1"/>
  <c r="X709" i="1"/>
  <c r="X263" i="1"/>
  <c r="X875" i="1"/>
  <c r="X373" i="1"/>
  <c r="X1046" i="1"/>
  <c r="M417" i="4"/>
  <c r="V472" i="1" l="1"/>
  <c r="C486" i="6"/>
  <c r="A485" i="6"/>
  <c r="H485" i="6"/>
  <c r="V473" i="1" s="1"/>
  <c r="Z34" i="1"/>
  <c r="Z36" i="1"/>
  <c r="Z35" i="1"/>
  <c r="Z37" i="1"/>
  <c r="Z38" i="1"/>
  <c r="Z94" i="1"/>
  <c r="Z118" i="1"/>
  <c r="Z39" i="1"/>
  <c r="Z90" i="1"/>
  <c r="Z95" i="1"/>
  <c r="Z92" i="1"/>
  <c r="Z91" i="1"/>
  <c r="Z40" i="1"/>
  <c r="Z96" i="1"/>
  <c r="Z149" i="1"/>
  <c r="Z178" i="1"/>
  <c r="Z232" i="1"/>
  <c r="Z346" i="1"/>
  <c r="Z400" i="1"/>
  <c r="Z288" i="1"/>
  <c r="Z460" i="1"/>
  <c r="Z375" i="1"/>
  <c r="Z207" i="1"/>
  <c r="Z236" i="1"/>
  <c r="Z261" i="1"/>
  <c r="Z429" i="1"/>
  <c r="Z122" i="1"/>
  <c r="Z203" i="1"/>
  <c r="Z120" i="1"/>
  <c r="Z292" i="1"/>
  <c r="Z402" i="1"/>
  <c r="Z431" i="1"/>
  <c r="Z371" i="1"/>
  <c r="Z286" i="1"/>
  <c r="Z404" i="1"/>
  <c r="Z373" i="1"/>
  <c r="Z151" i="1"/>
  <c r="Z124" i="1"/>
  <c r="Z259" i="1"/>
  <c r="Z176" i="1"/>
  <c r="Z263" i="1"/>
  <c r="Z427" i="1"/>
  <c r="Z344" i="1"/>
  <c r="Z174" i="1"/>
  <c r="Z348" i="1"/>
  <c r="Z234" i="1"/>
  <c r="Z342" i="1"/>
  <c r="Z180" i="1"/>
  <c r="Z230" i="1"/>
  <c r="Z398" i="1"/>
  <c r="Z458" i="1"/>
  <c r="Z147" i="1"/>
  <c r="Z454" i="1"/>
  <c r="Z205" i="1"/>
  <c r="Z290" i="1"/>
  <c r="Z347" i="1"/>
  <c r="Z432" i="1"/>
  <c r="Z399" i="1"/>
  <c r="Z258" i="1"/>
  <c r="Z374" i="1"/>
  <c r="Z289" i="1"/>
  <c r="Z260" i="1"/>
  <c r="Z345" i="1"/>
  <c r="Z123" i="1"/>
  <c r="Z150" i="1"/>
  <c r="Z287" i="1"/>
  <c r="Z119" i="1"/>
  <c r="Z152" i="1"/>
  <c r="Z455" i="1"/>
  <c r="Z370" i="1"/>
  <c r="Z291" i="1"/>
  <c r="Z262" i="1"/>
  <c r="Z457" i="1"/>
  <c r="Z231" i="1"/>
  <c r="Z376" i="1"/>
  <c r="Z208" i="1"/>
  <c r="Z204" i="1"/>
  <c r="Z426" i="1"/>
  <c r="Z177" i="1"/>
  <c r="Z403" i="1"/>
  <c r="Z235" i="1"/>
  <c r="Z179" i="1"/>
  <c r="Z148" i="1"/>
  <c r="Z202" i="1"/>
  <c r="Z428" i="1"/>
  <c r="Z459" i="1"/>
  <c r="Z372" i="1"/>
  <c r="Z233" i="1"/>
  <c r="Z121" i="1"/>
  <c r="Z430" i="1"/>
  <c r="Z343" i="1"/>
  <c r="Z175" i="1"/>
  <c r="Z206" i="1"/>
  <c r="Z146" i="1"/>
  <c r="Z401" i="1"/>
  <c r="Z264" i="1"/>
  <c r="C487" i="6" l="1"/>
  <c r="A486" i="6"/>
  <c r="H486" i="6"/>
  <c r="V474" i="1" s="1"/>
  <c r="H22" i="6"/>
  <c r="V26" i="1" s="1"/>
  <c r="H28" i="6"/>
  <c r="V32" i="1" s="1"/>
  <c r="H11" i="6"/>
  <c r="V15" i="1" s="1"/>
  <c r="H16" i="6"/>
  <c r="V20" i="1" s="1"/>
  <c r="H25" i="6"/>
  <c r="V29" i="1" s="1"/>
  <c r="H18" i="6"/>
  <c r="V22" i="1" s="1"/>
  <c r="H27" i="6"/>
  <c r="V31" i="1" s="1"/>
  <c r="H20" i="6"/>
  <c r="V24" i="1" s="1"/>
  <c r="H24" i="6"/>
  <c r="V28" i="1" s="1"/>
  <c r="H29" i="6"/>
  <c r="V33" i="1" s="1"/>
  <c r="H9" i="6"/>
  <c r="V13" i="1" s="1"/>
  <c r="H30" i="6"/>
  <c r="H12" i="6"/>
  <c r="V16" i="1" s="1"/>
  <c r="H10" i="6"/>
  <c r="V14" i="1" s="1"/>
  <c r="H19" i="6"/>
  <c r="V23" i="1" s="1"/>
  <c r="H23" i="6"/>
  <c r="V27" i="1" s="1"/>
  <c r="H17" i="6"/>
  <c r="V21" i="1" s="1"/>
  <c r="H26" i="6"/>
  <c r="V30" i="1" s="1"/>
  <c r="H14" i="6"/>
  <c r="V18" i="1" s="1"/>
  <c r="H13" i="6"/>
  <c r="V17" i="1" s="1"/>
  <c r="H15" i="6"/>
  <c r="V19" i="1" s="1"/>
  <c r="H21" i="6"/>
  <c r="V25" i="1" s="1"/>
  <c r="H38" i="6"/>
  <c r="V41" i="1" s="1"/>
  <c r="Z314" i="1"/>
  <c r="Z315" i="1"/>
  <c r="Z316" i="1"/>
  <c r="Z317" i="1"/>
  <c r="Z318" i="1"/>
  <c r="Z319" i="1"/>
  <c r="Z320" i="1"/>
  <c r="Z93" i="1"/>
  <c r="Z456" i="1"/>
  <c r="C488" i="6" l="1"/>
  <c r="A487" i="6"/>
  <c r="H487" i="6"/>
  <c r="V475" i="1" s="1"/>
  <c r="C489" i="6" l="1"/>
  <c r="A488" i="6"/>
  <c r="H488" i="6"/>
  <c r="V476" i="1" s="1"/>
  <c r="C490" i="6" l="1"/>
  <c r="A489" i="6"/>
  <c r="H489" i="6"/>
  <c r="V477" i="1" s="1"/>
  <c r="A490" i="6" l="1"/>
  <c r="H490" i="6"/>
  <c r="V478" i="1" s="1"/>
  <c r="C491" i="6"/>
  <c r="C492" i="6" l="1"/>
  <c r="A491" i="6"/>
  <c r="H491" i="6"/>
  <c r="V479" i="1" s="1"/>
  <c r="C493" i="6" l="1"/>
  <c r="A492" i="6"/>
  <c r="H492" i="6"/>
  <c r="V480" i="1" s="1"/>
  <c r="C494" i="6" l="1"/>
  <c r="A493" i="6"/>
  <c r="H493" i="6"/>
  <c r="V481" i="1" s="1"/>
  <c r="C495" i="6" l="1"/>
  <c r="A494" i="6"/>
  <c r="H494" i="6"/>
  <c r="C496" i="6" l="1"/>
  <c r="A495" i="6"/>
  <c r="H495" i="6"/>
  <c r="V482" i="1" s="1"/>
  <c r="A496" i="6" l="1"/>
  <c r="C497" i="6"/>
  <c r="H496" i="6"/>
  <c r="V483" i="1" s="1"/>
  <c r="C498" i="6" l="1"/>
  <c r="A497" i="6"/>
  <c r="H497" i="6"/>
  <c r="V484" i="1" s="1"/>
  <c r="C499" i="6" l="1"/>
  <c r="A498" i="6"/>
  <c r="H498" i="6"/>
  <c r="V485" i="1" s="1"/>
  <c r="H499" i="6" l="1"/>
  <c r="V486" i="1" s="1"/>
  <c r="C500" i="6"/>
  <c r="A499" i="6"/>
  <c r="A500" i="6" l="1"/>
  <c r="H500" i="6"/>
  <c r="V487" i="1" s="1"/>
  <c r="C501" i="6"/>
  <c r="A501" i="6" l="1"/>
  <c r="C502" i="6"/>
  <c r="H501" i="6"/>
  <c r="V488" i="1" s="1"/>
  <c r="C503" i="6" l="1"/>
  <c r="A502" i="6"/>
  <c r="H502" i="6"/>
  <c r="V489" i="1" s="1"/>
  <c r="C504" i="6" l="1"/>
  <c r="A503" i="6"/>
  <c r="H503" i="6"/>
  <c r="V490" i="1" s="1"/>
  <c r="A504" i="6" l="1"/>
  <c r="C505" i="6"/>
  <c r="H504" i="6"/>
  <c r="V491" i="1" s="1"/>
  <c r="C506" i="6" l="1"/>
  <c r="A505" i="6"/>
  <c r="H505" i="6"/>
  <c r="V492" i="1" s="1"/>
  <c r="H506" i="6" l="1"/>
  <c r="V493" i="1" s="1"/>
  <c r="C507" i="6"/>
  <c r="A506" i="6"/>
  <c r="A507" i="6" l="1"/>
  <c r="C508" i="6"/>
  <c r="H507" i="6"/>
  <c r="V494" i="1" s="1"/>
  <c r="C509" i="6" l="1"/>
  <c r="A508" i="6"/>
  <c r="H508" i="6"/>
  <c r="V495" i="1" s="1"/>
  <c r="C510" i="6" l="1"/>
  <c r="A509" i="6"/>
  <c r="H509" i="6"/>
  <c r="V496" i="1" s="1"/>
  <c r="H510" i="6" l="1"/>
  <c r="V497" i="1" s="1"/>
  <c r="C511" i="6"/>
  <c r="A510" i="6"/>
  <c r="C512" i="6" l="1"/>
  <c r="A511" i="6"/>
  <c r="H511" i="6"/>
  <c r="V498" i="1" s="1"/>
  <c r="C513" i="6" l="1"/>
  <c r="H512" i="6"/>
  <c r="V499" i="1" s="1"/>
  <c r="A512" i="6"/>
  <c r="C514" i="6" l="1"/>
  <c r="A513" i="6"/>
  <c r="H513" i="6"/>
  <c r="V500" i="1" s="1"/>
  <c r="H514" i="6" l="1"/>
  <c r="V501" i="1" s="1"/>
  <c r="C515" i="6"/>
  <c r="A514" i="6"/>
  <c r="A515" i="6" l="1"/>
  <c r="C516" i="6"/>
  <c r="H515" i="6"/>
  <c r="V502" i="1" s="1"/>
  <c r="A516" i="6" l="1"/>
  <c r="C517" i="6"/>
  <c r="H516" i="6"/>
  <c r="V503" i="1" s="1"/>
  <c r="C518" i="6" l="1"/>
  <c r="A517" i="6"/>
  <c r="H517" i="6"/>
  <c r="V504" i="1" s="1"/>
  <c r="C519" i="6" l="1"/>
  <c r="A518" i="6"/>
  <c r="H518" i="6"/>
  <c r="V505" i="1" s="1"/>
  <c r="C520" i="6" l="1"/>
  <c r="A519" i="6"/>
  <c r="H519" i="6"/>
  <c r="V506" i="1" s="1"/>
  <c r="A520" i="6" l="1"/>
  <c r="H520" i="6"/>
  <c r="V507" i="1" s="1"/>
  <c r="C521" i="6"/>
  <c r="A521" i="6" l="1"/>
  <c r="H521" i="6"/>
  <c r="V508" i="1" s="1"/>
  <c r="C522" i="6"/>
  <c r="H522" i="6" l="1"/>
  <c r="V509" i="1" s="1"/>
  <c r="C523" i="6"/>
  <c r="A522" i="6"/>
  <c r="C524" i="6" l="1"/>
  <c r="A523" i="6"/>
  <c r="H523" i="6"/>
  <c r="A524" i="6" l="1"/>
  <c r="C525" i="6"/>
  <c r="H524" i="6"/>
  <c r="V510" i="1" s="1"/>
  <c r="A525" i="6" l="1"/>
  <c r="C526" i="6"/>
  <c r="H525" i="6"/>
  <c r="V511" i="1" s="1"/>
  <c r="C527" i="6" l="1"/>
  <c r="H526" i="6"/>
  <c r="V512" i="1" s="1"/>
  <c r="A526" i="6"/>
  <c r="T513" i="1" l="1"/>
  <c r="C528" i="6"/>
  <c r="A527" i="6"/>
  <c r="H527" i="6"/>
  <c r="V513" i="1" s="1"/>
  <c r="H528" i="6" l="1"/>
  <c r="A528" i="6"/>
  <c r="C529" i="6"/>
  <c r="V514" i="1" l="1"/>
  <c r="C530" i="6"/>
  <c r="A529" i="6"/>
  <c r="H529" i="6"/>
  <c r="V515" i="1" s="1"/>
  <c r="A530" i="6" l="1"/>
  <c r="H530" i="6"/>
  <c r="V516" i="1" s="1"/>
  <c r="C531" i="6"/>
  <c r="H531" i="6" l="1"/>
  <c r="C532" i="6"/>
  <c r="A531" i="6"/>
  <c r="V517" i="1" l="1"/>
  <c r="C533" i="6"/>
  <c r="A532" i="6"/>
  <c r="H532" i="6"/>
  <c r="V518" i="1" s="1"/>
  <c r="T519" i="1" l="1"/>
  <c r="A533" i="6"/>
  <c r="H533" i="6"/>
  <c r="V519" i="1" s="1"/>
  <c r="C534" i="6"/>
  <c r="C535" i="6" l="1"/>
  <c r="A534" i="6"/>
  <c r="H534" i="6"/>
  <c r="V520" i="1" s="1"/>
  <c r="C536" i="6" l="1"/>
  <c r="A535" i="6"/>
  <c r="H535" i="6"/>
  <c r="V521" i="1" s="1"/>
  <c r="A536" i="6" l="1"/>
  <c r="C537" i="6"/>
  <c r="H536" i="6"/>
  <c r="V522" i="1" s="1"/>
  <c r="A537" i="6" l="1"/>
  <c r="H537" i="6"/>
  <c r="V523" i="1" s="1"/>
  <c r="C538" i="6"/>
  <c r="C539" i="6" l="1"/>
  <c r="A538" i="6"/>
  <c r="H538" i="6"/>
  <c r="V524" i="1" s="1"/>
  <c r="T525" i="1" l="1"/>
  <c r="C540" i="6"/>
  <c r="A539" i="6"/>
  <c r="H539" i="6"/>
  <c r="V525" i="1" s="1"/>
  <c r="T526" i="1" l="1"/>
  <c r="C541" i="6"/>
  <c r="A540" i="6"/>
  <c r="H540" i="6"/>
  <c r="V526" i="1" s="1"/>
  <c r="T527" i="1" l="1"/>
  <c r="C542" i="6"/>
  <c r="A541" i="6"/>
  <c r="H541" i="6"/>
  <c r="V527" i="1" s="1"/>
  <c r="C543" i="6" l="1"/>
  <c r="A542" i="6"/>
  <c r="H542" i="6"/>
  <c r="V528" i="1" s="1"/>
  <c r="T529" i="1" l="1"/>
  <c r="C544" i="6"/>
  <c r="A543" i="6"/>
  <c r="H543" i="6"/>
  <c r="V529" i="1" s="1"/>
  <c r="C545" i="6" l="1"/>
  <c r="H544" i="6"/>
  <c r="V530" i="1" s="1"/>
  <c r="A544" i="6"/>
  <c r="C546" i="6" l="1"/>
  <c r="A545" i="6"/>
  <c r="H545" i="6"/>
  <c r="V531" i="1" s="1"/>
  <c r="C547" i="6" l="1"/>
  <c r="A546" i="6"/>
  <c r="H546" i="6"/>
  <c r="V532" i="1" s="1"/>
  <c r="C548" i="6" l="1"/>
  <c r="A547" i="6"/>
  <c r="H547" i="6"/>
  <c r="V533" i="1" s="1"/>
  <c r="A548" i="6" l="1"/>
  <c r="C549" i="6"/>
  <c r="H548" i="6"/>
  <c r="V534" i="1" s="1"/>
  <c r="T535" i="1" l="1"/>
  <c r="A549" i="6"/>
  <c r="H549" i="6"/>
  <c r="V535" i="1" s="1"/>
  <c r="C550" i="6"/>
  <c r="A550" i="6" l="1"/>
  <c r="H550" i="6"/>
  <c r="V536" i="1" s="1"/>
  <c r="C551" i="6"/>
  <c r="C552" i="6" l="1"/>
  <c r="A551" i="6"/>
  <c r="H551" i="6"/>
  <c r="V537" i="1" s="1"/>
  <c r="C553" i="6" l="1"/>
  <c r="H552" i="6"/>
  <c r="A552" i="6"/>
  <c r="A553" i="6" l="1"/>
  <c r="C554" i="6"/>
  <c r="H553" i="6"/>
  <c r="V538" i="1" s="1"/>
  <c r="A554" i="6" l="1"/>
  <c r="C555" i="6"/>
  <c r="H554" i="6"/>
  <c r="V539" i="1" s="1"/>
  <c r="T540" i="1" l="1"/>
  <c r="C556" i="6"/>
  <c r="H555" i="6"/>
  <c r="V540" i="1" s="1"/>
  <c r="A555" i="6"/>
  <c r="T541" i="1" l="1"/>
  <c r="C557" i="6"/>
  <c r="A556" i="6"/>
  <c r="H556" i="6"/>
  <c r="V541" i="1" s="1"/>
  <c r="H557" i="6" l="1"/>
  <c r="C558" i="6"/>
  <c r="A557" i="6"/>
  <c r="V542" i="1" l="1"/>
  <c r="T543" i="1"/>
  <c r="A558" i="6"/>
  <c r="C559" i="6"/>
  <c r="H558" i="6"/>
  <c r="V543" i="1" s="1"/>
  <c r="A559" i="6" l="1"/>
  <c r="H559" i="6"/>
  <c r="V544" i="1" s="1"/>
  <c r="C560" i="6"/>
  <c r="H560" i="6" l="1"/>
  <c r="C561" i="6"/>
  <c r="A560" i="6"/>
  <c r="V545" i="1" l="1"/>
  <c r="C562" i="6"/>
  <c r="A561" i="6"/>
  <c r="H561" i="6"/>
  <c r="V546" i="1" s="1"/>
  <c r="H562" i="6" l="1"/>
  <c r="C563" i="6"/>
  <c r="A562" i="6"/>
  <c r="V547" i="1" l="1"/>
  <c r="C564" i="6"/>
  <c r="A563" i="6"/>
  <c r="T548" i="1" s="1"/>
  <c r="H563" i="6"/>
  <c r="V548" i="1" s="1"/>
  <c r="C565" i="6" l="1"/>
  <c r="A564" i="6"/>
  <c r="H564" i="6"/>
  <c r="V549" i="1" s="1"/>
  <c r="C566" i="6" l="1"/>
  <c r="A565" i="6"/>
  <c r="H565" i="6"/>
  <c r="V550" i="1" s="1"/>
  <c r="C567" i="6" l="1"/>
  <c r="A566" i="6"/>
  <c r="H566" i="6"/>
  <c r="V551" i="1" s="1"/>
  <c r="C568" i="6" l="1"/>
  <c r="A567" i="6"/>
  <c r="H567" i="6"/>
  <c r="V552" i="1" s="1"/>
  <c r="H568" i="6" l="1"/>
  <c r="V553" i="1" s="1"/>
  <c r="C569" i="6"/>
  <c r="A568" i="6"/>
  <c r="C570" i="6" l="1"/>
  <c r="A569" i="6"/>
  <c r="H569" i="6"/>
  <c r="V554" i="1" s="1"/>
  <c r="C571" i="6" l="1"/>
  <c r="A570" i="6"/>
  <c r="H570" i="6"/>
  <c r="V555" i="1" s="1"/>
  <c r="C572" i="6" l="1"/>
  <c r="A571" i="6"/>
  <c r="H571" i="6"/>
  <c r="V556" i="1" s="1"/>
  <c r="H572" i="6" l="1"/>
  <c r="V557" i="1" s="1"/>
  <c r="C573" i="6"/>
  <c r="A572" i="6"/>
  <c r="C574" i="6" l="1"/>
  <c r="A573" i="6"/>
  <c r="H573" i="6"/>
  <c r="V558" i="1" s="1"/>
  <c r="C575" i="6" l="1"/>
  <c r="A574" i="6"/>
  <c r="H574" i="6"/>
  <c r="V559" i="1" s="1"/>
  <c r="C576" i="6" l="1"/>
  <c r="A575" i="6"/>
  <c r="H575" i="6"/>
  <c r="V560" i="1" s="1"/>
  <c r="C577" i="6" l="1"/>
  <c r="A576" i="6"/>
  <c r="H576" i="6"/>
  <c r="V561" i="1" s="1"/>
  <c r="C578" i="6" l="1"/>
  <c r="A577" i="6"/>
  <c r="H577" i="6"/>
  <c r="V562" i="1" s="1"/>
  <c r="C579" i="6" l="1"/>
  <c r="H578" i="6"/>
  <c r="V563" i="1" s="1"/>
  <c r="A578" i="6"/>
  <c r="A579" i="6" l="1"/>
  <c r="H579" i="6"/>
  <c r="V564" i="1" s="1"/>
  <c r="C580" i="6"/>
  <c r="C581" i="6" l="1"/>
  <c r="A580" i="6"/>
  <c r="H580" i="6"/>
  <c r="V565" i="1" s="1"/>
  <c r="C582" i="6" l="1"/>
  <c r="A581" i="6"/>
  <c r="H581" i="6"/>
  <c r="A582" i="6" l="1"/>
  <c r="C583" i="6"/>
  <c r="H582" i="6"/>
  <c r="V566" i="1" s="1"/>
  <c r="A583" i="6" l="1"/>
  <c r="C584" i="6"/>
  <c r="H583" i="6"/>
  <c r="V567" i="1" s="1"/>
  <c r="C585" i="6" l="1"/>
  <c r="A584" i="6"/>
  <c r="H584" i="6"/>
  <c r="V568" i="1" s="1"/>
  <c r="H585" i="6" l="1"/>
  <c r="C586" i="6"/>
  <c r="A585" i="6"/>
  <c r="T569" i="1" s="1"/>
  <c r="V569" i="1" l="1"/>
  <c r="H586" i="6"/>
  <c r="C587" i="6"/>
  <c r="A586" i="6"/>
  <c r="V570" i="1" l="1"/>
  <c r="A587" i="6"/>
  <c r="H587" i="6"/>
  <c r="V571" i="1" s="1"/>
  <c r="C588" i="6"/>
  <c r="T572" i="1" l="1"/>
  <c r="A588" i="6"/>
  <c r="C589" i="6"/>
  <c r="H588" i="6"/>
  <c r="V572" i="1" s="1"/>
  <c r="H589" i="6" l="1"/>
  <c r="C590" i="6"/>
  <c r="A589" i="6"/>
  <c r="V573" i="1" l="1"/>
  <c r="C591" i="6"/>
  <c r="A590" i="6"/>
  <c r="T574" i="1" s="1"/>
  <c r="H590" i="6"/>
  <c r="V574" i="1" l="1"/>
  <c r="A591" i="6"/>
  <c r="H591" i="6"/>
  <c r="V575" i="1" s="1"/>
  <c r="C592" i="6"/>
  <c r="C593" i="6" l="1"/>
  <c r="A592" i="6"/>
  <c r="H592" i="6"/>
  <c r="V576" i="1" s="1"/>
  <c r="C594" i="6" l="1"/>
  <c r="A593" i="6"/>
  <c r="H593" i="6"/>
  <c r="V577" i="1" s="1"/>
  <c r="C595" i="6" l="1"/>
  <c r="A594" i="6"/>
  <c r="H594" i="6"/>
  <c r="V578" i="1" s="1"/>
  <c r="C596" i="6" l="1"/>
  <c r="A595" i="6"/>
  <c r="H595" i="6"/>
  <c r="V579" i="1" s="1"/>
  <c r="C597" i="6" l="1"/>
  <c r="A596" i="6"/>
  <c r="H596" i="6"/>
  <c r="V580" i="1" s="1"/>
  <c r="C598" i="6" l="1"/>
  <c r="A597" i="6"/>
  <c r="H597" i="6"/>
  <c r="V581" i="1" s="1"/>
  <c r="C599" i="6" l="1"/>
  <c r="A598" i="6"/>
  <c r="H598" i="6"/>
  <c r="V582" i="1" s="1"/>
  <c r="C600" i="6" l="1"/>
  <c r="A599" i="6"/>
  <c r="H599" i="6"/>
  <c r="V583" i="1" s="1"/>
  <c r="C601" i="6" l="1"/>
  <c r="A600" i="6"/>
  <c r="H600" i="6"/>
  <c r="V584" i="1" s="1"/>
  <c r="H601" i="6" l="1"/>
  <c r="V585" i="1" s="1"/>
  <c r="C602" i="6"/>
  <c r="A601" i="6"/>
  <c r="A602" i="6" l="1"/>
  <c r="C603" i="6"/>
  <c r="H602" i="6"/>
  <c r="V586" i="1" s="1"/>
  <c r="A603" i="6" l="1"/>
  <c r="H603" i="6"/>
  <c r="V587" i="1" s="1"/>
  <c r="C604" i="6"/>
  <c r="C605" i="6" l="1"/>
  <c r="A604" i="6"/>
  <c r="H604" i="6"/>
  <c r="V588" i="1" s="1"/>
  <c r="H605" i="6" l="1"/>
  <c r="V589" i="1" s="1"/>
  <c r="C606" i="6"/>
  <c r="A605" i="6"/>
  <c r="C607" i="6" l="1"/>
  <c r="A606" i="6"/>
  <c r="H606" i="6"/>
  <c r="V590" i="1" s="1"/>
  <c r="A607" i="6" l="1"/>
  <c r="H607" i="6"/>
  <c r="V591" i="1" s="1"/>
  <c r="C608" i="6"/>
  <c r="A608" i="6" l="1"/>
  <c r="H608" i="6"/>
  <c r="V592" i="1" s="1"/>
  <c r="C609" i="6"/>
  <c r="C610" i="6" l="1"/>
  <c r="A609" i="6"/>
  <c r="H609" i="6"/>
  <c r="V593" i="1" s="1"/>
  <c r="C611" i="6" l="1"/>
  <c r="A610" i="6"/>
  <c r="H610" i="6"/>
  <c r="A611" i="6" l="1"/>
  <c r="C612" i="6"/>
  <c r="H611" i="6"/>
  <c r="V594" i="1" s="1"/>
  <c r="A612" i="6" l="1"/>
  <c r="C613" i="6"/>
  <c r="H612" i="6"/>
  <c r="V595" i="1" s="1"/>
  <c r="C614" i="6" l="1"/>
  <c r="H613" i="6"/>
  <c r="V596" i="1" s="1"/>
  <c r="A613" i="6"/>
  <c r="H614" i="6" l="1"/>
  <c r="V597" i="1" s="1"/>
  <c r="C615" i="6"/>
  <c r="A614" i="6"/>
  <c r="H615" i="6" l="1"/>
  <c r="V598" i="1" s="1"/>
  <c r="C616" i="6"/>
  <c r="A615" i="6"/>
  <c r="C617" i="6" l="1"/>
  <c r="H616" i="6"/>
  <c r="V599" i="1" s="1"/>
  <c r="A616" i="6"/>
  <c r="A617" i="6" l="1"/>
  <c r="C618" i="6"/>
  <c r="H617" i="6"/>
  <c r="V600" i="1" s="1"/>
  <c r="C619" i="6" l="1"/>
  <c r="A618" i="6"/>
  <c r="H618" i="6"/>
  <c r="V601" i="1" s="1"/>
  <c r="A619" i="6" l="1"/>
  <c r="C620" i="6"/>
  <c r="H619" i="6"/>
  <c r="V602" i="1" s="1"/>
  <c r="H620" i="6" l="1"/>
  <c r="V603" i="1" s="1"/>
  <c r="A620" i="6"/>
  <c r="C621" i="6"/>
  <c r="C622" i="6" l="1"/>
  <c r="A621" i="6"/>
  <c r="H621" i="6"/>
  <c r="V604" i="1" s="1"/>
  <c r="T605" i="1" l="1"/>
  <c r="C623" i="6"/>
  <c r="A622" i="6"/>
  <c r="H622" i="6"/>
  <c r="V605" i="1" s="1"/>
  <c r="C624" i="6" l="1"/>
  <c r="A623" i="6"/>
  <c r="H623" i="6"/>
  <c r="V606" i="1" s="1"/>
  <c r="C625" i="6" l="1"/>
  <c r="A624" i="6"/>
  <c r="H624" i="6"/>
  <c r="V607" i="1" s="1"/>
  <c r="T608" i="1" l="1"/>
  <c r="C626" i="6"/>
  <c r="H625" i="6"/>
  <c r="V608" i="1" s="1"/>
  <c r="A625" i="6"/>
  <c r="C627" i="6" l="1"/>
  <c r="A626" i="6"/>
  <c r="H626" i="6"/>
  <c r="V609" i="1" s="1"/>
  <c r="C628" i="6" l="1"/>
  <c r="A627" i="6"/>
  <c r="H627" i="6"/>
  <c r="V610" i="1" s="1"/>
  <c r="T611" i="1" l="1"/>
  <c r="C629" i="6"/>
  <c r="H628" i="6"/>
  <c r="V611" i="1" s="1"/>
  <c r="A628" i="6"/>
  <c r="T612" i="1" l="1"/>
  <c r="C630" i="6"/>
  <c r="A629" i="6"/>
  <c r="H629" i="6"/>
  <c r="V612" i="1" s="1"/>
  <c r="C631" i="6" l="1"/>
  <c r="A630" i="6"/>
  <c r="H630" i="6"/>
  <c r="V613" i="1" s="1"/>
  <c r="A631" i="6" l="1"/>
  <c r="C632" i="6"/>
  <c r="H631" i="6"/>
  <c r="V614" i="1" s="1"/>
  <c r="C633" i="6" l="1"/>
  <c r="A632" i="6"/>
  <c r="H632" i="6"/>
  <c r="V615" i="1" s="1"/>
  <c r="T616" i="1" l="1"/>
  <c r="C634" i="6"/>
  <c r="A633" i="6"/>
  <c r="H633" i="6"/>
  <c r="V616" i="1" s="1"/>
  <c r="C635" i="6" l="1"/>
  <c r="A634" i="6"/>
  <c r="H634" i="6"/>
  <c r="V617" i="1" s="1"/>
  <c r="T618" i="1" l="1"/>
  <c r="A635" i="6"/>
  <c r="C636" i="6"/>
  <c r="H635" i="6"/>
  <c r="V618" i="1" s="1"/>
  <c r="T619" i="1" l="1"/>
  <c r="A636" i="6"/>
  <c r="H636" i="6"/>
  <c r="V619" i="1" s="1"/>
  <c r="C637" i="6"/>
  <c r="A637" i="6" l="1"/>
  <c r="H637" i="6"/>
  <c r="V620" i="1" s="1"/>
  <c r="C638" i="6"/>
  <c r="H638" i="6" l="1"/>
  <c r="V621" i="1" s="1"/>
  <c r="C639" i="6"/>
  <c r="A638" i="6"/>
  <c r="C640" i="6" l="1"/>
  <c r="H639" i="6"/>
  <c r="A639" i="6"/>
  <c r="T622" i="1" l="1"/>
  <c r="C641" i="6"/>
  <c r="H640" i="6"/>
  <c r="V622" i="1" s="1"/>
  <c r="A640" i="6"/>
  <c r="H641" i="6" l="1"/>
  <c r="V623" i="1" s="1"/>
  <c r="C642" i="6"/>
  <c r="A641" i="6"/>
  <c r="H642" i="6" l="1"/>
  <c r="V624" i="1" s="1"/>
  <c r="A642" i="6"/>
  <c r="C643" i="6"/>
  <c r="C644" i="6" l="1"/>
  <c r="H643" i="6"/>
  <c r="V625" i="1" s="1"/>
  <c r="A643" i="6"/>
  <c r="A644" i="6" l="1"/>
  <c r="H644" i="6"/>
  <c r="V626" i="1" s="1"/>
  <c r="C645" i="6"/>
  <c r="T627" i="1" l="1"/>
  <c r="C646" i="6"/>
  <c r="A645" i="6"/>
  <c r="H645" i="6"/>
  <c r="V627" i="1" s="1"/>
  <c r="C647" i="6" l="1"/>
  <c r="A646" i="6"/>
  <c r="H646" i="6"/>
  <c r="V628" i="1" s="1"/>
  <c r="C648" i="6" l="1"/>
  <c r="A647" i="6"/>
  <c r="H647" i="6"/>
  <c r="V629" i="1" s="1"/>
  <c r="C649" i="6" l="1"/>
  <c r="A648" i="6"/>
  <c r="H648" i="6"/>
  <c r="V630" i="1" s="1"/>
  <c r="C650" i="6" l="1"/>
  <c r="A649" i="6"/>
  <c r="H649" i="6"/>
  <c r="V631" i="1" s="1"/>
  <c r="C651" i="6" l="1"/>
  <c r="A650" i="6"/>
  <c r="H650" i="6"/>
  <c r="V632" i="1" s="1"/>
  <c r="H651" i="6" l="1"/>
  <c r="V633" i="1" s="1"/>
  <c r="A651" i="6"/>
  <c r="C652" i="6"/>
  <c r="C653" i="6" l="1"/>
  <c r="A652" i="6"/>
  <c r="H652" i="6"/>
  <c r="V634" i="1" s="1"/>
  <c r="C654" i="6" l="1"/>
  <c r="A653" i="6"/>
  <c r="H653" i="6"/>
  <c r="V635" i="1" s="1"/>
  <c r="C655" i="6" l="1"/>
  <c r="A654" i="6"/>
  <c r="H654" i="6"/>
  <c r="V636" i="1" s="1"/>
  <c r="H655" i="6" l="1"/>
  <c r="V637" i="1" s="1"/>
  <c r="C656" i="6"/>
  <c r="A655" i="6"/>
  <c r="C657" i="6" l="1"/>
  <c r="A656" i="6"/>
  <c r="H656" i="6"/>
  <c r="V638" i="1" s="1"/>
  <c r="C658" i="6" l="1"/>
  <c r="A657" i="6"/>
  <c r="H657" i="6"/>
  <c r="V639" i="1" s="1"/>
  <c r="C659" i="6" l="1"/>
  <c r="A658" i="6"/>
  <c r="H658" i="6"/>
  <c r="V640" i="1" s="1"/>
  <c r="H659" i="6" l="1"/>
  <c r="V641" i="1" s="1"/>
  <c r="C660" i="6"/>
  <c r="A659" i="6"/>
  <c r="C661" i="6" l="1"/>
  <c r="A660" i="6"/>
  <c r="H660" i="6"/>
  <c r="V642" i="1" s="1"/>
  <c r="C662" i="6" l="1"/>
  <c r="H661" i="6"/>
  <c r="V643" i="1" s="1"/>
  <c r="A661" i="6"/>
  <c r="C663" i="6" l="1"/>
  <c r="A662" i="6"/>
  <c r="H662" i="6"/>
  <c r="V644" i="1" s="1"/>
  <c r="C664" i="6" l="1"/>
  <c r="A663" i="6"/>
  <c r="H663" i="6"/>
  <c r="V645" i="1" s="1"/>
  <c r="A664" i="6" l="1"/>
  <c r="H664" i="6"/>
  <c r="V646" i="1" s="1"/>
  <c r="C665" i="6"/>
  <c r="C666" i="6" l="1"/>
  <c r="A665" i="6"/>
  <c r="H665" i="6"/>
  <c r="V647" i="1" s="1"/>
  <c r="H666" i="6" l="1"/>
  <c r="V648" i="1" s="1"/>
  <c r="C667" i="6"/>
  <c r="A666" i="6"/>
  <c r="H667" i="6" l="1"/>
  <c r="V649" i="1" s="1"/>
  <c r="C668" i="6"/>
  <c r="A667" i="6"/>
  <c r="C669" i="6" l="1"/>
  <c r="A668" i="6"/>
  <c r="H668" i="6"/>
  <c r="A669" i="6" l="1"/>
  <c r="C670" i="6"/>
  <c r="H669" i="6"/>
  <c r="V650" i="1" s="1"/>
  <c r="T651" i="1" l="1"/>
  <c r="A670" i="6"/>
  <c r="C671" i="6"/>
  <c r="H670" i="6"/>
  <c r="V651" i="1" s="1"/>
  <c r="C672" i="6" l="1"/>
  <c r="H671" i="6"/>
  <c r="V652" i="1" s="1"/>
  <c r="A671" i="6"/>
  <c r="H672" i="6" l="1"/>
  <c r="V653" i="1" s="1"/>
  <c r="C673" i="6"/>
  <c r="A672" i="6"/>
  <c r="H673" i="6" l="1"/>
  <c r="V654" i="1" s="1"/>
  <c r="C674" i="6"/>
  <c r="A673" i="6"/>
  <c r="C675" i="6" l="1"/>
  <c r="A674" i="6"/>
  <c r="H674" i="6"/>
  <c r="V655" i="1" s="1"/>
  <c r="A675" i="6" l="1"/>
  <c r="C676" i="6"/>
  <c r="H675" i="6"/>
  <c r="V656" i="1" s="1"/>
  <c r="C677" i="6" l="1"/>
  <c r="A676" i="6"/>
  <c r="H676" i="6"/>
  <c r="V657" i="1" s="1"/>
  <c r="C678" i="6" l="1"/>
  <c r="A677" i="6"/>
  <c r="H677" i="6"/>
  <c r="V658" i="1" s="1"/>
  <c r="C679" i="6" l="1"/>
  <c r="H678" i="6"/>
  <c r="V659" i="1" s="1"/>
  <c r="A678" i="6"/>
  <c r="C680" i="6" l="1"/>
  <c r="A679" i="6"/>
  <c r="H679" i="6"/>
  <c r="V660" i="1" s="1"/>
  <c r="C681" i="6" l="1"/>
  <c r="A680" i="6"/>
  <c r="H680" i="6"/>
  <c r="V661" i="1" s="1"/>
  <c r="C682" i="6" l="1"/>
  <c r="A681" i="6"/>
  <c r="H681" i="6"/>
  <c r="V662" i="1" s="1"/>
  <c r="H682" i="6" l="1"/>
  <c r="V663" i="1" s="1"/>
  <c r="C683" i="6"/>
  <c r="A682" i="6"/>
  <c r="C684" i="6" l="1"/>
  <c r="A683" i="6"/>
  <c r="H683" i="6"/>
  <c r="V664" i="1" s="1"/>
  <c r="H684" i="6" l="1"/>
  <c r="V665" i="1" s="1"/>
  <c r="C685" i="6"/>
  <c r="A684" i="6"/>
  <c r="C686" i="6" l="1"/>
  <c r="A685" i="6"/>
  <c r="H685" i="6"/>
  <c r="V666" i="1" s="1"/>
  <c r="H686" i="6" l="1"/>
  <c r="V667" i="1" s="1"/>
  <c r="C687" i="6"/>
  <c r="A686" i="6"/>
  <c r="C688" i="6" l="1"/>
  <c r="A687" i="6"/>
  <c r="H687" i="6"/>
  <c r="V668" i="1" s="1"/>
  <c r="C689" i="6" l="1"/>
  <c r="A688" i="6"/>
  <c r="H688" i="6"/>
  <c r="V669" i="1" s="1"/>
  <c r="C690" i="6" l="1"/>
  <c r="A689" i="6"/>
  <c r="H689" i="6"/>
  <c r="V670" i="1" s="1"/>
  <c r="H690" i="6" l="1"/>
  <c r="V671" i="1" s="1"/>
  <c r="C691" i="6"/>
  <c r="A690" i="6"/>
  <c r="C692" i="6" l="1"/>
  <c r="H691" i="6"/>
  <c r="V672" i="1" s="1"/>
  <c r="A691" i="6"/>
  <c r="H692" i="6" l="1"/>
  <c r="V673" i="1" s="1"/>
  <c r="C693" i="6"/>
  <c r="A692" i="6"/>
  <c r="C694" i="6" l="1"/>
  <c r="A693" i="6"/>
  <c r="H693" i="6"/>
  <c r="V674" i="1" s="1"/>
  <c r="A694" i="6" l="1"/>
  <c r="H694" i="6"/>
  <c r="V675" i="1" s="1"/>
  <c r="C695" i="6"/>
  <c r="A695" i="6" l="1"/>
  <c r="H695" i="6"/>
  <c r="V676" i="1" s="1"/>
  <c r="C696" i="6"/>
  <c r="H696" i="6" l="1"/>
  <c r="V677" i="1" s="1"/>
  <c r="C697" i="6"/>
  <c r="A696" i="6"/>
  <c r="C698" i="6" l="1"/>
  <c r="H697" i="6"/>
  <c r="A697" i="6"/>
  <c r="A698" i="6" l="1"/>
  <c r="C699" i="6"/>
  <c r="H698" i="6"/>
  <c r="V678" i="1" s="1"/>
  <c r="A699" i="6" l="1"/>
  <c r="C700" i="6"/>
  <c r="H699" i="6"/>
  <c r="V679" i="1" s="1"/>
  <c r="C701" i="6" l="1"/>
  <c r="H700" i="6"/>
  <c r="V680" i="1" s="1"/>
  <c r="A700" i="6"/>
  <c r="H701" i="6" l="1"/>
  <c r="V681" i="1" s="1"/>
  <c r="C702" i="6"/>
  <c r="A701" i="6"/>
  <c r="H702" i="6" l="1"/>
  <c r="V682" i="1" s="1"/>
  <c r="C703" i="6"/>
  <c r="A702" i="6"/>
  <c r="T683" i="1" l="1"/>
  <c r="A703" i="6"/>
  <c r="C704" i="6"/>
  <c r="H703" i="6"/>
  <c r="V683" i="1" s="1"/>
  <c r="T684" i="1" l="1"/>
  <c r="A704" i="6"/>
  <c r="H704" i="6"/>
  <c r="V684" i="1" s="1"/>
  <c r="C705" i="6"/>
  <c r="C706" i="6" l="1"/>
  <c r="A705" i="6"/>
  <c r="H705" i="6"/>
  <c r="V685" i="1" s="1"/>
  <c r="A706" i="6" l="1"/>
  <c r="C707" i="6"/>
  <c r="H706" i="6"/>
  <c r="V686" i="1" s="1"/>
  <c r="H707" i="6" l="1"/>
  <c r="V687" i="1" s="1"/>
  <c r="C708" i="6"/>
  <c r="A707" i="6"/>
  <c r="C709" i="6" l="1"/>
  <c r="A708" i="6"/>
  <c r="H708" i="6"/>
  <c r="V688" i="1" s="1"/>
  <c r="H709" i="6" l="1"/>
  <c r="V689" i="1" s="1"/>
  <c r="C710" i="6"/>
  <c r="A709" i="6"/>
  <c r="C711" i="6" l="1"/>
  <c r="A710" i="6"/>
  <c r="H710" i="6"/>
  <c r="V690" i="1" s="1"/>
  <c r="C712" i="6" l="1"/>
  <c r="H711" i="6"/>
  <c r="V691" i="1" s="1"/>
  <c r="A711" i="6"/>
  <c r="T692" i="1" l="1"/>
  <c r="C713" i="6"/>
  <c r="A712" i="6"/>
  <c r="H712" i="6"/>
  <c r="V692" i="1" s="1"/>
  <c r="C714" i="6" l="1"/>
  <c r="A713" i="6"/>
  <c r="H713" i="6"/>
  <c r="V693" i="1" s="1"/>
  <c r="C715" i="6" l="1"/>
  <c r="A714" i="6"/>
  <c r="H714" i="6"/>
  <c r="V694" i="1" s="1"/>
  <c r="A715" i="6" l="1"/>
  <c r="C716" i="6"/>
  <c r="H715" i="6"/>
  <c r="V695" i="1" s="1"/>
  <c r="C717" i="6" l="1"/>
  <c r="A716" i="6"/>
  <c r="H716" i="6"/>
  <c r="V696" i="1" s="1"/>
  <c r="H717" i="6" l="1"/>
  <c r="V697" i="1" s="1"/>
  <c r="C718" i="6"/>
  <c r="A717" i="6"/>
  <c r="A718" i="6" l="1"/>
  <c r="C719" i="6"/>
  <c r="H718" i="6"/>
  <c r="V698" i="1" s="1"/>
  <c r="A719" i="6" l="1"/>
  <c r="H719" i="6"/>
  <c r="V699" i="1" s="1"/>
  <c r="C720" i="6"/>
  <c r="C721" i="6" l="1"/>
  <c r="A720" i="6"/>
  <c r="H720" i="6"/>
  <c r="V700" i="1" s="1"/>
  <c r="C722" i="6" l="1"/>
  <c r="A721" i="6"/>
  <c r="H721" i="6"/>
  <c r="V701" i="1" s="1"/>
  <c r="C723" i="6" l="1"/>
  <c r="A722" i="6"/>
  <c r="H722" i="6"/>
  <c r="V702" i="1" s="1"/>
  <c r="C724" i="6" l="1"/>
  <c r="H723" i="6"/>
  <c r="V703" i="1" s="1"/>
  <c r="A723" i="6"/>
  <c r="A724" i="6" l="1"/>
  <c r="H724" i="6"/>
  <c r="V704" i="1" s="1"/>
  <c r="C725" i="6"/>
  <c r="C726" i="6" l="1"/>
  <c r="A725" i="6"/>
  <c r="H725" i="6"/>
  <c r="V705" i="1" s="1"/>
  <c r="C727" i="6" l="1"/>
  <c r="A726" i="6"/>
  <c r="H726" i="6"/>
  <c r="C728" i="6" l="1"/>
  <c r="A727" i="6"/>
  <c r="H727" i="6"/>
  <c r="V706" i="1" s="1"/>
  <c r="H728" i="6" l="1"/>
  <c r="V707" i="1" s="1"/>
  <c r="C729" i="6"/>
  <c r="A728" i="6"/>
  <c r="H729" i="6" l="1"/>
  <c r="V708" i="1" s="1"/>
  <c r="A729" i="6"/>
  <c r="C730" i="6"/>
  <c r="C731" i="6" l="1"/>
  <c r="H730" i="6"/>
  <c r="V709" i="1" s="1"/>
  <c r="A730" i="6"/>
  <c r="A731" i="6" l="1"/>
  <c r="H731" i="6"/>
  <c r="V710" i="1" s="1"/>
  <c r="C732" i="6"/>
  <c r="H732" i="6" l="1"/>
  <c r="V711" i="1" s="1"/>
  <c r="C733" i="6"/>
  <c r="A732" i="6"/>
  <c r="C734" i="6" l="1"/>
  <c r="A733" i="6"/>
  <c r="H733" i="6"/>
  <c r="V712" i="1" s="1"/>
  <c r="C735" i="6" l="1"/>
  <c r="A734" i="6"/>
  <c r="H734" i="6"/>
  <c r="V713" i="1" s="1"/>
  <c r="T714" i="1" l="1"/>
  <c r="C736" i="6"/>
  <c r="A735" i="6"/>
  <c r="H735" i="6"/>
  <c r="V714" i="1" s="1"/>
  <c r="T715" i="1" l="1"/>
  <c r="C737" i="6"/>
  <c r="A736" i="6"/>
  <c r="H736" i="6"/>
  <c r="V715" i="1" s="1"/>
  <c r="T716" i="1" l="1"/>
  <c r="C738" i="6"/>
  <c r="A737" i="6"/>
  <c r="H737" i="6"/>
  <c r="V716" i="1" s="1"/>
  <c r="C739" i="6" l="1"/>
  <c r="A738" i="6"/>
  <c r="H738" i="6"/>
  <c r="V717" i="1" l="1"/>
  <c r="T718" i="1"/>
  <c r="C740" i="6"/>
  <c r="A739" i="6"/>
  <c r="H739" i="6"/>
  <c r="V718" i="1" s="1"/>
  <c r="H740" i="6" l="1"/>
  <c r="V719" i="1" s="1"/>
  <c r="C741" i="6"/>
  <c r="A740" i="6"/>
  <c r="C742" i="6" l="1"/>
  <c r="A741" i="6"/>
  <c r="H741" i="6"/>
  <c r="V720" i="1" s="1"/>
  <c r="T721" i="1" l="1"/>
  <c r="C743" i="6"/>
  <c r="A742" i="6"/>
  <c r="H742" i="6"/>
  <c r="V721" i="1" s="1"/>
  <c r="T722" i="1" l="1"/>
  <c r="C744" i="6"/>
  <c r="A743" i="6"/>
  <c r="H743" i="6"/>
  <c r="V722" i="1" s="1"/>
  <c r="T723" i="1" l="1"/>
  <c r="H744" i="6"/>
  <c r="V723" i="1" s="1"/>
  <c r="C745" i="6"/>
  <c r="A744" i="6"/>
  <c r="C746" i="6" l="1"/>
  <c r="A745" i="6"/>
  <c r="H745" i="6"/>
  <c r="V724" i="1" s="1"/>
  <c r="T725" i="1" l="1"/>
  <c r="C747" i="6"/>
  <c r="A746" i="6"/>
  <c r="H746" i="6"/>
  <c r="V725" i="1" s="1"/>
  <c r="C748" i="6" l="1"/>
  <c r="H747" i="6"/>
  <c r="V726" i="1" s="1"/>
  <c r="A747" i="6"/>
  <c r="A748" i="6" l="1"/>
  <c r="H748" i="6"/>
  <c r="V727" i="1" s="1"/>
  <c r="C749" i="6"/>
  <c r="T728" i="1" l="1"/>
  <c r="C750" i="6"/>
  <c r="A749" i="6"/>
  <c r="H749" i="6"/>
  <c r="V728" i="1" s="1"/>
  <c r="A750" i="6" l="1"/>
  <c r="H750" i="6"/>
  <c r="V729" i="1" s="1"/>
  <c r="C751" i="6"/>
  <c r="T730" i="1" l="1"/>
  <c r="A751" i="6"/>
  <c r="H751" i="6"/>
  <c r="V730" i="1" s="1"/>
  <c r="C752" i="6"/>
  <c r="T731" i="1" l="1"/>
  <c r="H752" i="6"/>
  <c r="V731" i="1" s="1"/>
  <c r="C753" i="6"/>
  <c r="A752" i="6"/>
  <c r="T732" i="1" l="1"/>
  <c r="C754" i="6"/>
  <c r="A753" i="6"/>
  <c r="H753" i="6"/>
  <c r="V732" i="1" s="1"/>
  <c r="C755" i="6" l="1"/>
  <c r="A754" i="6"/>
  <c r="H754" i="6"/>
  <c r="V733" i="1" s="1"/>
  <c r="C756" i="6" l="1"/>
  <c r="A755" i="6"/>
  <c r="H755" i="6"/>
  <c r="C757" i="6" l="1"/>
  <c r="A756" i="6"/>
  <c r="H756" i="6"/>
  <c r="V734" i="1" s="1"/>
  <c r="A757" i="6" l="1"/>
  <c r="C758" i="6"/>
  <c r="H757" i="6"/>
  <c r="V735" i="1" s="1"/>
  <c r="H758" i="6" l="1"/>
  <c r="V736" i="1" s="1"/>
  <c r="C759" i="6"/>
  <c r="A758" i="6"/>
  <c r="H759" i="6" l="1"/>
  <c r="V737" i="1" s="1"/>
  <c r="C760" i="6"/>
  <c r="A759" i="6"/>
  <c r="A760" i="6" l="1"/>
  <c r="C761" i="6"/>
  <c r="H760" i="6"/>
  <c r="V738" i="1" s="1"/>
  <c r="C762" i="6" l="1"/>
  <c r="A761" i="6"/>
  <c r="H761" i="6"/>
  <c r="V739" i="1" s="1"/>
  <c r="C763" i="6" l="1"/>
  <c r="A762" i="6"/>
  <c r="H762" i="6"/>
  <c r="V740" i="1" s="1"/>
  <c r="T741" i="1" l="1"/>
  <c r="A763" i="6"/>
  <c r="H763" i="6"/>
  <c r="V741" i="1" s="1"/>
  <c r="C764" i="6"/>
  <c r="T742" i="1" l="1"/>
  <c r="C765" i="6"/>
  <c r="A764" i="6"/>
  <c r="H764" i="6"/>
  <c r="V742" i="1" s="1"/>
  <c r="C766" i="6" l="1"/>
  <c r="A765" i="6"/>
  <c r="H765" i="6"/>
  <c r="V743" i="1" s="1"/>
  <c r="T744" i="1" l="1"/>
  <c r="C767" i="6"/>
  <c r="A766" i="6"/>
  <c r="H766" i="6"/>
  <c r="V744" i="1" s="1"/>
  <c r="T745" i="1" l="1"/>
  <c r="C768" i="6"/>
  <c r="A767" i="6"/>
  <c r="H767" i="6"/>
  <c r="V745" i="1" s="1"/>
  <c r="T746" i="1" l="1"/>
  <c r="C769" i="6"/>
  <c r="A768" i="6"/>
  <c r="H768" i="6"/>
  <c r="V746" i="1" s="1"/>
  <c r="C770" i="6" l="1"/>
  <c r="A769" i="6"/>
  <c r="H769" i="6"/>
  <c r="V747" i="1" s="1"/>
  <c r="T748" i="1" l="1"/>
  <c r="C771" i="6"/>
  <c r="A770" i="6"/>
  <c r="H770" i="6"/>
  <c r="V748" i="1" s="1"/>
  <c r="T749" i="1" l="1"/>
  <c r="H771" i="6"/>
  <c r="V749" i="1" s="1"/>
  <c r="A771" i="6"/>
  <c r="C772" i="6"/>
  <c r="C773" i="6" l="1"/>
  <c r="A772" i="6"/>
  <c r="H772" i="6"/>
  <c r="V750" i="1" s="1"/>
  <c r="A773" i="6" l="1"/>
  <c r="C774" i="6"/>
  <c r="H773" i="6"/>
  <c r="V751" i="1" s="1"/>
  <c r="T752" i="1" l="1"/>
  <c r="C775" i="6"/>
  <c r="H774" i="6"/>
  <c r="V752" i="1" s="1"/>
  <c r="A774" i="6"/>
  <c r="C776" i="6" l="1"/>
  <c r="H775" i="6"/>
  <c r="V753" i="1" s="1"/>
  <c r="A775" i="6"/>
  <c r="C777" i="6" l="1"/>
  <c r="A776" i="6"/>
  <c r="H776" i="6"/>
  <c r="V754" i="1" s="1"/>
  <c r="T755" i="1" l="1"/>
  <c r="C778" i="6"/>
  <c r="A777" i="6"/>
  <c r="H777" i="6"/>
  <c r="V755" i="1" s="1"/>
  <c r="T756" i="1" l="1"/>
  <c r="C779" i="6"/>
  <c r="A778" i="6"/>
  <c r="H778" i="6"/>
  <c r="V756" i="1" s="1"/>
  <c r="T757" i="1" l="1"/>
  <c r="C780" i="6"/>
  <c r="A779" i="6"/>
  <c r="H779" i="6"/>
  <c r="V757" i="1" s="1"/>
  <c r="A780" i="6" l="1"/>
  <c r="H780" i="6"/>
  <c r="V758" i="1" s="1"/>
  <c r="C781" i="6"/>
  <c r="T759" i="1" l="1"/>
  <c r="C782" i="6"/>
  <c r="A781" i="6"/>
  <c r="H781" i="6"/>
  <c r="V759" i="1" s="1"/>
  <c r="C783" i="6" l="1"/>
  <c r="A782" i="6"/>
  <c r="H782" i="6"/>
  <c r="V760" i="1" s="1"/>
  <c r="C784" i="6" l="1"/>
  <c r="A783" i="6"/>
  <c r="H783" i="6"/>
  <c r="V761" i="1" s="1"/>
  <c r="C785" i="6" l="1"/>
  <c r="H784" i="6"/>
  <c r="A784" i="6"/>
  <c r="A785" i="6" l="1"/>
  <c r="C786" i="6"/>
  <c r="H785" i="6"/>
  <c r="V762" i="1" s="1"/>
  <c r="A786" i="6" l="1"/>
  <c r="C787" i="6"/>
  <c r="H786" i="6"/>
  <c r="V763" i="1" s="1"/>
  <c r="C788" i="6" l="1"/>
  <c r="H787" i="6"/>
  <c r="V764" i="1" s="1"/>
  <c r="A787" i="6"/>
  <c r="H788" i="6" l="1"/>
  <c r="V765" i="1" s="1"/>
  <c r="C789" i="6"/>
  <c r="A788" i="6"/>
  <c r="H789" i="6" l="1"/>
  <c r="V766" i="1" s="1"/>
  <c r="C790" i="6"/>
  <c r="A789" i="6"/>
  <c r="A790" i="6" l="1"/>
  <c r="C791" i="6"/>
  <c r="H790" i="6"/>
  <c r="V767" i="1" s="1"/>
  <c r="A791" i="6" l="1"/>
  <c r="H791" i="6"/>
  <c r="V768" i="1" s="1"/>
  <c r="C792" i="6"/>
  <c r="H792" i="6" l="1"/>
  <c r="V769" i="1" s="1"/>
  <c r="C793" i="6"/>
  <c r="A792" i="6"/>
  <c r="T770" i="1" l="1"/>
  <c r="C794" i="6"/>
  <c r="A793" i="6"/>
  <c r="H793" i="6"/>
  <c r="V770" i="1" s="1"/>
  <c r="A794" i="6" l="1"/>
  <c r="H794" i="6"/>
  <c r="V771" i="1" s="1"/>
  <c r="C795" i="6"/>
  <c r="T772" i="1" l="1"/>
  <c r="C796" i="6"/>
  <c r="H795" i="6"/>
  <c r="V772" i="1" s="1"/>
  <c r="A795" i="6"/>
  <c r="C797" i="6" l="1"/>
  <c r="A796" i="6"/>
  <c r="H796" i="6"/>
  <c r="V773" i="1" s="1"/>
  <c r="T774" i="1" l="1"/>
  <c r="C798" i="6"/>
  <c r="A797" i="6"/>
  <c r="H797" i="6"/>
  <c r="V774" i="1" s="1"/>
  <c r="C799" i="6" l="1"/>
  <c r="A798" i="6"/>
  <c r="H798" i="6"/>
  <c r="V775" i="1" s="1"/>
  <c r="C800" i="6" l="1"/>
  <c r="A799" i="6"/>
  <c r="H799" i="6"/>
  <c r="V776" i="1" s="1"/>
  <c r="T777" i="1" l="1"/>
  <c r="C801" i="6"/>
  <c r="A800" i="6"/>
  <c r="H800" i="6"/>
  <c r="V777" i="1" s="1"/>
  <c r="C802" i="6" l="1"/>
  <c r="A801" i="6"/>
  <c r="H801" i="6"/>
  <c r="V778" i="1" s="1"/>
  <c r="C803" i="6" l="1"/>
  <c r="A802" i="6"/>
  <c r="H802" i="6"/>
  <c r="V779" i="1" s="1"/>
  <c r="C804" i="6" l="1"/>
  <c r="A803" i="6"/>
  <c r="H803" i="6"/>
  <c r="V780" i="1" s="1"/>
  <c r="H804" i="6" l="1"/>
  <c r="V781" i="1" s="1"/>
  <c r="C805" i="6"/>
  <c r="A804" i="6"/>
  <c r="C806" i="6" l="1"/>
  <c r="A805" i="6"/>
  <c r="H805" i="6"/>
  <c r="V782" i="1" s="1"/>
  <c r="C807" i="6" l="1"/>
  <c r="A806" i="6"/>
  <c r="H806" i="6"/>
  <c r="V783" i="1" s="1"/>
  <c r="C808" i="6" l="1"/>
  <c r="A807" i="6"/>
  <c r="H807" i="6"/>
  <c r="V784" i="1" s="1"/>
  <c r="C809" i="6" l="1"/>
  <c r="A808" i="6"/>
  <c r="H808" i="6"/>
  <c r="V785" i="1" s="1"/>
  <c r="T786" i="1" l="1"/>
  <c r="C810" i="6"/>
  <c r="A809" i="6"/>
  <c r="H809" i="6"/>
  <c r="V786" i="1" s="1"/>
  <c r="C811" i="6" l="1"/>
  <c r="H810" i="6"/>
  <c r="V787" i="1" s="1"/>
  <c r="A810" i="6"/>
  <c r="T788" i="1" l="1"/>
  <c r="A811" i="6"/>
  <c r="H811" i="6"/>
  <c r="V788" i="1" s="1"/>
  <c r="C812" i="6"/>
  <c r="C813" i="6" l="1"/>
  <c r="A812" i="6"/>
  <c r="H812" i="6"/>
  <c r="V789" i="1" s="1"/>
  <c r="C814" i="6" l="1"/>
  <c r="A813" i="6"/>
  <c r="H813" i="6"/>
  <c r="C815" i="6" l="1"/>
  <c r="H814" i="6"/>
  <c r="V790" i="1" s="1"/>
  <c r="A814" i="6"/>
  <c r="H815" i="6" l="1"/>
  <c r="V791" i="1" s="1"/>
  <c r="A815" i="6"/>
  <c r="C816" i="6"/>
  <c r="H816" i="6" l="1"/>
  <c r="V792" i="1" s="1"/>
  <c r="C817" i="6"/>
  <c r="A816" i="6"/>
  <c r="H817" i="6" l="1"/>
  <c r="V793" i="1" s="1"/>
  <c r="A817" i="6"/>
  <c r="C818" i="6"/>
  <c r="A818" i="6" l="1"/>
  <c r="C819" i="6"/>
  <c r="H818" i="6"/>
  <c r="V794" i="1" s="1"/>
  <c r="C820" i="6" l="1"/>
  <c r="A819" i="6"/>
  <c r="H819" i="6"/>
  <c r="V795" i="1" s="1"/>
  <c r="C821" i="6" l="1"/>
  <c r="A820" i="6"/>
  <c r="H820" i="6"/>
  <c r="V796" i="1" s="1"/>
  <c r="T797" i="1" l="1"/>
  <c r="A821" i="6"/>
  <c r="H821" i="6"/>
  <c r="V797" i="1" s="1"/>
  <c r="C822" i="6"/>
  <c r="C823" i="6" l="1"/>
  <c r="A822" i="6"/>
  <c r="H822" i="6"/>
  <c r="V798" i="1" s="1"/>
  <c r="H823" i="6" l="1"/>
  <c r="V799" i="1" s="1"/>
  <c r="C824" i="6"/>
  <c r="A823" i="6"/>
  <c r="C825" i="6" l="1"/>
  <c r="A824" i="6"/>
  <c r="H824" i="6"/>
  <c r="V800" i="1" s="1"/>
  <c r="C826" i="6" l="1"/>
  <c r="A825" i="6"/>
  <c r="H825" i="6"/>
  <c r="V801" i="1" s="1"/>
  <c r="C827" i="6" l="1"/>
  <c r="A826" i="6"/>
  <c r="H826" i="6"/>
  <c r="V802" i="1" s="1"/>
  <c r="C828" i="6" l="1"/>
  <c r="H827" i="6"/>
  <c r="V803" i="1" s="1"/>
  <c r="A827" i="6"/>
  <c r="C829" i="6" l="1"/>
  <c r="A828" i="6"/>
  <c r="H828" i="6"/>
  <c r="V804" i="1" s="1"/>
  <c r="C830" i="6" l="1"/>
  <c r="A829" i="6"/>
  <c r="H829" i="6"/>
  <c r="V805" i="1" s="1"/>
  <c r="C831" i="6" l="1"/>
  <c r="A830" i="6"/>
  <c r="H830" i="6"/>
  <c r="V806" i="1" s="1"/>
  <c r="C832" i="6" l="1"/>
  <c r="H831" i="6"/>
  <c r="V807" i="1" s="1"/>
  <c r="A831" i="6"/>
  <c r="C833" i="6" l="1"/>
  <c r="A832" i="6"/>
  <c r="H832" i="6"/>
  <c r="V808" i="1" s="1"/>
  <c r="C834" i="6" l="1"/>
  <c r="A833" i="6"/>
  <c r="H833" i="6"/>
  <c r="V809" i="1" s="1"/>
  <c r="C835" i="6" l="1"/>
  <c r="H834" i="6"/>
  <c r="V810" i="1" s="1"/>
  <c r="A834" i="6"/>
  <c r="C836" i="6" l="1"/>
  <c r="A835" i="6"/>
  <c r="H835" i="6"/>
  <c r="V811" i="1" s="1"/>
  <c r="C837" i="6" l="1"/>
  <c r="A836" i="6"/>
  <c r="H836" i="6"/>
  <c r="V812" i="1" s="1"/>
  <c r="T813" i="1" l="1"/>
  <c r="A837" i="6"/>
  <c r="H837" i="6"/>
  <c r="V813" i="1" s="1"/>
  <c r="C838" i="6"/>
  <c r="A838" i="6" l="1"/>
  <c r="H838" i="6"/>
  <c r="V814" i="1" s="1"/>
  <c r="C839" i="6"/>
  <c r="A839" i="6" l="1"/>
  <c r="H839" i="6"/>
  <c r="V815" i="1" s="1"/>
  <c r="C840" i="6"/>
  <c r="H840" i="6" l="1"/>
  <c r="V816" i="1" s="1"/>
  <c r="C841" i="6"/>
  <c r="A840" i="6"/>
  <c r="C842" i="6" l="1"/>
  <c r="A841" i="6"/>
  <c r="H841" i="6"/>
  <c r="V817" i="1" s="1"/>
  <c r="C843" i="6" l="1"/>
  <c r="A842" i="6"/>
  <c r="H842" i="6"/>
  <c r="C844" i="6" l="1"/>
  <c r="A843" i="6"/>
  <c r="H843" i="6"/>
  <c r="V818" i="1" s="1"/>
  <c r="A844" i="6" l="1"/>
  <c r="C845" i="6"/>
  <c r="H844" i="6"/>
  <c r="V819" i="1" s="1"/>
  <c r="H845" i="6" l="1"/>
  <c r="V820" i="1" s="1"/>
  <c r="A845" i="6"/>
  <c r="C846" i="6"/>
  <c r="T821" i="1" l="1"/>
  <c r="C847" i="6"/>
  <c r="A846" i="6"/>
  <c r="H846" i="6"/>
  <c r="V821" i="1" s="1"/>
  <c r="T822" i="1" l="1"/>
  <c r="A847" i="6"/>
  <c r="H847" i="6"/>
  <c r="V822" i="1" s="1"/>
  <c r="C848" i="6"/>
  <c r="C849" i="6" l="1"/>
  <c r="A848" i="6"/>
  <c r="H848" i="6"/>
  <c r="V823" i="1" s="1"/>
  <c r="C850" i="6" l="1"/>
  <c r="A849" i="6"/>
  <c r="H849" i="6"/>
  <c r="V824" i="1" s="1"/>
  <c r="H850" i="6" l="1"/>
  <c r="V825" i="1" s="1"/>
  <c r="C851" i="6"/>
  <c r="A850" i="6"/>
  <c r="C852" i="6" l="1"/>
  <c r="A851" i="6"/>
  <c r="H851" i="6"/>
  <c r="V826" i="1" s="1"/>
  <c r="C853" i="6" l="1"/>
  <c r="A852" i="6"/>
  <c r="H852" i="6"/>
  <c r="V827" i="1" s="1"/>
  <c r="C854" i="6" l="1"/>
  <c r="A853" i="6"/>
  <c r="H853" i="6"/>
  <c r="V828" i="1" s="1"/>
  <c r="C855" i="6" l="1"/>
  <c r="A854" i="6"/>
  <c r="H854" i="6"/>
  <c r="V829" i="1" s="1"/>
  <c r="C856" i="6" l="1"/>
  <c r="H855" i="6"/>
  <c r="V830" i="1" s="1"/>
  <c r="A855" i="6"/>
  <c r="A856" i="6" l="1"/>
  <c r="H856" i="6"/>
  <c r="V831" i="1" s="1"/>
  <c r="C857" i="6"/>
  <c r="C858" i="6" l="1"/>
  <c r="A857" i="6"/>
  <c r="H857" i="6"/>
  <c r="V832" i="1" s="1"/>
  <c r="C859" i="6" l="1"/>
  <c r="A858" i="6"/>
  <c r="H858" i="6"/>
  <c r="V833" i="1" s="1"/>
  <c r="C860" i="6" l="1"/>
  <c r="A859" i="6"/>
  <c r="H859" i="6"/>
  <c r="V834" i="1" s="1"/>
  <c r="C861" i="6" l="1"/>
  <c r="A860" i="6"/>
  <c r="H860" i="6"/>
  <c r="V835" i="1" s="1"/>
  <c r="C862" i="6" l="1"/>
  <c r="H861" i="6"/>
  <c r="V836" i="1" s="1"/>
  <c r="A861" i="6"/>
  <c r="C863" i="6" l="1"/>
  <c r="A862" i="6"/>
  <c r="H862" i="6"/>
  <c r="V837" i="1" s="1"/>
  <c r="C864" i="6" l="1"/>
  <c r="A863" i="6"/>
  <c r="H863" i="6"/>
  <c r="V838" i="1" s="1"/>
  <c r="C865" i="6" l="1"/>
  <c r="A864" i="6"/>
  <c r="H864" i="6"/>
  <c r="V839" i="1" s="1"/>
  <c r="C866" i="6" l="1"/>
  <c r="A865" i="6"/>
  <c r="H865" i="6"/>
  <c r="V840" i="1" s="1"/>
  <c r="C867" i="6" l="1"/>
  <c r="A866" i="6"/>
  <c r="H866" i="6"/>
  <c r="V841" i="1" s="1"/>
  <c r="A867" i="6" l="1"/>
  <c r="H867" i="6"/>
  <c r="V842" i="1" s="1"/>
  <c r="C868" i="6"/>
  <c r="H868" i="6" l="1"/>
  <c r="V843" i="1" s="1"/>
  <c r="C869" i="6"/>
  <c r="A868" i="6"/>
  <c r="H869" i="6" l="1"/>
  <c r="V844" i="1" s="1"/>
  <c r="C870" i="6"/>
  <c r="A869" i="6"/>
  <c r="C871" i="6" l="1"/>
  <c r="A870" i="6"/>
  <c r="H870" i="6"/>
  <c r="V845" i="1" s="1"/>
  <c r="C872" i="6" l="1"/>
  <c r="A871" i="6"/>
  <c r="H871" i="6"/>
  <c r="T846" i="1" l="1"/>
  <c r="C873" i="6"/>
  <c r="A872" i="6"/>
  <c r="H872" i="6"/>
  <c r="V846" i="1" s="1"/>
  <c r="A873" i="6" l="1"/>
  <c r="H873" i="6"/>
  <c r="V847" i="1" s="1"/>
  <c r="C874" i="6"/>
  <c r="T848" i="1" l="1"/>
  <c r="H874" i="6"/>
  <c r="V848" i="1" s="1"/>
  <c r="C875" i="6"/>
  <c r="A874" i="6"/>
  <c r="T849" i="1" l="1"/>
  <c r="C876" i="6"/>
  <c r="A875" i="6"/>
  <c r="H875" i="6"/>
  <c r="V849" i="1" s="1"/>
  <c r="T850" i="1" l="1"/>
  <c r="A876" i="6"/>
  <c r="H876" i="6"/>
  <c r="V850" i="1" s="1"/>
  <c r="C877" i="6"/>
  <c r="H877" i="6" l="1"/>
  <c r="V851" i="1" s="1"/>
  <c r="C878" i="6"/>
  <c r="A877" i="6"/>
  <c r="T852" i="1" l="1"/>
  <c r="C879" i="6"/>
  <c r="A878" i="6"/>
  <c r="H878" i="6"/>
  <c r="V852" i="1" s="1"/>
  <c r="H879" i="6" l="1"/>
  <c r="V853" i="1" s="1"/>
  <c r="A879" i="6"/>
  <c r="C880" i="6"/>
  <c r="C881" i="6" l="1"/>
  <c r="H880" i="6"/>
  <c r="V854" i="1" s="1"/>
  <c r="A880" i="6"/>
  <c r="H881" i="6" l="1"/>
  <c r="V855" i="1" s="1"/>
  <c r="C882" i="6"/>
  <c r="A881" i="6"/>
  <c r="C883" i="6" l="1"/>
  <c r="A882" i="6"/>
  <c r="H882" i="6"/>
  <c r="V856" i="1" s="1"/>
  <c r="H883" i="6" l="1"/>
  <c r="V857" i="1" s="1"/>
  <c r="C884" i="6"/>
  <c r="A883" i="6"/>
  <c r="C885" i="6" l="1"/>
  <c r="A884" i="6"/>
  <c r="H884" i="6"/>
  <c r="V858" i="1" s="1"/>
  <c r="H885" i="6" l="1"/>
  <c r="V859" i="1" s="1"/>
  <c r="C886" i="6"/>
  <c r="A885" i="6"/>
  <c r="C887" i="6" l="1"/>
  <c r="A886" i="6"/>
  <c r="H886" i="6"/>
  <c r="V860" i="1" s="1"/>
  <c r="H887" i="6" l="1"/>
  <c r="V861" i="1" s="1"/>
  <c r="C888" i="6"/>
  <c r="A887" i="6"/>
  <c r="C889" i="6" l="1"/>
  <c r="A888" i="6"/>
  <c r="H888" i="6"/>
  <c r="V862" i="1" s="1"/>
  <c r="H889" i="6" l="1"/>
  <c r="V863" i="1" s="1"/>
  <c r="A889" i="6"/>
  <c r="C890" i="6"/>
  <c r="C891" i="6" l="1"/>
  <c r="A890" i="6"/>
  <c r="H890" i="6"/>
  <c r="V864" i="1" s="1"/>
  <c r="C892" i="6" l="1"/>
  <c r="A891" i="6"/>
  <c r="H891" i="6"/>
  <c r="V865" i="1" s="1"/>
  <c r="C893" i="6" l="1"/>
  <c r="A892" i="6"/>
  <c r="H892" i="6"/>
  <c r="V866" i="1" s="1"/>
  <c r="H893" i="6" l="1"/>
  <c r="V867" i="1" s="1"/>
  <c r="C894" i="6"/>
  <c r="A893" i="6"/>
  <c r="C895" i="6" l="1"/>
  <c r="A894" i="6"/>
  <c r="H894" i="6"/>
  <c r="V868" i="1" s="1"/>
  <c r="A895" i="6" l="1"/>
  <c r="H895" i="6"/>
  <c r="V869" i="1" s="1"/>
  <c r="C896" i="6"/>
  <c r="A896" i="6" l="1"/>
  <c r="H896" i="6"/>
  <c r="V870" i="1" s="1"/>
  <c r="C897" i="6"/>
  <c r="H897" i="6" l="1"/>
  <c r="V871" i="1" s="1"/>
  <c r="C898" i="6"/>
  <c r="A897" i="6"/>
  <c r="H898" i="6" l="1"/>
  <c r="V872" i="1" s="1"/>
  <c r="C899" i="6"/>
  <c r="A898" i="6"/>
  <c r="C900" i="6" l="1"/>
  <c r="A899" i="6"/>
  <c r="H899" i="6"/>
  <c r="V873" i="1" s="1"/>
  <c r="C901" i="6" l="1"/>
  <c r="A900" i="6"/>
  <c r="H900" i="6"/>
  <c r="C902" i="6" l="1"/>
  <c r="A901" i="6"/>
  <c r="H901" i="6"/>
  <c r="V874" i="1" s="1"/>
  <c r="A902" i="6" l="1"/>
  <c r="C903" i="6"/>
  <c r="H902" i="6"/>
  <c r="V875" i="1" s="1"/>
  <c r="C904" i="6" l="1"/>
  <c r="A903" i="6"/>
  <c r="H903" i="6"/>
  <c r="V876" i="1" s="1"/>
  <c r="H904" i="6" l="1"/>
  <c r="C905" i="6"/>
  <c r="A904" i="6"/>
  <c r="V877" i="1" l="1"/>
  <c r="H905" i="6"/>
  <c r="V878" i="1" s="1"/>
  <c r="A905" i="6"/>
  <c r="C906" i="6"/>
  <c r="C907" i="6" l="1"/>
  <c r="A906" i="6"/>
  <c r="H906" i="6"/>
  <c r="V879" i="1" s="1"/>
  <c r="A907" i="6" l="1"/>
  <c r="H907" i="6"/>
  <c r="V880" i="1" s="1"/>
  <c r="C908" i="6"/>
  <c r="H908" i="6" l="1"/>
  <c r="V881" i="1" s="1"/>
  <c r="C909" i="6"/>
  <c r="A908" i="6"/>
  <c r="T882" i="1" l="1"/>
  <c r="C910" i="6"/>
  <c r="A909" i="6"/>
  <c r="H909" i="6"/>
  <c r="V882" i="1" s="1"/>
  <c r="T883" i="1" l="1"/>
  <c r="A910" i="6"/>
  <c r="H910" i="6"/>
  <c r="V883" i="1" s="1"/>
  <c r="C911" i="6"/>
  <c r="T884" i="1" l="1"/>
  <c r="C912" i="6"/>
  <c r="A911" i="6"/>
  <c r="H911" i="6"/>
  <c r="V884" i="1" s="1"/>
  <c r="C913" i="6" l="1"/>
  <c r="A912" i="6"/>
  <c r="H912" i="6"/>
  <c r="V885" i="1" s="1"/>
  <c r="T886" i="1" l="1"/>
  <c r="C914" i="6"/>
  <c r="A913" i="6"/>
  <c r="H913" i="6"/>
  <c r="V886" i="1" s="1"/>
  <c r="A914" i="6" l="1"/>
  <c r="C915" i="6"/>
  <c r="H914" i="6"/>
  <c r="V887" i="1" s="1"/>
  <c r="C916" i="6" l="1"/>
  <c r="A915" i="6"/>
  <c r="H915" i="6"/>
  <c r="V888" i="1" s="1"/>
  <c r="H916" i="6" l="1"/>
  <c r="C917" i="6"/>
  <c r="A916" i="6"/>
  <c r="T889" i="1" s="1"/>
  <c r="V889" i="1" l="1"/>
  <c r="C918" i="6"/>
  <c r="A917" i="6"/>
  <c r="T890" i="1" s="1"/>
  <c r="H917" i="6"/>
  <c r="V890" i="1" s="1"/>
  <c r="T891" i="1" l="1"/>
  <c r="C919" i="6"/>
  <c r="A918" i="6"/>
  <c r="H918" i="6"/>
  <c r="V891" i="1" s="1"/>
  <c r="C920" i="6" l="1"/>
  <c r="A919" i="6"/>
  <c r="T892" i="1" s="1"/>
  <c r="H919" i="6"/>
  <c r="V892" i="1" s="1"/>
  <c r="T893" i="1" l="1"/>
  <c r="C921" i="6"/>
  <c r="A920" i="6"/>
  <c r="H920" i="6"/>
  <c r="V893" i="1" s="1"/>
  <c r="C922" i="6" l="1"/>
  <c r="A921" i="6"/>
  <c r="H921" i="6"/>
  <c r="V894" i="1" s="1"/>
  <c r="T895" i="1" l="1"/>
  <c r="C923" i="6"/>
  <c r="A922" i="6"/>
  <c r="H922" i="6"/>
  <c r="V895" i="1" s="1"/>
  <c r="C924" i="6" l="1"/>
  <c r="A923" i="6"/>
  <c r="H923" i="6"/>
  <c r="V896" i="1" s="1"/>
  <c r="C925" i="6" l="1"/>
  <c r="A924" i="6"/>
  <c r="H924" i="6"/>
  <c r="V897" i="1" s="1"/>
  <c r="C926" i="6" l="1"/>
  <c r="A925" i="6"/>
  <c r="T898" i="1" s="1"/>
  <c r="H925" i="6"/>
  <c r="V898" i="1" s="1"/>
  <c r="T899" i="1" l="1"/>
  <c r="A926" i="6"/>
  <c r="H926" i="6"/>
  <c r="V899" i="1" s="1"/>
  <c r="C927" i="6"/>
  <c r="T900" i="1" l="1"/>
  <c r="A927" i="6"/>
  <c r="H927" i="6"/>
  <c r="V900" i="1" s="1"/>
  <c r="C928" i="6"/>
  <c r="C929" i="6" l="1"/>
  <c r="A928" i="6"/>
  <c r="H928" i="6"/>
  <c r="V901" i="1" s="1"/>
  <c r="C930" i="6" l="1"/>
  <c r="A929" i="6"/>
  <c r="H929" i="6"/>
  <c r="C931" i="6" l="1"/>
  <c r="A930" i="6"/>
  <c r="H930" i="6"/>
  <c r="V902" i="1" s="1"/>
  <c r="A931" i="6" l="1"/>
  <c r="H931" i="6"/>
  <c r="V903" i="1" s="1"/>
  <c r="C932" i="6"/>
  <c r="H932" i="6" l="1"/>
  <c r="V904" i="1" s="1"/>
  <c r="A932" i="6"/>
  <c r="C933" i="6"/>
  <c r="C934" i="6" l="1"/>
  <c r="A933" i="6"/>
  <c r="H933" i="6"/>
  <c r="V905" i="1" s="1"/>
  <c r="A934" i="6" l="1"/>
  <c r="H934" i="6"/>
  <c r="V906" i="1" s="1"/>
  <c r="C935" i="6"/>
  <c r="H935" i="6" l="1"/>
  <c r="V907" i="1" s="1"/>
  <c r="C936" i="6"/>
  <c r="A935" i="6"/>
  <c r="C937" i="6" l="1"/>
  <c r="A936" i="6"/>
  <c r="H936" i="6"/>
  <c r="V908" i="1" s="1"/>
  <c r="T909" i="1" l="1"/>
  <c r="C938" i="6"/>
  <c r="A937" i="6"/>
  <c r="H937" i="6"/>
  <c r="V909" i="1" s="1"/>
  <c r="C939" i="6" l="1"/>
  <c r="A938" i="6"/>
  <c r="H938" i="6"/>
  <c r="V910" i="1" s="1"/>
  <c r="H939" i="6" l="1"/>
  <c r="V911" i="1" s="1"/>
  <c r="C940" i="6"/>
  <c r="A939" i="6"/>
  <c r="C941" i="6" l="1"/>
  <c r="A940" i="6"/>
  <c r="T912" i="1" s="1"/>
  <c r="H940" i="6"/>
  <c r="V912" i="1" s="1"/>
  <c r="T913" i="1" l="1"/>
  <c r="C942" i="6"/>
  <c r="A941" i="6"/>
  <c r="H941" i="6"/>
  <c r="V913" i="1" s="1"/>
  <c r="C943" i="6" l="1"/>
  <c r="A942" i="6"/>
  <c r="H942" i="6"/>
  <c r="V914" i="1" s="1"/>
  <c r="C944" i="6" l="1"/>
  <c r="A943" i="6"/>
  <c r="H943" i="6"/>
  <c r="V915" i="1" s="1"/>
  <c r="T916" i="1" l="1"/>
  <c r="C945" i="6"/>
  <c r="A944" i="6"/>
  <c r="H944" i="6"/>
  <c r="V916" i="1" s="1"/>
  <c r="C946" i="6" l="1"/>
  <c r="A945" i="6"/>
  <c r="H945" i="6"/>
  <c r="V917" i="1" s="1"/>
  <c r="T918" i="1" l="1"/>
  <c r="C947" i="6"/>
  <c r="A946" i="6"/>
  <c r="H946" i="6"/>
  <c r="V918" i="1" s="1"/>
  <c r="C948" i="6" l="1"/>
  <c r="A947" i="6"/>
  <c r="H947" i="6"/>
  <c r="V919" i="1" s="1"/>
  <c r="T920" i="1" l="1"/>
  <c r="C949" i="6"/>
  <c r="A948" i="6"/>
  <c r="H948" i="6"/>
  <c r="V920" i="1" s="1"/>
  <c r="H949" i="6" l="1"/>
  <c r="V921" i="1" s="1"/>
  <c r="C950" i="6"/>
  <c r="A949" i="6"/>
  <c r="C951" i="6" l="1"/>
  <c r="A950" i="6"/>
  <c r="H950" i="6"/>
  <c r="V922" i="1" s="1"/>
  <c r="C952" i="6" l="1"/>
  <c r="H951" i="6"/>
  <c r="V923" i="1" s="1"/>
  <c r="A951" i="6"/>
  <c r="C953" i="6" l="1"/>
  <c r="A952" i="6"/>
  <c r="H952" i="6"/>
  <c r="V924" i="1" s="1"/>
  <c r="A953" i="6" l="1"/>
  <c r="H953" i="6"/>
  <c r="V925" i="1" s="1"/>
  <c r="C954" i="6"/>
  <c r="T926" i="1" l="1"/>
  <c r="A954" i="6"/>
  <c r="H954" i="6"/>
  <c r="V926" i="1" s="1"/>
  <c r="C955" i="6"/>
  <c r="T927" i="1" l="1"/>
  <c r="H955" i="6"/>
  <c r="V927" i="1" s="1"/>
  <c r="C956" i="6"/>
  <c r="A955" i="6"/>
  <c r="T928" i="1" l="1"/>
  <c r="H956" i="6"/>
  <c r="V928" i="1" s="1"/>
  <c r="C957" i="6"/>
  <c r="A956" i="6"/>
  <c r="C958" i="6" l="1"/>
  <c r="A957" i="6"/>
  <c r="H957" i="6"/>
  <c r="V929" i="1" s="1"/>
  <c r="C959" i="6" l="1"/>
  <c r="H958" i="6"/>
  <c r="A958" i="6"/>
  <c r="C960" i="6" l="1"/>
  <c r="H959" i="6"/>
  <c r="V930" i="1" s="1"/>
  <c r="A959" i="6"/>
  <c r="T930" i="1" s="1"/>
  <c r="A960" i="6" l="1"/>
  <c r="C961" i="6"/>
  <c r="H960" i="6"/>
  <c r="V931" i="1" s="1"/>
  <c r="A961" i="6" l="1"/>
  <c r="H961" i="6"/>
  <c r="V932" i="1" s="1"/>
  <c r="C962" i="6"/>
  <c r="H962" i="6" l="1"/>
  <c r="V933" i="1" s="1"/>
  <c r="C963" i="6"/>
  <c r="A962" i="6"/>
  <c r="T933" i="1" s="1"/>
  <c r="A963" i="6" l="1"/>
  <c r="H963" i="6"/>
  <c r="V934" i="1" s="1"/>
  <c r="C964" i="6"/>
  <c r="T935" i="1" l="1"/>
  <c r="C965" i="6"/>
  <c r="A964" i="6"/>
  <c r="H964" i="6"/>
  <c r="V935" i="1" s="1"/>
  <c r="C966" i="6" l="1"/>
  <c r="A965" i="6"/>
  <c r="H965" i="6"/>
  <c r="V936" i="1" s="1"/>
  <c r="T937" i="1" l="1"/>
  <c r="A966" i="6"/>
  <c r="H966" i="6"/>
  <c r="V937" i="1" s="1"/>
  <c r="C967" i="6"/>
  <c r="T938" i="1" l="1"/>
  <c r="C968" i="6"/>
  <c r="A967" i="6"/>
  <c r="H967" i="6"/>
  <c r="V938" i="1" s="1"/>
  <c r="T939" i="1" l="1"/>
  <c r="A968" i="6"/>
  <c r="C969" i="6"/>
  <c r="H968" i="6"/>
  <c r="V939" i="1" s="1"/>
  <c r="C970" i="6" l="1"/>
  <c r="A969" i="6"/>
  <c r="H969" i="6"/>
  <c r="V940" i="1" s="1"/>
  <c r="H970" i="6" l="1"/>
  <c r="V941" i="1" s="1"/>
  <c r="A970" i="6"/>
  <c r="C971" i="6"/>
  <c r="C972" i="6" l="1"/>
  <c r="A971" i="6"/>
  <c r="H971" i="6"/>
  <c r="V942" i="1" s="1"/>
  <c r="C973" i="6" l="1"/>
  <c r="A972" i="6"/>
  <c r="H972" i="6"/>
  <c r="V943" i="1" s="1"/>
  <c r="C974" i="6" l="1"/>
  <c r="A973" i="6"/>
  <c r="H973" i="6"/>
  <c r="V944" i="1" s="1"/>
  <c r="C975" i="6" l="1"/>
  <c r="A974" i="6"/>
  <c r="T945" i="1" s="1"/>
  <c r="H974" i="6"/>
  <c r="V945" i="1" s="1"/>
  <c r="C976" i="6" l="1"/>
  <c r="A975" i="6"/>
  <c r="H975" i="6"/>
  <c r="V946" i="1" s="1"/>
  <c r="A976" i="6" l="1"/>
  <c r="C977" i="6"/>
  <c r="H976" i="6"/>
  <c r="V947" i="1" s="1"/>
  <c r="T948" i="1" l="1"/>
  <c r="C978" i="6"/>
  <c r="A977" i="6"/>
  <c r="H977" i="6"/>
  <c r="V948" i="1" s="1"/>
  <c r="H978" i="6" l="1"/>
  <c r="V949" i="1" s="1"/>
  <c r="C979" i="6"/>
  <c r="A978" i="6"/>
  <c r="C980" i="6" l="1"/>
  <c r="H979" i="6"/>
  <c r="V950" i="1" s="1"/>
  <c r="A979" i="6"/>
  <c r="A980" i="6" l="1"/>
  <c r="C981" i="6"/>
  <c r="H980" i="6"/>
  <c r="V951" i="1" s="1"/>
  <c r="C982" i="6" l="1"/>
  <c r="A981" i="6"/>
  <c r="H981" i="6"/>
  <c r="V952" i="1" s="1"/>
  <c r="H982" i="6" l="1"/>
  <c r="V953" i="1" s="1"/>
  <c r="C983" i="6"/>
  <c r="A982" i="6"/>
  <c r="T953" i="1" s="1"/>
  <c r="A983" i="6" l="1"/>
  <c r="H983" i="6"/>
  <c r="V954" i="1" s="1"/>
  <c r="C984" i="6"/>
  <c r="C985" i="6" l="1"/>
  <c r="A984" i="6"/>
  <c r="H984" i="6"/>
  <c r="V955" i="1" s="1"/>
  <c r="H985" i="6" l="1"/>
  <c r="V956" i="1" s="1"/>
  <c r="C986" i="6"/>
  <c r="A985" i="6"/>
  <c r="T956" i="1" s="1"/>
  <c r="C987" i="6" l="1"/>
  <c r="A986" i="6"/>
  <c r="H986" i="6"/>
  <c r="V957" i="1" s="1"/>
  <c r="C988" i="6" l="1"/>
  <c r="A987" i="6"/>
  <c r="H987" i="6"/>
  <c r="A988" i="6" l="1"/>
  <c r="C989" i="6"/>
  <c r="H988" i="6"/>
  <c r="V958" i="1" s="1"/>
  <c r="A989" i="6" l="1"/>
  <c r="C990" i="6"/>
  <c r="H989" i="6"/>
  <c r="V959" i="1" s="1"/>
  <c r="C991" i="6" l="1"/>
  <c r="H990" i="6"/>
  <c r="V960" i="1" s="1"/>
  <c r="A990" i="6"/>
  <c r="H991" i="6" l="1"/>
  <c r="V961" i="1" s="1"/>
  <c r="C992" i="6"/>
  <c r="A991" i="6"/>
  <c r="H992" i="6" l="1"/>
  <c r="V962" i="1" s="1"/>
  <c r="C993" i="6"/>
  <c r="A992" i="6"/>
  <c r="C994" i="6" l="1"/>
  <c r="A993" i="6"/>
  <c r="H993" i="6"/>
  <c r="V963" i="1" s="1"/>
  <c r="A994" i="6" l="1"/>
  <c r="H994" i="6"/>
  <c r="V964" i="1" s="1"/>
  <c r="C995" i="6"/>
  <c r="T965" i="1" l="1"/>
  <c r="H995" i="6"/>
  <c r="V965" i="1" s="1"/>
  <c r="C996" i="6"/>
  <c r="A995" i="6"/>
  <c r="T966" i="1" l="1"/>
  <c r="C997" i="6"/>
  <c r="A996" i="6"/>
  <c r="H996" i="6"/>
  <c r="V966" i="1" s="1"/>
  <c r="T967" i="1" l="1"/>
  <c r="A997" i="6"/>
  <c r="H997" i="6"/>
  <c r="V967" i="1" s="1"/>
  <c r="C998" i="6"/>
  <c r="T968" i="1" l="1"/>
  <c r="C999" i="6"/>
  <c r="A998" i="6"/>
  <c r="H998" i="6"/>
  <c r="V968" i="1" s="1"/>
  <c r="T969" i="1" l="1"/>
  <c r="C1000" i="6"/>
  <c r="A999" i="6"/>
  <c r="H999" i="6"/>
  <c r="V969" i="1" s="1"/>
  <c r="T970" i="1" l="1"/>
  <c r="C1001" i="6"/>
  <c r="A1000" i="6"/>
  <c r="H1000" i="6"/>
  <c r="V970" i="1" s="1"/>
  <c r="C1002" i="6" l="1"/>
  <c r="H1001" i="6"/>
  <c r="V971" i="1" s="1"/>
  <c r="A1001" i="6"/>
  <c r="C1003" i="6" l="1"/>
  <c r="H1002" i="6"/>
  <c r="V972" i="1" s="1"/>
  <c r="A1002" i="6"/>
  <c r="H1003" i="6" l="1"/>
  <c r="C1004" i="6"/>
  <c r="A1003" i="6"/>
  <c r="T973" i="1" s="1"/>
  <c r="V973" i="1" l="1"/>
  <c r="C1005" i="6"/>
  <c r="A1004" i="6"/>
  <c r="H1004" i="6"/>
  <c r="V974" i="1" s="1"/>
  <c r="T975" i="1" l="1"/>
  <c r="C1006" i="6"/>
  <c r="A1005" i="6"/>
  <c r="H1005" i="6"/>
  <c r="V975" i="1" s="1"/>
  <c r="T976" i="1" l="1"/>
  <c r="C1007" i="6"/>
  <c r="A1006" i="6"/>
  <c r="H1006" i="6"/>
  <c r="V976" i="1" s="1"/>
  <c r="H1007" i="6" l="1"/>
  <c r="V977" i="1" s="1"/>
  <c r="A1007" i="6"/>
  <c r="C1008" i="6"/>
  <c r="C1009" i="6" l="1"/>
  <c r="A1008" i="6"/>
  <c r="H1008" i="6"/>
  <c r="V978" i="1" s="1"/>
  <c r="T979" i="1" l="1"/>
  <c r="C1010" i="6"/>
  <c r="A1009" i="6"/>
  <c r="H1009" i="6"/>
  <c r="V979" i="1" s="1"/>
  <c r="C1011" i="6" l="1"/>
  <c r="A1010" i="6"/>
  <c r="H1010" i="6"/>
  <c r="V980" i="1" s="1"/>
  <c r="H1011" i="6" l="1"/>
  <c r="V981" i="1" s="1"/>
  <c r="A1011" i="6"/>
  <c r="C1012" i="6"/>
  <c r="T982" i="1" l="1"/>
  <c r="C1013" i="6"/>
  <c r="A1012" i="6"/>
  <c r="H1012" i="6"/>
  <c r="V982" i="1" s="1"/>
  <c r="A1013" i="6" l="1"/>
  <c r="H1013" i="6"/>
  <c r="V983" i="1" s="1"/>
  <c r="C1014" i="6"/>
  <c r="A1014" i="6" l="1"/>
  <c r="H1014" i="6"/>
  <c r="V984" i="1" s="1"/>
  <c r="C1015" i="6"/>
  <c r="H1015" i="6" l="1"/>
  <c r="V985" i="1" s="1"/>
  <c r="C1016" i="6"/>
  <c r="A1015" i="6"/>
  <c r="C1017" i="6" l="1"/>
  <c r="H1016" i="6"/>
  <c r="A1016" i="6"/>
  <c r="C1018" i="6" l="1"/>
  <c r="H1017" i="6"/>
  <c r="V986" i="1" s="1"/>
  <c r="A1017" i="6"/>
  <c r="A1018" i="6" l="1"/>
  <c r="C1019" i="6"/>
  <c r="H1018" i="6"/>
  <c r="V987" i="1" s="1"/>
  <c r="H1019" i="6" l="1"/>
  <c r="V988" i="1" s="1"/>
  <c r="C1020" i="6"/>
  <c r="A1019" i="6"/>
  <c r="C1021" i="6" l="1"/>
  <c r="H1020" i="6"/>
  <c r="V989" i="1" s="1"/>
  <c r="A1020" i="6"/>
  <c r="A1021" i="6" l="1"/>
  <c r="C1022" i="6"/>
  <c r="H1021" i="6"/>
  <c r="V990" i="1" s="1"/>
  <c r="C1023" i="6" l="1"/>
  <c r="A1022" i="6"/>
  <c r="H1022" i="6"/>
  <c r="V991" i="1" s="1"/>
  <c r="C1024" i="6" l="1"/>
  <c r="A1023" i="6"/>
  <c r="H1023" i="6"/>
  <c r="V992" i="1" s="1"/>
  <c r="T993" i="1" l="1"/>
  <c r="C1025" i="6"/>
  <c r="A1024" i="6"/>
  <c r="H1024" i="6"/>
  <c r="V993" i="1" s="1"/>
  <c r="C1026" i="6" l="1"/>
  <c r="A1025" i="6"/>
  <c r="H1025" i="6"/>
  <c r="V994" i="1" s="1"/>
  <c r="T995" i="1" l="1"/>
  <c r="C1027" i="6"/>
  <c r="A1026" i="6"/>
  <c r="H1026" i="6"/>
  <c r="V995" i="1" s="1"/>
  <c r="C1028" i="6" l="1"/>
  <c r="A1027" i="6"/>
  <c r="H1027" i="6"/>
  <c r="V996" i="1" s="1"/>
  <c r="T997" i="1" l="1"/>
  <c r="C1029" i="6"/>
  <c r="H1028" i="6"/>
  <c r="V997" i="1" s="1"/>
  <c r="A1028" i="6"/>
  <c r="C1030" i="6" l="1"/>
  <c r="A1029" i="6"/>
  <c r="H1029" i="6"/>
  <c r="V998" i="1" s="1"/>
  <c r="C1031" i="6" l="1"/>
  <c r="A1030" i="6"/>
  <c r="H1030" i="6"/>
  <c r="V999" i="1" s="1"/>
  <c r="T1000" i="1" l="1"/>
  <c r="C1032" i="6"/>
  <c r="A1031" i="6"/>
  <c r="H1031" i="6"/>
  <c r="V1000" i="1" s="1"/>
  <c r="T1001" i="1" l="1"/>
  <c r="A1032" i="6"/>
  <c r="H1032" i="6"/>
  <c r="V1001" i="1" s="1"/>
  <c r="C1033" i="6"/>
  <c r="T1002" i="1" l="1"/>
  <c r="C1034" i="6"/>
  <c r="A1033" i="6"/>
  <c r="H1033" i="6"/>
  <c r="V1002" i="1" s="1"/>
  <c r="T1003" i="1" l="1"/>
  <c r="C1035" i="6"/>
  <c r="A1034" i="6"/>
  <c r="H1034" i="6"/>
  <c r="V1003" i="1" s="1"/>
  <c r="C1036" i="6" l="1"/>
  <c r="A1035" i="6"/>
  <c r="H1035" i="6"/>
  <c r="V1004" i="1" s="1"/>
  <c r="T1005" i="1" l="1"/>
  <c r="C1037" i="6"/>
  <c r="A1036" i="6"/>
  <c r="H1036" i="6"/>
  <c r="V1005" i="1" s="1"/>
  <c r="C1038" i="6" l="1"/>
  <c r="A1037" i="6"/>
  <c r="H1037" i="6"/>
  <c r="V1006" i="1" s="1"/>
  <c r="C1039" i="6" l="1"/>
  <c r="A1038" i="6"/>
  <c r="H1038" i="6"/>
  <c r="V1007" i="1" s="1"/>
  <c r="T1008" i="1" l="1"/>
  <c r="C1040" i="6"/>
  <c r="A1039" i="6"/>
  <c r="H1039" i="6"/>
  <c r="V1008" i="1" s="1"/>
  <c r="C1041" i="6" l="1"/>
  <c r="A1040" i="6"/>
  <c r="H1040" i="6"/>
  <c r="V1009" i="1" s="1"/>
  <c r="T1010" i="1" l="1"/>
  <c r="A1041" i="6"/>
  <c r="H1041" i="6"/>
  <c r="V1010" i="1" s="1"/>
  <c r="C1042" i="6"/>
  <c r="C1043" i="6" l="1"/>
  <c r="A1042" i="6"/>
  <c r="H1042" i="6"/>
  <c r="V1011" i="1" s="1"/>
  <c r="T1012" i="1" l="1"/>
  <c r="A1043" i="6"/>
  <c r="H1043" i="6"/>
  <c r="V1012" i="1" s="1"/>
  <c r="C1044" i="6"/>
  <c r="C1045" i="6" l="1"/>
  <c r="A1044" i="6"/>
  <c r="H1044" i="6"/>
  <c r="V1013" i="1" s="1"/>
  <c r="C1046" i="6" l="1"/>
  <c r="A1045" i="6"/>
  <c r="H1045" i="6"/>
  <c r="C1047" i="6" l="1"/>
  <c r="H1046" i="6"/>
  <c r="V1014" i="1" s="1"/>
  <c r="A1046" i="6"/>
  <c r="A1047" i="6" l="1"/>
  <c r="H1047" i="6"/>
  <c r="V1015" i="1" s="1"/>
  <c r="C1048" i="6"/>
  <c r="H1048" i="6" l="1"/>
  <c r="V1016" i="1" s="1"/>
  <c r="C1049" i="6"/>
  <c r="A1048" i="6"/>
  <c r="H1049" i="6" l="1"/>
  <c r="V1017" i="1" s="1"/>
  <c r="C1050" i="6"/>
  <c r="A1049" i="6"/>
  <c r="T1018" i="1" l="1"/>
  <c r="A1050" i="6"/>
  <c r="H1050" i="6"/>
  <c r="V1018" i="1" s="1"/>
  <c r="C1051" i="6"/>
  <c r="T1019" i="1" l="1"/>
  <c r="C1052" i="6"/>
  <c r="A1051" i="6"/>
  <c r="H1051" i="6"/>
  <c r="V1019" i="1" s="1"/>
  <c r="C1053" i="6" l="1"/>
  <c r="A1052" i="6"/>
  <c r="H1052" i="6"/>
  <c r="V1020" i="1" s="1"/>
  <c r="A1053" i="6" l="1"/>
  <c r="T1021" i="1" s="1"/>
  <c r="H1053" i="6"/>
  <c r="V1021" i="1" s="1"/>
  <c r="C1054" i="6"/>
  <c r="C1055" i="6" l="1"/>
  <c r="A1054" i="6"/>
  <c r="H1054" i="6"/>
  <c r="V1022" i="1" s="1"/>
  <c r="H1055" i="6" l="1"/>
  <c r="V1023" i="1" s="1"/>
  <c r="C1056" i="6"/>
  <c r="A1055" i="6"/>
  <c r="T1024" i="1" l="1"/>
  <c r="C1057" i="6"/>
  <c r="A1056" i="6"/>
  <c r="H1056" i="6"/>
  <c r="V1024" i="1" s="1"/>
  <c r="C1058" i="6" l="1"/>
  <c r="A1057" i="6"/>
  <c r="H1057" i="6"/>
  <c r="V1025" i="1" s="1"/>
  <c r="C1059" i="6" l="1"/>
  <c r="A1058" i="6"/>
  <c r="H1058" i="6"/>
  <c r="V1026" i="1" s="1"/>
  <c r="H1059" i="6" l="1"/>
  <c r="V1027" i="1" s="1"/>
  <c r="C1060" i="6"/>
  <c r="A1059" i="6"/>
  <c r="T1028" i="1" l="1"/>
  <c r="C1061" i="6"/>
  <c r="A1060" i="6"/>
  <c r="H1060" i="6"/>
  <c r="V1028" i="1" s="1"/>
  <c r="H1061" i="6" l="1"/>
  <c r="V1029" i="1" s="1"/>
  <c r="C1062" i="6"/>
  <c r="A1061" i="6"/>
  <c r="C1063" i="6" l="1"/>
  <c r="A1062" i="6"/>
  <c r="H1062" i="6"/>
  <c r="V1030" i="1" s="1"/>
  <c r="H1063" i="6" l="1"/>
  <c r="V1031" i="1" s="1"/>
  <c r="C1064" i="6"/>
  <c r="A1063" i="6"/>
  <c r="C1065" i="6" l="1"/>
  <c r="A1064" i="6"/>
  <c r="H1064" i="6"/>
  <c r="V1032" i="1" s="1"/>
  <c r="C1066" i="6" l="1"/>
  <c r="A1065" i="6"/>
  <c r="H1065" i="6"/>
  <c r="V1033" i="1" s="1"/>
  <c r="C1067" i="6" l="1"/>
  <c r="H1066" i="6"/>
  <c r="V1034" i="1" s="1"/>
  <c r="A1066" i="6"/>
  <c r="H1067" i="6" l="1"/>
  <c r="V1035" i="1" s="1"/>
  <c r="C1068" i="6"/>
  <c r="A1067" i="6"/>
  <c r="C1069" i="6" l="1"/>
  <c r="A1068" i="6"/>
  <c r="H1068" i="6"/>
  <c r="V1036" i="1" s="1"/>
  <c r="C1070" i="6" l="1"/>
  <c r="A1069" i="6"/>
  <c r="H1069" i="6"/>
  <c r="V1037" i="1" s="1"/>
  <c r="A1070" i="6" l="1"/>
  <c r="H1070" i="6"/>
  <c r="V1038" i="1" s="1"/>
  <c r="C1071" i="6"/>
  <c r="C1072" i="6" l="1"/>
  <c r="H1071" i="6"/>
  <c r="V1039" i="1" s="1"/>
  <c r="A1071" i="6"/>
  <c r="T1040" i="1" l="1"/>
  <c r="A1072" i="6"/>
  <c r="H1072" i="6"/>
  <c r="V1040" i="1" s="1"/>
  <c r="C1073" i="6"/>
  <c r="H1073" i="6" l="1"/>
  <c r="V1041" i="1" s="1"/>
  <c r="C1074" i="6"/>
  <c r="A1073" i="6"/>
  <c r="C1075" i="6" l="1"/>
  <c r="A1074" i="6"/>
  <c r="H1074" i="6"/>
  <c r="C1076" i="6" l="1"/>
  <c r="A1075" i="6"/>
  <c r="H1075" i="6"/>
  <c r="V1042" i="1" s="1"/>
  <c r="T1043" i="1" l="1"/>
  <c r="C1077" i="6"/>
  <c r="A1076" i="6"/>
  <c r="H1076" i="6"/>
  <c r="V1043" i="1" s="1"/>
  <c r="H1077" i="6" l="1"/>
  <c r="V1044" i="1" s="1"/>
  <c r="A1077" i="6"/>
  <c r="C1078" i="6"/>
  <c r="C1079" i="6" l="1"/>
  <c r="A1078" i="6"/>
  <c r="H1078" i="6"/>
  <c r="V1045" i="1" s="1"/>
  <c r="A1079" i="6" l="1"/>
  <c r="C1080" i="6"/>
  <c r="H1079" i="6"/>
  <c r="V1046" i="1" s="1"/>
  <c r="T1047" i="1" l="1"/>
  <c r="H1080" i="6"/>
  <c r="V1047" i="1" s="1"/>
  <c r="C1081" i="6"/>
  <c r="A1080" i="6"/>
  <c r="C1082" i="6" l="1"/>
  <c r="A1081" i="6"/>
  <c r="H1081" i="6"/>
  <c r="V1048" i="1" s="1"/>
  <c r="C1083" i="6" l="1"/>
  <c r="A1082" i="6"/>
  <c r="H1082" i="6"/>
  <c r="V1049" i="1" s="1"/>
  <c r="C1084" i="6" l="1"/>
  <c r="A1083" i="6"/>
  <c r="H1083" i="6"/>
  <c r="V1050" i="1" s="1"/>
  <c r="H1084" i="6" l="1"/>
  <c r="V1051" i="1" s="1"/>
  <c r="C1085" i="6"/>
  <c r="A1084" i="6"/>
  <c r="T1052" i="1" l="1"/>
  <c r="C1086" i="6"/>
  <c r="A1085" i="6"/>
  <c r="H1085" i="6"/>
  <c r="V1052" i="1" s="1"/>
  <c r="C1087" i="6" l="1"/>
  <c r="A1086" i="6"/>
  <c r="H1086" i="6"/>
  <c r="V1053" i="1" s="1"/>
  <c r="T1054" i="1" l="1"/>
  <c r="C1088" i="6"/>
  <c r="A1087" i="6"/>
  <c r="H1087" i="6"/>
  <c r="V1054" i="1" s="1"/>
  <c r="H1088" i="6" l="1"/>
  <c r="V1055" i="1" s="1"/>
  <c r="C1089" i="6"/>
  <c r="A1088" i="6"/>
  <c r="C1090" i="6" l="1"/>
  <c r="A1089" i="6"/>
  <c r="H1089" i="6"/>
  <c r="V1056" i="1" s="1"/>
  <c r="H1090" i="6" l="1"/>
  <c r="V1057" i="1" s="1"/>
  <c r="C1091" i="6"/>
  <c r="A1090" i="6"/>
  <c r="T1058" i="1" l="1"/>
  <c r="C1092" i="6"/>
  <c r="A1091" i="6"/>
  <c r="H1091" i="6"/>
  <c r="V1058" i="1" s="1"/>
  <c r="C1093" i="6" l="1"/>
  <c r="H1092" i="6"/>
  <c r="V1059" i="1" s="1"/>
  <c r="A1092" i="6"/>
  <c r="C1094" i="6" l="1"/>
  <c r="H1093" i="6"/>
  <c r="V1060" i="1" s="1"/>
  <c r="A1093" i="6"/>
  <c r="H1094" i="6" l="1"/>
  <c r="V1061" i="1" s="1"/>
  <c r="C1095" i="6"/>
  <c r="A1094" i="6"/>
  <c r="C1096" i="6" l="1"/>
  <c r="H1095" i="6"/>
  <c r="V1062" i="1" s="1"/>
  <c r="A1095" i="6"/>
  <c r="H1096" i="6" l="1"/>
  <c r="V1063" i="1" s="1"/>
  <c r="C1097" i="6"/>
  <c r="A1096" i="6"/>
  <c r="C1098" i="6" l="1"/>
  <c r="A1097" i="6"/>
  <c r="H1097" i="6"/>
  <c r="V1064" i="1" s="1"/>
  <c r="A1098" i="6" l="1"/>
  <c r="H1098" i="6"/>
  <c r="V1065" i="1" s="1"/>
  <c r="C1099" i="6"/>
  <c r="T1066" i="1" l="1"/>
  <c r="A1099" i="6"/>
  <c r="H1099" i="6"/>
  <c r="V1066" i="1" s="1"/>
  <c r="C1100" i="6"/>
  <c r="C1101" i="6" l="1"/>
  <c r="H1100" i="6"/>
  <c r="V1067" i="1" s="1"/>
  <c r="A1100" i="6"/>
  <c r="A1101" i="6" l="1"/>
  <c r="H1101" i="6"/>
  <c r="V1068" i="1" s="1"/>
  <c r="C1102" i="6"/>
  <c r="H1102" i="6" l="1"/>
  <c r="V1069" i="1" s="1"/>
  <c r="C1103" i="6"/>
  <c r="A1102" i="6"/>
  <c r="C1104" i="6" l="1"/>
  <c r="H1103" i="6"/>
  <c r="A1103" i="6"/>
  <c r="C1105" i="6" l="1"/>
  <c r="H1104" i="6"/>
  <c r="V1070" i="1" s="1"/>
  <c r="A1104" i="6"/>
  <c r="H1105" i="6" l="1"/>
  <c r="V1071" i="1" s="1"/>
  <c r="A1105" i="6"/>
  <c r="C1106" i="6"/>
  <c r="H1106" i="6" l="1"/>
  <c r="V1072" i="1" s="1"/>
  <c r="C1107" i="6"/>
  <c r="A1106" i="6"/>
  <c r="C1108" i="6" l="1"/>
  <c r="A1107" i="6"/>
  <c r="H1107" i="6"/>
  <c r="V1073" i="1" s="1"/>
  <c r="A1108" i="6" l="1"/>
  <c r="H1108" i="6"/>
  <c r="V1074" i="1" s="1"/>
  <c r="C1109" i="6"/>
  <c r="C1110" i="6" l="1"/>
  <c r="H1109" i="6"/>
  <c r="V1075" i="1" s="1"/>
  <c r="A1109" i="6"/>
  <c r="C1111" i="6" l="1"/>
  <c r="A1110" i="6"/>
  <c r="H1110" i="6"/>
  <c r="V1076" i="1" s="1"/>
  <c r="T1077" i="1" l="1"/>
  <c r="A1111" i="6"/>
  <c r="H1111" i="6"/>
  <c r="V1077" i="1" s="1"/>
  <c r="C1112" i="6"/>
  <c r="C1113" i="6" l="1"/>
  <c r="A1112" i="6"/>
  <c r="H1112" i="6"/>
  <c r="V1078" i="1" s="1"/>
  <c r="C1114" i="6" l="1"/>
  <c r="A1113" i="6"/>
  <c r="H1113" i="6"/>
  <c r="V1079" i="1" s="1"/>
  <c r="T1080" i="1" l="1"/>
  <c r="C1115" i="6"/>
  <c r="A1114" i="6"/>
  <c r="H1114" i="6"/>
  <c r="V1080" i="1" s="1"/>
  <c r="T1081" i="1" l="1"/>
  <c r="C1116" i="6"/>
  <c r="A1115" i="6"/>
  <c r="H1115" i="6"/>
  <c r="V1081" i="1" s="1"/>
  <c r="C1117" i="6" l="1"/>
  <c r="A1116" i="6"/>
  <c r="H1116" i="6"/>
  <c r="V1082" i="1" s="1"/>
  <c r="C1118" i="6" l="1"/>
  <c r="A1117" i="6"/>
  <c r="H1117" i="6"/>
  <c r="V1083" i="1" s="1"/>
  <c r="C1119" i="6" l="1"/>
  <c r="A1118" i="6"/>
  <c r="H1118" i="6"/>
  <c r="V1084" i="1" s="1"/>
  <c r="T1085" i="1" l="1"/>
  <c r="H1119" i="6"/>
  <c r="V1085" i="1" s="1"/>
  <c r="C1120" i="6"/>
  <c r="A1119" i="6"/>
  <c r="C1121" i="6" l="1"/>
  <c r="A1120" i="6"/>
  <c r="H1120" i="6"/>
  <c r="V1086" i="1" s="1"/>
  <c r="C1122" i="6" l="1"/>
  <c r="A1121" i="6"/>
  <c r="H1121" i="6"/>
  <c r="V1087" i="1" s="1"/>
  <c r="C1123" i="6" l="1"/>
  <c r="A1122" i="6"/>
  <c r="H1122" i="6"/>
  <c r="V1088" i="1" s="1"/>
  <c r="C1124" i="6" l="1"/>
  <c r="A1123" i="6"/>
  <c r="H1123" i="6"/>
  <c r="V1089" i="1" s="1"/>
  <c r="C1125" i="6" l="1"/>
  <c r="A1124" i="6"/>
  <c r="H1124" i="6"/>
  <c r="V1090" i="1" s="1"/>
  <c r="A1125" i="6" l="1"/>
  <c r="H1125" i="6"/>
  <c r="V1091" i="1" s="1"/>
  <c r="C1126" i="6"/>
  <c r="C1127" i="6" l="1"/>
  <c r="A1126" i="6"/>
  <c r="H1126" i="6"/>
  <c r="V1092" i="1" s="1"/>
  <c r="T1093" i="1" l="1"/>
  <c r="C1128" i="6"/>
  <c r="A1127" i="6"/>
  <c r="H1127" i="6"/>
  <c r="V1093" i="1" s="1"/>
  <c r="A1128" i="6" l="1"/>
  <c r="H1128" i="6"/>
  <c r="V1094" i="1" s="1"/>
  <c r="C1129" i="6"/>
  <c r="H1129" i="6" l="1"/>
  <c r="V1095" i="1" s="1"/>
  <c r="C1130" i="6"/>
  <c r="A1129" i="6"/>
  <c r="T1096" i="1" l="1"/>
  <c r="A1130" i="6"/>
  <c r="H1130" i="6"/>
  <c r="V1096" i="1" s="1"/>
  <c r="C1131" i="6"/>
  <c r="C1132" i="6" l="1"/>
  <c r="A1131" i="6"/>
  <c r="H1131" i="6"/>
  <c r="V1097" i="1" s="1"/>
  <c r="C1133" i="6" l="1"/>
  <c r="A1132" i="6"/>
  <c r="H1132" i="6"/>
  <c r="C1134" i="6" l="1"/>
  <c r="H1133" i="6"/>
  <c r="V1098" i="1" s="1"/>
  <c r="A1133" i="6"/>
  <c r="C1135" i="6" l="1"/>
  <c r="A1134" i="6"/>
  <c r="H1134" i="6"/>
  <c r="V1099" i="1" s="1"/>
  <c r="H1135" i="6" l="1"/>
  <c r="V1100" i="1" s="1"/>
  <c r="C1136" i="6"/>
  <c r="A1135" i="6"/>
  <c r="C1137" i="6" l="1"/>
  <c r="A1136" i="6"/>
  <c r="H1136" i="6"/>
  <c r="V1101" i="1" s="1"/>
  <c r="A1137" i="6" l="1"/>
  <c r="H1137" i="6"/>
  <c r="V1102" i="1" s="1"/>
  <c r="C1138" i="6"/>
  <c r="C1139" i="6" l="1"/>
  <c r="A1138" i="6"/>
  <c r="H1138" i="6"/>
  <c r="V1103" i="1" s="1"/>
  <c r="C1140" i="6" l="1"/>
  <c r="A1139" i="6"/>
  <c r="H1139" i="6"/>
  <c r="V1104" i="1" s="1"/>
  <c r="T1105" i="1" l="1"/>
  <c r="C1141" i="6"/>
  <c r="A1140" i="6"/>
  <c r="H1140" i="6"/>
  <c r="V1105" i="1" s="1"/>
  <c r="T1106" i="1" l="1"/>
  <c r="C1142" i="6"/>
  <c r="A1141" i="6"/>
  <c r="H1141" i="6"/>
  <c r="V1106" i="1" s="1"/>
  <c r="T1107" i="1" l="1"/>
  <c r="A1142" i="6"/>
  <c r="C1143" i="6"/>
  <c r="H1142" i="6"/>
  <c r="V1107" i="1" s="1"/>
  <c r="T1108" i="1" l="1"/>
  <c r="C1144" i="6"/>
  <c r="A1143" i="6"/>
  <c r="H1143" i="6"/>
  <c r="V1108" i="1" s="1"/>
  <c r="T1109" i="1" l="1"/>
  <c r="H1144" i="6"/>
  <c r="V1109" i="1" s="1"/>
  <c r="C1145" i="6"/>
  <c r="A1144" i="6"/>
  <c r="T1110" i="1" l="1"/>
  <c r="C1146" i="6"/>
  <c r="H1145" i="6"/>
  <c r="V1110" i="1" s="1"/>
  <c r="A1145" i="6"/>
  <c r="A1146" i="6" l="1"/>
  <c r="C1147" i="6"/>
  <c r="H1146" i="6"/>
  <c r="V1111" i="1" s="1"/>
  <c r="C1148" i="6" l="1"/>
  <c r="A1147" i="6"/>
  <c r="H1147" i="6"/>
  <c r="V1112" i="1" s="1"/>
  <c r="C1149" i="6" l="1"/>
  <c r="H1148" i="6"/>
  <c r="V1113" i="1" s="1"/>
  <c r="A1148" i="6"/>
  <c r="T1113" i="1" s="1"/>
  <c r="T1114" i="1" l="1"/>
  <c r="C1150" i="6"/>
  <c r="A1149" i="6"/>
  <c r="H1149" i="6"/>
  <c r="V1114" i="1" s="1"/>
  <c r="T1115" i="1" l="1"/>
  <c r="C1151" i="6"/>
  <c r="A1150" i="6"/>
  <c r="H1150" i="6"/>
  <c r="V1115" i="1" s="1"/>
  <c r="C1152" i="6" l="1"/>
  <c r="A1151" i="6"/>
  <c r="H1151" i="6"/>
  <c r="V1116" i="1" s="1"/>
  <c r="T1117" i="1" l="1"/>
  <c r="A1152" i="6"/>
  <c r="H1152" i="6"/>
  <c r="V1117" i="1" s="1"/>
  <c r="C1153" i="6"/>
  <c r="C1154" i="6" l="1"/>
  <c r="A1153" i="6"/>
  <c r="H1153" i="6"/>
  <c r="V1118" i="1" s="1"/>
  <c r="T1119" i="1" l="1"/>
  <c r="C1155" i="6"/>
  <c r="A1154" i="6"/>
  <c r="H1154" i="6"/>
  <c r="V1119" i="1" s="1"/>
  <c r="C1156" i="6" l="1"/>
  <c r="A1155" i="6"/>
  <c r="H1155" i="6"/>
  <c r="V1120" i="1" s="1"/>
  <c r="T1121" i="1" l="1"/>
  <c r="C1157" i="6"/>
  <c r="A1156" i="6"/>
  <c r="H1156" i="6"/>
  <c r="V1121" i="1" s="1"/>
  <c r="A1157" i="6" l="1"/>
  <c r="H1157" i="6"/>
  <c r="V1122" i="1" s="1"/>
  <c r="C1158" i="6"/>
  <c r="H1158" i="6" l="1"/>
  <c r="V1123" i="1" s="1"/>
  <c r="C1159" i="6"/>
  <c r="A1158" i="6"/>
  <c r="T1123" i="1" s="1"/>
  <c r="A1159" i="6" l="1"/>
  <c r="H1159" i="6"/>
  <c r="V1124" i="1" s="1"/>
  <c r="C1160" i="6"/>
  <c r="C1161" i="6" l="1"/>
  <c r="A1160" i="6"/>
  <c r="H1160" i="6"/>
  <c r="V1125" i="1" s="1"/>
  <c r="C1162" i="6" l="1"/>
  <c r="A1161" i="6"/>
  <c r="H1161" i="6"/>
  <c r="C1163" i="6" l="1"/>
  <c r="H1162" i="6"/>
  <c r="V1126" i="1" s="1"/>
  <c r="A1162" i="6"/>
  <c r="A1163" i="6" l="1"/>
  <c r="H1163" i="6"/>
  <c r="V1127" i="1" s="1"/>
  <c r="C1164" i="6"/>
  <c r="H1164" i="6" l="1"/>
  <c r="V1128" i="1" s="1"/>
  <c r="C1165" i="6"/>
  <c r="A1164" i="6"/>
  <c r="H1165" i="6" l="1"/>
  <c r="V1129" i="1" s="1"/>
  <c r="C1166" i="6"/>
  <c r="A1165" i="6"/>
  <c r="A1166" i="6" l="1"/>
  <c r="C1167" i="6"/>
  <c r="H1166" i="6"/>
  <c r="V1130" i="1" s="1"/>
  <c r="H1167" i="6" l="1"/>
  <c r="V1131" i="1" s="1"/>
  <c r="C1168" i="6"/>
  <c r="A1167" i="6"/>
  <c r="C1169" i="6" l="1"/>
  <c r="A1168" i="6"/>
  <c r="H1168" i="6"/>
  <c r="V1132" i="1" s="1"/>
  <c r="A1169" i="6" l="1"/>
  <c r="H1169" i="6"/>
  <c r="V1133" i="1" s="1"/>
  <c r="C1170" i="6"/>
  <c r="C1171" i="6" l="1"/>
  <c r="A1170" i="6"/>
  <c r="H1170" i="6"/>
  <c r="V1134" i="1" s="1"/>
  <c r="C1172" i="6" l="1"/>
  <c r="H1171" i="6"/>
  <c r="V1135" i="1" s="1"/>
  <c r="A1171" i="6"/>
  <c r="C1173" i="6" l="1"/>
  <c r="A1172" i="6"/>
  <c r="H1172" i="6"/>
  <c r="V1136" i="1" s="1"/>
  <c r="H1173" i="6" l="1"/>
  <c r="V1137" i="1" s="1"/>
  <c r="C1174" i="6"/>
  <c r="A1173" i="6"/>
  <c r="C1175" i="6" l="1"/>
  <c r="A1174" i="6"/>
  <c r="H1174" i="6"/>
  <c r="V1138" i="1" s="1"/>
  <c r="H1175" i="6" l="1"/>
  <c r="V1139" i="1" s="1"/>
  <c r="C1176" i="6"/>
  <c r="A1175" i="6"/>
  <c r="C1177" i="6" l="1"/>
  <c r="A1176" i="6"/>
  <c r="H1176" i="6"/>
  <c r="V1140" i="1" s="1"/>
  <c r="H1177" i="6" l="1"/>
  <c r="V1141" i="1" s="1"/>
  <c r="C1178" i="6"/>
  <c r="A1177" i="6"/>
  <c r="C1179" i="6" l="1"/>
  <c r="A1178" i="6"/>
  <c r="H1178" i="6"/>
  <c r="V1142" i="1" s="1"/>
  <c r="H1179" i="6" l="1"/>
  <c r="V1143" i="1" s="1"/>
  <c r="C1180" i="6"/>
  <c r="A1179" i="6"/>
  <c r="C1181" i="6" l="1"/>
  <c r="H1180" i="6"/>
  <c r="V1144" i="1" s="1"/>
  <c r="A1180" i="6"/>
  <c r="C1182" i="6" l="1"/>
  <c r="A1181" i="6"/>
  <c r="H1181" i="6"/>
  <c r="V1145" i="1" s="1"/>
  <c r="C1183" i="6" l="1"/>
  <c r="H1182" i="6"/>
  <c r="V1146" i="1" s="1"/>
  <c r="A1182" i="6"/>
  <c r="H1183" i="6" l="1"/>
  <c r="V1147" i="1" s="1"/>
  <c r="C1184" i="6"/>
  <c r="A1183" i="6"/>
  <c r="C1185" i="6" l="1"/>
  <c r="A1184" i="6"/>
  <c r="H1184" i="6"/>
  <c r="V1148" i="1" s="1"/>
  <c r="A1185" i="6" l="1"/>
  <c r="H1185" i="6"/>
  <c r="V1149" i="1" s="1"/>
  <c r="C1186" i="6"/>
  <c r="A1186" i="6" l="1"/>
  <c r="H1186" i="6"/>
  <c r="V1150" i="1" s="1"/>
  <c r="C1187" i="6"/>
  <c r="H1187" i="6" l="1"/>
  <c r="V1151" i="1" s="1"/>
  <c r="C1188" i="6"/>
  <c r="A1187" i="6"/>
  <c r="T1151" i="1" s="1"/>
  <c r="A1188" i="6" l="1"/>
  <c r="H1188" i="6"/>
  <c r="V1152" i="1" s="1"/>
  <c r="C1189" i="6"/>
  <c r="C1190" i="6" l="1"/>
  <c r="A1189" i="6"/>
  <c r="H1189" i="6"/>
  <c r="V1153" i="1" s="1"/>
  <c r="C1191" i="6" l="1"/>
  <c r="A1190" i="6"/>
  <c r="H1190" i="6"/>
  <c r="A1191" i="6" l="1"/>
  <c r="C1192" i="6"/>
  <c r="H1191" i="6"/>
  <c r="V1154" i="1" s="1"/>
  <c r="T1155" i="1" l="1"/>
  <c r="A1192" i="6"/>
  <c r="C1193" i="6"/>
  <c r="H1192" i="6"/>
  <c r="V1155" i="1" s="1"/>
  <c r="C1194" i="6" l="1"/>
  <c r="A1193" i="6"/>
  <c r="H1193" i="6"/>
  <c r="V1156" i="1" s="1"/>
  <c r="H1194" i="6" l="1"/>
  <c r="V1157" i="1" s="1"/>
  <c r="C1195" i="6"/>
  <c r="A1194" i="6"/>
  <c r="T1157" i="1" s="1"/>
  <c r="A1195" i="6" l="1"/>
  <c r="H1195" i="6"/>
  <c r="V1158" i="1" s="1"/>
  <c r="C1196" i="6"/>
  <c r="C1197" i="6" l="1"/>
  <c r="A1196" i="6"/>
  <c r="H1196" i="6"/>
  <c r="V1159" i="1" s="1"/>
  <c r="A1197" i="6" l="1"/>
  <c r="H1197" i="6"/>
  <c r="V1160" i="1" s="1"/>
  <c r="C1198" i="6"/>
  <c r="C1199" i="6" l="1"/>
  <c r="A1198" i="6"/>
  <c r="H1198" i="6"/>
  <c r="V1161" i="1" s="1"/>
  <c r="T1162" i="1" l="1"/>
  <c r="C1200" i="6"/>
  <c r="A1199" i="6"/>
  <c r="H1199" i="6"/>
  <c r="V1162" i="1" s="1"/>
  <c r="T1163" i="1" l="1"/>
  <c r="C1201" i="6"/>
  <c r="A1200" i="6"/>
  <c r="H1200" i="6"/>
  <c r="V1163" i="1" s="1"/>
  <c r="C1202" i="6" l="1"/>
  <c r="A1201" i="6"/>
  <c r="H1201" i="6"/>
  <c r="V1164" i="1" s="1"/>
  <c r="C1203" i="6" l="1"/>
  <c r="A1202" i="6"/>
  <c r="H1202" i="6"/>
  <c r="V1165" i="1" s="1"/>
  <c r="C1204" i="6" l="1"/>
  <c r="A1203" i="6"/>
  <c r="H1203" i="6"/>
  <c r="V1166" i="1" s="1"/>
  <c r="C1205" i="6" l="1"/>
  <c r="A1204" i="6"/>
  <c r="H1204" i="6"/>
  <c r="V1167" i="1" s="1"/>
  <c r="C1206" i="6" l="1"/>
  <c r="A1205" i="6"/>
  <c r="H1205" i="6"/>
  <c r="V1168" i="1" s="1"/>
  <c r="C1207" i="6" l="1"/>
  <c r="A1206" i="6"/>
  <c r="H1206" i="6"/>
  <c r="V1169" i="1" s="1"/>
  <c r="C1208" i="6" l="1"/>
  <c r="A1207" i="6"/>
  <c r="H1207" i="6"/>
  <c r="V1170" i="1" s="1"/>
  <c r="C1209" i="6" l="1"/>
  <c r="A1208" i="6"/>
  <c r="H1208" i="6"/>
  <c r="V1171" i="1" s="1"/>
  <c r="C1210" i="6" l="1"/>
  <c r="A1209" i="6"/>
  <c r="H1209" i="6"/>
  <c r="V1172" i="1" s="1"/>
  <c r="C1211" i="6" l="1"/>
  <c r="A1210" i="6"/>
  <c r="H1210" i="6"/>
  <c r="V1173" i="1" s="1"/>
  <c r="C1212" i="6" l="1"/>
  <c r="A1211" i="6"/>
  <c r="H1211" i="6"/>
  <c r="V1174" i="1" s="1"/>
  <c r="C1213" i="6" l="1"/>
  <c r="A1212" i="6"/>
  <c r="H1212" i="6"/>
  <c r="V1175" i="1" s="1"/>
  <c r="T1176" i="1" l="1"/>
  <c r="C1214" i="6"/>
  <c r="A1213" i="6"/>
  <c r="H1213" i="6"/>
  <c r="V1176" i="1" s="1"/>
  <c r="C1215" i="6" l="1"/>
  <c r="A1214" i="6"/>
  <c r="H1214" i="6"/>
  <c r="V1177" i="1" s="1"/>
  <c r="C1216" i="6" l="1"/>
  <c r="A1215" i="6"/>
  <c r="H1215" i="6"/>
  <c r="V1178" i="1" s="1"/>
  <c r="T1179" i="1" l="1"/>
  <c r="A1216" i="6"/>
  <c r="H1216" i="6"/>
  <c r="V1179" i="1" s="1"/>
  <c r="C1217" i="6"/>
  <c r="A1217" i="6" l="1"/>
  <c r="H1217" i="6"/>
  <c r="V1180" i="1" s="1"/>
  <c r="C1218" i="6"/>
  <c r="C1219" i="6" l="1"/>
  <c r="A1218" i="6"/>
  <c r="H1218" i="6"/>
  <c r="V1181" i="1" s="1"/>
  <c r="C1220" i="6" l="1"/>
  <c r="A1219" i="6"/>
  <c r="H1219" i="6"/>
  <c r="C1221" i="6" l="1"/>
  <c r="H1220" i="6"/>
  <c r="V1182" i="1" s="1"/>
  <c r="A1220" i="6"/>
  <c r="T1183" i="1" l="1"/>
  <c r="C1222" i="6"/>
  <c r="A1221" i="6"/>
  <c r="H1221" i="6"/>
  <c r="V1183" i="1" s="1"/>
  <c r="H1222" i="6" l="1"/>
  <c r="V1184" i="1" s="1"/>
  <c r="C1223" i="6"/>
  <c r="A1222" i="6"/>
  <c r="H1223" i="6" l="1"/>
  <c r="V1185" i="1" s="1"/>
  <c r="C1224" i="6"/>
  <c r="A1223" i="6"/>
  <c r="T1185" i="1" s="1"/>
  <c r="A1224" i="6" l="1"/>
  <c r="C1225" i="6"/>
  <c r="H1224" i="6"/>
  <c r="V1186" i="1" s="1"/>
  <c r="C1226" i="6" l="1"/>
  <c r="A1225" i="6"/>
  <c r="H1225" i="6"/>
  <c r="V1187" i="1" s="1"/>
  <c r="C1227" i="6" l="1"/>
  <c r="A1226" i="6"/>
  <c r="H1226" i="6"/>
  <c r="V1188" i="1" s="1"/>
  <c r="C1228" i="6" l="1"/>
  <c r="A1227" i="6"/>
  <c r="H1227" i="6"/>
  <c r="V1189" i="1" s="1"/>
  <c r="C1229" i="6" l="1"/>
  <c r="A1228" i="6"/>
  <c r="H1228" i="6"/>
  <c r="V1190" i="1" s="1"/>
  <c r="C1230" i="6" l="1"/>
  <c r="A1229" i="6"/>
  <c r="H1229" i="6"/>
  <c r="V1191" i="1" s="1"/>
  <c r="C1231" i="6" l="1"/>
  <c r="A1230" i="6"/>
  <c r="H1230" i="6"/>
  <c r="V1192" i="1" s="1"/>
  <c r="T1193" i="1" l="1"/>
  <c r="H1231" i="6"/>
  <c r="V1193" i="1" s="1"/>
  <c r="A1231" i="6"/>
  <c r="C1232" i="6"/>
  <c r="C1233" i="6" l="1"/>
  <c r="A1232" i="6"/>
  <c r="H1232" i="6"/>
  <c r="V1194" i="1" s="1"/>
  <c r="C1234" i="6" l="1"/>
  <c r="A1233" i="6"/>
  <c r="H1233" i="6"/>
  <c r="V1195" i="1" s="1"/>
  <c r="C1235" i="6" l="1"/>
  <c r="A1234" i="6"/>
  <c r="H1234" i="6"/>
  <c r="V1196" i="1" s="1"/>
  <c r="C1236" i="6" l="1"/>
  <c r="H1235" i="6"/>
  <c r="V1197" i="1" s="1"/>
  <c r="A1235" i="6"/>
  <c r="T1198" i="1" l="1"/>
  <c r="C1237" i="6"/>
  <c r="A1236" i="6"/>
  <c r="H1236" i="6"/>
  <c r="V1198" i="1" s="1"/>
  <c r="C1238" i="6" l="1"/>
  <c r="A1237" i="6"/>
  <c r="H1237" i="6"/>
  <c r="V1199" i="1" s="1"/>
  <c r="C1239" i="6" l="1"/>
  <c r="A1238" i="6"/>
  <c r="H1238" i="6"/>
  <c r="V1200" i="1" s="1"/>
  <c r="C1240" i="6" l="1"/>
  <c r="H1239" i="6"/>
  <c r="V1201" i="1" s="1"/>
  <c r="A1239" i="6"/>
  <c r="C1241" i="6" l="1"/>
  <c r="A1240" i="6"/>
  <c r="H1240" i="6"/>
  <c r="V1202" i="1" s="1"/>
  <c r="A1241" i="6" l="1"/>
  <c r="C1242" i="6"/>
  <c r="H1241" i="6"/>
  <c r="V1203" i="1" s="1"/>
  <c r="C1243" i="6" l="1"/>
  <c r="A1242" i="6"/>
  <c r="H1242" i="6"/>
  <c r="V1204" i="1" s="1"/>
  <c r="H1243" i="6" l="1"/>
  <c r="V1205" i="1" s="1"/>
  <c r="C1244" i="6"/>
  <c r="A1243" i="6"/>
  <c r="A1244" i="6" l="1"/>
  <c r="H1244" i="6"/>
  <c r="V1206" i="1" s="1"/>
  <c r="C1245" i="6"/>
  <c r="C1246" i="6" l="1"/>
  <c r="A1245" i="6"/>
  <c r="H1245" i="6"/>
  <c r="V1207" i="1" s="1"/>
  <c r="C1247" i="6" l="1"/>
  <c r="A1246" i="6"/>
  <c r="H1246" i="6"/>
  <c r="V1208" i="1" s="1"/>
  <c r="C1248" i="6" l="1"/>
  <c r="A1247" i="6"/>
  <c r="H1247" i="6"/>
  <c r="V1209" i="1" s="1"/>
  <c r="C1249" i="6" l="1"/>
  <c r="H1248" i="6"/>
  <c r="A1248" i="6"/>
  <c r="C1250" i="6" l="1"/>
  <c r="H1249" i="6"/>
  <c r="V1210" i="1" s="1"/>
  <c r="A1249" i="6"/>
  <c r="H1250" i="6" l="1"/>
  <c r="V1211" i="1" s="1"/>
  <c r="A1250" i="6"/>
  <c r="C1251" i="6"/>
  <c r="H1251" i="6" l="1"/>
  <c r="V1212" i="1" s="1"/>
  <c r="C1252" i="6"/>
  <c r="A1251" i="6"/>
  <c r="C1253" i="6" l="1"/>
  <c r="A1252" i="6"/>
  <c r="H1252" i="6"/>
  <c r="V1213" i="1" s="1"/>
  <c r="A1253" i="6" l="1"/>
  <c r="H1253" i="6"/>
  <c r="V1214" i="1" s="1"/>
  <c r="C1254" i="6"/>
  <c r="H1254" i="6" l="1"/>
  <c r="V1215" i="1" s="1"/>
  <c r="C1255" i="6"/>
  <c r="A1254" i="6"/>
  <c r="C1256" i="6" l="1"/>
  <c r="A1255" i="6"/>
  <c r="H1255" i="6"/>
  <c r="V1216" i="1" s="1"/>
  <c r="T1217" i="1" l="1"/>
  <c r="A1256" i="6"/>
  <c r="H1256" i="6"/>
  <c r="V1217" i="1" s="1"/>
  <c r="C1257" i="6"/>
  <c r="C1258" i="6" l="1"/>
  <c r="A1257" i="6"/>
  <c r="H1257" i="6"/>
  <c r="V1218" i="1" s="1"/>
  <c r="H1258" i="6" l="1"/>
  <c r="V1219" i="1" s="1"/>
  <c r="C1259" i="6"/>
  <c r="A1258" i="6"/>
  <c r="C1260" i="6" l="1"/>
  <c r="A1259" i="6"/>
  <c r="H1259" i="6"/>
  <c r="V1220" i="1" s="1"/>
  <c r="C1261" i="6" l="1"/>
  <c r="A1260" i="6"/>
  <c r="H1260" i="6"/>
  <c r="V1221" i="1" s="1"/>
  <c r="C1262" i="6" l="1"/>
  <c r="A1261" i="6"/>
  <c r="H1261" i="6"/>
  <c r="V1222" i="1" s="1"/>
  <c r="H1262" i="6" l="1"/>
  <c r="V1223" i="1" s="1"/>
  <c r="C1263" i="6"/>
  <c r="A1262" i="6"/>
  <c r="C1264" i="6" l="1"/>
  <c r="A1263" i="6"/>
  <c r="H1263" i="6"/>
  <c r="V1224" i="1" s="1"/>
  <c r="C1265" i="6" l="1"/>
  <c r="A1264" i="6"/>
  <c r="H1264" i="6"/>
  <c r="V1225" i="1" s="1"/>
  <c r="C1266" i="6" l="1"/>
  <c r="A1265" i="6"/>
  <c r="H1265" i="6"/>
  <c r="V1226" i="1" s="1"/>
  <c r="H1266" i="6" l="1"/>
  <c r="V1227" i="1" s="1"/>
  <c r="C1267" i="6"/>
  <c r="A1266" i="6"/>
  <c r="C1268" i="6" l="1"/>
  <c r="A1267" i="6"/>
  <c r="H1267" i="6"/>
  <c r="V1228" i="1" s="1"/>
  <c r="C1269" i="6" l="1"/>
  <c r="A1268" i="6"/>
  <c r="H1268" i="6"/>
  <c r="V1229" i="1" s="1"/>
  <c r="C1270" i="6" l="1"/>
  <c r="A1269" i="6"/>
  <c r="H1269" i="6"/>
  <c r="V1230" i="1" s="1"/>
  <c r="H1270" i="6" l="1"/>
  <c r="V1231" i="1" s="1"/>
  <c r="C1271" i="6"/>
  <c r="A1270" i="6"/>
  <c r="C1272" i="6" l="1"/>
  <c r="A1271" i="6"/>
  <c r="H1271" i="6"/>
  <c r="V1232" i="1" s="1"/>
  <c r="T1233" i="1" l="1"/>
  <c r="A1272" i="6"/>
  <c r="H1272" i="6"/>
  <c r="V1233" i="1" s="1"/>
  <c r="C1273" i="6"/>
  <c r="A1273" i="6" l="1"/>
  <c r="H1273" i="6"/>
  <c r="V1234" i="1" s="1"/>
  <c r="C1274" i="6"/>
  <c r="H1274" i="6" l="1"/>
  <c r="V1235" i="1" s="1"/>
  <c r="C1275" i="6"/>
  <c r="A1274" i="6"/>
  <c r="C1276" i="6" l="1"/>
  <c r="A1275" i="6"/>
  <c r="H1275" i="6"/>
  <c r="V1236" i="1" s="1"/>
  <c r="C1277" i="6" l="1"/>
  <c r="A1276" i="6"/>
  <c r="H1276" i="6"/>
  <c r="V1237" i="1" s="1"/>
  <c r="C1278" i="6" l="1"/>
  <c r="A1277" i="6"/>
  <c r="H1277" i="6"/>
  <c r="C1279" i="6" l="1"/>
  <c r="H1278" i="6"/>
  <c r="V1238" i="1" s="1"/>
  <c r="A1278" i="6"/>
  <c r="A1279" i="6" l="1"/>
  <c r="C1280" i="6"/>
  <c r="H1279" i="6"/>
  <c r="V1239" i="1" s="1"/>
  <c r="H1280" i="6" l="1"/>
  <c r="V1240" i="1" s="1"/>
  <c r="C1281" i="6"/>
  <c r="A1280" i="6"/>
  <c r="C1282" i="6" l="1"/>
  <c r="A1281" i="6"/>
  <c r="H1281" i="6"/>
  <c r="V1241" i="1" s="1"/>
  <c r="A1282" i="6" l="1"/>
  <c r="C1283" i="6"/>
  <c r="H1282" i="6"/>
  <c r="V1242" i="1" s="1"/>
  <c r="C1284" i="6" l="1"/>
  <c r="A1283" i="6"/>
  <c r="H1283" i="6"/>
  <c r="V1243" i="1" s="1"/>
  <c r="C1285" i="6" l="1"/>
  <c r="A1284" i="6"/>
  <c r="H1284" i="6"/>
  <c r="V1244" i="1" s="1"/>
  <c r="A1285" i="6" l="1"/>
  <c r="H1285" i="6"/>
  <c r="V1245" i="1" s="1"/>
  <c r="C1286" i="6"/>
  <c r="C1287" i="6" l="1"/>
  <c r="H1286" i="6"/>
  <c r="V1246" i="1" s="1"/>
  <c r="A1286" i="6"/>
  <c r="A1287" i="6" l="1"/>
  <c r="H1287" i="6"/>
  <c r="V1247" i="1" s="1"/>
  <c r="C1288" i="6"/>
  <c r="C1289" i="6" l="1"/>
  <c r="A1288" i="6"/>
  <c r="H1288" i="6"/>
  <c r="V1248" i="1" s="1"/>
  <c r="C1290" i="6" l="1"/>
  <c r="A1289" i="6"/>
  <c r="H1289" i="6"/>
  <c r="V1249" i="1" s="1"/>
  <c r="C1291" i="6" l="1"/>
  <c r="A1290" i="6"/>
  <c r="H1290" i="6"/>
  <c r="V1250" i="1" s="1"/>
  <c r="A1291" i="6" l="1"/>
  <c r="H1291" i="6"/>
  <c r="V1251" i="1" s="1"/>
  <c r="C1292" i="6"/>
  <c r="C1293" i="6" l="1"/>
  <c r="A1292" i="6"/>
  <c r="H1292" i="6"/>
  <c r="V1252" i="1" s="1"/>
  <c r="C1294" i="6" l="1"/>
  <c r="A1293" i="6"/>
  <c r="H1293" i="6"/>
  <c r="V1253" i="1" s="1"/>
  <c r="C1295" i="6" l="1"/>
  <c r="A1294" i="6"/>
  <c r="H1294" i="6"/>
  <c r="V1254" i="1" s="1"/>
  <c r="H1295" i="6" l="1"/>
  <c r="V1255" i="1" s="1"/>
  <c r="A1295" i="6"/>
  <c r="C1296" i="6"/>
  <c r="C1297" i="6" l="1"/>
  <c r="A1296" i="6"/>
  <c r="H1296" i="6"/>
  <c r="V1256" i="1" s="1"/>
  <c r="C1298" i="6" l="1"/>
  <c r="A1297" i="6"/>
  <c r="H1297" i="6"/>
  <c r="V1257" i="1" s="1"/>
  <c r="C1299" i="6" l="1"/>
  <c r="A1298" i="6"/>
  <c r="H1298" i="6"/>
  <c r="V1258" i="1" s="1"/>
  <c r="H1299" i="6" l="1"/>
  <c r="V1259" i="1" s="1"/>
  <c r="C1300" i="6"/>
  <c r="A1299" i="6"/>
  <c r="C1301" i="6" l="1"/>
  <c r="A1300" i="6"/>
  <c r="H1300" i="6"/>
  <c r="V1260" i="1" s="1"/>
  <c r="A1301" i="6" l="1"/>
  <c r="H1301" i="6"/>
  <c r="V1261" i="1" s="1"/>
  <c r="C1302" i="6"/>
  <c r="A1302" i="6" l="1"/>
  <c r="H1302" i="6"/>
  <c r="V1262" i="1" s="1"/>
  <c r="C1303" i="6"/>
  <c r="H1303" i="6" l="1"/>
  <c r="V1263" i="1" s="1"/>
  <c r="C1304" i="6"/>
  <c r="A1303" i="6"/>
  <c r="C1305" i="6" l="1"/>
  <c r="A1304" i="6"/>
  <c r="H1304" i="6"/>
  <c r="V1264" i="1" s="1"/>
  <c r="C1306" i="6" l="1"/>
  <c r="A1305" i="6"/>
  <c r="H1305" i="6"/>
  <c r="V1265" i="1" s="1"/>
  <c r="C1307" i="6" l="1"/>
  <c r="A1306" i="6"/>
  <c r="H1306" i="6"/>
  <c r="T1266" i="1" l="1"/>
  <c r="A1307" i="6"/>
  <c r="C1308" i="6"/>
  <c r="H1307" i="6"/>
  <c r="V1266" i="1" s="1"/>
  <c r="A1308" i="6" l="1"/>
  <c r="C1309" i="6"/>
  <c r="H1308" i="6"/>
  <c r="V1267" i="1" s="1"/>
  <c r="C1310" i="6" l="1"/>
  <c r="H1309" i="6"/>
  <c r="V1268" i="1" s="1"/>
  <c r="A1309" i="6"/>
  <c r="H1310" i="6" l="1"/>
  <c r="V1269" i="1" s="1"/>
  <c r="C1311" i="6"/>
  <c r="A1310" i="6"/>
  <c r="H1311" i="6" l="1"/>
  <c r="V1270" i="1" s="1"/>
  <c r="C1312" i="6"/>
  <c r="A1311" i="6"/>
  <c r="T1271" i="1" l="1"/>
  <c r="C1313" i="6"/>
  <c r="A1312" i="6"/>
  <c r="H1312" i="6"/>
  <c r="V1271" i="1" s="1"/>
  <c r="A1313" i="6" l="1"/>
  <c r="H1313" i="6"/>
  <c r="V1272" i="1" s="1"/>
  <c r="C1314" i="6"/>
  <c r="C1315" i="6" l="1"/>
  <c r="A1314" i="6"/>
  <c r="H1314" i="6"/>
  <c r="V1273" i="1" s="1"/>
  <c r="C1316" i="6" l="1"/>
  <c r="A1315" i="6"/>
  <c r="H1315" i="6"/>
  <c r="V1274" i="1" s="1"/>
  <c r="A1316" i="6" l="1"/>
  <c r="C1317" i="6"/>
  <c r="H1316" i="6"/>
  <c r="V1275" i="1" s="1"/>
  <c r="C1318" i="6" l="1"/>
  <c r="A1317" i="6"/>
  <c r="H1317" i="6"/>
  <c r="V1276" i="1" s="1"/>
  <c r="H1318" i="6" l="1"/>
  <c r="V1277" i="1" s="1"/>
  <c r="C1319" i="6"/>
  <c r="A1318" i="6"/>
  <c r="C1320" i="6" l="1"/>
  <c r="A1319" i="6"/>
  <c r="H1319" i="6"/>
  <c r="V1278" i="1" s="1"/>
  <c r="A1320" i="6" l="1"/>
  <c r="C1321" i="6"/>
  <c r="H1320" i="6"/>
  <c r="V1279" i="1" s="1"/>
  <c r="C1322" i="6" l="1"/>
  <c r="H1321" i="6"/>
  <c r="V1280" i="1" s="1"/>
  <c r="A1321" i="6"/>
  <c r="H1322" i="6" l="1"/>
  <c r="V1281" i="1" s="1"/>
  <c r="C1323" i="6"/>
  <c r="A1322" i="6"/>
  <c r="C1324" i="6" l="1"/>
  <c r="A1323" i="6"/>
  <c r="H1323" i="6"/>
  <c r="V1282" i="1" s="1"/>
  <c r="C1325" i="6" l="1"/>
  <c r="A1324" i="6"/>
  <c r="H1324" i="6"/>
  <c r="V1283" i="1" s="1"/>
  <c r="C1326" i="6" l="1"/>
  <c r="A1325" i="6"/>
  <c r="H1325" i="6"/>
  <c r="V1284" i="1" s="1"/>
  <c r="H1326" i="6" l="1"/>
  <c r="V1285" i="1" s="1"/>
  <c r="C1327" i="6"/>
  <c r="A1326" i="6"/>
  <c r="C1328" i="6" l="1"/>
  <c r="A1327" i="6"/>
  <c r="H1327" i="6"/>
  <c r="V1286" i="1" s="1"/>
  <c r="C1329" i="6" l="1"/>
  <c r="A1328" i="6"/>
  <c r="H1328" i="6"/>
  <c r="V1287" i="1" s="1"/>
  <c r="C1330" i="6" l="1"/>
  <c r="A1329" i="6"/>
  <c r="H1329" i="6"/>
  <c r="V1288" i="1" s="1"/>
  <c r="C1331" i="6" l="1"/>
  <c r="A1330" i="6"/>
  <c r="H1330" i="6"/>
  <c r="V1289" i="1" s="1"/>
  <c r="C1332" i="6" l="1"/>
  <c r="A1331" i="6"/>
  <c r="H1331" i="6"/>
  <c r="V1290" i="1" s="1"/>
  <c r="A1332" i="6" l="1"/>
  <c r="H1332" i="6"/>
  <c r="V1291" i="1" s="1"/>
  <c r="C1333" i="6"/>
  <c r="A1333" i="6" l="1"/>
  <c r="H1333" i="6"/>
  <c r="V1292" i="1" s="1"/>
  <c r="C1334" i="6"/>
  <c r="H1334" i="6" l="1"/>
  <c r="V1293" i="1" s="1"/>
  <c r="C1335" i="6"/>
  <c r="A1334" i="6"/>
  <c r="C1336" i="6" l="1"/>
  <c r="A1335" i="6"/>
  <c r="H1335" i="6"/>
  <c r="A1336" i="6" l="1"/>
  <c r="C1337" i="6"/>
  <c r="H1336" i="6"/>
  <c r="V1294" i="1" s="1"/>
  <c r="T1295" i="1" l="1"/>
  <c r="A1337" i="6"/>
  <c r="C1338" i="6"/>
  <c r="H1337" i="6"/>
  <c r="V1295" i="1" s="1"/>
  <c r="T1296" i="1" l="1"/>
  <c r="C1339" i="6"/>
  <c r="A1338" i="6"/>
  <c r="H1338" i="6"/>
  <c r="V1296" i="1" s="1"/>
  <c r="C1340" i="6" l="1"/>
  <c r="A1339" i="6"/>
  <c r="H1339" i="6"/>
  <c r="V1297" i="1" s="1"/>
  <c r="H1340" i="6" l="1"/>
  <c r="V1298" i="1" s="1"/>
  <c r="A1340" i="6"/>
  <c r="C1341" i="6"/>
  <c r="T1299" i="1" l="1"/>
  <c r="A1341" i="6"/>
  <c r="H1341" i="6"/>
  <c r="V1299" i="1" s="1"/>
  <c r="C1342" i="6"/>
  <c r="A1342" i="6" l="1"/>
  <c r="H1342" i="6"/>
  <c r="V1300" i="1" s="1"/>
  <c r="C1343" i="6"/>
  <c r="H1343" i="6" l="1"/>
  <c r="V1301" i="1" s="1"/>
  <c r="C1344" i="6"/>
  <c r="A1343" i="6"/>
  <c r="C1345" i="6" l="1"/>
  <c r="A1344" i="6"/>
  <c r="H1344" i="6"/>
  <c r="V1302" i="1" s="1"/>
  <c r="C1346" i="6" l="1"/>
  <c r="H1345" i="6"/>
  <c r="V1303" i="1" s="1"/>
  <c r="A1345" i="6"/>
  <c r="C1347" i="6" l="1"/>
  <c r="A1346" i="6"/>
  <c r="H1346" i="6"/>
  <c r="V1304" i="1" s="1"/>
  <c r="C1348" i="6" l="1"/>
  <c r="A1347" i="6"/>
  <c r="H1347" i="6"/>
  <c r="V1305" i="1" s="1"/>
  <c r="A1348" i="6" l="1"/>
  <c r="C1349" i="6"/>
  <c r="H1348" i="6"/>
  <c r="V1306" i="1" s="1"/>
  <c r="A1349" i="6" l="1"/>
  <c r="H1349" i="6"/>
  <c r="V1307" i="1" s="1"/>
  <c r="C1350" i="6"/>
  <c r="C1351" i="6" l="1"/>
  <c r="A1350" i="6"/>
  <c r="H1350" i="6"/>
  <c r="V1308" i="1" s="1"/>
  <c r="H1351" i="6" l="1"/>
  <c r="V1309" i="1" s="1"/>
  <c r="C1352" i="6"/>
  <c r="A1351" i="6"/>
  <c r="A1352" i="6" l="1"/>
  <c r="C1353" i="6"/>
  <c r="H1352" i="6"/>
  <c r="V1310" i="1" s="1"/>
  <c r="A1353" i="6" l="1"/>
  <c r="H1353" i="6"/>
  <c r="V1311" i="1" s="1"/>
  <c r="C1354" i="6"/>
  <c r="C1355" i="6" l="1"/>
  <c r="A1354" i="6"/>
  <c r="H1354" i="6"/>
  <c r="V1312" i="1" s="1"/>
  <c r="H1355" i="6" l="1"/>
  <c r="V1313" i="1" s="1"/>
  <c r="C1356" i="6"/>
  <c r="A1355" i="6"/>
  <c r="C1357" i="6" l="1"/>
  <c r="A1356" i="6"/>
  <c r="H1356" i="6"/>
  <c r="V1314" i="1" s="1"/>
  <c r="C1358" i="6" l="1"/>
  <c r="H1357" i="6"/>
  <c r="V1315" i="1" s="1"/>
  <c r="A1357" i="6"/>
  <c r="C1359" i="6" l="1"/>
  <c r="A1358" i="6"/>
  <c r="H1358" i="6"/>
  <c r="V1316" i="1" s="1"/>
  <c r="C1360" i="6" l="1"/>
  <c r="A1359" i="6"/>
  <c r="H1359" i="6"/>
  <c r="V1317" i="1" s="1"/>
  <c r="C1361" i="6" l="1"/>
  <c r="A1360" i="6"/>
  <c r="H1360" i="6"/>
  <c r="V1318" i="1" s="1"/>
  <c r="H1361" i="6" l="1"/>
  <c r="V1319" i="1" s="1"/>
  <c r="A1361" i="6"/>
  <c r="C1362" i="6"/>
  <c r="A1362" i="6" l="1"/>
  <c r="H1362" i="6"/>
  <c r="V1320" i="1" s="1"/>
  <c r="C1363" i="6"/>
  <c r="C1364" i="6" l="1"/>
  <c r="A1363" i="6"/>
  <c r="H1363" i="6"/>
  <c r="V1321" i="1" s="1"/>
  <c r="C1365" i="6" l="1"/>
  <c r="A1364" i="6"/>
  <c r="H1364" i="6"/>
  <c r="C1366" i="6" l="1"/>
  <c r="A1365" i="6"/>
  <c r="H1365" i="6"/>
  <c r="V1322" i="1" s="1"/>
  <c r="H1366" i="6" l="1"/>
  <c r="V1323" i="1" s="1"/>
  <c r="C1367" i="6"/>
  <c r="A1366" i="6"/>
  <c r="A1367" i="6" l="1"/>
  <c r="H1367" i="6"/>
  <c r="V1324" i="1" s="1"/>
  <c r="C1368" i="6"/>
  <c r="C1369" i="6" l="1"/>
  <c r="A1368" i="6"/>
  <c r="H1368" i="6"/>
  <c r="V1325" i="1" s="1"/>
  <c r="A1369" i="6" l="1"/>
  <c r="H1369" i="6"/>
  <c r="V1326" i="1" s="1"/>
  <c r="C1370" i="6"/>
  <c r="H1370" i="6" l="1"/>
  <c r="V1327" i="1" s="1"/>
  <c r="C1371" i="6"/>
  <c r="A1370" i="6"/>
  <c r="C1372" i="6" l="1"/>
  <c r="A1371" i="6"/>
  <c r="H1371" i="6"/>
  <c r="V1328" i="1" s="1"/>
  <c r="C1373" i="6" l="1"/>
  <c r="A1372" i="6"/>
  <c r="H1372" i="6"/>
  <c r="V1329" i="1" s="1"/>
  <c r="C1374" i="6" l="1"/>
  <c r="A1373" i="6"/>
  <c r="H1373" i="6"/>
  <c r="V1330" i="1" s="1"/>
  <c r="H1374" i="6" l="1"/>
  <c r="V1331" i="1" s="1"/>
  <c r="C1375" i="6"/>
  <c r="A1374" i="6"/>
  <c r="C1376" i="6" l="1"/>
  <c r="A1375" i="6"/>
  <c r="H1375" i="6"/>
  <c r="V1332" i="1" s="1"/>
  <c r="C1377" i="6" l="1"/>
  <c r="A1376" i="6"/>
  <c r="H1376" i="6"/>
  <c r="V1333" i="1" s="1"/>
  <c r="C1378" i="6" l="1"/>
  <c r="A1377" i="6"/>
  <c r="H1377" i="6"/>
  <c r="V1334" i="1" s="1"/>
  <c r="C1379" i="6" l="1"/>
  <c r="A1378" i="6"/>
  <c r="H1378" i="6"/>
  <c r="V1335" i="1" s="1"/>
  <c r="C1380" i="6" l="1"/>
  <c r="A1379" i="6"/>
  <c r="H1379" i="6"/>
  <c r="V1336" i="1" s="1"/>
  <c r="C1381" i="6" l="1"/>
  <c r="A1380" i="6"/>
  <c r="H1380" i="6"/>
  <c r="V1337" i="1" s="1"/>
  <c r="C1382" i="6" l="1"/>
  <c r="A1381" i="6"/>
  <c r="H1381" i="6"/>
  <c r="V1338" i="1" s="1"/>
  <c r="C1383" i="6" l="1"/>
  <c r="A1382" i="6"/>
  <c r="H1382" i="6"/>
  <c r="V1339" i="1" s="1"/>
  <c r="C1384" i="6" l="1"/>
  <c r="H1383" i="6"/>
  <c r="V1340" i="1" s="1"/>
  <c r="A1383" i="6"/>
  <c r="H1384" i="6" l="1"/>
  <c r="V1341" i="1" s="1"/>
  <c r="C1385" i="6"/>
  <c r="A1384" i="6"/>
  <c r="C1386" i="6" l="1"/>
  <c r="A1385" i="6"/>
  <c r="H1385" i="6"/>
  <c r="V1342" i="1" s="1"/>
  <c r="H1386" i="6" l="1"/>
  <c r="V1343" i="1" s="1"/>
  <c r="C1387" i="6"/>
  <c r="A1386" i="6"/>
  <c r="C1388" i="6" l="1"/>
  <c r="A1387" i="6"/>
  <c r="H1387" i="6"/>
  <c r="V1344" i="1" s="1"/>
  <c r="C1389" i="6" l="1"/>
  <c r="A1388" i="6"/>
  <c r="H1388" i="6"/>
  <c r="V1345" i="1" s="1"/>
  <c r="A1389" i="6" l="1"/>
  <c r="H1389" i="6"/>
  <c r="V1346" i="1" s="1"/>
  <c r="C1390" i="6"/>
  <c r="H1390" i="6" l="1"/>
  <c r="V1347" i="1" s="1"/>
  <c r="C1391" i="6"/>
  <c r="A1390" i="6"/>
  <c r="H1391" i="6" l="1"/>
  <c r="V1348" i="1" s="1"/>
  <c r="C1392" i="6"/>
  <c r="A1391" i="6"/>
  <c r="C1393" i="6" l="1"/>
  <c r="A1392" i="6"/>
  <c r="H1392" i="6"/>
  <c r="V1349" i="1" s="1"/>
  <c r="C1394" i="6" l="1"/>
  <c r="A1393" i="6"/>
  <c r="H1393" i="6"/>
  <c r="T1350" i="1" l="1"/>
  <c r="C1395" i="6"/>
  <c r="H1394" i="6"/>
  <c r="V1350" i="1" s="1"/>
  <c r="A1394" i="6"/>
  <c r="C1396" i="6" l="1"/>
  <c r="A1395" i="6"/>
  <c r="H1395" i="6"/>
  <c r="V1351" i="1" s="1"/>
  <c r="H1396" i="6" l="1"/>
  <c r="V1352" i="1" s="1"/>
  <c r="A1396" i="6"/>
  <c r="C1397" i="6"/>
  <c r="C1398" i="6" l="1"/>
  <c r="A1397" i="6"/>
  <c r="H1397" i="6"/>
  <c r="V1353" i="1" s="1"/>
  <c r="A1398" i="6" l="1"/>
  <c r="C1399" i="6"/>
  <c r="H1398" i="6"/>
  <c r="V1354" i="1" s="1"/>
  <c r="C1400" i="6" l="1"/>
  <c r="A1399" i="6"/>
  <c r="H1399" i="6"/>
  <c r="V1355" i="1" s="1"/>
  <c r="C1401" i="6" l="1"/>
  <c r="A1400" i="6"/>
  <c r="H1400" i="6"/>
  <c r="V1356" i="1" s="1"/>
  <c r="C1402" i="6" l="1"/>
  <c r="A1401" i="6"/>
  <c r="H1401" i="6"/>
  <c r="V1357" i="1" s="1"/>
  <c r="C1403" i="6" l="1"/>
  <c r="A1402" i="6"/>
  <c r="H1402" i="6"/>
  <c r="V1358" i="1" s="1"/>
  <c r="A1403" i="6" l="1"/>
  <c r="H1403" i="6"/>
  <c r="V1359" i="1" s="1"/>
  <c r="C1404" i="6"/>
  <c r="C1405" i="6" l="1"/>
  <c r="A1404" i="6"/>
  <c r="H1404" i="6"/>
  <c r="V1360" i="1" s="1"/>
  <c r="C1406" i="6" l="1"/>
  <c r="A1405" i="6"/>
  <c r="H1405" i="6"/>
  <c r="V1361" i="1" s="1"/>
  <c r="C1407" i="6" l="1"/>
  <c r="A1406" i="6"/>
  <c r="H1406" i="6"/>
  <c r="V1362" i="1" s="1"/>
  <c r="H1407" i="6" l="1"/>
  <c r="V1363" i="1" s="1"/>
  <c r="C1408" i="6"/>
  <c r="A1407" i="6"/>
  <c r="C1409" i="6" l="1"/>
  <c r="A1408" i="6"/>
  <c r="H1408" i="6"/>
  <c r="V1364" i="1" s="1"/>
  <c r="C1410" i="6" l="1"/>
  <c r="A1409" i="6"/>
  <c r="H1409" i="6"/>
  <c r="V1365" i="1" s="1"/>
  <c r="C1411" i="6" l="1"/>
  <c r="A1410" i="6"/>
  <c r="H1410" i="6"/>
  <c r="V1366" i="1" s="1"/>
  <c r="H1411" i="6" l="1"/>
  <c r="V1367" i="1" s="1"/>
  <c r="A1411" i="6"/>
  <c r="C1412" i="6"/>
  <c r="C1413" i="6" l="1"/>
  <c r="H1412" i="6"/>
  <c r="V1368" i="1" s="1"/>
  <c r="A1412" i="6"/>
  <c r="H1413" i="6" l="1"/>
  <c r="V1369" i="1" s="1"/>
  <c r="C1414" i="6"/>
  <c r="A1413" i="6"/>
  <c r="C1415" i="6" l="1"/>
  <c r="A1414" i="6"/>
  <c r="H1414" i="6"/>
  <c r="V1370" i="1" s="1"/>
  <c r="H1415" i="6" l="1"/>
  <c r="V1371" i="1" s="1"/>
  <c r="C1416" i="6"/>
  <c r="A1415" i="6"/>
  <c r="C1417" i="6" l="1"/>
  <c r="A1416" i="6"/>
  <c r="H1416" i="6"/>
  <c r="V1372" i="1" s="1"/>
  <c r="C1418" i="6" l="1"/>
  <c r="A1417" i="6"/>
  <c r="H1417" i="6"/>
  <c r="V1373" i="1" s="1"/>
  <c r="A1418" i="6" l="1"/>
  <c r="H1418" i="6"/>
  <c r="V1374" i="1" s="1"/>
  <c r="C1419" i="6"/>
  <c r="H1419" i="6" l="1"/>
  <c r="V1375" i="1" s="1"/>
  <c r="C1420" i="6"/>
  <c r="A1419" i="6"/>
  <c r="H1420" i="6" l="1"/>
  <c r="V1376" i="1" s="1"/>
  <c r="C1421" i="6"/>
  <c r="A1420" i="6"/>
  <c r="C1422" i="6" l="1"/>
  <c r="A1421" i="6"/>
  <c r="H1421" i="6"/>
  <c r="V1377" i="1" s="1"/>
  <c r="C1423" i="6" l="1"/>
  <c r="H1422" i="6"/>
  <c r="A1422" i="6"/>
  <c r="T1378" i="1" l="1"/>
  <c r="A1423" i="6"/>
  <c r="C1424" i="6"/>
  <c r="H1423" i="6"/>
  <c r="V1378" i="1" s="1"/>
  <c r="A1424" i="6" l="1"/>
  <c r="C1425" i="6"/>
  <c r="H1424" i="6"/>
  <c r="V1379" i="1" s="1"/>
  <c r="C1426" i="6" l="1"/>
  <c r="A1425" i="6"/>
  <c r="H1425" i="6"/>
  <c r="V1380" i="1" s="1"/>
  <c r="C1427" i="6" l="1"/>
  <c r="A1426" i="6"/>
  <c r="H1426" i="6"/>
  <c r="V1381" i="1" s="1"/>
  <c r="H1427" i="6" l="1"/>
  <c r="V1382" i="1" s="1"/>
  <c r="C1428" i="6"/>
  <c r="A1427" i="6"/>
  <c r="A1428" i="6" l="1"/>
  <c r="H1428" i="6"/>
  <c r="V1383" i="1" s="1"/>
  <c r="C1429" i="6"/>
  <c r="A1429" i="6" l="1"/>
  <c r="H1429" i="6"/>
  <c r="V1384" i="1" s="1"/>
  <c r="C1430" i="6"/>
  <c r="H1430" i="6" l="1"/>
  <c r="V1385" i="1" s="1"/>
  <c r="C1431" i="6"/>
  <c r="A1430" i="6"/>
  <c r="A1431" i="6" l="1"/>
  <c r="C1432" i="6"/>
  <c r="H1431" i="6"/>
  <c r="V1386" i="1" s="1"/>
  <c r="H1432" i="6" l="1"/>
  <c r="V1387" i="1" s="1"/>
  <c r="A1432" i="6"/>
  <c r="C1433" i="6"/>
  <c r="C1434" i="6" l="1"/>
  <c r="A1433" i="6"/>
  <c r="H1433" i="6"/>
  <c r="V1388" i="1" s="1"/>
  <c r="C1435" i="6" l="1"/>
  <c r="A1434" i="6"/>
  <c r="H1434" i="6"/>
  <c r="V1389" i="1" s="1"/>
  <c r="C1436" i="6" l="1"/>
  <c r="A1435" i="6"/>
  <c r="H1435" i="6"/>
  <c r="V1390" i="1" s="1"/>
  <c r="A1436" i="6" l="1"/>
  <c r="H1436" i="6"/>
  <c r="V1391" i="1" s="1"/>
  <c r="C1437" i="6"/>
  <c r="C1438" i="6" l="1"/>
  <c r="A1437" i="6"/>
  <c r="H1437" i="6"/>
  <c r="V1392" i="1" s="1"/>
  <c r="H1438" i="6" l="1"/>
  <c r="V1393" i="1" s="1"/>
  <c r="C1439" i="6"/>
  <c r="A1438" i="6"/>
  <c r="C1440" i="6" l="1"/>
  <c r="A1439" i="6"/>
  <c r="H1439" i="6"/>
  <c r="V1394" i="1" s="1"/>
  <c r="A1440" i="6" l="1"/>
  <c r="H1440" i="6"/>
  <c r="V1395" i="1" s="1"/>
  <c r="C1441" i="6"/>
  <c r="C1442" i="6" l="1"/>
  <c r="A1441" i="6"/>
  <c r="H1441" i="6"/>
  <c r="V1396" i="1" s="1"/>
  <c r="C1443" i="6" l="1"/>
  <c r="A1442" i="6"/>
  <c r="H1442" i="6"/>
  <c r="V1397" i="1" s="1"/>
  <c r="C1444" i="6" l="1"/>
  <c r="A1443" i="6"/>
  <c r="H1443" i="6"/>
  <c r="V1398" i="1" s="1"/>
  <c r="H1444" i="6" l="1"/>
  <c r="V1399" i="1" s="1"/>
  <c r="C1445" i="6"/>
  <c r="A1444" i="6"/>
  <c r="C1446" i="6" l="1"/>
  <c r="H1445" i="6"/>
  <c r="V1400" i="1" s="1"/>
  <c r="A1445" i="6"/>
  <c r="C1447" i="6" l="1"/>
  <c r="A1446" i="6"/>
  <c r="H1446" i="6"/>
  <c r="V1401" i="1" s="1"/>
  <c r="C1448" i="6" l="1"/>
  <c r="A1447" i="6"/>
  <c r="H1447" i="6"/>
  <c r="V1402" i="1" s="1"/>
  <c r="C1449" i="6" l="1"/>
  <c r="A1448" i="6"/>
  <c r="H1448" i="6"/>
  <c r="V1403" i="1" s="1"/>
  <c r="A1449" i="6" l="1"/>
  <c r="H1449" i="6"/>
  <c r="V1404" i="1" s="1"/>
  <c r="C1450" i="6"/>
  <c r="H1450" i="6" l="1"/>
  <c r="V1405" i="1" s="1"/>
  <c r="C1451" i="6"/>
  <c r="A1450" i="6"/>
  <c r="C1452" i="6" l="1"/>
  <c r="H1451" i="6"/>
  <c r="A1451" i="6"/>
  <c r="A1452" i="6" l="1"/>
  <c r="C1453" i="6"/>
  <c r="H1452" i="6"/>
  <c r="V1406" i="1" s="1"/>
  <c r="A1453" i="6" l="1"/>
  <c r="C1454" i="6"/>
  <c r="H1453" i="6"/>
  <c r="V1407" i="1" s="1"/>
  <c r="C1455" i="6" l="1"/>
  <c r="H1454" i="6"/>
  <c r="V1408" i="1" s="1"/>
  <c r="A1454" i="6"/>
  <c r="T1409" i="1" l="1"/>
  <c r="C1456" i="6"/>
  <c r="A1455" i="6"/>
  <c r="H1455" i="6"/>
  <c r="V1409" i="1" s="1"/>
  <c r="H1456" i="6" l="1"/>
  <c r="V1410" i="1" s="1"/>
  <c r="C1457" i="6"/>
  <c r="A1456" i="6"/>
  <c r="C1458" i="6" l="1"/>
  <c r="A1457" i="6"/>
  <c r="H1457" i="6"/>
  <c r="V1411" i="1" s="1"/>
  <c r="A1458" i="6" l="1"/>
  <c r="H1458" i="6"/>
  <c r="V1412" i="1" s="1"/>
  <c r="C1459" i="6"/>
  <c r="C1460" i="6" l="1"/>
  <c r="A1459" i="6"/>
  <c r="H1459" i="6"/>
  <c r="V1413" i="1" s="1"/>
  <c r="C1461" i="6" l="1"/>
  <c r="A1460" i="6"/>
  <c r="H1460" i="6"/>
  <c r="V1414" i="1" s="1"/>
  <c r="A1461" i="6" l="1"/>
  <c r="C1462" i="6"/>
  <c r="H1461" i="6"/>
  <c r="V1415" i="1" s="1"/>
  <c r="C1463" i="6" l="1"/>
  <c r="A1462" i="6"/>
  <c r="H1462" i="6"/>
  <c r="V1416" i="1" s="1"/>
  <c r="H1463" i="6" l="1"/>
  <c r="V1417" i="1" s="1"/>
  <c r="C1464" i="6"/>
  <c r="A1463" i="6"/>
  <c r="C1465" i="6" l="1"/>
  <c r="A1464" i="6"/>
  <c r="H1464" i="6"/>
  <c r="V1418" i="1" s="1"/>
  <c r="C1466" i="6" l="1"/>
  <c r="A1465" i="6"/>
  <c r="H1465" i="6"/>
  <c r="V1419" i="1" s="1"/>
  <c r="C1467" i="6" l="1"/>
  <c r="A1466" i="6"/>
  <c r="H1466" i="6"/>
  <c r="V1420" i="1" s="1"/>
  <c r="C1468" i="6" l="1"/>
  <c r="A1467" i="6"/>
  <c r="H1467" i="6"/>
  <c r="V1421" i="1" s="1"/>
  <c r="C1469" i="6" l="1"/>
  <c r="A1468" i="6"/>
  <c r="H1468" i="6"/>
  <c r="V1422" i="1" s="1"/>
  <c r="C1470" i="6" l="1"/>
  <c r="H1469" i="6"/>
  <c r="V1423" i="1" s="1"/>
  <c r="A1469" i="6"/>
  <c r="C1471" i="6" l="1"/>
  <c r="A1470" i="6"/>
  <c r="H1470" i="6"/>
  <c r="V1424" i="1" s="1"/>
  <c r="C1472" i="6" l="1"/>
  <c r="A1471" i="6"/>
  <c r="H1471" i="6"/>
  <c r="V1425" i="1" s="1"/>
  <c r="C1473" i="6" l="1"/>
  <c r="A1472" i="6"/>
  <c r="H1472" i="6"/>
  <c r="V1426" i="1" s="1"/>
  <c r="C1474" i="6" l="1"/>
  <c r="A1473" i="6"/>
  <c r="H1473" i="6"/>
  <c r="V1427" i="1" s="1"/>
  <c r="C1475" i="6" l="1"/>
  <c r="H1474" i="6"/>
  <c r="V1428" i="1" s="1"/>
  <c r="A1474" i="6"/>
  <c r="C1476" i="6" l="1"/>
  <c r="A1475" i="6"/>
  <c r="H1475" i="6"/>
  <c r="V1429" i="1" s="1"/>
  <c r="C1477" i="6" l="1"/>
  <c r="A1476" i="6"/>
  <c r="H1476" i="6"/>
  <c r="V1430" i="1" s="1"/>
  <c r="A1477" i="6" l="1"/>
  <c r="H1477" i="6"/>
  <c r="V1431" i="1" s="1"/>
  <c r="C1478" i="6"/>
  <c r="A1478" i="6" l="1"/>
  <c r="H1478" i="6"/>
  <c r="V1432" i="1" s="1"/>
  <c r="C1479" i="6"/>
  <c r="H1479" i="6" l="1"/>
  <c r="V1433" i="1" s="1"/>
  <c r="C1480" i="6"/>
  <c r="A1479" i="6"/>
  <c r="C1481" i="6" l="1"/>
  <c r="A1480" i="6"/>
  <c r="H1480" i="6"/>
  <c r="C1482" i="6" l="1"/>
  <c r="H1481" i="6"/>
  <c r="V1434" i="1" s="1"/>
  <c r="A1481" i="6"/>
  <c r="C1483" i="6" l="1"/>
  <c r="A1482" i="6"/>
  <c r="H1482" i="6"/>
  <c r="V1435" i="1" s="1"/>
  <c r="T1436" i="1" l="1"/>
  <c r="H1483" i="6"/>
  <c r="V1436" i="1" s="1"/>
  <c r="A1483" i="6"/>
  <c r="C1484" i="6"/>
  <c r="H1484" i="6" l="1"/>
  <c r="V1437" i="1" s="1"/>
  <c r="C1485" i="6"/>
  <c r="A1484" i="6"/>
  <c r="A1485" i="6" l="1"/>
  <c r="H1485" i="6"/>
  <c r="V1438" i="1" s="1"/>
  <c r="C1486" i="6"/>
  <c r="C1487" i="6" l="1"/>
  <c r="A1486" i="6"/>
  <c r="H1486" i="6"/>
  <c r="V1439" i="1" s="1"/>
  <c r="C1488" i="6" l="1"/>
  <c r="A1487" i="6"/>
  <c r="H1487" i="6"/>
  <c r="V1440" i="1" s="1"/>
  <c r="T1441" i="1" l="1"/>
  <c r="C1489" i="6"/>
  <c r="A1488" i="6"/>
  <c r="H1488" i="6"/>
  <c r="V1441" i="1" s="1"/>
  <c r="C1490" i="6" l="1"/>
  <c r="A1489" i="6"/>
  <c r="H1489" i="6"/>
  <c r="V1442" i="1" s="1"/>
  <c r="C1491" i="6" l="1"/>
  <c r="A1490" i="6"/>
  <c r="H1490" i="6"/>
  <c r="V1443" i="1" s="1"/>
  <c r="C1492" i="6" l="1"/>
  <c r="A1491" i="6"/>
  <c r="H1491" i="6"/>
  <c r="V1444" i="1" s="1"/>
  <c r="H1492" i="6" l="1"/>
  <c r="V1445" i="1" s="1"/>
  <c r="C1493" i="6"/>
  <c r="A1492" i="6"/>
  <c r="C1494" i="6" l="1"/>
  <c r="A1493" i="6"/>
  <c r="H1493" i="6"/>
  <c r="V1446" i="1" s="1"/>
  <c r="A1494" i="6" l="1"/>
  <c r="C1495" i="6"/>
  <c r="H1494" i="6"/>
  <c r="V1447" i="1" s="1"/>
  <c r="C1496" i="6" l="1"/>
  <c r="A1495" i="6"/>
  <c r="H1495" i="6"/>
  <c r="V1448" i="1" s="1"/>
  <c r="H1496" i="6" l="1"/>
  <c r="V1449" i="1" s="1"/>
  <c r="A1496" i="6"/>
  <c r="C1497" i="6"/>
  <c r="C1498" i="6" l="1"/>
  <c r="A1497" i="6"/>
  <c r="H1497" i="6"/>
  <c r="V1450" i="1" s="1"/>
  <c r="C1499" i="6" l="1"/>
  <c r="A1498" i="6"/>
  <c r="H1498" i="6"/>
  <c r="V1451" i="1" s="1"/>
  <c r="C1500" i="6" l="1"/>
  <c r="H1499" i="6"/>
  <c r="V1452" i="1" s="1"/>
  <c r="A1499" i="6"/>
  <c r="H1500" i="6" l="1"/>
  <c r="V1453" i="1" s="1"/>
  <c r="A1500" i="6"/>
  <c r="C1501" i="6"/>
  <c r="C1502" i="6" l="1"/>
  <c r="A1501" i="6"/>
  <c r="H1501" i="6"/>
  <c r="V1454" i="1" s="1"/>
  <c r="C1503" i="6" l="1"/>
  <c r="A1502" i="6"/>
  <c r="H1502" i="6"/>
  <c r="V1455" i="1" s="1"/>
  <c r="C1504" i="6" l="1"/>
  <c r="A1503" i="6"/>
  <c r="H1503" i="6"/>
  <c r="V1456" i="1" s="1"/>
  <c r="T1457" i="1" l="1"/>
  <c r="H1504" i="6"/>
  <c r="V1457" i="1" s="1"/>
  <c r="C1505" i="6"/>
  <c r="A1504" i="6"/>
  <c r="T1458" i="1" l="1"/>
  <c r="A1505" i="6"/>
  <c r="H1505" i="6"/>
  <c r="V1458" i="1" s="1"/>
  <c r="C1506" i="6"/>
  <c r="C1507" i="6" l="1"/>
  <c r="A1506" i="6"/>
  <c r="H1506" i="6"/>
  <c r="V1459" i="1" s="1"/>
  <c r="C1508" i="6" l="1"/>
  <c r="A1507" i="6"/>
  <c r="H1507" i="6"/>
  <c r="V1460" i="1" s="1"/>
  <c r="C1509" i="6" l="1"/>
  <c r="A1508" i="6"/>
  <c r="H1508" i="6"/>
  <c r="V1461" i="1" s="1"/>
  <c r="A1509" i="6" l="1"/>
  <c r="H1509" i="6"/>
  <c r="V70" i="1" l="1"/>
  <c r="T254" i="1"/>
  <c r="T698" i="1"/>
  <c r="T929" i="1"/>
  <c r="T1037" i="1"/>
  <c r="T183" i="1"/>
  <c r="T1206" i="1"/>
  <c r="T1051" i="1"/>
  <c r="T872" i="1"/>
  <c r="T863" i="1"/>
  <c r="T713" i="1"/>
  <c r="T1199" i="1"/>
  <c r="T985" i="1"/>
  <c r="T582" i="1"/>
  <c r="T998" i="1"/>
  <c r="T984" i="1"/>
  <c r="T758" i="1"/>
  <c r="T1065" i="1"/>
  <c r="T1013" i="1"/>
  <c r="T1302" i="1"/>
  <c r="T502" i="1"/>
  <c r="T689" i="1"/>
  <c r="T1049" i="1"/>
  <c r="T580" i="1"/>
  <c r="T971" i="1"/>
  <c r="T1190" i="1"/>
  <c r="T410" i="1"/>
  <c r="T897" i="1"/>
  <c r="T866" i="1"/>
  <c r="T870" i="1"/>
  <c r="T1111" i="1"/>
  <c r="T194" i="1"/>
  <c r="T942" i="1"/>
  <c r="T249" i="1"/>
  <c r="T586" i="1"/>
  <c r="T1088" i="1"/>
  <c r="T881" i="1"/>
  <c r="T171" i="1"/>
  <c r="T186" i="1"/>
  <c r="T244" i="1"/>
  <c r="T414" i="1"/>
  <c r="T1306" i="1"/>
  <c r="T981" i="1"/>
  <c r="T724" i="1"/>
  <c r="T901" i="1"/>
  <c r="T778" i="1"/>
  <c r="T701" i="1"/>
  <c r="T1174" i="1"/>
  <c r="T1094" i="1"/>
  <c r="T859" i="1"/>
  <c r="T1305" i="1"/>
  <c r="T1317" i="1"/>
  <c r="T537" i="1"/>
  <c r="T869" i="1"/>
  <c r="T1165" i="1"/>
  <c r="T237" i="1"/>
  <c r="T187" i="1"/>
  <c r="T436" i="1"/>
  <c r="T577" i="1"/>
  <c r="T699" i="1"/>
  <c r="T240" i="1"/>
  <c r="T695" i="1"/>
  <c r="T193" i="1"/>
  <c r="T946" i="1"/>
  <c r="T421" i="1"/>
  <c r="T450" i="1"/>
  <c r="V77" i="1"/>
  <c r="T830" i="1"/>
  <c r="V65" i="1"/>
  <c r="Z65" i="1" s="1"/>
  <c r="T702" i="1"/>
  <c r="T1120" i="1"/>
  <c r="T911" i="1"/>
  <c r="T726" i="1"/>
  <c r="T423" i="1"/>
  <c r="T950" i="1"/>
  <c r="T584" i="1"/>
  <c r="T481" i="1"/>
  <c r="T862" i="1"/>
  <c r="T974" i="1"/>
  <c r="T760" i="1"/>
  <c r="T1068" i="1"/>
  <c r="T1166" i="1"/>
  <c r="V68" i="1"/>
  <c r="Z68" i="1" s="1"/>
  <c r="T182" i="1"/>
  <c r="V47" i="1"/>
  <c r="T1204" i="1"/>
  <c r="V59" i="1"/>
  <c r="T977" i="1"/>
  <c r="V50" i="1"/>
  <c r="T717" i="1"/>
  <c r="T621" i="1"/>
  <c r="T923" i="1"/>
  <c r="T468" i="1"/>
  <c r="T949" i="1"/>
  <c r="T476" i="1"/>
  <c r="T978" i="1"/>
  <c r="T199" i="1"/>
  <c r="T867" i="1"/>
  <c r="T184" i="1"/>
  <c r="T1034" i="1"/>
  <c r="T1059" i="1"/>
  <c r="T789" i="1"/>
  <c r="T771" i="1"/>
  <c r="T839" i="1"/>
  <c r="T914" i="1"/>
  <c r="V67" i="1"/>
  <c r="Z67" i="1" s="1"/>
  <c r="T161" i="1"/>
  <c r="V69" i="1"/>
  <c r="T1321" i="1"/>
  <c r="V78" i="1"/>
  <c r="T578" i="1"/>
  <c r="V48" i="1"/>
  <c r="T498" i="1"/>
  <c r="V51" i="1"/>
  <c r="T250" i="1"/>
  <c r="T157" i="1"/>
  <c r="T924" i="1"/>
  <c r="T408" i="1"/>
  <c r="T1194" i="1"/>
  <c r="T1035" i="1"/>
  <c r="T1303" i="1"/>
  <c r="T272" i="1"/>
  <c r="T153" i="1"/>
  <c r="T1067" i="1"/>
  <c r="T509" i="1"/>
  <c r="T444" i="1"/>
  <c r="T521" i="1"/>
  <c r="V42" i="1"/>
  <c r="T492" i="1"/>
  <c r="V61" i="1"/>
  <c r="T1064" i="1"/>
  <c r="V76" i="1"/>
  <c r="T1079" i="1"/>
  <c r="T1181" i="1"/>
  <c r="V52" i="1"/>
  <c r="T1168" i="1"/>
  <c r="T197" i="1"/>
  <c r="T155" i="1"/>
  <c r="T495" i="1"/>
  <c r="T607" i="1"/>
  <c r="T868" i="1"/>
  <c r="T472" i="1"/>
  <c r="T462" i="1"/>
  <c r="T505" i="1"/>
  <c r="T1161" i="1"/>
  <c r="T169" i="1"/>
  <c r="T528" i="1"/>
  <c r="T523" i="1"/>
  <c r="V53" i="1"/>
  <c r="T857" i="1"/>
  <c r="V55" i="1"/>
  <c r="T833" i="1"/>
  <c r="T1195" i="1"/>
  <c r="T1063" i="1"/>
  <c r="T1039" i="1"/>
  <c r="T1089" i="1"/>
  <c r="T419" i="1"/>
  <c r="T1197" i="1"/>
  <c r="T609" i="1"/>
  <c r="T1060" i="1"/>
  <c r="T855" i="1"/>
  <c r="T253" i="1"/>
  <c r="T873" i="1"/>
  <c r="T773" i="1"/>
  <c r="T247" i="1"/>
  <c r="T581" i="1"/>
  <c r="T503" i="1"/>
  <c r="T585" i="1"/>
  <c r="T160" i="1"/>
  <c r="T1177" i="1"/>
  <c r="T1201" i="1"/>
  <c r="T443" i="1"/>
  <c r="T275" i="1"/>
  <c r="T489" i="1"/>
  <c r="T448" i="1"/>
  <c r="T188" i="1"/>
  <c r="T727" i="1"/>
  <c r="T534" i="1"/>
  <c r="T844" i="1"/>
  <c r="T719" i="1"/>
  <c r="T754" i="1"/>
  <c r="T842" i="1"/>
  <c r="T826" i="1"/>
  <c r="T685" i="1"/>
  <c r="T836" i="1"/>
  <c r="T613" i="1"/>
  <c r="T703" i="1"/>
  <c r="T445" i="1"/>
  <c r="T413" i="1"/>
  <c r="T1025" i="1"/>
  <c r="T435" i="1"/>
  <c r="T999" i="1"/>
  <c r="T1006" i="1"/>
  <c r="T832" i="1"/>
  <c r="T1033" i="1"/>
  <c r="T843" i="1"/>
  <c r="T1203" i="1"/>
  <c r="T433" i="1"/>
  <c r="T412" i="1"/>
  <c r="T617" i="1"/>
  <c r="T780" i="1"/>
  <c r="T573" i="1"/>
  <c r="T1180" i="1"/>
  <c r="T779" i="1"/>
  <c r="T1171" i="1"/>
  <c r="T531" i="1"/>
  <c r="T245" i="1"/>
  <c r="T784" i="1"/>
  <c r="T781" i="1"/>
  <c r="T168" i="1"/>
  <c r="T416" i="1"/>
  <c r="T189" i="1"/>
  <c r="T170" i="1"/>
  <c r="T1164" i="1"/>
  <c r="T530" i="1"/>
  <c r="T167" i="1"/>
  <c r="T589" i="1"/>
  <c r="T466" i="1"/>
  <c r="T1083" i="1"/>
  <c r="T522" i="1"/>
  <c r="T785" i="1"/>
  <c r="T1004" i="1"/>
  <c r="T1309" i="1"/>
  <c r="T690" i="1"/>
  <c r="T1313" i="1"/>
  <c r="T896" i="1"/>
  <c r="T251" i="1"/>
  <c r="T620" i="1"/>
  <c r="T191" i="1"/>
  <c r="T583" i="1"/>
  <c r="T164" i="1"/>
  <c r="T864" i="1"/>
  <c r="T283" i="1"/>
  <c r="T269" i="1"/>
  <c r="T192" i="1"/>
  <c r="T1169" i="1"/>
  <c r="T504" i="1"/>
  <c r="T159" i="1"/>
  <c r="T1315" i="1"/>
  <c r="T1192" i="1"/>
  <c r="T579" i="1"/>
  <c r="T242" i="1"/>
  <c r="T405" i="1"/>
  <c r="T166" i="1"/>
  <c r="T1316" i="1"/>
  <c r="T957" i="1"/>
  <c r="T243" i="1"/>
  <c r="T418" i="1"/>
  <c r="T281" i="1"/>
  <c r="T1053" i="1"/>
  <c r="T576" i="1"/>
  <c r="T266" i="1"/>
  <c r="T943" i="1"/>
  <c r="T994" i="1"/>
  <c r="T196" i="1"/>
  <c r="T838" i="1"/>
  <c r="T1170" i="1"/>
  <c r="T885" i="1"/>
  <c r="T894" i="1"/>
  <c r="T1007" i="1"/>
  <c r="T1022" i="1"/>
  <c r="T1124" i="1"/>
  <c r="T922" i="1"/>
  <c r="T606" i="1"/>
  <c r="T1310" i="1"/>
  <c r="T940" i="1"/>
  <c r="T602" i="1"/>
  <c r="T1318" i="1"/>
  <c r="T241" i="1"/>
  <c r="T424" i="1"/>
  <c r="T593" i="1"/>
  <c r="T1125" i="1"/>
  <c r="T835" i="1"/>
  <c r="T1207" i="1"/>
  <c r="T201" i="1"/>
  <c r="T915" i="1"/>
  <c r="T697" i="1"/>
  <c r="T494" i="1"/>
  <c r="T518" i="1"/>
  <c r="T1112" i="1"/>
  <c r="T854" i="1"/>
  <c r="T461" i="1"/>
  <c r="T972" i="1"/>
  <c r="T1122" i="1"/>
  <c r="T1057" i="1"/>
  <c r="T446" i="1"/>
  <c r="T506" i="1"/>
  <c r="T614" i="1"/>
  <c r="T888" i="1"/>
  <c r="T983" i="1"/>
  <c r="T694" i="1"/>
  <c r="T688" i="1"/>
  <c r="T162" i="1"/>
  <c r="T1082" i="1"/>
  <c r="T270" i="1"/>
  <c r="T1178" i="1"/>
  <c r="T1061" i="1"/>
  <c r="T274" i="1"/>
  <c r="T610" i="1"/>
  <c r="T508" i="1"/>
  <c r="T524" i="1"/>
  <c r="T1175" i="1"/>
  <c r="T276" i="1"/>
  <c r="T1041" i="1"/>
  <c r="T163" i="1"/>
  <c r="T687" i="1"/>
  <c r="T782" i="1"/>
  <c r="T1307" i="1"/>
  <c r="T1312" i="1"/>
  <c r="T279" i="1"/>
  <c r="T947" i="1"/>
  <c r="T425" i="1"/>
  <c r="T700" i="1"/>
  <c r="T406" i="1"/>
  <c r="T1301" i="1"/>
  <c r="T887" i="1"/>
  <c r="T440" i="1"/>
  <c r="T496" i="1"/>
  <c r="T507" i="1"/>
  <c r="T1084" i="1"/>
  <c r="T165" i="1"/>
  <c r="T1026" i="1"/>
  <c r="T769" i="1"/>
  <c r="T246" i="1"/>
  <c r="T686" i="1"/>
  <c r="T238" i="1"/>
  <c r="T278" i="1"/>
  <c r="T1062" i="1"/>
  <c r="T743" i="1"/>
  <c r="V63" i="1"/>
  <c r="Z63" i="1" s="1"/>
  <c r="T919" i="1"/>
  <c r="V56" i="1"/>
  <c r="T470" i="1"/>
  <c r="T536" i="1"/>
  <c r="T1086" i="1"/>
  <c r="T477" i="1"/>
  <c r="T1091" i="1"/>
  <c r="T704" i="1"/>
  <c r="T1027" i="1"/>
  <c r="T411" i="1"/>
  <c r="T532" i="1"/>
  <c r="T284" i="1"/>
  <c r="T1202" i="1"/>
  <c r="T733" i="1"/>
  <c r="V74" i="1"/>
  <c r="T837" i="1"/>
  <c r="V64" i="1"/>
  <c r="Z64" i="1" s="1"/>
  <c r="T1319" i="1"/>
  <c r="V75" i="1"/>
  <c r="T447" i="1"/>
  <c r="V54" i="1"/>
  <c r="T172" i="1"/>
  <c r="V45" i="1"/>
  <c r="T693" i="1"/>
  <c r="V66" i="1"/>
  <c r="Z66" i="1" s="1"/>
  <c r="T490" i="1"/>
  <c r="V46" i="1"/>
  <c r="T720" i="1"/>
  <c r="V73" i="1"/>
  <c r="T478" i="1"/>
  <c r="T1090" i="1"/>
  <c r="T783" i="1"/>
  <c r="T1118" i="1"/>
  <c r="T407" i="1"/>
  <c r="T517" i="1"/>
  <c r="T255" i="1"/>
  <c r="T1311" i="1"/>
  <c r="T787" i="1"/>
  <c r="V58" i="1"/>
  <c r="T463" i="1"/>
  <c r="V60" i="1"/>
  <c r="T575" i="1"/>
  <c r="V49" i="1"/>
  <c r="T751" i="1"/>
  <c r="T1069" i="1"/>
  <c r="V79" i="1"/>
  <c r="T533" i="1"/>
  <c r="T603" i="1"/>
  <c r="T1023" i="1"/>
  <c r="T829" i="1"/>
  <c r="T497" i="1"/>
  <c r="T1172" i="1"/>
  <c r="T1087" i="1"/>
  <c r="T1055" i="1"/>
  <c r="T865" i="1"/>
  <c r="T1095" i="1"/>
  <c r="T861" i="1"/>
  <c r="T439" i="1"/>
  <c r="T520" i="1"/>
  <c r="T853" i="1"/>
  <c r="T198" i="1"/>
  <c r="T500" i="1"/>
  <c r="V71" i="1"/>
  <c r="T831" i="1"/>
  <c r="T265" i="1"/>
  <c r="V44" i="1"/>
  <c r="T840" i="1"/>
  <c r="T1200" i="1"/>
  <c r="T955" i="1"/>
  <c r="T591" i="1"/>
  <c r="T1205" i="1"/>
  <c r="T588" i="1"/>
  <c r="T185" i="1"/>
  <c r="T1173" i="1"/>
  <c r="T181" i="1"/>
  <c r="T828" i="1"/>
  <c r="T925" i="1"/>
  <c r="T845" i="1"/>
  <c r="T834" i="1"/>
  <c r="T841" i="1"/>
  <c r="T1189" i="1"/>
  <c r="T501" i="1"/>
  <c r="T1092" i="1"/>
  <c r="T479" i="1"/>
  <c r="T491" i="1"/>
  <c r="T271" i="1"/>
  <c r="T776" i="1"/>
  <c r="T273" i="1"/>
  <c r="T475" i="1"/>
  <c r="T409" i="1"/>
  <c r="T173" i="1"/>
  <c r="T195" i="1"/>
  <c r="T1191" i="1"/>
  <c r="T860" i="1"/>
  <c r="T493" i="1"/>
  <c r="T451" i="1"/>
  <c r="T268" i="1"/>
  <c r="T417" i="1"/>
  <c r="T952" i="1"/>
  <c r="T980" i="1"/>
  <c r="T705" i="1"/>
  <c r="T604" i="1"/>
  <c r="T941" i="1"/>
  <c r="T1209" i="1"/>
  <c r="T761" i="1"/>
  <c r="T1167" i="1"/>
  <c r="T438" i="1"/>
  <c r="T753" i="1"/>
  <c r="V43" i="1"/>
  <c r="T422" i="1"/>
  <c r="V57" i="1"/>
  <c r="T592" i="1"/>
  <c r="V62" i="1"/>
  <c r="Z62" i="1" s="1"/>
  <c r="T1029" i="1"/>
  <c r="V72" i="1"/>
  <c r="T420" i="1"/>
  <c r="T280" i="1"/>
  <c r="T601" i="1"/>
  <c r="T248" i="1"/>
  <c r="T1308" i="1"/>
  <c r="T437" i="1"/>
  <c r="T252" i="1"/>
  <c r="T615" i="1"/>
  <c r="T1116" i="1"/>
  <c r="T856" i="1"/>
  <c r="T1320" i="1"/>
  <c r="T1031" i="1"/>
  <c r="T1078" i="1"/>
  <c r="T775" i="1"/>
  <c r="T473" i="1"/>
  <c r="T827" i="1"/>
  <c r="T285" i="1"/>
  <c r="T453" i="1"/>
  <c r="T587" i="1"/>
  <c r="T156" i="1"/>
  <c r="T467" i="1"/>
  <c r="T691" i="1"/>
  <c r="T415" i="1"/>
  <c r="T267" i="1"/>
  <c r="T917" i="1"/>
  <c r="T921" i="1"/>
  <c r="T1009" i="1"/>
  <c r="T750" i="1"/>
  <c r="T442" i="1"/>
  <c r="T858" i="1"/>
  <c r="T499" i="1"/>
  <c r="T1304" i="1"/>
  <c r="T257" i="1"/>
  <c r="T1097" i="1"/>
  <c r="T239" i="1"/>
  <c r="T1056" i="1"/>
  <c r="T1208" i="1"/>
  <c r="T1036" i="1"/>
  <c r="T944" i="1"/>
  <c r="T871" i="1"/>
  <c r="T1196" i="1"/>
  <c r="T954" i="1"/>
  <c r="T277" i="1"/>
  <c r="T1030" i="1"/>
  <c r="T696" i="1"/>
  <c r="T590" i="1"/>
  <c r="T951" i="1"/>
  <c r="T154" i="1"/>
  <c r="T256" i="1"/>
  <c r="T480" i="1"/>
  <c r="T1314" i="1"/>
  <c r="T1050" i="1"/>
  <c r="T441" i="1"/>
  <c r="T1032" i="1"/>
  <c r="T825" i="1"/>
  <c r="T449" i="1"/>
  <c r="T469" i="1"/>
  <c r="T747" i="1"/>
  <c r="T1038" i="1"/>
  <c r="T474" i="1"/>
  <c r="T910" i="1"/>
  <c r="T996" i="1"/>
  <c r="T729" i="1"/>
  <c r="T1011" i="1"/>
  <c r="T681" i="1"/>
  <c r="T1139" i="1"/>
  <c r="T131" i="1"/>
  <c r="T327" i="1"/>
  <c r="T801" i="1"/>
  <c r="T215" i="1"/>
  <c r="T1335" i="1"/>
  <c r="V80" i="1"/>
  <c r="T299" i="1"/>
  <c r="T790" i="1"/>
  <c r="T1071" i="1"/>
  <c r="T669" i="1"/>
  <c r="T324" i="1"/>
  <c r="V81" i="1"/>
  <c r="T1402" i="1"/>
  <c r="T668" i="1"/>
  <c r="T306" i="1"/>
  <c r="T326" i="1"/>
  <c r="T485" i="1"/>
  <c r="T391" i="1"/>
  <c r="T321" i="1"/>
  <c r="T97" i="1"/>
  <c r="T1267" i="1"/>
  <c r="T1252" i="1"/>
  <c r="T309" i="1"/>
  <c r="T904" i="1"/>
  <c r="T635" i="1"/>
  <c r="T402" i="1"/>
  <c r="T1229" i="1"/>
  <c r="T307" i="1"/>
  <c r="T264" i="1"/>
  <c r="T377" i="1"/>
  <c r="T1158" i="1"/>
  <c r="T259" i="1"/>
  <c r="T1360" i="1"/>
  <c r="T1146" i="1"/>
  <c r="T226" i="1"/>
  <c r="T1140" i="1"/>
  <c r="T559" i="1"/>
  <c r="T1224" i="1"/>
  <c r="T1339" i="1"/>
  <c r="T211" i="1"/>
  <c r="T803" i="1"/>
  <c r="T308" i="1"/>
  <c r="T653" i="1"/>
  <c r="T316" i="1"/>
  <c r="T104" i="1"/>
  <c r="T1346" i="1"/>
  <c r="T1212" i="1"/>
  <c r="T1416" i="1"/>
  <c r="T1076" i="1"/>
  <c r="T340" i="1"/>
  <c r="T330" i="1"/>
  <c r="T961" i="1"/>
  <c r="T96" i="1"/>
  <c r="T649" i="1"/>
  <c r="T1131" i="1"/>
  <c r="T736" i="1"/>
  <c r="T1396" i="1"/>
  <c r="T958" i="1"/>
  <c r="T230" i="1"/>
  <c r="T233" i="1"/>
  <c r="T560" i="1"/>
  <c r="T1364" i="1"/>
  <c r="T561" i="1"/>
  <c r="T659" i="1"/>
  <c r="T711" i="1"/>
  <c r="T1415" i="1"/>
  <c r="T1265" i="1"/>
  <c r="T1138" i="1"/>
  <c r="T1435" i="1"/>
  <c r="T69" i="1"/>
  <c r="T1228" i="1"/>
  <c r="T1344" i="1"/>
  <c r="T1072" i="1"/>
  <c r="T100" i="1"/>
  <c r="T1446" i="1"/>
  <c r="T74" i="1"/>
  <c r="T1145" i="1"/>
  <c r="T1153" i="1"/>
  <c r="T428" i="1"/>
  <c r="T1242" i="1"/>
  <c r="T671" i="1"/>
  <c r="T1383" i="1"/>
  <c r="T142" i="1"/>
  <c r="T108" i="1"/>
  <c r="T395" i="1"/>
  <c r="T401" i="1"/>
  <c r="T369" i="1"/>
  <c r="T127" i="1"/>
  <c r="T344" i="1"/>
  <c r="T1367" i="1"/>
  <c r="T212" i="1"/>
  <c r="T85" i="1"/>
  <c r="T260" i="1"/>
  <c r="T1286" i="1"/>
  <c r="T106" i="1"/>
  <c r="T816" i="1"/>
  <c r="T1442" i="1"/>
  <c r="T1455" i="1"/>
  <c r="T111" i="1"/>
  <c r="T817" i="1"/>
  <c r="T565" i="1"/>
  <c r="T735" i="1"/>
  <c r="T59" i="1"/>
  <c r="T339" i="1"/>
  <c r="T122" i="1"/>
  <c r="T599" i="1"/>
  <c r="T1359" i="1"/>
  <c r="T1353" i="1"/>
  <c r="T1456" i="1"/>
  <c r="T50" i="1"/>
  <c r="T379" i="1"/>
  <c r="T121" i="1"/>
  <c r="T1143" i="1"/>
  <c r="T1440" i="1"/>
  <c r="T805" i="1"/>
  <c r="T1343" i="1"/>
  <c r="T73" i="1"/>
  <c r="T45" i="1"/>
  <c r="T1249" i="1"/>
  <c r="T960" i="1"/>
  <c r="T1241" i="1"/>
  <c r="T1361" i="1"/>
  <c r="T510" i="1"/>
  <c r="T563" i="1"/>
  <c r="T1460" i="1"/>
  <c r="T296" i="1"/>
  <c r="T768" i="1"/>
  <c r="T806" i="1"/>
  <c r="T232" i="1"/>
  <c r="T488" i="1"/>
  <c r="T657" i="1"/>
  <c r="T1432" i="1"/>
  <c r="T319" i="1"/>
  <c r="T338" i="1"/>
  <c r="T794" i="1"/>
  <c r="T202" i="1"/>
  <c r="T1226" i="1"/>
  <c r="T482" i="1"/>
  <c r="T403" i="1"/>
  <c r="T1245" i="1"/>
  <c r="T109" i="1"/>
  <c r="T123" i="1"/>
  <c r="T707" i="1"/>
  <c r="T1256" i="1"/>
  <c r="T301" i="1"/>
  <c r="T227" i="1"/>
  <c r="T228" i="1"/>
  <c r="T41" i="1"/>
  <c r="T99" i="1"/>
  <c r="T656" i="1"/>
  <c r="T1150" i="1"/>
  <c r="T358" i="1"/>
  <c r="T988" i="1"/>
  <c r="T380" i="1"/>
  <c r="T303" i="1"/>
  <c r="T1235" i="1"/>
  <c r="T261" i="1"/>
  <c r="T1147" i="1"/>
  <c r="T1186" i="1"/>
  <c r="T1128" i="1"/>
  <c r="T368" i="1"/>
  <c r="T483" i="1"/>
  <c r="T61" i="1"/>
  <c r="T350" i="1"/>
  <c r="T798" i="1"/>
  <c r="T337" i="1"/>
  <c r="T1355" i="1"/>
  <c r="T712" i="1"/>
  <c r="T1397" i="1"/>
  <c r="T1374" i="1"/>
  <c r="T1103" i="1"/>
  <c r="T1377" i="1"/>
  <c r="T1334" i="1"/>
  <c r="T903" i="1"/>
  <c r="T126" i="1"/>
  <c r="T662" i="1"/>
  <c r="T792" i="1"/>
  <c r="T764" i="1"/>
  <c r="T1385" i="1"/>
  <c r="T229" i="1"/>
  <c r="T397" i="1"/>
  <c r="T1369" i="1"/>
  <c r="T767" i="1"/>
  <c r="T552" i="1"/>
  <c r="T315" i="1"/>
  <c r="T812" i="1"/>
  <c r="T1450" i="1"/>
  <c r="T1287" i="1"/>
  <c r="T56" i="1"/>
  <c r="T738" i="1"/>
  <c r="T484" i="1"/>
  <c r="T292" i="1"/>
  <c r="T114" i="1"/>
  <c r="T1399" i="1"/>
  <c r="T1420" i="1"/>
  <c r="T298" i="1"/>
  <c r="T1358" i="1"/>
  <c r="T643" i="1"/>
  <c r="T1332" i="1"/>
  <c r="T964" i="1"/>
  <c r="T1454" i="1"/>
  <c r="T1075" i="1"/>
  <c r="T1261" i="1"/>
  <c r="T51" i="1"/>
  <c r="T203" i="1"/>
  <c r="T1422" i="1"/>
  <c r="T1430" i="1"/>
  <c r="T1276" i="1"/>
  <c r="T1427" i="1"/>
  <c r="T386" i="1"/>
  <c r="T236" i="1"/>
  <c r="T991" i="1"/>
  <c r="T765" i="1"/>
  <c r="T221" i="1"/>
  <c r="T1099" i="1"/>
  <c r="T1403" i="1"/>
  <c r="T47" i="1"/>
  <c r="T82" i="1"/>
  <c r="T1130" i="1"/>
  <c r="T639" i="1"/>
  <c r="T623" i="1"/>
  <c r="T1254" i="1"/>
  <c r="T135" i="1"/>
  <c r="T793" i="1"/>
  <c r="T144" i="1"/>
  <c r="T1345" i="1"/>
  <c r="T1135" i="1"/>
  <c r="T596" i="1"/>
  <c r="T1398" i="1"/>
  <c r="T626" i="1"/>
  <c r="T630" i="1"/>
  <c r="T137" i="1"/>
  <c r="T1136" i="1"/>
  <c r="T1216" i="1"/>
  <c r="T231" i="1"/>
  <c r="T381" i="1"/>
  <c r="T1461" i="1"/>
  <c r="T81" i="1"/>
  <c r="T1102" i="1"/>
  <c r="T1149" i="1"/>
  <c r="T234" i="1"/>
  <c r="T512" i="1"/>
  <c r="T302" i="1"/>
  <c r="T432" i="1"/>
  <c r="T811" i="1"/>
  <c r="T66" i="1"/>
  <c r="T216" i="1"/>
  <c r="T637" i="1"/>
  <c r="T390" i="1"/>
  <c r="T335" i="1"/>
  <c r="T562" i="1"/>
  <c r="T1247" i="1"/>
  <c r="T336" i="1"/>
  <c r="T1129" i="1"/>
  <c r="T1394" i="1"/>
  <c r="T352" i="1"/>
  <c r="T1098" i="1"/>
  <c r="T1290" i="1"/>
  <c r="T258" i="1"/>
  <c r="T1133" i="1"/>
  <c r="T205" i="1"/>
  <c r="T641" i="1"/>
  <c r="T665" i="1"/>
  <c r="T1395" i="1"/>
  <c r="T1419" i="1"/>
  <c r="T709" i="1"/>
  <c r="T204" i="1"/>
  <c r="T1210" i="1"/>
  <c r="T799" i="1"/>
  <c r="T598" i="1"/>
  <c r="T60" i="1"/>
  <c r="T1127" i="1"/>
  <c r="T63" i="1"/>
  <c r="T382" i="1"/>
  <c r="T1370" i="1"/>
  <c r="T547" i="1"/>
  <c r="T145" i="1"/>
  <c r="T214" i="1"/>
  <c r="T1453" i="1"/>
  <c r="T1382" i="1"/>
  <c r="T1390" i="1"/>
  <c r="T710" i="1"/>
  <c r="T347" i="1"/>
  <c r="T556" i="1"/>
  <c r="T366" i="1"/>
  <c r="T632" i="1"/>
  <c r="T564" i="1"/>
  <c r="T594" i="1"/>
  <c r="T546" i="1"/>
  <c r="T1431" i="1"/>
  <c r="T1283" i="1"/>
  <c r="T286" i="1"/>
  <c r="T515" i="1"/>
  <c r="T92" i="1"/>
  <c r="T107" i="1"/>
  <c r="T791" i="1"/>
  <c r="T986" i="1"/>
  <c r="T1246" i="1"/>
  <c r="T990" i="1"/>
  <c r="T1215" i="1"/>
  <c r="T1104" i="1"/>
  <c r="T208" i="1"/>
  <c r="T357" i="1"/>
  <c r="T404" i="1"/>
  <c r="T802" i="1"/>
  <c r="T113" i="1"/>
  <c r="T322" i="1"/>
  <c r="T102" i="1"/>
  <c r="T1444" i="1"/>
  <c r="T486" i="1"/>
  <c r="T1338" i="1"/>
  <c r="T1277" i="1"/>
  <c r="T1410" i="1"/>
  <c r="T1336" i="1"/>
  <c r="T304" i="1"/>
  <c r="T355" i="1"/>
  <c r="T796" i="1"/>
  <c r="T654" i="1"/>
  <c r="T962" i="1"/>
  <c r="T119" i="1"/>
  <c r="T116" i="1"/>
  <c r="T1220" i="1"/>
  <c r="T1137" i="1"/>
  <c r="T737" i="1"/>
  <c r="T1349" i="1"/>
  <c r="T1433" i="1"/>
  <c r="T348" i="1"/>
  <c r="T1322" i="1"/>
  <c r="T124" i="1"/>
  <c r="T1259" i="1"/>
  <c r="T1429" i="1"/>
  <c r="T1323" i="1"/>
  <c r="T815" i="1"/>
  <c r="T331" i="1"/>
  <c r="T1368" i="1"/>
  <c r="T629" i="1"/>
  <c r="T1281" i="1"/>
  <c r="T514" i="1"/>
  <c r="T1248" i="1"/>
  <c r="T878" i="1"/>
  <c r="T93" i="1"/>
  <c r="T1418" i="1"/>
  <c r="T670" i="1"/>
  <c r="T332" i="1"/>
  <c r="T644" i="1"/>
  <c r="T1434" i="1"/>
  <c r="T290" i="1"/>
  <c r="T1329" i="1"/>
  <c r="T95" i="1"/>
  <c r="T539" i="1"/>
  <c r="T94" i="1"/>
  <c r="T58" i="1"/>
  <c r="T557" i="1"/>
  <c r="T1280" i="1"/>
  <c r="T1227" i="1"/>
  <c r="T511" i="1"/>
  <c r="T354" i="1"/>
  <c r="T1381" i="1"/>
  <c r="T235" i="1"/>
  <c r="T103" i="1"/>
  <c r="T71" i="1"/>
  <c r="T1352" i="1"/>
  <c r="T55" i="1"/>
  <c r="T551" i="1"/>
  <c r="T396" i="1"/>
  <c r="T98" i="1"/>
  <c r="T647" i="1"/>
  <c r="T105" i="1"/>
  <c r="T53" i="1"/>
  <c r="T879" i="1"/>
  <c r="T1401" i="1"/>
  <c r="T1424" i="1"/>
  <c r="T667" i="1"/>
  <c r="T1213" i="1"/>
  <c r="T600" i="1"/>
  <c r="T318" i="1"/>
  <c r="T636" i="1"/>
  <c r="T1407" i="1"/>
  <c r="T1278" i="1"/>
  <c r="T708" i="1"/>
  <c r="T392" i="1"/>
  <c r="T1211" i="1"/>
  <c r="T223" i="1"/>
  <c r="T140" i="1"/>
  <c r="T1221" i="1"/>
  <c r="T288" i="1"/>
  <c r="T1219" i="1"/>
  <c r="T804" i="1"/>
  <c r="T365" i="1"/>
  <c r="T658" i="1"/>
  <c r="T367" i="1"/>
  <c r="T210" i="1"/>
  <c r="T46" i="1"/>
  <c r="T371" i="1"/>
  <c r="T645" i="1"/>
  <c r="T1240" i="1"/>
  <c r="T219" i="1"/>
  <c r="T363" i="1"/>
  <c r="T88" i="1"/>
  <c r="T1421" i="1"/>
  <c r="T389" i="1"/>
  <c r="T125" i="1"/>
  <c r="T642" i="1"/>
  <c r="T430" i="1"/>
  <c r="T1393" i="1"/>
  <c r="T555" i="1"/>
  <c r="T487" i="1"/>
  <c r="T1373" i="1"/>
  <c r="T1340" i="1"/>
  <c r="T1327" i="1"/>
  <c r="T1330" i="1"/>
  <c r="T1279" i="1"/>
  <c r="T1451" i="1"/>
  <c r="T766" i="1"/>
  <c r="T1282" i="1"/>
  <c r="T398" i="1"/>
  <c r="T362" i="1"/>
  <c r="T1255" i="1"/>
  <c r="T1222" i="1"/>
  <c r="T1144" i="1"/>
  <c r="T763" i="1"/>
  <c r="T1141" i="1"/>
  <c r="T385" i="1"/>
  <c r="T429" i="1"/>
  <c r="T426" i="1"/>
  <c r="T906" i="1"/>
  <c r="T1289" i="1"/>
  <c r="T907" i="1"/>
  <c r="T217" i="1"/>
  <c r="T300" i="1"/>
  <c r="T1445" i="1"/>
  <c r="T638" i="1"/>
  <c r="T1251" i="1"/>
  <c r="T516" i="1"/>
  <c r="T1257" i="1"/>
  <c r="T387" i="1"/>
  <c r="T1126" i="1"/>
  <c r="T431" i="1"/>
  <c r="T1148" i="1"/>
  <c r="T1452" i="1"/>
  <c r="T84" i="1"/>
  <c r="T323" i="1"/>
  <c r="T877" i="1"/>
  <c r="T427" i="1"/>
  <c r="T349" i="1"/>
  <c r="T1389" i="1"/>
  <c r="T1437" i="1"/>
  <c r="T110" i="1"/>
  <c r="T52" i="1"/>
  <c r="T1438" i="1"/>
  <c r="T762" i="1"/>
  <c r="T1074" i="1"/>
  <c r="T134" i="1"/>
  <c r="T393" i="1"/>
  <c r="T328" i="1"/>
  <c r="T661" i="1"/>
  <c r="T400" i="1"/>
  <c r="T1428" i="1"/>
  <c r="T1263" i="1"/>
  <c r="T706" i="1"/>
  <c r="T809" i="1"/>
  <c r="T1391" i="1"/>
  <c r="T1250" i="1"/>
  <c r="T1275" i="1"/>
  <c r="T876" i="1"/>
  <c r="T57" i="1"/>
  <c r="T1459" i="1"/>
  <c r="T78" i="1"/>
  <c r="T1413" i="1"/>
  <c r="T120" i="1"/>
  <c r="T43" i="1"/>
  <c r="T130" i="1"/>
  <c r="T652" i="1"/>
  <c r="T115" i="1"/>
  <c r="T874" i="1"/>
  <c r="T206" i="1"/>
  <c r="T312" i="1"/>
  <c r="T139" i="1"/>
  <c r="T1357" i="1"/>
  <c r="T655" i="1"/>
  <c r="T112" i="1"/>
  <c r="T54" i="1"/>
  <c r="T1448" i="1"/>
  <c r="T1447" i="1"/>
  <c r="T595" i="1"/>
  <c r="T70" i="1"/>
  <c r="T351" i="1"/>
  <c r="T263" i="1"/>
  <c r="T808" i="1"/>
  <c r="T132" i="1"/>
  <c r="T1380" i="1"/>
  <c r="T675" i="1"/>
  <c r="T1331" i="1"/>
  <c r="T648" i="1"/>
  <c r="T1326" i="1"/>
  <c r="T1400" i="1"/>
  <c r="T225" i="1"/>
  <c r="T364" i="1"/>
  <c r="T341" i="1"/>
  <c r="T128" i="1"/>
  <c r="T218" i="1"/>
  <c r="T660" i="1"/>
  <c r="T1262" i="1"/>
  <c r="T634" i="1"/>
  <c r="T86" i="1"/>
  <c r="T325" i="1"/>
  <c r="T220" i="1"/>
  <c r="T317" i="1"/>
  <c r="T1362" i="1"/>
  <c r="T77" i="1"/>
  <c r="T346" i="1"/>
  <c r="T1417" i="1"/>
  <c r="T1405" i="1"/>
  <c r="T287" i="1"/>
  <c r="T800" i="1"/>
  <c r="T329" i="1"/>
  <c r="T553" i="1"/>
  <c r="T554" i="1"/>
  <c r="T1384" i="1"/>
  <c r="T89" i="1"/>
  <c r="T597" i="1"/>
  <c r="T640" i="1"/>
  <c r="T314" i="1"/>
  <c r="T42" i="1"/>
  <c r="T79" i="1"/>
  <c r="T740" i="1"/>
  <c r="T356" i="1"/>
  <c r="T905" i="1"/>
  <c r="T1337" i="1"/>
  <c r="T875" i="1"/>
  <c r="T1260" i="1"/>
  <c r="T1347" i="1"/>
  <c r="T118" i="1"/>
  <c r="T1388" i="1"/>
  <c r="T378" i="1"/>
  <c r="T1225" i="1"/>
  <c r="T987" i="1"/>
  <c r="T333" i="1"/>
  <c r="T1375" i="1"/>
  <c r="T1288" i="1"/>
  <c r="T1392" i="1"/>
  <c r="T663" i="1"/>
  <c r="T399" i="1"/>
  <c r="T739" i="1"/>
  <c r="T633" i="1"/>
  <c r="T1237" i="1"/>
  <c r="T959" i="1"/>
  <c r="T674" i="1"/>
  <c r="T141" i="1"/>
  <c r="T902" i="1"/>
  <c r="T297" i="1"/>
  <c r="T1142" i="1"/>
  <c r="T289" i="1"/>
  <c r="T1223" i="1"/>
  <c r="T320" i="1"/>
  <c r="T1354" i="1"/>
  <c r="T44" i="1"/>
  <c r="T677" i="1"/>
  <c r="T666" i="1"/>
  <c r="T550" i="1"/>
  <c r="T646" i="1"/>
  <c r="T360" i="1"/>
  <c r="T1214" i="1"/>
  <c r="T1244" i="1"/>
  <c r="T1404" i="1"/>
  <c r="T361" i="1"/>
  <c r="T1443" i="1"/>
  <c r="T542" i="1"/>
  <c r="T117" i="1"/>
  <c r="T814" i="1"/>
  <c r="T1218" i="1"/>
  <c r="T672" i="1"/>
  <c r="T143" i="1"/>
  <c r="T1363" i="1"/>
  <c r="T1328" i="1"/>
  <c r="T1387" i="1"/>
  <c r="T1232" i="1"/>
  <c r="T374" i="1"/>
  <c r="T1366" i="1"/>
  <c r="T1291" i="1"/>
  <c r="T1341" i="1"/>
  <c r="T75" i="1"/>
  <c r="T262" i="1"/>
  <c r="T908" i="1"/>
  <c r="T1293" i="1"/>
  <c r="T1365" i="1"/>
  <c r="T549" i="1"/>
  <c r="T1285" i="1"/>
  <c r="T1258" i="1"/>
  <c r="T334" i="1"/>
  <c r="T1070" i="1"/>
  <c r="T1414" i="1"/>
  <c r="T1243" i="1"/>
  <c r="T1376" i="1"/>
  <c r="T1284" i="1"/>
  <c r="T138" i="1"/>
  <c r="T83" i="1"/>
  <c r="T1423" i="1"/>
  <c r="T294" i="1"/>
  <c r="T558" i="1"/>
  <c r="T133" i="1"/>
  <c r="T222" i="1"/>
  <c r="T1236" i="1"/>
  <c r="T72" i="1"/>
  <c r="T310" i="1"/>
  <c r="T1325" i="1"/>
  <c r="T992" i="1"/>
  <c r="T1449" i="1"/>
  <c r="T1101" i="1"/>
  <c r="T353" i="1"/>
  <c r="T207" i="1"/>
  <c r="T1134" i="1"/>
  <c r="T807" i="1"/>
  <c r="T1264" i="1"/>
  <c r="T209" i="1"/>
  <c r="T345" i="1"/>
  <c r="T1253" i="1"/>
  <c r="T136" i="1"/>
  <c r="T76" i="1"/>
  <c r="T1386" i="1"/>
  <c r="T1372" i="1"/>
  <c r="T224" i="1"/>
  <c r="T1132" i="1"/>
  <c r="T291" i="1"/>
  <c r="T676" i="1"/>
  <c r="T1231" i="1"/>
  <c r="T734" i="1"/>
  <c r="T129" i="1"/>
  <c r="T305" i="1"/>
  <c r="T293" i="1"/>
  <c r="T313" i="1"/>
  <c r="T295" i="1"/>
  <c r="T631" i="1"/>
  <c r="T1439" i="1"/>
  <c r="T1270" i="1"/>
  <c r="T1324" i="1"/>
  <c r="T49" i="1"/>
  <c r="T388" i="1"/>
  <c r="T101" i="1"/>
  <c r="T673" i="1"/>
  <c r="T880" i="1"/>
  <c r="T1348" i="1"/>
  <c r="T1274" i="1"/>
  <c r="T989" i="1"/>
  <c r="T664" i="1"/>
  <c r="T1230" i="1"/>
  <c r="T1073" i="1"/>
  <c r="T963" i="1"/>
  <c r="T359" i="1"/>
  <c r="T1426" i="1"/>
  <c r="T1234" i="1"/>
  <c r="T394" i="1"/>
  <c r="T795" i="1"/>
  <c r="T1273" i="1"/>
  <c r="T1356" i="1"/>
  <c r="T48" i="1"/>
  <c r="T384" i="1"/>
  <c r="T1100" i="1"/>
  <c r="T383" i="1"/>
  <c r="T1333" i="1"/>
  <c r="T1342" i="1"/>
  <c r="T213" i="1"/>
  <c r="T1152" i="1"/>
  <c r="T545" i="1"/>
  <c r="T810" i="1"/>
  <c r="T80" i="1"/>
  <c r="T1371" i="1"/>
  <c r="T1292" i="1"/>
  <c r="T1425" i="1"/>
  <c r="T87" i="1"/>
  <c r="T566" i="1"/>
  <c r="T1268" i="1"/>
  <c r="T458" i="1"/>
  <c r="T179" i="1"/>
  <c r="T1294" i="1"/>
  <c r="T567" i="1"/>
  <c r="T460" i="1"/>
  <c r="T1188" i="1"/>
  <c r="T1184" i="1"/>
  <c r="T934" i="1"/>
  <c r="T570" i="1"/>
  <c r="T544" i="1"/>
  <c r="T148" i="1"/>
  <c r="T678" i="1"/>
  <c r="T1160" i="1"/>
  <c r="T1187" i="1"/>
  <c r="T851" i="1"/>
  <c r="T372" i="1"/>
  <c r="T1379" i="1"/>
  <c r="T625" i="1"/>
  <c r="T1042" i="1"/>
  <c r="T1406" i="1"/>
  <c r="T1300" i="1"/>
  <c r="T1238" i="1"/>
  <c r="T650" i="1"/>
  <c r="T342" i="1"/>
  <c r="T175" i="1"/>
  <c r="T1045" i="1"/>
  <c r="T178" i="1"/>
  <c r="T1412" i="1"/>
  <c r="T151" i="1"/>
  <c r="T1048" i="1"/>
  <c r="T1297" i="1"/>
  <c r="T1046" i="1"/>
  <c r="T343" i="1"/>
  <c r="T1154" i="1"/>
  <c r="T1269" i="1"/>
  <c r="T146" i="1"/>
  <c r="T682" i="1"/>
  <c r="T538" i="1"/>
  <c r="T823" i="1"/>
  <c r="T818" i="1"/>
  <c r="T820" i="1"/>
  <c r="T457" i="1"/>
  <c r="T1298" i="1"/>
  <c r="T456" i="1"/>
  <c r="T1156" i="1"/>
  <c r="T571" i="1"/>
  <c r="T174" i="1"/>
  <c r="T373" i="1"/>
  <c r="T679" i="1"/>
  <c r="T680" i="1"/>
  <c r="T628" i="1"/>
  <c r="T568" i="1"/>
  <c r="T1239" i="1"/>
  <c r="T1014" i="1"/>
  <c r="T1159" i="1"/>
  <c r="T1020" i="1"/>
  <c r="T936" i="1"/>
  <c r="T1351" i="1"/>
  <c r="T624" i="1"/>
  <c r="T454" i="1"/>
  <c r="T180" i="1"/>
  <c r="T1016" i="1"/>
  <c r="T1044" i="1"/>
  <c r="T176" i="1"/>
  <c r="T1408" i="1"/>
  <c r="T932" i="1"/>
  <c r="T824" i="1"/>
  <c r="T847" i="1"/>
  <c r="T147" i="1"/>
  <c r="T91" i="1"/>
  <c r="T819" i="1"/>
  <c r="T1182" i="1"/>
  <c r="T152" i="1"/>
  <c r="T1272" i="1"/>
  <c r="T1015" i="1"/>
  <c r="T931" i="1"/>
  <c r="T177" i="1"/>
  <c r="T1017" i="1"/>
  <c r="T1411" i="1"/>
  <c r="Z483" i="1"/>
  <c r="Z1408" i="1"/>
  <c r="Z516" i="1"/>
  <c r="Z1043" i="1"/>
  <c r="Z600" i="1"/>
  <c r="Z794" i="1"/>
  <c r="Z599" i="1"/>
  <c r="Z681" i="1"/>
  <c r="Z962" i="1"/>
  <c r="Z1188" i="1"/>
  <c r="Z820" i="1"/>
  <c r="Z1325" i="1"/>
  <c r="Z655" i="1"/>
  <c r="Z515" i="1"/>
  <c r="Z734" i="1"/>
  <c r="Z1071" i="1"/>
  <c r="Z680" i="1"/>
  <c r="Z1439" i="1"/>
  <c r="Z878" i="1"/>
  <c r="Z1326" i="1"/>
  <c r="Z822" i="1"/>
  <c r="Z1216" i="1"/>
  <c r="Z1242" i="1"/>
  <c r="Z684" i="1"/>
  <c r="Z847" i="1"/>
  <c r="Z1076" i="1"/>
  <c r="Z1074" i="1"/>
  <c r="Z823" i="1"/>
  <c r="Z1240" i="1"/>
  <c r="Z596" i="1"/>
  <c r="Z874" i="1"/>
  <c r="Z1268" i="1"/>
  <c r="Z792" i="1"/>
  <c r="Z1322" i="1"/>
  <c r="Z819" i="1"/>
  <c r="Z1098" i="1"/>
  <c r="Z626" i="1"/>
  <c r="Z877" i="1"/>
  <c r="Z709" i="1"/>
  <c r="Z683" i="1"/>
  <c r="Z961" i="1"/>
  <c r="Z905" i="1"/>
  <c r="Z795" i="1"/>
  <c r="Z653" i="1"/>
  <c r="Z736" i="1"/>
  <c r="Z1270" i="1"/>
  <c r="Z934" i="1"/>
  <c r="Z766" i="1"/>
  <c r="Z1155" i="1"/>
  <c r="Z1411" i="1"/>
  <c r="Z678" i="1"/>
  <c r="Z904" i="1"/>
  <c r="Z650" i="1"/>
  <c r="Z851" i="1"/>
  <c r="Z627" i="1"/>
  <c r="Z1409" i="1"/>
  <c r="Z880" i="1"/>
  <c r="Z1438" i="1"/>
  <c r="Z514" i="1"/>
  <c r="Z1295" i="1"/>
  <c r="Z902" i="1"/>
  <c r="Z656" i="1"/>
  <c r="Z931" i="1"/>
  <c r="Z1157" i="1"/>
  <c r="Z623" i="1"/>
  <c r="Z1019" i="1"/>
  <c r="Z1159" i="1"/>
  <c r="Z768" i="1"/>
  <c r="Z1215" i="1"/>
  <c r="Z850" i="1"/>
  <c r="Z1184" i="1"/>
  <c r="Z1016" i="1"/>
  <c r="Z1128" i="1"/>
  <c r="Z876" i="1"/>
  <c r="Z510" i="1"/>
  <c r="Z1104" i="1"/>
  <c r="Z1238" i="1"/>
  <c r="Z486" i="1"/>
  <c r="Z1407" i="1"/>
  <c r="Z1269" i="1"/>
  <c r="Z1241" i="1"/>
  <c r="Z1436" i="1"/>
  <c r="Z1271" i="1"/>
  <c r="Z708" i="1"/>
  <c r="Z936" i="1"/>
  <c r="Z1127" i="1"/>
  <c r="Z679" i="1"/>
  <c r="Z1044" i="1"/>
  <c r="Z1047" i="1"/>
  <c r="Z964" i="1"/>
  <c r="Z488" i="1"/>
  <c r="Z1182" i="1"/>
  <c r="Z824" i="1"/>
  <c r="Z1440" i="1"/>
  <c r="Z597" i="1"/>
  <c r="Z907" i="1"/>
  <c r="Z1300" i="1"/>
  <c r="Z706" i="1"/>
  <c r="Z682" i="1"/>
  <c r="Z1130" i="1"/>
  <c r="Z1324" i="1"/>
  <c r="Z511" i="1"/>
  <c r="Z1266" i="1"/>
  <c r="Z764" i="1"/>
  <c r="Z908" i="1"/>
  <c r="Z875" i="1"/>
  <c r="Z933" i="1"/>
  <c r="Z988" i="1"/>
  <c r="Z1048" i="1"/>
  <c r="Z1015" i="1"/>
  <c r="Z818" i="1"/>
  <c r="Z958" i="1"/>
  <c r="Z906" i="1"/>
  <c r="Z1126" i="1"/>
  <c r="Z790" i="1"/>
  <c r="Z796" i="1"/>
  <c r="Z930" i="1"/>
  <c r="Z992" i="1"/>
  <c r="Z990" i="1"/>
  <c r="Z651" i="1"/>
  <c r="Z512" i="1"/>
  <c r="Z652" i="1"/>
  <c r="Z738" i="1"/>
  <c r="Z1406" i="1"/>
  <c r="Z1298" i="1"/>
  <c r="Z986" i="1"/>
  <c r="Z960" i="1"/>
  <c r="Z1183" i="1"/>
  <c r="Z793" i="1"/>
  <c r="Z594" i="1"/>
  <c r="Z707" i="1"/>
  <c r="Z765" i="1"/>
  <c r="Z1129" i="1"/>
  <c r="Z963" i="1"/>
  <c r="Z1017" i="1"/>
  <c r="Z484" i="1"/>
  <c r="Z846" i="1"/>
  <c r="Z1187" i="1"/>
  <c r="Z1437" i="1"/>
  <c r="Z737" i="1"/>
  <c r="Z1156" i="1"/>
  <c r="Z1435" i="1"/>
  <c r="Z735" i="1"/>
  <c r="Z1132" i="1"/>
  <c r="Z1075" i="1"/>
  <c r="Z932" i="1"/>
  <c r="Z821" i="1"/>
  <c r="Z1154" i="1"/>
  <c r="Z1267" i="1"/>
  <c r="Z879" i="1"/>
  <c r="Z1297" i="1"/>
  <c r="Z1045" i="1"/>
  <c r="Z598" i="1"/>
  <c r="Z1073" i="1"/>
  <c r="Z1294" i="1"/>
  <c r="Z763" i="1"/>
  <c r="Z628" i="1"/>
  <c r="Z711" i="1"/>
  <c r="Z1160" i="1"/>
  <c r="Z622" i="1"/>
  <c r="Z849" i="1"/>
  <c r="Z1327" i="1"/>
  <c r="Z712" i="1"/>
  <c r="Z1239" i="1"/>
  <c r="Z485" i="1"/>
  <c r="Z1046" i="1"/>
  <c r="Z1299" i="1"/>
  <c r="Z1243" i="1"/>
  <c r="Z1014" i="1"/>
  <c r="Z852" i="1"/>
  <c r="Z595" i="1"/>
  <c r="Z791" i="1"/>
  <c r="Z1131" i="1"/>
  <c r="Z762" i="1"/>
  <c r="Z1410" i="1"/>
  <c r="Z625" i="1"/>
  <c r="Z903" i="1"/>
  <c r="Z1018" i="1"/>
  <c r="Z1072" i="1"/>
  <c r="Z1412" i="1"/>
  <c r="Z1102" i="1"/>
  <c r="Z1434" i="1"/>
  <c r="Z987" i="1"/>
  <c r="Z482" i="1"/>
  <c r="Z1099" i="1"/>
  <c r="Z991" i="1"/>
  <c r="Z767" i="1"/>
  <c r="Z1100" i="1"/>
  <c r="Z513" i="1"/>
  <c r="Z624" i="1"/>
  <c r="Z1186" i="1"/>
  <c r="Z959" i="1"/>
  <c r="Z571" i="1"/>
  <c r="Z542" i="1"/>
  <c r="Z567" i="1"/>
  <c r="Z538" i="1"/>
  <c r="Z1070" i="1"/>
  <c r="Z1296" i="1"/>
  <c r="Z1355" i="1"/>
  <c r="Z1351" i="1"/>
  <c r="Z539" i="1"/>
  <c r="Z543" i="1"/>
  <c r="Z1353" i="1"/>
  <c r="Z570" i="1"/>
  <c r="Z848" i="1"/>
  <c r="Z1352" i="1"/>
  <c r="Z1158" i="1"/>
  <c r="Z989" i="1"/>
  <c r="Z1244" i="1"/>
  <c r="Z1380" i="1"/>
  <c r="Z1020" i="1"/>
  <c r="Z739" i="1"/>
  <c r="Z1272" i="1"/>
  <c r="Z566" i="1"/>
  <c r="Z1103" i="1"/>
  <c r="Z1185" i="1"/>
  <c r="Z1379" i="1"/>
  <c r="Z710" i="1"/>
  <c r="Z935" i="1"/>
  <c r="Z572" i="1"/>
  <c r="Z654" i="1"/>
  <c r="Z540" i="1"/>
  <c r="Z544" i="1"/>
  <c r="Z569" i="1"/>
  <c r="Z1214" i="1"/>
  <c r="Z1356" i="1"/>
  <c r="Z1378" i="1"/>
  <c r="Z740" i="1"/>
  <c r="Z1354" i="1"/>
  <c r="Z568" i="1"/>
  <c r="Z1328" i="1"/>
  <c r="Z487" i="1"/>
  <c r="Z1323" i="1"/>
  <c r="Z541" i="1"/>
  <c r="Z1211" i="1"/>
  <c r="Z1383" i="1"/>
  <c r="Z1350" i="1"/>
  <c r="Z1382" i="1"/>
  <c r="Z1101" i="1"/>
  <c r="Z1384" i="1"/>
  <c r="Z1212" i="1"/>
  <c r="Z1381" i="1"/>
  <c r="Z1213" i="1"/>
  <c r="Z1210" i="1"/>
  <c r="Z1042" i="1"/>
</calcChain>
</file>

<file path=xl/comments1.xml><?xml version="1.0" encoding="utf-8"?>
<comments xmlns="http://schemas.openxmlformats.org/spreadsheetml/2006/main">
  <authors>
    <author>Guang</author>
    <author>作者</author>
  </authors>
  <commentList>
    <comment ref="E4" authorId="0" shapeId="0">
      <text>
        <r>
          <rPr>
            <sz val="11"/>
            <color rgb="FF000000"/>
            <rFont val="宋体"/>
            <family val="3"/>
            <charset val="134"/>
            <scheme val="minor"/>
          </rPr>
          <t xml:space="preserve">cws
1 觉醒属性
2 觉醒技能
</t>
        </r>
      </text>
    </comment>
    <comment ref="N4" authorId="1" shapeId="0">
      <text>
        <r>
          <rPr>
            <sz val="11"/>
            <color rgb="FF000000"/>
            <rFont val="宋体"/>
            <family val="3"/>
            <charset val="134"/>
            <scheme val="minor"/>
          </rPr>
          <t>生命一级 3
生命百分比一级 4
生命二级 5
生命百分比二级 6
攻击一级 8
攻击百分比一级 9
攻击二级 10
攻击百分比二级 11
防御一级 13
防御百分比一级 14
防御二级 15
防御百分比二级 16
暴击一级 18
暴击百分比一级 19
暴击二级 20
暴击百分比二级 21
暴伤一级 23
暴伤百分比一级 24
暴伤二级 25
暴伤百分比二级 26
命中一级 28
命中百分比一级 29
命中二级 30
命中百分比二级 31
抵抗一级 33
抵抗百分比一级 34
抵抗二级 35
抵抗百分比二级 36
速度一级 38
速度百分比一级 39
速度二级 40
速度百分比二级 41</t>
        </r>
      </text>
    </comment>
    <comment ref="U4" authorId="0" shapeId="0">
      <text>
        <r>
          <rPr>
            <sz val="11"/>
            <color rgb="FF000000"/>
            <rFont val="宋体"/>
            <family val="3"/>
            <charset val="134"/>
            <scheme val="minor"/>
          </rPr>
          <t xml:space="preserve">2 金币
3 英雄经验
4 主角经验
5 星点
6 钻石
7 体力
8 军团币
9 琦玉好感度
10 突破点
11 荣誉点
12 任务点
13 军团币
</t>
        </r>
      </text>
    </comment>
  </commentList>
</comments>
</file>

<file path=xl/sharedStrings.xml><?xml version="1.0" encoding="utf-8"?>
<sst xmlns="http://schemas.openxmlformats.org/spreadsheetml/2006/main" count="15113" uniqueCount="2592">
  <si>
    <t>_flag</t>
  </si>
  <si>
    <t>id</t>
  </si>
  <si>
    <t>modelName</t>
  </si>
  <si>
    <t>sequence</t>
  </si>
  <si>
    <t>awakenType</t>
  </si>
  <si>
    <t>awakenskill_1</t>
  </si>
  <si>
    <t>awakenskill_2</t>
  </si>
  <si>
    <t>awakenskill_3</t>
  </si>
  <si>
    <t>awakenskill_s1</t>
  </si>
  <si>
    <t>awakenskill_s2</t>
  </si>
  <si>
    <t>attrType</t>
  </si>
  <si>
    <t>attrNum</t>
  </si>
  <si>
    <t>awakenPhase</t>
  </si>
  <si>
    <t>awakenIcon</t>
  </si>
  <si>
    <t>awakenTitle</t>
  </si>
  <si>
    <t>awakenAttrDes</t>
  </si>
  <si>
    <t>awakenItem</t>
  </si>
  <si>
    <t>awakenCurrencyType</t>
  </si>
  <si>
    <t>awakenCurrencyNum</t>
  </si>
  <si>
    <t>isReset</t>
  </si>
  <si>
    <t>retainItem</t>
  </si>
  <si>
    <t>currencyType</t>
  </si>
  <si>
    <t>currencyNum</t>
  </si>
  <si>
    <t>model</t>
  </si>
  <si>
    <t>step</t>
  </si>
  <si>
    <t>type</t>
  </si>
  <si>
    <t>cost_money_type</t>
  </si>
  <si>
    <t>cost_money_num</t>
  </si>
  <si>
    <t>STRING</t>
  </si>
  <si>
    <t>INT</t>
  </si>
  <si>
    <t>转表标记</t>
  </si>
  <si>
    <t>编号</t>
  </si>
  <si>
    <t>英雄模板名</t>
  </si>
  <si>
    <t>觉醒次序</t>
  </si>
  <si>
    <t>觉醒类型</t>
  </si>
  <si>
    <t>觉醒后常规技能</t>
  </si>
  <si>
    <t>觉醒超级技能</t>
  </si>
  <si>
    <t>属性类型</t>
  </si>
  <si>
    <t>属性数值</t>
  </si>
  <si>
    <t>觉醒阶段</t>
  </si>
  <si>
    <t>觉醒图标</t>
  </si>
  <si>
    <t>觉醒标题</t>
  </si>
  <si>
    <t>觉醒属性描述</t>
  </si>
  <si>
    <t>觉醒材料需求</t>
  </si>
  <si>
    <t>觉醒货币类型</t>
  </si>
  <si>
    <t>觉醒货币数量</t>
  </si>
  <si>
    <t>是否还原</t>
  </si>
  <si>
    <t>还原返还</t>
  </si>
  <si>
    <t>分解消耗货币类型</t>
  </si>
  <si>
    <t>分解消耗货币数量</t>
  </si>
  <si>
    <t>0</t>
  </si>
  <si>
    <t>110</t>
  </si>
  <si>
    <t>100</t>
  </si>
  <si>
    <t>#</t>
  </si>
  <si>
    <t>第一阶段</t>
  </si>
  <si>
    <t>第二阶段</t>
  </si>
  <si>
    <t>第三阶段</t>
  </si>
  <si>
    <t>第四阶段</t>
  </si>
  <si>
    <t>第五阶段</t>
  </si>
  <si>
    <t>第六阶段</t>
  </si>
  <si>
    <t>第七阶段</t>
  </si>
  <si>
    <t>杰诺斯(武装)</t>
  </si>
  <si>
    <t>连打</t>
  </si>
  <si>
    <t>杰诺斯·武装冲向敌人进行拳脚连打，对1名敌人造成&lt;color=#e56000&gt;4&lt;/color&gt;段伤害，每段伤害为攻击力的&lt;color=#e56000&gt;25%&lt;/color&gt;</t>
  </si>
  <si>
    <t>生命一级</t>
  </si>
  <si>
    <t>生命强化</t>
  </si>
  <si>
    <t>觉醒后基础生命上限增加</t>
  </si>
  <si>
    <t>战栗的龙卷</t>
  </si>
  <si>
    <t>杰诺斯·武装冲向敌人进行拳脚连打，对1名敌人造成&lt;color=#e56000&gt;4&lt;/color&gt;段伤害，每段伤害为攻击力的&lt;color=#e56000&gt;27.5%&lt;/color&gt;</t>
  </si>
  <si>
    <t>生命百分比一级</t>
  </si>
  <si>
    <t>银色獠牙</t>
  </si>
  <si>
    <t>杰诺斯·武装冲向敌人进行拳脚连打，对1名敌人造成&lt;color=#e56000&gt;4&lt;/color&gt;段伤害，每段伤害为攻击力的&lt;color=#e56000&gt;30%&lt;/color&gt;</t>
  </si>
  <si>
    <t>生命二级</t>
  </si>
  <si>
    <t>King</t>
  </si>
  <si>
    <t>杰诺斯·武装冲向敌人进行拳脚连打，对1名敌人造成&lt;color=#e56000&gt;4&lt;/color&gt;段伤害，每段伤害为攻击力的&lt;color=#e56000&gt;32.5%&lt;/color&gt;</t>
  </si>
  <si>
    <t>生命百分比二级</t>
  </si>
  <si>
    <t>原子武士</t>
  </si>
  <si>
    <t>杰诺斯·武装冲向敌人进行拳脚连打，对1名敌人造成&lt;color=#e56000&gt;4&lt;/color&gt;段伤害，每段伤害为攻击力的&lt;color=#e56000&gt;35%&lt;/color&gt;</t>
  </si>
  <si>
    <t>攻击一级</t>
  </si>
  <si>
    <t>攻击强化</t>
  </si>
  <si>
    <t>觉醒后基础攻击力增加</t>
  </si>
  <si>
    <t>金属骑士</t>
  </si>
  <si>
    <t>战斗的自负</t>
  </si>
  <si>
    <t>杰诺斯·武装战斗中暴击概率提高&lt;color=#e56000&gt;20%&lt;/color&gt;</t>
  </si>
  <si>
    <t>攻击百分比一级</t>
  </si>
  <si>
    <t>金属球棒</t>
  </si>
  <si>
    <t>攻击二级</t>
  </si>
  <si>
    <t>性感囚犯</t>
  </si>
  <si>
    <t>攻击百分比二级</t>
  </si>
  <si>
    <t>甜心假面</t>
  </si>
  <si>
    <t>防御一级</t>
  </si>
  <si>
    <t>防御强化</t>
  </si>
  <si>
    <t>觉醒后基础防御力增加</t>
  </si>
  <si>
    <t>闪电麦克斯</t>
  </si>
  <si>
    <t>杰诺斯·武装战斗中暴击概率提高&lt;color=#e56000&gt;30%&lt;/color&gt;</t>
  </si>
  <si>
    <t>防御百分比一级</t>
  </si>
  <si>
    <t>居合庵</t>
  </si>
  <si>
    <t>焚烧炮</t>
  </si>
  <si>
    <t>使用焚烧炮对全体敌人造成攻击力&lt;color=#e56000&gt;150%&lt;/color&gt;的伤害</t>
  </si>
  <si>
    <t>防御二级</t>
  </si>
  <si>
    <t>毒刺</t>
  </si>
  <si>
    <t>使用焚烧炮对全体敌人造成攻击力&lt;color=#e56000&gt;155%&lt;/color&gt;的伤害</t>
  </si>
  <si>
    <t>防御百分比二级</t>
  </si>
  <si>
    <t>黄金球</t>
  </si>
  <si>
    <t>使用焚烧炮对全体敌人造成攻击力&lt;color=#e56000&gt;160%&lt;/color&gt;的伤害</t>
  </si>
  <si>
    <t>暴击一级</t>
  </si>
  <si>
    <t>暴击强化</t>
  </si>
  <si>
    <t>觉醒后基础暴击增加</t>
  </si>
  <si>
    <t>弹簧胡子</t>
  </si>
  <si>
    <t>使用焚烧炮对全体敌人造成攻击力&lt;color=#e56000&gt;170%&lt;/color&gt;的伤害</t>
  </si>
  <si>
    <t>暴击百分比一级</t>
  </si>
  <si>
    <t>斯奈克</t>
  </si>
  <si>
    <t>暴击二级</t>
  </si>
  <si>
    <t>青焰</t>
  </si>
  <si>
    <t>终极焚烧炮</t>
  </si>
  <si>
    <t>暴击百分比二级</t>
  </si>
  <si>
    <t>雷光源氏</t>
  </si>
  <si>
    <t>暴伤一级</t>
  </si>
  <si>
    <t>暴伤强化</t>
  </si>
  <si>
    <t>觉醒后基础暴击伤害增加</t>
  </si>
  <si>
    <t>微笑超人</t>
  </si>
  <si>
    <t>暴伤百分比一级</t>
  </si>
  <si>
    <t>重型金刚</t>
  </si>
  <si>
    <t>暴伤二级</t>
  </si>
  <si>
    <t>地狱的吹雪</t>
  </si>
  <si>
    <t>暴伤百分比二级</t>
  </si>
  <si>
    <t>喷射好小子</t>
  </si>
  <si>
    <t>【触发轻敌】</t>
  </si>
  <si>
    <t>命中一级</t>
  </si>
  <si>
    <t>命中强化</t>
  </si>
  <si>
    <t>觉醒后基础效果命中增加</t>
  </si>
  <si>
    <t>背心黑洞</t>
  </si>
  <si>
    <t>命中百分比一级</t>
  </si>
  <si>
    <t>睫毛</t>
  </si>
  <si>
    <t>命中二级</t>
  </si>
  <si>
    <t>山猿</t>
  </si>
  <si>
    <t>命中百分比二级</t>
  </si>
  <si>
    <t>三节棍莉莉</t>
  </si>
  <si>
    <t>抵抗一级</t>
  </si>
  <si>
    <t>抵抗强化</t>
  </si>
  <si>
    <t>觉醒后基础效果抵抗增加</t>
  </si>
  <si>
    <t>蘑菇</t>
  </si>
  <si>
    <t>梵烧炮</t>
  </si>
  <si>
    <t>【触发伤害】</t>
  </si>
  <si>
    <t>抵抗百分比一级</t>
  </si>
  <si>
    <t>无证骑士</t>
  </si>
  <si>
    <t>抵抗二级</t>
  </si>
  <si>
    <t>背心猛虎</t>
  </si>
  <si>
    <t>抵抗百分比二级</t>
  </si>
  <si>
    <t>大背头男</t>
  </si>
  <si>
    <t>速度一级</t>
  </si>
  <si>
    <t>速度强化</t>
  </si>
  <si>
    <t>觉醒后基础速度增加</t>
  </si>
  <si>
    <t>嗡嗡侠</t>
  </si>
  <si>
    <t>速度百分比一级</t>
  </si>
  <si>
    <t>十字键</t>
  </si>
  <si>
    <t>战斗的自负（觉醒）</t>
  </si>
  <si>
    <t>杰诺斯·武装战斗中暴击概率提高&lt;color=#e56000&gt;10%&lt;/color&gt;。杰诺斯·武装的暴击有&lt;color=#e56000&gt;80%&lt;/color&gt;概率使敌人&lt;color=#f2b600&gt;烧伤&lt;/color&gt;（每层减少目标100防御,可叠3层），持续&lt;color=#e56000&gt;3&lt;/color&gt;回合。</t>
  </si>
  <si>
    <t>速度二级</t>
  </si>
  <si>
    <t>电池侠</t>
  </si>
  <si>
    <t>杰诺斯·武装战斗中的暴击概率提高&lt;color=#e56000&gt;10%&lt;/color&gt;。杰诺斯·武装的暴击有&lt;color=#e56000&gt;85%&lt;/color&gt;概率使敌人&lt;color=#e56000&gt;烧伤&lt;/color&gt;</t>
  </si>
  <si>
    <t>速度百分比二级</t>
  </si>
  <si>
    <t>装甲股长</t>
  </si>
  <si>
    <t>杰诺斯·武装战斗中的暴击概率提高&lt;color=#e56000&gt;20%&lt;/color&gt;。杰诺斯·武装的暴击有&lt;color=#e56000&gt;90%&lt;/color&gt;概率使敌人&lt;color=#e56000&gt;“烧伤”&lt;/color&gt;（每层减少目标100防御,可叠3层），持续&lt;color=#e56000&gt;3&lt;/color&gt;回合。</t>
  </si>
  <si>
    <t>丧服吊带裤</t>
  </si>
  <si>
    <t>杰诺斯·武装战斗中的暴击概率提高&lt;color=#e56000&gt;20%&lt;/color&gt;。杰诺斯·武装的暴击有&lt;color=#e56000&gt;95%&lt;/color&gt;概率使敌人&lt;color=#e56000&gt;“烧伤”&lt;/color&gt;（每层减少目标100防御,可叠3层），持续&lt;color=#e56000&gt;3&lt;/color&gt;回合。</t>
  </si>
  <si>
    <t>臭鼬男孩防毒面具</t>
  </si>
  <si>
    <t>杰诺斯·武装战斗中的暴击概率提高&lt;color=#e56000&gt;30%&lt;/color&gt;。杰诺斯·武装的暴击有&lt;color=#e56000&gt;100%&lt;/color&gt;概率使敌人&lt;color=#e56000&gt;“烧伤”&lt;/color&gt;（每层减少目标100防御,可叠3层），持续&lt;color=#e56000&gt;3&lt;/color&gt;回合。</t>
  </si>
  <si>
    <t>乌马洪</t>
  </si>
  <si>
    <t>杰诺斯冲向目标向目标进行拳脚连打，造成&lt;color=#ffcc33&gt;4&lt;/color&gt;段&lt;color=#ffcc33&gt;25%&lt;/color&gt;的伤害</t>
  </si>
  <si>
    <t>火男面</t>
  </si>
  <si>
    <t>战斗的自信</t>
  </si>
  <si>
    <t>杰诺斯的暴击伤害提高&lt;color=#ffcc33&gt;30%&lt;/color&gt;，当杰诺斯成功暴击后，会处于轻敌状态，受到伤害提高&lt;color=#ffcc33&gt;20%&lt;/color&gt;，持续&lt;color=#ffcc33&gt;3&lt;/color&gt;回合。当杰诺斯在轻敌状态受到攻击后，杰诺斯退出轻敌状态。</t>
  </si>
  <si>
    <t>音速索尼克</t>
  </si>
  <si>
    <t>使用焚烧炮攻击敌方全体目标，造成&lt;color=#ffcc33&gt;150%&lt;/color&gt;的伤害.</t>
  </si>
  <si>
    <t>钉锤头</t>
  </si>
  <si>
    <t>全力梵烧炮</t>
  </si>
  <si>
    <t>将动力核心装入手臂作为焚烧炮的能源，使用全力焚烧炮攻击敌方全体目标，造成&lt;color=#ffcc33&gt;280%&lt;/color&gt;的伤害；若目标身上有灼烧状态，伤害提高&lt;color=#ffcc33&gt;20%&lt;/color&gt;；攻击结束后杰诺斯进入虚弱状态，&lt;color=#ffcc33&gt;1&lt;/color&gt;回合无法行动</t>
  </si>
  <si>
    <t>茶岚子</t>
  </si>
  <si>
    <t>剧情表演</t>
  </si>
  <si>
    <t>超合金黑光</t>
  </si>
  <si>
    <t>超能力挤压</t>
  </si>
  <si>
    <t>用超能力挤压敌人，对1名敌人造成攻击力&lt;color=#e56000&gt;110%&lt;/color&gt;的伤害</t>
  </si>
  <si>
    <t>311000301</t>
  </si>
  <si>
    <t>僵尸男</t>
  </si>
  <si>
    <t>用超能力挤压敌人，对1名敌人造成攻击力&lt;color=#e56000&gt;120%&lt;/color&gt;的伤害</t>
  </si>
  <si>
    <t>背心尊者</t>
  </si>
  <si>
    <t>用超能力挤压敌人，对1名敌人造成攻击力&lt;color=#e56000&gt;130%&lt;/color&gt;的伤害</t>
  </si>
  <si>
    <t>闪光弗莱士</t>
  </si>
  <si>
    <t>用超能力挤压敌人，对1名敌人造成攻击力&lt;color=#e56000&gt;140%&lt;/color&gt;的伤害</t>
  </si>
  <si>
    <t>警犬侠</t>
  </si>
  <si>
    <t>用超能力挤压敌人，对1名敌人造成攻击力&lt;color=#e56000&gt;150%&lt;/color&gt;的伤害</t>
  </si>
  <si>
    <t>杰诺斯</t>
  </si>
  <si>
    <t>超能力场</t>
  </si>
  <si>
    <t>龙卷行动时若存在&lt;color=#f2b600&gt;AT BONUS&lt;/color&gt;，则行动条中前&lt;color=#e56000&gt;4&lt;/color&gt;个行动位的&lt;color=#f2b600&gt;AT BONUS&lt;/color&gt;效果都会在本回合生效（其他AT BONUS不会消失，同类效果不可叠加）</t>
  </si>
  <si>
    <t>311000302</t>
  </si>
  <si>
    <t>桃源团小弟A</t>
  </si>
  <si>
    <t>龙卷行动时若存在&lt;color=#f2b600&gt;AT BONUS&lt;/color&gt;，则行动条中前&lt;color=#e56000&gt;5&lt;/color&gt;个行动位的&lt;color=#f2b600&gt;AT BONUS&lt;/color&gt;效果都会在本回合生效（其他AT BONUS不会消失，同类效果不可叠加）</t>
  </si>
  <si>
    <t>桃源团小弟B</t>
  </si>
  <si>
    <t>龙卷行动时行动条中前&lt;color=#e56000&gt;6&lt;/color&gt;个行动位的&lt;color=#f2b600&gt;AT BONUS&lt;/color&gt;效果都会在本回合生效（其他AT BONUS不会消失，同类效果不可叠加）</t>
  </si>
  <si>
    <t>蚊娘</t>
  </si>
  <si>
    <t>龙卷行动时行动条中前&lt;color=#e56000&gt;7&lt;/color&gt;个行动位的&lt;color=#f2b600&gt;AT BONUS&lt;/color&gt;效果都会在本回合生效（其他AT BONUS不会消失，同类效果不可叠加）</t>
  </si>
  <si>
    <t>阿修罗独角仙</t>
  </si>
  <si>
    <t>龙卷行动时行动条中前&lt;color=#e56000&gt;8&lt;/color&gt;个行动位的&lt;color=#f2b600&gt;AT BONUS&lt;/color&gt;效果都会在本回合生效（其他AT BONUS不会消失，同类效果不可叠加）</t>
  </si>
  <si>
    <t>装甲大猩猩</t>
  </si>
  <si>
    <t>超能力投掷</t>
  </si>
  <si>
    <t>311000303</t>
  </si>
  <si>
    <t>兽王</t>
  </si>
  <si>
    <t>陨石降落</t>
  </si>
  <si>
    <t>311000304</t>
  </si>
  <si>
    <t>超能力场表现</t>
  </si>
  <si>
    <t>【触发释放超能力场】</t>
  </si>
  <si>
    <t>超能力场开场表现</t>
  </si>
  <si>
    <t>用超能力挤压目标，对目标造成攻击&lt;color=#ffcc33&gt;110%&lt;/color&gt;的伤害</t>
  </si>
  <si>
    <t>当我方受到伤害时，回合结束时龙卷发动超能力效果（最多3层），每层超能力效果提高超能力投掷伤害10%,使用超能力投掷后消耗所有超能力效果。</t>
  </si>
  <si>
    <t>用超能力包裹大量碎石，将碎石集中，攻击敌方全体，造成&lt;color=#ffcc33&gt;160%&lt;/color&gt;的伤害。</t>
  </si>
  <si>
    <t>使用超能力控制陨石下落，攻击敌方全体目标，造成&lt;color=#ffcc33&gt;200%&lt;/color&gt;的伤害，并将敌方全体行动值降低&lt;color=#ffcc33&gt;40%&lt;/color&gt;，攻击完毕后龙卷用超能力将行动条拉扯到身前，并在下方4个顺位随机放置AT BOUNS，再将行动条放回</t>
  </si>
  <si>
    <t>用超能力包裹大量碎石，将碎石集中，对全体敌人造成攻击力&lt;color=#e56000&gt;130%&lt;/color&gt;的伤害,使用该技能同时会根据行动条上所有&lt;color=#f2b600&gt;AT BONUS&lt;/color&gt;数量提高伤害（不会触发效果），每吸收一个&lt;color=#f2b600&gt;AT BONUS&lt;/color&gt;，提高该技能&lt;color=#e56000&gt;15%&lt;/color&gt;的伤害</t>
  </si>
  <si>
    <t>牙插指</t>
  </si>
  <si>
    <t>对1名敌人造成攻击力&lt;color=#e56000&gt;100%&lt;/color&gt;的伤害，有&lt;color=#e56000&gt;&lt;color=#e56000&gt;70%&lt;/color&gt;&lt;/color&gt;的概率给敌人添加一层&lt;color=#f2b600&gt;看破&lt;/color&gt;，最多3层，看破无法被驱散</t>
  </si>
  <si>
    <t>对1名敌人造成攻击力&lt;color=#e56000&gt;100%&lt;/color&gt;的伤害，有&lt;color=#e56000&gt;&lt;color=#e56000&gt;80%&lt;/color&gt;&lt;/color&gt;的概率给敌人添加一层&lt;color=#f2b600&gt;看破&lt;/color&gt;，最多3层，看破无法被驱散</t>
  </si>
  <si>
    <t>对1名敌人造成攻击力&lt;color=#e56000&gt;120%&lt;/color&gt;的伤害，有&lt;color=#e56000&gt;&lt;color=#e56000&gt;80%&lt;/color&gt;&lt;/color&gt;的概率给敌人添加一层&lt;color=#f2b600&gt;看破&lt;/color&gt;，最多3层，看破无法被驱散</t>
  </si>
  <si>
    <t>对1名敌人造成攻击力&lt;color=#e56000&gt;120%&lt;/color&gt;的伤害，有&lt;color=#e56000&gt;&lt;color=#e56000&gt;100%&lt;/color&gt;&lt;/color&gt;的概率给敌人添加一层&lt;color=#f2b600&gt;看破&lt;/color&gt;，最多3层，看破无法被驱散</t>
  </si>
  <si>
    <t>对1名敌人造成攻击力&lt;color=#e56000&gt;150%&lt;/color&gt;的伤害，有&lt;color=#e56000&gt;&lt;color=#e56000&gt;100%&lt;/color&gt;&lt;/color&gt;的概率给敌人添加一层&lt;color=#f2b600&gt;看破&lt;/color&gt;，最多3层，看破无法被驱散</t>
  </si>
  <si>
    <t>流水阵</t>
  </si>
  <si>
    <t>流水岩碎拳(觉醒)</t>
  </si>
  <si>
    <t>对1名敌人造成&lt;color=#e56000&gt;4&lt;/color&gt;段伤害，每段伤害为攻击力的&lt;color=#e56000&gt;55%&lt;/color&gt;，每层&lt;color=#f2b600&gt;看破&lt;/color&gt;增加&lt;color=#e56000&gt;33%&lt;/color&gt;的伤害，被标记了1/2/3层看破的敌人在血量低于&lt;color=#e56000&gt;5%/10%/20%&lt;/color&gt;时会被&lt;color=#f2b600&gt;击飞&lt;/color&gt;</t>
  </si>
  <si>
    <t>对1名敌人造成&lt;color=#e56000&gt;4&lt;/color&gt;段伤害，每段伤害为攻击力的&lt;color=#e56000&gt;60%&lt;/color&gt;，每层&lt;color=#f2b600&gt;看破&lt;/color&gt;增加&lt;color=#e56000&gt;33%&lt;/color&gt;的伤害，被标记了1/2/3层看破的敌人在血量低于&lt;color=#e56000&gt;10%/20%/40%&lt;/color&gt;时会被&lt;color=#f2b600&gt;击飞&lt;/color&gt;</t>
  </si>
  <si>
    <t>对1名敌人造成&lt;color=#e56000&gt;4&lt;/color&gt;段伤害，每段伤害为攻击力的&lt;color=#e56000&gt;65%&lt;/color&gt;，每层&lt;color=#f2b600&gt;看破&lt;/color&gt;增加&lt;color=#e56000&gt;33%&lt;/color&gt;的伤害，被标记了1/2/3层看破的敌人在血量低于&lt;color=#e56000&gt;20%/30%/60%&lt;/color&gt;时会被&lt;color=#f2b600&gt;击飞&lt;/color&gt;</t>
  </si>
  <si>
    <t>对1名敌人造成&lt;color=#e56000&gt;4&lt;/color&gt;段伤害，每段伤害为攻击力的&lt;color=#e56000&gt;65%&lt;/color&gt;，每层&lt;color=#f2b600&gt;看破&lt;/color&gt;增加&lt;color=#e56000&gt;33%&lt;/color&gt;的伤害，被标记了1/2/3层看破的敌人在血量低于&lt;color=#e56000&gt;30%/45%/80%&lt;/color&gt;时会被&lt;color=#f2b600&gt;击飞&lt;/color&gt;</t>
  </si>
  <si>
    <t>瞬身功</t>
  </si>
  <si>
    <t>银色獠牙立即获得&lt;color=#e56000&gt;3&lt;/color&gt;个行动回合，并提高自身&lt;color=#e56000&gt;30%&lt;/color&gt;的攻击力，在瞬身功期间银色獠牙属于不被控制的状态</t>
  </si>
  <si>
    <t>流水岩碎拳</t>
  </si>
  <si>
    <t>对1名敌人造成&lt;color=#e56000&gt;4&lt;/color&gt;段伤害，每段伤害为攻击力的&lt;color=#e56000&gt;55%&lt;/color&gt;，被标记了1/2/3层&lt;color=#f2b600&gt;看破&lt;/color&gt;的敌人在血量低于&lt;color=#e56000&gt;5%/10%/20%&lt;/color&gt;时会被&lt;color=#f2b600&gt;击飞&lt;/color&gt;</t>
  </si>
  <si>
    <t>对1名敌人造成&lt;color=#e56000&gt;4&lt;/color&gt;段伤害，每段伤害为攻击力的&lt;color=#e56000&gt;60%&lt;/color&gt;，被标记了1/2/3层&lt;color=#f2b600&gt;看破&lt;/color&gt;的敌人在血量低于&lt;color=#e56000&gt;10%/20%/40%&lt;/color&gt;时会被&lt;color=#f2b600&gt;击飞&lt;/color&gt;</t>
  </si>
  <si>
    <t>对1名敌人造成&lt;color=#e56000&gt;4&lt;/color&gt;段伤害，每段伤害为攻击力的&lt;color=#e56000&gt;65%&lt;/color&gt;，被标记了1/2/3层&lt;color=#f2b600&gt;看破&lt;/color&gt;的敌人在血量低于&lt;color=#e56000&gt;20%/30%/60%&lt;/color&gt;时会被&lt;color=#f2b600&gt;击飞&lt;/color&gt;</t>
  </si>
  <si>
    <t>对1名敌人造成&lt;color=#e56000&gt;4&lt;/color&gt;段伤害，每段伤害为攻击力的&lt;color=#e56000&gt;65%&lt;/color&gt;，被标记了1/2/3层&lt;color=#f2b600&gt;看破&lt;/color&gt;的敌人在血量低于&lt;color=#e56000&gt;30%/45%/80%&lt;/color&gt;时会被&lt;color=#f2b600&gt;击飞&lt;/color&gt;</t>
  </si>
  <si>
    <t>牙插指(反击)</t>
  </si>
  <si>
    <t>对目标造成一次攻击85%的伤害，有50%的几率给目标添加一层看破，最多3层，看破无法被驱散</t>
  </si>
  <si>
    <t>KING手</t>
  </si>
  <si>
    <t>对1名敌人造成攻击力&lt;color=#e56000&gt;80%&lt;/color&gt;的伤害，有&lt;color=#e56000&gt;50%&lt;/color&gt;增加敌人&lt;color=#e56000&gt;10&lt;/color&gt;点&lt;color=#f2b600&gt;恐惧值&lt;/color&gt;</t>
  </si>
  <si>
    <t>对1名敌人造成攻击力&lt;color=#e56000&gt;90%&lt;/color&gt;的伤害，有&lt;color=#e56000&gt;50%&lt;/color&gt;增加敌人&lt;color=#e56000&gt;10&lt;/color&gt;点&lt;color=#f2b600&gt;恐惧值&lt;/color&gt;</t>
  </si>
  <si>
    <t>对1名敌人造成攻击力&lt;color=#e56000&gt;90%&lt;/color&gt;的伤害，有&lt;color=#e56000&gt;70%&lt;/color&gt;增加敌人&lt;color=#e56000&gt;10&lt;/color&gt;点&lt;color=#f2b600&gt;恐惧值&lt;/color&gt;</t>
  </si>
  <si>
    <t>对1名敌人造成攻击力&lt;color=#e56000&gt;100%&lt;/color&gt;的伤害，有&lt;color=#e56000&gt;70%&lt;/color&gt;增加敌人&lt;color=#e56000&gt;10&lt;/color&gt;点&lt;color=#f2b600&gt;恐惧值&lt;/color&gt;</t>
  </si>
  <si>
    <t>对1名敌人造成攻击力&lt;color=#e56000&gt;100%&lt;/color&gt;的伤害，有&lt;color=#e56000&gt;100%&lt;/color&gt;增加敌人&lt;color=#e56000&gt;10&lt;/color&gt;点&lt;color=#f2b600&gt;恐惧值&lt;/color&gt;</t>
  </si>
  <si>
    <t>KING流气功术</t>
  </si>
  <si>
    <t>若敌人在回合内没有使用消耗能量的技能，在回合结束后，有&lt;color=#e56000&gt;50%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</si>
  <si>
    <t>若敌人在回合内没有使用消耗能量的技能，在回合结束后，有&lt;color=#e56000&gt;50%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</si>
  <si>
    <t>KING震慑</t>
  </si>
  <si>
    <t>帝王引擎</t>
  </si>
  <si>
    <t>消耗&lt;color=#f2b600&gt;恐惧值&lt;/color&gt;对全体敌人造成伤害，每1点恐惧值可以造成敌人最大生命&lt;color=#e56000&gt;0.6%&lt;/color&gt;的伤害（不超过king攻击力的&lt;color=#e56000&gt;700%&lt;/color&gt;）,技能结束后清空全体敌人的恐惧值。</t>
  </si>
  <si>
    <t>消耗&lt;color=#f2b600&gt;恐惧值&lt;/color&gt;对全体敌人造成伤害，每1点恐惧值可以造成敌人最大生命&lt;color=#e56000&gt;0.7%&lt;/color&gt;的伤害（不超过king攻击力的&lt;color=#e56000&gt;800%&lt;/color&gt;）,技能结束后清空全体敌人的恐惧值。</t>
  </si>
  <si>
    <t>消耗&lt;color=#f2b600&gt;恐惧值&lt;/color&gt;对全体敌人造成伤害，每1点恐惧值可以造成敌人最大生命&lt;color=#e56000&gt;0.8%&lt;/color&gt;的伤害（不超过king攻击力的&lt;color=#e56000&gt;900%&lt;/color&gt;）,技能结束后清空全体敌人的恐惧值。</t>
  </si>
  <si>
    <t>恐惧</t>
  </si>
  <si>
    <t>释放恐惧令自身手足无措</t>
  </si>
  <si>
    <t>KING流气功术(觉醒)</t>
  </si>
  <si>
    <t>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</si>
  <si>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t>
  </si>
  <si>
    <t>劈砍</t>
  </si>
  <si>
    <t>燕返(觉醒)</t>
  </si>
  <si>
    <t>对带有&lt;color=#f2b600&gt;斩裂&lt;/color&gt;效果的敌人造成伤害时，将一层&lt;color=#f2b600&gt;斩裂&lt;/color&gt;转化为一层&lt;color=#f2b600&gt;粉碎&lt;/color&gt;效果。每层&lt;color=#f2b600&gt;粉碎&lt;/color&gt;可使敌人受到伤害提高&lt;color=#e56000&gt;8%&lt;/color&gt;，可叠加&lt;color=#e56000&gt;4&lt;/color&gt;层，持续2回合，对层数已达上限的敌人再次添加&lt;color=#f2b600&gt;粉碎&lt;/color&gt;时，对敌人造成攻击&lt;color=#e56000&gt;30%&lt;/color&gt;的伤害，并刷新&lt;color=#f2b600&gt;粉碎&lt;/color&gt;的持续回合</t>
  </si>
  <si>
    <t>对带有&lt;color=#f2b600&gt;斩裂&lt;/color&gt;效果的敌人造成伤害时，将一层&lt;color=#f2b600&gt;斩裂&lt;/color&gt;转化为一层&lt;color=#f2b600&gt;粉碎&lt;/color&gt;效果。每层&lt;color=#f2b600&gt;粉碎&lt;/color&gt;可使敌人受到伤害提高&lt;color=#e56000&gt;10%&lt;/color&gt;，可叠加&lt;color=#e56000&gt;4&lt;/color&gt;层，持续2回合，对层数已达上限的敌人再次添加&lt;color=#f2b600&gt;粉碎&lt;/color&gt;时，对敌人造成攻击&lt;color=#e56000&gt;30%&lt;/color&gt;的伤害，并刷新&lt;color=#f2b600&gt;粉碎&lt;/color&gt;的持续回合</t>
  </si>
  <si>
    <t>对带有&lt;color=#f2b600&gt;斩裂&lt;/color&gt;效果的敌人造成伤害时，将一层&lt;color=#f2b600&gt;斩裂&lt;/color&gt;转化为一层&lt;color=#f2b600&gt;粉碎&lt;/color&gt;效果。每层&lt;color=#f2b600&gt;粉碎&lt;/color&gt;可使敌人受到伤害提高&lt;color=#e56000&gt;12%&lt;/color&gt;，可叠加&lt;color=#e56000&gt;4&lt;/color&gt;层，持续2回合，对层数已达上限的敌人再次添加&lt;color=#f2b600&gt;粉碎&lt;/color&gt;时，对敌人造成攻击&lt;color=#e56000&gt;30%&lt;/color&gt;的伤害，并刷新&lt;color=#f2b600&gt;粉碎&lt;/color&gt;的持续回合</t>
  </si>
  <si>
    <t>对带有&lt;color=#f2b600&gt;斩裂&lt;/color&gt;效果的敌人造成伤害时，将一层&lt;color=#f2b600&gt;斩裂&lt;/color&gt;转化为一层&lt;color=#f2b600&gt;粉碎&lt;/color&gt;效果。每层&lt;color=#f2b600&gt;粉碎&lt;/color&gt;可使敌人受到伤害提高&lt;color=#e56000&gt;15%&lt;/color&gt;，可叠加&lt;color=#e56000&gt;4&lt;/color&gt;层，持续2回合，对层数已达上限的敌人再次添加&lt;color=#f2b600&gt;粉碎&lt;/color&gt;时，对敌人造成攻击&lt;color=#e56000&gt;30%&lt;/color&gt;的伤害，并刷新&lt;color=#f2b600&gt;粉碎&lt;/color&gt;的持续回合</t>
  </si>
  <si>
    <t>对带有&lt;color=#f2b600&gt;斩裂&lt;/color&gt;效果的敌人造成伤害时，将一层&lt;color=#f2b600&gt;斩裂&lt;/color&gt;转化为一层&lt;color=#f2b600&gt;粉碎&lt;/color&gt;效果。每层&lt;color=#f2b600&gt;粉碎&lt;/color&gt;可使敌人受到伤害提高&lt;color=#e56000&gt;15%&lt;/color&gt;，可叠加&lt;color=#e56000&gt;4&lt;/color&gt;层，持续2回合，对层数已达上限的敌人再次添加&lt;color=#f2b600&gt;粉碎&lt;/color&gt;时，对敌人造成攻击&lt;color=#e56000&gt;60%&lt;/color&gt;的伤害，并刷新&lt;color=#f2b600&gt;粉碎&lt;/color&gt;的持续回合</t>
  </si>
  <si>
    <t>真剑乱舞</t>
  </si>
  <si>
    <t>原子斩</t>
  </si>
  <si>
    <t>对全体敌人造成攻击力&lt;color=#e56000&gt;150%&lt;/color&gt;的伤害，对血量低于&lt;color=#e56000&gt;40%&lt;/color&gt;的敌人伤害提高&lt;color=#e56000&gt;40%&lt;/color&gt;</t>
  </si>
  <si>
    <t>对全体敌人造成攻击力&lt;color=#e56000&gt;160%&lt;/color&gt;的伤害，对血量低于&lt;color=#e56000&gt;40%&lt;/color&gt;的敌人伤害提高&lt;color=#e56000&gt;40%&lt;/color&gt;</t>
  </si>
  <si>
    <t>对全体敌人造成攻击力&lt;color=#e56000&gt;175%&lt;/color&gt;的伤害，对血量低于&lt;color=#e56000&gt;40%&lt;/color&gt;的敌人伤害提高&lt;color=#e56000&gt;40%&lt;/color&gt;</t>
  </si>
  <si>
    <t>对全体敌人造成攻击力&lt;color=#e56000&gt;220%&lt;/color&gt;的伤害，对血量低于&lt;color=#e56000&gt;40%&lt;/color&gt;的敌人伤害提高&lt;color=#e56000&gt;50%&lt;/color&gt;，若有敌人被击败则再次释放一次无消耗的超原子斩</t>
  </si>
  <si>
    <t>燕返</t>
  </si>
  <si>
    <t>对带有&lt;color=#f2b600&gt;斩裂&lt;/color&gt;效果的敌人造成伤害时，将一层斩裂转化为一层&lt;color=#f2b600&gt;粉碎&lt;/color&gt;效果。\n每层&lt;color=#f2b600&gt;粉碎&lt;/color&gt;可使敌人受到伤害提高&lt;color=#e56000&gt;10%&lt;/color&gt;，可叠加&lt;color=#e56000&gt;4&lt;/color&gt;层，持续2回合</t>
  </si>
  <si>
    <t>对带有&lt;color=#f2b600&gt;斩裂&lt;/color&gt;效果的敌人造成伤害时，将一层斩裂转化为一层&lt;color=#f2b600&gt;粉碎&lt;/color&gt;效果。\n每层&lt;color=#f2b600&gt;粉碎&lt;/color&gt;可使敌人受到伤害提高&lt;color=#e56000&gt;12%&lt;/color&gt;，可叠加&lt;color=#e56000&gt;4&lt;/color&gt;层，持续2回合</t>
  </si>
  <si>
    <t>对带有&lt;color=#f2b600&gt;斩裂&lt;/color&gt;效果的敌人造成伤害时，将一层斩裂转化为一层&lt;color=#f2b600&gt;粉碎&lt;/color&gt;效果。\n每层&lt;color=#f2b600&gt;粉碎&lt;/color&gt;可使敌人受到伤害提高&lt;color=#e56000&gt;12%&lt;/color&gt;，可叠加&lt;color=#e56000&gt;4&lt;/color&gt;层，持续2回合，对层数已达上限的敌人再次添加&lt;color=#f2b600&gt;粉碎&lt;/color&gt;时，对敌人造成攻击力&lt;color=#e56000&gt;170%&lt;/color&gt;的伤害，并刷新&lt;color=#f2b600&gt;粉碎&lt;/color&gt;的持续回合</t>
  </si>
  <si>
    <t>对带有&lt;color=#f2b600&gt;斩裂&lt;/color&gt;效果的敌人造成伤害时，将一层斩裂转化为一层&lt;color=#f2b600&gt;粉碎&lt;/color&gt;效果。\n每层&lt;color=#f2b600&gt;粉碎&lt;/color&gt;可使敌人受到伤害提高&lt;color=#e56000&gt;12%&lt;/color&gt;，可叠加&lt;color=#e56000&gt;4&lt;/color&gt;层，持续2回合，对层数已达上限的敌人再次添加&lt;color=#f2b600&gt;粉碎&lt;/color&gt;时，对敌人造成攻击力&lt;color=#e56000&gt;200%&lt;/color&gt;的伤害，并刷新&lt;color=#f2b600&gt;粉碎&lt;/color&gt;的持续回合</t>
  </si>
  <si>
    <t>对带有&lt;color=#f2b600&gt;斩裂&lt;/color&gt;效果的敌人造成伤害时，将一层斩裂转化为一层&lt;color=#f2b600&gt;粉碎&lt;/color&gt;效果。\n每层&lt;color=#f2b600&gt;粉碎&lt;/color&gt;可使敌人受到伤害提高&lt;color=#e56000&gt;15%&lt;/color&gt;，可叠加&lt;color=#e56000&gt;4&lt;/color&gt;层，持续2回合，对层数已达上限的敌人再次添加&lt;color=#f2b600&gt;粉碎&lt;/color&gt;时，对敌人造成攻击力&lt;color=#e56000&gt;200%&lt;/color&gt;的伤害，并刷新&lt;color=#f2b600&gt;粉碎&lt;/color&gt;的持续回合</t>
  </si>
  <si>
    <t>导弹攻击</t>
  </si>
  <si>
    <t>对1名敌人造成（&lt;color=#e56000&gt;1+&lt;/color&gt;&lt;color=#f2b600&gt;导弹装填&lt;/color&gt;）段伤害，每段伤害为攻击力的&lt;color=#e56000&gt;70%&lt;/color&gt;</t>
  </si>
  <si>
    <t>对1名敌人造成（&lt;color=#e56000&gt;1+&lt;/color&gt;&lt;color=#f2b600&gt;导弹装填&lt;/color&gt;）段伤害，每段伤害为攻击力的&lt;color=#e56000&gt;75%&lt;/color&gt;</t>
  </si>
  <si>
    <t>对1名敌人造成（&lt;color=#e56000&gt;1+&lt;/color&gt;&lt;color=#f2b600&gt;导弹装填&lt;/color&gt;）段伤害，每段伤害为攻击力的&lt;color=#e56000&gt;80%&lt;/color&gt;</t>
  </si>
  <si>
    <t>导弹装填</t>
  </si>
  <si>
    <t>回收机器人</t>
  </si>
  <si>
    <t>能源补给</t>
  </si>
  <si>
    <t>为我方全体提供&lt;color=#f2b600&gt;能源补给&lt;/color&gt;，使接下来&lt;color=#e56000&gt;&lt;color=#e56000&gt;2&lt;/color&gt;&lt;/color&gt;个我方的回合使用技能时不消耗能量</t>
  </si>
  <si>
    <t>为我方全体提供&lt;color=#f2b600&gt;能源补给&lt;/color&gt;，使接下来&lt;color=#e56000&gt;&lt;color=#e56000&gt;2&lt;/color&gt;&lt;/color&gt;个我方的回合使用技能时不消耗能量，金属骑士死亡后该效果还存在</t>
  </si>
  <si>
    <t>为我方全体提供&lt;color=#f2b600&gt;能源补给&lt;/color&gt;，使接下来&lt;color=#e56000&gt;&lt;color=#e56000&gt;3&lt;/color&gt;&lt;/color&gt;个我方的回合使用技能时不消耗能量，金属骑士死亡后该效果还存在</t>
  </si>
  <si>
    <t>为我方全体提供&lt;color=#f2b600&gt;能源补给&lt;/color&gt;，使接下来&lt;color=#e56000&gt;&lt;color=#e56000&gt;3&lt;/color&gt;&lt;/color&gt;个我方的回合使用技能时不消耗能量，并且技能的伤害提高&lt;color=#e56000&gt;10%&lt;/color&gt;，金属骑士死亡后该效果还存在</t>
  </si>
  <si>
    <t>为我方全体提供&lt;color=#f2b600&gt;能源补给&lt;/color&gt;，使接下来&lt;color=#e56000&gt;&lt;color=#e56000&gt;3&lt;/color&gt;&lt;/color&gt;个我方的回合使用技能时不消耗能量，并且技能的伤害提高&lt;color=#e56000&gt;20%&lt;/color&gt;，金属骑士死亡后该效果还存在</t>
  </si>
  <si>
    <t>机器人被动</t>
  </si>
  <si>
    <t>机器人自爆</t>
  </si>
  <si>
    <t>全体80%伤害并摧毁自身</t>
  </si>
  <si>
    <t>被动</t>
  </si>
  <si>
    <t>开始战斗时，满层填装</t>
  </si>
  <si>
    <t>金属骑士的回合结束时，有&lt;color=#e56000&gt;100%&lt;/color&gt;的概率进行一次&lt;color=#f2b600&gt;导弹装填&lt;/color&gt;，可装填&lt;color=#e56000&gt;2&lt;/color&gt;枚导弹，最高可装填&lt;color=#e56000&gt;5&lt;/color&gt;枚导弹</t>
  </si>
  <si>
    <t>球棒挥击</t>
  </si>
  <si>
    <t>跑向目标，双手蓄力挥击敌人，对1名敌人造成攻击力&lt;color=#e56000&gt;100%&lt;/color&gt;的伤害</t>
  </si>
  <si>
    <t>跑向目标，双手蓄力挥击敌人，对1名敌人造成攻击力&lt;color=#e56000&gt;110%&lt;/color&gt;的伤害</t>
  </si>
  <si>
    <t>跑向目标，双手蓄力挥击敌人，对1名敌人造成攻击力&lt;color=#e56000&gt;120%&lt;/color&gt;的伤害</t>
  </si>
  <si>
    <t>跑向目标，双手蓄力挥击敌人，对1名敌人造成攻击力&lt;color=#e56000&gt;130%&lt;/color&gt;的伤害</t>
  </si>
  <si>
    <t>跑向目标，双手蓄力挥击敌人，对1名敌人造成攻击力&lt;color=#e56000&gt;140%&lt;/color&gt;的伤害</t>
  </si>
  <si>
    <t>气势(觉醒)</t>
  </si>
  <si>
    <t>怒罗严暴击</t>
  </si>
  <si>
    <t>野蛮龙卷风暴</t>
  </si>
  <si>
    <t>对全体敌人造成&lt;color=#e56000&gt;4&lt;/color&gt;段伤害，每段伤害为攻击力的&lt;color=#e56000&gt;30%&lt;/color&gt;，之后对全体敌人最后一击并造成攻击力&lt;color=#e56000&gt;40%&lt;/color&gt;的伤害。</t>
  </si>
  <si>
    <t>对全体敌人造成&lt;color=#e56000&gt;4&lt;/color&gt;段伤害，每段伤害为攻击力的&lt;color=#e56000&gt;35%&lt;/color&gt;，之后对全体敌人最后一击并造成攻击力&lt;color=#e56000&gt;40%&lt;/color&gt;的伤害。</t>
  </si>
  <si>
    <t>对全体敌人造成&lt;color=#e56000&gt;4&lt;/color&gt;段伤害，每段伤害为攻击力的&lt;color=#e56000&gt;35%&lt;/color&gt;，之后对全体敌人最后一击并造成攻击力&lt;color=#e56000&gt;65%&lt;/color&gt;的伤害。</t>
  </si>
  <si>
    <t>对全体敌人造成&lt;color=#e56000&gt;4&lt;/color&gt;段伤害，每段伤害为攻击力的&lt;color=#e56000&gt;40%&lt;/color&gt;，之后对全体敌人最后一击并造成攻击力&lt;color=#e56000&gt;40%&lt;/color&gt;的伤害。</t>
  </si>
  <si>
    <t>对全体敌人造成&lt;color=#e56000&gt;4&lt;/color&gt;段伤害，每段伤害为攻击力的&lt;color=#e56000&gt;40%&lt;/color&gt;，之后对全体敌人最后一击并造成攻击力&lt;color=#e56000&gt;100%&lt;/color&gt;的伤害。</t>
  </si>
  <si>
    <t>跑向目标，双手蓄力挥击敌人，造成攻击80%的伤害</t>
  </si>
  <si>
    <t>气势</t>
  </si>
  <si>
    <t>每受到一次攻击，获得一层持续4回合的“专注气势”，最多叠加3层，每层“专注气势”使怒罗严暴击的晕眩几率提高10%，对有减益状态的目标伤害提高10%</t>
  </si>
  <si>
    <t>对目标造成5次攻击50%的伤害，每次伤害都有40%的几率眩晕目标1回合，若目标处于晕眩状态，则伤害提高至20%</t>
  </si>
  <si>
    <t>对所有人造成4次攻击40%的伤害，每次伤害都有40%造成随机的减益效果。</t>
  </si>
  <si>
    <t>对所有人造成4次攻击60%的伤害，每次伤害都有40%造成随机的减益效果，受击目标身上每有一个减益效果，金属球棒对其造成伤害提高20%</t>
  </si>
  <si>
    <t>性感重拳</t>
  </si>
  <si>
    <t>使用连续拳，对1名敌人造成&lt;color=#e56000&gt;3&lt;/color&gt;段伤害，每段伤害为攻击力的&lt;color=#e56000&gt;33%&lt;/color&gt;\n&lt;color=#f2b600&gt;天使形态：&lt;/color&gt;技能更换为天使连击，对1名敌人造成&lt;color=#e56000&gt;4&lt;/color&gt;段伤害，每段伤害为攻击力的&lt;color=#e56000&gt;35%&lt;/color&gt;，同时可溅射其他敌人，造成等同主目标所受伤害的&lt;color=#e56000&gt;20%&lt;/color&gt;的真实伤害，溅射伤害不会触发源核效果</t>
  </si>
  <si>
    <t>使用连续拳，对1名敌人造成&lt;color=#e56000&gt;3&lt;/color&gt;段伤害，每段伤害为攻击力的&lt;color=#e56000&gt;36%&lt;/color&gt;\n&lt;color=#f2b600&gt;天使形态：&lt;/color&gt;技能更换为天使连击，对1名敌人造成&lt;color=#e56000&gt;4&lt;/color&gt;段伤害，每段伤害为攻击力的&lt;color=#e56000&gt;40%&lt;/color&gt;，同时可溅射其他敌人，造成等同主目标所受伤害的&lt;color=#e56000&gt;20%&lt;/color&gt;的真实伤害，溅射伤害不会触发源核效果</t>
  </si>
  <si>
    <t>使用连续拳，对1名敌人造成&lt;color=#e56000&gt;3&lt;/color&gt;段伤害，每段伤害为攻击力的&lt;color=#e56000&gt;39%&lt;/color&gt;\n&lt;color=#f2b600&gt;天使形态：&lt;/color&gt;技能更换为天使连击，对1名敌人造成&lt;color=#e56000&gt;4&lt;/color&gt;段伤害，每段伤害为攻击力的&lt;color=#e56000&gt;40%&lt;/color&gt;，同时可溅射其他敌人，造成等同主目标所受伤害的&lt;color=#e56000&gt;25%&lt;/color&gt;的真实伤害，溅射伤害不会触发源核效果</t>
  </si>
  <si>
    <t>使用连续拳，对1名敌人造成&lt;color=#e56000&gt;3&lt;/color&gt;段伤害，每段伤害为攻击力的&lt;color=#e56000&gt;42%&lt;/color&gt;\n&lt;color=#f2b600&gt;天使形态：&lt;/color&gt;技能更换为天使连击，对1名敌人造成&lt;color=#e56000&gt;4&lt;/color&gt;段伤害，每段伤害为攻击力的&lt;color=#e56000&gt;50%&lt;/color&gt;，同时可溅射其他敌人，造成等同主目标所受伤害的&lt;color=#e56000&gt;25%&lt;/color&gt;的真实伤害，溅射伤害不会触发源核效果</t>
  </si>
  <si>
    <t>使用连续拳，对1名敌人造成&lt;color=#e56000&gt;3&lt;/color&gt;段伤害，每段伤害为攻击力的&lt;color=#e56000&gt;46%&lt;/color&gt;\n&lt;color=#f2b600&gt;天使形态：&lt;/color&gt;技能更换为天使连击，对1名敌人造成&lt;color=#e56000&gt;4&lt;/color&gt;段伤害，每段伤害为攻击力的&lt;color=#e56000&gt;50%&lt;/color&gt;，同时可溅射其他敌人，造成等同主目标所受伤害的&lt;color=#e56000&gt;30%&lt;/color&gt;的真实伤害，溅射伤害不会触发源核效果</t>
  </si>
  <si>
    <t>健美的力量</t>
  </si>
  <si>
    <t>天使形态</t>
  </si>
  <si>
    <t>天使降临</t>
  </si>
  <si>
    <t>天使连击</t>
  </si>
  <si>
    <t>对1名敌人造成&lt;color=#e56000&gt;4&lt;/color&gt;段伤害，每段伤害为攻击力的&lt;color=#e56000&gt;35%&lt;/color&gt;，同时可溅射其他敌人，造成等同主目标所受伤害&lt;color=#e56000&gt;20%&lt;/color&gt;的真实伤害，溅射伤害不会触发源核效果</t>
  </si>
  <si>
    <t>对1名敌人造成&lt;color=#e56000&gt;4&lt;/color&gt;段伤害，每段伤害为攻击力的&lt;color=#e56000&gt;40%&lt;/color&gt;，同时可溅射其他敌人，造成等同主目标所受伤害&lt;color=#e56000&gt;20%&lt;/color&gt;的真实伤害，溅射伤害不会触发源核效果</t>
  </si>
  <si>
    <t>对1名敌人造成&lt;color=#e56000&gt;4&lt;/color&gt;段伤害，每段伤害为攻击力的&lt;color=#e56000&gt;40%&lt;/color&gt;，同时可溅射其他敌人，造成等同主目标所受伤害&lt;color=#e56000&gt;25%&lt;/color&gt;的真实伤害，溅射伤害不会触发源核效果</t>
  </si>
  <si>
    <t>对1名敌人造成&lt;color=#e56000&gt;4&lt;/color&gt;段伤害，每段伤害为攻击力的&lt;color=#e56000&gt;50%&lt;/color&gt;，同时可溅射其他敌人，造成等同主目标所受伤害&lt;color=#e56000&gt;25%&lt;/color&gt;的真实伤害，溅射伤害不会触发源核效果</t>
  </si>
  <si>
    <t>对1名敌人造成&lt;color=#e56000&gt;4&lt;/color&gt;段伤害，每段伤害为攻击力的&lt;color=#e56000&gt;50%&lt;/color&gt;，同时可溅射其他敌人，造成等同主目标所受伤害&lt;color=#e56000&gt;35%&lt;/color&gt;的真实伤害，溅射伤害不会触发源核效果</t>
  </si>
  <si>
    <t>天使形态（结束换模型）</t>
  </si>
  <si>
    <t>天使追击</t>
  </si>
  <si>
    <t>对全体敌人进行追击，造成攻击力&lt;color=#e56000&gt;40%&lt;/color&gt;的伤害</t>
  </si>
  <si>
    <t>对全体敌人进行追击，造成攻击力&lt;color=#e56000&gt;45%&lt;/color&gt;的伤害</t>
  </si>
  <si>
    <t>对全体敌人进行追击，造成攻击力&lt;color=#e56000&gt;50%&lt;/color&gt;的伤害</t>
  </si>
  <si>
    <t>破衣：嘲讽</t>
  </si>
  <si>
    <t>性感囚犯进入天使形态，向对方全体展示自己的健美身材，疯狂摆pose，有50%几率嘲讽敌方全体，持续1回合</t>
  </si>
  <si>
    <t>性感重拳(天使形态)</t>
  </si>
  <si>
    <t>冲向目标使用连续拳，造成6次攻击，前五次各造成10%的伤害，最终20%伤害</t>
  </si>
  <si>
    <t>手刀二连斩</t>
  </si>
  <si>
    <t>快速的斩击，对1名敌人造成&lt;color=#e56000&gt;2&lt;/color&gt;段伤害，每段伤害为攻击力的&lt;color=#e56000&gt;50%&lt;/color&gt;</t>
  </si>
  <si>
    <t>快速的斩击，对1名敌人造成&lt;color=#e56000&gt;2&lt;/color&gt;段伤害，每段伤害为攻击力的&lt;color=#e56000&gt;55%&lt;/color&gt;</t>
  </si>
  <si>
    <t>快速的斩击，对1名敌人造成&lt;color=#e56000&gt;2&lt;/color&gt;段伤害，每段伤害为攻击力的&lt;color=#e56000&gt;60%&lt;/color&gt;</t>
  </si>
  <si>
    <t>快速的斩击，对1名敌人造成&lt;color=#e56000&gt;2&lt;/color&gt;段伤害，每段伤害为攻击力的&lt;color=#e56000&gt;65%&lt;/color&gt;</t>
  </si>
  <si>
    <t>快速的斩击，对1名敌人造成&lt;color=#e56000&gt;2&lt;/color&gt;段伤害，每段伤害为攻击力的&lt;color=#e56000&gt;70%&lt;/color&gt;</t>
  </si>
  <si>
    <t>回复力</t>
  </si>
  <si>
    <t>手刀连突</t>
  </si>
  <si>
    <t>对全体敌人造成&lt;color=#e56000&gt;3&lt;/color&gt;段伤害，每段伤害为攻击力的&lt;color=#e56000&gt;30%&lt;/color&gt;，同时对主目标造成1次攻击力&lt;color=#e56000&gt;100%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</si>
  <si>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35%&lt;/color&gt;，同时对主目标造成1次攻击力&lt;color=#e56000&gt;100%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</si>
  <si>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35%&lt;/color&gt;，同时对主目标造成1次攻击力&lt;color=#e56000&gt;130%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</si>
  <si>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40%&lt;/color&gt;，同时对主目标造成1次攻击力&lt;color=#e56000&gt;130%&lt;/color&gt;的额外伤害，并获得1层持续2回合的&lt;color=#f2b600&gt;无畏&lt;/color&gt;。每当身上有1层&lt;color=#f2b600&gt;无畏&lt;/color&gt;，手刀连突造成的技能伤害提高&lt;color=#e56000&gt;30%&lt;/color&gt;。</t>
  </si>
  <si>
    <t>夺命手刀</t>
  </si>
  <si>
    <t>对全体敌人造成&lt;color=#e56000&gt;4&lt;/color&gt;段伤害，每段伤害为攻击力的&lt;color=#e56000&gt;40%&lt;/color&gt;，并获得&lt;color=#e56000&gt;1&lt;/color&gt;层的&lt;color=#f2b600&gt;无畏&lt;/color&gt;</t>
  </si>
  <si>
    <t>对全体敌人造成&lt;color=#e56000&gt;4&lt;/color&gt;段伤害，每段伤害为攻击力的&lt;color=#e56000&gt;45%&lt;/color&gt;，并获得&lt;color=#e56000&gt;1&lt;/color&gt;层的&lt;color=#f2b600&gt;无畏&lt;/color&gt;</t>
  </si>
  <si>
    <t>对全体敌人造成&lt;color=#e56000&gt;4&lt;/color&gt;段伤害，每段伤害为攻击力的&lt;color=#e56000&gt;45%&lt;/color&gt;，并获得&lt;color=#e56000&gt;2&lt;/color&gt;层的&lt;color=#f2b600&gt;无畏&lt;/color&gt;</t>
  </si>
  <si>
    <t>对全体敌人造成&lt;color=#e56000&gt;4&lt;/color&gt;段伤害，每段伤害为攻击力的&lt;color=#e56000&gt;50%&lt;/color&gt;，并获得&lt;color=#e56000&gt;2&lt;/color&gt;层的&lt;color=#f2b600&gt;无畏&lt;/color&gt;</t>
  </si>
  <si>
    <t>对全体敌人造成&lt;color=#e56000&gt;4&lt;/color&gt;段伤害，每段伤害为攻击力的&lt;color=#e56000&gt;60%&lt;/color&gt;，并获得&lt;color=#e56000&gt;2&lt;/color&gt;层的&lt;color=#f2b600&gt;无畏&lt;/color&gt;</t>
  </si>
  <si>
    <t>闪电麦克斯冲向敌人飞踢，对1名敌人造成攻击力&lt;color=#e56000&gt;80%&lt;/color&gt;的伤害</t>
  </si>
  <si>
    <t>闪电麦克斯冲向敌人飞踢，对1名敌人造成攻击力&lt;color=#e56000&gt;90%&lt;/color&gt;的伤害</t>
  </si>
  <si>
    <t>闪电麦克斯冲向敌人飞踢，对1名敌人造成攻击力&lt;color=#e56000&gt;100%&lt;/color&gt;的伤害</t>
  </si>
  <si>
    <t>闪电麦克斯冲向敌人飞踢，对1名敌人造成攻击力&lt;color=#e56000&gt;110%&lt;/color&gt;的伤害</t>
  </si>
  <si>
    <t>闪电麦克斯冲向敌人飞踢，对1名敌人造成攻击力&lt;color=#e56000&gt;120%&lt;/color&gt;的伤害</t>
  </si>
  <si>
    <t>闪电幻影(觉醒)</t>
  </si>
  <si>
    <t>如果本回合有AT BONUS，则在本回合结束后会再动一回合(每回合只能触发一次再动，最多连续再动&lt;color=#e56000&gt;2&lt;/color&gt;回合）</t>
  </si>
  <si>
    <t>雷电喷气式回旋踢</t>
  </si>
  <si>
    <t>雷电麦克斯打开加速喷射器，使用强力的回旋踢，对目标造成&lt;color=#e56000&gt;170%&lt;/color&gt;的伤害，并提高自身&lt;color=#e56000&gt;5%&lt;/color&gt;速度，持续&lt;color=#e56000&gt;2&lt;/color&gt;回合</t>
  </si>
  <si>
    <t>雷电麦克斯打开加速喷射器，使用强力的回旋踢，对目标造成&lt;color=#e56000&gt;170%&lt;/color&gt;的伤害，并提高自身&lt;color=#e56000&gt;10%&lt;/color&gt;速度，持续&lt;color=#e56000&gt;2&lt;/color&gt;回合</t>
  </si>
  <si>
    <t>雷电麦克斯打开加速喷射器，使用强力的回旋踢，对目标造成&lt;color=#e56000&gt;180%&lt;/color&gt;的伤害，并提高自身&lt;color=#e56000&gt;10%&lt;/color&gt;速度，持续&lt;color=#e56000&gt;2&lt;/color&gt;回合</t>
  </si>
  <si>
    <t>雷电麦克斯打开加速喷射器，使用强力的回旋踢，对目标造成&lt;color=#e56000&gt;180%&lt;/color&gt;的伤害，并提高自身&lt;color=#e56000&gt;15%&lt;/color&gt;速度，持续&lt;color=#e56000&gt;2&lt;/color&gt;回合</t>
  </si>
  <si>
    <t>雷电麦克斯打开加速喷射器，使用强力的回旋踢，对目标造成&lt;color=#e56000&gt;190%&lt;/color&gt;的伤害，并提高自身&lt;color=#e56000&gt;20%&lt;/color&gt;速度，持续&lt;color=#e56000&gt;2&lt;/color&gt;回合</t>
  </si>
  <si>
    <t>触发二次行动</t>
  </si>
  <si>
    <t>闪电幻影</t>
  </si>
  <si>
    <t>当闪电麦克斯通过&lt;color=#e56000&gt;闪电飞踢&lt;/color&gt;或&lt;color=#e56000&gt;闪电喷气式连踢&lt;/color&gt;（普攻）&lt;color=#e56000&gt;击败敌人&lt;/color&gt;后，立即获得1个额外行动的回合（该技能无法升级）</t>
  </si>
  <si>
    <t>喷气式闪电模式</t>
  </si>
  <si>
    <t>闪电喷气式连踢</t>
  </si>
  <si>
    <t>连踢普攻</t>
  </si>
  <si>
    <t>退出闪电喷射模式表现</t>
  </si>
  <si>
    <t>居合斩</t>
  </si>
  <si>
    <t>进行一次快速的挥砍，对1名敌人造成攻击力&lt;color=#e56000&gt;80%&lt;/color&gt;的伤害，并添加&lt;color=#e56000&gt;2&lt;/color&gt;层的&lt;color=#f2b600&gt;斩裂&lt;/color&gt;效果（可被驱散）</t>
  </si>
  <si>
    <t>进行一次快速的挥砍，对1名敌人造成攻击力&lt;color=#e56000&gt;90%&lt;/color&gt;的伤害，并添加&lt;color=#e56000&gt;2&lt;/color&gt;层的&lt;color=#f2b600&gt;斩裂&lt;/color&gt;效果（可被驱散）</t>
  </si>
  <si>
    <t>对带有&lt;color=#f2b600&gt;斩裂&lt;/color&gt;效果的敌人使用灭尽居合斩时，消耗一层斩裂效果，使每次伤害都会额外造成一次攻击力&lt;color=#e56000&gt;60%&lt;/color&gt;的斩裂伤害，该伤害为间接伤害，不触发被动及源核效果</t>
  </si>
  <si>
    <t>对带有&lt;color=#f2b600&gt;斩裂&lt;/color&gt;效果的敌人使用灭尽居合斩时，消耗一层斩裂效果，使每次伤害都会额外造成一次攻击力&lt;color=#e56000&gt;63%&lt;/color&gt;的斩裂伤害，该伤害为间接伤害，不触发被动及源核效果</t>
  </si>
  <si>
    <t>对带有&lt;color=#f2b600&gt;斩裂&lt;/color&gt;效果的敌人使用灭尽居合斩时，消耗一层斩裂效果，使每次伤害都会额外造成一次攻击力&lt;color=#e56000&gt;66%&lt;/color&gt;的斩裂伤害，该伤害为间接伤害，不触发被动及源核效果</t>
  </si>
  <si>
    <t>对带有&lt;color=#f2b600&gt;斩裂&lt;/color&gt;效果的敌人使用灭尽居合斩时，消耗一层斩裂效果，使每次伤害都会额外造成一次攻击力&lt;color=#e56000&gt;70%&lt;/color&gt;的斩裂伤害，该伤害为间接伤害，不触发被动及源核效果</t>
  </si>
  <si>
    <t>必杀居合斩</t>
  </si>
  <si>
    <t>进行三次超高速挥砍，对1名敌人造成&lt;color=#e56000&gt;3&lt;/color&gt;段伤害，每段伤害为攻击力的&lt;color=#e56000&gt;60%&lt;/color&gt;</t>
  </si>
  <si>
    <t>进行三次超高速挥砍，对1名敌人造成&lt;color=#e56000&gt;3&lt;/color&gt;段伤害，每段伤害为攻击力的&lt;color=#e56000&gt;63%&lt;/color&gt;</t>
  </si>
  <si>
    <t>进行三次超高速挥砍，对1名敌人造成&lt;color=#e56000&gt;3&lt;/color&gt;段伤害，每段伤害为攻击力的&lt;color=#e56000&gt;70%&lt;/color&gt;</t>
  </si>
  <si>
    <t>进行三次超高速挥砍，对1名敌人造成&lt;color=#e56000&gt;3&lt;/color&gt;段伤害，每段伤害为攻击力的&lt;color=#e56000&gt;70%&lt;/color&gt;。触发&lt;color=#f2b600&gt;斩裂&lt;/color&gt;伤害时有&lt;color=#e56000&gt;50%&lt;/color&gt;概率不消耗&lt;color=#f2b600&gt;斩裂&lt;/color&gt;效果</t>
  </si>
  <si>
    <t>刀伤</t>
  </si>
  <si>
    <t>进行一次快速的挥砍，对目标造成70%的伤害，并添加持续两回合的“斩裂”效果（可被驱散）</t>
  </si>
  <si>
    <t>雁返</t>
  </si>
  <si>
    <t>对带有“斩裂”效果的目标使用超居合斩时，消耗一层“斩裂效果”，每次伤害都会额外造成一次攻击35%的“斩裂”伤害，该伤害为间接伤害，不触发被动及装备效果</t>
  </si>
  <si>
    <t>灭尽居合斩</t>
  </si>
  <si>
    <t>进行三次超高速的挥砍，将目标切成数块。对目标造成三段攻击80%的伤害</t>
  </si>
  <si>
    <t>竹筍刺击</t>
  </si>
  <si>
    <t>使用竹筍刺击敌人，对1名敌人造成&lt;color=#e56000&gt;2&lt;/color&gt;段伤害，每段伤害为攻击力的&lt;color=#e56000&gt;40%&lt;/color&gt;</t>
  </si>
  <si>
    <t>使用竹筍刺击敌人，对1名敌人造成&lt;color=#e56000&gt;2&lt;/color&gt;段伤害，每段伤害为攻击力的&lt;color=#e56000&gt;45%&lt;/color&gt;</t>
  </si>
  <si>
    <t>使用竹筍刺击敌人，对1名敌人造成&lt;color=#e56000&gt;2&lt;/color&gt;段伤害，每段伤害为攻击力的&lt;color=#e56000&gt;50%&lt;/color&gt;</t>
  </si>
  <si>
    <t>使用竹筍刺击敌人，对1名敌人造成&lt;color=#e56000&gt;2&lt;/color&gt;段伤害，每段伤害为攻击力的&lt;color=#e56000&gt;55%&lt;/color&gt;</t>
  </si>
  <si>
    <t>使用竹筍刺击敌人，对1名敌人造成&lt;color=#e56000&gt;2&lt;/color&gt;段伤害，每段伤害为攻击力的&lt;color=#e56000&gt;60%&lt;/color&gt;</t>
  </si>
  <si>
    <t>竹筍裂伤</t>
  </si>
  <si>
    <t>对敌人造成伤害时有&lt;color=#e56000&gt;40%&lt;/color&gt;的几率使敌人&lt;color=#f2b600&gt;大出血&lt;/color&gt;，敌人回合开始时会受到自身生命上限&lt;color=#e56000&gt;20%&lt;/color&gt;的伤害，最高不能超过毒刺攻击力的&lt;color=#e56000&gt;150%&lt;/color&gt;，敌人血量每降低1%，触发概率降低&lt;color=#e56000&gt;0.3%&lt;/color&gt;</t>
  </si>
  <si>
    <t>对敌人造成伤害时有&lt;color=#e56000&gt;60%&lt;/color&gt;的几率使敌人&lt;color=#f2b600&gt;大出血&lt;/color&gt;，敌人回合开始时会受到自身生命上限&lt;color=#e56000&gt;20%&lt;/color&gt;的伤害，最高不能超过毒刺攻击力的&lt;color=#e56000&gt;150%&lt;/color&gt;，敌人血量每降低1%，触发概率降低&lt;color=#e56000&gt;0.4%&lt;/color&gt;</t>
  </si>
  <si>
    <t>对敌人造成伤害时有&lt;color=#e56000&gt;80%&lt;/color&gt;的几率使敌人&lt;color=#f2b600&gt;大出血&lt;/color&gt;，敌人回合开始时会受到自身生命上限&lt;color=#e56000&gt;25%&lt;/color&gt;的伤害，最高不能超过毒刺攻击力的&lt;color=#e56000&gt;180%&lt;/color&gt;，敌人血量每降低1%，触发概率降低&lt;color=#e56000&gt;0.4%&lt;/color&gt;</t>
  </si>
  <si>
    <t>对敌人造成伤害时有&lt;color=#e56000&gt;100%&lt;/color&gt;的几率使敌人&lt;color=#f2b600&gt;大出血&lt;/color&gt;，敌人回合开始时会受到自身生命上限&lt;color=#e56000&gt;25%&lt;/color&gt;的伤害，最高不能超过毒刺攻击力的&lt;color=#e56000&gt;180%&lt;/color&gt;，敌人血量每降低1%，触发概率降低&lt;color=#e56000&gt;0.5%&lt;/color&gt;</t>
  </si>
  <si>
    <t>对敌人造成伤害时有&lt;color=#e56000&gt;100%&lt;/color&gt;的几率使敌人&lt;color=#f2b600&gt;大出血&lt;/color&gt;，敌人回合开始时会受到自身生命上限&lt;color=#e56000&gt;30%&lt;/color&gt;的伤害，最高不能超过毒刺攻击力的&lt;color=#e56000&gt;200%&lt;/color&gt;，敌人血量每降低1%，触发概率降低&lt;color=#e56000&gt;0.5%&lt;/color&gt;</t>
  </si>
  <si>
    <t>巨钻莿枪四连击</t>
  </si>
  <si>
    <t>对全体敌人&lt;color=#e56000&gt;随机攻击&lt;/color&gt;4次（可重复攻击同一敌人），每次攻击伤害为攻击力的&lt;color=#e56000&gt;160%&lt;/color&gt;，敌人血量每降低1%，该次伤害降低&lt;color=#e56000&gt;0.8%&lt;/color&gt;</t>
  </si>
  <si>
    <t>对全体敌人&lt;color=#e56000&gt;随机攻击&lt;/color&gt;4次（可重复攻击同一敌人），每次攻击伤害为攻击力的&lt;color=#e56000&gt;170%&lt;/color&gt;，敌人血量每降低1%，该次伤害降低&lt;color=#e56000&gt;0.85%&lt;/color&gt;</t>
  </si>
  <si>
    <t>对全体敌人&lt;color=#e56000&gt;随机攻击&lt;/color&gt;4次（可重复攻击同一敌人），每次攻击伤害为攻击力的&lt;color=#e56000&gt;180%&lt;/color&gt;，敌人血量每降低1%，该次伤害降低&lt;color=#e56000&gt;0.9%&lt;/color&gt;</t>
  </si>
  <si>
    <t>对全体敌人&lt;color=#e56000&gt;随机攻击&lt;/color&gt;4次（可重复攻击同一敌人），每次攻击伤害为攻击力的&lt;color=#e56000&gt;190%&lt;/color&gt;，敌人血量每降低1%，该次伤害降低&lt;color=#e56000&gt;0.95%&lt;/color&gt;</t>
  </si>
  <si>
    <t>对全体敌人&lt;color=#e56000&gt;随机攻击&lt;/color&gt;4次（可重复攻击同一敌人），每次攻击伤害为攻击力的&lt;color=#e56000&gt;200%&lt;/color&gt;，敌人血量每降低1%，该次伤害降低&lt;color=#e56000&gt;1%&lt;/color&gt;。对主目标造成&lt;color=#f2b600&gt;大出血&lt;/color&gt;</t>
  </si>
  <si>
    <t>形状记忆金弹</t>
  </si>
  <si>
    <t>弹射出黄金弹球攻击敌人，对1名敌人造成攻击力&lt;color=#e56000&gt;80%&lt;/color&gt;的伤害</t>
  </si>
  <si>
    <t>弹射出黄金弹球攻击敌人，对1名敌人造成攻击力&lt;color=#e56000&gt;90%&lt;/color&gt;的伤害</t>
  </si>
  <si>
    <t>弹射出黄金弹球攻击敌人，对1名敌人造成攻击力&lt;color=#e56000&gt;100%&lt;/color&gt;的伤害</t>
  </si>
  <si>
    <t>弹射出黄金弹球攻击敌人，对1名敌人造成攻击力&lt;color=#e56000&gt;110%&lt;/color&gt;的伤害</t>
  </si>
  <si>
    <t>弹射出黄金弹球攻击敌人，对1名敌人造成攻击力&lt;color=#e56000&gt;120%&lt;/color&gt;的伤害</t>
  </si>
  <si>
    <t>弱点侦破</t>
  </si>
  <si>
    <t>黄金球的子弹总能通过反弹跳弹的方式攻击到敌人弱点。在黄金球行动回合上有&lt;color=#f2b600&gt;AT Bonus&lt;/color&gt;时，首次伤害可以使敌人陷入&lt;color=#f2b600&gt;暴露状态&lt;/color&gt;，在暴露状态下的敌人受到伤害提高&lt;color=#e56000&gt;10%&lt;/color&gt;</t>
  </si>
  <si>
    <t>黄金球的子弹总能通过反弹跳弹的方式攻击到敌人弱点。在黄金球行动回合上有&lt;color=#f2b600&gt;AT Bonus&lt;/color&gt;时，首次伤害可以使敌人陷入&lt;color=#f2b600&gt;暴露状态&lt;/color&gt;，在暴露状态下的敌人受到伤害提高&lt;color=#e56000&gt;15%&lt;/color&gt;</t>
  </si>
  <si>
    <t>黄金球的子弹总能通过反弹跳弹的方式攻击到敌人弱点。在黄金球行动回合上有&lt;color=#f2b600&gt;AT Bonus&lt;/color&gt;时，首次伤害可以使敌人陷入&lt;color=#f2b600&gt;暴露状态&lt;/color&gt;，在暴露状态下的敌人受到伤害提高&lt;color=#e56000&gt;15%&lt;/color&gt;，可叠加2层</t>
  </si>
  <si>
    <t>黄金球的子弹总能通过反弹跳弹的方式攻击到敌人弱点。在黄金球行动回合上有&lt;color=#f2b600&gt;AT Bonus&lt;/color&gt;时，首次伤害可以使敌人陷入&lt;color=#f2b600&gt;暴露状态&lt;/color&gt;，在暴露状态下的敌人受到伤害提高&lt;color=#e56000&gt;20%&lt;/color&gt;，可叠加2层</t>
  </si>
  <si>
    <t>黄金球的子弹总能通过反弹跳弹的方式攻击到敌人弱点。在黄金球行动回合上有&lt;color=#f2b600&gt;AT Bonus&lt;/color&gt;时，首次伤害可以使敌人陷入&lt;color=#f2b600&gt;暴露状态&lt;/color&gt;，在暴露状态下的敌人受到伤害提高&lt;color=#e56000&gt;20%&lt;/color&gt;，可叠加3层</t>
  </si>
  <si>
    <t>黄金弹球爆发</t>
  </si>
  <si>
    <t>射出数个黄金弹球在敌方阵营中乱射，对全体敌人造成攻击力&lt;color=#e56000&gt;105%&lt;/color&gt;的伤害，若被攻击的敌人血量高于&lt;color=#e56000&gt;75%、50%、25%&lt;/color&gt;，分别对其额外造成&lt;color=#e56000&gt;3、2、1&lt;/color&gt;段的&lt;color=#f2b600&gt;弹射&lt;/color&gt;伤害，每段伤害为攻击力的&lt;color=#e56000&gt;25%&lt;/color&gt;</t>
  </si>
  <si>
    <t>射出数个黄金弹球在敌方阵营中乱射，对全体敌人造成攻击力&lt;color=#e56000&gt;105%&lt;/color&gt;的伤害，若被攻击的敌人血量高于&lt;color=#e56000&gt;75%、50%、25%&lt;/color&gt;，分别对其额外造成&lt;color=#e56000&gt;3、2、1&lt;/color&gt;段的&lt;color=#f2b600&gt;弹射&lt;/color&gt;伤害，每段伤害为攻击力的&lt;color=#e56000&gt;30%&lt;/color&gt;</t>
  </si>
  <si>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30%&lt;/color&gt;</t>
  </si>
  <si>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40%&lt;/color&gt;</t>
  </si>
  <si>
    <t>射出数个黄金弹球在敌方阵营中乱射，对全体敌人造成攻击力&lt;color=#e56000&gt;120%&lt;/color&gt;的伤害，若被攻击的敌人血量高于&lt;color=#e56000&gt;75%、50%、25%&lt;/color&gt;，分别对其额外造成&lt;color=#e56000&gt;3、2、1&lt;/color&gt;段的&lt;color=#f2b600&gt;弹射&lt;/color&gt;伤害，每段伤害为攻击力的&lt;color=#e56000&gt;40%&lt;/color&gt;</t>
  </si>
  <si>
    <t>弹射出黄金弹球攻击目标，造成100%的伤害</t>
  </si>
  <si>
    <t>黄金球的子弹总能通过反弹跳弹的方式攻击到敌人弱点。在造成伤害时有几率使对方陷入“暴露”状态，在暴露状态下的目标降低10点速度并受到伤害提高10%</t>
  </si>
  <si>
    <t>射出数个黄金弹球在敌方阵营中乱射，对所有目标造成100%的伤害，若目标生命在25%以上，每高25%多造成一段伤害，每段伤害依次降低25%</t>
  </si>
  <si>
    <t>斩击</t>
  </si>
  <si>
    <t>用剑攻击敌人，对1名敌人造成攻击力&lt;color=#e56000&gt;80%&lt;/color&gt;的伤害</t>
  </si>
  <si>
    <t>用剑攻击敌人，对1名敌人造成攻击力&lt;color=#e56000&gt;90%&lt;/color&gt;的伤害</t>
  </si>
  <si>
    <t>用剑攻击敌人，对1名敌人造成攻击力&lt;color=#e56000&gt;100%&lt;/color&gt;的伤害</t>
  </si>
  <si>
    <t>用剑攻击敌人，对1名敌人造成攻击力&lt;color=#e56000&gt;110%&lt;/color&gt;的伤害</t>
  </si>
  <si>
    <t>用剑攻击敌人，对1名敌人造成攻击力&lt;color=#e56000&gt;120%&lt;/color&gt;的伤害</t>
  </si>
  <si>
    <t>迅捷行动</t>
  </si>
  <si>
    <t>当攻击的敌人有&lt;color=#f2b600&gt;负面效果&lt;/color&gt;时，弹簧胡子造成的伤害提升&lt;color=#e56000&gt;50%&lt;/color&gt;</t>
  </si>
  <si>
    <t>当攻击的敌人有&lt;color=#f2b600&gt;负面效果&lt;/color&gt;时，弹簧胡子造成的伤害提升&lt;color=#e56000&gt;55%&lt;/color&gt;</t>
  </si>
  <si>
    <t>当攻击的敌人有&lt;color=#f2b600&gt;负面效果&lt;/color&gt;时，弹簧胡子造成的伤害提升&lt;color=#e56000&gt;60%&lt;/color&gt;</t>
  </si>
  <si>
    <t>当攻击的敌人有&lt;color=#f2b600&gt;负面效果&lt;/color&gt;时，弹簧胡子造成的伤害提升&lt;color=#e56000&gt;65%&lt;/color&gt;</t>
  </si>
  <si>
    <t>当攻击的敌人有&lt;color=#f2b600&gt;负面效果&lt;/color&gt;时，弹簧胡子造成的伤害提升&lt;color=#e56000&gt;70%&lt;/color&gt;</t>
  </si>
  <si>
    <t>踏无暴威</t>
  </si>
  <si>
    <t>积蓄力量发动强力一击攻击敌人，对1名敌人造成攻击力&lt;color=#e56000&gt;160%&lt;/color&gt;的伤害</t>
  </si>
  <si>
    <t>积蓄力量发动强力一击攻击敌人，对1名敌人造成攻击力&lt;color=#e56000&gt;170%&lt;/color&gt;的伤害</t>
  </si>
  <si>
    <t>积蓄力量发动强力一击攻击敌人，对1名敌人造成攻击力&lt;color=#e56000&gt;180%&lt;/color&gt;的伤害</t>
  </si>
  <si>
    <t>积蓄力量发动强力一击攻击敌人，对1名敌人造成攻击力&lt;color=#e56000&gt;190%&lt;/color&gt;的伤害</t>
  </si>
  <si>
    <t>积蓄力量发动强力一击攻击敌人，对1名敌人造成攻击力&lt;color=#e56000&gt;200%&lt;/color&gt;的伤害</t>
  </si>
  <si>
    <t>迅捷行动(觉醒)</t>
  </si>
  <si>
    <t>成功击败目标后立即增加自身&lt;color=#e56000&gt;30%&lt;/color&gt;的行动条，并增加自身&lt;color=#e56000&gt;20&lt;/color&gt;点速度（最多&lt;color=#e56000&gt;3&lt;/color&gt;层），持续3回合</t>
  </si>
  <si>
    <t>成功击败目标后立即增加自身&lt;color=#e56000&gt;40%&lt;/color&gt;的行动条，并增加自身&lt;color=#e56000&gt;20&lt;/color&gt;点速度（最多&lt;color=#e56000&gt;3&lt;/color&gt;层），持续3回合</t>
  </si>
  <si>
    <t>成功击败目标后立即增加自身&lt;color=#e56000&gt;50%&lt;/color&gt;的行动条，并增加自身&lt;color=#e56000&gt;20&lt;/color&gt;点速度（最多&lt;color=#e56000&gt;3&lt;/color&gt;层），持续3回合</t>
  </si>
  <si>
    <t>成功击败目标后立即增加自身&lt;color=#e56000&gt;60%&lt;/color&gt;的行动条，并增加自身&lt;color=#e56000&gt;20&lt;/color&gt;点速度（最多&lt;color=#e56000&gt;3&lt;/color&gt;层），持续3回合</t>
  </si>
  <si>
    <t>成功击败目标后立即增加自身&lt;color=#e56000&gt;60%&lt;/color&gt;的行动条，如果使用“踏无暴威”击败了目标，则立刻获得一个新的回合，并在该回合内“踏无暴威”的能量消耗为0，并增加自身&lt;color=#e56000&gt;20&lt;/color&gt;点速度（最多&lt;color=#e56000&gt;3&lt;/color&gt;层），持续3回合</t>
  </si>
  <si>
    <t>踏无暴威(觉醒)</t>
  </si>
  <si>
    <t>积蓄力量发动强力一击攻击敌人，对1名敌人造成攻击力&lt;color=#e56000&gt;160%&lt;/color&gt;的伤害，攻击有&lt;color=#f2b600&gt;负面效果&lt;/color&gt;的敌人时此技能暴击率提高&lt;color=#e56000&gt;50%&lt;/color&gt;</t>
  </si>
  <si>
    <t>积蓄力量发动强力一击攻击敌人，对1名敌人造成攻击力&lt;color=#e56000&gt;170%&lt;/color&gt;的伤害，攻击有&lt;color=#f2b600&gt;负面效果&lt;/color&gt;的敌人时此技能暴击率提高&lt;color=#e56000&gt;50%&lt;/color&gt;</t>
  </si>
  <si>
    <t>积蓄力量发动强力一击攻击敌人，对1名敌人造成攻击力&lt;color=#e56000&gt;180%&lt;/color&gt;的伤害，攻击有&lt;color=#f2b600&gt;负面效果&lt;/color&gt;的敌人时此技能暴击率提高&lt;color=#e56000&gt;100%&lt;/color&gt;</t>
  </si>
  <si>
    <t>积蓄力量发动强力一击攻击敌人，对1名敌人造成攻击力&lt;color=#e56000&gt;190%&lt;/color&gt;的伤害，攻击有&lt;color=#f2b600&gt;负面效果&lt;/color&gt;的敌人时此技能暴击率提高&lt;color=#e56000&gt;100%&lt;/color&gt;</t>
  </si>
  <si>
    <t>积蓄力量发动强力一击攻击敌人，对1名敌人造成攻击力&lt;color=#e56000&gt;200%&lt;/color&gt;的伤害，攻击有&lt;color=#f2b600&gt;负面效果&lt;/color&gt;的敌人时此技能暴击率提高&lt;color=#e56000&gt;100%&lt;/color&gt;</t>
  </si>
  <si>
    <t>用剑攻击敌方目标，造成攻击80%的伤害，有50%概率降低敌方10点速度</t>
  </si>
  <si>
    <t>成功击败目标后立即增加自身30%的行动条</t>
  </si>
  <si>
    <t>攻击敌方目标，造成攻击230%的伤害，若其速度低于弹簧胡子，每10点速度差提升该次攻击12%的伤害，最多提高60%</t>
  </si>
  <si>
    <t>剧情技能</t>
  </si>
  <si>
    <t>主线10剧情技能</t>
  </si>
  <si>
    <t>弹簧胡子剧情表演</t>
  </si>
  <si>
    <t>蛇咬拳</t>
  </si>
  <si>
    <t>用蛇咬拳缠住敌人，对1名敌人造成攻击力&lt;color=#e56000&gt;50%&lt;/color&gt;的蛇咬伤害，再进行连打，造成&lt;color=#e56000&gt;2&lt;/color&gt;段伤害，每段伤害为攻击力的&lt;color=#e56000&gt;25%&lt;/color&gt;</t>
  </si>
  <si>
    <t>用蛇咬拳缠住敌人，对1名敌人造成攻击力&lt;color=#e56000&gt;55%&lt;/color&gt;的蛇咬伤害，再进行连打，造成&lt;color=#e56000&gt;2&lt;/color&gt;段伤害，每段伤害为攻击力的&lt;color=#e56000&gt;30%&lt;/color&gt;</t>
  </si>
  <si>
    <t>用蛇咬拳缠住敌人，对1名敌人造成攻击力&lt;color=#e56000&gt;60%&lt;/color&gt;的蛇咬伤害，再进行连打，造成&lt;color=#e56000&gt;2&lt;/color&gt;段伤害，每段伤害为攻击力的&lt;color=#e56000&gt;35%&lt;/color&gt;</t>
  </si>
  <si>
    <t>用蛇咬拳缠住敌人，对1名敌人造成攻击力&lt;color=#e56000&gt;65%&lt;/color&gt;的蛇咬伤害，再进行连打，造成&lt;color=#e56000&gt;2&lt;/color&gt;段伤害，每段伤害为攻击力的&lt;color=#e56000&gt;40%&lt;/color&gt;</t>
  </si>
  <si>
    <t>用蛇咬拳缠住敌人，对1名敌人造成攻击力&lt;color=#e56000&gt;70%&lt;/color&gt;的蛇咬伤害，再进行连打，造成&lt;color=#e56000&gt;2&lt;/color&gt;段伤害，每段伤害为攻击力的&lt;color=#e56000&gt;45%&lt;/color&gt;</t>
  </si>
  <si>
    <t>蜷局受身</t>
  </si>
  <si>
    <t>友方单位处于&lt;color=#f2b600&gt;战斗指挥&lt;/color&gt;效果时，受到伤害降低&lt;color=#e56000&gt;5%&lt;/color&gt;</t>
  </si>
  <si>
    <t>友方单位处于&lt;color=#f2b600&gt;战斗指挥&lt;/color&gt;效果时，受到伤害降低&lt;color=#e56000&gt;6%&lt;/color&gt;</t>
  </si>
  <si>
    <t>友方单位处于&lt;color=#f2b600&gt;战斗指挥&lt;/color&gt;效果时，受到伤害降低&lt;color=#e56000&gt;7%&lt;/color&gt;</t>
  </si>
  <si>
    <t>友方单位处于&lt;color=#f2b600&gt;战斗指挥&lt;/color&gt;效果时，受到伤害降低&lt;color=#e56000&gt;8%&lt;/color&gt;</t>
  </si>
  <si>
    <t>友方单位处于&lt;color=#f2b600&gt;战斗指挥&lt;/color&gt;效果时，受到伤害降低&lt;color=#e56000&gt;10%&lt;/color&gt;</t>
  </si>
  <si>
    <t>战斗指挥</t>
  </si>
  <si>
    <t>在危机中指挥战斗，为我方全体链接&lt;color=#f2b600&gt;战斗指挥&lt;/color&gt;技能，持续&lt;color=#e56000&gt;1&lt;/color&gt;回合，处于&lt;color=#f2b600&gt;战斗指挥&lt;/color&gt;效果时可提高&lt;color=#e56000&gt;5%&lt;/color&gt;抵抗，当任一友方受到伤害时，所受伤害平均分配给被&lt;color=#f2b600&gt;战斗指挥&lt;/color&gt;技能链接的队友</t>
  </si>
  <si>
    <t>在危机中指挥战斗，为我方全体链接&lt;color=#f2b600&gt;战斗指挥&lt;/color&gt;技能，持续&lt;color=#e56000&gt;1&lt;/color&gt;回合，处于&lt;color=#f2b600&gt;战斗指挥&lt;/color&gt;效果时可提高&lt;color=#e56000&gt;10%&lt;/color&gt;抵抗，当任一友方受到伤害时，所受伤害平均分配给被&lt;color=#f2b600&gt;战斗指挥&lt;/color&gt;技能链接的队友</t>
  </si>
  <si>
    <t>在危机中指挥战斗，为我方全体链接&lt;color=#f2b600&gt;战斗指挥&lt;/color&gt;技能，持续&lt;color=#e56000&gt;1&lt;/color&gt;回合，处于&lt;color=#f2b600&gt;战斗指挥&lt;/color&gt;效果时可提高&lt;color=#e56000&gt;15%&lt;/color&gt;抵抗，当任一友方受到伤害时，所受伤害平均分配给被&lt;color=#f2b600&gt;战斗指挥&lt;/color&gt;技能链接的队友</t>
  </si>
  <si>
    <t>在危机中指挥战斗，为我方全体链接&lt;color=#f2b600&gt;战斗指挥&lt;/color&gt;技能，持续&lt;color=#e56000&gt;1&lt;/color&gt;回合，处于&lt;color=#f2b600&gt;战斗指挥&lt;/color&gt;效果时可提高&lt;color=#e56000&gt;20%&lt;/color&gt;抵抗，当任一友方受到伤害时，所受伤害平均分配给被&lt;color=#f2b600&gt;战斗指挥&lt;/color&gt;技能链接的队友</t>
  </si>
  <si>
    <t>用蛇咬拳缠住对方，造成50%伤害，再进行连打，造成3次15%伤害</t>
  </si>
  <si>
    <t>受战斗指挥效果友方受到伤害降低10%</t>
  </si>
  <si>
    <t>在危机中指挥战斗，提高我方全体10%抵抗，并使我方受伤时互相分摊</t>
  </si>
  <si>
    <t>火焰喷射</t>
  </si>
  <si>
    <t>使用袖口内的火焰喷射器喷出青色火焰，对1名敌人造成攻击力&lt;color=#e56000&gt;80%&lt;/color&gt;的伤害</t>
  </si>
  <si>
    <t>使用袖口内的火焰喷射器喷出青色火焰，对1名敌人造成攻击力&lt;color=#e56000&gt;90%&lt;/color&gt;的伤害</t>
  </si>
  <si>
    <t>使用袖口内的火焰喷射器喷出青色火焰，对1名敌人造成攻击力&lt;color=#e56000&gt;100%&lt;/color&gt;的伤害</t>
  </si>
  <si>
    <t>使用袖口内的火焰喷射器喷出青色火焰，对1名敌人造成攻击力&lt;color=#e56000&gt;110%&lt;/color&gt;的伤害</t>
  </si>
  <si>
    <t>使用袖口内的火焰喷射器喷出青色火焰，对1名敌人造成攻击力&lt;color=#e56000&gt;120%&lt;/color&gt;的伤害</t>
  </si>
  <si>
    <t>火葬</t>
  </si>
  <si>
    <t>使用袖口内的火焰喷射器喷出青色火焰，攻击目标，造成1段80%的伤害</t>
  </si>
  <si>
    <t>攻击敌方全体，造成攻击160%的伤害，使用后会获得一层“过载”，最多叠加三层，持续一回合，每层”过载“会提高异火封印15%的基础概率，若青焰处于三层”过载“状态则无法使用该技能</t>
  </si>
  <si>
    <t>电击棍二刀流</t>
  </si>
  <si>
    <t>雷光源氏冲向敌人并使用双持电棍攻击，对1名敌人造成&lt;color=#e56000&gt;2&lt;/color&gt;段伤害，每段伤害分别为攻击力的&lt;color=#e56000&gt;30%&lt;/color&gt;,&lt;color=#e56000&gt;50%&lt;/color&gt;伤害</t>
  </si>
  <si>
    <t>雷光源氏冲向敌人并使用双持电棍攻击，对1名敌人造成&lt;color=#e56000&gt;2&lt;/color&gt;段伤害，每段伤害分别为攻击力的&lt;color=#e56000&gt;35%&lt;/color&gt;,&lt;color=#e56000&gt;55%&lt;/color&gt;伤害</t>
  </si>
  <si>
    <t>雷光源氏冲向敌人并使用双持电棍攻击，对1名敌人造成&lt;color=#e56000&gt;2&lt;/color&gt;段伤害，每段伤害分别为攻击力的&lt;color=#e56000&gt;40%&lt;/color&gt;,&lt;color=#e56000&gt;60%&lt;/color&gt;伤害</t>
  </si>
  <si>
    <t>雷光源氏冲向敌人并使用双持电棍攻击，对1名敌人造成&lt;color=#e56000&gt;2&lt;/color&gt;段伤害，每段伤害分别为攻击力的&lt;color=#e56000&gt;45%&lt;/color&gt;,&lt;color=#e56000&gt;65%&lt;/color&gt;伤害</t>
  </si>
  <si>
    <t>雷光源氏冲向敌人并使用双持电棍攻击，对1名敌人造成&lt;color=#e56000&gt;2&lt;/color&gt;段伤害，每段伤害分别为攻击力的&lt;color=#e56000&gt;50%&lt;/color&gt;,&lt;color=#e56000&gt;70%&lt;/color&gt;伤害</t>
  </si>
  <si>
    <t>高压</t>
  </si>
  <si>
    <t>造成伤害时若目标行动位置没有ATBONUS，有&lt;color=#e56000&gt;20%&lt;/color&gt;几率为其添加电击ATBONUS，当电击ATBONUS位置的敌方角色受到伤害时，电击ATBONUS会储存雷光源氏&lt;color=#e56000&gt;30%&lt;/color&gt;攻击的伤害储存进电击ATBONUS中（初始存储攻击&lt;color=#e56000&gt;30%&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</si>
  <si>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20%&lt;/color&gt;几率为其添加电击ATBONUS，当电击ATBONUS位置的敌方角色受到伤害时，电击ATBONUS会储存雷光源氏&lt;color=#e56000&gt;35%&lt;/color&gt;攻击的伤害储存进电击ATBONUS中（初始存储攻击&lt;color=#e56000&gt;35%&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</si>
  <si>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20%&lt;/color&gt;几率为其添加电击ATBONUS，当电击ATBONUS位置的敌方角色受到伤害时，电击ATBONUS会储存雷光源氏&lt;color=#e56000&gt;40%&lt;/color&gt;攻击的伤害储存进电击ATBONUS中（初始存储攻击&lt;color=#e56000&gt;40%&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</si>
  <si>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20%&lt;/color&gt;几率为其添加电击ATBONUS，当电击ATBONUS位置的敌方角色受到伤害时，电击ATBONUS会储存雷光源氏&lt;color=#e56000&gt;45%&lt;/color&gt;攻击的伤害储存进电击ATBONUS中（初始存储攻击&lt;color=#e56000&gt;45%&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</si>
  <si>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20%&lt;/color&gt;几率为其添加电击ATBONUS，当电击ATBONUS位置的敌方角色受到伤害时，电击ATBONUS会储存雷光源氏&lt;color=#e56000&gt;50%&lt;/color&gt;攻击的伤害储存进电击ATBONUS中（初始存储攻击&lt;color=#e56000&gt;50%&lt;/color&gt;伤害），当ATBONUS生效时，如果该行动位是敌方则将储存的伤害全部攻击出去，如果是我方，则消耗电击ATBONUS，回复2点能量。（电击ATBONUS的伤害为真实伤害，无法暴击，无法分摊，无法触发源核效果）</t>
  </si>
  <si>
    <t>电压上升</t>
  </si>
  <si>
    <t>对目标造成3段&lt;color=#e56000&gt;75%&lt;/color&gt;的伤害，每段伤害都有几率触发被动技能“高压”，若目标位置已经存在“电击”的ATBONUS，高压释放打击的伤害也会被存储进电击ATBONUS中</t>
  </si>
  <si>
    <t>对目标造成3段&lt;color=#e56000&gt;78%&lt;/color&gt;的伤害，每段伤害都有几率触发被动技能“高压”，若目标位置已经存在“电击”的ATBONUS，高压释放打击的伤害也会被存储进电击ATBONUS中</t>
  </si>
  <si>
    <t>对目标造成3段&lt;color=#e56000&gt;82%&lt;/color&gt;的伤害，每段伤害都有几率触发被动技能“高压”，若目标位置已经存在“电击”的ATBONUS，高压释放打击的伤害也会被存储进电击ATBONUS中</t>
  </si>
  <si>
    <t>对目标造成3段&lt;color=#e56000&gt;86%&lt;/color&gt;的伤害，每段伤害都有几率触发被动技能“高压”，若目标位置已经存在“电击”的ATBONUS，高压释放打击的伤害也会被存储进电击ATBONUS中</t>
  </si>
  <si>
    <t>对目标造成3段&lt;color=#e56000&gt;90%&lt;/color&gt;的伤害，每段伤害都有几率触发被动技能“高压”，若目标位置已经存在“电击”的ATBONUS，高压释放打击的伤害也会被存储进电击ATBONUS中</t>
  </si>
  <si>
    <t>高压(觉醒)</t>
  </si>
  <si>
    <t>造成伤害时若目标行动位置没有ATBONUS，有&lt;color=#e56000&gt;40%&lt;/color&gt;几率为其添加电击ATBONUS，当电击ATBONUS位置的敌方角色受到伤害时，电击ATBONUS会储存雷光源氏&lt;color=#e56000&gt;30%&lt;/color&gt;攻击的伤害储存进电击ATBONUS中（初始存储攻击&lt;color=#e56000&gt;30%&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</si>
  <si>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40%&lt;/color&gt;几率为其添加电击ATBONUS，当电击ATBONUS位置的敌方角色受到伤害时，电击ATBONUS会储存雷光源氏&lt;color=#e56000&gt;35%&lt;/color&gt;攻击的伤害储存进电击ATBONUS中（初始存储攻击&lt;color=#e56000&gt;35%&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</si>
  <si>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40%&lt;/color&gt;几率为其添加电击ATBONUS，当电击ATBONUS位置的敌方角色受到伤害时，电击ATBONUS会储存雷光源氏&lt;color=#e56000&gt;40%&lt;/color&gt;攻击的伤害储存进电击ATBONUS中（初始存储攻击&lt;color=#e56000&gt;40%&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</si>
  <si>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40%&lt;/color&gt;几率为其添加电击ATBONUS，当电击ATBONUS位置的敌方角色受到伤害时，电击ATBONUS会储存雷光源氏&lt;color=#e56000&gt;45%&lt;/color&gt;攻击的伤害储存进电击ATBONUS中（初始存储攻击&lt;color=#e56000&gt;45%&lt;/color&gt;伤害），当ATBONUS生效时，如果该行动位是敌方则将储存的伤害全部攻击出去，如果是我方，则消耗电击ATBONUS，回复2点能量。（电击ATBONUS的伤害为真实伤害，无法暴击，无法分摊，无法触发源核效果）</t>
  </si>
  <si>
    <t>造成伤害时若目标行动位置没有ATBONUS，有&lt;color=#e56000&gt;40%&lt;/color&gt;几率为其添加电击ATBONUS，当电击ATBONUS位置的敌方角色受到伤害时，电击ATBONUS会储存雷光源氏&lt;color=#e56000&gt;50%&lt;/color&gt;攻击的伤害储存进电击ATBONUS中（初始存储攻击&lt;color=#e56000&gt;50%&lt;/color&gt;伤害），当ATBONUS生效时，如果该行动位是敌方则将储存的伤害全部攻击出去，如果是我方，则消耗电击ATBONUS，回复2点能量。（电击ATBONUS的伤害为真实伤害，无法暴击，无法分摊，无法触发源核效果）</t>
  </si>
  <si>
    <t>雷击伤害</t>
  </si>
  <si>
    <t>雷击回能量</t>
  </si>
  <si>
    <t>自我充能</t>
  </si>
  <si>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100%&lt;/color&gt;，每次使用电击棍二刀流会让&lt;color=#f2b600&gt;蓄电&lt;/color&gt;效果清零</t>
  </si>
  <si>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110%&lt;/color&gt;，每次使用电击棍二刀流会让&lt;color=#f2b600&gt;蓄电&lt;/color&gt;效果清零</t>
  </si>
  <si>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110%&lt;/color&gt;，每次使用电击棍二刀流会让&lt;color=#f2b600&gt;蓄电&lt;/color&gt;效果清零</t>
  </si>
  <si>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120%&lt;/color&gt;，每次使用电击棍二刀流会让&lt;color=#f2b600&gt;蓄电&lt;/color&gt;效果清零</t>
  </si>
  <si>
    <t>使用&lt;color=#e56000&gt;高压充能&lt;/color&gt;技能时，会为自己的武器充电，让自己获得一层&lt;color=#f2b600&gt;蓄电&lt;/color&gt;效果，该效果最多叠加&lt;color=#e56000&gt;5&lt;/color&gt;层。每层&lt;color=#f2b600&gt;蓄电&lt;/color&gt;效果会让电击棍二刀流伤害提升&lt;color=#e56000&gt;120%&lt;/color&gt;，每次使用电击棍二刀流会让&lt;color=#f2b600&gt;蓄电&lt;/color&gt;效果清零</t>
  </si>
  <si>
    <t>高压充能</t>
  </si>
  <si>
    <t>利用自身电力在行动条中增加一个“高能”AT BONUS，获得该AT BONUS的角色会立刻获得一个&lt;color=#e56000&gt;新的回合&lt;/color&gt;，并有x的几率再多获得一个回合</t>
  </si>
  <si>
    <t>剑球攻击</t>
  </si>
  <si>
    <t>瞄准敌人使用剑球甩打敌人，造成攻击&lt;color=#e56000&gt;80%&lt;/color&gt;的伤害</t>
  </si>
  <si>
    <t>瞄准敌人使用剑球甩打敌人，造成攻击&lt;color=#e56000&gt;90%&lt;/color&gt;的伤害</t>
  </si>
  <si>
    <t>瞄准敌人使用剑球甩打敌人，对1名敌人造成攻击力&lt;color=#e56000&gt;100%&lt;/color&gt;的伤害</t>
  </si>
  <si>
    <t>瞄准敌人使用剑球甩打敌人，对1名敌人造成攻击力&lt;color=#e56000&gt;110%&lt;/color&gt;的伤害</t>
  </si>
  <si>
    <t>瞄准敌人使用剑球甩打敌人，对1名敌人造成攻击力&lt;color=#e56000&gt;120%&lt;/color&gt;的伤害</t>
  </si>
  <si>
    <t>微笑之力(觉醒)</t>
  </si>
  <si>
    <t>&lt;color=#e56000&gt;暴走世界&lt;/color&gt;对自身的治疗提高&lt;color=#e56000&gt;50%&lt;/color&gt;</t>
  </si>
  <si>
    <t>&lt;color=#e56000&gt;暴走世界&lt;/color&gt;对自身的治疗提高&lt;color=#e56000&gt;60%&lt;/color&gt;</t>
  </si>
  <si>
    <t>&lt;color=#e56000&gt;暴走世界&lt;/color&gt;对自身的治疗提高&lt;color=#e56000&gt;70%&lt;/color&gt;</t>
  </si>
  <si>
    <t>&lt;color=#e56000&gt;暴走世界&lt;/color&gt;对自身的治疗提高&lt;color=#e56000&gt;80%&lt;/color&gt;</t>
  </si>
  <si>
    <t>&lt;color=#e56000&gt;暴走世界&lt;/color&gt;对自身的治疗提高&lt;color=#e56000&gt;90%&lt;/color&gt;</t>
  </si>
  <si>
    <t>暴走世界</t>
  </si>
  <si>
    <t>挥舞剑玉，让剑玉上的剑球围绕转动。为我方全体回复微笑超人生命上限&lt;color=#e56000&gt;15%&lt;/color&gt;的血量，最多不超过微笑超人攻击力的&lt;color=#e56000&gt;150%&lt;/color&gt;</t>
  </si>
  <si>
    <t>挥舞剑玉，让剑玉上的剑球围绕转动。为我方全体回复微笑超人生命上限&lt;color=#e56000&gt;16%&lt;/color&gt;的血量，最多不超过微笑超人攻击力的&lt;color=#e56000&gt;150%&lt;/color&gt;</t>
  </si>
  <si>
    <t>挥舞剑玉，让剑玉上的剑球围绕转动。为我方全体回复微笑超人生命上限&lt;color=#e56000&gt;17%&lt;/color&gt;的血量，最多不超过微笑超人攻击力的&lt;color=#e56000&gt;150%&lt;/color&gt;</t>
  </si>
  <si>
    <t>挥舞剑玉，让剑玉上的剑球围绕转动。为我方全体回复微笑超人生命上限&lt;color=#e56000&gt;18%&lt;/color&gt;的血量，最多不超过微笑超人攻击力的&lt;color=#e56000&gt;150%&lt;/color&gt;</t>
  </si>
  <si>
    <t>挥舞剑玉，让剑玉上的剑球围绕转动。为我方全体回复微笑超人生命上限&lt;color=#e56000&gt;20%&lt;/color&gt;的血量，最多不超过微笑超人攻击力的&lt;color=#e56000&gt;150%&lt;/color&gt;</t>
  </si>
  <si>
    <t>微笑之力</t>
  </si>
  <si>
    <t>&lt;color=#e56000&gt;暴走世界&lt;/color&gt;对自身的治疗提高&lt;color=#e56000&gt;25%&lt;/color&gt;</t>
  </si>
  <si>
    <t>&lt;color=#e56000&gt;暴走世界&lt;/color&gt;对自身的治疗提高&lt;color=#e56000&gt;30%&lt;/color&gt;</t>
  </si>
  <si>
    <t>&lt;color=#e56000&gt;暴走世界&lt;/color&gt;对自身的治疗提高&lt;color=#e56000&gt;35%&lt;/color&gt;</t>
  </si>
  <si>
    <t>&lt;color=#e56000&gt;暴走世界&lt;/color&gt;对自身的治疗提高&lt;color=#e56000&gt;40%&lt;/color&gt;</t>
  </si>
  <si>
    <t>&lt;color=#e56000&gt;暴走世界&lt;/color&gt;对自身的治疗提高&lt;color=#e56000&gt;45%&lt;/color&gt;</t>
  </si>
  <si>
    <t>微笑加血普通</t>
  </si>
  <si>
    <t>释放治疗</t>
  </si>
  <si>
    <t>微笑加血双倍</t>
  </si>
  <si>
    <t>利用剑玉锤头和剑球攻击对方，造成2次45%的伤害</t>
  </si>
  <si>
    <t>挥动剑玉，激励受伤的队友。微笑超人会在自身及友方回合结束时，为其治疗生命上限5%的生命，有15%的概率提升为双倍治疗</t>
  </si>
  <si>
    <t>挥舞剑玉，让剑玉上的剑球围绕转动。提升友方全体30点速度和10%攻击力，持续至下次微笑超人行动。</t>
  </si>
  <si>
    <t>重王拳</t>
  </si>
  <si>
    <t>冲向1名敌人并对其使用重拳，造成攻击力&lt;color=#e56000&gt;80%&lt;/color&gt;的伤害</t>
  </si>
  <si>
    <t>冲向1名敌人并对其使用重拳，造成攻击力&lt;color=#e56000&gt;90%&lt;/color&gt;的伤害</t>
  </si>
  <si>
    <t>冲向1名敌人并对其使用重拳，造成攻击力&lt;color=#e56000&gt;100%&lt;/color&gt;的伤害</t>
  </si>
  <si>
    <t>冲向1名敌人并对其使用重拳，造成攻击力&lt;color=#e56000&gt;110%&lt;/color&gt;的伤害</t>
  </si>
  <si>
    <t>冲向1名敌人并对其使用重拳，造成攻击力&lt;color=#e56000&gt;120%&lt;/color&gt;的伤害</t>
  </si>
  <si>
    <t>自然的野性</t>
  </si>
  <si>
    <t>因为模仿大猩猩从而可以获得自然的庇护。自身受到伤害的时候使我方全体获得&lt;color=#f2b600&gt;自然的庇护&lt;/color&gt;，持续一回合。&lt;color=#f2b600&gt;自然的庇护&lt;/color&gt;可使目标获得&lt;color=#e56000&gt;20%&lt;/color&gt;反伤及&lt;color=#e56000&gt;20%&lt;/color&gt;抵抗。受到伤害时反弹所受伤害</t>
  </si>
  <si>
    <t>因为模仿大猩猩从而可以获得自然的庇护。自身受到伤害的时候使我方全体获得&lt;color=#f2b600&gt;自然的庇护&lt;/color&gt;，持续一回合。&lt;color=#f2b600&gt;自然的庇护&lt;/color&gt;可使目标获得&lt;color=#e56000&gt;22%&lt;/color&gt;反伤及&lt;color=#e56000&gt;20%&lt;/color&gt;抵抗。受到伤害时反弹所受伤害</t>
  </si>
  <si>
    <t>因为模仿大猩猩从而可以获得自然的庇护。自身受到伤害的时候使我方全体获得&lt;color=#f2b600&gt;自然的庇护&lt;/color&gt;，持续一回合。&lt;color=#f2b600&gt;自然的庇护&lt;/color&gt;可使目标获得&lt;color=#e56000&gt;24%&lt;/color&gt;反伤及&lt;color=#e56000&gt;20%&lt;/color&gt;抵抗。受到伤害时反弹所受伤害</t>
  </si>
  <si>
    <t>因为模仿大猩猩从而可以获得自然的庇护。自身受到伤害的时候使我方全体获得&lt;color=#f2b600&gt;自然的庇护&lt;/color&gt;，持续一回合。&lt;color=#f2b600&gt;自然的庇护&lt;/color&gt;可使目标获得&lt;color=#e56000&gt;27%&lt;/color&gt;反伤及&lt;color=#e56000&gt;20%&lt;/color&gt;抵抗。受到伤害时反弹所受伤害</t>
  </si>
  <si>
    <t>因为模仿大猩猩从而可以获得自然的庇护。自身受到伤害的时候使我方全体获得&lt;color=#f2b600&gt;自然的庇护&lt;/color&gt;，持续一回合。&lt;color=#f2b600&gt;自然的庇护&lt;/color&gt;可使目标获得&lt;color=#e56000&gt;30%&lt;/color&gt;反伤及&lt;color=#e56000&gt;20%&lt;/color&gt;抵抗。受到伤害时反弹所受伤害</t>
  </si>
  <si>
    <t>重王突进</t>
  </si>
  <si>
    <t>念冲击波</t>
  </si>
  <si>
    <t>用超能力带动碎石合成冲击波攻击1名敌人，造成攻击力&lt;color=#e56000&gt;80%&lt;/color&gt;的伤害</t>
  </si>
  <si>
    <t>用超能力带动碎石合成冲击波攻击1名敌人，造成攻击力&lt;color=#e56000&gt;90%&lt;/color&gt;的伤害</t>
  </si>
  <si>
    <t>用超能力带动碎石合成冲击波攻击1名敌人，造成攻击力&lt;color=#e56000&gt;100%&lt;/color&gt;的伤害</t>
  </si>
  <si>
    <t>用超能力带动碎石合成冲击波攻击1名敌人，造成攻击力&lt;color=#e56000&gt;110%&lt;/color&gt;的伤害</t>
  </si>
  <si>
    <t>用超能力带动碎石合成冲击波攻击1名敌人，造成攻击力&lt;color=#e56000&gt;120%&lt;/color&gt;的伤害</t>
  </si>
  <si>
    <t>念力加深</t>
  </si>
  <si>
    <t>地狱的吹雪开始行动时如拥有&lt;color=#f2b600&gt;AT BONUS&lt;/color&gt;，则在行动结束之后会在行动条上随机增加&lt;color=#e56000&gt;2&lt;/color&gt;个AT BONUS（优先加在没有AT BONUS的位置）,并有&lt;color=#e56000&gt;30%&lt;/color&gt;概率额外添加1个AT BONUS</t>
  </si>
  <si>
    <t>地狱的吹雪开始行动时如拥有&lt;color=#f2b600&gt;AT BONUS&lt;/color&gt;，则在行动结束之后会在行动条上随机增加&lt;color=#e56000&gt;2&lt;/color&gt;个AT BONUS（优先加在没有AT BONUS的位置）,并有&lt;color=#e56000&gt;50%&lt;/color&gt;概率额外添加1个AT BONUS</t>
  </si>
  <si>
    <t>地狱岚(觉醒)</t>
  </si>
  <si>
    <t>地狱岚</t>
  </si>
  <si>
    <t>使用地狱岚对全体敌人造成&lt;color=#e56000&gt;3&lt;/color&gt;段伤害，每段伤害为攻击力的&lt;color=#e56000&gt;45%&lt;/color&gt;</t>
  </si>
  <si>
    <t>使用地狱岚对全体敌人造成&lt;color=#e56000&gt;3&lt;/color&gt;段伤害，每段伤害为攻击力的&lt;color=#e56000&gt;47%&lt;/color&gt;</t>
  </si>
  <si>
    <t>使用地狱岚对全体敌人造成&lt;color=#e56000&gt;3&lt;/color&gt;段伤害，每段伤害为攻击力的&lt;color=#e56000&gt;49%&lt;/color&gt;</t>
  </si>
  <si>
    <t>使用地狱岚对全体敌人造成&lt;color=#e56000&gt;3&lt;/color&gt;段伤害，每段伤害为攻击力的&lt;color=#e56000&gt;52%&lt;/color&gt;</t>
  </si>
  <si>
    <t>使用地狱岚对全体敌人造成&lt;color=#e56000&gt;3&lt;/color&gt;段伤害，每段伤害为攻击力的&lt;color=#e56000&gt;55%&lt;/color&gt;</t>
  </si>
  <si>
    <t>用超能力带动碎石合成冲击波攻击目标，造成80%的伤害</t>
  </si>
  <si>
    <t>冲天直拳</t>
  </si>
  <si>
    <t>用推进器加成拳速，对1名敌人进行打击，造成攻击&lt;color=#e56000&gt;80%&lt;/color&gt;的伤害</t>
  </si>
  <si>
    <t>用推进器加成拳速，对1名敌人进行打击，造成攻击&lt;color=#e56000&gt;85%&lt;/color&gt;的伤害</t>
  </si>
  <si>
    <t>用推进器加成拳速，对1名敌人进行打击，造成攻击&lt;color=#e56000&gt;90%&lt;/color&gt;的伤害</t>
  </si>
  <si>
    <t>用推进器加成拳速，对1名敌人进行打击，造成攻击&lt;color=#e56000&gt;95%&lt;/color&gt;的伤害</t>
  </si>
  <si>
    <t>用推进器加成拳速，对1名敌人进行打击，造成攻击&lt;color=#e56000&gt;100%&lt;/color&gt;的伤害</t>
  </si>
  <si>
    <t>喷射能源(觉醒）</t>
  </si>
  <si>
    <t>冲天好小子每当受到伤害时会获得&lt;color=#f2b600&gt;喷射充能&lt;/color&gt;，提高终极火箭直拳&lt;color=#e56000&gt;15%&lt;/color&gt;的伤害，如本回合行动有AT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</si>
  <si>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冲天好小子每当受到伤害时会获得&lt;color=#f2b600&gt;喷射充能&lt;/color&gt;，提高终极火箭直拳&lt;color=#e56000&gt;17%&lt;/color&gt;的伤害，如本回合行动有AT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</si>
  <si>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冲天好小子每当受到伤害时会获得&lt;color=#f2b600&gt;喷射充能&lt;/color&gt;，提高终极火箭直拳&lt;color=#e56000&gt;19%&lt;/color&gt;的伤害，如本回合行动有AT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</si>
  <si>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冲天好小子每当受到伤害时会获得&lt;color=#f2b600&gt;喷射充能&lt;/color&gt;，提高终极火箭直拳&lt;color=#e56000&gt;22%&lt;/color&gt;的伤害，如本回合行动有AT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</si>
  <si>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冲天好小子每当受到伤害时会获得&lt;color=#f2b600&gt;喷射充能&lt;/color&gt;，提高终极火箭直拳&lt;color=#e56000&gt;25%&lt;/color&gt;的伤害，如本回合行动有AT BONUS，则在回合开始时自动获得&lt;color=#e56000&gt;2&lt;/color&gt;层&lt;color=#f2b600&gt;喷射充能&lt;/color&gt;，可叠加&lt;color=#e56000&gt;4&lt;/color&gt;层。使用终极火箭直拳时&lt;color=#e56000&gt;不再消耗&lt;/color&gt;喷射充能层数</t>
  </si>
  <si>
    <t>终级火箭直拳</t>
  </si>
  <si>
    <t>使用终极火箭直拳对1名敌人并造成&lt;color=#e56000&gt;2&lt;/color&gt;段伤害，每段伤害为攻击力的&lt;color=#e56000&gt;85%&lt;/color&gt;</t>
  </si>
  <si>
    <t>使用终极火箭直拳对1名敌人并造成&lt;color=#e56000&gt;2&lt;/color&gt;段伤害，每段伤害为攻击力的&lt;color=#e56000&gt;88%&lt;/color&gt;</t>
  </si>
  <si>
    <t>使用终极火箭直拳对1名敌人并造成&lt;color=#e56000&gt;2&lt;/color&gt;段伤害，每段伤害为攻击力的&lt;color=#e56000&gt;92%&lt;/color&gt;</t>
  </si>
  <si>
    <t>使用终极火箭直拳对1名敌人并造成&lt;color=#e56000&gt;2&lt;/color&gt;段伤害，每段伤害为攻击力的&lt;color=#e56000&gt;96%&lt;/color&gt;</t>
  </si>
  <si>
    <t>使用终极火箭直拳对1名敌人并造成&lt;color=#e56000&gt;2&lt;/color&gt;段伤害，每段伤害为攻击力的&lt;color=#e56000&gt;100%&lt;/color&gt;</t>
  </si>
  <si>
    <t>喷射能源</t>
  </si>
  <si>
    <t>冲天好小子每当受到伤害时会获得&lt;color=#f2b600&gt;喷射充能&lt;/color&gt;，提高终极火箭直拳&lt;color=#e56000&gt;15%&lt;/color&gt;的伤害，如本回合行动有AT BONUS，则在回合开始时自动获得&lt;color=#e56000&gt;2&lt;/color&gt;层&lt;color=#f2b600&gt;喷射充能&lt;/color&gt;，可叠加&lt;color=#e56000&gt;4&lt;/color&gt;层。喷射充能层数会在使用终极火箭直拳时被消耗</t>
  </si>
  <si>
    <t>冲天好小子每当受到伤害时会获得&lt;color=#f2b600&gt;喷射充能&lt;/color&gt;，提高终极火箭直拳&lt;color=#e56000&gt;17%&lt;/color&gt;的伤害，如本回合行动有AT BONUS，则在回合开始时自动获得&lt;color=#e56000&gt;2&lt;/color&gt;层&lt;color=#f2b600&gt;喷射充能&lt;/color&gt;，可叠加&lt;color=#e56000&gt;4&lt;/color&gt;层。喷射充能层数会在使用终极火箭直拳时被消耗</t>
  </si>
  <si>
    <t>冲天好小子每当受到伤害时会获得&lt;color=#f2b600&gt;喷射充能&lt;/color&gt;，提高终极火箭直拳&lt;color=#e56000&gt;19%&lt;/color&gt;的伤害，如本回合行动有AT BONUS，则在回合开始时自动获得&lt;color=#e56000&gt;2&lt;/color&gt;层&lt;color=#f2b600&gt;喷射充能&lt;/color&gt;，可叠加&lt;color=#e56000&gt;4&lt;/color&gt;层。喷射充能层数会在使用终极火箭直拳时被消耗</t>
  </si>
  <si>
    <t>冲天好小子每当受到伤害时会获得&lt;color=#f2b600&gt;喷射充能&lt;/color&gt;，提高终极火箭直拳&lt;color=#e56000&gt;22%&lt;/color&gt;的伤害，如本回合行动有AT BONUS，则在回合开始时自动获得&lt;color=#e56000&gt;2&lt;/color&gt;层&lt;color=#f2b600&gt;喷射充能&lt;/color&gt;，可叠加&lt;color=#e56000&gt;4&lt;/color&gt;层。喷射充能层数会在使用终极火箭直拳时被消耗</t>
  </si>
  <si>
    <t>冲天好小子每当受到伤害时会获得&lt;color=#f2b600&gt;喷射充能&lt;/color&gt;，提高终极火箭直拳&lt;color=#e56000&gt;25%&lt;/color&gt;的伤害，如本回合行动有AT BONUS，则在回合开始时自动获得&lt;color=#e56000&gt;2&lt;/color&gt;层&lt;color=#f2b600&gt;喷射充能&lt;/color&gt;，可叠加&lt;color=#e56000&gt;4&lt;/color&gt;层。喷射充能层数会在使用终极火箭直拳时被消耗</t>
  </si>
  <si>
    <t>背心冲撞</t>
  </si>
  <si>
    <t>使用背心冲撞对1名敌人造成攻击力&lt;color=#e56000&gt;80%&lt;/color&gt;的伤害</t>
  </si>
  <si>
    <t>使用背心冲撞对1名敌人造成攻击力&lt;color=#e56000&gt;85%&lt;/color&gt;的伤害</t>
  </si>
  <si>
    <t>使用背心冲撞对1名敌人造成攻击力&lt;color=#e56000&gt;90%&lt;/color&gt;的伤害</t>
  </si>
  <si>
    <t>使用背心冲撞对1名敌人造成攻击力&lt;color=#e56000&gt;95%&lt;/color&gt;的伤害</t>
  </si>
  <si>
    <t>使用背心冲撞对1名敌人造成攻击力&lt;color=#e56000&gt;100%&lt;/color&gt;的伤害</t>
  </si>
  <si>
    <t>黑洞防御</t>
  </si>
  <si>
    <t>当&lt;color=#e56000&gt;黑洞嘲讽&lt;/color&gt;成功时为自身添加生命上限&lt;color=#e56000&gt;20%&lt;/color&gt;的护盾，持续2回合</t>
  </si>
  <si>
    <t>当&lt;color=#e56000&gt;黑洞嘲讽&lt;/color&gt;成功时为自身添加生命上限&lt;color=#e56000&gt;22%&lt;/color&gt;的护盾，持续2回合</t>
  </si>
  <si>
    <t>当&lt;color=#e56000&gt;黑洞嘲讽&lt;/color&gt;成功时为自身添加生命上限&lt;color=#e56000&gt;24%&lt;/color&gt;的护盾，持续2回合</t>
  </si>
  <si>
    <t>当&lt;color=#e56000&gt;黑洞嘲讽&lt;/color&gt;成功时为自身添加生命上限&lt;color=#e56000&gt;27%&lt;/color&gt;的护盾，持续2回合</t>
  </si>
  <si>
    <t>当&lt;color=#e56000&gt;黑洞嘲讽&lt;/color&gt;成功时为自身添加生命上限&lt;color=#e56000&gt;30%&lt;/color&gt;的护盾，持续2回合</t>
  </si>
  <si>
    <t>黑洞嘲讽</t>
  </si>
  <si>
    <t>对敌人使用言语嘲讽，激怒对方，提高敌人&lt;color=#e56000&gt;30%&lt;/color&gt;的暴击率，降低敌人&lt;color=#e56000&gt;20%&lt;/color&gt;造成的伤害，持续&lt;color=#e56000&gt;2&lt;/color&gt;回合。并有&lt;color=#e56000&gt;15%&lt;/color&gt;几率&lt;color=#f2b600&gt;嘲讽&lt;/color&gt;对方，持续1回合.如果本回合有AT BONUS则嘲讽几率再增加&lt;color=#e56000&gt;30%&lt;/color&gt;</t>
  </si>
  <si>
    <t>对敌人使用言语嘲讽，激怒对方，提高敌人&lt;color=#e56000&gt;30%&lt;/color&gt;的暴击率，降低敌人&lt;color=#e56000&gt;20%&lt;/color&gt;造成的伤害，持续&lt;color=#e56000&gt;2&lt;/color&gt;回合。并有&lt;color=#e56000&gt;20%&lt;/color&gt;几率&lt;color=#f2b600&gt;嘲讽&lt;/color&gt;对方，持续1回合.如果本回合有AT BONUS则嘲讽几率再增加&lt;color=#e56000&gt;30%&lt;/color&gt;</t>
  </si>
  <si>
    <t>对敌人使用言语嘲讽，激怒对方，提高敌人&lt;color=#e56000&gt;30%&lt;/color&gt;的暴击率，降低敌人&lt;color=#e56000&gt;20%&lt;/color&gt;造成的伤害，持续&lt;color=#e56000&gt;2&lt;/color&gt;回合。并有&lt;color=#e56000&gt;25%&lt;/color&gt;几率&lt;color=#f2b600&gt;嘲讽&lt;/color&gt;对方，持续1回合.如果本回合有AT BONUS则嘲讽几率再增加&lt;color=#e56000&gt;30%&lt;/color&gt;</t>
  </si>
  <si>
    <t>对敌人使用言语嘲讽，激怒对方，提高敌人&lt;color=#e56000&gt;30%&lt;/color&gt;的暴击率，降低敌人&lt;color=#e56000&gt;20%&lt;/color&gt;造成的伤害，持续&lt;color=#e56000&gt;2&lt;/color&gt;回合。并有&lt;color=#e56000&gt;30%&lt;/color&gt;几率&lt;color=#f2b600&gt;嘲讽&lt;/color&gt;对方，持续1回合.如果本回合有AT BONUS则嘲讽几率再增加&lt;color=#e56000&gt;30%&lt;/color&gt;</t>
  </si>
  <si>
    <t>对敌人使用言语嘲讽，激怒对方，提高敌人&lt;color=#e56000&gt;30%&lt;/color&gt;的暴击率，降低敌人&lt;color=#e56000&gt;20%&lt;/color&gt;造成的伤害，持续&lt;color=#e56000&gt;2&lt;/color&gt;回合。并有&lt;color=#e56000&gt;35%&lt;/color&gt;几率&lt;color=#f2b600&gt;嘲讽&lt;/color&gt;对方，持续1回合.如果本回合有AT BONUS则嘲讽几率再增加&lt;color=#e56000&gt;30%&lt;/color&gt;</t>
  </si>
  <si>
    <t>嘲讽结束</t>
  </si>
  <si>
    <t>黑洞嘲讽表现恢复正常表现技能</t>
  </si>
  <si>
    <t>向目标使用背心冲撞攻击，造成攻击100%的伤害</t>
  </si>
  <si>
    <t>回合开始时清除自身debuff</t>
  </si>
  <si>
    <t>用言语疯狂攻击目标，50%几率使对方攻击+10%，目标被嘲讽1回合</t>
  </si>
  <si>
    <t>睫毛夹打击</t>
  </si>
  <si>
    <t>使用睫毛夹对1名敌人造成攻击力&lt;color=#e56000&gt;80%&lt;/color&gt;的伤害</t>
  </si>
  <si>
    <t>使用睫毛夹对1名敌人造成攻击力&lt;color=#e56000&gt;85%&lt;/color&gt;的伤害</t>
  </si>
  <si>
    <t>使用睫毛夹对1名敌人造成攻击力&lt;color=#e56000&gt;90%&lt;/color&gt;的伤害</t>
  </si>
  <si>
    <t>使用睫毛夹对1名敌人造成攻击力&lt;color=#e56000&gt;95%&lt;/color&gt;的伤害</t>
  </si>
  <si>
    <t>使用睫毛夹对1名敌人造成攻击力&lt;color=#e56000&gt;100%&lt;/color&gt;的伤害</t>
  </si>
  <si>
    <t>花眼</t>
  </si>
  <si>
    <t>当睫毛使用睫毛夹攻击敌人时，有&lt;color=#e56000&gt;30%&lt;/color&gt;的几率使敌人进入&lt;color=#f2b600&gt;花眼&lt;/color&gt;，持续2回合。</t>
  </si>
  <si>
    <t>当睫毛使用睫毛夹攻击敌人时，有&lt;color=#e56000&gt;32%&lt;/color&gt;的几率使敌人进入&lt;color=#f2b600&gt;花眼&lt;/color&gt;，持续2回合。</t>
  </si>
  <si>
    <t>当睫毛使用睫毛夹攻击敌人时，有&lt;color=#e56000&gt;34%&lt;/color&gt;的几率使敌人进入&lt;color=#f2b600&gt;花眼&lt;/color&gt;，持续2回合。</t>
  </si>
  <si>
    <t>当睫毛使用睫毛夹攻击敌人时，有&lt;color=#e56000&gt;37%&lt;/color&gt;的几率使敌人进入&lt;color=#f2b600&gt;花眼&lt;/color&gt;，持续2回合。</t>
  </si>
  <si>
    <t>当睫毛使用睫毛夹攻击敌人时，有&lt;color=#e56000&gt;40%&lt;/color&gt;的几率使敌人进入&lt;color=#f2b600&gt;花眼&lt;/color&gt;，持续2回合。</t>
  </si>
  <si>
    <t>睫毛夹连击</t>
  </si>
  <si>
    <t>对1名敌人造成攻击力&lt;color=#e56000&gt;90%&lt;/color&gt;的伤害，如当前行动条上存在&lt;color=#f2b600&gt;AT BONUS&lt;/color&gt;，则睫毛会再次使用睫毛夹连击随机攻击敌人（攻击次数为当前行动条&lt;color=#f2b600&gt;AT BONUS&lt;/color&gt;的数量，最多3次）</t>
  </si>
  <si>
    <t>对1名敌人造成攻击力&lt;color=#e56000&gt;95%&lt;/color&gt;的伤害，如当前行动条上存在&lt;color=#f2b600&gt;AT BONUS&lt;/color&gt;，则睫毛会再次使用睫毛夹连击随机攻击敌人（攻击次数为当前行动条&lt;color=#f2b600&gt;AT BONUS&lt;/color&gt;的数量，最多3次）</t>
  </si>
  <si>
    <t>对1名敌人造成攻击力&lt;color=#e56000&gt;100%&lt;/color&gt;的伤害，如当前行动条上存在&lt;color=#f2b600&gt;AT BONUS&lt;/color&gt;，则睫毛会再次使用睫毛夹连击随机攻击敌人（攻击次数为当前行动条&lt;color=#f2b600&gt;AT BONUS&lt;/color&gt;的数量，最多3次）</t>
  </si>
  <si>
    <t>对1名敌人造成攻击力&lt;color=#e56000&gt;105%&lt;/color&gt;的伤害，如当前行动条上存在&lt;color=#f2b600&gt;AT BONUS&lt;/color&gt;，则睫毛会再次使用睫毛夹连击随机攻击敌人（攻击次数为当前行动条&lt;color=#f2b600&gt;AT BONUS&lt;/color&gt;的数量，最多3次）</t>
  </si>
  <si>
    <t>对1名敌人造成攻击力&lt;color=#e56000&gt;110%&lt;/color&gt;的伤害，如当前行动条上存在&lt;color=#f2b600&gt;AT BONUS&lt;/color&gt;，则睫毛会再次使用睫毛夹连击随机攻击敌人（攻击次数为当前行动条&lt;color=#f2b600&gt;AT BONUS&lt;/color&gt;的数量，最多3次）</t>
  </si>
  <si>
    <t>睫毛追击</t>
  </si>
  <si>
    <t>当睫毛使用睫毛夹攻击敌人时，有&lt;color=#e56000&gt;30%&lt;/color&gt;的几率使目标进入”花眼“，持续一回合。处于”花眼“的目标在回合开始时会使用普通攻击随机攻击一个角色。</t>
  </si>
  <si>
    <t>当睫毛使用睫毛夹攻击敌人时，有&lt;color=#e56000&gt;32%&lt;/color&gt;的几率使目标进入”花眼“，持续一回合。处于”花眼“的目标在回合开始时会使用普通攻击随机攻击一个角色。</t>
  </si>
  <si>
    <t>当睫毛使用睫毛夹攻击敌人时，有&lt;color=#e56000&gt;34%&lt;/color&gt;的几率使目标进入”花眼“，持续一回合。处于”花眼“的目标在回合开始时会使用普通攻击随机攻击一个角色。</t>
  </si>
  <si>
    <t>当睫毛使用睫毛夹攻击敌人时，有&lt;color=#e56000&gt;37%&lt;/color&gt;的几率使目标进入”花眼“，持续一回合。处于”花眼“的目标在回合开始时会使用普通攻击随机攻击一个角色。</t>
  </si>
  <si>
    <t>当睫毛使用睫毛夹攻击敌人时，有&lt;color=#e56000&gt;40%&lt;/color&gt;的几率使目标进入”花眼“，持续一回合。处于”花眼“的目标在回合开始时会使用普通攻击随机攻击一个角色。睫毛追击变为主动技，可以选择一名敌方目标，使其进入炫光状态，持续2回合，处于花眼的目标攻击时，会优先攻击带有“炫光”的目标</t>
  </si>
  <si>
    <t>睫毛追击（炫光）</t>
  </si>
  <si>
    <t>当睫毛使用睫毛夹攻击敌人时，有30%的几率使目标进入”花眼“，持续一回合。处于”花眼“的目标在回合开始时会使用普通攻击随机攻击一个角色.</t>
  </si>
  <si>
    <t>干部重拳</t>
  </si>
  <si>
    <t>使用重拳对1名敌人造成攻击力&lt;color=#e56000&gt;80%&lt;/color&gt;的伤害.有&lt;color=#e56000&gt;50%&lt;/color&gt;几率触发&lt;color=#f2b600&gt;邀战&lt;/color&gt;，邀请一名攻击最高的友方使用普通攻击协助攻击。</t>
  </si>
  <si>
    <t>使用重拳对1名敌人造成攻击力&lt;color=#e56000&gt;85%&lt;/color&gt;的伤害.有&lt;color=#e56000&gt;60%&lt;/color&gt;几率触发&lt;color=#f2b600&gt;邀战&lt;/color&gt;，邀请一名攻击最高的友方使用普通攻击协助攻击。</t>
  </si>
  <si>
    <t>使用重拳对1名敌人造成攻击力&lt;color=#e56000&gt;90%&lt;/color&gt;的伤害.有&lt;color=#e56000&gt;70%&lt;/color&gt;几率触发&lt;color=#f2b600&gt;邀战&lt;/color&gt;，邀请一名攻击最高的友方使用普通攻击协助攻击。</t>
  </si>
  <si>
    <t>使用重拳对1名敌人造成攻击力&lt;color=#e56000&gt;95%&lt;/color&gt;的伤害.有&lt;color=#e56000&gt;80%&lt;/color&gt;几率触发&lt;color=#f2b600&gt;邀战&lt;/color&gt;，邀请一名攻击最高的友方使用普通攻击协助攻击。</t>
  </si>
  <si>
    <t>使用重拳对1名敌人造成攻击力&lt;color=#e56000&gt;100%&lt;/color&gt;的伤害.有&lt;color=#e56000&gt;100%&lt;/color&gt;几率触发&lt;color=#f2b600&gt;邀战&lt;/color&gt;，邀请一名攻击最高的友方使用普通攻击协助攻击。</t>
  </si>
  <si>
    <t>山猿凝视</t>
  </si>
  <si>
    <t>当山猿在场时，如果有敌人被&lt;color=#f2b600&gt;击飞&lt;/color&gt;，山猿立即释放&lt;color=#f2b600&gt;怒吼&lt;/color&gt;技能，我方全体攻击力提升&lt;color=#e56000&gt;10%&lt;/color&gt;，持续2回合</t>
  </si>
  <si>
    <t>当山猿在场时，如果有敌人被&lt;color=#f2b600&gt;击飞&lt;/color&gt;，山猿立即释放&lt;color=#f2b600&gt;怒吼&lt;/color&gt;技能，我方全体攻击力提升&lt;color=#e56000&gt;12%&lt;/color&gt;，持续2回合</t>
  </si>
  <si>
    <t>当山猿在场时，如果有敌人被&lt;color=#f2b600&gt;击飞&lt;/color&gt;，山猿立即释放&lt;color=#f2b600&gt;怒吼&lt;/color&gt;技能，我方全体攻击力提升&lt;color=#e56000&gt;14%&lt;/color&gt;，持续2回合</t>
  </si>
  <si>
    <t>当山猿在场时，如果有敌人被&lt;color=#f2b600&gt;击飞&lt;/color&gt;，山猿立即释放&lt;color=#f2b600&gt;怒吼&lt;/color&gt;技能，我方全体攻击力提升&lt;color=#e56000&gt;16%&lt;/color&gt;，持续2回合</t>
  </si>
  <si>
    <t>当山猿在场时，如果有敌人被&lt;color=#f2b600&gt;击飞&lt;/color&gt;，山猿立即释放&lt;color=#f2b600&gt;怒吼&lt;/color&gt;技能，我方全体攻击力提升&lt;color=#e56000&gt;20%&lt;/color&gt;，持续2回合</t>
  </si>
  <si>
    <t>重击冲撞</t>
  </si>
  <si>
    <t>使用健硕的身体撞击敌人，对1名敌人造成&lt;color=#e56000&gt;3&lt;/color&gt;段伤害，每段伤害为攻击力的&lt;color=#e56000&gt;53%&lt;/color&gt;，有&lt;color=#e56000&gt;15%&lt;/color&gt;概率将敌人&lt;color=#f2b600&gt;击飞&lt;/color&gt;，行动条中每存在一个AT BONUS，提高&lt;color=#e56000&gt;5%&lt;/color&gt;的击飞概率</t>
  </si>
  <si>
    <t>使用健硕的身体撞击敌人，对1名敌人造成&lt;color=#e56000&gt;3&lt;/color&gt;段伤害，每段伤害为攻击力的&lt;color=#e56000&gt;60%&lt;/color&gt;，有&lt;color=#e56000&gt;15%&lt;/color&gt;概率将敌人&lt;color=#f2b600&gt;击飞&lt;/color&gt;，行动条中每存在一个AT BONUS，提高&lt;color=#e56000&gt;5%&lt;/color&gt;的击飞概率</t>
  </si>
  <si>
    <t>使用健硕的身体撞击敌人，对1名敌人造成&lt;color=#e56000&gt;3&lt;/color&gt;段伤害，每段伤害为攻击力的&lt;color=#e56000&gt;60%&lt;/color&gt;，有&lt;color=#e56000&gt;20%&lt;/color&gt;概率将敌人&lt;color=#f2b600&gt;击飞&lt;/color&gt;，行动条中每存在一个AT BONUS，提高&lt;color=#e56000&gt;5%&lt;/color&gt;的击飞概率</t>
  </si>
  <si>
    <t>使用健硕的身体撞击敌人，对1名敌人造成&lt;color=#e56000&gt;3&lt;/color&gt;段伤害，每段伤害为攻击力的&lt;color=#e56000&gt;60%&lt;/color&gt;，有&lt;color=#e56000&gt;20%&lt;/color&gt;概率将敌人&lt;color=#f2b600&gt;击飞&lt;/color&gt;，行动条中每存在一个AT BONUS，提高&lt;color=#e56000&gt;6%&lt;/color&gt;的击飞概率</t>
  </si>
  <si>
    <t>使用健硕的身体撞击敌人，对1名敌人造成&lt;color=#e56000&gt;3&lt;/color&gt;段伤害，每段伤害为攻击力的&lt;color=#e56000&gt;60%&lt;/color&gt;，有&lt;color=#e56000&gt;20%&lt;/color&gt;概率将敌人&lt;color=#f2b600&gt;击飞&lt;/color&gt;，行动条中每存在一个AT BONUS，提高&lt;color=#e56000&gt;8%&lt;/color&gt;的击飞概率</t>
  </si>
  <si>
    <t>怒吼</t>
  </si>
  <si>
    <t>使用健硕的身体撞击敌人，造成3段攻击60%的伤害，有20%概率将敌人击飞，行动条中每存在一个bonus，提高40%的击飞概率</t>
  </si>
  <si>
    <t>三节棍棍击</t>
  </si>
  <si>
    <t>使用三节棍对1名敌人造成&lt;color=#e56000&gt;3&lt;/color&gt;段伤害，每段伤害为攻击力的&lt;color=#e56000&gt;80%&lt;/color&gt;</t>
  </si>
  <si>
    <t>使用三节棍对1名敌人造成&lt;color=#e56000&gt;3&lt;/color&gt;段伤害，每段伤害为攻击力的&lt;color=#e56000&gt;85%&lt;/color&gt;</t>
  </si>
  <si>
    <t>使用三节棍对1名敌人造成&lt;color=#e56000&gt;3&lt;/color&gt;段伤害，每段伤害为攻击力的&lt;color=#e56000&gt;90%&lt;/color&gt;</t>
  </si>
  <si>
    <t>使用三节棍对1名敌人造成&lt;color=#e56000&gt;3&lt;/color&gt;段伤害，每段伤害为攻击力的&lt;color=#e56000&gt;95%&lt;/color&gt;</t>
  </si>
  <si>
    <t>使用三节棍对1名敌人造成&lt;color=#e56000&gt;3&lt;/color&gt;段伤害，每段伤害为攻击力的&lt;color=#e56000&gt;100%&lt;/color&gt;</t>
  </si>
  <si>
    <t>吹雪组的后援</t>
  </si>
  <si>
    <t>三节棍莉莉行动开始时，如果本回合没有&lt;color=#f2b600&gt;AT BONUS&lt;/color&gt;则有&lt;color=#e56000&gt;75%&lt;/color&gt;概率在该回合增加一个AT BONUS</t>
  </si>
  <si>
    <t>三节棍莉莉行动开始时，如果本回合没有&lt;color=#f2b600&gt;AT BONUS&lt;/color&gt;则有&lt;color=#e56000&gt;80%&lt;/color&gt;概率在该回合增加一个AT BONUS</t>
  </si>
  <si>
    <t>三节棍莉莉行动开始时，如果本回合没有&lt;color=#f2b600&gt;AT BONUS&lt;/color&gt;则有&lt;color=#e56000&gt;85%&lt;/color&gt;概率在该回合增加一个AT BONUS</t>
  </si>
  <si>
    <t>三节棍莉莉行动开始时，如果本回合没有&lt;color=#f2b600&gt;AT BONUS&lt;/color&gt;则有&lt;color=#e56000&gt;90%&lt;/color&gt;概率在该回合增加一个AT BONUS</t>
  </si>
  <si>
    <t>三节棍莉莉行动开始时，如果本回合没有&lt;color=#f2b600&gt;AT BONUS&lt;/color&gt;则有&lt;color=#e56000&gt;100%&lt;/color&gt;概率在该回合增加一个AT BONUS</t>
  </si>
  <si>
    <t>吹雪组的激励</t>
  </si>
  <si>
    <t>将自身当前行动回合&lt;color=#e56000&gt;给予&lt;/color&gt;1名友方单位，友方可&lt;color=#e56000&gt;立即行动&lt;/color&gt;并为我方全体提升&lt;color=#e56000&gt;10&lt;/color&gt;点速度，持续1回合</t>
  </si>
  <si>
    <t>将自身当前行动回合&lt;color=#e56000&gt;给予&lt;/color&gt;1名友方单位，友方可&lt;color=#e56000&gt;立即行动&lt;/color&gt;并为我方全体提升&lt;color=#e56000&gt;15&lt;/color&gt;点速度，持续1回合</t>
  </si>
  <si>
    <t>将自身当前行动回合&lt;color=#e56000&gt;给予&lt;/color&gt;1名友方单位，友方可&lt;color=#e56000&gt;立即行动&lt;/color&gt;并为我方全体提升&lt;color=#e56000&gt;20&lt;/color&gt;点速度，持续1回合</t>
  </si>
  <si>
    <t>将自身当前行动回合&lt;color=#e56000&gt;给予&lt;/color&gt;1名友方单位，友方可&lt;color=#e56000&gt;立即行动&lt;/color&gt;并为我方全体提升&lt;color=#e56000&gt;25&lt;/color&gt;点速度，持续1回合</t>
  </si>
  <si>
    <t>向目标使用三节棍攻击，造成攻击100%的伤害</t>
  </si>
  <si>
    <t>将自身回合的AT BOUNS效果提高10%</t>
  </si>
  <si>
    <t>使我方获得新的回合，并使我方全体提高10点速度，持续1回合</t>
  </si>
  <si>
    <t>蘑菇飞踢</t>
  </si>
  <si>
    <t>使用身体撞击敌人，对1名敌人造成攻击力&lt;color=#e56000&gt;80%&lt;/color&gt;的伤害</t>
  </si>
  <si>
    <t>使用身体撞击敌人，对1名敌人造成攻击力&lt;color=#e56000&gt;85%&lt;/color&gt;的伤害</t>
  </si>
  <si>
    <t>使用身体撞击敌人，对1名敌人造成攻击力&lt;color=#e56000&gt;90%&lt;/color&gt;的伤害</t>
  </si>
  <si>
    <t>使用身体撞击敌人，对1名敌人造成攻击力&lt;color=#e56000&gt;95%&lt;/color&gt;的伤害</t>
  </si>
  <si>
    <t>使用身体撞击敌人，对1名敌人造成攻击力&lt;color=#e56000&gt;100%&lt;/color&gt;的伤害</t>
  </si>
  <si>
    <t>娇小身材</t>
  </si>
  <si>
    <t>蘑菇受到攻击时有&lt;color=#e56000&gt;20%&lt;/color&gt;的几率利用娇小的身材&lt;color=#f2b600&gt;躲避&lt;/color&gt;此次攻击</t>
  </si>
  <si>
    <t>蘑菇受到攻击时有&lt;color=#e56000&gt;22%&lt;/color&gt;的几率利用娇小的身材&lt;color=#f2b600&gt;躲避&lt;/color&gt;此次攻击</t>
  </si>
  <si>
    <t>蘑菇受到攻击时有&lt;color=#e56000&gt;25%&lt;/color&gt;的几率利用娇小的身材&lt;color=#f2b600&gt;躲避&lt;/color&gt;此次攻击</t>
  </si>
  <si>
    <t>蘑菇受到攻击时有&lt;color=#e56000&gt;30%&lt;/color&gt;的几率利用娇小的身材&lt;color=#f2b600&gt;躲避&lt;/color&gt;此次攻击</t>
  </si>
  <si>
    <t>治愈蘑菇</t>
  </si>
  <si>
    <t>使用可食用治愈蘑菇，为1名友方单位回复蘑菇攻击力&lt;color=#e56000&gt;150%&lt;/color&gt;的血量，若该回合有&lt;color=#f2b600&gt;AT BONUS&lt;/color&gt;，则蘑菇的回复的血量翻倍</t>
  </si>
  <si>
    <t>使用可食用治愈蘑菇，为1名友方单位回复蘑菇攻击力&lt;color=#e56000&gt;160%&lt;/color&gt;的血量，若该回合有&lt;color=#f2b600&gt;AT BONUS&lt;/color&gt;，则蘑菇的回复的血量翻倍</t>
  </si>
  <si>
    <t>使用可食用治愈蘑菇，为1名友方单位回复蘑菇攻击力&lt;color=#e56000&gt;170%&lt;/color&gt;的血量，若该回合有&lt;color=#f2b600&gt;AT BONUS&lt;/color&gt;，则蘑菇的回复的血量翻倍</t>
  </si>
  <si>
    <t>使用可食用治愈蘑菇，为1名友方单位回复蘑菇攻击力&lt;color=#e56000&gt;180%&lt;/color&gt;的血量，若该回合有&lt;color=#f2b600&gt;AT BONUS&lt;/color&gt;，则蘑菇的回复的血量翻倍</t>
  </si>
  <si>
    <t>使用可食用治愈蘑菇，为1名友方单位回复蘑菇攻击力&lt;color=#e56000&gt;200%&lt;/color&gt;的血量，若该回合有&lt;color=#f2b600&gt;AT BONUS&lt;/color&gt;，则蘑菇的回复的血量翻倍</t>
  </si>
  <si>
    <t>治愈蘑菇(觉醒)</t>
  </si>
  <si>
    <t>使用可食用治愈蘑菇，为1名友方单位回复蘑菇攻击力&lt;color=#e56000&gt;150%&lt;/color&gt;的血量，若该回合有&lt;color=#f2b600&gt;AT BONUS&lt;/color&gt;，则蘑菇的回复的血量翻倍。并为其增加&lt;color=#e56000&gt;30%&lt;/color&gt;暴击概率，持续1回合</t>
  </si>
  <si>
    <t>使用可食用治愈蘑菇，为1名友方单位回复蘑菇攻击力&lt;color=#e56000&gt;160%&lt;/color&gt;的血量，若该回合有&lt;color=#f2b600&gt;AT BONUS&lt;/color&gt;，则蘑菇的回复的血量翻倍。并为其增加&lt;color=#e56000&gt;30%&lt;/color&gt;暴击概率，持续1回合</t>
  </si>
  <si>
    <t>使用可食用治愈蘑菇，为1名友方单位回复蘑菇攻击力&lt;color=#e56000&gt;170%&lt;/color&gt;的血量，若该回合有&lt;color=#f2b600&gt;AT BONUS&lt;/color&gt;，则蘑菇的回复的血量翻倍。并为其增加&lt;color=#e56000&gt;30%&lt;/color&gt;暴击概率，持续1回合</t>
  </si>
  <si>
    <t>使用可食用治愈蘑菇，为1名友方单位回复蘑菇攻击力&lt;color=#e56000&gt;180%&lt;/color&gt;的血量，若该回合有&lt;color=#f2b600&gt;AT BONUS&lt;/color&gt;，则蘑菇的回复的血量翻倍。并为其增加&lt;color=#e56000&gt;30%&lt;/color&gt;暴击概率，持续1回合</t>
  </si>
  <si>
    <t>使用可食用治愈蘑菇，为1名友方单位回复蘑菇攻击力&lt;color=#e56000&gt;200%&lt;/color&gt;的血量，若该回合有&lt;color=#f2b600&gt;AT BONUS&lt;/color&gt;，则蘑菇的回复的血量翻倍。并为其增加&lt;color=#e56000&gt;30%&lt;/color&gt;暴击概率，持续1回合</t>
  </si>
  <si>
    <t>给予目标一个可食用治愈蘑菇，为目标回复蘑菇最大生命的10%的血量</t>
  </si>
  <si>
    <t>正义冲撞</t>
  </si>
  <si>
    <t>用力扔出自行车，使用自行车砸击，对1名敌人造成攻击力&lt;color=#e56000&gt;80%&lt;/color&gt;的伤害</t>
  </si>
  <si>
    <t>用力扔出自行车，使用自行车砸击，对1名敌人造成攻击力&lt;color=#e56000&gt;85%&lt;/color&gt;的伤害</t>
  </si>
  <si>
    <t>用力扔出自行车，使用自行车砸击，对1名敌人造成攻击力&lt;color=#e56000&gt;90%&lt;/color&gt;的伤害</t>
  </si>
  <si>
    <t>用力扔出自行车，使用自行车砸击，对1名敌人造成攻击力&lt;color=#e56000&gt;95%&lt;/color&gt;的伤害</t>
  </si>
  <si>
    <t>用力扔出自行车，使用自行车砸击，对1名敌人造成攻击力&lt;color=#e56000&gt;100%&lt;/color&gt;的伤害</t>
  </si>
  <si>
    <t>正义怒吼</t>
  </si>
  <si>
    <t>为正义发声，激励周围的队友。使友方全体获得“正义激励”状态，使友方提高&lt;color=#e56000&gt;20%&lt;/color&gt;攻击的效果，持续1回合。</t>
  </si>
  <si>
    <t>为正义发声，激励周围的队友。使友方全体获得“正义激励”状态，使友方提高&lt;color=#e56000&gt;22%&lt;/color&gt;攻击的效果，持续1回合。</t>
  </si>
  <si>
    <t>为正义发声，激励周围的队友。使友方全体获得“正义激励”状态，使友方提高&lt;color=#e56000&gt;25%&lt;/color&gt;攻击的效果，持续1回合。</t>
  </si>
  <si>
    <t>为正义发声，激励周围的队友。使友方全体获得“正义激励”状态，使友方提高&lt;color=#e56000&gt;27%&lt;/color&gt;攻击的效果，持续1回合。</t>
  </si>
  <si>
    <t>为正义发声，激励周围的队友。使友方全体获得“正义激励”状态，使友方提高&lt;color=#e56000&gt;30%&lt;/color&gt;攻击的效果，持续1回合。在场上有人被激励的状态下，无证骑士受到攻击时会使被激励的目标下次伤害提高&lt;color=#e56000&gt;15%&lt;/color&gt;</t>
  </si>
  <si>
    <t>正义撞击</t>
  </si>
  <si>
    <t>用力扔出自行车，使用自行车砸击，对1名敌人造成攻击力&lt;color=#e56000&gt;280%&lt;/color&gt;的伤害</t>
  </si>
  <si>
    <t>用力扔出自行车，使用自行车砸击，对1名敌人造成攻击力&lt;color=#e56000&gt;290%&lt;/color&gt;的伤害</t>
  </si>
  <si>
    <t>用力扔出自行车，使用自行车砸击，对1名敌人造成攻击力&lt;color=#e56000&gt;300%&lt;/color&gt;的伤害</t>
  </si>
  <si>
    <t>用力扔出自行车，使用自行车砸击，对1名敌人造成攻击力&lt;color=#e56000&gt;310%&lt;/color&gt;的伤害</t>
  </si>
  <si>
    <t>用力扔出自行车，使用自行车砸击，对1名敌人造成攻击力&lt;color=#e56000&gt;320%&lt;/color&gt;的伤害</t>
  </si>
  <si>
    <t>战斗怒火</t>
  </si>
  <si>
    <t>为下一个行动位置添加增加&lt;color=#e56000&gt;15%&lt;/color&gt;攻击及&lt;color=#e56000&gt;50&lt;/color&gt;固定攻击力的ATBONUS</t>
  </si>
  <si>
    <t>为下一个行动位置添加增加&lt;color=#e56000&gt;17%&lt;/color&gt;攻击及&lt;color=#e56000&gt;80&lt;/color&gt;固定攻击力的ATBONUS</t>
  </si>
  <si>
    <t>为下一个行动位置添加增加&lt;color=#e56000&gt;20%&lt;/color&gt;攻击及&lt;color=#e56000&gt;120&lt;/color&gt;固定攻击力的ATBONUS</t>
  </si>
  <si>
    <t>为下一个行动位置添加增加&lt;color=#e56000&gt;25%&lt;/color&gt;攻击及&lt;color=#e56000&gt;160&lt;/color&gt;固定攻击力的ATBONUS</t>
  </si>
  <si>
    <t>为下一个行动位置添加增加&lt;color=#e56000&gt;30%&lt;/color&gt;攻击及&lt;color=#e56000&gt;200&lt;/color&gt;固定攻击力的ATBONUS</t>
  </si>
  <si>
    <t>战斗意志</t>
  </si>
  <si>
    <t>无证骑士受到伤害时，有&lt;color=#e56000&gt;20%&lt;/color&gt;的概率在行动条上没有&lt;color=#f2b600&gt;AT BOUNS&lt;/color&gt;的位置上产生一个&lt;color=#e56000&gt;“回复生命20%”&lt;/color&gt;的AT BOUNS，优先会加在我方行动位置上</t>
  </si>
  <si>
    <t>无证骑士受到伤害时，有&lt;color=#e56000&gt;25%&lt;/color&gt;的概率在行动条上没有&lt;color=#f2b600&gt;AT BOUNS&lt;/color&gt;的位置上产生一个&lt;color=#e56000&gt;“回复生命20%”&lt;/color&gt;的AT BOUNS，优先会加在我方行动位置上</t>
  </si>
  <si>
    <t>无证骑士受到伤害时，有&lt;color=#e56000&gt;30%&lt;/color&gt;的概率在行动条上没有&lt;color=#f2b600&gt;AT BOUNS&lt;/color&gt;的位置上产生一个&lt;color=#e56000&gt;“回复生命20%”&lt;/color&gt;的AT BOUNS，优先会加在我方行动位置上</t>
  </si>
  <si>
    <t>无证骑士受到伤害时，有&lt;color=#e56000&gt;35%&lt;/color&gt;的概率在行动条上没有&lt;color=#f2b600&gt;AT BOUNS&lt;/color&gt;的位置上产生一个&lt;color=#e56000&gt;“回复生命20%”&lt;/color&gt;的AT BOUNS，优先会加在我方行动位置上</t>
  </si>
  <si>
    <t>无证骑士受到伤害时，有&lt;color=#e56000&gt;40%&lt;/color&gt;的概率在行动条上没有&lt;color=#f2b600&gt;AT BOUNS&lt;/color&gt;的位置上产生一个&lt;color=#e56000&gt;“回复生命20%”&lt;/color&gt;的AT BOUNS，优先会加在我方行动位置上</t>
  </si>
  <si>
    <t>在行动条中选择一个行动位置添加增加&lt;color=#e56000&gt;15%&lt;/color&gt;攻击力及&lt;color=#e56000&gt;50&lt;/color&gt;固定攻击力的AT BONUS</t>
  </si>
  <si>
    <t>在行动条中选择一个行动位置添加增加&lt;color=#e56000&gt;17%&lt;/color&gt;攻击力及&lt;color=#e56000&gt;80&lt;/color&gt;固定攻击力的AT BONUS</t>
  </si>
  <si>
    <t>在行动条中选择一个行动位置添加增加&lt;color=#e56000&gt;20%&lt;/color&gt;攻击力及&lt;color=#e56000&gt;120&lt;/color&gt;固定攻击力的AT BONUS</t>
  </si>
  <si>
    <t>在行动条中选择一个行动位置添加增加&lt;color=#e56000&gt;25%&lt;/color&gt;攻击力及&lt;color=#e56000&gt;160&lt;/color&gt;固定攻击力的AT BONUS</t>
  </si>
  <si>
    <t>在行动条中选择一个行动位置添加增加&lt;color=#e56000&gt;30%&lt;/color&gt;攻击力及&lt;color=#e56000&gt;200&lt;/color&gt;固定攻击力的AT BONUS</t>
  </si>
  <si>
    <t>猛虎拳</t>
  </si>
  <si>
    <t>使用挥拳对1名敌人造成攻击力&lt;color=#e56000&gt;80%&lt;/color&gt;的伤害</t>
  </si>
  <si>
    <t>使用挥拳对1名敌人造成攻击力&lt;color=#e56000&gt;85%&lt;/color&gt;的伤害</t>
  </si>
  <si>
    <t>使用挥拳对1名敌人造成攻击力&lt;color=#e56000&gt;90%&lt;/color&gt;的伤害</t>
  </si>
  <si>
    <t>使用挥拳对1名敌人造成攻击力&lt;color=#e56000&gt;95%&lt;/color&gt;的伤害</t>
  </si>
  <si>
    <t>使用挥拳对1名敌人造成攻击力&lt;color=#e56000&gt;100%&lt;/color&gt;的伤害</t>
  </si>
  <si>
    <t>猛虎连击</t>
  </si>
  <si>
    <t>对目标进行疯狂打击，造成3段攻击&lt;color=#e56000&gt;60%&lt;/color&gt;的伤害，并有&lt;color=#e56000&gt;25%&lt;/color&gt;的概率击碎对方行动位置的ATBONUS</t>
  </si>
  <si>
    <t>对目标进行疯狂打击，造成3段攻击&lt;color=#e56000&gt;62%&lt;/color&gt;的伤害，并有&lt;color=#e56000&gt;25%&lt;/color&gt;的概率击碎对方行动位置的ATBONUS</t>
  </si>
  <si>
    <t>对目标进行疯狂打击，造成3段攻击&lt;color=#e56000&gt;65%&lt;/color&gt;的伤害，并有&lt;color=#e56000&gt;25%&lt;/color&gt;的概率击碎对方行动位置的ATBONUS</t>
  </si>
  <si>
    <t>对目标进行疯狂打击，造成3段攻击&lt;color=#e56000&gt;70%&lt;/color&gt;的伤害，并有&lt;color=#e56000&gt;25%&lt;/color&gt;的概率击碎对方行动位置的ATBONUS</t>
  </si>
  <si>
    <t>对目标进行疯狂打击，造成3段攻击&lt;color=#e56000&gt;75%&lt;/color&gt;的伤害，并有&lt;color=#e56000&gt;25%&lt;/color&gt;的概率击碎对方行动位置的ATBONUS</t>
  </si>
  <si>
    <t>猛虎怒吼</t>
  </si>
  <si>
    <t>使我方全体获得“猛虎之力”，提高20%抗性，免疫所有负面的ATBONUS，提升&lt;color=#e56000&gt;30%&lt;/color&gt;的防御，持续&lt;color=#e56000&gt;2&lt;/color&gt;回合</t>
  </si>
  <si>
    <t>使我方全体获得“猛虎之力”，提高20%抗性，免疫所有负面的ATBONUS，提升&lt;color=#e56000&gt;35%&lt;/color&gt;的防御，持续&lt;color=#e56000&gt;2&lt;/color&gt;回合</t>
  </si>
  <si>
    <t>使我方全体获得“猛虎之力”，提高20%抗性，免疫所有负面的ATBONUS，提升&lt;color=#e56000&gt;40%&lt;/color&gt;的防御，持续&lt;color=#e56000&gt;2&lt;/color&gt;回合</t>
  </si>
  <si>
    <t>使我方全体获得“猛虎之力”，提高20%抗性，免疫所有负面的ATBONUS，提升&lt;color=#e56000&gt;45%&lt;/color&gt;的防御，持续&lt;color=#e56000&gt;2&lt;/color&gt;回合</t>
  </si>
  <si>
    <t>使我方全体获得“猛虎之力”，提高20%抗性，免疫所有负面的ATBONUS，提升&lt;color=#e56000&gt;50%&lt;/color&gt;的防御，持续&lt;color=#e56000&gt;2&lt;/color&gt;回合</t>
  </si>
  <si>
    <t>猛虎连击(觉醒)</t>
  </si>
  <si>
    <t>对目标进行疯狂打击，造成3段攻击&lt;color=#e56000&gt;60%&lt;/color&gt;的伤害，并有&lt;color=#e56000&gt;100%&lt;/color&gt;的概率击碎对方行动位置的ATBONUS</t>
  </si>
  <si>
    <t>对目标进行疯狂打击，造成3段攻击&lt;color=#e56000&gt;62%&lt;/color&gt;的伤害，并有&lt;color=#e56000&gt;100%&lt;/color&gt;的概率击碎对方行动位置的ATBONUS</t>
  </si>
  <si>
    <t>对目标进行疯狂打击，造成3段攻击&lt;color=#e56000&gt;65%&lt;/color&gt;的伤害，并有&lt;color=#e56000&gt;100%&lt;/color&gt;的概率击碎对方行动位置的ATBONUS</t>
  </si>
  <si>
    <t>对目标进行疯狂打击，造成3段攻击&lt;color=#e56000&gt;70%&lt;/color&gt;的伤害，并有&lt;color=#e56000&gt;100%&lt;/color&gt;的概率击碎对方行动位置的ATBONUS</t>
  </si>
  <si>
    <t>对目标进行疯狂打击，造成3段攻击&lt;color=#e56000&gt;75%&lt;/color&gt;的伤害，并有&lt;color=#e56000&gt;100%&lt;/color&gt;的概率击碎对方行动位置的ATBONUS</t>
  </si>
  <si>
    <t>猛虎之力</t>
  </si>
  <si>
    <t>行动条上每有一个&lt;color=#f2b600&gt;AT BONUS&lt;/color&gt;被使用或消耗，背心猛虎提升自身&lt;color=#e56000&gt;5%&lt;/color&gt;行动值</t>
  </si>
  <si>
    <t>行动条上每有一个&lt;color=#f2b600&gt;AT BOUNS&lt;/color&gt;被使用或消耗，背心猛虎提升自身&lt;color=#e56000&gt;6%&lt;/color&gt;行动值</t>
  </si>
  <si>
    <t>行动条上每有一个&lt;color=#f2b600&gt;AT BOUNS&lt;/color&gt;被使用或消耗，背心猛虎提升自身&lt;color=#e56000&gt;7%&lt;/color&gt;行动值</t>
  </si>
  <si>
    <t>行动条上每有一个&lt;color=#f2b600&gt;AT BOUNS&lt;/color&gt;被使用或消耗，背心猛虎提升自身&lt;color=#e56000&gt;8%&lt;/color&gt;行动值</t>
  </si>
  <si>
    <t>行动条上每有一个&lt;color=#f2b600&gt;AT BOUNS&lt;/color&gt;被使用或消耗，背心猛虎提升自身&lt;color=#e56000&gt;10%&lt;/color&gt;行动值</t>
  </si>
  <si>
    <t>选择行动位置上的一个&lt;color=#f2b600&gt;AT BONUS&lt;/color&gt;，将其使用怒吼击碎。\n如果该行动位置为敌人，则令其眩晕1回合。并受到&lt;color=#f2b600&gt;余震&lt;/color&gt;影响，降低&lt;color=#e56000&gt;10&lt;/color&gt;速度，持续1回合。\n如果该行动位置为友方，则为其添加背心猛虎攻击力&lt;color=#e56000&gt;80%&lt;/color&gt;的护盾，持续1回合。</t>
  </si>
  <si>
    <t>选择行动位置上的一个&lt;color=#f2b600&gt;AT BONUS&lt;/color&gt;，将其使用怒吼击碎。\n如果该行动位置为敌人，则令其眩晕1回合。并受到&lt;color=#f2b600&gt;余震&lt;/color&gt;影响，降低&lt;color=#e56000&gt;10&lt;/color&gt;速度，持续1回合。\n如果该行动位置为友方，则为其添加背心猛虎攻击力&lt;color=#e56000&gt;100%&lt;/color&gt;的护盾，持续1回合。</t>
  </si>
  <si>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100%&lt;/color&gt;的护盾，持续1回合。</t>
  </si>
  <si>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120%&lt;/color&gt;的护盾，持续1回合。</t>
  </si>
  <si>
    <t>选择行动位置上的一个&lt;color=#f2b600&gt;AT BONUS&lt;/color&gt;，将其使用怒吼击碎。\n如果该行动位置为敌人，则令其眩晕1回合。并受到&lt;color=#f2b600&gt;余震&lt;/color&gt;影响，降低&lt;color=#e56000&gt;20&lt;/color&gt;速度，持续1回合。\n如果该行动位置为友方，则为其添加背心猛虎攻击力&lt;color=#e56000&gt;120%&lt;/color&gt;的护盾，持续1回合。</t>
  </si>
  <si>
    <t>开场技能</t>
  </si>
  <si>
    <t>主线9开场播放剧情技能</t>
  </si>
  <si>
    <t>背心猛虎剧情表演</t>
  </si>
  <si>
    <t>免死</t>
  </si>
  <si>
    <t>剧情9中免疫一次死亡</t>
  </si>
  <si>
    <t>油头拳</t>
  </si>
  <si>
    <t>使用重拳，对1名敌人造成攻击力&lt;color=#e56000&gt;80%&lt;/color&gt;的伤害</t>
  </si>
  <si>
    <t>使用重拳，对1名敌人造成攻击力&lt;color=#e56000&gt;85%&lt;/color&gt;的伤害</t>
  </si>
  <si>
    <t>使用重拳，对1名敌人造成攻击力&lt;color=#e56000&gt;90%&lt;/color&gt;的伤害</t>
  </si>
  <si>
    <t>使用重拳，对1名敌人造成攻击力&lt;color=#e56000&gt;95%&lt;/color&gt;的伤害</t>
  </si>
  <si>
    <t>使用重拳，对1名敌人造成攻击力&lt;color=#e56000&gt;100%&lt;/color&gt;的伤害</t>
  </si>
  <si>
    <t>战场分析</t>
  </si>
  <si>
    <t>尽力说服</t>
  </si>
  <si>
    <t>嗡嗡重拳</t>
  </si>
  <si>
    <t>使用重拳对1名敌人造成攻击力&lt;color=#e56000&gt;80%&lt;/color&gt;的伤害</t>
  </si>
  <si>
    <t>使用重拳对1名敌人造成攻击力&lt;color=#e56000&gt;85%&lt;/color&gt;的伤害</t>
  </si>
  <si>
    <t>使用重拳对1名敌人造成攻击力&lt;color=#e56000&gt;90%&lt;/color&gt;的伤害</t>
  </si>
  <si>
    <t>使用重拳对1名敌人造成攻击力&lt;color=#e56000&gt;95%&lt;/color&gt;的伤害</t>
  </si>
  <si>
    <t>使用重拳对1名敌人造成攻击力&lt;color=#e56000&gt;100%&lt;/color&gt;的伤害</t>
  </si>
  <si>
    <t>嗡嗡回响</t>
  </si>
  <si>
    <t>耳中回响嗡嗡的拳风声可以扰乱目标。当嗡嗡侠造成伤害时，会对敌人添加&lt;color=#e56000&gt;1&lt;/color&gt;层&lt;color=#f2b600&gt;嗡&lt;/color&gt;，直到嗡嗡侠被击败消失。当敌人获得&lt;color=#e56000&gt;10&lt;/color&gt;层&lt;color=#f2b600&gt;嗡&lt;/color&gt;，敌人晕眩1回合。</t>
  </si>
  <si>
    <t>耳中回响嗡嗡的拳风声可以扰乱目标。当嗡嗡侠造成伤害时，会对敌人添加&lt;color=#e56000&gt;1&lt;/color&gt;层&lt;color=#f2b600&gt;嗡&lt;/color&gt;，直到嗡嗡侠被击败消失。当敌人获得&lt;color=#e56000&gt;9&lt;/color&gt;层&lt;color=#f2b600&gt;嗡&lt;/color&gt;，敌人晕眩1回合。</t>
  </si>
  <si>
    <t>耳中回响嗡嗡的拳风声可以扰乱目标。当嗡嗡侠造成伤害时，会对敌人添加&lt;color=#e56000&gt;1&lt;/color&gt;层&lt;color=#f2b600&gt;嗡&lt;/color&gt;，直到嗡嗡侠被击败消失。当敌人获得&lt;color=#e56000&gt;8&lt;/color&gt;层&lt;color=#f2b600&gt;嗡&lt;/color&gt;，敌人晕眩1回合。</t>
  </si>
  <si>
    <t>耳中回响嗡嗡的拳风声可以扰乱目标。当嗡嗡侠造成伤害时，会对敌人添加&lt;color=#e56000&gt;1&lt;/color&gt;层&lt;color=#f2b600&gt;嗡&lt;/color&gt;，直到嗡嗡侠被击败消失。当敌人获得&lt;color=#e56000&gt;6&lt;/color&gt;层&lt;color=#f2b600&gt;嗡&lt;/color&gt;，敌人晕眩1回合。</t>
  </si>
  <si>
    <t>耳中回响嗡嗡的拳风声可以扰乱目标。当嗡嗡侠造成伤害时，会对敌人添加&lt;color=#e56000&gt;1&lt;/color&gt;层&lt;color=#f2b600&gt;嗡&lt;/color&gt;，直到嗡嗡侠被击败消失。当敌人获得&lt;color=#e56000&gt;6&lt;/color&gt;层&lt;color=#f2b600&gt;嗡&lt;/color&gt;，敌人晕眩1回合。受到&lt;color=#f2b600&gt;嗡&lt;/color&gt;的敌人受到嗡嗡侠队友的伤害时，有20%的几率使&lt;color=#f2b600&gt;嗡&lt;/color&gt;的层数+1，非自身回合该效果只能触发3次</t>
  </si>
  <si>
    <t>嗡嗡连击(觉醒)</t>
  </si>
  <si>
    <t>伴随着嗡嗡挥拳声连续攻击敌人，对1名敌人造成&lt;color=#e56000&gt;3&lt;/color&gt;段伤害，每段伤害为攻击力的&lt;color=#e56000&gt;40%&lt;/color&gt;。如本回合有&lt;color=#f2b600&gt;AT BONUS&lt;/color&gt;，则对敌人额外造成&lt;color=#e56000&gt;3&lt;/color&gt;段伤害</t>
  </si>
  <si>
    <t>伴随着嗡嗡挥拳声连续攻击敌人，对1名敌人造成&lt;color=#e56000&gt;3&lt;/color&gt;段伤害，每段伤害为攻击力的&lt;color=#e56000&gt;45%&lt;/color&gt;。如本回合有&lt;color=#f2b600&gt;AT BONUS&lt;/color&gt;，则对敌人额外造成&lt;color=#e56000&gt;3&lt;/color&gt;段伤害</t>
  </si>
  <si>
    <t>伴随着嗡嗡挥拳声连续攻击敌人，对1名敌人造成&lt;color=#e56000&gt;3&lt;/color&gt;段伤害，每段伤害为攻击力的&lt;color=#e56000&gt;50%&lt;/color&gt;。如本回合有&lt;color=#f2b600&gt;AT BONUS&lt;/color&gt;，则对敌人额外造成&lt;color=#e56000&gt;3&lt;/color&gt;段伤害</t>
  </si>
  <si>
    <t>伴随着嗡嗡挥拳声连续攻击敌人，对1名敌人造成&lt;color=#e56000&gt;3&lt;/color&gt;段伤害，每段伤害为攻击力的&lt;color=#e56000&gt;55%&lt;/color&gt;。如本回合有&lt;color=#f2b600&gt;AT BONUS&lt;/color&gt;，则对敌人额外造成&lt;color=#e56000&gt;3&lt;/color&gt;段伤害</t>
  </si>
  <si>
    <t>伴随着嗡嗡挥拳声连续攻击敌人，对1名敌人造成&lt;color=#e56000&gt;3&lt;/color&gt;段伤害，每段伤害为攻击力的&lt;color=#e56000&gt;60%&lt;/color&gt;。如本回合有&lt;color=#f2b600&gt;AT BONUS&lt;/color&gt;，则对敌人额外造成&lt;color=#e56000&gt;3&lt;/color&gt;段伤害</t>
  </si>
  <si>
    <t>嗡嗡连击</t>
  </si>
  <si>
    <t>伴随着嗡嗡挥拳声连续攻击敌人，对1名敌人造成&lt;color=#e56000&gt;3&lt;/color&gt;段伤害，每段伤害为攻击力的&lt;color=#e56000&gt;40%&lt;/color&gt;</t>
  </si>
  <si>
    <t>伴随着嗡嗡挥拳声连续攻击敌人，对1名敌人造成&lt;color=#e56000&gt;3&lt;/color&gt;段伤害，每段伤害为攻击力的&lt;color=#e56000&gt;45%&lt;/color&gt;</t>
  </si>
  <si>
    <t>伴随着嗡嗡挥拳声连续攻击敌人，对1名敌人造成&lt;color=#e56000&gt;3&lt;/color&gt;段伤害，每段伤害为攻击力的&lt;color=#e56000&gt;50%&lt;/color&gt;</t>
  </si>
  <si>
    <t>伴随着嗡嗡挥拳声连续攻击敌人，对1名敌人造成&lt;color=#e56000&gt;3&lt;/color&gt;段伤害，每段伤害为攻击力的&lt;color=#e56000&gt;55%&lt;/color&gt;</t>
  </si>
  <si>
    <t>伴随着嗡嗡挥拳声连续攻击敌人，对1名敌人造成&lt;color=#e56000&gt;3&lt;/color&gt;段伤害，每段伤害为攻击力的&lt;color=#e56000&gt;60%&lt;/color&gt;</t>
  </si>
  <si>
    <t>十字键拳击</t>
  </si>
  <si>
    <t>冲向目标使用重拳对1名敌人造成攻击力&lt;color=#e56000&gt;80%&lt;/color&gt;的伤害。有&lt;color=#e56000&gt;50%&lt;/color&gt;的概率使敌人受到伤害增加&lt;color=#e56000&gt;12%&lt;/color&gt;，持续一回合</t>
  </si>
  <si>
    <t>冲向目标使用重拳对1名敌人造成攻击力&lt;color=#e56000&gt;85%&lt;/color&gt;的伤害。有&lt;color=#e56000&gt;50%&lt;/color&gt;的概率使敌人受到伤害增加&lt;color=#e56000&gt;12%&lt;/color&gt;，持续一回合</t>
  </si>
  <si>
    <t>冲向目标使用重拳对1名敌人造成攻击力&lt;color=#e56000&gt;90%&lt;/color&gt;的伤害。有&lt;color=#e56000&gt;50%&lt;/color&gt;的概率使敌人受到伤害增加&lt;color=#e56000&gt;12%&lt;/color&gt;，持续一回合</t>
  </si>
  <si>
    <t>冲向目标使用重拳对1名敌人造成攻击力&lt;color=#e56000&gt;95%&lt;/color&gt;的伤害。有&lt;color=#e56000&gt;50%&lt;/color&gt;的概率使敌人受到伤害增加&lt;color=#e56000&gt;12%&lt;/color&gt;，持续一回合</t>
  </si>
  <si>
    <t>冲向目标使用重拳对1名敌人造成攻击力&lt;color=#e56000&gt;100%&lt;/color&gt;的伤害。有&lt;color=#e56000&gt;50%&lt;/color&gt;的概率使敌人受到伤害增加&lt;color=#e56000&gt;12%&lt;/color&gt;，持续一回合</t>
  </si>
  <si>
    <t>最佳拍档</t>
  </si>
  <si>
    <t>连续拳击</t>
  </si>
  <si>
    <t>吊带风暴</t>
  </si>
  <si>
    <t>十字键与丧服吊带裤的合体技能，对全体敌人造成&lt;color=#e56000&gt;3&lt;/color&gt;段伤害，每段伤害为攻击力的&lt;color=#e56000&gt;50%&lt;/color&gt;并附加额外&lt;color=#e56000&gt;15&lt;/color&gt;伤害。</t>
  </si>
  <si>
    <t>十字键与丧服吊带裤的合体技能，对全体敌人造成&lt;color=#e56000&gt;3&lt;/color&gt;段伤害，每段伤害为攻击力的&lt;color=#e56000&gt;52%&lt;/color&gt;并附加额外&lt;color=#e56000&gt;25&lt;/color&gt;伤害。</t>
  </si>
  <si>
    <t>十字键与丧服吊带裤的合体技能，对全体敌人造成&lt;color=#e56000&gt;3&lt;/color&gt;段伤害，每段伤害为攻击力的&lt;color=#e56000&gt;54%&lt;/color&gt;并附加额外&lt;color=#e56000&gt;35&lt;/color&gt;伤害。</t>
  </si>
  <si>
    <t>十字键与丧服吊带裤的合体技能，对全体敌人造成&lt;color=#e56000&gt;3&lt;/color&gt;段伤害，每段伤害为攻击力的&lt;color=#e56000&gt;56%&lt;/color&gt;并附加额外&lt;color=#e56000&gt;45&lt;/color&gt;伤害。</t>
  </si>
  <si>
    <t>十字键与丧服吊带裤的合体技能，对全体敌人造成&lt;color=#e56000&gt;3&lt;/color&gt;段伤害，每段伤害为攻击力的&lt;color=#e56000&gt;58%&lt;/color&gt;并附加额外&lt;color=#e56000&gt;55&lt;/color&gt;伤害。</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</si>
  <si>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50%&lt;/color&gt;并附加额外&lt;color=#e56000&gt;15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</si>
  <si>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52%&lt;/color&gt;并附加额外&lt;color=#e56000&gt;25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</si>
  <si>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54%&lt;/color&gt;并附加额外&lt;color=#e56000&gt;35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</si>
  <si>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56%&lt;/color&gt;并附加额外&lt;color=#e56000&gt;45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</si>
  <si>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58%&lt;/color&gt;并附加额外&lt;color=#e56000&gt;55&lt;/color&gt;伤害。并使全体敌人进入&lt;color=#f2b600&gt;易伤&lt;/color&gt;状态，受到伤害增加12%，持续一回合</t>
  </si>
  <si>
    <t>冲向目标使用重拳攻击目标，造成攻击100%的伤害</t>
  </si>
  <si>
    <t>当十字键与丧服吊带同时在场时，”连续拳击“将被替换为”吊带风暴“。吊带风暴：十字键与丧服吊带裤的合体技能，对敌方全体造成3段55%的伤害</t>
  </si>
  <si>
    <t>模仿格斗游戏的动作进行连续攻击敌人，对目标造成3段85%的伤害</t>
  </si>
  <si>
    <t>对敌方全体造成3段55%的伤害</t>
  </si>
  <si>
    <t>蓄电重拳</t>
  </si>
  <si>
    <t>向敌人使用拳头攻击，并使用手上的发电器电击，对1名敌人造成攻击力&lt;color=#e56000&gt;80%&lt;/color&gt;的伤害</t>
  </si>
  <si>
    <t>向敌人使用拳头攻击，并使用手上的发电器电击，对1名敌人造成攻击力&lt;color=#e56000&gt;85%&lt;/color&gt;的伤害</t>
  </si>
  <si>
    <t>向敌人使用拳头攻击，并使用手上的发电器电击，对1名敌人造成攻击力&lt;color=#e56000&gt;90%&lt;/color&gt;的伤害</t>
  </si>
  <si>
    <t>向敌人使用拳头攻击，并使用手上的发电器电击，对1名敌人造成攻击力&lt;color=#e56000&gt;95%&lt;/color&gt;的伤害</t>
  </si>
  <si>
    <t>向敌人使用拳头攻击，并使用手上的发电器电击，对1名敌人造成攻击力&lt;color=#e56000&gt;100%&lt;/color&gt;的伤害</t>
  </si>
  <si>
    <t>电池放电</t>
  </si>
  <si>
    <t>当电池侠的电池中有储存的能量时，且我方&lt;color=#f2b600&gt;能量进度条&lt;/color&gt;已满即将增加能量值，电池侠会随之&lt;color=#f2b600&gt;放电&lt;/color&gt;，将所有电池中储存的能量值共同增加至我方，若能量值已满，多余的能量将继续储存</t>
  </si>
  <si>
    <t>电池充电</t>
  </si>
  <si>
    <t>电池侠使用电能给后背的电池块充电，储存2点能量值，电池侠最多可储存&lt;color=#e56000&gt;2&lt;/color&gt;点能量值</t>
  </si>
  <si>
    <t>电池侠使用电能给后背的电池块充电，储存2点能量值，电池侠最多可储存&lt;color=#e56000&gt;3&lt;/color&gt;点能量值</t>
  </si>
  <si>
    <t>电池侠使用电能给后背的电池块充电，储存2点能量值，电池侠最多可储存&lt;color=#e56000&gt;4&lt;/color&gt;点能量值，若储存的能量值已满，额外的能量直接获得。</t>
  </si>
  <si>
    <t>电池放电触发技</t>
  </si>
  <si>
    <t>电池充电(觉醒)</t>
  </si>
  <si>
    <t>电池侠使用电能给后背的电池块充电，储存2点能量值，电池侠最多可储存&lt;color=#e56000&gt;2&lt;/color&gt;点能量值，使用&lt;color=#e56000&gt;电池充电&lt;/color&gt;时立即获得2点能量</t>
  </si>
  <si>
    <t>电池侠使用电能给后背的电池块充电，储存2点能量值，电池侠最多可储存&lt;color=#e56000&gt;3&lt;/color&gt;点能量值，使用&lt;color=#e56000&gt;电池充电&lt;/color&gt;时立即获得2点能量</t>
  </si>
  <si>
    <t>电池侠使用电能给后背的电池块充电，储存2点能量值，电池侠最多可储存&lt;color=#e56000&gt;4&lt;/color&gt;点能量值，使用&lt;color=#e56000&gt;电池充电&lt;/color&gt;时立即获得2点能量，若储存的能量值已满，额外的能量直接获得。</t>
  </si>
  <si>
    <t>受到群体伤害时，&lt;color=#e56000&gt;10%&lt;/color&gt;概率回复1点能量</t>
  </si>
  <si>
    <t>受到群体伤害时，&lt;color=#e56000&gt;20%&lt;/color&gt;概率回复1点能量</t>
  </si>
  <si>
    <t>受到群体伤害时，&lt;color=#e56000&gt;30%&lt;/color&gt;概率回复1点能量</t>
  </si>
  <si>
    <t>受到群体伤害时，&lt;color=#e56000&gt;40%&lt;/color&gt;概率回复1点能量</t>
  </si>
  <si>
    <t>受到群体伤害时，&lt;color=#e56000&gt;50%&lt;/color&gt;概率回复1点能量</t>
  </si>
  <si>
    <t>使全体友方获得充能，行动后额外回复&lt;color=#e56000&gt;1&lt;/color&gt;点能量值，充能效果持续1回合（技能冷却时间：2回合）</t>
  </si>
  <si>
    <t>武装打击</t>
  </si>
  <si>
    <t>使用改装后的重拳攻击，对1名敌人造成攻击力&lt;color=#e56000&gt;80%&lt;/color&gt;的伤害</t>
  </si>
  <si>
    <t>使用改装后的重拳攻击，对1名敌人造成攻击力&lt;color=#e56000&gt;85%&lt;/color&gt;的伤害</t>
  </si>
  <si>
    <t>使用改装后的重拳攻击，对1名敌人造成攻击力&lt;color=#e56000&gt;90%&lt;/color&gt;的伤害</t>
  </si>
  <si>
    <t>使用改装后的重拳攻击，对1名敌人造成攻击力&lt;color=#e56000&gt;95%&lt;/color&gt;的伤害</t>
  </si>
  <si>
    <t>使用改装后的重拳攻击，对1名敌人造成攻击力&lt;color=#e56000&gt;100%&lt;/color&gt;的伤害</t>
  </si>
  <si>
    <t>装甲强化</t>
  </si>
  <si>
    <t>若装甲股长行动回合有&lt;color=#f2b600&gt;AT BONUS&lt;/color&gt;，则在装甲股长行动结束后自动使用一次&lt;color=#e56000&gt;战斗武装&lt;/color&gt;，优先对没有装甲的友方单位使用</t>
  </si>
  <si>
    <t>若装甲股长行动回合有&lt;color=#f2b600&gt;AT BONUS&lt;/color&gt;，则在装甲股长行动结束后自动使用一次&lt;color=#e56000&gt;战斗武装&lt;/color&gt;，优先对没有装甲的友方单位使用。战斗开场时为自己添加装甲</t>
  </si>
  <si>
    <t>若装甲股长行动回合有&lt;color=#f2b600&gt;AT BONUS&lt;/color&gt;，则在装甲股长行动结束后自动使用一次&lt;color=#e56000&gt;战斗武装&lt;/color&gt;，优先对没有装甲的友方单位使用。战斗开场时为自己添加装甲同时为我方攻击属性最高的角色添加装甲</t>
  </si>
  <si>
    <t>若装甲股长行动回合有&lt;color=#f2b600&gt;AT BONUS&lt;/color&gt;，则在装甲股长行动结束后自动使用一次&lt;color=#e56000&gt;战斗武装&lt;/color&gt;，优先对没有装甲的友方单位使用。战斗开场时为自己添加装甲同时为我方攻击属性最高的角色添加装甲。场上每存在一个装甲，友方全体提高&lt;color=#e56000&gt;1%&lt;/color&gt;攻击。</t>
  </si>
  <si>
    <t>若装甲股长行动回合有&lt;color=#f2b600&gt;AT BONUS&lt;/color&gt;，则在装甲股长行动结束后自动使用一次&lt;color=#e56000&gt;战斗武装&lt;/color&gt;，优先对没有装甲的友方单位使用。战斗开场时为自己添加装甲同时为我方攻击属性最高的角色添加装甲。场上每存在一个装甲，友方全体提高&lt;color=#e56000&gt;2%&lt;/color&gt;攻击。</t>
  </si>
  <si>
    <t>战斗武装</t>
  </si>
  <si>
    <t>战斗武装战斗开始触发</t>
  </si>
  <si>
    <t>用改装后的重拳攻击敌人，对目标造成攻击100%的伤害</t>
  </si>
  <si>
    <t>场上每有一个装甲，友方全体提高5%攻击。武装孙长会在战斗开始为自己立起装甲</t>
  </si>
  <si>
    <t>为队友立起装甲，使队友免疫控制，该装甲可抵挡两次控制后消失，持续2回合</t>
  </si>
  <si>
    <t>吊带裤踢</t>
  </si>
  <si>
    <t>冲向敌人使用飞踢，对1名敌人造成&lt;color=#e56000&gt;2&lt;/color&gt;段伤害，每段伤害为攻击力的&lt;color=#e56000&gt;40%&lt;/color&gt;。并有&lt;color=#e56000&gt;50%&lt;/color&gt;的概率让敌方造成的伤害下降12%，持续一回合</t>
  </si>
  <si>
    <t>冲向敌人使用飞踢，对1名敌人造成&lt;color=#e56000&gt;2&lt;/color&gt;段伤害，每段伤害为攻击力的&lt;color=#e56000&gt;42%&lt;/color&gt;。并有&lt;color=#e56000&gt;50%&lt;/color&gt;的概率让敌方造成的伤害下降12%，持续一回合</t>
  </si>
  <si>
    <t>冲向敌人使用飞踢，对1名敌人造成&lt;color=#e56000&gt;2&lt;/color&gt;段伤害，每段伤害为攻击力的&lt;color=#e56000&gt;44%&lt;/color&gt;。并有&lt;color=#e56000&gt;50%&lt;/color&gt;的概率让敌方造成的伤害下降12%，持续一回合</t>
  </si>
  <si>
    <t>冲向敌人使用飞踢，对1名敌人造成&lt;color=#e56000&gt;2&lt;/color&gt;段伤害，每段伤害为攻击力的&lt;color=#e56000&gt;47%&lt;/color&gt;。并有&lt;color=#e56000&gt;50%&lt;/color&gt;的概率让敌方造成的伤害下降12%，持续一回合</t>
  </si>
  <si>
    <t>冲向敌人使用飞踢，对1名敌人造成&lt;color=#e56000&gt;2&lt;/color&gt;段伤害，每段伤害为攻击力的&lt;color=#e56000&gt;50%&lt;/color&gt;。并有&lt;color=#e56000&gt;50%&lt;/color&gt;的概率让敌方造成的伤害下降12%，持续一回合</t>
  </si>
  <si>
    <t>吊带投掷</t>
  </si>
  <si>
    <t>使用吊带拴住巨石，并砸向敌人，对全体敌人造成攻击力&lt;color=#e56000&gt;110%&lt;/color&gt;加额外&lt;color=#e56000&gt;40&lt;/color&gt;的伤害</t>
  </si>
  <si>
    <t>使用吊带拴住巨石，并砸向敌人，对全体敌人造成攻击力&lt;color=#e56000&gt;115%&lt;/color&gt;加额外&lt;color=#e56000&gt;60&lt;/color&gt;的伤害</t>
  </si>
  <si>
    <t>使用吊带拴住巨石，并砸向敌人，对全体敌人造成攻击力&lt;color=#e56000&gt;120%&lt;/color&gt;加额外&lt;color=#e56000&gt;80&lt;/color&gt;的伤害</t>
  </si>
  <si>
    <t>使用吊带拴住巨石，并砸向敌人，对全体敌人造成攻击力&lt;color=#e56000&gt;125%&lt;/color&gt;加额外&lt;color=#e56000&gt;100&lt;/color&gt;的伤害</t>
  </si>
  <si>
    <t>使用吊带拴住巨石，并砸向敌人，对全体敌人造成攻击力&lt;color=#e56000&gt;130%&lt;/color&gt;加额外&lt;color=#e56000&gt;120&lt;/color&gt;的伤害</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</si>
  <si>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50%&lt;/color&gt;并附加额外&lt;color=#e56000&gt;15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</si>
  <si>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52%&lt;/color&gt;并附加额外&lt;color=#e56000&gt;25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</si>
  <si>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54%&lt;/color&gt;并附加额外&lt;color=#e56000&gt;35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</si>
  <si>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56%&lt;/color&gt;并附加额外&lt;color=#e56000&gt;45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</si>
  <si>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58%&lt;/color&gt;并附加额外&lt;color=#e56000&gt;55&lt;/color&gt;伤害。全体敌人进入&lt;color=#f2b600&gt;无力&lt;/color&gt;状态，全体敌人所造成伤害减少12%，持续一回合。</t>
  </si>
  <si>
    <t>冲向目标使用飞踢攻击目标，造成2次50%的伤害</t>
  </si>
  <si>
    <t>使用吊带拴住巨石，并砸向敌人，对敌方全体造成攻击150%的伤害</t>
  </si>
  <si>
    <t>重拳挥击</t>
  </si>
  <si>
    <t>使用重拳攻击，对1名敌人造成攻击力&lt;color=#e56000&gt;80%&lt;/color&gt;的伤害</t>
  </si>
  <si>
    <t>使用重拳攻击，对1名敌人造成攻击力&lt;color=#e56000&gt;85%&lt;/color&gt;的伤害</t>
  </si>
  <si>
    <t>使用重拳攻击，对1名敌人造成攻击力&lt;color=#e56000&gt;90%&lt;/color&gt;的伤害</t>
  </si>
  <si>
    <t>使用重拳攻击，对1名敌人造成攻击力&lt;color=#e56000&gt;95%&lt;/color&gt;的伤害</t>
  </si>
  <si>
    <t>使用重拳攻击，对1名敌人造成攻击力&lt;color=#e56000&gt;100%&lt;/color&gt;的伤害</t>
  </si>
  <si>
    <t>武器切换</t>
  </si>
  <si>
    <t>当防毒面具使用&lt;color=#e56000&gt;绳子束缚&lt;/color&gt;困住敌人时，技能&lt;color=#e56000&gt;重拳挥击&lt;/color&gt;会被&lt;color=#f2b600&gt;手枪射击&lt;/color&gt;替换。\n手枪射击：使用腰间的左轮射击1名敌人，对敌人造成攻击力&lt;color=#e56000&gt;120%&lt;/color&gt;的伤害，并使敌人降低10%抵抗</t>
  </si>
  <si>
    <t>当防毒面具使用&lt;color=#e56000&gt;绳子束缚&lt;/color&gt;困住敌人时，技能&lt;color=#e56000&gt;重拳挥击&lt;/color&gt;会被&lt;color=#f2b600&gt;手枪射击&lt;/color&gt;替换。\n手枪射击：使用腰间的左轮射击1名敌人，对敌人造成攻击力&lt;color=#e56000&gt;130%&lt;/color&gt;的伤害，并使敌人降低10%抵抗</t>
  </si>
  <si>
    <t>当防毒面具使用&lt;color=#e56000&gt;绳子束缚&lt;/color&gt;困住敌人时，技能&lt;color=#e56000&gt;重拳挥击&lt;/color&gt;会被&lt;color=#f2b600&gt;手枪射击&lt;/color&gt;替换。\n手枪射击：使用腰间的左轮射击1名敌人，对敌人造成攻击力&lt;color=#e56000&gt;140%&lt;/color&gt;的伤害，并使敌人降低10%抵抗</t>
  </si>
  <si>
    <t>当防毒面具使用&lt;color=#e56000&gt;绳子束缚&lt;/color&gt;困住敌人时，技能&lt;color=#e56000&gt;重拳挥击&lt;/color&gt;会被&lt;color=#f2b600&gt;手枪射击&lt;/color&gt;替换。\n手枪射击：使用腰间的左轮射击1名敌人，对敌人造成攻击力&lt;color=#e56000&gt;150%&lt;/color&gt;的伤害，并使敌人降低10%抵抗</t>
  </si>
  <si>
    <t>当防毒面具使用&lt;color=#e56000&gt;绳子束缚&lt;/color&gt;困住敌人时，技能&lt;color=#e56000&gt;重拳挥击&lt;/color&gt;会被&lt;color=#f2b600&gt;手枪射击&lt;/color&gt;替换。\n手枪射击：使用腰间的左轮射击1名敌人，对敌人造成攻击力&lt;color=#e56000&gt;160%&lt;/color&gt;的伤害，并使敌人降低10%抵抗</t>
  </si>
  <si>
    <t>绳子束缚</t>
  </si>
  <si>
    <t>手枪射击</t>
  </si>
  <si>
    <t>使用腰间的左轮射击，对1名敌人造成&lt;color=#e56000&gt;2&lt;/color&gt;段伤害，每段伤害为攻击力的&lt;color=#e56000&gt;60%&lt;/color&gt;，并使敌人降低10%抵抗</t>
  </si>
  <si>
    <t>311003604</t>
  </si>
  <si>
    <t>使用腰间的左轮射击，对1名敌人造成&lt;color=#e56000&gt;2&lt;/color&gt;段伤害，每段伤害为攻击力的&lt;color=#e56000&gt;65%&lt;/color&gt;，并使敌人降低10%抵抗</t>
  </si>
  <si>
    <t>使用腰间的左轮射击，对1名敌人造成&lt;color=#e56000&gt;2&lt;/color&gt;段伤害，每段伤害为攻击力的&lt;color=#e56000&gt;70%&lt;/color&gt;，并使敌人降低10%抵抗</t>
  </si>
  <si>
    <t>使用腰间的左轮射击，对1名敌人造成&lt;color=#e56000&gt;2&lt;/color&gt;段伤害，每段伤害为攻击力的&lt;color=#e56000&gt;75%&lt;/color&gt;，并使敌人降低10%抵抗</t>
  </si>
  <si>
    <t>使用腰间的左轮射击，对1名敌人造成&lt;color=#e56000&gt;2&lt;/color&gt;段伤害，每段伤害为攻击力的&lt;color=#e56000&gt;80%&lt;/color&gt;，并使敌人降低10%抵抗</t>
  </si>
  <si>
    <t>武器切换(觉醒)</t>
  </si>
  <si>
    <t>当防毒面具使用&lt;color=#e56000&gt;绳子束缚&lt;/color&gt;困住敌人时，技能&lt;color=#e56000&gt;重拳挥击&lt;/color&gt;会被&lt;color=#f2b600&gt;手枪射击&lt;/color&gt;替换。\n手枪射击：使用腰间的左轮射击1名敌人，对敌人造成攻击力&lt;color=#e56000&gt;120%&lt;/color&gt;的伤害，并使敌人降低10%抵抗，被困住的敌人受到伤害提高25%</t>
  </si>
  <si>
    <t>当防毒面具使用&lt;color=#e56000&gt;绳子束缚&lt;/color&gt;困住敌人时，技能&lt;color=#e56000&gt;重拳挥击&lt;/color&gt;会被&lt;color=#f2b600&gt;手枪射击&lt;/color&gt;替换。\n手枪射击：使用腰间的左轮射击1名敌人，对敌人造成攻击力&lt;color=#e56000&gt;130%&lt;/color&gt;的伤害，并使敌人降低10%抵抗，被困住的敌人受到伤害提高25%</t>
  </si>
  <si>
    <t>当防毒面具使用&lt;color=#e56000&gt;绳子束缚&lt;/color&gt;困住敌人时，技能&lt;color=#e56000&gt;重拳挥击&lt;/color&gt;会被&lt;color=#f2b600&gt;手枪射击&lt;/color&gt;替换。\n手枪射击：使用腰间的左轮射击1名敌人，对敌人造成攻击力&lt;color=#e56000&gt;140%&lt;/color&gt;的伤害，并使敌人降低10%抵抗，被困住的敌人受到伤害提高25%</t>
  </si>
  <si>
    <t>当防毒面具使用&lt;color=#e56000&gt;绳子束缚&lt;/color&gt;困住敌人时，技能&lt;color=#e56000&gt;重拳挥击&lt;/color&gt;会被&lt;color=#f2b600&gt;手枪射击&lt;/color&gt;替换。\n手枪射击：使用腰间的左轮射击1名敌人，对敌人造成攻击力&lt;color=#e56000&gt;150%&lt;/color&gt;的伤害，并使敌人降低10%抵抗，被困住的敌人受到伤害提高25%</t>
  </si>
  <si>
    <t>当防毒面具使用&lt;color=#e56000&gt;绳子束缚&lt;/color&gt;困住敌人时，技能&lt;color=#e56000&gt;重拳挥击&lt;/color&gt;会被&lt;color=#f2b600&gt;手枪射击&lt;/color&gt;替换。\n手枪射击：使用腰间的左轮射击1名敌人，对敌人造成攻击力&lt;color=#e56000&gt;160%&lt;/color&gt;的伤害，并使敌人降低10%抵抗，被困住的敌人受到伤害提高25%</t>
  </si>
  <si>
    <t>臭鼬小子防毒面具使用绳子持续困住敌人，有100%基础几率使目标进入“困住”状态，持续一回合。被“困住”的目标无法行动</t>
  </si>
  <si>
    <t>使用重拳攻击敌人，对目标造成攻击100%的伤害</t>
  </si>
  <si>
    <t>当臭鼬小子防毒面具用绳子持续控制敌人时，技能重拳挥击会被手枪射击替换。手枪射击：使用腰间的左轮射击目标，对目标造成攻击120%的伤害，并使对方降低10%抵抗</t>
  </si>
  <si>
    <t>臭鼬小子防毒面具使用绳子持续困住敌人，有20%基础几率使目标进入“困住”状态，持续一回合。被“困住”的目标无法行动</t>
  </si>
  <si>
    <t>使用腰间的左轮射击目标，对目标造成攻击120%的伤害，并使对方降低10%抵抗</t>
  </si>
  <si>
    <t>当臭鼬小子防毒面具用绳子持续控制敌人时，技能重拳挥击会被手枪射击替换，且被绳子拴住的敌人受到伤害提高10%。手枪射击：使用腰间的左轮射击目标，对目标造成攻击120%的伤害，并使对方降低10%抵抗</t>
  </si>
  <si>
    <t>马头撞击</t>
  </si>
  <si>
    <t>使用马头撞击目标，对1名敌人造成攻击力&lt;color=#e56000&gt;80%&lt;/color&gt;的伤害</t>
  </si>
  <si>
    <t>使用马头撞击目标，对1名敌人造成攻击力&lt;color=#e56000&gt;85%&lt;/color&gt;的伤害</t>
  </si>
  <si>
    <t>使用马头撞击目标，对1名敌人造成攻击力&lt;color=#e56000&gt;90%&lt;/color&gt;的伤害</t>
  </si>
  <si>
    <t>使用马头撞击目标，对1名敌人造成攻击力&lt;color=#e56000&gt;95%&lt;/color&gt;的伤害</t>
  </si>
  <si>
    <t>使用马头撞击目标，对1名敌人造成攻击力&lt;color=#e56000&gt;100%&lt;/color&gt;的伤害</t>
  </si>
  <si>
    <t>马蹄印记</t>
  </si>
  <si>
    <t>乌马洪受到控制效果时，有&lt;color=#e56000&gt;20%&lt;/color&gt;的几率将该效果反弹给对方</t>
  </si>
  <si>
    <t>乌马洪受到控制效果时，有&lt;color=#e56000&gt;30%&lt;/color&gt;的几率将该效果反弹给对方</t>
  </si>
  <si>
    <t>乌马洪受到控制效果时，有&lt;color=#e56000&gt;40%&lt;/color&gt;的几率将该效果反弹给对方</t>
  </si>
  <si>
    <t>乌马洪受到控制效果时，有&lt;color=#e56000&gt;50%&lt;/color&gt;的几率将该效果反弹给对方</t>
  </si>
  <si>
    <t>乌马洪受到控制效果时，有&lt;color=#e56000&gt;60%&lt;/color&gt;的几率将该效果反弹给对方</t>
  </si>
  <si>
    <t>铁蹄践踏</t>
  </si>
  <si>
    <t>对1名主目标敌人造成攻击力&lt;color=#e56000&gt;150%&lt;/color&gt;的伤害，并击退此敌人&lt;color=#e56000&gt;20%&lt;/color&gt;的行动值\n攻击后再对随机两名其他敌人造成攻击力&lt;color=#e56000&gt;80%&lt;/color&gt;的伤害，如本回合有AT BONUS则击退两名敌人的&lt;color=#e56000&gt;20%&lt;/color&gt;行动值（cd1回合）</t>
  </si>
  <si>
    <t>对1名主目标敌人造成攻击力&lt;color=#e56000&gt;160%&lt;/color&gt;的伤害，并击退此敌人&lt;color=#e56000&gt;20%&lt;/color&gt;的行动值\n攻击后再对随机两名其他敌人造成攻击力&lt;color=#e56000&gt;80%&lt;/color&gt;的伤害，如本回合有AT BONUS则击退两名敌人的&lt;color=#e56000&gt;20%&lt;/color&gt;行动值（cd1回合）</t>
  </si>
  <si>
    <t>对1名主目标敌人造成攻击力&lt;color=#e56000&gt;160%&lt;/color&gt;的伤害，并击退此敌人&lt;color=#e56000&gt;20%&lt;/color&gt;的行动值\n攻击后再对随机两名其他敌人造成攻击力&lt;color=#e56000&gt;100%&lt;/color&gt;的伤害，如本回合有AT BONUS则击退两名敌人的&lt;color=#e56000&gt;20%&lt;/color&gt;行动值（cd1回合）</t>
  </si>
  <si>
    <t>对1名主目标敌人造成攻击力&lt;color=#e56000&gt;180%&lt;/color&gt;的伤害，并击退此敌人&lt;color=#e56000&gt;20%&lt;/color&gt;的行动值\n攻击后再对随机两名其他敌人造成攻击力&lt;color=#e56000&gt;100%&lt;/color&gt;的伤害，如本回合有AT BONUS则击退两名敌人的&lt;color=#e56000&gt;20%&lt;/color&gt;行动值（cd1回合）</t>
  </si>
  <si>
    <t>对1名主目标敌人造成攻击力&lt;color=#e56000&gt;180%&lt;/color&gt;的伤害，并击退此敌人&lt;color=#e56000&gt;20%&lt;/color&gt;的行动值\n攻击后再对随机两名其他敌人造成攻击力&lt;color=#e56000&gt;120%&lt;/color&gt;的伤害，如本回合有AT BONUS则击退两名敌人的&lt;color=#e56000&gt;20%&lt;/color&gt;行动值（cd1回合）</t>
  </si>
  <si>
    <t>冲向目标用马头撞击攻击目标，对目标造成100%的伤害</t>
  </si>
  <si>
    <t>受到攻击时，有40%基础概率为攻击者附加“马蹄印记”。攻击带有“马蹄印记”的地方，伤害提升15%</t>
  </si>
  <si>
    <t>使用浑身解数用前蹄践踏敌方目标，损失自身10%的最大血量，对目标造成同等损失的伤害（该伤害不得超过乌马洪攻击的250%），该伤害无法被分摊和被防御减免</t>
  </si>
  <si>
    <t>捞泥鳅打击</t>
  </si>
  <si>
    <t>使用捞泥鳅的姿势打击敌人，对1名敌人造成攻击力&lt;color=#e56000&gt;80%&lt;/color&gt;的伤害</t>
  </si>
  <si>
    <t>使用捞泥鳅的姿势打击敌人，对1名敌人造成攻击力&lt;color=#e56000&gt;85%&lt;/color&gt;的伤害</t>
  </si>
  <si>
    <t>使用捞泥鳅的姿势打击敌人，对1名敌人造成攻击力&lt;color=#e56000&gt;90%&lt;/color&gt;的伤害</t>
  </si>
  <si>
    <t>使用捞泥鳅的姿势打击敌人，对1名敌人造成攻击力&lt;color=#e56000&gt;95%&lt;/color&gt;的伤害</t>
  </si>
  <si>
    <t>使用捞泥鳅的姿势打击敌人，对1名敌人造成攻击力&lt;color=#e56000&gt;100%&lt;/color&gt;的伤害</t>
  </si>
  <si>
    <t>火男舞的激励</t>
  </si>
  <si>
    <t>战斗开始时增加&lt;color=#e56000&gt;10%&lt;/color&gt;的生命</t>
  </si>
  <si>
    <t>战斗开始时增加&lt;color=#e56000&gt;11%&lt;/color&gt;的生命</t>
  </si>
  <si>
    <t>战斗开始时增加&lt;color=#e56000&gt;12%&lt;/color&gt;的生命</t>
  </si>
  <si>
    <t>战斗开始时增加&lt;color=#e56000&gt;13%&lt;/color&gt;的生命</t>
  </si>
  <si>
    <t>战斗开始时增加&lt;color=#e56000&gt;15%&lt;/color&gt;的生命</t>
  </si>
  <si>
    <t>火男舞</t>
  </si>
  <si>
    <t>跳起火舞，使友方获得正能量。使指定目标缩短1回合技能冷却</t>
  </si>
  <si>
    <t>使用捞泥鳅的姿势打击敌人，造成攻击100%的伤害</t>
  </si>
  <si>
    <t>跳起火舞，使友方获得正能量。使队伍获得2点能量</t>
  </si>
  <si>
    <t>手里剑</t>
  </si>
  <si>
    <t>使用手里剑攻击，对1名敌人造成&lt;color=#e56000&gt;2&lt;/color&gt;段伤害，每段伤害为攻击力的&lt;color=#e56000&gt;50%&lt;/color&gt;</t>
  </si>
  <si>
    <t>使用手里剑攻击，对1名敌人造成&lt;color=#e56000&gt;2&lt;/color&gt;段伤害，每段伤害为攻击力的&lt;color=#e56000&gt;55%&lt;/color&gt;</t>
  </si>
  <si>
    <t>使用手里剑攻击，对1名敌人造成&lt;color=#e56000&gt;2&lt;/color&gt;段伤害，每段伤害为攻击力的&lt;color=#e56000&gt;60%&lt;/color&gt;</t>
  </si>
  <si>
    <t>使用手里剑攻击，对1名敌人造成&lt;color=#e56000&gt;2&lt;/color&gt;段伤害，每段伤害为攻击力的&lt;color=#e56000&gt;65%&lt;/color&gt;</t>
  </si>
  <si>
    <t>使用手里剑攻击，对1名敌人造成&lt;color=#e56000&gt;2&lt;/color&gt;段伤害，每段伤害为攻击力的&lt;color=#e56000&gt;70%&lt;/color&gt;</t>
  </si>
  <si>
    <t>忍者之影</t>
  </si>
  <si>
    <t>索尼克造成伤害时有&lt;color=#e56000&gt;35%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</si>
  <si>
    <t>索尼克造成伤害时有&lt;color=#e56000&gt;40%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</si>
  <si>
    <t>索尼克造成伤害时有&lt;color=#e56000&gt;50%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</si>
  <si>
    <t>灭尽突袭</t>
  </si>
  <si>
    <t>跑向敌人，对1名敌人快速的连续斩击，造成&lt;color=#e56000&gt;4&lt;/color&gt;段伤害，每段伤害为攻击力的&lt;color=#e56000&gt;70%&lt;/color&gt;</t>
  </si>
  <si>
    <t>跑向敌人，对1名敌人快速的连续斩击，造成&lt;color=#e56000&gt;4&lt;/color&gt;段伤害，每段伤害为攻击力的&lt;color=#e56000&gt;75%&lt;/color&gt;</t>
  </si>
  <si>
    <t>跑向敌人，对1名敌人快速的连续斩击，造成&lt;color=#e56000&gt;4&lt;/color&gt;段伤害，每段伤害为攻击力的&lt;color=#e56000&gt;80%&lt;/color&gt;</t>
  </si>
  <si>
    <t>影之突袭</t>
  </si>
  <si>
    <t>对全体敌人使用&lt;color=#e56000&gt;幻影打击&lt;/color&gt;造成&lt;color=#e56000&gt;4&lt;/color&gt;段伤害，每段伤害为攻击力的&lt;color=#e56000&gt;50%&lt;/color&gt;，接着使用&lt;color=#e56000&gt;爆裂手里剑&lt;/color&gt;对全体敌人造成攻击力&lt;color=#e56000&gt;90%&lt;/color&gt;的伤害，并在技能结束后，产生满层&lt;color=#f2b600&gt;分身幻象&lt;/color&gt;</t>
  </si>
  <si>
    <t>影分身1层表现</t>
  </si>
  <si>
    <t>影分身2层表现</t>
  </si>
  <si>
    <t>影分身3层表现</t>
  </si>
  <si>
    <t>影分身4层表现</t>
  </si>
  <si>
    <t>分身吞噬</t>
  </si>
  <si>
    <t>吞噬己方所有队友,每个队友恢复10%生命，提升10%攻击，并释放终结技</t>
  </si>
  <si>
    <t>分身终结技</t>
  </si>
  <si>
    <t>造成4次50%攻击伤害，最终100%攻击伤害</t>
  </si>
  <si>
    <t>攻击时有60%的几率产生一个分身幻象（最多4分身），每当索尼克攻击时，每个幻象会跟随本体使用同样技能攻击，索尼克的分身会继承本体20%的攻击力。当索尼克受到超过自身生命上限20%的伤害的时，若有分身存在，索尼克会消耗一层分身抵挡该次伤害超过的部分。</t>
  </si>
  <si>
    <t>使用手里剑攻击目标，造成两段攻击&lt;color=#e56000&gt;40%&lt;/color&gt;的伤害</t>
  </si>
  <si>
    <t>分身协战</t>
  </si>
  <si>
    <t>索尼克使用普攻时，战场中其它影分身使用普攻协助攻击</t>
  </si>
  <si>
    <t>影分身协战</t>
  </si>
  <si>
    <t>跑向目标，对敌方全体进行快速的连续斩击，造成攻击&lt;color=#e56000&gt;320%&lt;/color&gt;的伤害</t>
  </si>
  <si>
    <t>使用手里剑攻击目标，造成两段攻击&lt;color=#ffcc33&gt;40%&lt;/color&gt;的伤害</t>
  </si>
  <si>
    <t>使用身体极限的速度产生10个幻影分身，对敌方全体进行集中攻击，造成10段攻击40%的伤害，并在技能结束后，产生满层幻影分身</t>
  </si>
  <si>
    <t>索尼克剧情表演</t>
  </si>
  <si>
    <t>巨石投掷</t>
  </si>
  <si>
    <t>扔石块攻击敌人，对1名敌人造成攻击力&lt;color=#e56000&gt;80%&lt;/color&gt;的伤害</t>
  </si>
  <si>
    <t>扔石块攻击敌人，对1名敌人造成攻击力&lt;color=#e56000&gt;90%&lt;/color&gt;的伤害</t>
  </si>
  <si>
    <t>扔石块攻击敌人，对1名敌人造成攻击力&lt;color=#e56000&gt;100%&lt;/color&gt;的伤害</t>
  </si>
  <si>
    <t>扔石块攻击敌人，对1名敌人造成攻击力&lt;color=#e56000&gt;110%&lt;/color&gt;的伤害</t>
  </si>
  <si>
    <t>扔石块攻击敌人，对1名敌人造成攻击力&lt;color=#e56000&gt;120%&lt;/color&gt;的伤害</t>
  </si>
  <si>
    <t>铁一般的头盖骨</t>
  </si>
  <si>
    <t>钉头槌有&lt;color=#e56000&gt;50%&lt;/color&gt;使用坚硬的头盖骨承受攻击，触发时抵挡自身&lt;color=#e56000&gt;3%&lt;/color&gt;最大生命值的伤害，最多抵挡值为该次伤害的&lt;color=#e56000&gt;40%&lt;/color&gt;。在受到致命攻击时，一定使用头盖骨承受，使该次攻击无效，并倒地装死，处于无法被攻击状态，直到钉头槌下次行动，每场战斗只能触发一次</t>
  </si>
  <si>
    <t>钉头槌有&lt;color=#e56000&gt;60%&lt;/color&gt;使用坚硬的头盖骨承受攻击，触发时抵挡自身&lt;color=#e56000&gt;4%&lt;/color&gt;最大生命值的伤害，最多抵挡值为该次伤害的&lt;color=#e56000&gt;40%&lt;/color&gt;。在受到致命攻击时，一定使用头盖骨承受，使该次攻击无效，并倒地装死，处于无法被攻击状态，直到钉头槌下次行动，每场战斗只能触发一次</t>
  </si>
  <si>
    <t>钉头槌有&lt;color=#e56000&gt;70%&lt;/color&gt;使用坚硬的头盖骨承受攻击，触发时抵挡自身&lt;color=#e56000&gt;5%&lt;/color&gt;最大生命值的伤害，最多抵挡值为该次伤害的&lt;color=#e56000&gt;40%&lt;/color&gt;。在受到致命攻击时，一定使用头盖骨承受，使该次攻击无效，并倒地装死，处于无法被攻击状态，直到钉头槌下次行动，每场战斗只能触发一次</t>
  </si>
  <si>
    <t>钉头槌有&lt;color=#e56000&gt;80%&lt;/color&gt;使用坚硬的头盖骨承受攻击，触发时抵挡自身&lt;color=#e56000&gt;6%&lt;/color&gt;最大生命值的伤害，最多抵挡值为该次伤害的&lt;color=#e56000&gt;40%&lt;/color&gt;。在受到致命攻击时，一定使用头盖骨承受，使该次攻击无效，并倒地装死，处于无法被攻击状态，直到钉头槌下次行动，每场战斗只能触发一次</t>
  </si>
  <si>
    <t>钉头槌有&lt;color=#e56000&gt;100%&lt;/color&gt;使用坚硬的头盖骨承受攻击，触发时抵挡自身&lt;color=#e56000&gt;8%&lt;/color&gt;最大生命值的伤害，最多抵挡值为该次伤害的&lt;color=#e56000&gt;40%&lt;/color&gt;。在受到致命攻击时，一定使用头盖骨承受，使该次攻击无效，并倒地装死，处于无法被攻击状态，直到钉头槌下次行动，每场战斗只能触发一次</t>
  </si>
  <si>
    <t>滚动攻击</t>
  </si>
  <si>
    <t>钉头槌使用王八拳攻击敌人，造成&lt;color=#e56000&gt;3&lt;/color&gt;段&lt;color=#e56000&gt;60%&lt;/color&gt;的伤害，每段伤害都有&lt;color=#e56000&gt;25%&lt;/color&gt;的几率击退目标&lt;color=#e56000&gt;25%&lt;/color&gt;的行动条</t>
  </si>
  <si>
    <t>钉头槌使用王八拳攻击敌人，造成&lt;color=#e56000&gt;3&lt;/color&gt;段&lt;color=#e56000&gt;60%&lt;/color&gt;的伤害，每段伤害都有&lt;color=#e56000&gt;35%&lt;/color&gt;的几率击退目标&lt;color=#e56000&gt;25%&lt;/color&gt;的行动条</t>
  </si>
  <si>
    <t>钉头槌使用王八拳攻击敌人，造成&lt;color=#e56000&gt;3&lt;/color&gt;段&lt;color=#e56000&gt;70%&lt;/color&gt;的伤害，每段伤害都有&lt;color=#e56000&gt;35%&lt;/color&gt;的几率击退目标&lt;color=#e56000&gt;25%&lt;/color&gt;的行动条</t>
  </si>
  <si>
    <t>钉头槌使用王八拳攻击敌人，造成&lt;color=#e56000&gt;3&lt;/color&gt;段&lt;color=#e56000&gt;85%&lt;/color&gt;的伤害，每段伤害都有&lt;color=#e56000&gt;35%&lt;/color&gt;的几率击退目标&lt;color=#e56000&gt;25%&lt;/color&gt;的行动条</t>
  </si>
  <si>
    <t>钉头槌使用王八拳攻击敌人，造成&lt;color=#e56000&gt;3&lt;/color&gt;段&lt;color=#e56000&gt;85%&lt;/color&gt;的伤害，每段伤害都有&lt;color=#e56000&gt;50%&lt;/color&gt;的几率击退目标&lt;color=#e56000&gt;33%&lt;/color&gt;的行动条</t>
  </si>
  <si>
    <t>测试关必推条</t>
  </si>
  <si>
    <t>己方每存活一个单位伤害降低10%</t>
  </si>
  <si>
    <t>装甲重拳</t>
  </si>
  <si>
    <t>装甲蓄力</t>
  </si>
  <si>
    <t>战斗开始后钉锤头一直&lt;color=#f2b600&gt;积蓄力量&lt;/color&gt;，会将钉锤头造成伤害的&lt;color=#e56000&gt;80%&lt;/color&gt;记录为自身的力量积蓄起来（不得超过自身攻击的&lt;color=#e56000&gt;1000%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</si>
  <si>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85%&lt;/color&gt;记录为自身的力量积蓄起来（不得超过自身攻击的&lt;color=#e56000&gt;1050%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</si>
  <si>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90%&lt;/color&gt;记录为自身的力量积蓄起来（不得超过自身攻击的&lt;color=#e56000&gt;1100%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</si>
  <si>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95%&lt;/color&gt;记录为自身的力量积蓄起来（不得超过自身攻击的&lt;color=#e56000&gt;1150%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</si>
  <si>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100%&lt;/color&gt;记录为自身的力量积蓄起来（不得超过自身攻击的&lt;color=#e56000&gt;1200%&lt;/color&gt;，包含滚动攻击造成的伤害），当有击飞的敌人返回战场时，钉锤头会对敌人使用滚动攻击：造成所&lt;color=#f2b600&gt;积蓄力量&lt;/color&gt;的真实伤害</t>
  </si>
  <si>
    <t>使用重拳挥击敌人，对目标造成攻击&lt;color=#e56000&gt;100%&lt;/color&gt;的伤害</t>
  </si>
  <si>
    <t>钉头槌使用王八拳攻击敌人，造成3段&lt;color=#e56000&gt;70%&lt;/color&gt;的伤害，每段伤害都有25%的几率击退目标15%的行动条</t>
  </si>
  <si>
    <t>学徒重拳</t>
  </si>
  <si>
    <t>使用向银色獠牙学习的拳法，对1名敌人造成攻击力&lt;color=#e56000&gt;80%&lt;/color&gt;的伤害</t>
  </si>
  <si>
    <t>使用向银色獠牙学习的拳法，对1名敌人造成攻击力&lt;color=#e56000&gt;85%&lt;/color&gt;的伤害</t>
  </si>
  <si>
    <t>使用向银色獠牙学习的拳法，对1名敌人造成攻击力&lt;color=#e56000&gt;90%&lt;/color&gt;的伤害</t>
  </si>
  <si>
    <t>使用向银色獠牙学习的拳法，对1名敌人造成攻击力&lt;color=#e56000&gt;95%&lt;/color&gt;的伤害</t>
  </si>
  <si>
    <t>使用向银色獠牙学习的拳法，对1名敌人造成攻击力&lt;color=#e56000&gt;100%&lt;/color&gt;的伤害</t>
  </si>
  <si>
    <t>大弟子的幸运</t>
  </si>
  <si>
    <t>茶岚子被攻击时有&lt;color=#e56000&gt;30%&lt;/color&gt;几率回复1点能量</t>
  </si>
  <si>
    <t>茶岚子被攻击时有&lt;color=#e56000&gt;35%&lt;/color&gt;几率回复1点能量</t>
  </si>
  <si>
    <t>茶岚子被攻击时有&lt;color=#e56000&gt;40%&lt;/color&gt;几率回复1点能量</t>
  </si>
  <si>
    <t>茶岚子被攻击时有&lt;color=#e56000&gt;45%&lt;/color&gt;几率回复1点能量</t>
  </si>
  <si>
    <t>茶岚子被攻击时有&lt;color=#e56000&gt;50%&lt;/color&gt;几率回复1点能量</t>
  </si>
  <si>
    <t>激励</t>
  </si>
  <si>
    <t>给大佬递茶，增加我方&lt;color=#e56000&gt;55%&lt;/color&gt;的&lt;color=#f2b600&gt;S能量&lt;/color&gt;，若有银色獠牙在场，则技能减1回合cd。（技能cd：4回合）</t>
  </si>
  <si>
    <t>给大佬递茶，增加我方&lt;color=#e56000&gt;60%&lt;/color&gt;的&lt;color=#f2b600&gt;S能量&lt;/color&gt;，若有银色獠牙在场，则技能减1回合cd。（技能cd：4回合）</t>
  </si>
  <si>
    <t>给大佬递茶，增加我方&lt;color=#e56000&gt;70%&lt;/color&gt;的&lt;color=#f2b600&gt;S能量&lt;/color&gt;，若有银色獠牙在场，则技能减1回合cd。（技能cd：4回合）</t>
  </si>
  <si>
    <t>向目标使用和银色獠牙学习的拳法，造成攻击100%的伤害</t>
  </si>
  <si>
    <t>被攻击时有30%几率回复1点鬼火</t>
  </si>
  <si>
    <t>给大佬递茶，提高我方S能量20%</t>
  </si>
  <si>
    <t>给大佬递茶，提高我方S能量70%</t>
  </si>
  <si>
    <t>肉体冲撞</t>
  </si>
  <si>
    <t>使用强壮身躯冲向敌人，对1名敌人造成（1+&lt;color=#f2b600&gt;信心&lt;/color&gt;层数）段伤害，每段伤害为攻击力的&lt;color=#e56000&gt;50%&lt;/color&gt;。</t>
  </si>
  <si>
    <t>使用强壮身躯冲向敌人，对1名敌人造成（1+&lt;color=#f2b600&gt;信心&lt;/color&gt;层数）段伤害，每段伤害为攻击力的&lt;color=#e56000&gt;55%&lt;/color&gt;。</t>
  </si>
  <si>
    <t>使用强壮身躯冲向敌人，对1名敌人造成（1+&lt;color=#f2b600&gt;信心&lt;/color&gt;层数）段伤害，每段伤害为攻击力的&lt;color=#e56000&gt;60%&lt;/color&gt;。</t>
  </si>
  <si>
    <t>守望之心</t>
  </si>
  <si>
    <t>援护姿态：为1名生命值最低的友方单位提供援护，该单位受到攻击时超合金黑光援护并承担伤害，每次援护减少1层&lt;color=#f2b600&gt;信心&lt;/color&gt;，每层&lt;color=#f2b600&gt;信心&lt;/color&gt;使自己受到的伤害减少&lt;color=#e56000&gt;8%&lt;/color&gt;；当队友数量为0时，每回合失去一层&lt;color=#f2b600&gt;信心&lt;/color&gt;\n锻炼姿态：每当友方单位使用攻击技能时超合金黑光获得2层&lt;color=#f2b600&gt;信心&lt;/color&gt;，超合金黑光每回合回复&lt;color=#e56000&gt;11%&lt;/color&gt;血量。\n&lt;color=#f2b600&gt;信心&lt;/color&gt;最多可叠加7层。（战斗开始时拥有7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</si>
  <si>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9%&lt;/color&gt;；当队友数量为0时，每回合失去一层&lt;color=#f2b600&gt;信心&lt;/color&gt;\n锻炼姿态：每当友方单位使用攻击技能时超合金黑光获得2层&lt;color=#f2b600&gt;信心&lt;/color&gt;，超合金黑光每回合回复&lt;color=#e56000&gt;13%&lt;/color&gt;血量。\n&lt;color=#f2b600&gt;信心&lt;/color&gt;最多可叠加7层。（战斗开始时拥有7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</si>
  <si>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10%&lt;/color&gt;；当队友数量为0时，每回合失去一层&lt;color=#f2b600&gt;信心&lt;/color&gt;\n锻炼姿态：每当友方单位使用攻击技能时超合金黑光获得2层&lt;color=#f2b600&gt;信心&lt;/color&gt;，超合金黑光每回合回复&lt;color=#e56000&gt;15%&lt;/color&gt;血量。\n&lt;color=#f2b600&gt;信心&lt;/color&gt;最多可叠加7层。（战斗开始时拥有7层&lt;color=#f2b600&gt;信心&lt;/color&gt;并处于援护姿态）</t>
  </si>
  <si>
    <t>“看我的肉体！”</t>
  </si>
  <si>
    <t>援护姿态中：切换为锻炼姿态，并回复&lt;color=#e56000&gt;27%&lt;/color&gt;血量，援护姿态中时每减少过1层&lt;color=#f2b600&gt;信心&lt;/color&gt;会使这次回复增强&lt;color=#e56000&gt;10%&lt;/color&gt;\n锻炼姿态中：切换为援护姿态，并对敌方单体造成&lt;color=#e56000&gt;180%&lt;/color&gt;伤害，每层&lt;color=#f2b600&gt;信心&lt;/color&gt;使这次伤害增强&lt;color=#e56000&gt;10%&lt;/color&gt;。</t>
  </si>
  <si>
    <t>援护姿态中：切换为锻炼姿态，并回复&lt;color=#e56000&gt;30%&lt;/color&gt;血量，援护姿态中时每减少过1层&lt;color=#f2b600&gt;信心&lt;/color&gt;会使这次回复增强&lt;color=#e56000&gt;10%&lt;/color&gt;\n锻炼姿态中：切换为援护姿态，并对敌方单体造成&lt;color=#e56000&gt;200%&lt;/color&gt;伤害，每层&lt;color=#f2b600&gt;信心&lt;/color&gt;使这次伤害增强&lt;color=#e56000&gt;10%&lt;/color&gt;。</t>
  </si>
  <si>
    <t>超合金之壁</t>
  </si>
  <si>
    <t>为我方全体驱散所有的减益效果，并为我方全体添加1层&lt;color=#f2b600&gt;守护之壁&lt;/color&gt;，&lt;color=#f2b600&gt;守护之壁&lt;/color&gt;可抵挡1次伤害。</t>
  </si>
  <si>
    <t>为我方全体驱散所有的控制和减益效果，并为我方全体添加1层&lt;color=#f2b600&gt;守护之壁&lt;/color&gt;，&lt;color=#f2b600&gt;守护之壁&lt;/color&gt;可抵挡1次伤害。</t>
  </si>
  <si>
    <t>为我方全体驱散所有的控制和减益效果，并为我方全体添加1层&lt;color=#f2b600&gt;守护之壁&lt;/color&gt;，同时有&lt;color=#e56000&gt;20%&lt;/color&gt;的概率额外添加1层&lt;color=#f2b600&gt;守护之壁&lt;/color&gt;，&lt;color=#f2b600&gt;守护之壁&lt;/color&gt;可抵挡1次伤害。</t>
  </si>
  <si>
    <t>为我方全体驱散所有的控制和减益效果，并为我方全体添加1层&lt;color=#f2b600&gt;守护之壁&lt;/color&gt;，同时有&lt;color=#e56000&gt;50%&lt;/color&gt;的概率额外添加1层&lt;color=#f2b600&gt;守护之壁&lt;/color&gt;，&lt;color=#f2b600&gt;守护之壁&lt;/color&gt;可抵挡1次伤害。</t>
  </si>
  <si>
    <t>为我方全体驱散所有的控制和减益效果，并为我方全体添加1层&lt;color=#f2b600&gt;守护之壁&lt;/color&gt;，同时有&lt;color=#e56000&gt;100%&lt;/color&gt;的概率额外添加1层&lt;color=#f2b600&gt;守护之壁&lt;/color&gt;，&lt;color=#f2b600&gt;守护之壁&lt;/color&gt;可抵挡1次伤害。</t>
  </si>
  <si>
    <t>守望之心（觉醒）</t>
  </si>
  <si>
    <t>援护姿态：为1名生命值最低的友方单位提供援护，该单位受到攻击时超合金黑光援护并承担伤害，每次援护减少1层&lt;color=#f2b600&gt;信心&lt;/color&gt;，每层&lt;color=#f2b600&gt;信心&lt;/color&gt;使自己受到的伤害减少&lt;color=#e56000&gt;8%&lt;/color&gt;；当队友数量为0时，每回合失去一层&lt;color=#f2b600&gt;信心&lt;/color&gt;\n锻炼姿态：每当友方单位使用攻击技能时超合金黑光获得2层&lt;color=#f2b600&gt;信心&lt;/color&gt;，超合金黑光每回合回复&lt;color=#e56000&gt;11%&lt;/color&gt;血量。\n&lt;color=#f2b600&gt;信心&lt;/color&gt;最多可叠加7层，当自身&lt;color=#f2b600&gt;信心&lt;/color&gt;层数大于3层时，超合金黑光免疫控制效果。（战斗开始时拥有7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</si>
  <si>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9%&lt;/color&gt;；当队友数量为0时，每回合失去一层&lt;color=#f2b600&gt;信心&lt;/color&gt;\n锻炼姿态：每当友方单位使用攻击技能时超合金黑光获得2层&lt;color=#f2b600&gt;信心&lt;/color&gt;，超合金黑光每回合回复&lt;color=#e56000&gt;13%&lt;/color&gt;血量。\n&lt;color=#f2b600&gt;信心&lt;/color&gt;最多可叠加7层，当自身&lt;color=#f2b600&gt;信心&lt;/color&gt;层数大于3层时，超合金黑光免疫控制效果。（战斗开始时拥有7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</si>
  <si>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10%&lt;/color&gt;；当队友数量为0时，每回合失去一层&lt;color=#f2b600&gt;信心&lt;/color&gt;\n锻炼姿态：每当友方单位使用攻击技能时超合金黑光获得2层&lt;color=#f2b600&gt;信心&lt;/color&gt;，超合金黑光每回合回复&lt;color=#e56000&gt;15%&lt;/color&gt;血量。\n&lt;color=#f2b600&gt;信心&lt;/color&gt;最多可叠加7层，当自身&lt;color=#f2b600&gt;信心&lt;/color&gt;层数大于3层时，超合金黑光免疫控制效果。（战斗开始时拥有7层&lt;color=#f2b600&gt;信心&lt;/color&gt;并处于援护姿态）</t>
  </si>
  <si>
    <t>迅捷斩击</t>
  </si>
  <si>
    <t>死而不死</t>
  </si>
  <si>
    <t>僵尸男生命值每降低&lt;color=#e56000&gt;5%&lt;/color&gt;，自身攻击力提升&lt;color=#e56000&gt;5%&lt;/color&gt;。当僵尸男生命值低于&lt;color=#e56000&gt;10%&lt;/color&gt;时将进入假死状态，自身不能行动，但无法被敌人选中也不会受到伤害。（当僵尸男处于假死状态并且队友数量为0时，僵尸男会真正死亡）</t>
  </si>
  <si>
    <t>僵尸男生命值每降低&lt;color=#e56000&gt;5%&lt;/color&gt;，自身攻击力提升&lt;color=#e56000&gt;5.5%&lt;/color&gt;。当僵尸男生命值低于&lt;color=#e56000&gt;10%&lt;/color&gt;时将进入假死状态，自身不能行动，但无法被敌人选中也不会受到伤害。（当僵尸男处于假死状态并且队友数量为0时，僵尸男会真正死亡）</t>
  </si>
  <si>
    <t>僵尸男生命值每降低&lt;color=#e56000&gt;5%&lt;/color&gt;，自身攻击力提升&lt;color=#e56000&gt;6%&lt;/color&gt;。当僵尸男生命值低于&lt;color=#e56000&gt;10%&lt;/color&gt;时将进入假死状态，自身不能行动，但无法被敌人选中也不会受到伤害。（当僵尸男处于假死状态并且队友数量为0时，僵尸男会真正死亡）</t>
  </si>
  <si>
    <t>猎魔扫荡</t>
  </si>
  <si>
    <t>无限再生</t>
  </si>
  <si>
    <t>恢复自身&lt;color=#e56000&gt;80%&lt;/color&gt;生命值。</t>
  </si>
  <si>
    <t>恢复自身&lt;color=#e56000&gt;85%&lt;/color&gt;生命值。</t>
  </si>
  <si>
    <t>恢复自身&lt;color=#e56000&gt;90%&lt;/color&gt;生命值。</t>
  </si>
  <si>
    <t>恢复自身&lt;color=#e56000&gt;100%&lt;/color&gt;生命值。</t>
  </si>
  <si>
    <t>无限再生（觉醒）</t>
  </si>
  <si>
    <t>恢复自身&lt;color=#e56000&gt;80%&lt;/color&gt;生命值，并永久获得当前由“死而不死”带来的攻击力加成，最多获得&lt;color=#e56000&gt;1&lt;/color&gt;次攻击力永久提升。</t>
  </si>
  <si>
    <t>恢复自身&lt;color=#e56000&gt;85%&lt;/color&gt;生命值，并永久获得当前由“死而不死”带来的攻击力加成，最多获得&lt;color=#e56000&gt;1&lt;/color&gt;次攻击力永久提升。</t>
  </si>
  <si>
    <t>背心拳</t>
  </si>
  <si>
    <t>对1名敌人造成攻击力&lt;color=#e56000&gt;100%&lt;/color&gt;伤害。</t>
  </si>
  <si>
    <t>对1名敌人造成攻击力&lt;color=#e56000&gt;110%&lt;/color&gt;伤害。</t>
  </si>
  <si>
    <t>对1名敌人造成攻击力&lt;color=#e56000&gt;120%&lt;/color&gt;伤害。</t>
  </si>
  <si>
    <t>对1名敌人造成攻击力&lt;color=#e56000&gt;130%&lt;/color&gt;伤害。</t>
  </si>
  <si>
    <t>对1名敌人造成攻击力&lt;color=#e56000&gt;140%&lt;/color&gt;伤害。</t>
  </si>
  <si>
    <t>背心之力</t>
  </si>
  <si>
    <t>背心尊者造成伤害的同时会减少敌人的生命上限，减少值为造成伤害的&lt;color=#e56000&gt;20%&lt;/color&gt;。</t>
  </si>
  <si>
    <t>背心尊者造成伤害的同时会减少敌人的生命上限，减少值为造成伤害的&lt;color=#e56000&gt;60%&lt;/color&gt;。</t>
  </si>
  <si>
    <t>背心擒摔</t>
  </si>
  <si>
    <t>对敌方单体目标造成攻击力&lt;color=#e56000&gt;230%&lt;/color&gt;的伤害，如当前自身生命超过目标，则将之击飞。</t>
  </si>
  <si>
    <t>背心擒摔（觉醒）</t>
  </si>
  <si>
    <t>风刃脚</t>
  </si>
  <si>
    <t>蓄力</t>
  </si>
  <si>
    <t>重闪斩</t>
  </si>
  <si>
    <t>闪光斩</t>
  </si>
  <si>
    <t>蓄力（觉醒）</t>
  </si>
  <si>
    <t>将力量积蓄到一点，积蓄力量后获得&lt;color=#e56000&gt;1&lt;/color&gt;层&lt;color=#f2b600&gt;蓄力&lt;/color&gt;，最多获得&lt;color=#e56000&gt;4&lt;/color&gt;层&lt;color=#f2b600&gt;蓄力&lt;/color&gt;。战斗开始立即获得&lt;color=#e56000&gt;4&lt;/color&gt;层&lt;color=#f2b600&gt;蓄力&lt;/color&gt;</t>
  </si>
  <si>
    <t>将力量积蓄到一点，积蓄力量后获得&lt;color=#e56000&gt;2&lt;/color&gt;层&lt;color=#f2b600&gt;蓄力&lt;/color&gt;，最多获得&lt;color=#e56000&gt;4&lt;/color&gt;层&lt;color=#f2b600&gt;蓄力&lt;/color&gt;。战斗开始立即获得&lt;color=#e56000&gt;4&lt;/color&gt;层&lt;color=#f2b600&gt;蓄力&lt;/color&gt;</t>
  </si>
  <si>
    <t>将力量积蓄到一点，积蓄力量后获得&lt;color=#e56000&gt;3&lt;/color&gt;层&lt;color=#f2b600&gt;蓄力&lt;/color&gt;，最多获得&lt;color=#e56000&gt;4&lt;/color&gt;层&lt;color=#f2b600&gt;蓄力&lt;/color&gt;。战斗开始立即获得&lt;color=#e56000&gt;4&lt;/color&gt;层&lt;color=#f2b600&gt;蓄力&lt;/color&gt;</t>
  </si>
  <si>
    <t>将力量积蓄到一点，积蓄力量后获得&lt;color=#e56000&gt;4&lt;/color&gt;层&lt;color=#f2b600&gt;蓄力&lt;/color&gt;，最多获得&lt;color=#e56000&gt;4&lt;/color&gt;层&lt;color=#f2b600&gt;蓄力&lt;/color&gt;。战斗开始立即获得&lt;color=#e56000&gt;4&lt;/color&gt;层&lt;color=#f2b600&gt;蓄力&lt;/color&gt;</t>
  </si>
  <si>
    <t>将力量积蓄到一点，积蓄力量后获得&lt;color=#e56000&gt;4&lt;/color&gt;层&lt;color=#f2b600&gt;蓄力&lt;/color&gt;，最多获得&lt;color=#e56000&gt;4&lt;/color&gt;层&lt;color=#f2b600&gt;蓄力&lt;/color&gt;。能量消耗降为0。战斗开始立即获得&lt;color=#e56000&gt;4&lt;/color&gt;层&lt;color=#f2b600&gt;蓄力&lt;/color&gt;</t>
  </si>
  <si>
    <t>迅捷扑击</t>
  </si>
  <si>
    <t>对1名敌人造成攻击力的&lt;color=#e56000&gt;100%&lt;/color&gt;伤害。</t>
  </si>
  <si>
    <t>对1名敌人造成攻击力的&lt;color=#e56000&gt;110%&lt;/color&gt;伤害。</t>
  </si>
  <si>
    <t>对1名敌人造成攻击力的&lt;color=#e56000&gt;120%&lt;/color&gt;伤害。</t>
  </si>
  <si>
    <t>对1名敌人造成攻击力的&lt;color=#e56000&gt;130%&lt;/color&gt;伤害。</t>
  </si>
  <si>
    <t>对1名敌人造成攻击力的&lt;color=#e56000&gt;140%&lt;/color&gt;伤害。</t>
  </si>
  <si>
    <t>警犬警戒</t>
  </si>
  <si>
    <t>警犬一击</t>
  </si>
  <si>
    <t>警犬出击</t>
  </si>
  <si>
    <t>对全体敌人造成攻击力&lt;color=#e56000&gt;160%&lt;/color&gt;的伤害。</t>
  </si>
  <si>
    <t>对全体敌人造成攻击力&lt;color=#e56000&gt;170%&lt;/color&gt;的伤害。</t>
  </si>
  <si>
    <t>警犬出击（觉醒）</t>
  </si>
  <si>
    <t>焚烧弹</t>
  </si>
  <si>
    <t>使用焚烧弹对1名敌人造成攻击力&lt;color=#e56000&gt;100%&lt;/color&gt;的伤害</t>
  </si>
  <si>
    <t>使用焚烧弹对1名敌人造成攻击力&lt;color=#e56000&gt;110%&lt;/color&gt;的伤害</t>
  </si>
  <si>
    <t>使用焚烧弹对1名敌人造成攻击力&lt;color=#e56000&gt;120%&lt;/color&gt;的伤害</t>
  </si>
  <si>
    <t>使用焚烧弹对1名敌人造成攻击力&lt;color=#e56000&gt;130%&lt;/color&gt;的伤害</t>
  </si>
  <si>
    <t>使用焚烧弹对1名敌人造成攻击力&lt;color=#e56000&gt;140%&lt;/color&gt;的伤害</t>
  </si>
  <si>
    <t>下一击的奥义</t>
  </si>
  <si>
    <t>当队友使用普攻攻击敌方敌人后，杰诺斯会使用&lt;color=#f2b600&gt;焚烧弹&lt;/color&gt;对该敌人进行追击，伤害为攻击力的&lt;color=#e56000&gt;25%&lt;/color&gt;</t>
  </si>
  <si>
    <t>当队友使用普攻攻击敌方敌人后，杰诺斯会使用&lt;color=#f2b600&gt;焚烧弹&lt;/color&gt;对该敌人进行追击，伤害为攻击力的&lt;color=#e56000&gt;26%&lt;/color&gt;</t>
  </si>
  <si>
    <t>当队友使用普攻攻击敌方敌人后，杰诺斯会使用&lt;color=#f2b600&gt;焚烧弹&lt;/color&gt;对该敌人进行追击，伤害为攻击力的&lt;color=#e56000&gt;27%&lt;/color&gt;</t>
  </si>
  <si>
    <t>当队友使用普攻攻击敌方敌人后，杰诺斯会使用&lt;color=#f2b600&gt;焚烧弹&lt;/color&gt;对该敌人进行追击，伤害为攻击力的&lt;color=#e56000&gt;28%&lt;/color&gt;</t>
  </si>
  <si>
    <t>当队友使用普攻攻击敌方敌人后，杰诺斯会使用&lt;color=#f2b600&gt;焚烧弹&lt;/color&gt;对该敌人进行追击，伤害为攻击力的&lt;color=#e56000&gt;30%&lt;/color&gt;</t>
  </si>
  <si>
    <t>连续焚烧弹</t>
  </si>
  <si>
    <t>使用小型焚烧弹多次攻击敌方单体目标，对敌方单体造成&lt;color=#e56000&gt;3&lt;/color&gt;次&lt;color=#e56000&gt;55%&lt;/color&gt;的伤害，对血量高于&lt;color=#e56000&gt;70%&lt;/color&gt;的目标额外造成&lt;color=#e56000&gt;30%&lt;/color&gt;的伤害</t>
  </si>
  <si>
    <t>使用小型焚烧弹多次攻击敌方单体目标，对敌方单体造成&lt;color=#e56000&gt;3&lt;/color&gt;次&lt;color=#e56000&gt;60%&lt;/color&gt;的伤害，对血量高于&lt;color=#e56000&gt;70%&lt;/color&gt;的目标额外造成&lt;color=#e56000&gt;30%&lt;/color&gt;的伤害</t>
  </si>
  <si>
    <t>使用小型焚烧弹多次攻击敌方单体目标，对敌方单体造成&lt;color=#e56000&gt;3&lt;/color&gt;次&lt;color=#e56000&gt;65%&lt;/color&gt;的伤害，对血量高于&lt;color=#e56000&gt;70%&lt;/color&gt;的目标额外造成&lt;color=#e56000&gt;30%&lt;/color&gt;的伤害</t>
  </si>
  <si>
    <t>使用小型焚烧弹多次攻击敌方单体目标，对敌方单体造成&lt;color=#e56000&gt;3&lt;/color&gt;次&lt;color=#e56000&gt;70%&lt;/color&gt;的伤害，对血量高于&lt;color=#e56000&gt;70%&lt;/color&gt;的目标额外造成&lt;color=#e56000&gt;30%&lt;/color&gt;的伤害</t>
  </si>
  <si>
    <t>使用小型焚烧弹多次攻击敌方单体目标，对敌方单体造成&lt;color=#e56000&gt;3&lt;/color&gt;次&lt;color=#e56000&gt;75%&lt;/color&gt;的伤害，对血量高于&lt;color=#e56000&gt;70%&lt;/color&gt;的目标额外造成&lt;color=#e56000&gt;30%&lt;/color&gt;的伤害</t>
  </si>
  <si>
    <t>跳向空中，全力向目标射出焚烧炮弹，对目标造成&lt;color=#e56000&gt;220%&lt;/color&gt;点伤害，&lt;color=#e56000&gt;若目标被击败&lt;/color&gt;，杰诺斯会对目标身上的焚烧炮弹进行引爆，对敌方全体造成等同过量伤害100%伤害的爆炸攻击</t>
  </si>
  <si>
    <t>跳向空中，全力向目标射出焚烧炮弹，对目标造成&lt;color=#e56000&gt;230%&lt;/color&gt;点伤害，&lt;color=#e56000&gt;若目标被击败&lt;/color&gt;，杰诺斯会对目标身上的焚烧炮弹进行引爆，对敌方全体造成等同过量伤害100%伤害的爆炸攻击</t>
  </si>
  <si>
    <t>跳向空中，全力向目标射出焚烧炮弹，对目标造成&lt;color=#e56000&gt;240%&lt;/color&gt;点伤害，&lt;color=#e56000&gt;若目标被击败&lt;/color&gt;，杰诺斯会对目标身上的焚烧炮弹进行引爆，对敌方全体造成等同过量伤害100%伤害的爆炸攻击</t>
  </si>
  <si>
    <t>跳向空中，全力向目标射出焚烧炮弹，对目标造成&lt;color=#e56000&gt;250%&lt;/color&gt;点伤害，&lt;color=#e56000&gt;若目标被击败&lt;/color&gt;，杰诺斯会对目标身上的焚烧炮弹进行引爆，对敌方全体造成等同过量伤害100%伤害的爆炸攻击</t>
  </si>
  <si>
    <t>跳向空中，全力向目标射出焚烧炮弹，对目标造成&lt;color=#e56000&gt;260%&lt;/color&gt;点伤害，&lt;color=#e56000&gt;若目标被击败&lt;/color&gt;，杰诺斯会对目标身上的焚烧炮弹进行引爆，对敌方全体造成等同过量伤害100%伤害的爆炸攻击</t>
  </si>
  <si>
    <t>近距离焚烧炮(被动)</t>
  </si>
  <si>
    <t>跑到目标面前使用焚烧炮攻击敌方目标，对目标造成攻击100%的伤害</t>
  </si>
  <si>
    <t>蓄力焚烧弹</t>
  </si>
  <si>
    <t>焚烧炮（通常）</t>
  </si>
  <si>
    <t>使用大范围的焚烧炮对全体敌人造成攻击力&lt;color=#e56000&gt;145%&lt;/color&gt;加额外&lt;color=#e56000&gt;40&lt;/color&gt;的伤害。</t>
  </si>
  <si>
    <t>使用大范围的焚烧炮对全体敌人造成攻击力&lt;color=#e56000&gt;150%&lt;/color&gt;加额外&lt;color=#e56000&gt;60&lt;/color&gt;的伤害。</t>
  </si>
  <si>
    <t>使用大范围的焚烧炮对全体敌人造成攻击力&lt;color=#e56000&gt;160%&lt;/color&gt;加额外&lt;color=#e56000&gt;80&lt;/color&gt;的伤害。</t>
  </si>
  <si>
    <t>使用大范围的焚烧炮对全体敌人造成攻击力&lt;color=#e56000&gt;170%&lt;/color&gt;加额外&lt;color=#e56000&gt;100&lt;/color&gt;的伤害。</t>
  </si>
  <si>
    <t>使用大范围的焚烧炮对全体敌人造成攻击力&lt;color=#e56000&gt;180%&lt;/color&gt;加额外&lt;color=#e56000&gt;120&lt;/color&gt;的伤害。</t>
  </si>
  <si>
    <t>撕裂</t>
  </si>
  <si>
    <t>使用尖利的爪子攻击敌人，对目标造成&lt;color=#e56000&gt;100%&lt;/color&gt;伤害</t>
  </si>
  <si>
    <t>使用尖利的爪子攻击敌人，对目标造成&lt;color=#e56000&gt;110%&lt;/color&gt;伤害</t>
  </si>
  <si>
    <t>使用尖利的爪子攻击敌人，对目标造成&lt;color=#e56000&gt;120%&lt;/color&gt;伤害</t>
  </si>
  <si>
    <t>使用尖利的爪子攻击敌人，对目标造成&lt;color=#e56000&gt;130%&lt;/color&gt;伤害</t>
  </si>
  <si>
    <t>使用尖利的爪子攻击敌人，对目标造成&lt;color=#e56000&gt;140%&lt;/color&gt;伤害</t>
  </si>
  <si>
    <t>蚊娘造成的伤害无视链条和护盾</t>
  </si>
  <si>
    <t>蚊娘造成的伤害无视链条、护盾和敌人&lt;color=#e56000&gt;5%&lt;/color&gt;的防御</t>
  </si>
  <si>
    <t>蚊娘造成的伤害无视链条、护盾和敌人&lt;color=#e56000&gt;10%&lt;/color&gt;的防御</t>
  </si>
  <si>
    <t>蚊娘造成的伤害无视链条、护盾和敌人&lt;color=#e56000&gt;15%&lt;/color&gt;的防御</t>
  </si>
  <si>
    <t>蚊娘造成的伤害无视链条、护盾和敌人&lt;color=#e56000&gt;20%&lt;/color&gt;的防御</t>
  </si>
  <si>
    <t>蚊群出动</t>
  </si>
  <si>
    <t>蚊娘释放大量蚊群攻击敌方单体目标造成攻击力&lt;color=#e56000&gt;200%&lt;/color&gt;的伤害，汲取&lt;color=#e56000&gt;1&lt;/color&gt;层血液能量，最多6层。\n&lt;color=#f2b600&gt;变身后：&lt;/color&gt;技能更换为&lt;color=#f2b600&gt;蚊群出动（变身）&lt;/color&gt;，蚊娘召唤大量蚊群攻击敌方全体造成攻击力&lt;color=#e56000&gt;200%&lt;/color&gt;的伤害</t>
  </si>
  <si>
    <t>蚊娘释放大量蚊群攻击敌方单体目标造成攻击力&lt;color=#e56000&gt;210%&lt;/color&gt;的伤害，汲取&lt;color=#e56000&gt;1&lt;/color&gt;层血液能量，最多6层。\n&lt;color=#f2b600&gt;变身后：&lt;/color&gt;技能更换为&lt;color=#f2b600&gt;蚊群出动（变身）&lt;/color&gt;，蚊娘召唤大量蚊群攻击敌方全体造成攻击力&lt;color=#e56000&gt;210%&lt;/color&gt;的伤害</t>
  </si>
  <si>
    <t>蚊娘释放大量蚊群攻击敌方单体目标造成攻击力&lt;color=#e56000&gt;220%&lt;/color&gt;的伤害，汲取&lt;color=#e56000&gt;2&lt;/color&gt;层血液能量，最多6层。\n&lt;color=#f2b600&gt;变身后：&lt;/color&gt;技能更换为&lt;color=#f2b600&gt;蚊群出动（变身）&lt;/color&gt;，蚊娘召唤大量蚊群攻击敌方全体造成攻击力&lt;color=#e56000&gt;220%&lt;/color&gt;的伤害</t>
  </si>
  <si>
    <t>蚊娘释放大量蚊群攻击敌方单体目标造成攻击力&lt;color=#e56000&gt;230%&lt;/color&gt;的伤害，汲取&lt;color=#e56000&gt;2&lt;/color&gt;层血液能量，最多6层。\n&lt;color=#f2b600&gt;变身后：&lt;/color&gt;技能更换为&lt;color=#f2b600&gt;蚊群出动（变身）&lt;/color&gt;，蚊娘召唤大量蚊群攻击敌方全体造成攻击力&lt;color=#e56000&gt;230%&lt;/color&gt;的伤害</t>
  </si>
  <si>
    <t>蚊娘释放大量蚊群攻击敌方单体目标造成攻击力&lt;color=#e56000&gt;240%&lt;/color&gt;的伤害，汲取&lt;color=#e56000&gt;3&lt;/color&gt;层血液能量，最多6层。\n&lt;color=#f2b600&gt;变身后：&lt;/color&gt;技能更换为&lt;color=#f2b600&gt;蚊群出动（变身）&lt;/color&gt;，蚊娘召唤大量蚊群攻击敌方全体造成攻击力&lt;color=#e56000&gt;240%&lt;/color&gt;的伤害</t>
  </si>
  <si>
    <t>蚊群聚气（觉醒）</t>
  </si>
  <si>
    <t>冲撞挥击</t>
  </si>
  <si>
    <t>对敌人造成&lt;color=#e56000&gt;100%&lt;/color&gt;伤害</t>
  </si>
  <si>
    <t>对敌人造成&lt;color=#e56000&gt;110%&lt;/color&gt;伤害</t>
  </si>
  <si>
    <t>对敌人造成&lt;color=#e56000&gt;120%&lt;/color&gt;伤害</t>
  </si>
  <si>
    <t>对敌人造成&lt;color=#e56000&gt;130%&lt;/color&gt;伤害</t>
  </si>
  <si>
    <t>对敌人造成&lt;color=#e56000&gt;140%&lt;/color&gt;伤害</t>
  </si>
  <si>
    <t>暴走打击</t>
  </si>
  <si>
    <t>阿修罗重击</t>
  </si>
  <si>
    <t>激怒（觉醒）</t>
  </si>
  <si>
    <t>变身，提高自身&lt;color=#e56000&gt;15%&lt;/color&gt;生命和&lt;color=#e56000&gt;10%&lt;/color&gt;防御，保留当前的暴击率和暴击伤害增益，被动暴走打击停止生效；技能“阿修罗重击”替换为“阿修罗重击（变身）”。变身后立即获得一个回合并回复&lt;color=#e56000&gt;50%&lt;/color&gt;S能量。（该技能只能使用一次）</t>
  </si>
  <si>
    <t>猛击</t>
  </si>
  <si>
    <t>对敌人造成&lt;color=#e56000&gt;80%&lt;/color&gt;伤害</t>
  </si>
  <si>
    <t>对敌人造成&lt;color=#e56000&gt;90%&lt;/color&gt;伤害</t>
  </si>
  <si>
    <t>当队友暴击时，为该队友驱散一个负面效果。（每回合只能触发一次）</t>
  </si>
  <si>
    <t>当队友暴击时，为该队友驱散一个负面效果，并且有&lt;color=#e56000&gt;20%&lt;/color&gt;的概率额外驱散一个负面效果。（每回合只能触发一次）</t>
  </si>
  <si>
    <t>当队友暴击时，为该队友驱散一个负面效果，并且有&lt;color=#e56000&gt;50%&lt;/color&gt;的概率额外驱散一个负面效果。（每回合只能触发一次）</t>
  </si>
  <si>
    <t>当队友暴击时，为该队友驱散一个负面效果，并且有&lt;color=#e56000&gt;70%&lt;/color&gt;的概率额外驱散一个负面效果。（每回合只能触发一次）</t>
  </si>
  <si>
    <t>当队友暴击时，为该队友驱散一个负面效果，并且有&lt;color=#e56000&gt;100%&lt;/color&gt;的概率额外驱散一个负面效果。（每回合只能触发一次）</t>
  </si>
  <si>
    <t>装甲护盾</t>
  </si>
  <si>
    <t>为1名友方单位添加护盾并随机驱散一个负面效果，护盾值为装甲大猩猩生命上限的&lt;color=#e56000&gt;10%&lt;/color&gt;但不超过装甲大猩猩攻击力的150%，持续2回合。</t>
  </si>
  <si>
    <t>为1名友方单位添加护盾并随机驱散一个负面效果，护盾值为装甲大猩猩生命上限的&lt;color=#e56000&gt;11%&lt;/color&gt;但不超过装甲大猩猩攻击力的150%，持续2回合。</t>
  </si>
  <si>
    <t>为1名友方单位添加护盾并随机驱散一个负面效果，护盾值为装甲大猩猩生命上限的&lt;color=#e56000&gt;12%&lt;/color&gt;但不超过装甲大猩猩攻击力的150%，持续2回合。</t>
  </si>
  <si>
    <t>为1名友方单位添加护盾并随机驱散一个负面效果，护盾值为装甲大猩猩生命上限的&lt;color=#e56000&gt;13%&lt;/color&gt;但不超过装甲大猩猩攻击力的150%，持续2回合。</t>
  </si>
  <si>
    <t>为1名友方单位添加护盾并随机驱散一个负面效果，护盾值为装甲大猩猩生命上限的&lt;color=#e56000&gt;15%&lt;/color&gt;但不超过装甲大猩猩攻击力的150%，持续2回合。</t>
  </si>
  <si>
    <t>装甲护盾（觉醒）</t>
  </si>
  <si>
    <t>为1名友方单位添加护盾并随机驱散一个负面效果，护盾值为装甲大猩猩生命上限的&lt;color=#e56000&gt;10%&lt;/color&gt;但不超过装甲大猩猩攻击力的150%，持续2回合。护盾可抵挡一次控制</t>
  </si>
  <si>
    <t>为1名友方单位添加护盾并随机驱散一个负面效果，护盾值为装甲大猩猩生命上限的&lt;color=#e56000&gt;11%&lt;/color&gt;但不超过装甲大猩猩攻击力的150%，持续2回合。护盾可抵挡一次控制</t>
  </si>
  <si>
    <t>为1名友方单位添加护盾并随机驱散一个负面效果，护盾值为装甲大猩猩生命上限的&lt;color=#e56000&gt;12%&lt;/color&gt;但不超过装甲大猩猩攻击力的150%，持续2回合。护盾可抵挡一次控制</t>
  </si>
  <si>
    <t>为1名友方单位添加护盾并随机驱散一个负面效果，护盾值为装甲大猩猩生命上限的&lt;color=#e56000&gt;13%&lt;/color&gt;但不超过装甲大猩猩攻击力的150%，持续2回合。护盾可抵挡一次控制</t>
  </si>
  <si>
    <t>为1名友方单位添加护盾并随机驱散一个负面效果，护盾值为装甲大猩猩生命上限的&lt;color=#e56000&gt;15%&lt;/color&gt;但不超过装甲大猩猩攻击力的150%，持续2回合。护盾可抵挡一次控制</t>
  </si>
  <si>
    <t>利爪挥舞</t>
  </si>
  <si>
    <t>狮心</t>
  </si>
  <si>
    <t>兽王暴击时对目标添加一层&lt;color=#e56000&gt;10%&lt;/color&gt;减疗效果，最多叠加3层，持续2回合</t>
  </si>
  <si>
    <t>兽王暴击时对目标添加一层&lt;color=#e56000&gt;12%&lt;/color&gt;减疗效果，最多叠加3层，持续2回合</t>
  </si>
  <si>
    <t>兽王暴击时对目标添加一层&lt;color=#e56000&gt;14%&lt;/color&gt;减疗效果，最多叠加3层，持续2回合</t>
  </si>
  <si>
    <t>兽王暴击时对目标添加一层&lt;color=#e56000&gt;16%&lt;/color&gt;减疗效果，最多叠加3层，持续2回合</t>
  </si>
  <si>
    <t>兽王暴击时对目标添加一层&lt;color=#e56000&gt;18%&lt;/color&gt;减疗效果，最多叠加3层，持续2回合</t>
  </si>
  <si>
    <t>狮子斩流势群</t>
  </si>
  <si>
    <t>对敌方全体造成3段伤害，每段造成攻击力&lt;color=#e56000&gt;40%&lt;/color&gt;的伤害。</t>
  </si>
  <si>
    <t>对敌方全体造成3段伤害，每段造成攻击力&lt;color=#e56000&gt;42%&lt;/color&gt;的伤害。</t>
  </si>
  <si>
    <t>对敌方全体造成3段伤害，每段造成攻击力&lt;color=#e56000&gt;45%&lt;/color&gt;的伤害。</t>
  </si>
  <si>
    <t>对敌方全体造成3段伤害，每段造成攻击力&lt;color=#e56000&gt;47%&lt;/color&gt;的伤害。</t>
  </si>
  <si>
    <t>对敌方全体造成3段伤害，每段造成攻击力&lt;color=#e56000&gt;50%&lt;/color&gt;的伤害。</t>
  </si>
  <si>
    <t>狮子斩流势群（觉醒）</t>
  </si>
  <si>
    <t>对敌方全体造成3段伤害，每段造成攻击力&lt;color=#e56000&gt;40%&lt;/color&gt;的伤害。敌人的血量每降低&lt;color=#e56000&gt;10%&lt;/color&gt;，造成的伤害提高&lt;color=#e56000&gt;4%&lt;/color&gt;</t>
  </si>
  <si>
    <t>对敌方全体造成3段伤害，每段造成攻击力&lt;color=#e56000&gt;42%&lt;/color&gt;的伤害。敌人的血量每降低&lt;color=#e56000&gt;10%&lt;/color&gt;，造成的伤害提高&lt;color=#e56000&gt;5%&lt;/color&gt;</t>
  </si>
  <si>
    <t>对敌方全体造成3段伤害，每段造成攻击力&lt;color=#e56000&gt;45%&lt;/color&gt;的伤害。敌人的血量每降低&lt;color=#e56000&gt;10%&lt;/color&gt;，造成的伤害提高&lt;color=#e56000&gt;6%&lt;/color&gt;</t>
  </si>
  <si>
    <t>对敌方全体造成3段伤害，每段造成攻击力&lt;color=#e56000&gt;47%&lt;/color&gt;的伤害。敌人的血量每降低&lt;color=#e56000&gt;10%&lt;/color&gt;，造成的伤害提高&lt;color=#e56000&gt;7%&lt;/color&gt;</t>
  </si>
  <si>
    <t>对敌方全体造成3段伤害，每段造成攻击力&lt;color=#e56000&gt;50%&lt;/color&gt;的伤害。敌人的血量每降低&lt;color=#e56000&gt;10%&lt;/color&gt;，造成的伤害提高&lt;color=#e56000&gt;8%&lt;/color&gt;</t>
  </si>
  <si>
    <t>武装梵烧炮</t>
  </si>
  <si>
    <t>轻敌技能</t>
  </si>
  <si>
    <t>灼烧技能</t>
  </si>
  <si>
    <t>战斗的自负(觉醒)</t>
  </si>
  <si>
    <t>雁返(觉醒)</t>
  </si>
  <si>
    <t>闪电飞踢</t>
  </si>
  <si>
    <t>雷电幻影</t>
  </si>
  <si>
    <t>高压释放打击</t>
  </si>
  <si>
    <t>杀戮突袭</t>
  </si>
  <si>
    <t>影分身表现</t>
  </si>
  <si>
    <t>巨力直拳</t>
  </si>
  <si>
    <t>近距离焚烧炮</t>
  </si>
  <si>
    <t>正义追击</t>
  </si>
  <si>
    <t>觉醒id</t>
  </si>
  <si>
    <t>英雄模板id</t>
  </si>
  <si>
    <t>英雄名</t>
  </si>
  <si>
    <t>品质</t>
  </si>
  <si>
    <t>类型</t>
  </si>
  <si>
    <t>智之丸</t>
  </si>
  <si>
    <t>运之丸</t>
  </si>
  <si>
    <t>力之丸</t>
  </si>
  <si>
    <t>冲天好小子</t>
  </si>
  <si>
    <t>KING</t>
  </si>
  <si>
    <t>描述</t>
  </si>
  <si>
    <t>值</t>
  </si>
  <si>
    <t>图标</t>
  </si>
  <si>
    <t>S</t>
  </si>
  <si>
    <t>攻击强化(小)</t>
  </si>
  <si>
    <t>生命强化(小)</t>
  </si>
  <si>
    <t>攻击强化(大)</t>
  </si>
  <si>
    <t>防御强化(大)</t>
  </si>
  <si>
    <t>生命强化(大)</t>
  </si>
  <si>
    <t>防御强化(小)</t>
  </si>
  <si>
    <t>A</t>
  </si>
  <si>
    <t>B</t>
  </si>
  <si>
    <t>C</t>
  </si>
  <si>
    <t>速度觉醒</t>
  </si>
  <si>
    <t>命中觉醒</t>
  </si>
  <si>
    <t>暴击觉醒</t>
  </si>
  <si>
    <t>生命觉醒</t>
  </si>
  <si>
    <t>索引</t>
  </si>
  <si>
    <t>道具1</t>
  </si>
  <si>
    <t>道具2</t>
  </si>
  <si>
    <t>道具3</t>
  </si>
  <si>
    <t>数量1</t>
  </si>
  <si>
    <t>数量2</t>
  </si>
  <si>
    <t>数量3</t>
  </si>
  <si>
    <t>初级智之丸</t>
  </si>
  <si>
    <t>初级运之丸</t>
  </si>
  <si>
    <t>初级力之丸</t>
  </si>
  <si>
    <t>中级智之丸</t>
  </si>
  <si>
    <t>中级运之丸</t>
  </si>
  <si>
    <t>中级力之丸</t>
  </si>
  <si>
    <t>高级智之丸</t>
  </si>
  <si>
    <t>高级运之丸</t>
  </si>
  <si>
    <t>高级力之丸</t>
  </si>
  <si>
    <t>对全体敌人造成攻击力的&lt;color=#e56000&gt;165%&lt;/color&gt;伤害，敌人身上每有一层警戒受到的伤害增加&lt;color=#e56000&gt;15%&lt;/color&gt;。</t>
  </si>
  <si>
    <t>对全体敌人造成攻击力的&lt;color=#e56000&gt;170%&lt;/color&gt;伤害，敌人身上每有一层警戒受到的伤害增加&lt;color=#e56000&gt;20%&lt;/color&gt;。</t>
  </si>
  <si>
    <t>对全体敌人造成攻击力的&lt;color=#e56000&gt;175%&lt;/color&gt;伤害，敌人身上每有一层警戒受到的伤害增加&lt;color=#e56000&gt;25%&lt;/color&gt;。</t>
  </si>
  <si>
    <t>对全体敌人造成攻击力的&lt;color=#e56000&gt;185%&lt;/color&gt;伤害，敌人身上每有一层警戒受到的伤害增加&lt;color=#e56000&gt;30%&lt;/color&gt;。</t>
  </si>
  <si>
    <t>对敌方单体目标造成攻击力&lt;color=#e56000&gt;200%&lt;/color&gt;的伤害。</t>
  </si>
  <si>
    <t>对敌方单体目标造成攻击力&lt;color=#e56000&gt;210%&lt;/color&gt;的伤害。</t>
  </si>
  <si>
    <t>对敌方单体目标造成攻击力&lt;color=#e56000&gt;220%&lt;/color&gt;的伤害。</t>
  </si>
  <si>
    <t>对敌方单体目标造成攻击力&lt;color=#e56000&gt;230%&lt;/color&gt;的伤害，如当前自身生命超过目标，则将之击飞。对击飞免疫的目标伤害翻倍。</t>
  </si>
  <si>
    <t>对敌方单体目标造成攻击力&lt;color=#e56000&gt;250%&lt;/color&gt;的伤害，如当前自身生命超过目标，则将之击飞。对击飞免疫的目标伤害翻倍。</t>
  </si>
  <si>
    <t>援护姿态：为1名生命值最低的友方单位提供援护，该单位受到攻击时超合金黑光援护并承担伤害，每次援护减少1层&lt;color=#f2b600&gt;信心&lt;/color&gt;，每层&lt;color=#f2b600&gt;信心&lt;/color&gt;使自己受到的伤害减少&lt;color=#e56000&gt;6%&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</si>
  <si>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9%&lt;/color&gt;血量。\n&lt;color=#f2b600&gt;信心&lt;/color&gt;最多可叠加6层，当自身&lt;color=#f2b600&gt;信心&lt;/color&gt;层数大于3层时，超合金黑光免疫控制效果。（战斗开始时拥有6层&lt;color=#f2b600&gt;信心&lt;/color&gt;并处于援护姿态）</t>
  </si>
  <si>
    <t>多段觉醒技能</t>
    <phoneticPr fontId="10" type="noConversion"/>
  </si>
  <si>
    <t>moreAwakenSkill1</t>
    <phoneticPr fontId="10" type="noConversion"/>
  </si>
  <si>
    <t>moreAwakenSkill2</t>
  </si>
  <si>
    <t>moreAwakenSkill3</t>
  </si>
  <si>
    <t>1210001,20|1210002,10|1210003,10</t>
  </si>
  <si>
    <t>1210001,50|1210002,25|1210003,25</t>
  </si>
  <si>
    <t>1210001,90|1210002,45|1210003,45</t>
  </si>
  <si>
    <t>1210001,140|1210002,70|1210003,70</t>
  </si>
  <si>
    <t>1210001,200|1210002,100|1210003,100</t>
  </si>
  <si>
    <t>1210001,270|1210002,135|1210003,135</t>
  </si>
  <si>
    <t>1210001,350|1210002,175|1210003,175</t>
  </si>
  <si>
    <t>1210001,10|1210002,20|1210003,10</t>
  </si>
  <si>
    <t>1210001,25|1210002,50|1210003,25</t>
  </si>
  <si>
    <t>1210001,45|1210002,90|1210003,45</t>
  </si>
  <si>
    <t>1210001,70|1210002,140|1210003,70</t>
  </si>
  <si>
    <t>1210001,100|1210002,200|1210003,100</t>
  </si>
  <si>
    <t>1210001,135|1210002,270|1210003,135</t>
  </si>
  <si>
    <t>1210001,175|1210002,350|1210003,175</t>
  </si>
  <si>
    <t>1210001,10|1210002,10|1210003,20</t>
  </si>
  <si>
    <t>1210001,25|1210002,25|1210003,50</t>
  </si>
  <si>
    <t>1210001,45|1210002,45|1210003,90</t>
  </si>
  <si>
    <t>1210001,70|1210002,70|1210003,140</t>
  </si>
  <si>
    <t>1210001,100|1210002,100|1210003,200</t>
  </si>
  <si>
    <t>1210001,135|1210002,135|1210003,270</t>
  </si>
  <si>
    <t>1210001,175|1210002,175|1210003,350</t>
  </si>
  <si>
    <t>1210001,8|1210002,16|1210003,8</t>
  </si>
  <si>
    <t>1210001,20|1210002,40|1210003,20</t>
  </si>
  <si>
    <t>1210001,36|1210002,72|1210003,36</t>
  </si>
  <si>
    <t>1210001,56|1210002,112|1210003,56</t>
  </si>
  <si>
    <t>1210001,80|1210002,160|1210003,80</t>
  </si>
  <si>
    <t>1210001,108|1210002,216|1210003,108</t>
  </si>
  <si>
    <t>1210001,140|1210002,280|1210003,140</t>
  </si>
  <si>
    <t>1210001,16|1210002,8|1210003,8</t>
  </si>
  <si>
    <t>1210001,40|1210002,20|1210003,20</t>
  </si>
  <si>
    <t>1210001,72|1210002,36|1210003,36</t>
  </si>
  <si>
    <t>1210001,112|1210002,56|1210003,56</t>
  </si>
  <si>
    <t>1210001,160|1210002,80|1210003,80</t>
  </si>
  <si>
    <t>1210001,216|1210002,108|1210003,108</t>
  </si>
  <si>
    <t>1210001,280|1210002,140|1210003,140</t>
  </si>
  <si>
    <t>1210001,8|1210002,8|1210003,16</t>
  </si>
  <si>
    <t>1210001,20|1210002,20|1210003,40</t>
  </si>
  <si>
    <t>1210001,36|1210002,36|1210003,72</t>
  </si>
  <si>
    <t>1210001,56|1210002,56|1210003,112</t>
  </si>
  <si>
    <t>1210001,80|1210002,80|1210003,160</t>
  </si>
  <si>
    <t>1210001,108|1210002,108|1210003,216</t>
  </si>
  <si>
    <t>1210001,140|1210002,140|1210003,280</t>
  </si>
  <si>
    <t>1210001,6|1210002,12|1210003,6</t>
  </si>
  <si>
    <t>1210001,15|1210002,30|1210003,15</t>
  </si>
  <si>
    <t>1210001,27|1210002,54|1210003,27</t>
  </si>
  <si>
    <t>1210001,42|1210002,84|1210003,42</t>
  </si>
  <si>
    <t>1210001,60|1210002,120|1210003,60</t>
  </si>
  <si>
    <t>1210001,81|1210002,162|1210003,81</t>
  </si>
  <si>
    <t>1210001,105|1210002,210|1210003,105</t>
  </si>
  <si>
    <t>1210001,6|1210002,6|1210003,12</t>
  </si>
  <si>
    <t>1210001,15|1210002,15|1210003,30</t>
  </si>
  <si>
    <t>1210001,27|1210002,27|1210003,54</t>
  </si>
  <si>
    <t>1210001,42|1210002,42|1210003,84</t>
  </si>
  <si>
    <t>1210001,60|1210002,60|1210003,120</t>
  </si>
  <si>
    <t>1210001,81|1210002,81|1210003,162</t>
  </si>
  <si>
    <t>1210001,105|1210002,105|1210003,210</t>
  </si>
  <si>
    <t>1210001,4|1210002,8|1210003,4</t>
  </si>
  <si>
    <t>1210001,18|1210002,36|1210003,18</t>
  </si>
  <si>
    <t>1210001,28|1210002,56|1210003,28</t>
  </si>
  <si>
    <t>1210001,40|1210002,80|1210003,40</t>
  </si>
  <si>
    <t>1210001,54|1210002,108|1210003,54</t>
  </si>
  <si>
    <t>1210001,4|1210002,4|1210003,8</t>
  </si>
  <si>
    <t>1210001,18|1210002,18|1210003,36</t>
  </si>
  <si>
    <t>1210001,28|1210002,28|1210003,56</t>
  </si>
  <si>
    <t>1210001,40|1210002,40|1210003,80</t>
  </si>
  <si>
    <t>1210001,54|1210002,54|1210003,108</t>
  </si>
  <si>
    <t>1210001,8|1210002,4|1210003,4</t>
  </si>
  <si>
    <t>1210001,36|1210002,18|1210003,18</t>
  </si>
  <si>
    <t>1210001,56|1210002,28|1210003,28</t>
  </si>
  <si>
    <t>1210001,80|1210002,40|1210003,40</t>
  </si>
  <si>
    <t>1210001,108|1210002,54|1210003,54</t>
  </si>
  <si>
    <t>1210001,12|1210002,6|1210003,6</t>
  </si>
  <si>
    <t>1210001,30|1210002,15|1210003,15</t>
  </si>
  <si>
    <t>1210001,54|1210002,27|1210003,27</t>
  </si>
  <si>
    <t>1210001,84|1210002,42|1210003,42</t>
  </si>
  <si>
    <t>1210001,120|1210002,60|1210003,60</t>
  </si>
  <si>
    <t>1210001,162|1210002,81|1210003,81</t>
  </si>
  <si>
    <t>1210001,210|1210002,105|1210003,105</t>
  </si>
  <si>
    <t>杰诺斯·武装战斗中暴击概率提高&lt;color=#e56000&gt;10%&lt;/color&gt;</t>
  </si>
  <si>
    <t>使用焚烧炮对全体敌人造成攻击力&lt;color=#e56000&gt;165%&lt;/color&gt;的伤害</t>
  </si>
  <si>
    <t>将动力核心装入手臂作为焚烧炮的能源，对全体敌人造成攻击力&lt;color=#e56000&gt;160%&lt;/color&gt;的伤害；消耗敌人身上所有&lt;color=#f2b600&gt;烧伤&lt;/color&gt;层数，每层使伤害提高&lt;color=#e56000&gt;40%&lt;/color&gt;；攻击结束后杰诺斯·武装进入&lt;color=#f2b600&gt;虚弱&lt;/color&gt;状态</t>
  </si>
  <si>
    <t>将动力核心装入手臂作为焚烧炮的能源，对全体敌人造成攻击力&lt;color=#e56000&gt;170%&lt;/color&gt;的伤害；消耗敌人身上所有&lt;color=#f2b600&gt;烧伤&lt;/color&gt;层数，每层使伤害提高&lt;color=#e56000&gt;40%&lt;/color&gt;；攻击结束后杰诺斯·武装进入&lt;color=#f2b600&gt;虚弱&lt;/color&gt;状态</t>
  </si>
  <si>
    <t>将动力核心装入手臂作为焚烧炮的能源，对全体敌人造成攻击力&lt;color=#e56000&gt;180%&lt;/color&gt;的伤害；消耗敌人身上所有&lt;color=#f2b600&gt;烧伤&lt;/color&gt;层数，每层使伤害提高&lt;color=#e56000&gt;40%&lt;/color&gt;；攻击结束后杰诺斯·武装进入&lt;color=#f2b600&gt;虚弱&lt;/color&gt;状态</t>
  </si>
  <si>
    <t>将动力核心装入手臂作为焚烧炮的能源，对全体敌人造成攻击力&lt;color=#e56000&gt;190%&lt;/color&gt;的伤害；消耗敌人身上所有&lt;color=#f2b600&gt;烧伤&lt;/color&gt;层数，每层使伤害提高&lt;color=#e56000&gt;40%&lt;/color&gt;</t>
  </si>
  <si>
    <t>将动力核心装入手臂作为焚烧炮的能源，对全体敌人造成攻击力&lt;color=#e56000&gt;200%&lt;/color&gt;的伤害；消耗敌人身上所有&lt;color=#f2b600&gt;烧伤&lt;/color&gt;层数，每层使伤害提高&lt;color=#e56000&gt;40%&lt;/color&gt;</t>
  </si>
  <si>
    <t>敌方死亡释放终极焚烧炮</t>
  </si>
  <si>
    <t>杰诺斯·武装战斗中暴击概率提高&lt;color=#e56000&gt;15%&lt;/color&gt;。杰诺斯·武装的暴击有&lt;color=#e56000&gt;80%&lt;/color&gt;概率使敌人&lt;color=#f2b600&gt;烧伤&lt;/color&gt;（每层减少目标100防御,可叠3层），持续&lt;color=#e56000&gt;3&lt;/color&gt;回合。</t>
  </si>
  <si>
    <t>杰诺斯·武装战斗中的暴击概率提高&lt;color=#e56000&gt;15%&lt;/color&gt;。杰诺斯·武装的暴击有&lt;color=#e56000&gt;85%&lt;/color&gt;概率使敌人&lt;color=#e56000&gt;烧伤&lt;/color&gt;</t>
  </si>
  <si>
    <t>杰诺斯·武装战斗中的暴击概率提高&lt;color=#e56000&gt;25%&lt;/color&gt;。杰诺斯·武装的暴击有&lt;color=#e56000&gt;90%&lt;/color&gt;概率使敌人&lt;color=#e56000&gt;“烧伤”&lt;/color&gt;（每层减少目标100防御,可叠3层），持续&lt;color=#e56000&gt;3&lt;/color&gt;回合。</t>
  </si>
  <si>
    <t>杰诺斯·武装战斗中的暴击概率提高&lt;color=#e56000&gt;25%&lt;/color&gt;。杰诺斯·武装的暴击有&lt;color=#e56000&gt;95%&lt;/color&gt;概率使敌人&lt;color=#e56000&gt;“烧伤”&lt;/color&gt;（每层减少目标100防御,可叠3层），持续&lt;color=#e56000&gt;3&lt;/color&gt;回合。</t>
  </si>
  <si>
    <t>杰诺斯·武装战斗中的暴击概率提高&lt;color=#e56000&gt;35%&lt;/color&gt;。杰诺斯·武装的暴击有&lt;color=#e56000&gt;100%&lt;/color&gt;概率使敌人&lt;color=#e56000&gt;“烧伤”&lt;/color&gt;（每层减少目标100防御,可叠3层），持续&lt;color=#e56000&gt;3&lt;/color&gt;回合。</t>
  </si>
  <si>
    <t>将动力核心装入手臂作为焚烧炮的能源，对全体敌人造成攻击力&lt;color=#e56000&gt;165%&lt;/color&gt;的伤害；消耗敌人身上所有&lt;color=#f2b600&gt;烧伤&lt;/color&gt;层数，每层使伤害提高&lt;color=#e56000&gt;40%&lt;/color&gt;；攻击结束后杰诺斯·武装进入&lt;color=#f2b600&gt;虚弱&lt;/color&gt;状态</t>
  </si>
  <si>
    <t>将动力核心装入手臂作为焚烧炮的能源，对全体敌人造成攻击力&lt;color=#e56000&gt;175%&lt;/color&gt;的伤害；消耗敌人身上所有&lt;color=#f2b600&gt;烧伤&lt;/color&gt;层数，每层使伤害提高&lt;color=#e56000&gt;40%&lt;/color&gt;；攻击结束后杰诺斯·武装进入&lt;color=#f2b600&gt;虚弱&lt;/color&gt;状态</t>
  </si>
  <si>
    <t>将动力核心装入手臂作为焚烧炮的能源，对全体敌人造成攻击力&lt;color=#e56000&gt;185%&lt;/color&gt;的伤害；消耗敌人身上所有&lt;color=#f2b600&gt;烧伤&lt;/color&gt;层数，每层使伤害提高&lt;color=#e56000&gt;40%&lt;/color&gt;；攻击结束后杰诺斯·武装进入&lt;color=#f2b600&gt;虚弱&lt;/color&gt;状态</t>
  </si>
  <si>
    <t>将动力核心装入手臂作为焚烧炮的能源，对全体敌人造成攻击力&lt;color=#e56000&gt;195%&lt;/color&gt;的伤害；消耗敌人身上所有&lt;color=#f2b600&gt;烧伤&lt;/color&gt;层数，每层使伤害提高&lt;color=#e56000&gt;40%&lt;/color&gt;</t>
  </si>
  <si>
    <t>将动力核心装入手臂作为焚烧炮的能源，对全体敌人造成攻击力&lt;color=#e56000&gt;205%&lt;/color&gt;的伤害；消耗敌人身上所有&lt;color=#f2b600&gt;烧伤&lt;/color&gt;层数，每层使伤害提高&lt;color=#e56000&gt;40%&lt;/color&gt;</t>
  </si>
  <si>
    <t>用超能力包裹大量碎石，将碎石集中，对全体敌人造成攻击力&lt;color=#e56000&gt;145%&lt;/color&gt;的伤害，使用该技能同时会根据行动条上所有&lt;color=#f2b600&gt;AT BONUS&lt;/color&gt;数量提高伤害（不会触发效果），每吸收一个&lt;color=#f2b600&gt;AT BONUS&lt;/color&gt;，提高该技能&lt;color=#e56000&gt;10%&lt;/color&gt;的伤害，最多吸收&lt;color=#e56000&gt;3&lt;/color&gt;个AT BONUS</t>
  </si>
  <si>
    <t>用超能力包裹大量碎石，将碎石集中，对全体敌人造成攻击力&lt;color=#e56000&gt;155%&lt;/color&gt;的伤害，使用该技能同时会根据行动条上所有&lt;color=#f2b600&gt;AT BONUS&lt;/color&gt;数量提高伤害（不会触发效果），每吸收一个&lt;color=#f2b600&gt;AT BONUS&lt;/color&gt;，提高该技能&lt;color=#e56000&gt;10%&lt;/color&gt;的伤害，最多吸收&lt;color=#e56000&gt;4&lt;/color&gt;个AT BONUS</t>
  </si>
  <si>
    <t>用超能力包裹大量碎石，将碎石集中，对全体敌人造成攻击力&lt;color=#e56000&gt;165%&lt;/color&gt;的伤害，使用该技能同时会根据行动条上所有&lt;color=#f2b600&gt;AT BONUS&lt;/color&gt;数量提高伤害（不会触发效果），每吸收一个&lt;color=#f2b600&gt;AT BONUS&lt;/color&gt;，提高该技能&lt;color=#e56000&gt;10%&lt;/color&gt;的伤害，最多吸收&lt;color=#e56000&gt;5&lt;/color&gt;个AT BONUS</t>
  </si>
  <si>
    <t>用超能力包裹大量碎石，将碎石集中，对全体敌人造成攻击力&lt;color=#e56000&gt;175%&lt;/color&gt;的伤害，使用该技能同时会根据行动条上所有&lt;color=#f2b600&gt;AT BONUS&lt;/color&gt;数量提高伤害（不会触发效果），每吸收一个&lt;color=#f2b600&gt;AT BONUS&lt;/color&gt;，提高该技能&lt;color=#e56000&gt;10%&lt;/color&gt;的伤害，最多吸收&lt;color=#e56000&gt;6&lt;/color&gt;个AT BONUS</t>
  </si>
  <si>
    <t>用超能力包裹大量碎石，将碎石集中，对全体敌人造成攻击力&lt;color=#e56000&gt;185%&lt;/color&gt;的伤害并降低敌方15%暴击率，使用该技能同时会根据行动条上所有&lt;color=#f2b600&gt;AT BONUS&lt;/color&gt;数量提高伤害（不会触发效果），每吸收一个&lt;color=#f2b600&gt;AT BONUS&lt;/color&gt;，提高该技能&lt;color=#e56000&gt;10%&lt;/color&gt;的伤害，最多吸收&lt;color=#e56000&gt;8&lt;/color&gt;个AT BONUS</t>
  </si>
  <si>
    <t>巨石降落</t>
  </si>
  <si>
    <t>使用超能力控制巨石下落，对全体敌人造成攻击力&lt;color=#e56000&gt;180%&lt;/color&gt;的伤害，并在前&lt;color=#e56000&gt;5&lt;/color&gt;个行动回合随机放置&lt;color=#f2b600&gt;AT BONUS&lt;/color&gt;</t>
  </si>
  <si>
    <t>使用超能力控制巨石下落，对全体敌人造成攻击力&lt;color=#e56000&gt;210%&lt;/color&gt;的伤害，随后将击退敌人全体&lt;color=#e56000&gt;5%&lt;/color&gt;的&lt;color=#f2b600&gt;行动值&lt;/color&gt;，并在前&lt;color=#e56000&gt;5&lt;/color&gt;个行动回合随机放置&lt;color=#f2b600&gt;AT BONUS&lt;/color&gt;</t>
  </si>
  <si>
    <t>使用超能力控制巨石下落，对全体敌人造成攻击力&lt;color=#e56000&gt;210%&lt;/color&gt;的伤害，随后将击退敌人全体&lt;color=#e56000&gt;15%&lt;/color&gt;的&lt;color=#f2b600&gt;行动值&lt;/color&gt;，并在前&lt;color=#e56000&gt;5&lt;/color&gt;个行动回合随机放置&lt;color=#f2b600&gt;AT BONUS&lt;/color&gt;</t>
  </si>
  <si>
    <t>使用超能力控制巨石下落，对全体敌人造成攻击力&lt;color=#e56000&gt;240%&lt;/color&gt;的伤害，随后将击退敌人全体&lt;color=#e56000&gt;25%&lt;/color&gt;的&lt;color=#f2b600&gt;行动值&lt;/color&gt;，并在前&lt;color=#e56000&gt;5&lt;/color&gt;个行动回合随机放置&lt;color=#f2b600&gt;AT BONUS&lt;/color&gt;</t>
  </si>
  <si>
    <t>使用超能力控制巨石下落，对全体敌人造成攻击力&lt;color=#e56000&gt;240%&lt;/color&gt;的伤害，随后将击退敌人全体&lt;color=#e56000&gt;35%&lt;/color&gt;的&lt;color=#f2b600&gt;行动值&lt;/color&gt;，并在前&lt;color=#e56000&gt;6&lt;/color&gt;个行动回合随机放置&lt;color=#f2b600&gt;AT BONUS&lt;/color&gt;</t>
  </si>
  <si>
    <t>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BONUS&lt;/color&gt;，提高该技能&lt;color=#e56000&gt;10%&lt;/color&gt;的伤害，最多吸收&lt;color=#e56000&gt;3&lt;/color&gt;个AT BONUS</t>
  </si>
  <si>
    <t>用超能力包裹大量碎石，将碎石集中，对全体敌人造成攻击力&lt;color=#e56000&gt;160%&lt;/color&gt;的伤害，使用该技能同时会根据行动条上所有&lt;color=#f2b600&gt;AT BONUS&lt;/color&gt;数量提高伤害（不会触发效果），每吸收一个&lt;color=#f2b600&gt;AT BONUS&lt;/color&gt;，提高该技能&lt;color=#e56000&gt;10%&lt;/color&gt;的伤害，最多吸收&lt;color=#e56000&gt;4&lt;/color&gt;个AT BONUS</t>
  </si>
  <si>
    <t>用超能力包裹大量碎石，将碎石集中，对全体敌人造成攻击力&lt;color=#e56000&gt;170%&lt;/color&gt;的伤害，使用该技能同时会根据行动条上所有&lt;color=#f2b600&gt;AT BONUS&lt;/color&gt;数量提高伤害（不会触发效果），每吸收一个&lt;color=#f2b600&gt;AT BONUS&lt;/color&gt;，提高该技能&lt;color=#e56000&gt;10%&lt;/color&gt;的伤害，最多吸收&lt;color=#e56000&gt;5&lt;/color&gt;个AT BONUS</t>
  </si>
  <si>
    <t>用超能力包裹大量碎石，将碎石集中，对全体敌人造成攻击力&lt;color=#e56000&gt;180%&lt;/color&gt;的伤害，使用该技能同时会根据行动条上所有&lt;color=#f2b600&gt;AT BONUS&lt;/color&gt;数量提高伤害（不会触发效果），每吸收一个&lt;color=#f2b600&gt;AT BONUS&lt;/color&gt;，提高该技能&lt;color=#e56000&gt;10%&lt;/color&gt;的伤害，最多吸收&lt;color=#e56000&gt;6&lt;/color&gt;个AT BONUS</t>
  </si>
  <si>
    <t>用超能力包裹大量碎石，将碎石集中，对全体敌人造成攻击力&lt;color=#e56000&gt;190%&lt;/color&gt;的伤害并降低敌方15%暴击率，使用该技能同时会根据行动条上所有&lt;color=#f2b600&gt;AT BONUS&lt;/color&gt;数量提高伤害（不会触发效果），每吸收一个&lt;color=#f2b600&gt;AT BONUS&lt;/color&gt;，提高该技能&lt;color=#e56000&gt;10%&lt;/color&gt;的伤害，最多吸收&lt;color=#e56000&gt;8&lt;/color&gt;个AT BONUS</t>
  </si>
  <si>
    <t>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BONUS&lt;/color&gt;，提高该技能&lt;color=#e56000&gt;12%&lt;/color&gt;的伤害，最多吸收&lt;color=#e56000&gt;3&lt;/color&gt;个AT BONUS</t>
  </si>
  <si>
    <t>用超能力包裹大量碎石，将碎石集中，对全体敌人造成攻击力&lt;color=#e56000&gt;160%&lt;/color&gt;的伤害，使用该技能同时会根据行动条上所有&lt;color=#f2b600&gt;AT BONUS&lt;/color&gt;数量提高伤害（不会触发效果），每吸收一个&lt;color=#f2b600&gt;AT BONUS&lt;/color&gt;，提高该技能&lt;color=#e56000&gt;12%&lt;/color&gt;的伤害，最多吸收&lt;color=#e56000&gt;4&lt;/color&gt;个AT BONUS</t>
  </si>
  <si>
    <t>用超能力包裹大量碎石，将碎石集中，对全体敌人造成攻击力&lt;color=#e56000&gt;170%&lt;/color&gt;的伤害，使用该技能同时会根据行动条上所有&lt;color=#f2b600&gt;AT BONUS&lt;/color&gt;数量提高伤害（不会触发效果），每吸收一个&lt;color=#f2b600&gt;AT BONUS&lt;/color&gt;，提高该技能&lt;color=#e56000&gt;12%&lt;/color&gt;的伤害，最多吸收&lt;color=#e56000&gt;5&lt;/color&gt;个AT BONUS</t>
  </si>
  <si>
    <t>用超能力包裹大量碎石，将碎石集中，对全体敌人造成攻击力&lt;color=#e56000&gt;180%&lt;/color&gt;的伤害，使用该技能同时会根据行动条上所有&lt;color=#f2b600&gt;AT BONUS&lt;/color&gt;数量提高伤害（不会触发效果），每吸收一个&lt;color=#f2b600&gt;AT BONUS&lt;/color&gt;，提高该技能&lt;color=#e56000&gt;12%&lt;/color&gt;的伤害，最多吸收&lt;color=#e56000&gt;6&lt;/color&gt;个AT BONUS</t>
  </si>
  <si>
    <t>用超能力包裹大量碎石，将碎石集中，对全体敌人造成攻击力&lt;color=#e56000&gt;190%&lt;/color&gt;的伤害并降低敌方15%暴击率，使用该技能同时会根据行动条上所有&lt;color=#f2b600&gt;AT BONUS&lt;/color&gt;数量提高伤害（不会触发效果），每吸收一个&lt;color=#f2b600&gt;AT BONUS&lt;/color&gt;，提高该技能&lt;color=#e56000&gt;12%&lt;/color&gt;的伤害，最多吸收&lt;color=#e56000&gt;8&lt;/color&gt;个AT BONUS</t>
  </si>
  <si>
    <t>使用超能力控制巨石下落，对全体敌人造成攻击力&lt;color=#e56000&gt;190%&lt;/color&gt;的伤害，并在前&lt;color=#e56000&gt;5&lt;/color&gt;个行动回合随机放置&lt;color=#f2b600&gt;AT BONUS&lt;/color&gt;</t>
  </si>
  <si>
    <t>使用超能力控制巨石下落，对全体敌人造成攻击力&lt;color=#e56000&gt;220%&lt;/color&gt;的伤害，随后将击退敌人全体&lt;color=#e56000&gt;5%&lt;/color&gt;的&lt;color=#f2b600&gt;行动值&lt;/color&gt;，并在前&lt;color=#e56000&gt;5&lt;/color&gt;个行动回合随机放置&lt;color=#f2b600&gt;AT BONUS&lt;/color&gt;</t>
  </si>
  <si>
    <t>使用超能力控制巨石下落，对全体敌人造成攻击力&lt;color=#e56000&gt;220%&lt;/color&gt;的伤害，随后将击退敌人全体&lt;color=#e56000&gt;15%&lt;/color&gt;的&lt;color=#f2b600&gt;行动值&lt;/color&gt;，并在前&lt;color=#e56000&gt;5&lt;/color&gt;个行动回合随机放置&lt;color=#f2b600&gt;AT BONUS&lt;/color&gt;</t>
  </si>
  <si>
    <t>使用超能力控制巨石下落，对全体敌人造成攻击力&lt;color=#e56000&gt;250%&lt;/color&gt;的伤害，随后将击退敌人全体&lt;color=#e56000&gt;25%&lt;/color&gt;的&lt;color=#f2b600&gt;行动值&lt;/color&gt;，并在前&lt;color=#e56000&gt;5&lt;/color&gt;个行动回合随机放置&lt;color=#f2b600&gt;AT BONUS&lt;/color&gt;</t>
  </si>
  <si>
    <t>使用超能力控制巨石下落，对全体敌人造成攻击力&lt;color=#e56000&gt;250%&lt;/color&gt;的伤害，随后将击退敌人全体&lt;color=#e56000&gt;35%&lt;/color&gt;的&lt;color=#f2b600&gt;行动值&lt;/color&gt;，并在前&lt;color=#e56000&gt;6&lt;/color&gt;个行动回合随机放置&lt;color=#f2b600&gt;AT BONUS&lt;/color&gt;</t>
  </si>
  <si>
    <t>当1名友方单位受到单体伤害技能攻击时有&lt;color=#e56000&gt;80%&lt;/color&gt;的概率使此技能攻击伤害降低&lt;color=#e56000&gt;15%&lt;/color&gt;，成功抵挡后银色獠牙将用&lt;color=#e56000&gt;牙插指&lt;/color&gt;&lt;color=#f2b600&gt;反击&lt;/color&gt;目标(每回合最多触发1次)。</t>
  </si>
  <si>
    <t>当1名友方单位受到单体伤害技能攻击时有&lt;color=#e56000&gt;80%&lt;/color&gt;的概率使此技能攻击伤害降低&lt;color=#e56000&gt;20%&lt;/color&gt;，成功抵挡后银色獠牙将用&lt;color=#e56000&gt;牙插指&lt;/color&gt;&lt;color=#f2b600&gt;反击&lt;/color&gt;目标(每回合最多触发1次)。</t>
  </si>
  <si>
    <t>当1名友方单位受到单体伤害技能攻击时有&lt;color=#e56000&gt;90%&lt;/color&gt;的概率使此技能攻击伤害降低&lt;color=#e56000&gt;20%&lt;/color&gt;，成功抵挡后银色獠牙将用&lt;color=#e56000&gt;牙插指&lt;/color&gt;&lt;color=#f2b600&gt;反击&lt;/color&gt;目标(每回合最多触发1次)。</t>
  </si>
  <si>
    <t>当1名友方单位受到单体伤害技能攻击时有&lt;color=#e56000&gt;90%&lt;/color&gt;的概率使此技能攻击伤害降低&lt;color=#e56000&gt;30%&lt;/color&gt;，成功抵挡后银色獠牙将用&lt;color=#e56000&gt;牙插指&lt;/color&gt;&lt;color=#f2b600&gt;反击&lt;/color&gt;目标(每回合最多触发1次)。</t>
  </si>
  <si>
    <t>当1名友方单位受到单体伤害技能攻击时有&lt;color=#e56000&gt;100%&lt;/color&gt;的概率使此技能攻击伤害降低&lt;color=#e56000&gt;30%&lt;/color&gt;，成功抵挡后银色獠牙将用&lt;color=#e56000&gt;牙插指&lt;/color&gt;&lt;color=#f2b600&gt;反击&lt;/color&gt;目标(每回合最多触发1次)；反击时有5%/10%/15%的概率击飞带有1/2/3层看破的敌人。</t>
  </si>
  <si>
    <t>银色獠牙立即获得&lt;color=#e56000&gt;2&lt;/color&gt;个行动回合，并提高自身&lt;color=#e56000&gt;14%&lt;/color&gt;的攻击力，在瞬身功期间银色獠牙属于不被控制的状态</t>
  </si>
  <si>
    <t>银色獠牙立即获得&lt;color=#e56000&gt;2&lt;/color&gt;个行动回合，并提高自身&lt;color=#e56000&gt;22%&lt;/color&gt;的攻击力，在瞬身功期间银色獠牙属于不被控制的状态</t>
  </si>
  <si>
    <t>银色獠牙立即获得&lt;color=#e56000&gt;3&lt;/color&gt;个行动回合，并提高自身&lt;color=#e56000&gt;22%&lt;/color&gt;的攻击力，在瞬身功期间银色獠牙属于不被控制的状态</t>
  </si>
  <si>
    <t>银色獠牙立即获得&lt;color=#e56000&gt;3&lt;/color&gt;个行动回合，并提高自身&lt;color=#e56000&gt;40%&lt;/color&gt;的攻击力，在瞬身功期间银色獠牙属于不被控制的状态</t>
  </si>
  <si>
    <t>对1名敌人造成&lt;color=#e56000&gt;4&lt;/color&gt;段伤害，每段伤害为攻击力的&lt;color=#e56000&gt;60%&lt;/color&gt;，每层&lt;color=#f2b600&gt;看破&lt;/color&gt;增加&lt;color=#e56000&gt;33%&lt;/color&gt;的伤害，被标记了1/2/3层看破的敌人在血量低于&lt;color=#e56000&gt;5%/10%/20%&lt;/color&gt;时会被&lt;color=#f2b600&gt;击飞&lt;/color&gt;</t>
  </si>
  <si>
    <t>对1名敌人造成&lt;color=#e56000&gt;4&lt;/color&gt;段伤害，每段伤害为攻击力的&lt;color=#e56000&gt;65%&lt;/color&gt;，每层&lt;color=#f2b600&gt;看破&lt;/color&gt;增加&lt;color=#e56000&gt;33%&lt;/color&gt;的伤害，被标记了1/2/3层看破的敌人在血量低于&lt;color=#e56000&gt;10%/20%/40%&lt;/color&gt;时会被&lt;color=#f2b600&gt;击飞&lt;/color&gt;</t>
  </si>
  <si>
    <t>对1名敌人造成&lt;color=#e56000&gt;4&lt;/color&gt;段伤害，每段伤害为攻击力的&lt;color=#e56000&gt;70%&lt;/color&gt;，每层&lt;color=#f2b600&gt;看破&lt;/color&gt;增加&lt;color=#e56000&gt;33%&lt;/color&gt;的伤害，被标记了1/2/3层看破的敌人在血量低于&lt;color=#e56000&gt;20%/30%/60%&lt;/color&gt;时会被&lt;color=#f2b600&gt;击飞&lt;/color&gt;</t>
  </si>
  <si>
    <t>对1名敌人造成&lt;color=#e56000&gt;4&lt;/color&gt;段伤害，每段伤害为攻击力的&lt;color=#e56000&gt;70%&lt;/color&gt;，每层&lt;color=#f2b600&gt;看破&lt;/color&gt;增加&lt;color=#e56000&gt;33%&lt;/color&gt;的伤害，被标记了1/2/3层看破的敌人在血量低于&lt;color=#e56000&gt;30%/45%/80%&lt;/color&gt;时会被&lt;color=#f2b600&gt;击飞&lt;/color&gt;</t>
  </si>
  <si>
    <t>当1名友方单位受到单体伤害技能攻击时有&lt;color=#e56000&gt;80%&lt;/color&gt;的概率使此技能攻击伤害降低&lt;color=#e56000&gt;25%&lt;/color&gt;，成功抵挡后银色獠牙将用&lt;color=#e56000&gt;牙插指&lt;/color&gt;&lt;color=#f2b600&gt;反击&lt;/color&gt;目标(每回合最多触发1次)。</t>
  </si>
  <si>
    <t>当1名友方单位受到单体伤害技能攻击时有&lt;color=#e56000&gt;90%&lt;/color&gt;的概率使此技能攻击伤害降低&lt;color=#e56000&gt;25%&lt;/color&gt;，成功抵挡后银色獠牙将用&lt;color=#e56000&gt;牙插指&lt;/color&gt;&lt;color=#f2b600&gt;反击&lt;/color&gt;目标(每回合最多触发1次)。</t>
  </si>
  <si>
    <t>当1名友方单位受到单体伤害技能攻击时有&lt;color=#e56000&gt;90%&lt;/color&gt;的概率使此技能攻击伤害降低&lt;color=#e56000&gt;35%&lt;/color&gt;，成功抵挡后银色獠牙将用&lt;color=#e56000&gt;牙插指&lt;/color&gt;&lt;color=#f2b600&gt;反击&lt;/color&gt;目标(每回合最多触发1次)。</t>
  </si>
  <si>
    <t>当1名友方单位受到单体伤害技能攻击时有&lt;color=#e56000&gt;100%&lt;/color&gt;的概率使此技能攻击伤害降低&lt;color=#e56000&gt;35%&lt;/color&gt;，成功抵挡后银色獠牙将用&lt;color=#e56000&gt;牙插指&lt;/color&gt;&lt;color=#f2b600&gt;反击&lt;/color&gt;目标(每回合最多触发1次)；反击时有5%/10%/15%的概率击飞带有1/2/3层看破的敌人。</t>
  </si>
  <si>
    <t>对1名敌人造成&lt;color=#e56000&gt;4&lt;/color&gt;段伤害，每段伤害为攻击力的&lt;color=#e56000&gt;60%&lt;/color&gt;，每层&lt;color=#f2b600&gt;看破&lt;/color&gt;增加&lt;color=#e56000&gt;35%&lt;/color&gt;的伤害，被标记了1/2/3层看破的敌人在血量低于&lt;color=#e56000&gt;5%/10%/20%&lt;/color&gt;时会被&lt;color=#f2b600&gt;击飞&lt;/color&gt;</t>
  </si>
  <si>
    <t>对1名敌人造成&lt;color=#e56000&gt;4&lt;/color&gt;段伤害，每段伤害为攻击力的&lt;color=#e56000&gt;65%&lt;/color&gt;，每层&lt;color=#f2b600&gt;看破&lt;/color&gt;增加&lt;color=#e56000&gt;35%&lt;/color&gt;的伤害，被标记了1/2/3层看破的敌人在血量低于&lt;color=#e56000&gt;10%/20%/40%&lt;/color&gt;时会被&lt;color=#f2b600&gt;击飞&lt;/color&gt;</t>
  </si>
  <si>
    <t>对1名敌人造成&lt;color=#e56000&gt;4&lt;/color&gt;段伤害，每段伤害为攻击力的&lt;color=#e56000&gt;70%&lt;/color&gt;，每层&lt;color=#f2b600&gt;看破&lt;/color&gt;增加&lt;color=#e56000&gt;35%&lt;/color&gt;的伤害，被标记了1/2/3层看破的敌人在血量低于&lt;color=#e56000&gt;20%/30%/60%&lt;/color&gt;时会被&lt;color=#f2b600&gt;击飞&lt;/color&gt;</t>
  </si>
  <si>
    <t>对1名敌人造成&lt;color=#e56000&gt;4&lt;/color&gt;段伤害，每段伤害为攻击力的&lt;color=#e56000&gt;70%&lt;/color&gt;，每层&lt;color=#f2b600&gt;看破&lt;/color&gt;增加&lt;color=#e56000&gt;35%&lt;/color&gt;的伤害，被标记了1/2/3层看破的敌人在血量低于&lt;color=#e56000&gt;30%/45%/80%&lt;/color&gt;时会被&lt;color=#f2b600&gt;击飞&lt;/color&gt;</t>
  </si>
  <si>
    <t>消耗&lt;color=#f2b600&gt;恐惧值&lt;/color&gt;对全体敌人造成伤害，每1点恐惧值可以造成敌人最大生命&lt;color=#e56000&gt;0.8%&lt;/color&gt;的伤害（不超过king攻击力的&lt;color=#e56000&gt;900%&lt;/color&gt;）,技能结束后清空全体敌人的恐惧值。降低全体敌人速度&lt;color=#e56000&gt;10%&lt;/color&gt;，持续2回合</t>
  </si>
  <si>
    <t>消耗&lt;color=#f2b600&gt;恐惧值&lt;/color&gt;对全体敌人造成伤害，每1点恐惧值可以造成敌人最大生命&lt;color=#e56000&gt;0.9%&lt;/color&gt;的伤害（不超过king攻击力的&lt;color=#e56000&gt;1000%&lt;/color&gt;）,技能结束后清空全体敌人的恐惧值。降低全体敌人速度&lt;color=#e56000&gt;20%&lt;/color&gt;，持续2回合</t>
  </si>
  <si>
    <t>消耗&lt;color=#f2b600&gt;恐惧值&lt;/color&gt;对全体敌人造成伤害，每1点恐惧值可以造成敌人最大生命&lt;color=#e56000&gt;1%&lt;/color&gt;的伤害（不超过king攻击力的&lt;color=#e56000&gt;1200%&lt;/color&gt;）,技能结束后清空全体敌人的恐惧值。降低全体敌人速度&lt;color=#e56000&gt;30%&lt;/color&gt;，持续2回合</t>
  </si>
  <si>
    <t>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28%&lt;/color&gt;的伤害，但不超过king攻击力的&lt;color=#e56000&gt;350%&lt;/color&gt;。</t>
  </si>
  <si>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28%&lt;/color&gt;的伤害，但不超过king攻击力的&lt;color=#e56000&gt;350%&lt;/color&gt;。</t>
  </si>
  <si>
    <t>恐惧蔓延</t>
  </si>
  <si>
    <t>回合开始时，给随机敌人添加恐惧值</t>
  </si>
  <si>
    <t>对全体敌人进行眼神恐吓，使全体敌人提高&lt;color=#e56000&gt;25&lt;/color&gt;点&lt;color=#f2b600&gt;恐惧值&lt;/color&gt;。使全体敌人攻击减少&lt;color=#e56000&gt;80%&lt;/color&gt;并添加&lt;color=#e56000&gt;30%&lt;/color&gt;的减疗效果，持续&lt;color=#e56000&gt;1&lt;/color&gt;回合。</t>
  </si>
  <si>
    <t>对1名敌人造成&lt;color=#e56000&gt;6&lt;/color&gt;段伤害，每段伤害为攻击力的&lt;color=#e56000&gt;60%&lt;/color&gt;，如果敌人被击败则更换目标变为生命最低的敌人，并额外增加&lt;color=#e56000&gt;&lt;color=#e56000&gt;1&lt;/color&gt;&lt;/color&gt;次攻击</t>
  </si>
  <si>
    <t>对1名敌人造成&lt;color=#e56000&gt;6&lt;/color&gt;段伤害，每段伤害为攻击力的&lt;color=#e56000&gt;63%&lt;/color&gt;，如果敌人被击败则更换目标变为生命最低的敌人，并额外增加&lt;color=#e56000&gt;&lt;color=#e56000&gt;1&lt;/color&gt;&lt;/color&gt;次攻击</t>
  </si>
  <si>
    <t>对1名敌人造成&lt;color=#e56000&gt;6&lt;/color&gt;段伤害，每段伤害为攻击力的&lt;color=#e56000&gt;66%&lt;/color&gt;，如果敌人被击败则更换目标变为生命最低的敌人，并额外增加&lt;color=#e56000&gt;&lt;color=#e56000&gt;1&lt;/color&gt;&lt;/color&gt;次攻击</t>
  </si>
  <si>
    <t>对1名敌人造成&lt;color=#e56000&gt;6&lt;/color&gt;段伤害，每段伤害为攻击力的&lt;color=#e56000&gt;69%&lt;/color&gt;，如果敌人被击败则更换目标变为生命最低的敌人，并额外增加&lt;color=#e56000&gt;&lt;color=#e56000&gt;2&lt;/color&gt;&lt;/color&gt;次攻击</t>
  </si>
  <si>
    <t>对1名敌人造成&lt;color=#e56000&gt;6&lt;/color&gt;段伤害，每段伤害为攻击力的&lt;color=#e56000&gt;75%&lt;/color&gt;，如果敌人被击败则更换目标变为生命最低的敌人，并额外增加&lt;color=#e56000&gt;&lt;color=#e56000&gt;2&lt;/color&gt;&lt;/color&gt;次攻击</t>
  </si>
  <si>
    <t>对全体敌人造成攻击力&lt;color=#e56000&gt;195%&lt;/color&gt;的伤害，对血量低于&lt;color=#e56000&gt;40%&lt;/color&gt;的敌人伤害提高&lt;color=#e56000&gt;50%&lt;/color&gt;，若有敌人被击败则再次释放一次无消耗的超原子斩</t>
  </si>
  <si>
    <t>对1名敌人造成&lt;color=#e56000&gt;6&lt;/color&gt;段伤害，每段伤害为攻击力的&lt;color=#e56000&gt;69%&lt;/color&gt;，如果敌人被击败则更换目标变为生命最低的敌人，并额外增加&lt;color=#e56000&gt;&lt;color=#e56000&gt;1&lt;/color&gt;&lt;/color&gt;次攻击</t>
  </si>
  <si>
    <t>对1名敌人造成&lt;color=#e56000&gt;6&lt;/color&gt;段伤害，每段伤害为攻击力的&lt;color=#e56000&gt;72%&lt;/color&gt;，如果敌人被击败则更换目标变为生命最低的敌人，并额外增加&lt;color=#e56000&gt;&lt;color=#e56000&gt;2&lt;/color&gt;&lt;/color&gt;次攻击</t>
  </si>
  <si>
    <t>对1名敌人造成&lt;color=#e56000&gt;6&lt;/color&gt;段伤害，每段伤害为攻击力的&lt;color=#e56000&gt;78%&lt;/color&gt;，如果敌人被击败则更换目标变为生命最低的敌人，并额外增加&lt;color=#e56000&gt;&lt;color=#e56000&gt;2&lt;/color&gt;&lt;/color&gt;次攻击</t>
  </si>
  <si>
    <t>对带有&lt;color=#f2b600&gt;斩裂&lt;/color&gt;效果的敌人造成伤害时，将一层斩裂转化为一层&lt;color=#f2b600&gt;粉碎&lt;/color&gt;效果。\n每层&lt;color=#f2b600&gt;粉碎&lt;/color&gt;可使敌人受到伤害提高&lt;color=#e56000&gt;14%&lt;/color&gt;，可叠加&lt;color=#e56000&gt;4&lt;/color&gt;层，持续2回合</t>
  </si>
  <si>
    <t>对带有&lt;color=#f2b600&gt;斩裂&lt;/color&gt;效果的敌人造成伤害时，将一层斩裂转化为一层&lt;color=#f2b600&gt;粉碎&lt;/color&gt;效果。\n每层&lt;color=#f2b600&gt;粉碎&lt;/color&gt;可使敌人受到伤害提高&lt;color=#e56000&gt;14%&lt;/color&gt;，可叠加&lt;color=#e56000&gt;4&lt;/color&gt;层，持续2回合，对层数已达上限的敌人再次添加&lt;color=#f2b600&gt;粉碎&lt;/color&gt;时，对敌人造成攻击力&lt;color=#e56000&gt;170%&lt;/color&gt;的伤害，并刷新&lt;color=#f2b600&gt;粉碎&lt;/color&gt;的持续回合</t>
  </si>
  <si>
    <t>对带有&lt;color=#f2b600&gt;斩裂&lt;/color&gt;效果的敌人造成伤害时，将一层斩裂转化为一层&lt;color=#f2b600&gt;粉碎&lt;/color&gt;效果。\n每层&lt;color=#f2b600&gt;粉碎&lt;/color&gt;可使敌人受到伤害提高&lt;color=#e56000&gt;14%&lt;/color&gt;，可叠加&lt;color=#e56000&gt;4&lt;/color&gt;层，持续2回合，对层数已达上限的敌人再次添加&lt;color=#f2b600&gt;粉碎&lt;/color&gt;时，对敌人造成攻击力&lt;color=#e56000&gt;200%&lt;/color&gt;的伤害，并刷新&lt;color=#f2b600&gt;粉碎&lt;/color&gt;的持续回合</t>
  </si>
  <si>
    <t>对带有&lt;color=#f2b600&gt;斩裂&lt;/color&gt;效果的敌人造成伤害时，将一层斩裂转化为一层&lt;color=#f2b600&gt;粉碎&lt;/color&gt;效果。\n每层&lt;color=#f2b600&gt;粉碎&lt;/color&gt;可使敌人受到伤害提高&lt;color=#e56000&gt;17%&lt;/color&gt;，可叠加&lt;color=#e56000&gt;4&lt;/color&gt;层，持续2回合，对层数已达上限的敌人再次添加&lt;color=#f2b600&gt;粉碎&lt;/color&gt;时，对敌人造成攻击力&lt;color=#e56000&gt;200%&lt;/color&gt;的伤害，并刷新&lt;color=#f2b600&gt;粉碎&lt;/color&gt;的持续回合</t>
  </si>
  <si>
    <t>对全体敌人造成攻击力&lt;color=#e56000&gt;170%&lt;/color&gt;的伤害，对血量低于&lt;color=#e56000&gt;40%&lt;/color&gt;的敌人伤害提高&lt;color=#e56000&gt;40%&lt;/color&gt;</t>
  </si>
  <si>
    <t>对全体敌人造成攻击力&lt;color=#e56000&gt;185%&lt;/color&gt;的伤害，对血量低于&lt;color=#e56000&gt;40%&lt;/color&gt;的敌人伤害提高&lt;color=#e56000&gt;40%&lt;/color&gt;</t>
  </si>
  <si>
    <t>对全体敌人造成攻击力&lt;color=#e56000&gt;205%&lt;/color&gt;的伤害，对血量低于&lt;color=#e56000&gt;40%&lt;/color&gt;的敌人伤害提高&lt;color=#e56000&gt;50%&lt;/color&gt;，若有敌人被击败则再次释放一次无消耗的超原子斩</t>
  </si>
  <si>
    <t>对全体敌人造成攻击力&lt;color=#e56000&gt;230%&lt;/color&gt;的伤害，对血量低于&lt;color=#e56000&gt;40%&lt;/color&gt;的敌人伤害提高&lt;color=#e56000&gt;50%&lt;/color&gt;，若有敌人被击败则再次释放一次无消耗的超原子斩</t>
  </si>
  <si>
    <t>对1名敌人造成（&lt;color=#e56000&gt;1+&lt;/color&gt;&lt;color=#f2b600&gt;导弹装填&lt;/color&gt;）段伤害，每段伤害为攻击力的&lt;color=#e56000&gt;80%&lt;/color&gt;。若达到最高装填数，最后一段攻击有&lt;color=#e56000&gt;30%&lt;/color&gt;概率减少敌人&lt;color=#e56000&gt;1&lt;/color&gt;点能量。</t>
  </si>
  <si>
    <t>对1名敌人造成（&lt;color=#e56000&gt;1+&lt;/color&gt;&lt;color=#f2b600&gt;导弹装填&lt;/color&gt;）段伤害，每段伤害为攻击力的&lt;color=#e56000&gt;90%&lt;/color&gt;。若达到最高装填数，最后一段攻击有&lt;color=#e56000&gt;30%&lt;/color&gt;概率减少敌人&lt;color=#e56000&gt;1&lt;/color&gt;点能量。</t>
  </si>
  <si>
    <t>对1名敌人造成（&lt;color=#e56000&gt;1+&lt;/color&gt;&lt;color=#f2b600&gt;导弹装填&lt;/color&gt;）段伤害，每段伤害为攻击力的&lt;color=#e56000&gt;100%&lt;/color&gt;。若达到最高装填数，最后一段攻击有&lt;color=#e56000&gt;30%&lt;/color&gt;概率减少敌人&lt;color=#e56000&gt;1&lt;/color&gt;点能量。</t>
  </si>
  <si>
    <t>金属骑士的回合结束时，有&lt;color=#e56000&gt;70%&lt;/color&gt;的概率进行一次&lt;color=#f2b600&gt;导弹装填&lt;/color&gt;，可装填&lt;color=#e56000&gt;&lt;color=#e56000&gt;1&lt;/color&gt;&lt;/color&gt;枚导弹，最高可装填&lt;color=#e56000&gt;5&lt;/color&gt;枚导弹</t>
  </si>
  <si>
    <t>金属骑士的回合结束时，有&lt;color=#e56000&gt;75%&lt;/color&gt;的概率进行一次&lt;color=#f2b600&gt;导弹装填&lt;/color&gt;，可装填&lt;color=#e56000&gt;&lt;color=#e56000&gt;1&lt;/color&gt;&lt;/color&gt;枚导弹，最高可装填&lt;color=#e56000&gt;5&lt;/color&gt;枚导弹</t>
  </si>
  <si>
    <t>金属骑士的回合结束时，有&lt;color=#e56000&gt;80%&lt;/color&gt;的概率进行一次&lt;color=#f2b600&gt;导弹装填&lt;/color&gt;，可装填&lt;color=#e56000&gt;&lt;color=#e56000&gt;1&lt;/color&gt;&lt;/color&gt;枚导弹，最高可装填&lt;color=#e56000&gt;5&lt;/color&gt;枚导弹</t>
  </si>
  <si>
    <t>金属骑士的回合结束时，有&lt;color=#e56000&gt;90%&lt;/color&gt;的概率进行一次&lt;color=#f2b600&gt;导弹装填&lt;/color&gt;，可装填&lt;color=#e56000&gt;&lt;color=#e56000&gt;2&lt;/color&gt;&lt;/color&gt;枚导弹，最高可装填&lt;color=#e56000&gt;5&lt;/color&gt;枚导弹</t>
  </si>
  <si>
    <t>金属骑士的回合结束时，有&lt;color=#e56000&gt;100%&lt;/color&gt;的概率进行一次&lt;color=#f2b600&gt;导弹装填&lt;/color&gt;，可装填&lt;color=#e56000&gt;&lt;color=#e56000&gt;2&lt;/color&gt;&lt;/color&gt;枚导弹，最高可装填&lt;color=#e56000&gt;5&lt;/color&gt;枚导弹</t>
  </si>
  <si>
    <t>金属骑士召唤一个回收机器人，当机器人行动时会为金属骑士进行1次&lt;color=#f2b600&gt;导弹装填&lt;/color&gt;，并额外增加&lt;color=#e56000&gt;2&lt;/color&gt;点能量，机器人继承金属骑士50%的血量。</t>
  </si>
  <si>
    <t>金属骑士召唤一个回收机器人，当机器人行动时会为金属骑士进行1次&lt;color=#f2b600&gt;导弹装填&lt;/color&gt;，并额外增加&lt;color=#e56000&gt;2&lt;/color&gt;点能量和&lt;color=#e56000&gt;5%&lt;/color&gt;S能量；机器人继承金属骑士50%的血量。</t>
  </si>
  <si>
    <t>金属骑士召唤一个回收机器人，当机器人行动时会为金属骑士进行1次&lt;color=#f2b600&gt;导弹装填&lt;/color&gt;，并额外增加&lt;color=#e56000&gt;2&lt;/color&gt;点能量和&lt;color=#e56000&gt;5%&lt;/color&gt;S能量；机器人继承金属骑士100%的血量。</t>
  </si>
  <si>
    <t>金属骑士召唤一个回收机器人，当机器人行动时会为金属骑士进行1次&lt;color=#f2b600&gt;导弹装填&lt;/color&gt;，并额外增加&lt;color=#e56000&gt;2&lt;/color&gt;点能量和&lt;color=#e56000&gt;5%&lt;/color&gt;S能量；机器人继承金属骑士100%的血量；技能的能量消耗变为0点。</t>
  </si>
  <si>
    <t>金属骑士召唤一个回收机器人，当机器人行动时会为金属骑士进行1次&lt;color=#f2b600&gt;导弹装填&lt;/color&gt;，并额外增加&lt;color=#e56000&gt;2&lt;/color&gt;点能量和&lt;color=#e56000&gt;5%&lt;/color&gt;S能量；机器人继承金属骑士100%的血量；技能的能量消耗变为0点；机器人死亡时增加&lt;color=#e56000&gt;10%&lt;/color&gt;S能量。</t>
  </si>
  <si>
    <t>装填机器人</t>
  </si>
  <si>
    <t>对1名敌人造成（&lt;color=#e56000&gt;1+&lt;/color&gt;&lt;color=#f2b600&gt;导弹装填&lt;/color&gt;）段伤害，每段伤害为攻击力的&lt;color=#e56000&gt;85%&lt;/color&gt;。若达到最高装填数，最后一段攻击有&lt;color=#e56000&gt;30%&lt;/color&gt;概率减少敌人&lt;color=#e56000&gt;1&lt;/color&gt;点能量。</t>
  </si>
  <si>
    <t>对1名敌人造成（&lt;color=#e56000&gt;1+&lt;/color&gt;&lt;color=#f2b600&gt;导弹装填&lt;/color&gt;）段伤害，每段伤害为攻击力的&lt;color=#e56000&gt;95%&lt;/color&gt;。若达到最高装填数，最后一段攻击有&lt;color=#e56000&gt;30%&lt;/color&gt;概率减少敌人&lt;color=#e56000&gt;1&lt;/color&gt;点能量。</t>
  </si>
  <si>
    <t>对1名敌人造成（&lt;color=#e56000&gt;1+&lt;/color&gt;&lt;color=#f2b600&gt;导弹装填&lt;/color&gt;）段伤害，每段伤害为攻击力的&lt;color=#e56000&gt;105%&lt;/color&gt;。若达到最高装填数，最后一段攻击有&lt;color=#e56000&gt;30%&lt;/color&gt;概率减少敌人&lt;color=#e56000&gt;1&lt;/color&gt;点能量。</t>
  </si>
  <si>
    <t>金属骑士召唤一个回收机器人，当机器人行动时会为金属骑士进行1-2次&lt;color=#f2b600&gt;导弹装填&lt;/color&gt;，并额外增加&lt;color=#e56000&gt;2&lt;/color&gt;点能量，机器人继承金属骑士50%的血量。</t>
  </si>
  <si>
    <t>金属骑士召唤一个回收机器人，当机器人行动时会为金属骑士进行1-2次&lt;color=#f2b600&gt;导弹装填&lt;/color&gt;，并额外增加&lt;color=#e56000&gt;2&lt;/color&gt;点能量和&lt;color=#e56000&gt;5%&lt;/color&gt;S能量；机器人继承金属骑士50%的血量。</t>
  </si>
  <si>
    <t>金属骑士召唤一个回收机器人，当机器人行动时会为金属骑士进行1-2次&lt;color=#f2b600&gt;导弹装填&lt;/color&gt;，并额外增加&lt;color=#e56000&gt;2&lt;/color&gt;点能量和&lt;color=#e56000&gt;5%&lt;/color&gt;S能量；机器人继承金属骑士100%的血量。</t>
  </si>
  <si>
    <t>金属骑士召唤一个回收机器人，当机器人行动时会为金属骑士进行1-2次&lt;color=#f2b600&gt;导弹装填&lt;/color&gt;，并额外增加&lt;color=#e56000&gt;2&lt;/color&gt;点能量和&lt;color=#e56000&gt;5%&lt;/color&gt;S能量；机器人继承金属骑士100%的血量；技能的能量消耗变为0点。</t>
  </si>
  <si>
    <t>金属骑士召唤一个回收机器人，当机器人行动时会为金属骑士进行1-2次&lt;color=#f2b600&gt;导弹装填&lt;/color&gt;，并额外增加&lt;color=#e56000&gt;2&lt;/color&gt;点能量和&lt;color=#e56000&gt;5%&lt;/color&gt;S能量；机器人继承金属骑士100%的血量；技能的能量消耗变为0点；机器人死亡时增加&lt;color=#e56000&gt;10%&lt;/color&gt;S能量。</t>
  </si>
  <si>
    <t>金属骑士召唤一个回收机器人，当机器人行动时会为金属骑士进行1-2次&lt;color=#f2b600&gt;导弹装填&lt;/color&gt;，并额外增加&lt;color=#e56000&gt;2&lt;/color&gt;点能量，机器人继承金属骑士60%的血量。</t>
  </si>
  <si>
    <t>金属骑士召唤一个回收机器人，当机器人行动时会为金属骑士进行1-2次&lt;color=#f2b600&gt;导弹装填&lt;/color&gt;，并额外增加&lt;color=#e56000&gt;2&lt;/color&gt;点能量和&lt;color=#e56000&gt;5%&lt;/color&gt;S能量；机器人继承金属骑士60%的血量。</t>
  </si>
  <si>
    <t>金属骑士召唤一个回收机器人，当机器人行动时会为金属骑士进行1-2次&lt;color=#f2b600&gt;导弹装填&lt;/color&gt;，并额外增加&lt;color=#e56000&gt;2&lt;/color&gt;点能量和&lt;color=#e56000&gt;5%&lt;/color&gt;S能量；机器人继承金属骑士110%的血量。</t>
  </si>
  <si>
    <t>金属骑士召唤一个回收机器人，当机器人行动时会为金属骑士进行1-2次&lt;color=#f2b600&gt;导弹装填&lt;/color&gt;，并额外增加&lt;color=#e56000&gt;2&lt;/color&gt;点能量和&lt;color=#e56000&gt;5%&lt;/color&gt;S能量；机器人继承金属骑士110%的血量；技能的能量消耗变为0点。</t>
  </si>
  <si>
    <t>金属骑士召唤一个回收机器人，当机器人行动时会为金属骑士进行1-2次&lt;color=#f2b600&gt;导弹装填&lt;/color&gt;，并额外增加&lt;color=#e56000&gt;2&lt;/color&gt;点能量和&lt;color=#e56000&gt;5%&lt;/color&gt;S能量；机器人继承金属骑士110%的血量；技能的能量消耗变为0点；机器人死亡时增加&lt;color=#e56000&gt;10%&lt;/color&gt;S能量。</t>
  </si>
  <si>
    <t>召唤特殊机器人</t>
  </si>
  <si>
    <t>随机召唤一个特殊的机器人</t>
  </si>
  <si>
    <t>特殊机器人自爆</t>
  </si>
  <si>
    <t>被摧毁时对敌方全体造成伤害</t>
  </si>
  <si>
    <t>自爆技能</t>
  </si>
  <si>
    <t>强化</t>
  </si>
  <si>
    <t>提高金属骑士的攻击力</t>
  </si>
  <si>
    <t>防御</t>
  </si>
  <si>
    <t>提高金属骑士的防御</t>
  </si>
  <si>
    <t>修复</t>
  </si>
  <si>
    <t>回复金属骑士的生命值</t>
  </si>
  <si>
    <t>加速</t>
  </si>
  <si>
    <t>提高金属骑士的速度</t>
  </si>
  <si>
    <t>过载</t>
  </si>
  <si>
    <t>使金属骑士获得溅射</t>
  </si>
  <si>
    <t>金属球棒每受到1次攻击，获得1层&lt;color=#f2b600&gt;专注气势&lt;/color&gt;，每层&lt;color=#f2b600&gt;专注气势&lt;/color&gt;对有负面效果的敌人伤害提高&lt;color=#e56000&gt;20%&lt;/color&gt;。</t>
  </si>
  <si>
    <t>金属球棒每受到1次攻击，获得1层&lt;color=#f2b600&gt;专注气势&lt;/color&gt;，每层&lt;color=#f2b600&gt;专注气势&lt;/color&gt;对有负面效果的敌人伤害提高&lt;color=#e56000&gt;23%&lt;/color&gt;。</t>
  </si>
  <si>
    <t>金属球棒每受到1次攻击，获得1层&lt;color=#f2b600&gt;专注气势&lt;/color&gt;，每层&lt;color=#f2b600&gt;专注气势&lt;/color&gt;对有负面效果的敌人伤害提高&lt;color=#e56000&gt;26%&lt;/color&gt;。</t>
  </si>
  <si>
    <t>金属球棒每受到1次攻击，获得1层&lt;color=#f2b600&gt;专注气势&lt;/color&gt;，每层&lt;color=#f2b600&gt;专注气势&lt;/color&gt;对有负面效果的敌人伤害提高&lt;color=#e56000&gt;30%&lt;/color&gt;。</t>
  </si>
  <si>
    <t>金属球棒每受到1次攻击，获得1层&lt;color=#f2b600&gt;专注气势&lt;/color&gt;，每层&lt;color=#f2b600&gt;专注气势&lt;/color&gt;对有负面效果的敌人伤害提高&lt;color=#e56000&gt;30%&lt;/color&gt;，并且使怒罗严暴击的眩晕概率提高10%。</t>
  </si>
  <si>
    <t>对全体敌人造成&lt;color=#e56000&gt;4&lt;/color&gt;段伤害，每段伤害为攻击力的&lt;color=#e56000&gt;20%&lt;/color&gt;，之后对全体敌人最后一击并造成攻击力&lt;color=#e56000&gt;40%&lt;/color&gt;的伤害，敌方队伍每有1个&lt;color=#f2b600&gt;负面效果&lt;/color&gt;，伤害增加10%（增伤最高60%）</t>
  </si>
  <si>
    <t>对全体敌人造成&lt;color=#e56000&gt;4&lt;/color&gt;段伤害，每段伤害为攻击力的&lt;color=#e56000&gt;25%&lt;/color&gt;，之后对全体敌人最后一击并造成攻击力&lt;color=#e56000&gt;40%&lt;/color&gt;的伤害，敌方队伍每有1个&lt;color=#f2b600&gt;负面效果&lt;/color&gt;，伤害增加10%（增伤最高60%）</t>
  </si>
  <si>
    <t>对全体敌人造成&lt;color=#e56000&gt;4&lt;/color&gt;段伤害，每段伤害为攻击力的&lt;color=#e56000&gt;30%&lt;/color&gt;，之后对全体敌人最后一击并造成攻击力&lt;color=#e56000&gt;40%&lt;/color&gt;的伤害，敌方队伍每有1个&lt;color=#f2b600&gt;负面效果&lt;/color&gt;，伤害增加10%（增伤最高60%）</t>
  </si>
  <si>
    <t>对全体敌人造成&lt;color=#e56000&gt;4&lt;/color&gt;段伤害，每段伤害为攻击力的&lt;color=#e56000&gt;35%&lt;/color&gt;，之后对全体敌人最后一击并造成攻击力&lt;color=#e56000&gt;40%&lt;/color&gt;的伤害，敌方队伍每有1个&lt;color=#f2b600&gt;负面效果&lt;/color&gt;，伤害增加10%（增伤最高60%）</t>
  </si>
  <si>
    <t>金属球棒每受到1次攻击，获得1层&lt;color=#f2b600&gt;专注气势&lt;/color&gt;，每层&lt;color=#f2b600&gt;专注气势&lt;/color&gt;对有负面效果的敌人伤害提高&lt;color=#e56000&gt;29%&lt;/color&gt;。</t>
  </si>
  <si>
    <t>金属球棒每受到1次攻击，获得1层&lt;color=#f2b600&gt;专注气势&lt;/color&gt;，每层&lt;color=#f2b600&gt;专注气势&lt;/color&gt;对有负面效果的敌人伤害提高&lt;color=#e56000&gt;33%&lt;/color&gt;。</t>
  </si>
  <si>
    <t>金属球棒每受到1次攻击，获得1层&lt;color=#f2b600&gt;专注气势&lt;/color&gt;，每层&lt;color=#f2b600&gt;专注气势&lt;/color&gt;对有负面效果的敌人伤害提高&lt;color=#e56000&gt;33%&lt;/color&gt;，并且使怒罗严暴击的眩晕概率提高10%。</t>
  </si>
  <si>
    <t>对全体敌人造成&lt;color=#e56000&gt;4&lt;/color&gt;段伤害，每段伤害为攻击力的&lt;color=#e56000&gt;40%&lt;/color&gt;，之后对全体敌人最后一击并造成攻击力&lt;color=#e56000&gt;40%&lt;/color&gt;的伤害，敌方队伍每有1个&lt;color=#f2b600&gt;负面效果&lt;/color&gt;，伤害增加10%（增伤最高60%）</t>
  </si>
  <si>
    <t>&lt;color=#f2b600&gt;天使形态：&lt;/color&gt;每当我方其它单位施放&lt;color=#e56000&gt;单体伤害&lt;/color&gt;技能时，性感囚犯就会对全体敌人进行追击，造成攻击力&lt;color=#e56000&gt;40%&lt;/color&gt;的伤害</t>
  </si>
  <si>
    <t>&lt;color=#f2b600&gt;天使形态：&lt;/color&gt;每当我方其它单位施放&lt;color=#e56000&gt;单体伤害&lt;/color&gt;技能时，性感囚犯就会对全体敌人进行追击，造成攻击力&lt;color=#e56000&gt;45%&lt;/color&gt;的伤害</t>
  </si>
  <si>
    <t>在性感囚犯被攻击时所产生的S能量值比基础多&lt;color=#e56000&gt;30%&lt;/color&gt;，受到暴击伤害时有30%的概率额外多产生30%的S能量。\n&lt;color=#f2b600&gt;天使形态：&lt;/color&gt;每当我方其它单位施放&lt;color=#e56000&gt;单体伤害&lt;/color&gt;技能时，性感囚犯就会对全体敌人进行追击，造成攻击力&lt;color=#e56000&gt;45%&lt;/color&gt;的伤害</t>
  </si>
  <si>
    <t>在性感囚犯被攻击时所产生的S能量值比基础多&lt;color=#e56000&gt;30%&lt;/color&gt;，受到暴击伤害时有30%的概率额外多产生30%的S能量。\n&lt;color=#f2b600&gt;天使形态：&lt;/color&gt;每当我方其它单位施放&lt;color=#e56000&gt;单体伤害&lt;/color&gt;技能时，性感囚犯就会对全体敌人进行追击，造成攻击力&lt;color=#e56000&gt;50%&lt;/color&gt;的伤害</t>
  </si>
  <si>
    <t>在性感囚犯被攻击时所产生的S能量值比基础多&lt;color=#e56000&gt;40%&lt;/color&gt;，受到暴击伤害时有30%的概率额外多产生30%的S能量。\n&lt;color=#f2b600&gt;天使形态：&lt;/color&gt;每当我方其它单位施放&lt;color=#e56000&gt;单体伤害&lt;/color&gt;技能时，性感囚犯就会对全体敌人进行追击，造成攻击力&lt;color=#e56000&gt;50%&lt;/color&gt;的伤害</t>
  </si>
  <si>
    <t>为我方全体回复性感囚犯生命值上限&lt;color=#e56000&gt;18%&lt;/color&gt;血量</t>
  </si>
  <si>
    <t>为我方全体回复性感囚犯生命值上限&lt;color=#e56000&gt;20%&lt;/color&gt;血量</t>
  </si>
  <si>
    <t>为我方全体回复性感囚犯生命值上限&lt;color=#e56000&gt;22%&lt;/color&gt;血量</t>
  </si>
  <si>
    <t>为我方全体回复性感囚犯生命值上限&lt;color=#e56000&gt;24%&lt;/color&gt;血量</t>
  </si>
  <si>
    <t>为我方全体回复性感囚犯生命值上限&lt;color=#e56000&gt;26%&lt;/color&gt;血量，并随机驱散一个负面效果</t>
  </si>
  <si>
    <t>为我方全体回复性感囚犯生命值上限&lt;color=#e56000&gt;21%&lt;/color&gt;血量</t>
  </si>
  <si>
    <t>为我方全体回复性感囚犯生命值上限&lt;color=#e56000&gt;23%&lt;/color&gt;血量</t>
  </si>
  <si>
    <t>为我方全体回复性感囚犯生命值上限&lt;color=#e56000&gt;25%&lt;/color&gt;血量</t>
  </si>
  <si>
    <t>为我方全体回复性感囚犯生命值上限&lt;color=#e56000&gt;27%&lt;/color&gt;血量</t>
  </si>
  <si>
    <t>为我方全体回复性感囚犯生命值上限&lt;color=#e56000&gt;29%&lt;/color&gt;血量，并随机驱散一个负面效果</t>
  </si>
  <si>
    <t>&lt;color=#f2b600&gt;天使形态：&lt;/color&gt;每当我方其它单位施放&lt;color=#e56000&gt;单体伤害&lt;/color&gt;技能时，性感囚犯就会对全体敌人进行追击，造成攻击力&lt;color=#e56000&gt;50%&lt;/color&gt;的伤害</t>
  </si>
  <si>
    <t>在性感囚犯被攻击时所产生的S能量值比基础多&lt;color=#e56000&gt;30%&lt;/color&gt;，受到暴击伤害时有30%的概率额外多产生30%的S能量。\n&lt;color=#f2b600&gt;天使形态：&lt;/color&gt;每当我方其它单位施放&lt;color=#e56000&gt;单体伤害&lt;/color&gt;技能时，性感囚犯就会对全体敌人进行追击，造成攻击力&lt;color=#e56000&gt;55%&lt;/color&gt;的伤害</t>
  </si>
  <si>
    <t>在性感囚犯被攻击时所产生的S能量值比基础多&lt;color=#e56000&gt;40%&lt;/color&gt;，受到暴击伤害时有30%的概率额外多产生30%的S能量。\n&lt;color=#f2b600&gt;天使形态：&lt;/color&gt;每当我方其它单位施放&lt;color=#e56000&gt;单体伤害&lt;/color&gt;技能时，性感囚犯就会对全体敌人进行追击，造成攻击力&lt;color=#e56000&gt;55%&lt;/color&gt;的伤害</t>
  </si>
  <si>
    <t>甜心假面被暴击时，有&lt;color=#e56000&gt;40%&lt;/color&gt;的几率触发非常人的恢复能力，回复甜心假面生命上限&lt;color=#e56000&gt;5%&lt;/color&gt;的血量，最多不超过甜心假面攻击力的&lt;color=#e56000&gt;200%&lt;/color&gt;，并获得1层&lt;color=#f2b600&gt;无畏&lt;/color&gt;。</t>
  </si>
  <si>
    <t>甜心假面被暴击时，有&lt;color=#e56000&gt;40%&lt;/color&gt;的几率触发非常人的恢复能力，回复甜心假面生命上限&lt;color=#e56000&gt;10%&lt;/color&gt;的血量，最多不超过甜心假面攻击力的&lt;color=#e56000&gt;200%&lt;/color&gt;，并获得1层&lt;color=#f2b600&gt;无畏&lt;/color&gt;。</t>
  </si>
  <si>
    <t>甜心假面被暴击时，有&lt;color=#e56000&gt;60%&lt;/color&gt;的几率触发非常人的恢复能力，回复甜心假面生命上限&lt;color=#e56000&gt;10%&lt;/color&gt;的血量，最多不超过甜心假面攻击力的&lt;color=#e56000&gt;200%&lt;/color&gt;，并获得1层&lt;color=#f2b600&gt;无畏&lt;/color&gt;。如果甜心假面行动回合有AT BONUS，则在回合开始时获得1层&lt;color=#f2b600&gt;无畏&lt;/color&gt;。</t>
  </si>
  <si>
    <t>甜心假面被暴击时，有&lt;color=#e56000&gt;60%&lt;/color&gt;的几率触发非常人的恢复能力，回复甜心假面生命上限&lt;color=#e56000&gt;15%&lt;/color&gt;的血量，最多不超过甜心假面攻击力的&lt;color=#e56000&gt;200%&lt;/color&gt;，并获得1层&lt;color=#f2b600&gt;无畏&lt;/color&gt;。如果甜心假面行动回合有AT BONUS，则在回合开始时获得1层&lt;color=#f2b600&gt;无畏&lt;/color&gt;。</t>
  </si>
  <si>
    <t>甜心假面被暴击时，有&lt;color=#e56000&gt;100%&lt;/color&gt;的几率触发非常人的恢复能力，回复甜心假面生命上限&lt;color=#e56000&gt;15%&lt;/color&gt;的血量，最多不超过甜心假面攻击力的&lt;color=#e56000&gt;200%&lt;/color&gt;，并获得1层&lt;color=#f2b600&gt;无畏&lt;/color&gt;。如果甜心假面行动回合有AT BONUS，则在回合开始时获得1层&lt;color=#f2b600&gt;无畏&lt;/color&gt;。</t>
  </si>
  <si>
    <t>对全体敌人造成&lt;color=#e56000&gt;3&lt;/color&gt;段伤害，每段伤害为攻击力的&lt;color=#e56000&gt;40%&lt;/color&gt;，同时对主目标造成1次攻击力&lt;color=#e56000&gt;160%&lt;/color&gt;的额外伤害，并获得1层持续2回合的&lt;color=#f2b600&gt;无畏&lt;/color&gt;。每当身上有1层&lt;color=#f2b600&gt;无畏&lt;/color&gt;，手刀连突的暴击率提高5%，造成的技能伤害提高&lt;color=#e56000&gt;30%&lt;/color&gt;。</t>
  </si>
  <si>
    <t>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</si>
  <si>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38%&lt;/color&gt;，同时对主目标造成1次攻击力&lt;color=#e56000&gt;100%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</si>
  <si>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38%&lt;/color&gt;，同时对主目标造成1次攻击力&lt;color=#e56000&gt;130%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</si>
  <si>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43%&lt;/color&gt;，同时对主目标造成1次攻击力&lt;color=#e56000&gt;130%&lt;/color&gt;的额外伤害，并获得1层持续2回合的&lt;color=#f2b600&gt;无畏&lt;/color&gt;。每当身上有1层&lt;color=#f2b600&gt;无畏&lt;/color&gt;，手刀连突造成的技能伤害提高&lt;color=#e56000&gt;30%&lt;/color&gt;。</t>
  </si>
  <si>
    <t>对全体敌人造成&lt;color=#e56000&gt;3&lt;/color&gt;段伤害，每段伤害为攻击力的&lt;color=#e56000&gt;43%&lt;/color&gt;，同时对主目标造成1次攻击力&lt;color=#e56000&gt;160%&lt;/color&gt;的额外伤害，并获得1层持续2回合的&lt;color=#f2b600&gt;无畏&lt;/color&gt;。每当身上有1层&lt;color=#f2b600&gt;无畏&lt;/color&gt;，手刀连突的暴击率提高5%，造成的技能伤害提高&lt;color=#e56000&gt;30%&lt;/color&gt;。</t>
  </si>
  <si>
    <t>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33%&lt;/color&gt;。</t>
  </si>
  <si>
    <t>对全体敌人造成&lt;color=#e56000&gt;3&lt;/color&gt;段伤害，每段伤害为攻击力的&lt;color=#e56000&gt;38%&lt;/color&gt;，同时对主目标造成1次攻击力&lt;color=#e56000&gt;100%&lt;/color&gt;的额外伤害，并获得1层持续2回合的&lt;color=#f2b600&gt;无畏&lt;/color&gt;。每当身上有1层&lt;color=#f2b600&gt;无畏&lt;/color&gt;，手刀连突造成的技能伤害提高&lt;color=#e56000&gt;33%&lt;/color&gt;。</t>
  </si>
  <si>
    <t>对全体敌人造成&lt;color=#e56000&gt;3&lt;/color&gt;段伤害，每段伤害为攻击力的&lt;color=#e56000&gt;38%&lt;/color&gt;，同时对主目标造成1次攻击力&lt;color=#e56000&gt;130%&lt;/color&gt;的额外伤害，并获得1层持续2回合的&lt;color=#f2b600&gt;无畏&lt;/color&gt;。每当身上有1层&lt;color=#f2b600&gt;无畏&lt;/color&gt;，手刀连突造成的技能伤害提高&lt;color=#e56000&gt;33%&lt;/color&gt;。</t>
  </si>
  <si>
    <t>对全体敌人造成&lt;color=#e56000&gt;3&lt;/color&gt;段伤害，每段伤害为攻击力的&lt;color=#e56000&gt;43%&lt;/color&gt;，同时对主目标造成1次攻击力&lt;color=#e56000&gt;130%&lt;/color&gt;的额外伤害，并获得1层持续2回合的&lt;color=#f2b600&gt;无畏&lt;/color&gt;。每当身上有1层&lt;color=#f2b600&gt;无畏&lt;/color&gt;，手刀连突造成的技能伤害提高&lt;color=#e56000&gt;33%&lt;/color&gt;。</t>
  </si>
  <si>
    <t>对全体敌人造成&lt;color=#e56000&gt;3&lt;/color&gt;段伤害，每段伤害为攻击力的&lt;color=#e56000&gt;43%&lt;/color&gt;，同时对主目标造成1次攻击力&lt;color=#e56000&gt;160%&lt;/color&gt;的额外伤害，并获得1层持续2回合的&lt;color=#f2b600&gt;无畏&lt;/color&gt;。每当身上有1层&lt;color=#f2b600&gt;无畏&lt;/color&gt;，手刀连突的暴击率提高5%，造成的技能伤害提高&lt;color=#e56000&gt;33%&lt;/color&gt;。</t>
  </si>
  <si>
    <t>对全体敌人造成&lt;color=#e56000&gt;4&lt;/color&gt;段伤害，每段伤害为攻击力的&lt;color=#e56000&gt;50%&lt;/color&gt;，并获得&lt;color=#e56000&gt;1&lt;/color&gt;层的&lt;color=#f2b600&gt;无畏&lt;/color&gt;</t>
  </si>
  <si>
    <t>对全体敌人造成&lt;color=#e56000&gt;4&lt;/color&gt;段伤害，每段伤害为攻击力的&lt;color=#e56000&gt;55%&lt;/color&gt;，并获得&lt;color=#e56000&gt;2&lt;/color&gt;层的&lt;color=#f2b600&gt;无畏&lt;/color&gt;</t>
  </si>
  <si>
    <t>对全体敌人造成&lt;color=#e56000&gt;4&lt;/color&gt;段伤害，每段伤害为攻击力的&lt;color=#e56000&gt;65%&lt;/color&gt;，并获得&lt;color=#e56000&gt;2&lt;/color&gt;层的&lt;color=#f2b600&gt;无畏&lt;/color&gt;</t>
  </si>
  <si>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BONUS，则在本回合结束后会再动一回合(每回合只能触发一次再动，最多连续再动&lt;color=#e56000&gt;2&lt;/color&gt;回合）</t>
  </si>
  <si>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BONUS，则在本回合结束后会再动一回合(每回合只能触发一次再动，最多连续再动&lt;color=#e56000&gt;3&lt;/color&gt;回合）</t>
  </si>
  <si>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BONUS，则在本回合结束后会再动一回合(每回合只能触发一次再动，最多连续再动&lt;color=#e56000&gt;4&lt;/color&gt;回合）</t>
  </si>
  <si>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BONUS，则在本回合结束后会再动一回合(每回合只能触发一次再动，最多连续再动&lt;color=#e56000&gt;5&lt;/color&gt;回合）</t>
  </si>
  <si>
    <t>闪电麦克斯进入&lt;color=#f2b600&gt;喷气式闪电模式&lt;/color&gt;，状态持续&lt;color=#e56000&gt;2&lt;/color&gt;回合。进入模式后，闪电飞踢替换为闪电喷气式连踢：对1名敌人进行三次攻击，每次攻击伤害为攻击力的&lt;color=#e56000&gt;65%&lt;/color&gt;，每次攻击视为一次普攻。</t>
  </si>
  <si>
    <t>闪电麦克斯进入&lt;color=#f2b600&gt;喷气式闪电模式&lt;/color&gt;，状态持续&lt;color=#e56000&gt;2&lt;/color&gt;回合。进入模式后，闪电飞踢替换为闪电喷气式连踢：对1名敌人进行三次攻击，每次攻击伤害为攻击力的&lt;color=#e56000&gt;70%&lt;/color&gt;，每次攻击视为一次普攻。</t>
  </si>
  <si>
    <t>闪电麦克斯进入&lt;color=#f2b600&gt;喷气式闪电模式&lt;/color&gt;，状态持续&lt;color=#e56000&gt;2&lt;/color&gt;回合。进入模式后，闪电飞踢替换为闪电喷气式连踢：对1名敌人进行三次攻击，每次攻击伤害为攻击力的&lt;color=#e56000&gt;75%&lt;/color&gt;，每次攻击视为一次普攻。</t>
  </si>
  <si>
    <t>闪电麦克斯进入&lt;color=#f2b600&gt;喷气式闪电模式&lt;/color&gt;，状态持续&lt;color=#e56000&gt;2&lt;/color&gt;回合。进入模式后，闪电飞踢替换为闪电喷气式连踢：对1名敌人进行三次攻击，每次攻击伤害为攻击力的&lt;color=#e56000&gt;80%&lt;/color&gt;，每次攻击视为一次普攻。</t>
  </si>
  <si>
    <t>闪电麦克斯进入&lt;color=#f2b600&gt;喷气式闪电模式&lt;/color&gt;，状态持续&lt;color=#e56000&gt;3&lt;/color&gt;回合。进入模式后，闪电飞踢替换为闪电喷气式连踢：对1名敌人进行三次攻击，每次攻击伤害为攻击力的&lt;color=#e56000&gt;85%&lt;/color&gt;，每次攻击视为一次普攻。</t>
  </si>
  <si>
    <t>对敌人进行三次踢击，每次造成攻击力&lt;color=#e56000&gt;65%&lt;/color&gt;的伤害，每次攻击视为一次普攻。</t>
  </si>
  <si>
    <t>对敌人进行三次踢击，每次造成攻击力&lt;color=#e56000&gt;70%&lt;/color&gt;的伤害，每次攻击视为一次普攻。</t>
  </si>
  <si>
    <t>对敌人进行三次踢击，每次造成攻击力&lt;color=#e56000&gt;75%&lt;/color&gt;的伤害，每次攻击视为一次普攻。</t>
  </si>
  <si>
    <t>对敌人进行三次踢击，每次造成攻击力&lt;color=#e56000&gt;80%&lt;/color&gt;的伤害，每次攻击视为一次普攻。</t>
  </si>
  <si>
    <t>对敌人进行三次踢击，每次造成攻击力&lt;color=#e56000&gt;85%&lt;/color&gt;的伤害，每次攻击视为一次普攻。</t>
  </si>
  <si>
    <t>第二脚</t>
  </si>
  <si>
    <t>第三脚</t>
  </si>
  <si>
    <t>闪电麦克斯进入&lt;color=#f2b600&gt;喷气式闪电模式&lt;/color&gt;，状态持续&lt;color=#e56000&gt;2&lt;/color&gt;回合。进入模式后，闪电飞踢替换为闪电喷气式连踢：对1名敌人进行三次攻击，每次攻击伤害为攻击力的&lt;color=#e56000&gt;85%&lt;/color&gt;，每次攻击视为一次普攻。</t>
  </si>
  <si>
    <t>闪电麦克斯进入&lt;color=#f2b600&gt;喷气式闪电模式&lt;/color&gt;，状态持续&lt;color=#e56000&gt;3&lt;/color&gt;回合。进入模式后，闪电飞踢替换为闪电喷气式连踢：对1名敌人进行三次攻击，每次攻击伤害为攻击力的&lt;color=#e56000&gt;90%&lt;/color&gt;，每次攻击视为一次普攻。</t>
  </si>
  <si>
    <t>如果本回合有AT BONUS，则在本回合结束后会再动一回合(每回合只能触发一次再动，最多连续再动&lt;color=#e56000&gt;3&lt;/color&gt;回合）</t>
  </si>
  <si>
    <t>当闪电麦克斯通过&lt;color=#e56000&gt;闪电飞踢&lt;/color&gt;或&lt;color=#e56000&gt;闪电喷气式连踢&lt;/color&gt;（普攻）&lt;color=#e56000&gt;击败敌人&lt;/color&gt;后，立即获得1个额外行动的回合。如果本回合有AT BONUS，则在本回合结束后会再动一回合(每回合只能触发一次再动，最多连续再动&lt;color=#e56000&gt;6&lt;/color&gt;回合）</t>
  </si>
  <si>
    <t>闪电麦克斯进入&lt;color=#f2b600&gt;喷气式闪电模式&lt;/color&gt;，状态持续&lt;color=#e56000&gt;2&lt;/color&gt;回合。进入模式后，闪电飞踢替换为闪电喷气式连踢：对1名敌人进行三次攻击，每次攻击伤害为攻击力的&lt;color=#e56000&gt;90%&lt;/color&gt;，每次攻击视为一次普攻。</t>
  </si>
  <si>
    <t>闪电麦克斯进入&lt;color=#f2b600&gt;喷气式闪电模式&lt;/color&gt;，状态持续&lt;color=#e56000&gt;3&lt;/color&gt;回合。进入模式后，闪电飞踢替换为闪电喷气式连踢：对1名敌人进行三次攻击，每次攻击伤害为攻击力的&lt;color=#e56000&gt;95%&lt;/color&gt;，每次攻击视为一次普攻。</t>
  </si>
  <si>
    <t>对敌人进行三次踢击，每次造成攻击力&lt;color=#e56000&gt;90%&lt;/color&gt;的伤害，每次攻击视为一次普攻。</t>
  </si>
  <si>
    <t>对敌人进行三次踢击，每次造成攻击力&lt;color=#e56000&gt;95%&lt;/color&gt;的伤害，每次攻击视为一次普攻。</t>
  </si>
  <si>
    <t>对目标进行三次攻击100%的伤害，每次攻击视为一次普攻。</t>
  </si>
  <si>
    <t>进行一次快速的挥砍，对1名敌人造成攻击力&lt;color=#e56000&gt;100%&lt;/color&gt;的伤害，并添加&lt;color=#e56000&gt;3&lt;/color&gt;层的&lt;color=#f2b600&gt;斩裂&lt;/color&gt;效果（可被驱散）</t>
  </si>
  <si>
    <t>进行一次快速的挥砍，对1名敌人造成攻击力&lt;color=#e56000&gt;110%&lt;/color&gt;的伤害，并添加&lt;color=#e56000&gt;3&lt;/color&gt;层的&lt;color=#f2b600&gt;斩裂&lt;/color&gt;效果（可被驱散）</t>
  </si>
  <si>
    <t>进行一次快速的挥砍，对1名敌人造成攻击力&lt;color=#e56000&gt;120%&lt;/color&gt;的伤害，并添加&lt;color=#e56000&gt;4&lt;/color&gt;层的&lt;color=#f2b600&gt;斩裂&lt;/color&gt;效果（可被驱散）</t>
  </si>
  <si>
    <t>对带有&lt;color=#f2b600&gt;斩裂&lt;/color&gt;效果的敌人使用灭尽居合斩时，消耗一层斩裂效果，使每次伤害都会额外造成一次攻击力&lt;color=#e56000&gt;70%&lt;/color&gt;的斩裂伤害，该伤害为间接伤害，不触发被动及源核效果。触发斩裂同时添加&lt;color=#e56000&gt;“刀伤”&lt;/color&gt;：回合前造成攻击80%的伤害，持续3回合</t>
  </si>
  <si>
    <t>进行三次超高速挥砍，对1名敌人造成&lt;color=#e56000&gt;3&lt;/color&gt;段伤害，每段伤害为攻击力的&lt;color=#e56000&gt;66%&lt;/color&gt;。触发&lt;color=#f2b600&gt;斩裂&lt;/color&gt;伤害时有&lt;color=#e56000&gt;50%&lt;/color&gt;概率不消耗&lt;color=#f2b600&gt;斩裂&lt;/color&gt;效果</t>
  </si>
  <si>
    <t>进行三次超高速挥砍，对1名敌人造成&lt;color=#e56000&gt;3&lt;/color&gt;段伤害，每段伤害为攻击力的&lt;color=#e56000&gt;70%&lt;/color&gt;。触发&lt;color=#f2b600&gt;斩裂&lt;/color&gt;伤害时有&lt;color=#e56000&gt;100%&lt;/color&gt;概率不消耗&lt;color=#f2b600&gt;斩裂&lt;/color&gt;效果</t>
  </si>
  <si>
    <t>进行三次超高速挥砍，对1名敌人造成&lt;color=#e56000&gt;3&lt;/color&gt;段伤害，每段伤害为攻击力的&lt;color=#e56000&gt;65%&lt;/color&gt;</t>
  </si>
  <si>
    <t>进行三次超高速挥砍，对1名敌人造成&lt;color=#e56000&gt;3&lt;/color&gt;段伤害，每段伤害为攻击力的&lt;color=#e56000&gt;68%&lt;/color&gt;</t>
  </si>
  <si>
    <t>进行三次超高速挥砍，对1名敌人造成&lt;color=#e56000&gt;3&lt;/color&gt;段伤害，每段伤害为攻击力的&lt;color=#e56000&gt;71%&lt;/color&gt;。触发&lt;color=#f2b600&gt;斩裂&lt;/color&gt;伤害时有&lt;color=#e56000&gt;50%&lt;/color&gt;概率不消耗&lt;color=#f2b600&gt;斩裂&lt;/color&gt;效果</t>
  </si>
  <si>
    <t>进行三次超高速挥砍，对1名敌人造成&lt;color=#e56000&gt;3&lt;/color&gt;段伤害，每段伤害为攻击力的&lt;color=#e56000&gt;75%&lt;/color&gt;。触发&lt;color=#f2b600&gt;斩裂&lt;/color&gt;伤害时有&lt;color=#e56000&gt;50%&lt;/color&gt;概率不消耗&lt;color=#f2b600&gt;斩裂&lt;/color&gt;效果</t>
  </si>
  <si>
    <t>进行三次超高速挥砍，对1名敌人造成&lt;color=#e56000&gt;3&lt;/color&gt;段伤害，每段伤害为攻击力的&lt;color=#e56000&gt;75%&lt;/color&gt;。触发&lt;color=#f2b600&gt;斩裂&lt;/color&gt;伤害时有&lt;color=#e56000&gt;100%&lt;/color&gt;概率不消耗&lt;color=#f2b600&gt;斩裂&lt;/color&gt;效果</t>
  </si>
  <si>
    <t>对带有&lt;color=#f2b600&gt;斩裂&lt;/color&gt;效果的敌人使用灭尽居合斩时，消耗一层斩裂效果，使每次伤害都会额外造成一次攻击力&lt;color=#e56000&gt;65%&lt;/color&gt;的斩裂伤害，该伤害为间接伤害，不触发被动及源核效果</t>
  </si>
  <si>
    <t>对带有&lt;color=#f2b600&gt;斩裂&lt;/color&gt;效果的敌人使用灭尽居合斩时，消耗一层斩裂效果，使每次伤害都会额外造成一次攻击力&lt;color=#e56000&gt;68%&lt;/color&gt;的斩裂伤害，该伤害为间接伤害，不触发被动及源核效果</t>
  </si>
  <si>
    <t>对带有&lt;color=#f2b600&gt;斩裂&lt;/color&gt;效果的敌人使用灭尽居合斩时，消耗一层斩裂效果，使每次伤害都会额外造成一次攻击力&lt;color=#e56000&gt;71%&lt;/color&gt;的斩裂伤害，该伤害为间接伤害，不触发被动及源核效果</t>
  </si>
  <si>
    <t>对带有&lt;color=#f2b600&gt;斩裂&lt;/color&gt;效果的敌人使用灭尽居合斩时，消耗一层斩裂效果，使每次伤害都会额外造成一次攻击力&lt;color=#e56000&gt;75%&lt;/color&gt;的斩裂伤害，该伤害为间接伤害，不触发被动及源核效果</t>
  </si>
  <si>
    <t>对带有&lt;color=#f2b600&gt;斩裂&lt;/color&gt;效果的敌人使用灭尽居合斩时，消耗一层斩裂效果，使每次伤害都会额外造成一次攻击力&lt;color=#e56000&gt;75%&lt;/color&gt;的斩裂伤害，该伤害为间接伤害，不触发被动及源核效果。触发斩裂同时添加&lt;color=#e56000&gt;“刀伤”&lt;/color&gt;：回合前造成攻击80%的伤害，持续3回合</t>
  </si>
  <si>
    <t>进行三次超高速挥砍，对1名敌人造成&lt;color=#e56000&gt;3&lt;/color&gt;段伤害，每段伤害为攻击力的&lt;color=#e56000&gt;73%&lt;/color&gt;</t>
  </si>
  <si>
    <t>进行三次超高速挥砍，对1名敌人造成&lt;color=#e56000&gt;3&lt;/color&gt;段伤害，每段伤害为攻击力的&lt;color=#e56000&gt;76%&lt;/color&gt;。触发&lt;color=#f2b600&gt;斩裂&lt;/color&gt;伤害时有&lt;color=#e56000&gt;50%&lt;/color&gt;概率不消耗&lt;color=#f2b600&gt;斩裂&lt;/color&gt;效果</t>
  </si>
  <si>
    <t>进行三次超高速挥砍，对1名敌人造成&lt;color=#e56000&gt;3&lt;/color&gt;段伤害，每段伤害为攻击力的&lt;color=#e56000&gt;80%&lt;/color&gt;。触发&lt;color=#f2b600&gt;斩裂&lt;/color&gt;伤害时有&lt;color=#e56000&gt;50%&lt;/color&gt;概率不消耗&lt;color=#f2b600&gt;斩裂&lt;/color&gt;效果</t>
  </si>
  <si>
    <t>进行三次超高速挥砍，对1名敌人造成&lt;color=#e56000&gt;3&lt;/color&gt;段伤害，每段伤害为攻击力的&lt;color=#e56000&gt;80%&lt;/color&gt;。触发&lt;color=#f2b600&gt;斩裂&lt;/color&gt;伤害时有&lt;color=#e56000&gt;100%&lt;/color&gt;概率不消耗&lt;color=#f2b600&gt;斩裂&lt;/color&gt;效果</t>
  </si>
  <si>
    <t>对全体敌人&lt;color=#e56000&gt;随机攻击&lt;/color&gt;4次（可重复攻击同一敌人），每次攻击伤害为攻击力的&lt;color=#e56000&gt;165%&lt;/color&gt;，敌人血量每降低1%，该次伤害降低&lt;color=#e56000&gt;0.8%&lt;/color&gt;</t>
  </si>
  <si>
    <t>对全体敌人&lt;color=#e56000&gt;随机攻击&lt;/color&gt;4次（可重复攻击同一敌人），每次攻击伤害为攻击力的&lt;color=#e56000&gt;175%&lt;/color&gt;，敌人血量每降低1%，该次伤害降低&lt;color=#e56000&gt;0.85%&lt;/color&gt;</t>
  </si>
  <si>
    <t>对全体敌人&lt;color=#e56000&gt;随机攻击&lt;/color&gt;4次（可重复攻击同一敌人），每次攻击伤害为攻击力的&lt;color=#e56000&gt;185%&lt;/color&gt;，敌人血量每降低1%，该次伤害降低&lt;color=#e56000&gt;0.9%&lt;/color&gt;</t>
  </si>
  <si>
    <t>对全体敌人&lt;color=#e56000&gt;随机攻击&lt;/color&gt;4次（可重复攻击同一敌人），每次攻击伤害为攻击力的&lt;color=#e56000&gt;195%&lt;/color&gt;，敌人血量每降低1%，该次伤害降低&lt;color=#e56000&gt;0.95%&lt;/color&gt;</t>
  </si>
  <si>
    <t>对全体敌人&lt;color=#e56000&gt;随机攻击&lt;/color&gt;4次（可重复攻击同一敌人），每次攻击伤害为攻击力的&lt;color=#e56000&gt;205%&lt;/color&gt;，敌人血量每降低1%，该次伤害降低&lt;color=#e56000&gt;1%&lt;/color&gt;。对主目标造成&lt;color=#f2b600&gt;大出血&lt;/color&gt;</t>
  </si>
  <si>
    <t>对敌人造成伤害时有&lt;color=#e56000&gt;40%&lt;/color&gt;的几率使敌人&lt;color=#f2b600&gt;大出血&lt;/color&gt;，敌人回合开始时会受到自身生命上限&lt;color=#e56000&gt;23%&lt;/color&gt;的伤害，最高不能超过毒刺攻击力的&lt;color=#e56000&gt;150%&lt;/color&gt;，敌人血量每降低1%，触发概率降低&lt;color=#e56000&gt;0.3%&lt;/color&gt;</t>
  </si>
  <si>
    <t>对敌人造成伤害时有&lt;color=#e56000&gt;60%&lt;/color&gt;的几率使敌人&lt;color=#f2b600&gt;大出血&lt;/color&gt;，敌人回合开始时会受到自身生命上限&lt;color=#e56000&gt;23%&lt;/color&gt;的伤害，最高不能超过毒刺攻击力的&lt;color=#e56000&gt;150%&lt;/color&gt;，敌人血量每降低1%，触发概率降低&lt;color=#e56000&gt;0.4%&lt;/color&gt;</t>
  </si>
  <si>
    <t>对敌人造成伤害时有&lt;color=#e56000&gt;80%&lt;/color&gt;的几率使敌人&lt;color=#f2b600&gt;大出血&lt;/color&gt;，敌人回合开始时会受到自身生命上限&lt;color=#e56000&gt;28%&lt;/color&gt;的伤害，最高不能超过毒刺攻击力的&lt;color=#e56000&gt;180%&lt;/color&gt;，敌人血量每降低1%，触发概率降低&lt;color=#e56000&gt;0.4%&lt;/color&gt;</t>
  </si>
  <si>
    <t>对敌人造成伤害时有&lt;color=#e56000&gt;100%&lt;/color&gt;的几率使敌人&lt;color=#f2b600&gt;大出血&lt;/color&gt;，敌人回合开始时会受到自身生命上限&lt;color=#e56000&gt;28%&lt;/color&gt;的伤害，最高不能超过毒刺攻击力的&lt;color=#e56000&gt;180%&lt;/color&gt;，敌人血量每降低1%，触发概率降低&lt;color=#e56000&gt;0.5%&lt;/color&gt;</t>
  </si>
  <si>
    <t>对敌人造成伤害时有&lt;color=#e56000&gt;100%&lt;/color&gt;的几率使敌人&lt;color=#f2b600&gt;大出血&lt;/color&gt;，敌人回合开始时会受到自身生命上限&lt;color=#e56000&gt;33%&lt;/color&gt;的伤害，最高不能超过毒刺攻击力的&lt;color=#e56000&gt;200%&lt;/color&gt;，敌人血量每降低1%，触发概率降低&lt;color=#e56000&gt;0.5%&lt;/color&gt;</t>
  </si>
  <si>
    <t>对敌人造成伤害时有&lt;color=#e56000&gt;40%&lt;/color&gt;的几率使敌人&lt;color=#f2b600&gt;大出血&lt;/color&gt;，敌人回合开始时会受到自身生命上限&lt;color=#e56000&gt;23%&lt;/color&gt;的伤害，最高不能超过毒刺攻击力的&lt;color=#e56000&gt;160%&lt;/color&gt;，敌人血量每降低1%，触发概率降低&lt;color=#e56000&gt;0.3%&lt;/color&gt;</t>
  </si>
  <si>
    <t>对敌人造成伤害时有&lt;color=#e56000&gt;60%&lt;/color&gt;的几率使敌人&lt;color=#f2b600&gt;大出血&lt;/color&gt;，敌人回合开始时会受到自身生命上限&lt;color=#e56000&gt;23%&lt;/color&gt;的伤害，最高不能超过毒刺攻击力的&lt;color=#e56000&gt;160%&lt;/color&gt;，敌人血量每降低1%，触发概率降低&lt;color=#e56000&gt;0.4%&lt;/color&gt;</t>
  </si>
  <si>
    <t>对敌人造成伤害时有&lt;color=#e56000&gt;80%&lt;/color&gt;的几率使敌人&lt;color=#f2b600&gt;大出血&lt;/color&gt;，敌人回合开始时会受到自身生命上限&lt;color=#e56000&gt;28%&lt;/color&gt;的伤害，最高不能超过毒刺攻击力的&lt;color=#e56000&gt;190%&lt;/color&gt;，敌人血量每降低1%，触发概率降低&lt;color=#e56000&gt;0.4%&lt;/color&gt;</t>
  </si>
  <si>
    <t>对敌人造成伤害时有&lt;color=#e56000&gt;100%&lt;/color&gt;的几率使敌人&lt;color=#f2b600&gt;大出血&lt;/color&gt;，敌人回合开始时会受到自身生命上限&lt;color=#e56000&gt;28%&lt;/color&gt;的伤害，最高不能超过毒刺攻击力的&lt;color=#e56000&gt;190%&lt;/color&gt;，敌人血量每降低1%，触发概率降低&lt;color=#e56000&gt;0.5%&lt;/color&gt;</t>
  </si>
  <si>
    <t>对敌人造成伤害时有&lt;color=#e56000&gt;100%&lt;/color&gt;的几率使敌人&lt;color=#f2b600&gt;大出血&lt;/color&gt;，敌人回合开始时会受到自身生命上限&lt;color=#e56000&gt;33%&lt;/color&gt;的伤害，最高不能超过毒刺攻击力的&lt;color=#e56000&gt;210%&lt;/color&gt;，敌人血量每降低1%，触发概率降低&lt;color=#e56000&gt;0.5%&lt;/color&gt;</t>
  </si>
  <si>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25%&lt;/color&gt;</t>
  </si>
  <si>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30%&lt;/color&gt;</t>
  </si>
  <si>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40%&lt;/color&gt;</t>
  </si>
  <si>
    <t>射出数个黄金弹球在敌方阵营中乱射，对全体敌人造成攻击力&lt;color=#e56000&gt;125%&lt;/color&gt;的伤害，若被攻击的敌人血量高于&lt;color=#e56000&gt;75%、50%、25%&lt;/color&gt;，分别对其额外造成&lt;color=#e56000&gt;3、2、1&lt;/color&gt;段的&lt;color=#f2b600&gt;弹射&lt;/color&gt;伤害，每段伤害为攻击力的&lt;color=#e56000&gt;40%&lt;/color&gt;</t>
  </si>
  <si>
    <t>黄金球的子弹总能通过反弹跳弹的方式攻击到敌人弱点。在黄金球行动回合上有&lt;color=#f2b600&gt;AT Bonus&lt;/color&gt;时，首次伤害可以使敌人陷入&lt;color=#f2b600&gt;暴露状态&lt;/color&gt;，在暴露状态下的敌人受到伤害提高&lt;color=#e56000&gt;13%&lt;/color&gt;</t>
  </si>
  <si>
    <t>黄金球的子弹总能通过反弹跳弹的方式攻击到敌人弱点。在黄金球行动回合上有&lt;color=#f2b600&gt;AT Bonus&lt;/color&gt;时，首次伤害可以使敌人陷入&lt;color=#f2b600&gt;暴露状态&lt;/color&gt;，在暴露状态下的敌人受到伤害提高&lt;color=#e56000&gt;18%&lt;/color&gt;</t>
  </si>
  <si>
    <t>黄金球的子弹总能通过反弹跳弹的方式攻击到敌人弱点。在黄金球行动回合上有&lt;color=#f2b600&gt;AT Bonus&lt;/color&gt;时，首次伤害可以使敌人陷入&lt;color=#f2b600&gt;暴露状态&lt;/color&gt;，在暴露状态下的敌人受到伤害提高&lt;color=#e56000&gt;18%&lt;/color&gt;，可叠加2层</t>
  </si>
  <si>
    <t>黄金球的子弹总能通过反弹跳弹的方式攻击到敌人弱点。在黄金球行动回合上有&lt;color=#f2b600&gt;AT Bonus&lt;/color&gt;时，首次伤害可以使敌人陷入&lt;color=#f2b600&gt;暴露状态&lt;/color&gt;，在暴露状态下的敌人受到伤害提高&lt;color=#e56000&gt;23%&lt;/color&gt;，可叠加2层</t>
  </si>
  <si>
    <t>黄金球的子弹总能通过反弹跳弹的方式攻击到敌人弱点。在黄金球行动回合上有&lt;color=#f2b600&gt;AT Bonus&lt;/color&gt;时，首次伤害可以使敌人陷入&lt;color=#f2b600&gt;暴露状态&lt;/color&gt;，在暴露状态下的敌人受到伤害提高&lt;color=#e56000&gt;23%&lt;/color&gt;，可叠加3层</t>
  </si>
  <si>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28%&lt;/color&gt;</t>
  </si>
  <si>
    <t>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33%&lt;/color&gt;</t>
  </si>
  <si>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33%&lt;/color&gt;</t>
  </si>
  <si>
    <t>射出数个黄金弹球在敌方阵营中乱射，对全体敌人造成攻击力&lt;color=#e56000&gt;115%&lt;/color&gt;的伤害，若被攻击的敌人血量高于&lt;color=#e56000&gt;75%、50%、25%&lt;/color&gt;，分别对其额外造成&lt;color=#e56000&gt;3、2、1&lt;/color&gt;段的&lt;color=#f2b600&gt;弹射&lt;/color&gt;伤害，每段伤害为攻击力的&lt;color=#e56000&gt;43%&lt;/color&gt;</t>
  </si>
  <si>
    <t>射出数个黄金弹球在敌方阵营中乱射，对全体敌人造成攻击力&lt;color=#e56000&gt;125%&lt;/color&gt;的伤害，若被攻击的敌人血量高于&lt;color=#e56000&gt;75%、50%、25%&lt;/color&gt;，分别对其额外造成&lt;color=#e56000&gt;3、2、1&lt;/color&gt;段的&lt;color=#f2b600&gt;弹射&lt;/color&gt;伤害，每段伤害为攻击力的&lt;color=#e56000&gt;43%&lt;/color&gt;</t>
  </si>
  <si>
    <t>积蓄力量发动强力一击攻击敌人，对1名敌人造成攻击力&lt;color=#e56000&gt;165%&lt;/color&gt;的伤害，攻击有&lt;color=#f2b600&gt;负面效果&lt;/color&gt;的敌人时此技能暴击率提高&lt;color=#e56000&gt;50%&lt;/color&gt;</t>
  </si>
  <si>
    <t>积蓄力量发动强力一击攻击敌人，对1名敌人造成攻击力&lt;color=#e56000&gt;175%&lt;/color&gt;的伤害，攻击有&lt;color=#f2b600&gt;负面效果&lt;/color&gt;的敌人时此技能暴击率提高&lt;color=#e56000&gt;50%&lt;/color&gt;</t>
  </si>
  <si>
    <t>积蓄力量发动强力一击攻击敌人，对1名敌人造成攻击力&lt;color=#e56000&gt;185%&lt;/color&gt;的伤害，攻击有&lt;color=#f2b600&gt;负面效果&lt;/color&gt;的敌人时此技能暴击率提高&lt;color=#e56000&gt;100%&lt;/color&gt;</t>
  </si>
  <si>
    <t>积蓄力量发动强力一击攻击敌人，对1名敌人造成攻击力&lt;color=#e56000&gt;195%&lt;/color&gt;的伤害，攻击有&lt;color=#f2b600&gt;负面效果&lt;/color&gt;的敌人时此技能暴击率提高&lt;color=#e56000&gt;100%&lt;/color&gt;</t>
  </si>
  <si>
    <t>积蓄力量发动强力一击攻击敌人，对1名敌人造成攻击力&lt;color=#e56000&gt;205%&lt;/color&gt;的伤害，攻击有&lt;color=#f2b600&gt;负面效果&lt;/color&gt;的敌人时此技能暴击率提高&lt;color=#e56000&gt;100%&lt;/color&gt;</t>
  </si>
  <si>
    <t>当攻击的敌人有&lt;color=#f2b600&gt;负面效果&lt;/color&gt;时，弹簧胡子造成的伤害提升&lt;color=#e56000&gt;85%&lt;/color&gt;</t>
  </si>
  <si>
    <t>积蓄力量发动强力一击攻击敌人，对1名敌人造成攻击力&lt;color=#e56000&gt;180%&lt;/color&gt;的伤害，攻击有&lt;color=#f2b600&gt;负面效果&lt;/color&gt;的敌人时此技能暴击率提高&lt;color=#e56000&gt;50%&lt;/color&gt;</t>
  </si>
  <si>
    <t>积蓄力量发动强力一击攻击敌人，对1名敌人造成攻击力&lt;color=#e56000&gt;210%&lt;/color&gt;的伤害，攻击有&lt;color=#f2b600&gt;负面效果&lt;/color&gt;的敌人时此技能暴击率提高&lt;color=#e56000&gt;100%&lt;/color&gt;</t>
  </si>
  <si>
    <t>在危机中指挥战斗，为我方全体链接&lt;color=#f2b600&gt;战斗指挥&lt;/color&gt;技能，持续&lt;color=#e56000&gt;1&lt;/color&gt;回合，处于&lt;color=#f2b600&gt;战斗指挥&lt;/color&gt;效果时可提高&lt;color=#e56000&gt;8%&lt;/color&gt;抵抗，当任一友方受到伤害时，所受伤害平均分配给被&lt;color=#f2b600&gt;战斗指挥&lt;/color&gt;技能链接的队友</t>
  </si>
  <si>
    <t>在危机中指挥战斗，为我方全体链接&lt;color=#f2b600&gt;战斗指挥&lt;/color&gt;技能，持续&lt;color=#e56000&gt;1&lt;/color&gt;回合，处于&lt;color=#f2b600&gt;战斗指挥&lt;/color&gt;效果时可提高&lt;color=#e56000&gt;25%&lt;/color&gt;抵抗，当任一友方受到伤害时，所受伤害平均分配给被&lt;color=#f2b600&gt;战斗指挥&lt;/color&gt;技能链接的队友</t>
  </si>
  <si>
    <t>友方单位处于&lt;color=#f2b600&gt;战斗指挥&lt;/color&gt;效果时，受到伤害降低&lt;color=#e56000&gt;9%&lt;/color&gt;</t>
  </si>
  <si>
    <t>对全体敌人造成攻击力&lt;color=#e56000&gt;140%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t>
  </si>
  <si>
    <t>对全体敌人造成攻击力&lt;color=#e56000&gt;145%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601&gt;过载&lt;/color&gt;状态则无法使用该技能</t>
  </si>
  <si>
    <t>对全体敌人造成攻击力&lt;color=#e56000&gt;150%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602&gt;过载&lt;/color&gt;状态则无法使用该技能</t>
  </si>
  <si>
    <t>对全体敌人造成攻击力&lt;color=#e56000&gt;160%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603&gt;过载&lt;/color&gt;状态则无法使用该技能</t>
  </si>
  <si>
    <t>对全体敌人造成攻击力&lt;color=#e56000&gt;160%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每层&lt;color=#f2b600&gt;过载&lt;/color&gt;可提高青焰自身&lt;color=#e56000&gt;15%&lt;/color&gt;的攻击力</t>
  </si>
  <si>
    <t>对全体敌人造成攻击力&lt;color=#e56000&gt;145%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t>
  </si>
  <si>
    <t>对全体敌人造成攻击力&lt;color=#e56000&gt;150%&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601&gt;过载&lt;/color&gt;状态则无法使用该技能</t>
  </si>
  <si>
    <t>对全体敌人造成攻击力&lt;color=#e56000&gt;155%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602&gt;过载&lt;/color&gt;状态则无法使用该技能</t>
  </si>
  <si>
    <t>对全体敌人造成攻击力&lt;color=#e56000&gt;165%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603&gt;过载&lt;/color&gt;状态则无法使用该技能</t>
  </si>
  <si>
    <t>对全体敌人造成攻击力&lt;color=#e56000&gt;165%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每层&lt;color=#f2b600&gt;过载&lt;/color&gt;可提高青焰自身&lt;color=#e56000&gt;15%&lt;/color&gt;的攻击力</t>
  </si>
  <si>
    <t>对全体敌人造成攻击力&lt;color=#e56000&gt;145%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</si>
  <si>
    <t>对全体敌人造成攻击力&lt;color=#e56000&gt;150%&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</si>
  <si>
    <t>对全体敌人造成攻击力&lt;color=#e56000&gt;155%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</si>
  <si>
    <t>对全体敌人造成攻击力&lt;color=#e56000&gt;165%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t>
  </si>
  <si>
    <t>对全体敌人造成攻击力&lt;color=#e56000&gt;165%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每层&lt;color=#f2b600&gt;过载&lt;/color&gt;可提高青焰自身&lt;color=#e56000&gt;15%&lt;/color&gt;的攻击力</t>
  </si>
  <si>
    <t>利用自身电力在行动条中增加一个&lt;color=#f2b600&gt;高能&lt;/color&gt;AT BONUS，获得&lt;color=#f2b600&gt;高能&lt;/color&gt;的角色会立刻获得一个&lt;color=#e56000&gt;新的回合&lt;/color&gt;，并有&lt;color=#e56000&gt;1%&lt;/color&gt;的几率再多获得一个回合，角色获得&lt;color=#f2b600&gt;高能&lt;/color&gt;后速度降低&lt;color=#e56000&gt;50%&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</si>
  <si>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2%&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</si>
  <si>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3%&lt;/color&gt;的几率再多获得一个回合，角色获得&lt;color=#f2b600&gt;高能&lt;/color&gt;后速度降低&lt;color=#e56000&gt;40%&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</si>
  <si>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4%&lt;/color&gt;的几率再多获得一个回合，角色获得&lt;color=#f2b600&gt;高能&lt;/color&gt;后速度降低&lt;color=#e56000&gt;35%&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</si>
  <si>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5%&lt;/color&gt;的几率再多获得一个回合，角色获得&lt;color=#f2b600&gt;高能&lt;/color&gt;后速度降低&lt;color=#e56000&gt;30%&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</si>
  <si>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1%&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</si>
  <si>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2%&lt;/color&gt;的几率再多获得一个回合，角色获得&lt;color=#f2b600&gt;高能&lt;/color&gt;后速度降低&lt;color=#e56000&gt;40%&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</si>
  <si>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3%&lt;/color&gt;的几率再多获得一个回合，角色获得&lt;color=#f2b600&gt;高能&lt;/color&gt;后速度降低&lt;color=#e56000&gt;35%&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</si>
  <si>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4%&lt;/color&gt;的几率再多获得一个回合，角色获得&lt;color=#f2b600&gt;高能&lt;/color&gt;后速度降低&lt;color=#e56000&gt;30%&lt;/color&gt;，持续2回合。\n连续3回合获得&lt;color=#f2b600&gt;高能&lt;/color&gt;将导致高能疲惫，再次获得&lt;color=#f2b600&gt;高能&lt;/color&gt;时将无任何效果，持续3回合。</t>
  </si>
  <si>
    <t>利用自身电力在行动条中增加一个&lt;color=#f2b600&gt;高能&lt;/color&gt;AT BONUS，获得&lt;color=#f2b600&gt;高能&lt;/color&gt;的角色会立刻获得一个&lt;color=#e56000&gt;新的回合&lt;/color&gt;，并有&lt;color=#e56000&gt;5%&lt;/color&gt;的几率再多获得一个回合，角色获得&lt;color=#f2b600&gt;高能&lt;/color&gt;后速度降低&lt;color=#e56000&gt;25%&lt;/color&gt;，持续2回合。\n连续3回合获得&lt;color=#f2b600&gt;高能&lt;/color&gt;将导致高能疲惫，再次获得&lt;color=#f2b600&gt;高能&lt;/color&gt;时将无任何效果，持续3回合。</t>
  </si>
  <si>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105%&lt;/color&gt;，每次使用电击棍二刀流会让&lt;color=#f2b600&gt;蓄电&lt;/color&gt;效果清零</t>
  </si>
  <si>
    <t>使用&lt;color=#e56000&gt;高压充能&lt;/color&gt;技能时，会为自己的武器充电，让自己获得一层&lt;color=#f2b600&gt;蓄电&lt;/color&gt;效果，该效果最多叠加&lt;color=#e56000&gt;3&lt;/color&gt;层。每层&lt;color=#f2b600&gt;蓄电&lt;/color&gt;效果会让电击棍二刀流伤害提升&lt;color=#e56000&gt;115%&lt;/color&gt;，每次使用电击棍二刀流会让&lt;color=#f2b600&gt;蓄电&lt;/color&gt;效果清零</t>
  </si>
  <si>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115%&lt;/color&gt;，每次使用电击棍二刀流会让&lt;color=#f2b600&gt;蓄电&lt;/color&gt;效果清零</t>
  </si>
  <si>
    <t>使用&lt;color=#e56000&gt;高压充能&lt;/color&gt;技能时，会为自己的武器充电，让自己获得一层&lt;color=#f2b600&gt;蓄电&lt;/color&gt;效果，该效果最多叠加&lt;color=#e56000&gt;4&lt;/color&gt;层。每层&lt;color=#f2b600&gt;蓄电&lt;/color&gt;效果会让电击棍二刀流伤害提升&lt;color=#e56000&gt;125%&lt;/color&gt;，每次使用电击棍二刀流会让&lt;color=#f2b600&gt;蓄电&lt;/color&gt;效果清零</t>
  </si>
  <si>
    <t>使用&lt;color=#e56000&gt;高压充能&lt;/color&gt;技能时，会为自己的武器充电，让自己获得一层&lt;color=#f2b600&gt;蓄电&lt;/color&gt;效果，该效果最多叠加&lt;color=#e56000&gt;5&lt;/color&gt;层。每层&lt;color=#f2b600&gt;蓄电&lt;/color&gt;效果会让电击棍二刀流伤害提升&lt;color=#e56000&gt;125%&lt;/color&gt;，每次使用电击棍二刀流会让&lt;color=#f2b600&gt;蓄电&lt;/color&gt;效果清零</t>
  </si>
  <si>
    <t>利用自身电力在行动条中增加一个&lt;color=#f2b600&gt;高能&lt;/color&gt;AT BONUS，获得&lt;color=#f2b600&gt;高能&lt;/color&gt;的角色会立刻获得一个&lt;color=#e56000&gt;新的回合&lt;/color&gt;，并有&lt;color=#e56000&gt;6%&lt;/color&gt;的几率再多获得一个回合，角色获得&lt;color=#f2b600&gt;高能&lt;/color&gt;后速度降低&lt;color=#e56000&gt;25%&lt;/color&gt;，持续2回合。\n连续3回合获得&lt;color=#f2b600&gt;高能&lt;/color&gt;将导致高能疲惫，再次获得&lt;color=#f2b600&gt;高能&lt;/color&gt;时将无任何效果，持续3回合。</t>
  </si>
  <si>
    <t>挥舞剑玉，让剑玉上的剑球围绕转动。为我方全体回复微笑超人生命上限&lt;color=#e56000&gt;21%&lt;/color&gt;的血量，最多不超过微笑超人攻击力的&lt;color=#e56000&gt;150%&lt;/color&gt;</t>
  </si>
  <si>
    <t>挥舞剑玉，让剑玉上的剑球围绕转动。为我方全体回复微笑超人生命上限&lt;color=#e56000&gt;22%&lt;/color&gt;的血量，最多不超过微笑超人攻击力的&lt;color=#e56000&gt;150%&lt;/color&gt;</t>
  </si>
  <si>
    <t>挥舞剑玉，让剑玉上的剑球围绕转动。为我方全体回复微笑超人生命上限&lt;color=#e56000&gt;23%&lt;/color&gt;的血量，最多不超过微笑超人攻击力的&lt;color=#e56000&gt;150%&lt;/color&gt;</t>
  </si>
  <si>
    <t>挥舞剑玉，让剑玉上的剑球围绕转动。为我方全体回复微笑超人生命上限&lt;color=#e56000&gt;25%&lt;/color&gt;的血量，最多不超过微笑超人攻击力的&lt;color=#e56000&gt;150%&lt;/color&gt;</t>
  </si>
  <si>
    <t>&lt;color=#e56000&gt;暴走世界&lt;/color&gt;对自身的治疗提高&lt;color=#e56000&gt;55%&lt;/color&gt;</t>
  </si>
  <si>
    <t>&lt;color=#e56000&gt;暴走世界&lt;/color&gt;对自身的治疗提高&lt;color=#e56000&gt;65%&lt;/color&gt;</t>
  </si>
  <si>
    <t>&lt;color=#e56000&gt;暴走世界&lt;/color&gt;对自身的治疗提高&lt;color=#e56000&gt;75%&lt;/color&gt;</t>
  </si>
  <si>
    <t>&lt;color=#e56000&gt;暴走世界&lt;/color&gt;对自身的治疗提高&lt;color=#e56000&gt;85%&lt;/color&gt;</t>
  </si>
  <si>
    <t>&lt;color=#e56000&gt;暴走世界&lt;/color&gt;对自身的治疗提高&lt;color=#e56000&gt;95%&lt;/color&gt;</t>
  </si>
  <si>
    <t>挥舞剑玉，让剑玉上的剑球围绕转动。为我方全体回复微笑超人生命上限&lt;color=#e56000&gt;20%&lt;/color&gt;的血量，最多不超过微笑超人攻击力的&lt;color=#e56000&gt;160%&lt;/color&gt;</t>
  </si>
  <si>
    <t>挥舞剑玉，让剑玉上的剑球围绕转动。为我方全体回复微笑超人生命上限&lt;color=#e56000&gt;21%&lt;/color&gt;的血量，最多不超过微笑超人攻击力的&lt;color=#e56000&gt;160%&lt;/color&gt;</t>
  </si>
  <si>
    <t>挥舞剑玉，让剑玉上的剑球围绕转动。为我方全体回复微笑超人生命上限&lt;color=#e56000&gt;22%&lt;/color&gt;的血量，最多不超过微笑超人攻击力的&lt;color=#e56000&gt;160%&lt;/color&gt;</t>
  </si>
  <si>
    <t>挥舞剑玉，让剑玉上的剑球围绕转动。为我方全体回复微笑超人生命上限&lt;color=#e56000&gt;23%&lt;/color&gt;的血量，最多不超过微笑超人攻击力的&lt;color=#e56000&gt;160%&lt;/color&gt;</t>
  </si>
  <si>
    <t>挥舞剑玉，让剑玉上的剑球围绕转动。为我方全体回复微笑超人生命上限&lt;color=#e56000&gt;25%&lt;/color&gt;的血量，最多不超过微笑超人攻击力的&lt;color=#e56000&gt;160%&lt;/color&gt;</t>
  </si>
  <si>
    <t>回复100%血量</t>
  </si>
  <si>
    <t>使用双手用力砸向地面，对1名敌人先造成&lt;color=#e56000&gt;3&lt;/color&gt;段伤害，每段伤害为攻击力的&lt;color=#e56000&gt;56%&lt;/color&gt;，同时清除行动条上&lt;color=#e56000&gt;3&lt;/color&gt;个AT BONUS（敌人行动位上的优先），自身会受到当前生命&lt;color=#e56000&gt;12%&lt;/color&gt;的&lt;color=#f2b600&gt;反震伤害&lt;/color&gt;</t>
  </si>
  <si>
    <t>使用双手用力砸向地面，对1名敌人先造成&lt;color=#e56000&gt;3&lt;/color&gt;段伤害，每段伤害为攻击力的&lt;color=#e56000&gt;60%&lt;/color&gt;，同时清除行动条上&lt;color=#e56000&gt;3&lt;/color&gt;个AT BONUS（敌人行动位上的优先），自身会受到当前生命&lt;color=#e56000&gt;10%&lt;/color&gt;的&lt;color=#f2b600&gt;反震伤害&lt;/color&gt;</t>
  </si>
  <si>
    <t>使用双手用力砸向地面，对1名敌人先造成&lt;color=#e56000&gt;3&lt;/color&gt;段伤害，每段伤害为攻击力的&lt;color=#e56000&gt;63%&lt;/color&gt;，然后额外造成&lt;color=#e56000&gt;8%&lt;/color&gt;自身生命上限的伤害，同时清除行动条上&lt;color=#e56000&gt;3&lt;/color&gt;个AT BONUS（敌人行动位上的优先），自身会受到当前生命&lt;color=#e56000&gt;8%&lt;/color&gt;的&lt;color=#f2b600&gt;反震伤害&lt;/color&gt;</t>
  </si>
  <si>
    <t>使用双手用力砸向地面，对1名敌人先造成&lt;color=#e56000&gt;3&lt;/color&gt;段伤害，每段伤害为攻击力的&lt;color=#e56000&gt;66%&lt;/color&gt;，然后额外造成&lt;color=#e56000&gt;8%&lt;/color&gt;自身生命上限的伤害，同时清除行动条上&lt;color=#e56000&gt;3&lt;/color&gt;个AT BONUS（敌人行动位上的优先），自身会受到当前生命&lt;color=#e56000&gt;6%&lt;/color&gt;的&lt;color=#f2b600&gt;反震伤害&lt;/color&gt;</t>
  </si>
  <si>
    <t>使用双手用力砸向地面，对1名敌人先造成&lt;color=#e56000&gt;3&lt;/color&gt;段伤害，每段伤害为攻击力的&lt;color=#e56000&gt;70%&lt;/color&gt;，然后额外造成&lt;color=#e56000&gt;8%&lt;/color&gt;自身生命上限的伤害，同时清除行动条上&lt;color=#e56000&gt;3&lt;/color&gt;个AT BONUS（敌人行动位上的优先），自身会受到当前生命&lt;color=#e56000&gt;4%&lt;/color&gt;的&lt;color=#f2b600&gt;反震伤害&lt;/color&gt;</t>
  </si>
  <si>
    <t>使用双手用力砸向地面，对1名敌人先造成&lt;color=#e56000&gt;3&lt;/color&gt;段伤害，每段伤害为攻击力的&lt;color=#e56000&gt;59%&lt;/color&gt;，同时清除行动条上&lt;color=#e56000&gt;3&lt;/color&gt;个AT BONUS（敌人行动位上的优先），自身会受到当前生命&lt;color=#e56000&gt;12%&lt;/color&gt;的&lt;color=#f2b600&gt;反震伤害&lt;/color&gt;</t>
  </si>
  <si>
    <t>使用双手用力砸向地面，对1名敌人先造成&lt;color=#e56000&gt;3&lt;/color&gt;段伤害，每段伤害为攻击力的&lt;color=#e56000&gt;63%&lt;/color&gt;，同时清除行动条上&lt;color=#e56000&gt;3&lt;/color&gt;个AT BONUS（敌人行动位上的优先），自身会受到当前生命&lt;color=#e56000&gt;10%&lt;/color&gt;的&lt;color=#f2b600&gt;反震伤害&lt;/color&gt;</t>
  </si>
  <si>
    <t>使用双手用力砸向地面，对1名敌人先造成&lt;color=#e56000&gt;3&lt;/color&gt;段伤害，每段伤害为攻击力的&lt;color=#e56000&gt;66%&lt;/color&gt;，然后额外造成&lt;color=#e56000&gt;8%&lt;/color&gt;自身生命上限的伤害，同时清除行动条上&lt;color=#e56000&gt;3&lt;/color&gt;个AT BONUS（敌人行动位上的优先），自身会受到当前生命&lt;color=#e56000&gt;8%&lt;/color&gt;的&lt;color=#f2b600&gt;反震伤害&lt;/color&gt;</t>
  </si>
  <si>
    <t>使用双手用力砸向地面，对1名敌人先造成&lt;color=#e56000&gt;3&lt;/color&gt;段伤害，每段伤害为攻击力的&lt;color=#e56000&gt;69%&lt;/color&gt;，然后额外造成&lt;color=#e56000&gt;8%&lt;/color&gt;自身生命上限的伤害，同时清除行动条上&lt;color=#e56000&gt;3&lt;/color&gt;个AT BONUS（敌人行动位上的优先），自身会受到当前生命&lt;color=#e56000&gt;6%&lt;/color&gt;的&lt;color=#f2b600&gt;反震伤害&lt;/color&gt;</t>
  </si>
  <si>
    <t>使用双手用力砸向地面，对1名敌人先造成&lt;color=#e56000&gt;3&lt;/color&gt;段伤害，每段伤害为攻击力的&lt;color=#e56000&gt;73%&lt;/color&gt;，然后额外造成&lt;color=#e56000&gt;8%&lt;/color&gt;自身生命上限的伤害，同时清除行动条上&lt;color=#e56000&gt;3&lt;/color&gt;个AT BONUS（敌人行动位上的优先），自身会受到当前生命&lt;color=#e56000&gt;4%&lt;/color&gt;的&lt;color=#f2b600&gt;反震伤害&lt;/color&gt;</t>
  </si>
  <si>
    <t>因为模仿大猩猩从而可以获得自然的庇护。自身受到伤害的时候使我方全体获得&lt;color=#f2b600&gt;自然的庇护&lt;/color&gt;，持续一回合。&lt;color=#f2b600&gt;自然的庇护&lt;/color&gt;可使目标获得&lt;color=#e56000&gt;23%&lt;/color&gt;反伤及&lt;color=#e56000&gt;20%&lt;/color&gt;抵抗。受到伤害时反弹所受伤害</t>
  </si>
  <si>
    <t>因为模仿大猩猩从而可以获得自然的庇护。自身受到伤害的时候使我方全体获得&lt;color=#f2b600&gt;自然的庇护&lt;/color&gt;，持续一回合。&lt;color=#f2b600&gt;自然的庇护&lt;/color&gt;可使目标获得&lt;color=#e56000&gt;25%&lt;/color&gt;反伤及&lt;color=#e56000&gt;20%&lt;/color&gt;抵抗。受到伤害时反弹所受伤害</t>
  </si>
  <si>
    <t>因为模仿大猩猩从而可以获得自然的庇护。自身受到伤害的时候使我方全体获得&lt;color=#f2b600&gt;自然的庇护&lt;/color&gt;，持续一回合。&lt;color=#f2b600&gt;自然的庇护&lt;/color&gt;可使目标获得&lt;color=#e56000&gt;33%&lt;/color&gt;反伤及&lt;color=#e56000&gt;20%&lt;/color&gt;抵抗。受到伤害时反弹所受伤害</t>
  </si>
  <si>
    <t>使用双手用力砸向地面，对1名敌人先造成&lt;color=#e56000&gt;3&lt;/color&gt;段伤害，每段伤害为攻击力的&lt;color=#e56000&gt;59%&lt;/color&gt;，同时清除行动条上&lt;color=#e56000&gt;3&lt;/color&gt;个AT BONUS（敌人行动位上的优先），自身会受到当前生命&lt;color=#e56000&gt;10%&lt;/color&gt;的&lt;color=#f2b600&gt;反震伤害&lt;/color&gt;</t>
  </si>
  <si>
    <t>使用双手用力砸向地面，对1名敌人先造成&lt;color=#e56000&gt;3&lt;/color&gt;段伤害，每段伤害为攻击力的&lt;color=#e56000&gt;63%&lt;/color&gt;，同时清除行动条上&lt;color=#e56000&gt;3&lt;/color&gt;个AT BONUS（敌人行动位上的优先），自身会受到当前生命&lt;color=#e56000&gt;8%&lt;/color&gt;的&lt;color=#f2b600&gt;反震伤害&lt;/color&gt;</t>
  </si>
  <si>
    <t>使用双手用力砸向地面，对1名敌人先造成&lt;color=#e56000&gt;3&lt;/color&gt;段伤害，每段伤害为攻击力的&lt;color=#e56000&gt;69%&lt;/color&gt;，然后额外造成&lt;color=#e56000&gt;8%&lt;/color&gt;自身生命上限的伤害，同时清除行动条上&lt;color=#e56000&gt;3&lt;/color&gt;个AT BONUS（敌人行动位上的优先），自身会受到当前生命&lt;color=#e56000&gt;4%&lt;/color&gt;的&lt;color=#f2b600&gt;反震伤害&lt;/color&gt;</t>
  </si>
  <si>
    <t>使用双手用力砸向地面，对1名敌人先造成&lt;color=#e56000&gt;3&lt;/color&gt;段伤害，每段伤害为攻击力的&lt;color=#e56000&gt;73%&lt;/color&gt;，然后额外造成&lt;color=#e56000&gt;8%&lt;/color&gt;自身生命上限的伤害，同时清除行动条上&lt;color=#e56000&gt;3&lt;/color&gt;个AT BONUS（敌人行动位上的优先），自身会受到当前生命&lt;color=#e56000&gt;2%&lt;/color&gt;的&lt;color=#f2b600&gt;反震伤害&lt;/color&gt;</t>
  </si>
  <si>
    <t>地狱的吹雪开始行动时如拥有&lt;color=#f2b600&gt;AT BONUS&lt;/color&gt;，则在行动结束之后会在行动条上随机增加&lt;color=#e56000&gt;1&lt;/color&gt;个AT BONUS（优先加在没有AT BONUS的位置）,并有&lt;color=#e56000&gt;30%&lt;/color&gt;概率额外添加1个AT BONUS</t>
  </si>
  <si>
    <t>地狱的吹雪开始行动时如拥有&lt;color=#f2b600&gt;AT BONUS&lt;/color&gt;，则在行动结束之后会在行动条上随机增加&lt;color=#e56000&gt;1&lt;/color&gt;个AT BONUS（优先加在没有AT BONUS的位置）,并有&lt;color=#e56000&gt;50%&lt;/color&gt;概率额外添加1个AT BONUS</t>
  </si>
  <si>
    <t>地狱的吹雪开始行动时如拥有&lt;color=#f2b600&gt;AT BONUS&lt;/color&gt;，则在行动结束之后会在行动条上随机增加&lt;color=#e56000&gt;2&lt;/color&gt;个AT BONUS（优先加在没有AT BONUS的位置）,并有&lt;color=#e56000&gt;70%&lt;/color&gt;概率额外添加1个AT BONUS</t>
  </si>
  <si>
    <t>行动结束之后，地狱的吹雪会在行动条上随机增加&lt;color=#e56000&gt;2&lt;/color&gt;个AT BONUS（优先加在没有AT BONUS的位置）,并有&lt;color=#e56000&gt;90%&lt;/color&gt;概率额外添加1个AT BONUS</t>
  </si>
  <si>
    <t>使用地狱岚对全体敌人造成&lt;color=#e56000&gt;3&lt;/color&gt;段伤害，每段伤害为攻击力的&lt;color=#e56000&gt;50%&lt;/color&gt;，并对全体敌人添加&lt;color=#e56000&gt;30%&lt;/color&gt;的减疗效果，持续&lt;color=#e56000&gt;1&lt;/color&gt;回合。</t>
  </si>
  <si>
    <t>使用地狱岚对全体敌人造成&lt;color=#e56000&gt;3&lt;/color&gt;段伤害，每段伤害为攻击力的&lt;color=#e56000&gt;52%&lt;/color&gt;，并对全体敌人添加&lt;color=#e56000&gt;35%&lt;/color&gt;的减疗效果，持续&lt;color=#e56000&gt;1&lt;/color&gt;回合。</t>
  </si>
  <si>
    <t>使用地狱岚对全体敌人造成&lt;color=#e56000&gt;3&lt;/color&gt;段伤害，每段伤害为攻击力的&lt;color=#e56000&gt;54%&lt;/color&gt;，并对全体敌人添加&lt;color=#e56000&gt;40%&lt;/color&gt;的减疗效果，持续&lt;color=#e56000&gt;1&lt;/color&gt;回合。</t>
  </si>
  <si>
    <t>使用地狱岚对全体敌人造成&lt;color=#e56000&gt;3&lt;/color&gt;段伤害，每段伤害为攻击力的&lt;color=#e56000&gt;57%&lt;/color&gt;，并对全体敌人添加&lt;color=#e56000&gt;45%&lt;/color&gt;的减疗效果，持续&lt;color=#e56000&gt;1&lt;/color&gt;回合。</t>
  </si>
  <si>
    <t>使用地狱岚对全体敌人造成&lt;color=#e56000&gt;3&lt;/color&gt;段伤害，每段伤害为攻击力的&lt;color=#e56000&gt;60%&lt;/color&gt;，并对全体敌人添加&lt;color=#e56000&gt;50%&lt;/color&gt;的减疗效果，持续&lt;color=#e56000&gt;2&lt;/color&gt;回合。</t>
  </si>
  <si>
    <t>使用地狱岚对全体敌人造成&lt;color=#e56000&gt;3&lt;/color&gt;段伤害，每段伤害为攻击力的&lt;color=#e56000&gt;50%&lt;/color&gt;</t>
  </si>
  <si>
    <t>使用地狱岚对全体敌人造成&lt;color=#e56000&gt;3&lt;/color&gt;段伤害，每段伤害为攻击力的&lt;color=#e56000&gt;54%&lt;/color&gt;</t>
  </si>
  <si>
    <t>使用地狱岚对全体敌人造成&lt;color=#e56000&gt;3&lt;/color&gt;段伤害，每段伤害为攻击力的&lt;color=#e56000&gt;57%&lt;/color&gt;</t>
  </si>
  <si>
    <t>使用地狱岚对全体敌人造成&lt;color=#e56000&gt;3&lt;/color&gt;段伤害，每段伤害为攻击力的&lt;color=#e56000&gt;60%&lt;/color&gt;</t>
  </si>
  <si>
    <t>使用地狱岚对全体敌人造成&lt;color=#e56000&gt;3&lt;/color&gt;段伤害，每段伤害为攻击力的&lt;color=#e56000&gt;52%&lt;/color&gt;，并对全体敌人添加&lt;color=#e56000&gt;30%&lt;/color&gt;的减疗效果，持续&lt;color=#e56000&gt;1&lt;/color&gt;回合。</t>
  </si>
  <si>
    <t>使用地狱岚对全体敌人造成&lt;color=#e56000&gt;3&lt;/color&gt;段伤害，每段伤害为攻击力的&lt;color=#e56000&gt;54%&lt;/color&gt;，并对全体敌人添加&lt;color=#e56000&gt;35%&lt;/color&gt;的减疗效果，持续&lt;color=#e56000&gt;1&lt;/color&gt;回合。</t>
  </si>
  <si>
    <t>使用地狱岚对全体敌人造成&lt;color=#e56000&gt;3&lt;/color&gt;段伤害，每段伤害为攻击力的&lt;color=#e56000&gt;56%&lt;/color&gt;，并对全体敌人添加&lt;color=#e56000&gt;40%&lt;/color&gt;的减疗效果，持续&lt;color=#e56000&gt;1&lt;/color&gt;回合。</t>
  </si>
  <si>
    <t>使用地狱岚对全体敌人造成&lt;color=#e56000&gt;3&lt;/color&gt;段伤害，每段伤害为攻击力的&lt;color=#e56000&gt;59%&lt;/color&gt;，并对全体敌人添加&lt;color=#e56000&gt;45%&lt;/color&gt;的减疗效果，持续&lt;color=#e56000&gt;1&lt;/color&gt;回合。</t>
  </si>
  <si>
    <t>使用地狱岚对全体敌人造成&lt;color=#e56000&gt;3&lt;/color&gt;段伤害，每段伤害为攻击力的&lt;color=#e56000&gt;62%&lt;/color&gt;，并对全体敌人添加&lt;color=#e56000&gt;50%&lt;/color&gt;的减疗效果，持续&lt;color=#e56000&gt;2&lt;/color&gt;回合。</t>
  </si>
  <si>
    <t>地狱的吹雪开始行动时如拥有&lt;color=#f2b600&gt;AT BONUS&lt;/color&gt;，则在行动结束之后会在行动条上随机增加&lt;color=#e56000&gt;3&lt;/color&gt;个AT BONUS（优先加在没有AT BONUS的位置）,并有&lt;color=#e56000&gt;50%&lt;/color&gt;概率额外添加1个AT BONUS</t>
  </si>
  <si>
    <t>地狱的吹雪开始行动时如拥有&lt;color=#f2b600&gt;AT BONUS&lt;/color&gt;，则在行动结束之后会在行动条上随机增加&lt;color=#e56000&gt;3&lt;/color&gt;个AT BONUS（优先加在没有AT BONUS的位置）,并有&lt;color=#e56000&gt;70%&lt;/color&gt;概率额外添加1个AT BONUS</t>
  </si>
  <si>
    <t>行动结束之后，地狱的吹雪会在行动条上随机增加&lt;color=#e56000&gt;3&lt;/color&gt;个AT BONUS（优先加在没有AT BONUS的位置）,并有&lt;color=#e56000&gt;90%&lt;/color&gt;概率额外添加1个AT BONUS</t>
  </si>
  <si>
    <t>使用地狱岚对全体敌人造成&lt;color=#e56000&gt;3&lt;/color&gt;段伤害，每段伤害为攻击力的&lt;color=#e56000&gt;56%&lt;/color&gt;，并对全体敌人添加&lt;color=#e56000&gt;45%&lt;/color&gt;的减疗效果，持续&lt;color=#e56000&gt;1&lt;/color&gt;回合。</t>
  </si>
  <si>
    <t>使用地狱岚对全体敌人造成&lt;color=#e56000&gt;3&lt;/color&gt;段伤害，每段伤害为攻击力的&lt;color=#e56000&gt;59%&lt;/color&gt;，并对全体敌人添加&lt;color=#e56000&gt;50%&lt;/color&gt;的减疗效果，持续&lt;color=#e56000&gt;1&lt;/color&gt;回合。</t>
  </si>
  <si>
    <t>使用地狱岚对全体敌人造成&lt;color=#e56000&gt;3&lt;/color&gt;段伤害，每段伤害为攻击力的&lt;color=#e56000&gt;62%&lt;/color&gt;，并对全体敌人添加&lt;color=#e56000&gt;55%&lt;/color&gt;的减疗效果，持续&lt;color=#e56000&gt;2&lt;/color&gt;回合。</t>
  </si>
  <si>
    <t>地狱的吹雪开始行动时如拥有&lt;color=#f2b600&gt;AT BONUS&lt;/color&gt;，则在行动结束之后会在行动条上随机增加&lt;color=#e56000&gt;2&lt;/color&gt;个AT BONUS（优先加在没有AT BONUS的位置）</t>
  </si>
  <si>
    <t>使用地狱岚对全体敌人造成&lt;color=#e56000&gt;3&lt;/color&gt;段伤害，每段伤害为攻击力的&lt;color=#e56000&gt;45%&lt;/color&gt;，敌人身上每有1个&lt;color=#f2b600&gt;负面效果&lt;/color&gt;，则对该敌人伤害增加&lt;color=#e56000&gt;20%&lt;/color&gt;（增伤最高&lt;color=#e56000&gt;60%&lt;/color&gt;）</t>
  </si>
  <si>
    <t>使用地狱岚对全体敌人造成&lt;color=#e56000&gt;3&lt;/color&gt;段伤害，每段伤害为攻击力的&lt;color=#e56000&gt;47%&lt;/color&gt;，敌人身上每有1个&lt;color=#f2b600&gt;负面效果&lt;/color&gt;，则对该敌人伤害增加&lt;color=#e56000&gt;21%&lt;/color&gt;（增伤最高&lt;color=#e56000&gt;63%&lt;/color&gt;）</t>
  </si>
  <si>
    <t>使用地狱岚对全体敌人造成&lt;color=#e56000&gt;3&lt;/color&gt;段伤害，每段伤害为攻击力的&lt;color=#e56000&gt;49%&lt;/color&gt;，敌人身上每有1个&lt;color=#f2b600&gt;负面效果&lt;/color&gt;，则对该敌人伤害增加&lt;color=#e56000&gt;22%&lt;/color&gt;（增伤最高&lt;color=#e56000&gt;66%&lt;/color&gt;）</t>
  </si>
  <si>
    <t>使用地狱岚对全体敌人造成&lt;color=#e56000&gt;3&lt;/color&gt;段伤害，每段伤害为攻击力的&lt;color=#e56000&gt;52%&lt;/color&gt;，敌人身上每有1个&lt;color=#f2b600&gt;负面效果&lt;/color&gt;，则对该敌人伤害增加&lt;color=#e56000&gt;23%&lt;/color&gt;（增伤最高&lt;color=#e56000&gt;69%&lt;/color&gt;）</t>
  </si>
  <si>
    <t>使用地狱岚对全体敌人造成&lt;color=#e56000&gt;3&lt;/color&gt;段伤害，每段伤害为攻击力的&lt;color=#e56000&gt;55%&lt;/color&gt;，敌人身上每有1个&lt;color=#f2b600&gt;负面效果&lt;/color&gt;，则对该敌人伤害增加&lt;color=#e56000&gt;25%&lt;/color&gt;（增伤最高&lt;color=#e56000&gt;75%&lt;/color&gt;）</t>
  </si>
  <si>
    <t>使用终极火箭直拳对1名敌人并造成&lt;color=#e56000&gt;2&lt;/color&gt;段伤害，每段伤害为攻击力的&lt;color=#e56000&gt;90%&lt;/color&gt;</t>
  </si>
  <si>
    <t>使用终极火箭直拳对1名敌人并造成&lt;color=#e56000&gt;2&lt;/color&gt;段伤害，每段伤害为攻击力的&lt;color=#e56000&gt;93%&lt;/color&gt;</t>
  </si>
  <si>
    <t>使用终极火箭直拳对1名敌人并造成&lt;color=#e56000&gt;2&lt;/color&gt;段伤害，每段伤害为攻击力的&lt;color=#e56000&gt;97%&lt;/color&gt;</t>
  </si>
  <si>
    <t>使用终极火箭直拳对1名敌人并造成&lt;color=#e56000&gt;2&lt;/color&gt;段伤害，每段伤害为攻击力的&lt;color=#e56000&gt;101%&lt;/color&gt;</t>
  </si>
  <si>
    <t>使用终极火箭直拳对1名敌人并造成&lt;color=#e56000&gt;2&lt;/color&gt;段伤害，每段伤害为攻击力的&lt;color=#e56000&gt;105%&lt;/color&gt;</t>
  </si>
  <si>
    <t>冲天好小子每当受到伤害时会获得&lt;color=#f2b600&gt;喷射充能&lt;/color&gt;，提高终极火箭直拳&lt;color=#e56000&gt;20%&lt;/color&gt;的伤害，如本回合行动有AT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</si>
  <si>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冲天好小子每当受到伤害时会获得&lt;color=#f2b600&gt;喷射充能&lt;/color&gt;，提高终极火箭直拳&lt;color=#e56000&gt;24%&lt;/color&gt;的伤害，如本回合行动有AT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</si>
  <si>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冲天好小子每当受到伤害时会获得&lt;color=#f2b600&gt;喷射充能&lt;/color&gt;，提高终极火箭直拳&lt;color=#e56000&gt;27%&lt;/color&gt;的伤害，如本回合行动有AT BONUS，则在回合开始时自动获得&lt;color=#e56000&gt;2&lt;/color&gt;层&lt;color=#f2b600&gt;喷射充能&lt;/color&gt;，可叠加&lt;color=#e56000&gt;4&lt;/color&gt;层。使用终极火箭直拳时&lt;color=#e56000&gt;不再消耗&lt;/color&gt;喷射充能层数</t>
  </si>
  <si>
    <t>冲天好小子每当受到伤害时会获得&lt;color=#f2b600&gt;喷射充能&lt;/color&gt;，提高终极火箭直拳&lt;color=#e56000&gt;30%&lt;/color&gt;的伤害，如本回合行动有AT BONUS，则在回合开始时自动获得&lt;color=#e56000&gt;2&lt;/color&gt;层&lt;color=#f2b600&gt;喷射充能&lt;/color&gt;，可叠加&lt;color=#e56000&gt;4&lt;/color&gt;层。使用终极火箭直拳时&lt;color=#e56000&gt;不再消耗&lt;/color&gt;喷射充能层数</t>
  </si>
  <si>
    <t>使用终极火箭直拳对1名敌人并造成&lt;color=#e56000&gt;2&lt;/color&gt;段伤害，每段伤害为攻击力的&lt;color=#e56000&gt;95%&lt;/color&gt;</t>
  </si>
  <si>
    <t>使用终极火箭直拳对1名敌人并造成&lt;color=#e56000&gt;2&lt;/color&gt;段伤害，每段伤害为攻击力的&lt;color=#e56000&gt;98%&lt;/color&gt;</t>
  </si>
  <si>
    <t>使用终极火箭直拳对1名敌人并造成&lt;color=#e56000&gt;2&lt;/color&gt;段伤害，每段伤害为攻击力的&lt;color=#e56000&gt;102%&lt;/color&gt;</t>
  </si>
  <si>
    <t>使用终极火箭直拳对1名敌人并造成&lt;color=#e56000&gt;2&lt;/color&gt;段伤害，每段伤害为攻击力的&lt;color=#e56000&gt;106%&lt;/color&gt;</t>
  </si>
  <si>
    <t>使用终极火箭直拳对1名敌人并造成&lt;color=#e56000&gt;2&lt;/color&gt;段伤害，每段伤害为攻击力的&lt;color=#e56000&gt;110%&lt;/color&gt;</t>
  </si>
  <si>
    <t>当&lt;color=#e56000&gt;黑洞嘲讽&lt;/color&gt;成功时为自身添加生命上限&lt;color=#e56000&gt;25%&lt;/color&gt;的护盾，持续2回合</t>
  </si>
  <si>
    <t>当&lt;color=#e56000&gt;黑洞嘲讽&lt;/color&gt;成功时为自身添加生命上限&lt;color=#e56000&gt;29%&lt;/color&gt;的护盾，持续2回合</t>
  </si>
  <si>
    <t>当&lt;color=#e56000&gt;黑洞嘲讽&lt;/color&gt;成功时为自身添加生命上限&lt;color=#e56000&gt;32%&lt;/color&gt;的护盾，持续2回合</t>
  </si>
  <si>
    <t>当&lt;color=#e56000&gt;黑洞嘲讽&lt;/color&gt;成功时为自身添加生命上限&lt;color=#e56000&gt;35%&lt;/color&gt;的护盾，持续2回合</t>
  </si>
  <si>
    <t>对敌人使用言语嘲讽，激怒对方，提高敌人&lt;color=#e56000&gt;30%&lt;/color&gt;的暴击率，降低敌人&lt;color=#e56000&gt;20%&lt;/color&gt;造成的伤害，持续&lt;color=#e56000&gt;2&lt;/color&gt;回合。并有&lt;color=#e56000&gt;40%&lt;/color&gt;几率&lt;color=#f2b600&gt;嘲讽&lt;/color&gt;对方，持续1回合.如果本回合有AT BONUS则嘲讽几率再增加&lt;color=#e56000&gt;30%&lt;/color&gt;</t>
  </si>
  <si>
    <t>当&lt;color=#e56000&gt;黑洞嘲讽&lt;/color&gt;成功时为自身添加生命上限&lt;color=#e56000&gt;34%&lt;/color&gt;的护盾，持续2回合</t>
  </si>
  <si>
    <t>当&lt;color=#e56000&gt;黑洞嘲讽&lt;/color&gt;成功时为自身添加生命上限&lt;color=#e56000&gt;37%&lt;/color&gt;的护盾，持续2回合</t>
  </si>
  <si>
    <t>当&lt;color=#e56000&gt;黑洞嘲讽&lt;/color&gt;成功时为自身添加生命上限&lt;color=#e56000&gt;40%&lt;/color&gt;的护盾，持续2回合</t>
  </si>
  <si>
    <t>对1名敌人造成攻击力&lt;color=#e56000&gt;115%&lt;/color&gt;的伤害，如当前行动条上存在&lt;color=#f2b600&gt;AT BONUS&lt;/color&gt;，则睫毛会再次使用睫毛夹连击随机攻击敌人（攻击次数为当前行动条&lt;color=#f2b600&gt;AT BONUS&lt;/color&gt;的数量，最多3次）</t>
  </si>
  <si>
    <t>当睫毛使用睫毛夹攻击敌人时，有&lt;color=#e56000&gt;35%&lt;/color&gt;的几率使敌人进入&lt;color=#f2b600&gt;花眼&lt;/color&gt;，持续2回合。</t>
  </si>
  <si>
    <t>当睫毛使用睫毛夹攻击敌人时，有&lt;color=#e56000&gt;39%&lt;/color&gt;的几率使敌人进入&lt;color=#f2b600&gt;花眼&lt;/color&gt;，持续2回合。</t>
  </si>
  <si>
    <t>当睫毛使用睫毛夹攻击敌人时，有&lt;color=#e56000&gt;42%&lt;/color&gt;的几率使敌人进入&lt;color=#f2b600&gt;花眼&lt;/color&gt;，持续2回合。</t>
  </si>
  <si>
    <t>当睫毛使用睫毛夹攻击敌人时，有&lt;color=#e56000&gt;45%&lt;/color&gt;的几率使敌人进入&lt;color=#f2b600&gt;花眼&lt;/color&gt;，持续2回合。</t>
  </si>
  <si>
    <t>对1名敌人造成攻击力&lt;color=#e56000&gt;120%&lt;/color&gt;的伤害，如当前行动条上存在&lt;color=#f2b600&gt;AT BONUS&lt;/color&gt;，则睫毛会再次使用睫毛夹连击随机攻击敌人（攻击次数为当前行动条&lt;color=#f2b600&gt;AT BONUS&lt;/color&gt;的数量，最多3次）</t>
  </si>
  <si>
    <t>使用健硕的身体撞击敌人，对1名敌人造成&lt;color=#e56000&gt;3&lt;/color&gt;段伤害，每段伤害为攻击力的&lt;color=#e56000&gt;58%&lt;/color&gt;，有&lt;color=#e56000&gt;15%&lt;/color&gt;概率将敌人&lt;color=#f2b600&gt;击飞&lt;/color&gt;，行动条中每存在一个AT BONUS，提高&lt;color=#e56000&gt;5%&lt;/color&gt;的击飞概率</t>
  </si>
  <si>
    <t>使用健硕的身体撞击敌人，对1名敌人造成&lt;color=#e56000&gt;3&lt;/color&gt;段伤害，每段伤害为攻击力的&lt;color=#e56000&gt;65%&lt;/color&gt;，有&lt;color=#e56000&gt;15%&lt;/color&gt;概率将敌人&lt;color=#f2b600&gt;击飞&lt;/color&gt;，行动条中每存在一个AT BONUS，提高&lt;color=#e56000&gt;5%&lt;/color&gt;的击飞概率</t>
  </si>
  <si>
    <t>使用健硕的身体撞击敌人，对1名敌人造成&lt;color=#e56000&gt;3&lt;/color&gt;段伤害，每段伤害为攻击力的&lt;color=#e56000&gt;65%&lt;/color&gt;，有&lt;color=#e56000&gt;20%&lt;/color&gt;概率将敌人&lt;color=#f2b600&gt;击飞&lt;/color&gt;，行动条中每存在一个AT BONUS，提高&lt;color=#e56000&gt;5%&lt;/color&gt;的击飞概率</t>
  </si>
  <si>
    <t>使用健硕的身体撞击敌人，对1名敌人造成&lt;color=#e56000&gt;3&lt;/color&gt;段伤害，每段伤害为攻击力的&lt;color=#e56000&gt;65%&lt;/color&gt;，有&lt;color=#e56000&gt;20%&lt;/color&gt;概率将敌人&lt;color=#f2b600&gt;击飞&lt;/color&gt;，行动条中每存在一个AT BONUS，提高&lt;color=#e56000&gt;6%&lt;/color&gt;的击飞概率</t>
  </si>
  <si>
    <t>使用健硕的身体撞击敌人，对1名敌人造成&lt;color=#e56000&gt;3&lt;/color&gt;段伤害，每段伤害为攻击力的&lt;color=#e56000&gt;65%&lt;/color&gt;，有&lt;color=#e56000&gt;20%&lt;/color&gt;概率将敌人&lt;color=#f2b600&gt;击飞&lt;/color&gt;，行动条中每存在一个AT BONUS，提高&lt;color=#e56000&gt;8%&lt;/color&gt;的击飞概率</t>
  </si>
  <si>
    <t>当山猿在场时，如果有敌人被&lt;color=#f2b600&gt;击飞&lt;/color&gt;，山猿立即释放&lt;color=#f2b600&gt;怒吼&lt;/color&gt;技能，我方全体攻击力提升&lt;color=#e56000&gt;15%&lt;/color&gt;，持续2回合</t>
  </si>
  <si>
    <t>使用健硕的身体撞击敌人，对1名敌人造成&lt;color=#e56000&gt;3&lt;/color&gt;段伤害，每段伤害为攻击力的&lt;color=#e56000&gt;58%&lt;/color&gt;，有&lt;color=#e56000&gt;20%&lt;/color&gt;概率将敌人&lt;color=#f2b600&gt;击飞&lt;/color&gt;，行动条中每存在一个AT BONUS，提高&lt;color=#e56000&gt;7%&lt;/color&gt;的击飞概率</t>
  </si>
  <si>
    <t>使用健硕的身体撞击敌人，对1名敌人造成&lt;color=#e56000&gt;3&lt;/color&gt;段伤害，每段伤害为攻击力的&lt;color=#e56000&gt;65%&lt;/color&gt;，有&lt;color=#e56000&gt;20%&lt;/color&gt;概率将敌人&lt;color=#f2b600&gt;击飞&lt;/color&gt;，行动条中每存在一个AT BONUS，提高&lt;color=#e56000&gt;7%&lt;/color&gt;的击飞概率</t>
  </si>
  <si>
    <t>使用健硕的身体撞击敌人，对1名敌人造成&lt;color=#e56000&gt;3&lt;/color&gt;段伤害，每段伤害为攻击力的&lt;color=#e56000&gt;65%&lt;/color&gt;，有&lt;color=#e56000&gt;25%&lt;/color&gt;概率将敌人&lt;color=#f2b600&gt;击飞&lt;/color&gt;，行动条中每存在一个AT BONUS，提高&lt;color=#e56000&gt;7%&lt;/color&gt;的击飞概率</t>
  </si>
  <si>
    <t>使用健硕的身体撞击敌人，对1名敌人造成&lt;color=#e56000&gt;3&lt;/color&gt;段伤害，每段伤害为攻击力的&lt;color=#e56000&gt;65%&lt;/color&gt;，有&lt;color=#e56000&gt;25%&lt;/color&gt;概率将敌人&lt;color=#f2b600&gt;击飞&lt;/color&gt;，行动条中每存在一个AT BONUS，提高&lt;color=#e56000&gt;8%&lt;/color&gt;的击飞概率</t>
  </si>
  <si>
    <t>使用健硕的身体撞击敌人，对1名敌人造成&lt;color=#e56000&gt;3&lt;/color&gt;段伤害，每段伤害为攻击力的&lt;color=#e56000&gt;65%&lt;/color&gt;，有&lt;color=#e56000&gt;25%&lt;/color&gt;概率将敌人&lt;color=#f2b600&gt;击飞&lt;/color&gt;，行动条中每存在一个AT BONUS，提高&lt;color=#e56000&gt;10%&lt;/color&gt;的击飞概率</t>
  </si>
  <si>
    <t>将自身当前行动回合&lt;color=#e56000&gt;给予&lt;/color&gt;1名友方单位，友方可&lt;color=#e56000&gt;立即行动&lt;/color&gt;</t>
  </si>
  <si>
    <t>将自身当前行动回合&lt;color=#e56000&gt;给予&lt;/color&gt;1名友方单位，友方可&lt;color=#e56000&gt;立即行动&lt;/color&gt;并为我方全体提升&lt;color=#e56000&gt;3&lt;/color&gt;点速度，持续1回合</t>
  </si>
  <si>
    <t>将自身当前行动回合&lt;color=#e56000&gt;给予&lt;/color&gt;1名友方单位，友方可&lt;color=#e56000&gt;立即行动&lt;/color&gt;并为我方全体提升&lt;color=#e56000&gt;13&lt;/color&gt;点速度，持续1回合</t>
  </si>
  <si>
    <t>将自身当前行动回合&lt;color=#e56000&gt;给予&lt;/color&gt;1名友方单位，友方可&lt;color=#e56000&gt;立即行动&lt;/color&gt;并为我方全体提升&lt;color=#e56000&gt;18&lt;/color&gt;点速度，持续1回合</t>
  </si>
  <si>
    <t>将自身当前行动回合&lt;color=#e56000&gt;给予&lt;/color&gt;1名友方单位，友方可&lt;color=#e56000&gt;立即行动&lt;/color&gt;并为我方全体提升&lt;color=#e56000&gt;23&lt;/color&gt;点速度，持续1回合</t>
  </si>
  <si>
    <t>将自身当前行动回合&lt;color=#e56000&gt;给予&lt;/color&gt;1名友方单位，友方可&lt;color=#e56000&gt;立即行动&lt;/color&gt;并为我方全体提升&lt;color=#e56000&gt;28&lt;/color&gt;点速度，持续1回合</t>
  </si>
  <si>
    <t>将自身当前行动回合&lt;color=#e56000&gt;给予&lt;/color&gt;1名友方单位，友方可&lt;color=#e56000&gt;立即行动&lt;/color&gt;并为我方全体提升&lt;color=#e56000&gt;3&lt;/color&gt;点速度，持续2回合</t>
  </si>
  <si>
    <t>将自身当前行动回合&lt;color=#e56000&gt;给予&lt;/color&gt;1名友方单位，友方可&lt;color=#e56000&gt;立即行动&lt;/color&gt;并为我方全体提升&lt;color=#e56000&gt;13&lt;/color&gt;点速度，持续2回合</t>
  </si>
  <si>
    <t>将自身当前行动回合&lt;color=#e56000&gt;给予&lt;/color&gt;1名友方单位，友方可&lt;color=#e56000&gt;立即行动&lt;/color&gt;并为我方全体提升&lt;color=#e56000&gt;18&lt;/color&gt;点速度，持续2回合</t>
  </si>
  <si>
    <t>将自身当前行动回合&lt;color=#e56000&gt;给予&lt;/color&gt;1名友方单位，友方可&lt;color=#e56000&gt;立即行动&lt;/color&gt;并为我方全体提升&lt;color=#e56000&gt;23&lt;/color&gt;点速度，持续2回合</t>
  </si>
  <si>
    <t>将自身当前行动回合&lt;color=#e56000&gt;给予&lt;/color&gt;1名友方单位，友方可&lt;color=#e56000&gt;立即行动&lt;/color&gt;并为我方全体提升&lt;color=#e56000&gt;28&lt;/color&gt;点速度，持续2回合</t>
  </si>
  <si>
    <t>将自身当前行动回合&lt;color=#e56000&gt;给予&lt;/color&gt;1名友方单位，友方可&lt;color=#e56000&gt;立即行动&lt;/color&gt;并为我方全体提升&lt;color=#e56000&gt;6&lt;/color&gt;点速度，持续2回合</t>
  </si>
  <si>
    <t>将自身当前行动回合&lt;color=#e56000&gt;给予&lt;/color&gt;1名友方单位，友方可&lt;color=#e56000&gt;立即行动&lt;/color&gt;并为我方全体提升&lt;color=#e56000&gt;16&lt;/color&gt;点速度，持续2回合</t>
  </si>
  <si>
    <t>将自身当前行动回合&lt;color=#e56000&gt;给予&lt;/color&gt;1名友方单位，友方可&lt;color=#e56000&gt;立即行动&lt;/color&gt;并为我方全体提升&lt;color=#e56000&gt;21&lt;/color&gt;点速度，持续2回合</t>
  </si>
  <si>
    <t>将自身当前行动回合&lt;color=#e56000&gt;给予&lt;/color&gt;1名友方单位，友方可&lt;color=#e56000&gt;立即行动&lt;/color&gt;并为我方全体提升&lt;color=#e56000&gt;26&lt;/color&gt;点速度，持续2回合</t>
  </si>
  <si>
    <t>将自身当前行动回合&lt;color=#e56000&gt;给予&lt;/color&gt;1名友方单位，友方可&lt;color=#e56000&gt;立即行动&lt;/color&gt;并为我方全体提升&lt;color=#e56000&gt;31&lt;/color&gt;点速度，持续2回合</t>
  </si>
  <si>
    <t>蘑菇受到攻击时有&lt;color=#e56000&gt;30%&lt;/color&gt;的几率利用娇小的身材&lt;color=#f2b600&gt;躲避&lt;/color&gt;此次攻击，并立刻增加&lt;color=#e56000&gt;25%&lt;/color&gt;行动值</t>
  </si>
  <si>
    <t>使用可食用治愈蘑菇，为1名友方单位回复蘑菇攻击力&lt;color=#e56000&gt;155%&lt;/color&gt;的血量，若该回合有&lt;color=#f2b600&gt;AT BONUS&lt;/color&gt;，则蘑菇的回复的血量翻倍。并为其增加&lt;color=#e56000&gt;30%&lt;/color&gt;暴击概率，持续1回合</t>
  </si>
  <si>
    <t>使用可食用治愈蘑菇，为1名友方单位回复蘑菇攻击力&lt;color=#e56000&gt;165%&lt;/color&gt;的血量，若该回合有&lt;color=#f2b600&gt;AT BONUS&lt;/color&gt;，则蘑菇的回复的血量翻倍。并为其增加&lt;color=#e56000&gt;30%&lt;/color&gt;暴击概率，持续1回合</t>
  </si>
  <si>
    <t>使用可食用治愈蘑菇，为1名友方单位回复蘑菇攻击力&lt;color=#e56000&gt;175%&lt;/color&gt;的血量，若该回合有&lt;color=#f2b600&gt;AT BONUS&lt;/color&gt;，则蘑菇的回复的血量翻倍。并为其增加&lt;color=#e56000&gt;30%&lt;/color&gt;暴击概率，持续1回合</t>
  </si>
  <si>
    <t>使用可食用治愈蘑菇，为1名友方单位回复蘑菇攻击力&lt;color=#e56000&gt;185%&lt;/color&gt;的血量，若该回合有&lt;color=#f2b600&gt;AT BONUS&lt;/color&gt;，则蘑菇的回复的血量翻倍。并为其增加&lt;color=#e56000&gt;30%&lt;/color&gt;暴击概率，持续1回合</t>
  </si>
  <si>
    <t>使用可食用治愈蘑菇，为1名友方单位回复蘑菇攻击力&lt;color=#e56000&gt;205%&lt;/color&gt;的血量，若该回合有&lt;color=#f2b600&gt;AT BONUS&lt;/color&gt;，则蘑菇的回复的血量翻倍。并为其增加&lt;color=#e56000&gt;30%&lt;/color&gt;暴击概率，持续1回合</t>
  </si>
  <si>
    <t>蘑菇受到攻击时有&lt;color=#e56000&gt;27%&lt;/color&gt;的几率利用娇小的身材&lt;color=#f2b600&gt;躲避&lt;/color&gt;此次攻击</t>
  </si>
  <si>
    <t>蘑菇受到攻击时有&lt;color=#e56000&gt;35%&lt;/color&gt;的几率利用娇小的身材&lt;color=#f2b600&gt;躲避&lt;/color&gt;此次攻击</t>
  </si>
  <si>
    <t>蘑菇受到攻击时有&lt;color=#e56000&gt;35%&lt;/color&gt;的几率利用娇小的身材&lt;color=#f2b600&gt;躲避&lt;/color&gt;此次攻击，并立刻增加&lt;color=#e56000&gt;25%&lt;/color&gt;行动值</t>
  </si>
  <si>
    <t>使用可食用治愈蘑菇，为1名友方单位回复蘑菇攻击力&lt;color=#e56000&gt;155%&lt;/color&gt;的血量，若该回合有&lt;color=#f2b600&gt;AT BONUS&lt;/color&gt;，则蘑菇的回复的血量翻倍。并为其增加&lt;color=#e56000&gt;35%&lt;/color&gt;暴击概率，持续1回合</t>
  </si>
  <si>
    <t>使用可食用治愈蘑菇，为1名友方单位回复蘑菇攻击力&lt;color=#e56000&gt;165%&lt;/color&gt;的血量，若该回合有&lt;color=#f2b600&gt;AT BONUS&lt;/color&gt;，则蘑菇的回复的血量翻倍。并为其增加&lt;color=#e56000&gt;35%&lt;/color&gt;暴击概率，持续1回合</t>
  </si>
  <si>
    <t>使用可食用治愈蘑菇，为1名友方单位回复蘑菇攻击力&lt;color=#e56000&gt;175%&lt;/color&gt;的血量，若该回合有&lt;color=#f2b600&gt;AT BONUS&lt;/color&gt;，则蘑菇的回复的血量翻倍。并为其增加&lt;color=#e56000&gt;35%&lt;/color&gt;暴击概率，持续1回合</t>
  </si>
  <si>
    <t>使用可食用治愈蘑菇，为1名友方单位回复蘑菇攻击力&lt;color=#e56000&gt;185%&lt;/color&gt;的血量，若该回合有&lt;color=#f2b600&gt;AT BONUS&lt;/color&gt;，则蘑菇的回复的血量翻倍。并为其增加&lt;color=#e56000&gt;35%&lt;/color&gt;暴击概率，持续1回合</t>
  </si>
  <si>
    <t>使用可食用治愈蘑菇，为1名友方单位回复蘑菇攻击力&lt;color=#e56000&gt;205%&lt;/color&gt;的血量，若该回合有&lt;color=#f2b600&gt;AT BONUS&lt;/color&gt;，则蘑菇的回复的血量翻倍。并为其增加&lt;color=#e56000&gt;35%&lt;/color&gt;暴击概率，持续1回合</t>
  </si>
  <si>
    <t>在行动条中选择一个行动位置添加增加&lt;color=#e56000&gt;20%&lt;/color&gt;攻击力及&lt;color=#e56000&gt;50&lt;/color&gt;固定攻击力的AT BONUS</t>
  </si>
  <si>
    <t>在行动条中选择一个行动位置添加增加&lt;color=#e56000&gt;22%&lt;/color&gt;攻击力及&lt;color=#e56000&gt;80&lt;/color&gt;固定攻击力的AT BONUS</t>
  </si>
  <si>
    <t>在行动条中选择一个行动位置添加增加&lt;color=#e56000&gt;25%&lt;/color&gt;攻击力及&lt;color=#e56000&gt;120&lt;/color&gt;固定攻击力的AT BONUS</t>
  </si>
  <si>
    <t>在行动条中选择一个行动位置添加增加&lt;color=#e56000&gt;30%&lt;/color&gt;攻击力及&lt;color=#e56000&gt;160&lt;/color&gt;固定攻击力的AT BONUS</t>
  </si>
  <si>
    <t>在行动条中选择一个行动位置添加增加&lt;color=#e56000&gt;35%&lt;/color&gt;攻击力及&lt;color=#e56000&gt;200&lt;/color&gt;固定攻击力的AT BONUS</t>
  </si>
  <si>
    <t>无证骑士受到伤害时，有&lt;color=#e56000&gt;45%&lt;/color&gt;的概率在行动条上没有&lt;color=#f2b600&gt;AT BOUNS&lt;/color&gt;的位置上产生一个&lt;color=#e56000&gt;“回复生命20%”&lt;/color&gt;的AT BOUNS，优先会加在我方行动位置上</t>
  </si>
  <si>
    <t>在行动条中选择一个行动位置添加增加&lt;color=#e56000&gt;25%&lt;/color&gt;攻击力及&lt;color=#e56000&gt;50&lt;/color&gt;固定攻击力的AT BONUS</t>
  </si>
  <si>
    <t>在行动条中选择一个行动位置添加增加&lt;color=#e56000&gt;27%&lt;/color&gt;攻击力及&lt;color=#e56000&gt;80&lt;/color&gt;固定攻击力的AT BONUS</t>
  </si>
  <si>
    <t>在行动条中选择一个行动位置添加增加&lt;color=#e56000&gt;30%&lt;/color&gt;攻击力及&lt;color=#e56000&gt;120&lt;/color&gt;固定攻击力的AT BONUS</t>
  </si>
  <si>
    <t>在行动条中选择一个行动位置添加增加&lt;color=#e56000&gt;35%&lt;/color&gt;攻击力及&lt;color=#e56000&gt;160&lt;/color&gt;固定攻击力的AT BONUS</t>
  </si>
  <si>
    <t>在行动条中选择一个行动位置添加增加&lt;color=#e56000&gt;40%&lt;/color&gt;攻击力及&lt;color=#e56000&gt;200&lt;/color&gt;固定攻击力的AT BONUS</t>
  </si>
  <si>
    <t>行动条上每有一个&lt;color=#f2b600&gt;AT BONUS&lt;/color&gt;被使用或消耗，背心猛虎提升自身&lt;color=#e56000&gt;7%&lt;/color&gt;行动值</t>
  </si>
  <si>
    <t>行动条上每有一个&lt;color=#f2b600&gt;AT BOUNS&lt;/color&gt;被使用或消耗，背心猛虎提升自身&lt;color=#e56000&gt;9%&lt;/color&gt;行动值</t>
  </si>
  <si>
    <t>行动条上每有一个&lt;color=#f2b600&gt;AT BOUNS&lt;/color&gt;被使用或消耗，背心猛虎提升自身&lt;color=#e56000&gt;12%&lt;/color&gt;行动值</t>
  </si>
  <si>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85%&lt;/color&gt;的护盾，持续1回合。</t>
  </si>
  <si>
    <t>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105%&lt;/color&gt;的护盾，持续1回合。</t>
  </si>
  <si>
    <t>选择行动位置上的一个&lt;color=#f2b600&gt;AT BONUS&lt;/color&gt;，将其使用怒吼击碎。\n如果该行动位置为敌人，则令其眩晕1回合。并受到&lt;color=#f2b600&gt;余震&lt;/color&gt;影响，降低&lt;color=#e56000&gt;20&lt;/color&gt;速度，持续1回合。\n如果该行动位置为友方，则为其添加背心猛虎攻击力&lt;color=#e56000&gt;105%&lt;/color&gt;的护盾，持续1回合。</t>
  </si>
  <si>
    <t>选择行动位置上的一个&lt;color=#f2b600&gt;AT BONUS&lt;/color&gt;，将其使用怒吼击碎。\n如果该行动位置为敌人，则令其眩晕1回合。并受到&lt;color=#f2b600&gt;余震&lt;/color&gt;影响，降低&lt;color=#e56000&gt;20&lt;/color&gt;速度，持续1回合。\n如果该行动位置为友方，则为其添加背心猛虎攻击力&lt;color=#e56000&gt;125%&lt;/color&gt;的护盾，持续1回合。</t>
  </si>
  <si>
    <t>选择行动位置上的一个&lt;color=#f2b600&gt;AT BONUS&lt;/color&gt;，将其使用怒吼击碎。\n如果该行动位置为敌人，则令其眩晕1回合。并受到&lt;color=#f2b600&gt;余震&lt;/color&gt;影响，降低&lt;color=#e56000&gt;25&lt;/color&gt;速度，持续1回合。\n如果该行动位置为友方，则为其添加背心猛虎攻击力&lt;color=#e56000&gt;125%&lt;/color&gt;的护盾，持续1回合。</t>
  </si>
  <si>
    <t>行动条上每有一个&lt;color=#f2b600&gt;AT BONUS&lt;/color&gt;被使用或消耗，背心猛虎提升自身&lt;color=#e56000&gt;9%&lt;/color&gt;行动值</t>
  </si>
  <si>
    <t>行动条上每有一个&lt;color=#f2b600&gt;AT BOUNS&lt;/color&gt;被使用或消耗，背心猛虎提升自身&lt;color=#e56000&gt;11%&lt;/color&gt;行动值</t>
  </si>
  <si>
    <t>行动条上每有一个&lt;color=#f2b600&gt;AT BOUNS&lt;/color&gt;被使用或消耗，背心猛虎提升自身&lt;color=#e56000&gt;14%&lt;/color&gt;行动值</t>
  </si>
  <si>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20%&lt;/color&gt;的行动值，并且免疫所有负面效果，持续至行动。</t>
  </si>
  <si>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25%&lt;/color&gt;的行动值，并且免疫所有负面效果，持续至行动。</t>
  </si>
  <si>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30%&lt;/color&gt;的行动值，并且免疫所有负面效果，持续至行动。</t>
  </si>
  <si>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35%&lt;/color&gt;的行动值，并且免疫所有负面效果，持续至行动。</t>
  </si>
  <si>
    <t>当我方全体当前血量百分比低于对方当前血量百分比&lt;color=#e56000&gt;2倍-3倍&lt;/color&gt;之间，大背头男处于&lt;color=#f2b600&gt;沉着冷静&lt;/color&gt;状态，在每场战斗首次进入&lt;color=#f2b600&gt;沉着冷静&lt;/color&gt;时，大背头男在我方所有行动位置产生随机增益AT BONUS\n当我方全体当前血量百分比低于对方当前血量百分比&lt;color=#e56000&gt;3倍&lt;/color&gt;以上时，大背头男处于&lt;color=#f2b600&gt;小心胆怯&lt;/color&gt;状态，首次进入&lt;color=#f2b600&gt;小心胆怯&lt;/color&gt;时，自身增加&lt;color=#e56000&gt;40%&lt;/color&gt;的行动值，并且免疫所有负面效果，持续至行动。</t>
  </si>
  <si>
    <t>伴随着嗡嗡挥拳声连续攻击敌人，对1名敌人造成&lt;color=#e56000&gt;3&lt;/color&gt;段伤害，每段伤害为攻击力的&lt;color=#e56000&gt;65%&lt;/color&gt;。如本回合有&lt;color=#f2b600&gt;AT BONUS&lt;/color&gt;，则对敌人额外造成&lt;color=#e56000&gt;3&lt;/color&gt;段伤害</t>
  </si>
  <si>
    <t>耳中回响嗡嗡的拳风声可以扰乱目标。当嗡嗡侠造成伤害时，会对敌人添加&lt;color=#e56000&gt;1&lt;/color&gt;层&lt;color=#f2b600&gt;嗡&lt;/color&gt;，直到嗡嗡侠被击败消失。当敌人获得&lt;color=#e56000&gt;7&lt;/color&gt;层&lt;color=#f2b600&gt;嗡&lt;/color&gt;，敌人晕眩1回合。</t>
  </si>
  <si>
    <t>耳中回响嗡嗡的拳风声可以扰乱目标。当嗡嗡侠造成伤害时，会对敌人添加&lt;color=#e56000&gt;1&lt;/color&gt;层&lt;color=#f2b600&gt;嗡&lt;/color&gt;，直到嗡嗡侠被击败消失。当敌人获得&lt;color=#e56000&gt;5&lt;/color&gt;层&lt;color=#f2b600&gt;嗡&lt;/color&gt;，敌人晕眩1回合。</t>
  </si>
  <si>
    <t>耳中回响嗡嗡的拳风声可以扰乱目标。当嗡嗡侠造成伤害时，会对敌人添加&lt;color=#e56000&gt;1&lt;/color&gt;层&lt;color=#f2b600&gt;嗡&lt;/color&gt;，直到嗡嗡侠被击败消失。当敌人获得&lt;color=#e56000&gt;5&lt;/color&gt;层&lt;color=#f2b600&gt;嗡&lt;/color&gt;，敌人晕眩1回合。受到&lt;color=#f2b600&gt;嗡&lt;/color&gt;的敌人受到嗡嗡侠队友的伤害时，有20%的几率使&lt;color=#f2b600&gt;嗡&lt;/color&gt;的层数+1，非自身回合该效果只能触发3次</t>
  </si>
  <si>
    <t>伴随着嗡嗡挥拳声连续攻击敌人，对1名敌人造成&lt;color=#e56000&gt;3&lt;/color&gt;段伤害，每段伤害为攻击力的&lt;color=#e56000&gt;70%&lt;/color&gt;。如本回合有&lt;color=#f2b600&gt;AT BONUS&lt;/color&gt;，则对敌人额外造成&lt;color=#e56000&gt;3&lt;/color&gt;段伤害</t>
  </si>
  <si>
    <t>当十字键与丧服吊带裤同时在场时，&lt;color=#e56000&gt;连续拳击&lt;/color&gt;使敌人进入&lt;color=#f2b600&gt;易伤&lt;/color&gt;状态，受到伤害增加12%，持续一回合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</si>
  <si>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41%&lt;/color&gt;并附加额外&lt;color=#e56000&gt;25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</si>
  <si>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44%&lt;/color&gt;并附加额外&lt;color=#e56000&gt;35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</si>
  <si>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47%&lt;/color&gt;并附加额外&lt;color=#e56000&gt;45&lt;/color&gt;伤害。并使全体敌人进入&lt;color=#f2b600&gt;易伤&lt;/color&gt;状态，受到伤害增加12%，持续一回合</t>
  </si>
  <si>
    <t>当十字键与丧服吊带裤同时在场时，&lt;color=#e56000&gt;连续拳击&lt;/color&gt;将被替换为&lt;color=#e56000&gt;吊带风暴&lt;/color&gt;。\n&lt;color=#e56000&gt;吊带风暴&lt;/color&gt;：十字键与丧服吊带裤的合体技能，对全体敌人造成&lt;color=#e56000&gt;3&lt;/color&gt;段伤害，每段伤害为攻击力的&lt;color=#e56000&gt;50%&lt;/color&gt;并附加额外&lt;color=#e56000&gt;55&lt;/color&gt;伤害。并使全体敌人进入&lt;color=#f2b600&gt;易伤&lt;/color&gt;状态，受到伤害增加12%，持续一回合</t>
  </si>
  <si>
    <t>模仿格斗游戏的动作进行连续攻击，对1名敌人造成&lt;color=#e56000&gt;4&lt;/color&gt;段伤害，每段伤害为攻击力的&lt;color=#e56000&gt;45%&lt;/color&gt;。</t>
  </si>
  <si>
    <t>模仿格斗游戏的动作进行连续攻击，对1名敌人造成&lt;color=#e56000&gt;4&lt;/color&gt;段伤害，每段伤害为攻击力的&lt;color=#e56000&gt;47%&lt;/color&gt;。</t>
  </si>
  <si>
    <t>模仿格斗游戏的动作进行连续攻击，对1名敌人造成&lt;color=#e56000&gt;4&lt;/color&gt;段伤害，每段伤害为攻击力的&lt;color=#e56000&gt;49%&lt;/color&gt;。</t>
  </si>
  <si>
    <t>模仿格斗游戏的动作进行连续攻击，对1名敌人造成&lt;color=#e56000&gt;4&lt;/color&gt;段伤害，每段伤害为攻击力的&lt;color=#e56000&gt;52%&lt;/color&gt;。</t>
  </si>
  <si>
    <t>模仿格斗游戏的动作进行连续攻击，对1名敌人造成&lt;color=#e56000&gt;4&lt;/color&gt;段伤害，每段伤害为攻击力的&lt;color=#e56000&gt;55%&lt;/color&gt;。</t>
  </si>
  <si>
    <t>十字键与丧服吊带裤的合体技能，对全体敌人造成&lt;color=#e56000&gt;3&lt;/color&gt;段伤害，每段伤害为攻击力的&lt;color=#e56000&gt;38%&lt;/color&gt;并附加额外&lt;color=#e56000&gt;15&lt;/color&gt;伤害。并使全体敌人进入&lt;color=#f2b600&gt;易伤&lt;/color&gt;状态，受到伤害增加12%，持续一回合</t>
  </si>
  <si>
    <t>十字键与丧服吊带裤的合体技能，对全体敌人造成&lt;color=#e56000&gt;3&lt;/color&gt;段伤害，每段伤害为攻击力的&lt;color=#e56000&gt;41%&lt;/color&gt;并附加额外&lt;color=#e56000&gt;25&lt;/color&gt;伤害。并使全体敌人进入&lt;color=#f2b600&gt;易伤&lt;/color&gt;状态，受到伤害增加12%，持续一回合</t>
  </si>
  <si>
    <t>十字键与丧服吊带裤的合体技能，对全体敌人造成&lt;color=#e56000&gt;3&lt;/color&gt;段伤害，每段伤害为攻击力的&lt;color=#e56000&gt;44%&lt;/color&gt;并附加额外&lt;color=#e56000&gt;35&lt;/color&gt;伤害。并使全体敌人进入&lt;color=#f2b600&gt;易伤&lt;/color&gt;状态，受到伤害增加12%，持续一回合</t>
  </si>
  <si>
    <t>十字键与丧服吊带裤的合体技能，对全体敌人造成&lt;color=#e56000&gt;3&lt;/color&gt;段伤害，每段伤害为攻击力的&lt;color=#e56000&gt;47%&lt;/color&gt;并附加额外&lt;color=#e56000&gt;45&lt;/color&gt;伤害。并使全体敌人进入&lt;color=#f2b600&gt;易伤&lt;/color&gt;状态，受到伤害增加12%，持续一回合</t>
  </si>
  <si>
    <t>十字键与丧服吊带裤的合体技能，对全体敌人造成&lt;color=#e56000&gt;3&lt;/color&gt;段伤害，每段伤害为攻击力的&lt;color=#e56000&gt;50%&lt;/color&gt;并附加额外&lt;color=#e56000&gt;55&lt;/color&gt;伤害。并使全体敌人进入&lt;color=#f2b600&gt;易伤&lt;/color&gt;状态，受到伤害增加12%，持续一回合</t>
  </si>
  <si>
    <t>模仿格斗游戏的动作进行连续攻击，对1名敌人造成&lt;color=#e56000&gt;4&lt;/color&gt;段伤害，每段伤害为攻击力的&lt;color=#e56000&gt;50%&lt;/color&gt;。</t>
  </si>
  <si>
    <t>模仿格斗游戏的动作进行连续攻击，对1名敌人造成&lt;color=#e56000&gt;4&lt;/color&gt;段伤害，每段伤害为攻击力的&lt;color=#e56000&gt;54%&lt;/color&gt;。</t>
  </si>
  <si>
    <t>模仿格斗游戏的动作进行连续攻击，对1名敌人造成&lt;color=#e56000&gt;4&lt;/color&gt;段伤害，每段伤害为攻击力的&lt;color=#e56000&gt;57%&lt;/color&gt;。</t>
  </si>
  <si>
    <t>模仿格斗游戏的动作进行连续攻击，对1名敌人造成&lt;color=#e56000&gt;4&lt;/color&gt;段伤害，每段伤害为攻击力的&lt;color=#e56000&gt;60%&lt;/color&gt;。</t>
  </si>
  <si>
    <t>使全体友方获得充能，行动后额外回复&lt;color=#e56000&gt;1&lt;/color&gt;点能量值，&lt;color=#e56000&gt;25%&lt;/color&gt;概率再额外获得&lt;color=#e56000&gt;1&lt;/color&gt;点能量，充能效果持续1回合（技能冷却时间：2回合）</t>
  </si>
  <si>
    <t>使全体友方获得充能，行动后额外回复&lt;color=#e56000&gt;1&lt;/color&gt;点能量值，&lt;color=#e56000&gt;50%&lt;/color&gt;概率再额外获得&lt;color=#e56000&gt;1&lt;/color&gt;点能量，充能效果持续1回合（技能冷却时间：2回合）</t>
  </si>
  <si>
    <t>使全体友方获得充能，行动后额外回复&lt;color=#e56000&gt;1&lt;/color&gt;点能量值，&lt;color=#e56000&gt;75%&lt;/color&gt;概率再额外获得&lt;color=#e56000&gt;1&lt;/color&gt;点能量，充能效果持续1回合（技能冷却时间：2回合）</t>
  </si>
  <si>
    <t>使全体友方获得充能，行动后额外回复&lt;color=#e56000&gt;1&lt;/color&gt;点能量值，&lt;color=#e56000&gt;100%&lt;/color&gt;概率再额外获得&lt;color=#e56000&gt;1&lt;/color&gt;点能量，充能效果持续1回合（技能冷却时间：2回合）</t>
  </si>
  <si>
    <t>受到群体伤害时，&lt;color=#e56000&gt;15%&lt;/color&gt;概率回复1点能量</t>
  </si>
  <si>
    <t>为1名友方单位添加&lt;color=#f2b600&gt;装甲&lt;/color&gt;，&lt;color=#f2b600&gt;装甲&lt;/color&gt;提供装甲股长生命上限&lt;color=#e56000&gt;15%&lt;/color&gt;的护盾，护盾值最多不超过装甲股长攻击力的&lt;color=#e56000&gt;150%&lt;/color&gt;，持续2回合</t>
  </si>
  <si>
    <t>为1名友方单位添加&lt;color=#f2b600&gt;装甲&lt;/color&gt;，&lt;color=#f2b600&gt;装甲&lt;/color&gt;提供装甲股长生命上限&lt;color=#e56000&gt;16%&lt;/color&gt;的护盾，护盾值最多不超过装甲股长攻击力的&lt;color=#e56000&gt;150%&lt;/color&gt;，持续2回合</t>
  </si>
  <si>
    <t>为1名友方单位添加&lt;color=#f2b600&gt;装甲&lt;/color&gt;，&lt;color=#f2b600&gt;装甲&lt;/color&gt;提供装甲股长生命上限&lt;color=#e56000&gt;18%&lt;/color&gt;的护盾，护盾值最多不超过装甲股长攻击力的&lt;color=#e56000&gt;150%&lt;/color&gt;，持续2回合</t>
  </si>
  <si>
    <t>为1名友方单位添加&lt;color=#f2b600&gt;装甲&lt;/color&gt;，&lt;color=#f2b600&gt;装甲&lt;/color&gt;提供装甲股长生命上限&lt;color=#e56000&gt;20%&lt;/color&gt;的护盾，护盾值最多不超过装甲股长攻击力的&lt;color=#e56000&gt;150%&lt;/color&gt;，持续2回合</t>
  </si>
  <si>
    <t xml:space="preserve">为1名友方单位添加&lt;color=#f2b600&gt;装甲&lt;/color&gt;，&lt;color=#f2b600&gt;装甲&lt;/color&gt;提供装甲股长生命上限&lt;color=#e56000&gt;20%&lt;/color&gt;的护盾，护盾值最多不超过装甲股长攻击力的&lt;color=#e56000&gt;150%&lt;/color&gt;，持续2回合。若装甲消失时未被击碎，剩余的装甲会转化为生命值治疗友方，若护盾被伤害击碎，攻击者会受到装甲抵挡的伤害
</t>
  </si>
  <si>
    <t>当十字键与丧服吊带裤同时在场时，&lt;color=#e56000&gt;吊带投掷&lt;/color&gt;使全体敌人进入&lt;color=#f2b600&gt;无力&lt;/color&gt;状态，全体敌人所造成伤害减少12%，持续一回合。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</si>
  <si>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41%&lt;/color&gt;并附加额外&lt;color=#e56000&gt;25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</si>
  <si>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44%&lt;/color&gt;并附加额外&lt;color=#e56000&gt;35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</si>
  <si>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47%&lt;/color&gt;并附加额外&lt;color=#e56000&gt;45&lt;/color&gt;伤害。全体敌人进入&lt;color=#f2b600&gt;无力&lt;/color&gt;状态，全体敌人所造成伤害减少12%，持续一回合。</t>
  </si>
  <si>
    <t>当十字键与丧服吊带裤同时在场时，&lt;color=#e56000&gt;吊带投掷&lt;/color&gt;将被替换为&lt;color=#e56000&gt;吊带风暴&lt;/color&gt;。\n&lt;color=#e56000&gt;吊带风暴&lt;/color&gt;：十字键与丧服吊带裤的合体技能，对全体敌人造成&lt;color=#e56000&gt;3&lt;/color&gt;段伤害，每段伤害为攻击力的&lt;color=#e56000&gt;50%&lt;/color&gt;并附加额外&lt;color=#e56000&gt;55&lt;/color&gt;伤害。全体敌人进入&lt;color=#f2b600&gt;无力&lt;/color&gt;状态，全体敌人所造成伤害减少12%，持续一回合。</t>
  </si>
  <si>
    <t>十字键与丧服吊带裤的合体技能，对全体敌人造成&lt;color=#e56000&gt;3&lt;/color&gt;段伤害，每段伤害为攻击力的&lt;color=#e56000&gt;38%&lt;/color&gt;并附加额外&lt;color=#e56000&gt;15&lt;/color&gt;伤害。全体敌人进入&lt;color=#f2b600&gt;无力&lt;/color&gt;状态，全体敌人所造成伤害减少12%，持续一回合。</t>
  </si>
  <si>
    <t>十字键与丧服吊带裤的合体技能，对全体敌人造成&lt;color=#e56000&gt;3&lt;/color&gt;段伤害，每段伤害为攻击力的&lt;color=#e56000&gt;41%&lt;/color&gt;并附加额外&lt;color=#e56000&gt;25&lt;/color&gt;伤害。全体敌人进入&lt;color=#f2b600&gt;无力&lt;/color&gt;状态，全体敌人所造成伤害减少12%，持续一回合。</t>
  </si>
  <si>
    <t>十字键与丧服吊带裤的合体技能，对全体敌人造成&lt;color=#e56000&gt;3&lt;/color&gt;段伤害，每段伤害为攻击力的&lt;color=#e56000&gt;44%&lt;/color&gt;并附加额外&lt;color=#e56000&gt;35&lt;/color&gt;伤害。全体敌人进入&lt;color=#f2b600&gt;无力&lt;/color&gt;状态，全体敌人所造成伤害减少12%，持续一回合。</t>
  </si>
  <si>
    <t>十字键与丧服吊带裤的合体技能，对全体敌人造成&lt;color=#e56000&gt;3&lt;/color&gt;段伤害，每段伤害为攻击力的&lt;color=#e56000&gt;47%&lt;/color&gt;并附加额外&lt;color=#e56000&gt;45&lt;/color&gt;伤害。全体敌人进入&lt;color=#f2b600&gt;无力&lt;/color&gt;状态，全体敌人所造成伤害减少12%，持续一回合。</t>
  </si>
  <si>
    <t>十字键与丧服吊带裤的合体技能，对全体敌人造成&lt;color=#e56000&gt;3&lt;/color&gt;段伤害，每段伤害为攻击力的&lt;color=#e56000&gt;50%&lt;/color&gt;并附加额外&lt;color=#e56000&gt;55&lt;/color&gt;伤害。全体敌人进入&lt;color=#f2b600&gt;无力&lt;/color&gt;状态，全体敌人所造成伤害减少12%，持续一回合。</t>
  </si>
  <si>
    <t>使用吊带拴住巨石，并砸向敌人，对全体敌人造成攻击力&lt;color=#e56000&gt;115%&lt;/color&gt;加额外&lt;color=#e56000&gt;40&lt;/color&gt;的伤害</t>
  </si>
  <si>
    <t>使用吊带拴住巨石，并砸向敌人，对全体敌人造成攻击力&lt;color=#e56000&gt;120%&lt;/color&gt;加额外&lt;color=#e56000&gt;60&lt;/color&gt;的伤害</t>
  </si>
  <si>
    <t>使用吊带拴住巨石，并砸向敌人，对全体敌人造成攻击力&lt;color=#e56000&gt;125%&lt;/color&gt;加额外&lt;color=#e56000&gt;80&lt;/color&gt;的伤害</t>
  </si>
  <si>
    <t>使用吊带拴住巨石，并砸向敌人，对全体敌人造成攻击力&lt;color=#e56000&gt;130%&lt;/color&gt;加额外&lt;color=#e56000&gt;100&lt;/color&gt;的伤害</t>
  </si>
  <si>
    <t>使用吊带拴住巨石，并砸向敌人，对全体敌人造成攻击力&lt;color=#e56000&gt;135%&lt;/color&gt;加额外&lt;color=#e56000&gt;120&lt;/color&gt;的伤害</t>
  </si>
  <si>
    <t>对1名主目标敌人造成攻击力&lt;color=#e56000&gt;155%&lt;/color&gt;的伤害，并击退此敌人&lt;color=#e56000&gt;20%&lt;/color&gt;的行动值\n攻击后再对随机两名其他敌人造成攻击力&lt;color=#e56000&gt;85%&lt;/color&gt;的伤害，如本回合有AT BONUS则击退两名敌人的&lt;color=#e56000&gt;20%&lt;/color&gt;行动值（cd1回合）</t>
  </si>
  <si>
    <t>乌马洪受到控制效果时，有&lt;color=#e56000&gt;25%&lt;/color&gt;的几率将该效果反弹给对方</t>
  </si>
  <si>
    <t>对1名主目标敌人造成攻击力&lt;color=#e56000&gt;155%&lt;/color&gt;的伤害，并击退此敌人&lt;color=#e56000&gt;25%&lt;/color&gt;的行动值\n攻击后再对随机两名其他敌人造成攻击力&lt;color=#e56000&gt;85%&lt;/color&gt;的伤害，如本回合有AT BONUS则击退两名敌人的&lt;color=#e56000&gt;25%&lt;/color&gt;行动值（cd1回合）</t>
  </si>
  <si>
    <t>对1名主目标敌人造成攻击力&lt;color=#e56000&gt;165%&lt;/color&gt;的伤害，并击退此敌人&lt;color=#e56000&gt;20%&lt;/color&gt;的行动值\n攻击后再对随机两名其他敌人造成攻击力&lt;color=#e56000&gt;85%&lt;/color&gt;的伤害，如本回合有AT BONUS则击退两名敌人的&lt;color=#e56000&gt;20%&lt;/color&gt;行动值（cd1回合）</t>
  </si>
  <si>
    <t>对1名主目标敌人造成攻击力&lt;color=#e56000&gt;165%&lt;/color&gt;的伤害，并击退此敌人&lt;color=#e56000&gt;20%&lt;/color&gt;的行动值\n攻击后再对随机两名其他敌人造成攻击力&lt;color=#e56000&gt;105%&lt;/color&gt;的伤害，如本回合有AT BONUS则击退两名敌人的&lt;color=#e56000&gt;20%&lt;/color&gt;行动值（cd1回合）</t>
  </si>
  <si>
    <t>对1名主目标敌人造成攻击力&lt;color=#e56000&gt;185%&lt;/color&gt;的伤害，并击退此敌人&lt;color=#e56000&gt;20%&lt;/color&gt;的行动值\n攻击后再对随机两名其他敌人造成攻击力&lt;color=#e56000&gt;105%&lt;/color&gt;的伤害，如本回合有AT BONUS则击退两名敌人的&lt;color=#e56000&gt;20%&lt;/color&gt;行动值（cd1回合）</t>
  </si>
  <si>
    <t>对1名主目标敌人造成攻击力&lt;color=#e56000&gt;185%&lt;/color&gt;的伤害，并击退此敌人&lt;color=#e56000&gt;20%&lt;/color&gt;的行动值\n攻击后再对随机两名其他敌人造成攻击力&lt;color=#e56000&gt;125%&lt;/color&gt;的伤害，如本回合有AT BONUS则击退两名敌人的&lt;color=#e56000&gt;20%&lt;/color&gt;行动值（cd1回合）</t>
  </si>
  <si>
    <t>跳起火男舞，为我方队伍增加&lt;color=#e56000&gt;1&lt;/color&gt;点能量值。战斗开始立即获得&lt;color=#e56000&gt;1&lt;/color&gt;点能量。</t>
  </si>
  <si>
    <t>跳起火男舞，为我方队伍增加&lt;color=#e56000&gt;1&lt;/color&gt;点能量值，&lt;color=#e56000&gt;30%&lt;/color&gt;概率额外获得&lt;color=#e56000&gt;1&lt;/color&gt;点能量。战斗开始立即获得&lt;color=#e56000&gt;1&lt;/color&gt;点能量。</t>
  </si>
  <si>
    <t>跳起火男舞，为我方队伍增加&lt;color=#e56000&gt;1&lt;/color&gt;点能量值，&lt;color=#e56000&gt;50%&lt;/color&gt;概率额外获得&lt;color=#e56000&gt;1&lt;/color&gt;点能量。战斗开始立即获得&lt;color=#e56000&gt;1&lt;/color&gt;点能量。</t>
  </si>
  <si>
    <t>跳起火男舞，为我方队伍增加&lt;color=#e56000&gt;1&lt;/color&gt;点能量值，&lt;color=#e56000&gt;80%&lt;/color&gt;概率额外获得&lt;color=#e56000&gt;1&lt;/color&gt;点能量。战斗开始立即获得&lt;color=#e56000&gt;1&lt;/color&gt;点能量。</t>
  </si>
  <si>
    <t>跳起火男舞，为我方队伍增加&lt;color=#e56000&gt;1&lt;/color&gt;点能量值，&lt;color=#e56000&gt;100%&lt;/color&gt;概率额外获得&lt;color=#e56000&gt;1&lt;/color&gt;点能量。战斗开始立即获得&lt;color=#e56000&gt;1&lt;/color&gt;点能量。</t>
  </si>
  <si>
    <t>战斗开始时增加&lt;color=#e56000&gt;20%&lt;/color&gt;的生命</t>
  </si>
  <si>
    <t>爆裂手里剑</t>
  </si>
  <si>
    <t>索尼克造成伤害时有&lt;color=#e56000&gt;25%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t>
  </si>
  <si>
    <t>索尼克造成伤害时有&lt;color=#e56000&gt;30%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t>
  </si>
  <si>
    <t>跑向敌人，对1名敌人快速的连续斩击，造成&lt;color=#e56000&gt;4&lt;/color&gt;段伤害，每段伤害为攻击力的&lt;color=#e56000&gt;80%&lt;/color&gt;。至少制造1个分身。</t>
  </si>
  <si>
    <t>跑向敌人，对1名敌人快速的连续斩击，造成&lt;color=#e56000&gt;4&lt;/color&gt;段伤害，每段伤害为攻击力的&lt;color=#e56000&gt;85%&lt;/color&gt;。至少制造1个分身。</t>
  </si>
  <si>
    <t>跑向敌人，对1名敌人快速的连续斩击，造成&lt;color=#e56000&gt;4&lt;/color&gt;段伤害，每段伤害为攻击力的&lt;color=#e56000&gt;100%&lt;/color&gt;。至少制造1个分身。对敌人添加1层“风刃之创”，持续2回合，最多叠加3层；击退敌人“风刃之创”层数×7%的行动值。</t>
  </si>
  <si>
    <t>对全体敌人使用&lt;color=#e56000&gt;幻影打击&lt;/color&gt;造成&lt;color=#e56000&gt;4&lt;/color&gt;段伤害，每段伤害为攻击力的&lt;color=#e56000&gt;30%&lt;/color&gt;，接着使用&lt;color=#e56000&gt;爆裂手里剑&lt;/color&gt;对全体敌人造成攻击力&lt;color=#e56000&gt;60%&lt;/color&gt;的伤害</t>
  </si>
  <si>
    <t>对全体敌人使用&lt;color=#e56000&gt;幻影打击&lt;/color&gt;造成&lt;color=#e56000&gt;4&lt;/color&gt;段伤害，每段伤害为攻击力的&lt;color=#e56000&gt;34%&lt;/color&gt;，接着使用&lt;color=#e56000&gt;爆裂手里剑&lt;/color&gt;对全体敌人造成攻击力&lt;color=#e56000&gt;65%&lt;/color&gt;的伤害</t>
  </si>
  <si>
    <t>对全体敌人使用&lt;color=#e56000&gt;幻影打击&lt;/color&gt;造成&lt;color=#e56000&gt;4&lt;/color&gt;段伤害，每段伤害为攻击力的&lt;color=#e56000&gt;38%&lt;/color&gt;，接着使用&lt;color=#e56000&gt;爆裂手里剑&lt;/color&gt;对全体敌人造成攻击力&lt;color=#e56000&gt;70%&lt;/color&gt;的伤害</t>
  </si>
  <si>
    <t>对全体敌人使用&lt;color=#e56000&gt;幻影打击&lt;/color&gt;造成&lt;color=#e56000&gt;4&lt;/color&gt;段伤害，每段伤害为攻击力的&lt;color=#e56000&gt;42%&lt;/color&gt;，接着使用&lt;color=#e56000&gt;爆裂手里剑&lt;/color&gt;对全体敌人造成攻击力&lt;color=#e56000&gt;75%&lt;/color&gt;的伤害</t>
  </si>
  <si>
    <t>跑向敌人，对1名敌人快速的连续斩击，造成&lt;color=#e56000&gt;4&lt;/color&gt;段伤害，每段伤害为攻击力的&lt;color=#e56000&gt;90%&lt;/color&gt;。至少制造1个分身。</t>
  </si>
  <si>
    <t>跑向敌人，对1名敌人快速的连续斩击，造成&lt;color=#e56000&gt;4&lt;/color&gt;段伤害，每段伤害为攻击力的&lt;color=#e56000&gt;105%&lt;/color&gt;。至少制造1个分身。对敌人添加1层“风刃之创”，持续2回合，最多叠加3层；击退敌人“风刃之创”层数×7%的行动值。</t>
  </si>
  <si>
    <t>索尼克造成伤害时有&lt;color=#e56000&gt;35%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t>
  </si>
  <si>
    <t>索尼克造成伤害时有&lt;color=#e56000&gt;45%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</si>
  <si>
    <t>索尼克造成伤害时有&lt;color=#e56000&gt;55%&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n当索尼克受到超过自身生命上限&lt;color=#e56000&gt;20%&lt;/color&gt;的伤害时，若有分身存在，索尼克会消耗一层分身抵挡该次伤害超过的部分。(索尼克的分身伤害不触发被动及源核效果)</t>
  </si>
  <si>
    <t>对全体敌人使用&lt;color=#e56000&gt;幻影打击&lt;/color&gt;造成&lt;color=#e56000&gt;4&lt;/color&gt;段伤害，每段伤害为攻击力的&lt;color=#e56000&gt;35%&lt;/color&gt;，接着使用&lt;color=#e56000&gt;爆裂手里剑&lt;/color&gt;对全体敌人造成攻击力&lt;color=#e56000&gt;60%&lt;/color&gt;的伤害</t>
  </si>
  <si>
    <t>对全体敌人使用&lt;color=#e56000&gt;幻影打击&lt;/color&gt;造成&lt;color=#e56000&gt;4&lt;/color&gt;段伤害，每段伤害为攻击力的&lt;color=#e56000&gt;39%&lt;/color&gt;，接着使用&lt;color=#e56000&gt;爆裂手里剑&lt;/color&gt;对全体敌人造成攻击力&lt;color=#e56000&gt;65%&lt;/color&gt;的伤害</t>
  </si>
  <si>
    <t>对全体敌人使用&lt;color=#e56000&gt;幻影打击&lt;/color&gt;造成&lt;color=#e56000&gt;4&lt;/color&gt;段伤害，每段伤害为攻击力的&lt;color=#e56000&gt;43%&lt;/color&gt;，接着使用&lt;color=#e56000&gt;爆裂手里剑&lt;/color&gt;对全体敌人造成攻击力&lt;color=#e56000&gt;70%&lt;/color&gt;的伤害</t>
  </si>
  <si>
    <t>对全体敌人使用&lt;color=#e56000&gt;幻影打击&lt;/color&gt;造成&lt;color=#e56000&gt;4&lt;/color&gt;段伤害，每段伤害为攻击力的&lt;color=#e56000&gt;47%&lt;/color&gt;，接着使用&lt;color=#e56000&gt;爆裂手里剑&lt;/color&gt;对全体敌人造成攻击力&lt;color=#e56000&gt;75%&lt;/color&gt;的伤害</t>
  </si>
  <si>
    <t>对全体敌人使用&lt;color=#e56000&gt;幻影打击&lt;/color&gt;造成&lt;color=#e56000&gt;4&lt;/color&gt;段伤害，每段伤害为攻击力的&lt;color=#e56000&gt;55%&lt;/color&gt;，接着使用&lt;color=#e56000&gt;爆裂手里剑&lt;/color&gt;对全体敌人造成攻击力&lt;color=#e56000&gt;90%&lt;/color&gt;的伤害，并在技能结束后，产生满层&lt;color=#f2b600&gt;分身幻象&lt;/color&gt;</t>
  </si>
  <si>
    <t>战斗开始后钉锤头一直&lt;color=#f2b600&gt;积蓄力量&lt;/color&gt;，会将钉锤头造成伤害的&lt;color=#e56000&gt;85%&lt;/color&gt;记录为自身的力量积蓄起来（不得超过自身攻击的&lt;color=#e56000&gt;1000%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</si>
  <si>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90%&lt;/color&gt;记录为自身的力量积蓄起来（不得超过自身攻击的&lt;color=#e56000&gt;1050%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</si>
  <si>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95%&lt;/color&gt;记录为自身的力量积蓄起来（不得超过自身攻击的&lt;color=#e56000&gt;1100%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</si>
  <si>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100%&lt;/color&gt;记录为自身的力量积蓄起来（不得超过自身攻击的&lt;color=#e56000&gt;1150%&lt;/color&gt;，包含滚动攻击造成的伤害），当有击飞的敌人返回战场时，钉锤头会对敌人使用滚动攻击：造成所&lt;color=#f2b600&gt;积蓄力量&lt;/color&gt;的真实伤害</t>
  </si>
  <si>
    <t>战斗开始后钉锤头一直&lt;color=#f2b600&gt;积蓄力量&lt;/color&gt;，会将钉锤头造成伤害的&lt;color=#e56000&gt;105%&lt;/color&gt;记录为自身的力量积蓄起来（不得超过自身攻击的&lt;color=#e56000&gt;1200%&lt;/color&gt;，包含滚动攻击造成的伤害），当有击飞的敌人返回战场时，钉锤头会对敌人使用滚动攻击：造成所&lt;color=#f2b600&gt;积蓄力量&lt;/color&gt;的真实伤害</t>
  </si>
  <si>
    <t>给大佬递茶，增加我方&lt;color=#e56000&gt;50%&lt;/color&gt;的&lt;color=#f2b600&gt;S能量&lt;/color&gt;。（技能cd：4回合）</t>
  </si>
  <si>
    <t>给大佬递茶，增加我方&lt;color=#e56000&gt;65%&lt;/color&gt;的&lt;color=#f2b600&gt;S能量&lt;/color&gt;，若有银色獠牙在场，则技能减1回合cd。（技能cd：4回合）</t>
  </si>
  <si>
    <t>给大佬递茶，增加我方&lt;color=#e56000&gt;55%&lt;/color&gt;的&lt;color=#f2b600&gt;S能量&lt;/color&gt;。（技能cd：4回合）</t>
  </si>
  <si>
    <t>给大佬递茶，增加我方&lt;color=#e56000&gt;75%&lt;/color&gt;的&lt;color=#f2b600&gt;S能量&lt;/color&gt;，若有银色獠牙在场，则技能减1回合cd。（技能cd：4回合）</t>
  </si>
  <si>
    <t>茶岚子被攻击时有&lt;color=#e56000&gt;55%&lt;/color&gt;几率回复1点能量</t>
  </si>
  <si>
    <t>给大佬递茶，增加我方&lt;color=#e56000&gt;60%&lt;/color&gt;的&lt;color=#f2b600&gt;S能量&lt;/color&gt;。（技能cd：4回合）</t>
  </si>
  <si>
    <t>给大佬递茶，增加我方&lt;color=#e56000&gt;80%&lt;/color&gt;的&lt;color=#f2b600&gt;S能量&lt;/color&gt;，若有银色獠牙在场，则技能减1回合cd。（技能cd：4回合）</t>
  </si>
  <si>
    <t>使用强壮身躯冲向敌人，对1名敌人造成攻击力&lt;color=#e56000&gt;40%&lt;/color&gt;的伤害。</t>
  </si>
  <si>
    <t>使用强壮身躯冲向敌人，对1名敌人造成攻击力&lt;color=#e56000&gt;45%&lt;/color&gt;的伤害。</t>
  </si>
  <si>
    <t>援护姿态：为1名生命值最低的友方单位提供援护，该单位受到攻击时超合金黑光援护并承担伤害，每次援护减少1层&lt;color=#f2b600&gt;信心&lt;/color&gt;，每层&lt;color=#f2b600&gt;信心&lt;/color&gt;使自己受到的伤害减少&lt;color=#e56000&gt;6%&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战斗开始时拥有5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</si>
  <si>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9%&lt;/color&gt;血量。\n&lt;color=#f2b600&gt;信心&lt;/color&gt;最多可叠加6层。（战斗开始时拥有6层&lt;color=#f2b600&gt;信心&lt;/color&gt;并处于援护姿态）</t>
  </si>
  <si>
    <t>援护姿态中：切换为锻炼姿态，并回复&lt;color=#e56000&gt;20%&lt;/color&gt;血量\n锻炼姿态中：切换为援护姿态，并对敌方单体造成&lt;color=#e56000&gt;150%&lt;/color&gt;伤害。</t>
  </si>
  <si>
    <t>援护姿态中：切换为锻炼姿态，并回复&lt;color=#e56000&gt;22%&lt;/color&gt;血量\n锻炼姿态中：切换为援护姿态，并对敌方单体造成&lt;color=#e56000&gt;160%&lt;/color&gt;伤害。</t>
  </si>
  <si>
    <t>援护姿态中：切换为锻炼姿态，并回复&lt;color=#e56000&gt;25%&lt;/color&gt;血量\n锻炼姿态中：切换为援护姿态，并对敌方单体造成&lt;color=#e56000&gt;170%&lt;/color&gt;伤害。</t>
  </si>
  <si>
    <t>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</si>
  <si>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8%&lt;/color&gt;；当队友数量为0时，每回合失去一层&lt;color=#f2b600&gt;信心&lt;/color&gt;\n锻炼姿态：每当友方单位使用攻击技能时超合金黑光获得2层&lt;color=#f2b600&gt;信心&lt;/color&gt;，超合金黑光每回合回复&lt;color=#e56000&gt;9%&lt;/color&gt;血量。\n&lt;color=#f2b600&gt;信心&lt;/color&gt;最多可叠加6层，当自身&lt;color=#f2b600&gt;信心&lt;/color&gt;层数大于3层时，超合金黑光免疫控制效果。（战斗开始时拥有6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</si>
  <si>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9%&lt;/color&gt;；当队友数量为0时，每回合失去一层&lt;color=#f2b600&gt;信心&lt;/color&gt;\n锻炼姿态：每当友方单位使用攻击技能时超合金黑光获得2层&lt;color=#f2b600&gt;信心&lt;/color&gt;，超合金黑光每回合回复&lt;color=#e56000&gt;11%&lt;/color&gt;血量。\n&lt;color=#f2b600&gt;信心&lt;/color&gt;最多可叠加7层，当自身&lt;color=#f2b600&gt;信心&lt;/color&gt;层数大于3层时，超合金黑光免疫控制效果。（战斗开始时拥有7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</si>
  <si>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10%&lt;/color&gt;；当队友数量为0时，每回合失去一层&lt;color=#f2b600&gt;信心&lt;/color&gt;\n锻炼姿态：每当友方单位使用攻击技能时超合金黑光获得2层&lt;color=#f2b600&gt;信心&lt;/color&gt;，超合金黑光每回合回复&lt;color=#e56000&gt;13%&lt;/color&gt;血量。\n&lt;color=#f2b600&gt;信心&lt;/color&gt;最多可叠加7层，当自身&lt;color=#f2b600&gt;信心&lt;/color&gt;层数大于3层时，超合金黑光免疫控制效果。（战斗开始时拥有7层&lt;color=#f2b600&gt;信心&lt;/color&gt;并处于援护姿态）</t>
  </si>
  <si>
    <t>援护姿态：为1名生命值最低的友方单位提供援护，该单位受到攻击时超合金黑光援护并承担伤害，每次援护减少1层&lt;color=#f2b600&gt;信心&lt;/color&gt;，每层&lt;color=#f2b600&gt;信心&lt;/color&gt;使自己受到的伤害减少&lt;color=#e56000&gt;11%&lt;/color&gt;；当队友数量为0时，每回合失去一层&lt;color=#f2b600&gt;信心&lt;/color&gt;\n锻炼姿态：每当友方单位使用攻击技能时超合金黑光获得2层&lt;color=#f2b600&gt;信心&lt;/color&gt;，超合金黑光每回合回复&lt;color=#e56000&gt;15%&lt;/color&gt;血量。\n&lt;color=#f2b600&gt;信心&lt;/color&gt;最多可叠加7层，当自身&lt;color=#f2b600&gt;信心&lt;/color&gt;层数大于3层时，超合金黑光免疫控制效果。（战斗开始时拥有7层&lt;color=#f2b600&gt;信心&lt;/color&gt;并处于援护姿态）</t>
  </si>
  <si>
    <t>使用强壮身躯冲向敌人，对1名敌人造成攻击力&lt;color=#e56000&gt;50%&lt;/color&gt;的伤害。</t>
  </si>
  <si>
    <t>使用强壮身躯冲向敌人，对1名敌人造成（1+&lt;color=#f2b600&gt;信心&lt;/color&gt;层数）段伤害，每段伤害为攻击力的&lt;color=#e56000&gt;65%&lt;/color&gt;。</t>
  </si>
  <si>
    <t>使用强壮身躯冲向敌人，对1名敌人造成攻击力&lt;color=#e56000&gt;55%&lt;/color&gt;的伤害。</t>
  </si>
  <si>
    <t>使用强壮身躯冲向敌人，对1名敌人造成（1+&lt;color=#f2b600&gt;信心&lt;/color&gt;层数）段伤害，每段伤害为攻击力的&lt;color=#e56000&gt;70%&lt;/color&gt;。</t>
  </si>
  <si>
    <t>使用斧头攻击敌人，对1名敌人造成攻击力&lt;color=#e56000&gt;100%&lt;/color&gt;的伤害</t>
  </si>
  <si>
    <t>使用斧头攻击敌人，对1名敌人造成攻击力&lt;color=#e56000&gt;110%&lt;/color&gt;的伤害</t>
  </si>
  <si>
    <t>使用斧头攻击敌人，对1名敌人造成攻击力&lt;color=#e56000&gt;120%&lt;/color&gt;的伤害</t>
  </si>
  <si>
    <t>使用斧头攻击敌人，对1名敌人造成攻击力&lt;color=#e56000&gt;130%&lt;/color&gt;的伤害</t>
  </si>
  <si>
    <t>使用斧头攻击敌人，对1名敌人造成攻击力&lt;color=#e56000&gt;140%&lt;/color&gt;的伤害</t>
  </si>
  <si>
    <t>僵尸男生命值每降低&lt;color=#e56000&gt;10%&lt;/color&gt;，自身攻击力提升&lt;color=#e56000&gt;4%&lt;/color&gt;。当僵尸男生命值低于&lt;color=#e56000&gt;10%&lt;/color&gt;时将进入假死状态，自身不能行动，但无法被敌人选中也不会受到伤害。（当僵尸男处于假死状态并且队友数量为0时，僵尸男会真正死亡）</t>
  </si>
  <si>
    <t>僵尸男生命值每降低&lt;color=#e56000&gt;10%&lt;/color&gt;，自身攻击力提升&lt;color=#e56000&gt;5%&lt;/color&gt;。当僵尸男生命值低于&lt;color=#e56000&gt;10%&lt;/color&gt;时将进入假死状态，自身不能行动，但无法被敌人选中也不会受到伤害。（当僵尸男处于假死状态并且队友数量为0时，僵尸男会真正死亡）</t>
  </si>
  <si>
    <t>假死</t>
  </si>
  <si>
    <t>进入假死</t>
  </si>
  <si>
    <t>结束假死</t>
  </si>
  <si>
    <t>消耗自身生命上限&lt;color=#e56000&gt;15%&lt;/color&gt;的生命值，使用双枪对全体敌人造成攻击力&lt;color=#e56000&gt;140%&lt;/color&gt;的伤害。僵尸男不会因为该技能进入假死状态。</t>
  </si>
  <si>
    <t>消耗自身生命上限&lt;color=#e56000&gt;15%&lt;/color&gt;的生命值，使用双枪对全体敌人造成攻击力&lt;color=#e56000&gt;145%&lt;/color&gt;的伤害。僵尸男不会因为该技能进入假死状态。</t>
  </si>
  <si>
    <t>消耗自身生命上限&lt;color=#e56000&gt;15%&lt;/color&gt;的生命值，使用双枪对全体敌人造成攻击力&lt;color=#e56000&gt;150%&lt;/color&gt;的伤害。僵尸男不会因为该技能进入假死状态。</t>
  </si>
  <si>
    <t>消耗自身生命上限&lt;color=#e56000&gt;15%&lt;/color&gt;的生命值，使用双枪对全体敌人造成攻击力&lt;color=#e56000&gt;160%&lt;/color&gt;的伤害。僵尸男不会因为该技能进入假死状态。</t>
  </si>
  <si>
    <t>消耗自身生命上限&lt;color=#e56000&gt;15%&lt;/color&gt;的生命值，使用双枪对全体敌人造成攻击力&lt;color=#e56000&gt;180%&lt;/color&gt;的伤害。使用该技能击败敌人时，僵尸男提高10%防御，最多提高30%防御。僵尸男不会因为该技能进入假死状态。</t>
  </si>
  <si>
    <t>恢复自身&lt;color=#e56000&gt;82%&lt;/color&gt;生命值。</t>
  </si>
  <si>
    <t>恢复自身&lt;color=#e56000&gt;82%&lt;/color&gt;生命值，并永久获得当前由“死而不死”带来的攻击力加成，最多获得&lt;color=#e56000&gt;1&lt;/color&gt;次攻击力永久提升。</t>
  </si>
  <si>
    <t>恢复自身&lt;color=#e56000&gt;90%&lt;/color&gt;生命值，并永久获得当前由“死而不死”带来的攻击力加成，最多获得&lt;color=#e56000&gt;1&lt;/color&gt;次攻击力永久提升。</t>
  </si>
  <si>
    <t>恢复自身&lt;color=#e56000&gt;100%&lt;/color&gt;生命值，并永久获得当前由“死而不死”带来的攻击力加成，最多获得&lt;color=#e56000&gt;2&lt;/color&gt;次攻击力永久提升。</t>
  </si>
  <si>
    <t>消耗自身生命上限&lt;color=#e56000&gt;15%&lt;/color&gt;的生命值，使用双枪对全体敌人造成攻击力&lt;color=#e56000&gt;155%&lt;/color&gt;的伤害。僵尸男不会因为该技能进入假死状态。</t>
  </si>
  <si>
    <t>消耗自身生命上限&lt;color=#e56000&gt;15%&lt;/color&gt;的生命值，使用双枪对全体敌人造成攻击力&lt;color=#e56000&gt;165%&lt;/color&gt;的伤害。僵尸男不会因为该技能进入假死状态。</t>
  </si>
  <si>
    <t>消耗自身生命上限&lt;color=#e56000&gt;15%&lt;/color&gt;的生命值，使用双枪对全体敌人造成攻击力&lt;color=#e56000&gt;185%&lt;/color&gt;的伤害。使用该技能击败敌人时，僵尸男提高10%防御，最多提高30%防御。僵尸男不会因为该技能进入假死状态。</t>
  </si>
  <si>
    <t>僵尸男生命值每降低&lt;color=#e56000&gt;10%&lt;/color&gt;，自身攻击力提升&lt;color=#e56000&gt;4.5%&lt;/color&gt;。当僵尸男生命值低于&lt;color=#e56000&gt;10%&lt;/color&gt;时将进入假死状态，自身不能行动，但无法被敌人选中也不会受到伤害。（当僵尸男处于假死状态并且队友数量为0时，僵尸男会真正死亡）</t>
  </si>
  <si>
    <t>僵尸男生命值每降低&lt;color=#e56000&gt;10%&lt;/color&gt;，自身攻击力提升&lt;color=#e56000&gt;5.5%&lt;/color&gt;。当僵尸男生命值低于&lt;color=#e56000&gt;10%&lt;/color&gt;时将进入假死状态，自身不能行动，但无法被敌人选中也不会受到伤害。（当僵尸男处于假死状态并且队友数量为0时，僵尸男会真正死亡）</t>
  </si>
  <si>
    <t>僵尸男生命值每降低&lt;color=#e56000&gt;5%&lt;/color&gt;，自身攻击力提升&lt;color=#e56000&gt;6.5%&lt;/color&gt;。当僵尸男生命值低于&lt;color=#e56000&gt;10%&lt;/color&gt;时将进入假死状态，自身不能行动，但无法被敌人选中也不会受到伤害。（当僵尸男处于假死状态并且队友数量为0时，僵尸男会真正死亡）</t>
  </si>
  <si>
    <t>消耗自身生命上限&lt;color=#e56000&gt;15%&lt;/color&gt;的生命值，使用双枪对全体敌人造成攻击力&lt;color=#e56000&gt;170%&lt;/color&gt;的伤害。僵尸男不会因为该技能进入假死状态。</t>
  </si>
  <si>
    <t>消耗自身生命上限&lt;color=#e56000&gt;15%&lt;/color&gt;的生命值，使用双枪对全体敌人造成攻击力&lt;color=#e56000&gt;190%&lt;/color&gt;的伤害。使用该技能击败敌人时，僵尸男提高10%防御，最多提高30%防御。僵尸男不会因为该技能进入假死状态。</t>
  </si>
  <si>
    <t>背心尊者造成伤害的同时会减少敌人的生命上限，减少值为造成伤害的&lt;color=#e56000&gt;35%&lt;/color&gt;。</t>
  </si>
  <si>
    <t>背心尊者造成伤害的同时会减少敌人的生命上限，减少值为造成伤害的&lt;color=#e56000&gt;50%&lt;/color&gt;。</t>
  </si>
  <si>
    <t>背心尊者造成伤害的同时会减少敌人的生命上限，减少值为造成伤害的&lt;color=#e56000&gt;65%&lt;/color&gt;。</t>
  </si>
  <si>
    <t>背心尊者造成伤害的同时会减少敌人的生命上限，减少值为造成伤害的&lt;color=#e56000&gt;90%&lt;/color&gt;，不可驱散。</t>
  </si>
  <si>
    <t>背心重击</t>
  </si>
  <si>
    <t>对全体敌人造成攻击力&lt;color=#e56000&gt;150%&lt;/color&gt;的伤害。</t>
  </si>
  <si>
    <t>对全体敌人造成攻击力&lt;color=#e56000&gt;155%&lt;/color&gt;的伤害。</t>
  </si>
  <si>
    <t>对全体敌人造成攻击力&lt;color=#e56000&gt;160%&lt;/color&gt;加上自身当前生命&lt;color=#e56000&gt;5%&lt;/color&gt;的伤害。</t>
  </si>
  <si>
    <t>对全体敌人造成攻击力&lt;color=#e56000&gt;160%&lt;/color&gt;加上自身当前生命&lt;color=#e56000&gt;10%&lt;/color&gt;的伤害。</t>
  </si>
  <si>
    <t>对全体敌人造成攻击力&lt;color=#e56000&gt;165%&lt;/color&gt;的伤害。</t>
  </si>
  <si>
    <t>对全体敌人造成攻击力&lt;color=#e56000&gt;165%&lt;/color&gt;加上自身当前生命&lt;color=#e56000&gt;5%&lt;/color&gt;的伤害。</t>
  </si>
  <si>
    <t>对全体敌人造成攻击力&lt;color=#e56000&gt;165%&lt;/color&gt;加上自身当前生命&lt;color=#e56000&gt;10%&lt;/color&gt;的伤害。</t>
  </si>
  <si>
    <t>背心尊者造成伤害的同时会减少敌人的生命上限，减少值为造成伤害的&lt;color=#e56000&gt;30%&lt;/color&gt;。</t>
  </si>
  <si>
    <t>背心尊者造成伤害的同时会减少敌人的生命上限，减少值为造成伤害的&lt;color=#e56000&gt;45%&lt;/color&gt;。</t>
  </si>
  <si>
    <t>背心尊者造成伤害的同时会减少敌人的生命上限，减少值为造成伤害的&lt;color=#e56000&gt;75%&lt;/color&gt;。</t>
  </si>
  <si>
    <t>背心尊者造成伤害的同时会减少敌人的生命上限，减少值为造成伤害的&lt;color=#e56000&gt;100%&lt;/color&gt;，不可驱散。</t>
  </si>
  <si>
    <t>对敌方单体目标造成攻击力&lt;color=#e56000&gt;230%&lt;/color&gt;的伤害。</t>
  </si>
  <si>
    <t>对敌方单体目标造成攻击力&lt;color=#e56000&gt;240%&lt;/color&gt;的伤害，如当前自身生命超过目标，则将之击飞。对击飞免疫的目标伤害翻倍。</t>
  </si>
  <si>
    <t>对敌方单体目标造成攻击力&lt;color=#e56000&gt;260%&lt;/color&gt;的伤害，如当前自身生命超过目标，则将之击飞。对击飞免疫的目标伤害翻倍。</t>
  </si>
  <si>
    <t>使用弧形踢技，对1名敌人造成攻击力&lt;color=#e56000&gt;100%&lt;/color&gt;的伤害</t>
  </si>
  <si>
    <t>使用弧形踢技，对1名敌人造成攻击力&lt;color=#e56000&gt;110%&lt;/color&gt;的伤害</t>
  </si>
  <si>
    <t>使用弧形踢技，对1名敌人造成攻击力&lt;color=#e56000&gt;120%&lt;/color&gt;的伤害</t>
  </si>
  <si>
    <t>使用弧形踢技，对1名敌人造成攻击力&lt;color=#e56000&gt;130%&lt;/color&gt;的伤害</t>
  </si>
  <si>
    <t>使用弧形踢技，对1名敌人造成攻击力&lt;color=#e56000&gt;140%&lt;/color&gt;的伤害</t>
  </si>
  <si>
    <t>将力量积蓄到一点，积蓄力量后获得&lt;color=#e56000&gt;1&lt;/color&gt;层&lt;color=#f2b600&gt;蓄力&lt;/color&gt;，最多获得&lt;color=#e56000&gt;4&lt;/color&gt;层&lt;color=#f2b600&gt;蓄力&lt;/color&gt;</t>
  </si>
  <si>
    <t>将力量积蓄到一点，积蓄力量后获得&lt;color=#e56000&gt;2&lt;/color&gt;层&lt;color=#f2b600&gt;蓄力&lt;/color&gt;，最多获得&lt;color=#e56000&gt;4&lt;/color&gt;层&lt;color=#f2b600&gt;蓄力&lt;/color&gt;</t>
  </si>
  <si>
    <t>将力量积蓄到一点，积蓄力量后获得&lt;color=#e56000&gt;3&lt;/color&gt;层&lt;color=#f2b600&gt;蓄力&lt;/color&gt;，最多获得&lt;color=#e56000&gt;4&lt;/color&gt;层&lt;color=#f2b600&gt;蓄力&lt;/color&gt;</t>
  </si>
  <si>
    <t>将力量积蓄到一点，积蓄力量后获得&lt;color=#e56000&gt;4&lt;/color&gt;层&lt;color=#f2b600&gt;蓄力&lt;/color&gt;，最多获得&lt;color=#e56000&gt;4&lt;/color&gt;层&lt;color=#f2b600&gt;蓄力&lt;/color&gt;</t>
  </si>
  <si>
    <t>将力量积蓄到一点，积蓄力量后获得&lt;color=#e56000&gt;4&lt;/color&gt;层&lt;color=#f2b600&gt;蓄力&lt;/color&gt;，最多获得&lt;color=#e56000&gt;4&lt;/color&gt;层&lt;color=#f2b600&gt;蓄力&lt;/color&gt;。能量消耗降为0。</t>
  </si>
  <si>
    <t>将力量集中于一点所发出的突刺剑技，对1名敌人造成攻击力&lt;color=#e56000&gt;120%&lt;/color&gt;的伤害，并且每层&lt;color=#f2b600&gt;蓄力&lt;/color&gt;效果使该次伤害提升&lt;color=#e56000&gt;80%&lt;/color&gt;，使用后&lt;color=#f2b600&gt;蓄力&lt;/color&gt;清空</t>
  </si>
  <si>
    <t>将力量集中于一点所发出的突刺剑技，对1名敌人造成攻击力&lt;color=#e56000&gt;125%&lt;/color&gt;的伤害，并且每层&lt;color=#f2b600&gt;蓄力&lt;/color&gt;效果使该次伤害提升&lt;color=#e56000&gt;90%&lt;/color&gt;，使用后&lt;color=#f2b600&gt;蓄力&lt;/color&gt;清空</t>
  </si>
  <si>
    <t>将力量集中于一点所发出的突刺剑技，对1名敌人造成攻击力&lt;color=#e56000&gt;130%&lt;/color&gt;的伤害，并且每层&lt;color=#f2b600&gt;蓄力&lt;/color&gt;效果使该次伤害提升&lt;color=#e56000&gt;100%&lt;/color&gt;，使用后&lt;color=#f2b600&gt;蓄力&lt;/color&gt;清空</t>
  </si>
  <si>
    <t>将力量集中于一点所发出的突刺剑技，对1名敌人造成攻击力&lt;color=#e56000&gt;140%&lt;/color&gt;的伤害，并且每层&lt;color=#f2b600&gt;蓄力&lt;/color&gt;效果使该次伤害提升&lt;color=#e56000&gt;100%&lt;/color&gt;，使用后&lt;color=#f2b600&gt;蓄力&lt;/color&gt;清空</t>
  </si>
  <si>
    <t>将力量集中于一点所发出的突刺剑技，对1名敌人造成攻击力&lt;color=#e56000&gt;150%&lt;/color&gt;的伤害，并且每层&lt;color=#f2b600&gt;蓄力&lt;/color&gt;效果使该次伤害提升&lt;color=#e56000&gt;100%&lt;/color&gt;，使用后&lt;color=#f2b600&gt;蓄力&lt;/color&gt;清空。对敌人添加1层“风刃之创”，持续2回合，最多叠加3层；&lt;color=#f2b600&gt;蓄力&lt;/color&gt;有“风刃之创”层数×7%的概率不清空。</t>
  </si>
  <si>
    <t>闪光弗莱士的最强绝技，借助他的超高速度所挥出的斩击，对目标敌人及额外1名buff最多的敌人，造成攻击力&lt;color=#e56000&gt;100%&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t>
  </si>
  <si>
    <t>闪光弗莱士的最强绝技，借助他的超高速度所挥出的斩击，对目标敌人及额外1名buff最多的敌人，造成攻击力&lt;color=#e56000&gt;105%&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t>
  </si>
  <si>
    <t>闪光弗莱士的最强绝技，借助他的超高速度所挥出的斩击，对目标敌人及额外1名buff最多的敌人，造成攻击力&lt;color=#e56000&gt;110%&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</si>
  <si>
    <t>闪光弗莱士的最强绝技，借助他的超高速度所挥出的斩击，对目标敌人及额外1名buff最多的敌人，造成攻击力&lt;color=#e56000&gt;115%&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</si>
  <si>
    <t>闪光弗莱士的最强绝技，借助他的超高速度所挥出的斩击，对目标敌人及额外1名buff最多的敌人，造成攻击力&lt;color=#e56000&gt;120%&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</si>
  <si>
    <t>将力量集中于一点所发出的突刺剑技，对1名敌人造成攻击力&lt;color=#e56000&gt;125%&lt;/color&gt;的伤害，并且每层&lt;color=#f2b600&gt;蓄力&lt;/color&gt;效果使该次伤害提升&lt;color=#e56000&gt;80%&lt;/color&gt;，使用后&lt;color=#f2b600&gt;蓄力&lt;/color&gt;清空</t>
  </si>
  <si>
    <t>将力量集中于一点所发出的突刺剑技，对1名敌人造成攻击力&lt;color=#e56000&gt;130%&lt;/color&gt;的伤害，并且每层&lt;color=#f2b600&gt;蓄力&lt;/color&gt;效果使该次伤害提升&lt;color=#e56000&gt;90%&lt;/color&gt;，使用后&lt;color=#f2b600&gt;蓄力&lt;/color&gt;清空</t>
  </si>
  <si>
    <t>将力量集中于一点所发出的突刺剑技，对1名敌人造成攻击力&lt;color=#e56000&gt;135%&lt;/color&gt;的伤害，并且每层&lt;color=#f2b600&gt;蓄力&lt;/color&gt;效果使该次伤害提升&lt;color=#e56000&gt;100%&lt;/color&gt;，使用后&lt;color=#f2b600&gt;蓄力&lt;/color&gt;清空</t>
  </si>
  <si>
    <t>将力量集中于一点所发出的突刺剑技，对1名敌人造成攻击力&lt;color=#e56000&gt;145%&lt;/color&gt;的伤害，并且每层&lt;color=#f2b600&gt;蓄力&lt;/color&gt;效果使该次伤害提升&lt;color=#e56000&gt;100%&lt;/color&gt;，使用后&lt;color=#f2b600&gt;蓄力&lt;/color&gt;清空</t>
  </si>
  <si>
    <t>将力量集中于一点所发出的突刺剑技，对1名敌人造成攻击力&lt;color=#e56000&gt;155%&lt;/color&gt;的伤害，并且每层&lt;color=#f2b600&gt;蓄力&lt;/color&gt;效果使该次伤害提升&lt;color=#e56000&gt;100%&lt;/color&gt;，使用后&lt;color=#f2b600&gt;蓄力&lt;/color&gt;清空。对敌人添加1层“风刃之创”，持续2回合，最多叠加3层；&lt;color=#f2b600&gt;蓄力&lt;/color&gt;有“风刃之创”层数×7%的概率不清空。</t>
  </si>
  <si>
    <t>将力量集中于一点所发出的突刺剑技，对1名敌人造成攻击力&lt;color=#e56000&gt;125%&lt;/color&gt;的伤害，并且每层&lt;color=#f2b600&gt;蓄力&lt;/color&gt;效果使该次伤害提升&lt;color=#e56000&gt;85%&lt;/color&gt;，使用后&lt;color=#f2b600&gt;蓄力&lt;/color&gt;清空</t>
  </si>
  <si>
    <t>将力量集中于一点所发出的突刺剑技，对1名敌人造成攻击力&lt;color=#e56000&gt;130%&lt;/color&gt;的伤害，并且每层&lt;color=#f2b600&gt;蓄力&lt;/color&gt;效果使该次伤害提升&lt;color=#e56000&gt;95%&lt;/color&gt;，使用后&lt;color=#f2b600&gt;蓄力&lt;/color&gt;清空</t>
  </si>
  <si>
    <t>将力量集中于一点所发出的突刺剑技，对1名敌人造成攻击力&lt;color=#e56000&gt;135%&lt;/color&gt;的伤害，并且每层&lt;color=#f2b600&gt;蓄力&lt;/color&gt;效果使该次伤害提升&lt;color=#e56000&gt;105%&lt;/color&gt;，使用后&lt;color=#f2b600&gt;蓄力&lt;/color&gt;清空</t>
  </si>
  <si>
    <t>将力量集中于一点所发出的突刺剑技，对1名敌人造成攻击力&lt;color=#e56000&gt;145%&lt;/color&gt;的伤害，并且每层&lt;color=#f2b600&gt;蓄力&lt;/color&gt;效果使该次伤害提升&lt;color=#e56000&gt;105%&lt;/color&gt;，使用后&lt;color=#f2b600&gt;蓄力&lt;/color&gt;清空</t>
  </si>
  <si>
    <t>将力量集中于一点所发出的突刺剑技，对1名敌人造成攻击力&lt;color=#e56000&gt;155%&lt;/color&gt;的伤害，并且每层&lt;color=#f2b600&gt;蓄力&lt;/color&gt;效果使该次伤害提升&lt;color=#e56000&gt;105%&lt;/color&gt;，使用后&lt;color=#f2b600&gt;蓄力&lt;/color&gt;清空。对敌人添加1层“风刃之创”，持续2回合，最多叠加3层；&lt;color=#f2b600&gt;蓄力&lt;/color&gt;有“风刃之创”层数×7%的概率不清空。</t>
  </si>
  <si>
    <t>闪光弗莱士的最强绝技，借助他的超高速度所挥出的斩击，对目标敌人及额外1名buff最多的敌人，造成攻击力&lt;color=#e56000&gt;110%&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t>
  </si>
  <si>
    <t>闪光弗莱士的最强绝技，借助他的超高速度所挥出的斩击，对目标敌人及额外1名buff最多的敌人，造成攻击力&lt;color=#e56000&gt;125%&lt;/color&gt;的伤害，并且每层&lt;color=#f2b600&gt;蓄力&lt;/color&gt;效果使该次伤害提升&lt;color=#e56000&gt;100%&lt;/color&gt;。如果选定敌人是唯一buff最多敌人，则该敌人受到两次技能伤害。如有多个buff最多敌人，则在其中随机一个受到第二次伤害（选中敌人不会再被选中）。</t>
  </si>
  <si>
    <t>敌人对警犬侠每造成一次伤害，就会被添加一层&lt;color=#f2b600&gt;警戒&lt;/color&gt;，每层&lt;color=#f2b600&gt;警戒&lt;/color&gt;降低敌人&lt;color=#e56000&gt;5%&lt;/color&gt;防御，&lt;color=#f2b600&gt;警戒&lt;/color&gt;最多叠加&lt;color=#e56000&gt;1&lt;/color&gt;层。</t>
  </si>
  <si>
    <t>敌人对警犬侠每造成一次伤害，就会被添加一层&lt;color=#f2b600&gt;警戒&lt;/color&gt;，每层&lt;color=#f2b600&gt;警戒&lt;/color&gt;降低敌人&lt;color=#e56000&gt;6%&lt;/color&gt;防御，&lt;color=#f2b600&gt;警戒&lt;/color&gt;最多叠加&lt;color=#e56000&gt;2&lt;/color&gt;层。</t>
  </si>
  <si>
    <t>敌人对警犬侠每造成一次伤害，就会被添加一层&lt;color=#f2b600&gt;警戒&lt;/color&gt;，每层&lt;color=#f2b600&gt;警戒&lt;/color&gt;降低敌人&lt;color=#e56000&gt;7%&lt;/color&gt;防御，&lt;color=#f2b600&gt;警戒&lt;/color&gt;最多叠加&lt;color=#e56000&gt;3&lt;/color&gt;层。</t>
  </si>
  <si>
    <t>敌人对警犬侠每造成一次伤害，就会被添加一层&lt;color=#f2b600&gt;警戒&lt;/color&gt;，每层&lt;color=#f2b600&gt;警戒&lt;/color&gt;降低敌人&lt;color=#e56000&gt;8%&lt;/color&gt;防御，&lt;color=#f2b600&gt;警戒&lt;/color&gt;最多叠加&lt;color=#e56000&gt;3&lt;/color&gt;层。</t>
  </si>
  <si>
    <t>敌人对警犬侠每造成一次伤害，就会被添加一层&lt;color=#f2b600&gt;警戒&lt;/color&gt;，每层&lt;color=#f2b600&gt;警戒&lt;/color&gt;降低敌人&lt;color=#e56000&gt;10%&lt;/color&gt;防御，&lt;color=#f2b600&gt;警戒&lt;/color&gt;最多叠加&lt;color=#e56000&gt;3&lt;/color&gt;层。</t>
  </si>
  <si>
    <t>根据敌人身上的警戒层数触发以下效果：\n0层警戒：对敌人造成攻击力&lt;color=#e56000&gt;125%&lt;/color&gt;的伤害。\n1层警戒：对敌人造成2段攻击力&lt;color=#e56000&gt;125%&lt;/color&gt;的伤害。\n2层警戒：对敌人造成3段攻击力&lt;color=#e56000&gt;125%&lt;/color&gt;的伤害。\n3层警戒：对敌人造成3段攻击力&lt;color=#e56000&gt;125%&lt;/color&gt;的伤害，伤害无视链条效果。</t>
  </si>
  <si>
    <t>根据敌人身上的警戒层数触发以下效果：\n0层警戒：对敌人造成攻击力&lt;color=#e56000&gt;130%&lt;/color&gt;的伤害。\n1层警戒：对敌人造成2段攻击力&lt;color=#e56000&gt;130%&lt;/color&gt;的伤害。\n2层警戒：对敌人造成3段攻击力&lt;color=#e56000&gt;130%&lt;/color&gt;的伤害。\n3层警戒：对敌人造成3段攻击力&lt;color=#e56000&gt;130%&lt;/color&gt;的伤害，伤害无视链条效果。</t>
  </si>
  <si>
    <t>对全体敌人造成攻击力&lt;color=#e56000&gt;175%&lt;/color&gt;的伤害。</t>
  </si>
  <si>
    <t>对全体敌人造成攻击力&lt;color=#e56000&gt;185%&lt;/color&gt;的伤害。</t>
  </si>
  <si>
    <t>对全体敌人造成攻击力的&lt;color=#e56000&gt;200%&lt;/color&gt;伤害，敌人身上每有一层警戒受到的伤害增加&lt;color=#e56000&gt;40%&lt;/color&gt;，有20%概率使3层警戒的敌人被眩晕1回合。</t>
  </si>
  <si>
    <t>根据敌人身上的警戒层数触发以下效果：\n0层警戒：对敌人造成攻击力&lt;color=#e56000&gt;135%&lt;/color&gt;的伤害。\n1层警戒：对敌人造成2段攻击力&lt;color=#e56000&gt;135%&lt;/color&gt;的伤害。\n2层警戒：对敌人造成3段攻击力&lt;color=#e56000&gt;135%&lt;/color&gt;的伤害。\n3层警戒：对敌人造成3段攻击力&lt;color=#e56000&gt;135%&lt;/color&gt;的伤害，伤害无视链条效果。</t>
  </si>
  <si>
    <t>敌人对警犬侠每造成一次伤害，就会被添加一层&lt;color=#f2b600&gt;警戒&lt;/color&gt;，每层&lt;color=#f2b600&gt;警戒&lt;/color&gt;降低敌人&lt;color=#e56000&gt;7%&lt;/color&gt;防御，&lt;color=#f2b600&gt;警戒&lt;/color&gt;最多叠加&lt;color=#e56000&gt;1&lt;/color&gt;层。</t>
  </si>
  <si>
    <t>敌人对警犬侠每造成一次伤害，就会被添加一层&lt;color=#f2b600&gt;警戒&lt;/color&gt;，每层&lt;color=#f2b600&gt;警戒&lt;/color&gt;降低敌人&lt;color=#e56000&gt;8%&lt;/color&gt;防御，&lt;color=#f2b600&gt;警戒&lt;/color&gt;最多叠加&lt;color=#e56000&gt;2&lt;/color&gt;层。</t>
  </si>
  <si>
    <t>敌人对警犬侠每造成一次伤害，就会被添加一层&lt;color=#f2b600&gt;警戒&lt;/color&gt;，每层&lt;color=#f2b600&gt;警戒&lt;/color&gt;降低敌人&lt;color=#e56000&gt;9%&lt;/color&gt;防御，&lt;color=#f2b600&gt;警戒&lt;/color&gt;最多叠加&lt;color=#e56000&gt;3&lt;/color&gt;层。</t>
  </si>
  <si>
    <t>敌人对警犬侠每造成一次伤害，就会被添加一层&lt;color=#f2b600&gt;警戒&lt;/color&gt;，每层&lt;color=#f2b600&gt;警戒&lt;/color&gt;降低敌人&lt;color=#e56000&gt;12%&lt;/color&gt;防御，&lt;color=#f2b600&gt;警戒&lt;/color&gt;最多叠加&lt;color=#e56000&gt;3&lt;/color&gt;层。</t>
  </si>
  <si>
    <t>对全体敌人造成攻击力的&lt;color=#e56000&gt;170%&lt;/color&gt;伤害，敌人身上每有一层警戒受到的伤害增加&lt;color=#e56000&gt;15%&lt;/color&gt;。</t>
  </si>
  <si>
    <t>对全体敌人造成攻击力的&lt;color=#e56000&gt;175%&lt;/color&gt;伤害，敌人身上每有一层警戒受到的伤害增加&lt;color=#e56000&gt;20%&lt;/color&gt;。</t>
  </si>
  <si>
    <t>对全体敌人造成攻击力的&lt;color=#e56000&gt;180%&lt;/color&gt;伤害，敌人身上每有一层警戒受到的伤害增加&lt;color=#e56000&gt;25%&lt;/color&gt;。</t>
  </si>
  <si>
    <t>对全体敌人造成攻击力的&lt;color=#e56000&gt;190%&lt;/color&gt;伤害，敌人身上每有一层警戒受到的伤害增加&lt;color=#e56000&gt;30%&lt;/color&gt;。</t>
  </si>
  <si>
    <t>使用小型焚烧弹对1名敌人造成攻击力&lt;color=#e56000&gt;170%&lt;/color&gt;的伤害。</t>
  </si>
  <si>
    <t>使用小型焚烧弹对1名敌人造成攻击力&lt;color=#e56000&gt;180%&lt;/color&gt;的伤害。若本回合有&lt;color=#f2b600&gt;AT BONUS&lt;/color&gt;则对其他敌人造成攻击力&lt;color=#e56000&gt;90%&lt;/color&gt;的溅射伤害。</t>
  </si>
  <si>
    <t>使用小型焚烧弹对1名敌人造成攻击力&lt;color=#e56000&gt;190%&lt;/color&gt;的伤害。若本回合有&lt;color=#f2b600&gt;AT BONUS&lt;/color&gt;则对其他敌人造成攻击力&lt;color=#e56000&gt;95%&lt;/color&gt;的溅射伤害。</t>
  </si>
  <si>
    <t>使用小型焚烧弹对1名敌人造成攻击力&lt;color=#e56000&gt;200%&lt;/color&gt;的伤害。若本回合有&lt;color=#f2b600&gt;AT BONUS&lt;/color&gt;则对其他敌人造成攻击力&lt;color=#e56000&gt;100%&lt;/color&gt;的溅射伤害。</t>
  </si>
  <si>
    <t>使用小型焚烧弹对1名敌人造成攻击力&lt;color=#e56000&gt;210%&lt;/color&gt;的伤害。若本回合有&lt;color=#f2b600&gt;AT BONUS&lt;/color&gt;则对其他敌人造成攻击力&lt;color=#e56000&gt;105%&lt;/color&gt;的溅射伤害。</t>
  </si>
  <si>
    <t>使用小型焚烧弹对1名敌人造成攻击力&lt;color=#e56000&gt;175%&lt;/color&gt;的伤害。</t>
  </si>
  <si>
    <t>使用小型焚烧弹对1名敌人造成攻击力&lt;color=#e56000&gt;185%&lt;/color&gt;的伤害。若本回合有&lt;color=#f2b600&gt;AT BONUS&lt;/color&gt;则对其他敌人造成攻击力&lt;color=#e56000&gt;90%&lt;/color&gt;的溅射伤害。</t>
  </si>
  <si>
    <t>使用小型焚烧弹对1名敌人造成攻击力&lt;color=#e56000&gt;195%&lt;/color&gt;的伤害。若本回合有&lt;color=#f2b600&gt;AT BONUS&lt;/color&gt;则对其他敌人造成攻击力&lt;color=#e56000&gt;95%&lt;/color&gt;的溅射伤害。</t>
  </si>
  <si>
    <t>使用小型焚烧弹对1名敌人造成攻击力&lt;color=#e56000&gt;205%&lt;/color&gt;的伤害。若本回合有&lt;color=#f2b600&gt;AT BONUS&lt;/color&gt;则对其他敌人造成攻击力&lt;color=#e56000&gt;100%&lt;/color&gt;的溅射伤害。</t>
  </si>
  <si>
    <t>使用小型焚烧弹对1名敌人造成攻击力&lt;color=#e56000&gt;215%&lt;/color&gt;的伤害。若本回合有&lt;color=#f2b600&gt;AT BONUS&lt;/color&gt;则对其他敌人造成攻击力&lt;color=#e56000&gt;105%&lt;/color&gt;的溅射伤害。</t>
  </si>
  <si>
    <t>当队友使用普攻攻击敌方敌人后，杰诺斯会使用&lt;color=#f2b600&gt;焚烧弹&lt;/color&gt;对该敌人进行追击，伤害为攻击力的&lt;color=#e56000&gt;31%&lt;/color&gt;</t>
  </si>
  <si>
    <t>当队友使用普攻攻击敌方敌人后，杰诺斯会使用&lt;color=#f2b600&gt;焚烧弹&lt;/color&gt;对该敌人进行追击，伤害为攻击力的&lt;color=#e56000&gt;32%&lt;/color&gt;</t>
  </si>
  <si>
    <t>当队友使用普攻攻击敌方敌人后，杰诺斯会使用&lt;color=#f2b600&gt;焚烧弹&lt;/color&gt;对该敌人进行追击，伤害为攻击力的&lt;color=#e56000&gt;33%&lt;/color&gt;</t>
  </si>
  <si>
    <t>当队友使用普攻攻击敌方敌人后，杰诺斯会使用&lt;color=#f2b600&gt;焚烧弹&lt;/color&gt;对该敌人进行追击，伤害为攻击力的&lt;color=#e56000&gt;35%&lt;/color&gt;</t>
  </si>
  <si>
    <t>使用大范围的焚烧炮对全体敌人造成攻击力&lt;color=#e56000&gt;150%&lt;/color&gt;加额外&lt;color=#e56000&gt;40&lt;/color&gt;的伤害。</t>
  </si>
  <si>
    <t>使用大范围的焚烧炮对全体敌人造成攻击力&lt;color=#e56000&gt;155%&lt;/color&gt;加额外&lt;color=#e56000&gt;60&lt;/color&gt;的伤害。</t>
  </si>
  <si>
    <t>使用大范围的焚烧炮对全体敌人造成攻击力&lt;color=#e56000&gt;165%&lt;/color&gt;加额外&lt;color=#e56000&gt;80&lt;/color&gt;的伤害。</t>
  </si>
  <si>
    <t>使用大范围的焚烧炮对全体敌人造成攻击力&lt;color=#e56000&gt;175%&lt;/color&gt;加额外&lt;color=#e56000&gt;100&lt;/color&gt;的伤害。</t>
  </si>
  <si>
    <t>使用大范围的焚烧炮对全体敌人造成攻击力&lt;color=#e56000&gt;185%&lt;/color&gt;加额外&lt;color=#e56000&gt;120&lt;/color&gt;的伤害。</t>
  </si>
  <si>
    <t>当队友使用普攻攻击敌方目标后，杰诺斯会使用普通攻击对该敌方目标进行追击（该技能无法升级）</t>
  </si>
  <si>
    <t>使用小型焚烧弹多次攻击敌方单体目标，对敌方单体造成3次70%的伤害，对血量高于70%的目标额外造成30%的伤害</t>
  </si>
  <si>
    <t>使用燃烧炮攻击敌方全体目标，对敌方全体目标造成攻击150%的伤害，对生命低于40%的目标额外造成25%的伤害</t>
  </si>
  <si>
    <t>使用小型焚烧弹攻击敌方单体目标，造成攻击x的伤害。若目标被击杀，则返还&lt;color=#12B37D&gt;1&lt;/color&gt;点能量。</t>
  </si>
  <si>
    <t>使用大范围的焚烧炮攻击敌人，对敌方全体造成攻击x伤害。对方场上敌人大于一人时，每存活一名敌人焚烧炮造成的伤害减少攻击的y。</t>
  </si>
  <si>
    <t>剧情5中杰诺斯奋力攻击</t>
  </si>
  <si>
    <t>使用大范围的焚烧炮攻击敌人，对敌方全体造成攻击145%伤害加额外40的伤害。</t>
  </si>
  <si>
    <t>装甲挥击</t>
  </si>
  <si>
    <t>使用装甲挥击对1名敌人造成攻击力&lt;color=#e56000&gt;60%&lt;/color&gt;的伤害</t>
  </si>
  <si>
    <t>血之伤害</t>
  </si>
  <si>
    <t>使用血液能量变身。汲取的每层血液能量回复&lt;color=#e56000&gt;6%&lt;/color&gt;血量，增加&lt;color=#e56000&gt;5.5%&lt;/color&gt;攻击力；技能“蚊群出动”变为“蚊群出动（变身）”。变身后立即获得一个回合。（该技能只能使用一次）</t>
  </si>
  <si>
    <t>使用血液能量变身。汲取的每层血液能量回复&lt;color=#e56000&gt;7%&lt;/color&gt;血量，增加&lt;color=#e56000&gt;6%&lt;/color&gt;攻击力；技能“蚊群出动”变为“蚊群出动（变身）”。变身后立即获得一个回合。（该技能只能使用一次）</t>
  </si>
  <si>
    <t>使用血液能量变身。汲取的每层血液能量回复&lt;color=#e56000&gt;8%&lt;/color&gt;血量，增加&lt;color=#e56000&gt;6.5%&lt;/color&gt;攻击力；技能“蚊群出动”变为“蚊群出动（变身）”。变身后立即获得一个回合。（该技能只能使用一次）</t>
  </si>
  <si>
    <t>使用血液能量变身。汲取的每层血液能量回复&lt;color=#e56000&gt;9%&lt;/color&gt;血量，增加&lt;color=#e56000&gt;7%&lt;/color&gt;攻击力；技能“蚊群出动”变为“蚊群出动（变身）”。变身后立即获得一个回合。（该技能只能使用一次）</t>
  </si>
  <si>
    <t>使用血液能量变身。汲取的每层血液能量回复&lt;color=#e56000&gt;10%&lt;/color&gt;血量，增加&lt;color=#e56000&gt;7.5%&lt;/color&gt;攻击力；技能“蚊群出动”变为“蚊群出动（变身）”。变身后立即获得一个回合并回复&lt;color=#e56000&gt;50%&lt;/color&gt;S能量。（该技能只能使用一次）</t>
  </si>
  <si>
    <t>蚊娘释放大量蚊群攻击敌方单体目标造成攻击力&lt;color=#e56000&gt;220%&lt;/color&gt;的伤害，汲取&lt;color=#e56000&gt;1&lt;/color&gt;层血液能量，最多6层。\n&lt;color=#f2b600&gt;变身后：&lt;/color&gt;技能更换为&lt;color=#f2b600&gt;蚊群出动（变身）&lt;/color&gt;，蚊娘召唤大量蚊群攻击敌方全体造成攻击力&lt;color=#e56000&gt;220%&lt;/color&gt;的伤害</t>
  </si>
  <si>
    <t>蚊娘释放大量蚊群攻击敌方单体目标造成攻击力&lt;color=#e56000&gt;240%&lt;/color&gt;的伤害，汲取&lt;color=#e56000&gt;2&lt;/color&gt;层血液能量，最多6层。\n&lt;color=#f2b600&gt;变身后：&lt;/color&gt;技能更换为&lt;color=#f2b600&gt;蚊群出动（变身）&lt;/color&gt;，蚊娘召唤大量蚊群攻击敌方全体造成攻击力&lt;color=#e56000&gt;240%&lt;/color&gt;的伤害</t>
  </si>
  <si>
    <t>蚊娘释放大量蚊群攻击敌方单体目标造成攻击力&lt;color=#e56000&gt;250%&lt;/color&gt;的伤害，汲取&lt;color=#e56000&gt;3&lt;/color&gt;层血液能量，最多6层。\n&lt;color=#f2b600&gt;变身后：&lt;/color&gt;技能更换为&lt;color=#f2b600&gt;蚊群出动（变身）&lt;/color&gt;，蚊娘召唤大量蚊群攻击敌方全体造成攻击力&lt;color=#e56000&gt;250%&lt;/color&gt;的伤害</t>
  </si>
  <si>
    <t>蚊娘造成的伤害无视链条、护盾和敌人&lt;color=#e56000&gt;25%&lt;/color&gt;的防御</t>
  </si>
  <si>
    <t>使用血液能量变身。汲取的每层血液能量回复&lt;color=#e56000&gt;10%&lt;/color&gt;血量，增加&lt;color=#e56000&gt;7.5%&lt;/color&gt;攻击力；技能“蚊群出动”变为“蚊群出动（变身）”。变身后立即获得一个回合。（该技能只能使用一次）</t>
  </si>
  <si>
    <t>使用血液能量变身。汲取的每层血液能量回复&lt;color=#e56000&gt;11%&lt;/color&gt;血量，增加&lt;color=#e56000&gt;8%&lt;/color&gt;攻击力；技能“蚊群出动”变为“蚊群出动（变身）”。变身后立即获得一个回合并回复&lt;color=#e56000&gt;50%&lt;/color&gt;S能量。（该技能只能使用一次）</t>
  </si>
  <si>
    <t>蚊群出动（变身）</t>
  </si>
  <si>
    <t>蚊娘释放大量蚊群攻击敌方全体造成攻击力&lt;color=#e56000&gt;200%&lt;/color&gt;的伤害</t>
  </si>
  <si>
    <t>蚊娘释放大量蚊群攻击敌方全体造成攻击力&lt;color=#e56000&gt;210%&lt;/color&gt;的伤害</t>
  </si>
  <si>
    <t>蚊娘释放大量蚊群攻击敌方全体造成攻击力&lt;color=#e56000&gt;220%&lt;/color&gt;的伤害</t>
  </si>
  <si>
    <t>蚊娘释放大量蚊群攻击敌方全体造成攻击力&lt;color=#e56000&gt;230%&lt;/color&gt;的伤害</t>
  </si>
  <si>
    <t>蚊娘释放大量蚊群攻击敌方全体造成攻击力&lt;color=#e56000&gt;240%&lt;/color&gt;的伤害</t>
  </si>
  <si>
    <t>蚊娘释放大量蚊群攻击敌方全体造成攻击力&lt;color=#e56000&gt;250%&lt;/color&gt;的伤害</t>
  </si>
  <si>
    <t>每当队友暴击时，增加阿修罗独角仙&lt;color=#e56000&gt;2%&lt;/color&gt;暴击率和&lt;color=#e56000&gt;2%&lt;/color&gt;暴击伤害，最多叠加&lt;color=#e56000&gt;10&lt;/color&gt;层</t>
  </si>
  <si>
    <t>每当队友暴击时，增加阿修罗独角仙&lt;color=#e56000&gt;3%&lt;/color&gt;暴击率和&lt;color=#e56000&gt;3%&lt;/color&gt;暴击伤害，最多叠加&lt;color=#e56000&gt;10&lt;/color&gt;层</t>
  </si>
  <si>
    <t>每当队友暴击时，增加阿修罗独角仙&lt;color=#e56000&gt;4%&lt;/color&gt;暴击率和&lt;color=#e56000&gt;4%&lt;/color&gt;暴击伤害，最多叠加&lt;color=#e56000&gt;10&lt;/color&gt;层</t>
  </si>
  <si>
    <t>每当队友暴击时，增加阿修罗独角仙&lt;color=#e56000&gt;5%&lt;/color&gt;暴击率和&lt;color=#e56000&gt;5%&lt;/color&gt;暴击伤害，最多叠加&lt;color=#e56000&gt;10&lt;/color&gt;层</t>
  </si>
  <si>
    <t>每当队友暴击时，增加阿修罗独角仙&lt;color=#e56000&gt;6%&lt;/color&gt;暴击率、&lt;color=#e56000&gt;6%&lt;/color&gt;暴击伤害和&lt;color=#e56000&gt;2%&lt;/color&gt;攻击，最多叠加&lt;color=#e56000&gt;10&lt;/color&gt;层</t>
  </si>
  <si>
    <t>对1名敌人造成攻击力&lt;color=#e56000&gt;160%&lt;/color&gt;的伤害，并对其他敌人造成溅射伤害，溅射伤害为主目标伤害的&lt;color=#e56000&gt;60%&lt;/color&gt;\n&lt;color=#f2b600&gt;变身后：&lt;/color&gt;技能更换为&lt;color=#f2b600&gt;阿修罗重击（变身）&lt;/color&gt;，对1名敌人造成攻击力&lt;color=#e56000&gt;160%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</si>
  <si>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170%&lt;/color&gt;的伤害，并对其他敌人造成溅射伤害，溅射伤害为主目标伤害的&lt;color=#e56000&gt;60%&lt;/color&gt;\n&lt;color=#f2b600&gt;变身后：&lt;/color&gt;技能更换为&lt;color=#f2b600&gt;阿修罗重击（变身）&lt;/color&gt;，对1名敌人造成攻击力&lt;color=#e56000&gt;170%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</si>
  <si>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180%&lt;/color&gt;的伤害，并对其他敌人造成溅射伤害，溅射伤害为主目标伤害的&lt;color=#e56000&gt;60%&lt;/color&gt;\n&lt;color=#f2b600&gt;变身后：&lt;/color&gt;技能更换为&lt;color=#f2b600&gt;阿修罗重击（变身）&lt;/color&gt;，对1名敌人造成攻击力&lt;color=#e56000&gt;180%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</si>
  <si>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190%&lt;/color&gt;的伤害，并对其他敌人造成溅射伤害，溅射伤害为主目标伤害的&lt;color=#e56000&gt;60%&lt;/color&gt;\n&lt;color=#f2b600&gt;变身后：&lt;/color&gt;技能更换为&lt;color=#f2b600&gt;阿修罗重击（变身）&lt;/color&gt;，对1名敌人造成攻击力&lt;color=#e56000&gt;190%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</si>
  <si>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200%&lt;/color&gt;的伤害，并对其他敌人造成溅射伤害，溅射伤害为主目标伤害的&lt;color=#e56000&gt;100%&lt;/color&gt;\n&lt;color=#f2b600&gt;变身后：&lt;/color&gt;技能更换为&lt;color=#f2b600&gt;阿修罗重击（变身）&lt;/color&gt;，对1名敌人造成攻击力&lt;color=#e56000&gt;200%&lt;/color&gt;的伤害，并对其他敌人造成溅射伤害，溅射伤害为主目标伤害的&lt;color=#e56000&gt;100%&lt;/color&gt;；如果对主目标伤害暴击，则再次释放&lt;color=#e56000&gt;1&lt;/color&gt;次该技能。释放后暴击率减半，最多释放&lt;color=#e56000&gt;5&lt;/color&gt;次。</t>
  </si>
  <si>
    <t>变身，提高自身&lt;color=#e56000&gt;5%&lt;/color&gt;生命和&lt;color=#e56000&gt;5%&lt;/color&gt;防御，保留当前的暴击率和暴击伤害增益，被动暴走打击停止生效；技能“阿修罗重击”替换为“阿修罗重击（变身）”。变身后立即获得一个回合。（该技能只能使用一次）</t>
  </si>
  <si>
    <t>变身，提高自身&lt;color=#e56000&gt;7%&lt;/color&gt;生命和&lt;color=#e56000&gt;6%&lt;/color&gt;防御，保留当前的暴击率和暴击伤害增益，被动暴走打击停止生效；技能“阿修罗重击”替换为“阿修罗重击（变身）”。变身后立即获得一个回合。（该技能只能使用一次）</t>
  </si>
  <si>
    <t>变身，提高自身&lt;color=#e56000&gt;10%&lt;/color&gt;生命和&lt;color=#e56000&gt;7%&lt;/color&gt;防御，保留当前的暴击率和暴击伤害增益，被动暴走打击停止生效；技能“阿修罗重击”替换为“阿修罗重击（变身）”。变身后立即获得一个回合。（该技能只能使用一次）</t>
  </si>
  <si>
    <t>变身，提高自身&lt;color=#e56000&gt;12%&lt;/color&gt;生命和&lt;color=#e56000&gt;8%&lt;/color&gt;防御，保留当前的暴击率和暴击伤害增益，被动暴走打击停止生效；技能“阿修罗重击”替换为“阿修罗重击（变身）”。变身后立即获得一个回合。（该技能只能使用一次）</t>
  </si>
  <si>
    <t>每当队友暴击时，增加阿修罗独角仙&lt;color=#e56000&gt;3%&lt;/color&gt;暴击率和&lt;color=#e56000&gt;2%&lt;/color&gt;暴击伤害，最多叠加&lt;color=#e56000&gt;10&lt;/color&gt;层</t>
  </si>
  <si>
    <t>每当队友暴击时，增加阿修罗独角仙&lt;color=#e56000&gt;4%&lt;/color&gt;暴击率和&lt;color=#e56000&gt;3%&lt;/color&gt;暴击伤害，最多叠加&lt;color=#e56000&gt;10&lt;/color&gt;层</t>
  </si>
  <si>
    <t>每当队友暴击时，增加阿修罗独角仙&lt;color=#e56000&gt;5%&lt;/color&gt;暴击率和&lt;color=#e56000&gt;4%&lt;/color&gt;暴击伤害，最多叠加&lt;color=#e56000&gt;10&lt;/color&gt;层</t>
  </si>
  <si>
    <t>每当队友暴击时，增加阿修罗独角仙&lt;color=#e56000&gt;6%&lt;/color&gt;暴击率和&lt;color=#e56000&gt;5%&lt;/color&gt;暴击伤害，最多叠加&lt;color=#e56000&gt;10&lt;/color&gt;层</t>
  </si>
  <si>
    <t>每当队友暴击时，增加阿修罗独角仙&lt;color=#e56000&gt;7%&lt;/color&gt;暴击率、&lt;color=#e56000&gt;6%&lt;/color&gt;暴击伤害和&lt;color=#e56000&gt;2%&lt;/color&gt;攻击，最多叠加&lt;color=#e56000&gt;10&lt;/color&gt;层</t>
  </si>
  <si>
    <t>每当队友暴击时，增加阿修罗独角仙&lt;color=#e56000&gt;6%&lt;/color&gt;暴击率和&lt;color=#e56000&gt;6%&lt;/color&gt;暴击伤害，最多叠加&lt;color=#e56000&gt;10&lt;/color&gt;层</t>
  </si>
  <si>
    <t>每当队友暴击时，增加阿修罗独角仙&lt;color=#e56000&gt;7%&lt;/color&gt;暴击率、&lt;color=#e56000&gt;7%&lt;/color&gt;暴击伤害和&lt;color=#e56000&gt;2%&lt;/color&gt;攻击，最多叠加&lt;color=#e56000&gt;10&lt;/color&gt;层</t>
  </si>
  <si>
    <t>变身，提高自身&lt;color=#e56000&gt;8%&lt;/color&gt;生命和&lt;color=#e56000&gt;8%&lt;/color&gt;防御，保留当前的暴击率和暴击伤害增益，被动暴走打击停止生效；技能“阿修罗重击”替换为“阿修罗重击（变身）”。变身后立即获得一个回合。（该技能只能使用一次）</t>
  </si>
  <si>
    <t>变身，提高自身&lt;color=#e56000&gt;10%&lt;/color&gt;生命和&lt;color=#e56000&gt;9%&lt;/color&gt;防御，保留当前的暴击率和暴击伤害增益，被动暴走打击停止生效；技能“阿修罗重击”替换为“阿修罗重击（变身）”。变身后立即获得一个回合。（该技能只能使用一次）</t>
  </si>
  <si>
    <t>变身，提高自身&lt;color=#e56000&gt;13%&lt;/color&gt;生命和&lt;color=#e56000&gt;10%&lt;/color&gt;防御，保留当前的暴击率和暴击伤害增益，被动暴走打击停止生效；技能“阿修罗重击”替换为“阿修罗重击（变身）”。变身后立即获得一个回合。（该技能只能使用一次）</t>
  </si>
  <si>
    <t>变身，提高自身&lt;color=#e56000&gt;15%&lt;/color&gt;生命和&lt;color=#e56000&gt;11%&lt;/color&gt;防御，保留当前的暴击率和暴击伤害增益，被动暴走打击停止生效；技能“阿修罗重击”替换为“阿修罗重击（变身）”。变身后立即获得一个回合。（该技能只能使用一次）</t>
  </si>
  <si>
    <t>变身，提高自身&lt;color=#e56000&gt;18%&lt;/color&gt;生命和&lt;color=#e56000&gt;13%&lt;/color&gt;防御，保留当前的暴击率和暴击伤害增益，被动暴走打击停止生效；技能“阿修罗重击”替换为“阿修罗重击（变身）”。变身后立即获得一个回合并回复&lt;color=#e56000&gt;50%&lt;/color&gt;S能量。（该技能只能使用一次）</t>
  </si>
  <si>
    <t>每当队友暴击时，增加阿修罗独角仙暴击率和暴击伤害</t>
  </si>
  <si>
    <t>阿修罗重击（变身）</t>
  </si>
  <si>
    <t>对1名敌人造成攻击力&lt;color=#e56000&gt;160%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</si>
  <si>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170%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</si>
  <si>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180%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</si>
  <si>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190%&lt;/color&gt;的伤害，并对其他敌人造成溅射伤害，溅射伤害为主目标伤害的&lt;color=#e56000&gt;60%&lt;/color&gt;；如果对主目标伤害暴击，则再次释放&lt;color=#e56000&gt;1&lt;/color&gt;次该技能。释放后暴击率减半，最多释放&lt;color=#e56000&gt;5&lt;/color&gt;次。</t>
  </si>
  <si>
    <t>对1名敌人造成攻击力&lt;color=#e56000&gt;200%&lt;/color&gt;的伤害，并对其他敌人造成溅射伤害，溅射伤害为主目标伤害的&lt;color=#e56000&gt;100%&lt;/color&gt;；如果对主目标伤害暴击，则再次释放&lt;color=#e56000&gt;1&lt;/color&gt;次该技能。释放后暴击率减半，最多释放&lt;color=#e56000&gt;5&lt;/color&gt;次。</t>
  </si>
  <si>
    <t>铠甲</t>
  </si>
  <si>
    <t>为1名友方单位添加护盾并随机驱散一个负面效果，护盾值为装甲大猩猩生命上限的&lt;color=#e56000&gt;12%&lt;/color&gt;但不超过装甲大猩猩攻击力的160%，持续2回合。护盾可抵挡一次控制</t>
  </si>
  <si>
    <t>为1名友方单位添加护盾并随机驱散一个负面效果，护盾值为装甲大猩猩生命上限的&lt;color=#e56000&gt;14%&lt;/color&gt;但不超过装甲大猩猩攻击力的150%，持续2回合。护盾可抵挡一次控制</t>
  </si>
  <si>
    <t>为1名友方单位添加护盾并随机驱散一个负面效果，护盾值为装甲大猩猩生命上限的&lt;color=#e56000&gt;17%&lt;/color&gt;但不超过装甲大猩猩攻击力的150%，持续2回合。护盾可抵挡一次控制</t>
  </si>
  <si>
    <t>为1名友方单位添加护盾并随机驱散一个负面效果，护盾值为装甲大猩猩生命上限的&lt;color=#e56000&gt;14%&lt;/color&gt;但不超过装甲大猩猩攻击力的160%，持续2回合。护盾可抵挡一次控制</t>
  </si>
  <si>
    <t>为1名友方单位添加护盾并随机驱散一个负面效果，护盾值为装甲大猩猩生命上限的&lt;color=#e56000&gt;15%&lt;/color&gt;但不超过装甲大猩猩攻击力的160%，持续2回合。护盾可抵挡一次控制</t>
  </si>
  <si>
    <t>为1名友方单位添加护盾并随机驱散一个负面效果，护盾值为装甲大猩猩生命上限的&lt;color=#e56000&gt;16%&lt;/color&gt;但不超过装甲大猩猩攻击力的160%，持续2回合。护盾可抵挡一次控制</t>
  </si>
  <si>
    <t>为1名友方单位添加护盾并随机驱散一个负面效果，护盾值为装甲大猩猩生命上限的&lt;color=#e56000&gt;17%&lt;/color&gt;但不超过装甲大猩猩攻击力的160%，持续2回合。护盾可抵挡一次控制</t>
  </si>
  <si>
    <t>为1名友方单位添加护盾并随机驱散一个负面效果，护盾值为装甲大猩猩生命上限的&lt;color=#e56000&gt;19%&lt;/color&gt;但不超过装甲大猩猩攻击力的160%，持续2回合。护盾可抵挡一次控制</t>
  </si>
  <si>
    <t>对敌方全体造成3段伤害，每段造成攻击力&lt;color=#e56000&gt;42%&lt;/color&gt;的伤害。敌人的血量每降低&lt;color=#e56000&gt;10%&lt;/color&gt;，造成的伤害提高&lt;color=#e56000&gt;4%&lt;/color&gt;</t>
  </si>
  <si>
    <t>对敌方全体造成3段伤害，每段造成攻击力&lt;color=#e56000&gt;44%&lt;/color&gt;的伤害。敌人的血量每降低&lt;color=#e56000&gt;10%&lt;/color&gt;，造成的伤害提高&lt;color=#e56000&gt;5%&lt;/color&gt;</t>
  </si>
  <si>
    <t>对敌方全体造成3段伤害，每段造成攻击力&lt;color=#e56000&gt;47%&lt;/color&gt;的伤害。敌人的血量每降低&lt;color=#e56000&gt;10%&lt;/color&gt;，造成的伤害提高&lt;color=#e56000&gt;6%&lt;/color&gt;</t>
  </si>
  <si>
    <t>对敌方全体造成3段伤害，每段造成攻击力&lt;color=#e56000&gt;49%&lt;/color&gt;的伤害。敌人的血量每降低&lt;color=#e56000&gt;10%&lt;/color&gt;，造成的伤害提高&lt;color=#e56000&gt;7%&lt;/color&gt;</t>
  </si>
  <si>
    <t>对敌方全体造成3段伤害，每段造成攻击力&lt;color=#e56000&gt;52%&lt;/color&gt;的伤害。敌人的血量每降低&lt;color=#e56000&gt;10%&lt;/color&gt;，造成的伤害提高&lt;color=#e56000&gt;8%&lt;/color&gt;</t>
  </si>
  <si>
    <t>兽王暴击时对目标添加一层&lt;color=#e56000&gt;20%&lt;/color&gt;减疗效果，最多叠加3层，持续2回合</t>
  </si>
  <si>
    <t>对敌方全体造成3段伤害，每段造成攻击力&lt;color=#e56000&gt;42%&lt;/color&gt;的伤害。敌人的血量每降低&lt;color=#e56000&gt;10%&lt;/color&gt;，造成的伤害提高&lt;color=#e56000&gt;6%&lt;/color&gt;</t>
  </si>
  <si>
    <t>对敌方全体造成3段伤害，每段造成攻击力&lt;color=#e56000&gt;44%&lt;/color&gt;的伤害。敌人的血量每降低&lt;color=#e56000&gt;10%&lt;/color&gt;，造成的伤害提高&lt;color=#e56000&gt;7%&lt;/color&gt;</t>
  </si>
  <si>
    <t>对敌方全体造成3段伤害，每段造成攻击力&lt;color=#e56000&gt;47%&lt;/color&gt;的伤害。敌人的血量每降低&lt;color=#e56000&gt;10%&lt;/color&gt;，造成的伤害提高&lt;color=#e56000&gt;8%&lt;/color&gt;</t>
  </si>
  <si>
    <t>对敌方全体造成3段伤害，每段造成攻击力&lt;color=#e56000&gt;49%&lt;/color&gt;的伤害。敌人的血量每降低&lt;color=#e56000&gt;10%&lt;/color&gt;，造成的伤害提高&lt;color=#e56000&gt;9%&lt;/color&gt;</t>
  </si>
  <si>
    <t>对敌方全体造成3段伤害，每段造成攻击力&lt;color=#e56000&gt;52%&lt;/color&gt;的伤害。敌人的血量每降低&lt;color=#e56000&gt;10%&lt;/color&gt;，造成的伤害提高&lt;color=#e56000&gt;10%&lt;/color&gt;</t>
  </si>
  <si>
    <t>生命觉醒2</t>
    <phoneticPr fontId="10" type="noConversion"/>
  </si>
  <si>
    <t>觉醒段位</t>
    <phoneticPr fontId="10" type="noConversion"/>
  </si>
  <si>
    <t>B</t>
    <phoneticPr fontId="10" type="noConversion"/>
  </si>
  <si>
    <t>尝试和对面谈和投降，有&lt;color=#e56000&gt;15%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</si>
  <si>
    <t>尝试和对面谈和投降，有&lt;color=#e56000&gt;20%&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</si>
  <si>
    <t>尝试和对面谈和投降，有&lt;color=#e56000&gt;25%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</si>
  <si>
    <t>尝试和对面谈和投降，有&lt;color=#e56000&gt;25%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40%&lt;/color&gt;\n当大背头男在&lt;color=#f2b600&gt;小心胆怯&lt;/color&gt;状态，说服成功概率为&lt;color=#e56000&gt;60%&lt;/color&gt;</t>
  </si>
  <si>
    <t>尝试和对面谈和投降，有&lt;color=#e56000&gt;25%&lt;/color&gt;使全体敌人进入&lt;color=#f2b600&gt;说服状态&lt;/color&gt;，在&lt;color=#f2b600&gt;说服状态&lt;/color&gt;的敌人无法行动，并降低30%防御，持续2回合\n若说服失败，大背头男进入&lt;color=#f2b600&gt;尿裤子&lt;/color&gt;状态，一回合无法行动。\n当大背头男在&lt;color=#f2b600&gt;沉着冷静&lt;/color&gt;状态，说服成功概率为&lt;color=#e56000&gt;50%&lt;/color&gt;\n当大背头男在&lt;color=#f2b600&gt;小心胆怯&lt;/color&gt;状态，说服成功概率为&lt;color=#e56000&gt;75%&lt;/color&gt;</t>
  </si>
  <si>
    <t>尝试和对面谈和投降，有&lt;color=#e56000&gt;15%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</si>
  <si>
    <t>尝试和对面谈和投降，有&lt;color=#e56000&gt;20%&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</si>
  <si>
    <t>尝试和对面谈和投降，有&lt;color=#e56000&gt;25%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t>
  </si>
  <si>
    <t>尝试和对面谈和投降，有&lt;color=#e56000&gt;25%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40%&lt;/color&gt;\n当大背头男在&lt;color=#f2b600&gt;小心胆怯&lt;/color&gt;状态，说服成功概率为&lt;color=#e56000&gt;60%&lt;/color&gt;</t>
  </si>
  <si>
    <t>尝试和对面谈和投降，有&lt;color=#e56000&gt;25%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50%&lt;/color&gt;\n当大背头男在&lt;color=#f2b600&gt;小心胆怯&lt;/color&gt;状态，说服成功概率为&lt;color=#e56000&gt;75%&lt;/color&gt;</t>
  </si>
  <si>
    <t>性感囚犯变身为&lt;color=#f2b600&gt;天使形态&lt;/color&gt;并向全体敌人释放&lt;color=#f2b600&gt;嘲讽&lt;/color&gt;，敌人有&lt;color=#e56000&gt;25%&lt;/color&gt;的概率被嘲讽。&lt;color=#f2b600&gt;天使形态&lt;/color&gt;持续2回合，天使形态结束后才可再次使用该技能。（嘲讽效果受命中影响）</t>
  </si>
  <si>
    <t>性感囚犯变身为&lt;color=#f2b600&gt;天使形态&lt;/color&gt;并向全体敌人释放&lt;color=#f2b600&gt;嘲讽&lt;/color&gt;，敌人有&lt;color=#e56000&gt;28%&lt;/color&gt;的概率被嘲讽。&lt;color=#f2b600&gt;天使形态&lt;/color&gt;持续2回合，天使形态结束后才可再次使用该技能。（嘲讽效果受命中影响）</t>
  </si>
  <si>
    <t>性感囚犯变身为&lt;color=#f2b600&gt;天使形态&lt;/color&gt;并向全体敌人释放&lt;color=#f2b600&gt;嘲讽&lt;/color&gt;，敌人有&lt;color=#e56000&gt;31%&lt;/color&gt;的概率被嘲讽，如未被嘲讽则击退其20%行动条。&lt;color=#f2b600&gt;天使形态&lt;/color&gt;持续2回合，天使形态结束后才可再次使用该技能。（嘲讽效果受命中影响）</t>
  </si>
  <si>
    <t>性感囚犯变身为&lt;color=#f2b600&gt;天使形态&lt;/color&gt;并向全体敌人释放&lt;color=#f2b600&gt;嘲讽&lt;/color&gt;，敌人有&lt;color=#e56000&gt;35%&lt;/color&gt;的概率被嘲讽，如未被嘲讽则击退其20%行动条。&lt;color=#f2b600&gt;天使形态&lt;/color&gt;持续2回合，天使形态结束后才可再次使用该技能。（嘲讽效果受命中影响）</t>
  </si>
  <si>
    <t>性感囚犯变身为&lt;color=#f2b600&gt;天使形态&lt;/color&gt;并向全体敌人释放&lt;color=#f2b600&gt;嘲讽&lt;/color&gt;，敌人有&lt;color=#e56000&gt;40%&lt;/color&gt;的概率被嘲讽，被嘲讽的敌人受到的伤害增加&lt;color=#e56000&gt;20%&lt;/color&gt;，持续1回合；如未被嘲讽则击退其20%行动条。&lt;color=#f2b600&gt;天使形态&lt;/color&gt;持续2回合，天使形态结束后才可再次使用该技能。（嘲讽效果受命中影响）</t>
  </si>
  <si>
    <t>性感囚犯变身为&lt;color=#f2b600&gt;天使形态&lt;/color&gt;并向全体敌人释放&lt;color=#f2b600&gt;嘲讽&lt;/color&gt;，敌人有&lt;color=#e56000&gt;31%&lt;/color&gt;的概率被嘲讽。&lt;color=#f2b600&gt;天使形态&lt;/color&gt;持续2回合，天使形态结束后才可再次使用该技能。（嘲讽效果受命中影响）</t>
  </si>
  <si>
    <t>性感囚犯变身为&lt;color=#f2b600&gt;天使形态&lt;/color&gt;并向全体敌人释放&lt;color=#f2b600&gt;嘲讽&lt;/color&gt;，敌人有&lt;color=#e56000&gt;34%&lt;/color&gt;的概率被嘲讽，如未被嘲讽则击退其20%行动条。&lt;color=#f2b600&gt;天使形态&lt;/color&gt;持续2回合，天使形态结束后才可再次使用该技能。（嘲讽效果受命中影响）</t>
  </si>
  <si>
    <t>性感囚犯变身为&lt;color=#f2b600&gt;天使形态&lt;/color&gt;并向全体敌人释放&lt;color=#f2b600&gt;嘲讽&lt;/color&gt;，敌人有&lt;color=#e56000&gt;38%&lt;/color&gt;的概率被嘲讽，如未被嘲讽则击退其20%行动条。&lt;color=#f2b600&gt;天使形态&lt;/color&gt;持续2回合，天使形态结束后才可再次使用该技能。（嘲讽效果受命中影响）</t>
  </si>
  <si>
    <t>性感囚犯变身为&lt;color=#f2b600&gt;天使形态&lt;/color&gt;并向全体敌人释放&lt;color=#f2b600&gt;嘲讽&lt;/color&gt;，敌人有&lt;color=#e56000&gt;43%&lt;/color&gt;的概率被嘲讽，被嘲讽的敌人受到的伤害增加&lt;color=#e56000&gt;20%&lt;/color&gt;，持续1回合；如未被嘲讽则击退其20%行动条。&lt;color=#f2b600&gt;天使形态&lt;/color&gt;持续2回合，天使形态结束后才可再次使用该技能。（嘲讽效果受命中影响）</t>
  </si>
  <si>
    <t>对1名敌人造成&lt;color=#e56000&gt;5&lt;/color&gt;段伤害，每段伤害为攻击力的&lt;color=#e56000&gt;50%&lt;/color&gt;，每段伤害都有&lt;color=#e56000&gt;20%&lt;/color&gt;的几率眩晕敌人&lt;color=#e56000&gt;1&lt;/color&gt;回合。（眩晕效果受命中影响）</t>
  </si>
  <si>
    <t>对1名敌人造成&lt;color=#e56000&gt;5&lt;/color&gt;段伤害，每段伤害为攻击力的&lt;color=#e56000&gt;50%&lt;/color&gt;，每段伤害都有&lt;color=#e56000&gt;30%&lt;/color&gt;的几率眩晕敌人&lt;color=#e56000&gt;1&lt;/color&gt;回合。（眩晕效果受命中影响）</t>
  </si>
  <si>
    <t>对1名敌人造成&lt;color=#e56000&gt;5&lt;/color&gt;段伤害，每段伤害为攻击力的&lt;color=#e56000&gt;55%&lt;/color&gt;，每段伤害都有&lt;color=#e56000&gt;30%&lt;/color&gt;的几率眩晕敌人&lt;color=#e56000&gt;1&lt;/color&gt;回合，若敌人处于眩晕状态，则伤害提高&lt;color=#e56000&gt;10%&lt;/color&gt;。（眩晕效果受命中影响）</t>
  </si>
  <si>
    <t>对1名敌人造成&lt;color=#e56000&gt;5&lt;/color&gt;段伤害，每段伤害为攻击力的&lt;color=#e56000&gt;55%&lt;/color&gt;，每段伤害都有&lt;color=#e56000&gt;40%&lt;/color&gt;的几率眩晕敌人&lt;color=#e56000&gt;1&lt;/color&gt;回合，若敌人处于眩晕状态，则伤害提高&lt;color=#e56000&gt;15%&lt;/color&gt;。（眩晕效果受命中影响）</t>
  </si>
  <si>
    <t>对1名敌人造成&lt;color=#e56000&gt;5&lt;/color&gt;段伤害，每段伤害为攻击力的&lt;color=#e56000&gt;60%&lt;/color&gt;，每段伤害都有&lt;color=#e56000&gt;40%&lt;/color&gt;的几率眩晕敌人&lt;color=#e56000&gt;1&lt;/color&gt;回合，若敌人处于眩晕状态，则伤害提高&lt;color=#e56000&gt;20%&lt;/color&gt;。（眩晕效果受命中影响）</t>
  </si>
  <si>
    <t>对全体敌人造成&lt;color=#e56000&gt;4&lt;/color&gt;段伤害，每段伤害为攻击力的&lt;color=#e56000&gt;35%&lt;/color&gt;，之后对全体敌人最后一击并造成攻击力&lt;color=#e56000&gt;60%&lt;/color&gt;的伤害，敌方队伍每有1个&lt;color=#f2b600&gt;负面效果&lt;/color&gt;，伤害增加10%（增伤最高60%）,最后一击有&lt;color=#e56000&gt;40%&lt;/color&gt;的概率给敌人添加封技效果，持续1回合。（封技效果受命中影响）</t>
  </si>
  <si>
    <t>对1名敌人造成&lt;color=#e56000&gt;5&lt;/color&gt;段伤害，每段伤害为攻击力的&lt;color=#e56000&gt;55%&lt;/color&gt;，每段伤害都有&lt;color=#e56000&gt;20%&lt;/color&gt;的几率眩晕敌人&lt;color=#e56000&gt;1&lt;/color&gt;回合。（眩晕效果受命中影响）</t>
  </si>
  <si>
    <t>对1名敌人造成&lt;color=#e56000&gt;5&lt;/color&gt;段伤害，每段伤害为攻击力的&lt;color=#e56000&gt;55%&lt;/color&gt;，每段伤害都有&lt;color=#e56000&gt;30%&lt;/color&gt;的几率眩晕敌人&lt;color=#e56000&gt;1&lt;/color&gt;回合。（眩晕效果受命中影响）</t>
  </si>
  <si>
    <t>对1名敌人造成&lt;color=#e56000&gt;5&lt;/color&gt;段伤害，每段伤害为攻击力的&lt;color=#e56000&gt;60%&lt;/color&gt;，每段伤害都有&lt;color=#e56000&gt;30%&lt;/color&gt;的几率眩晕敌人&lt;color=#e56000&gt;1&lt;/color&gt;回合，若敌人处于眩晕状态，则伤害提高&lt;color=#e56000&gt;10%&lt;/color&gt;。（眩晕效果受命中影响）</t>
  </si>
  <si>
    <t>对1名敌人造成&lt;color=#e56000&gt;5&lt;/color&gt;段伤害，每段伤害为攻击力的&lt;color=#e56000&gt;60%&lt;/color&gt;，每段伤害都有&lt;color=#e56000&gt;40%&lt;/color&gt;的几率眩晕敌人&lt;color=#e56000&gt;1&lt;/color&gt;回合，若敌人处于眩晕状态，则伤害提高&lt;color=#e56000&gt;15%&lt;/color&gt;。（眩晕效果受命中影响）</t>
  </si>
  <si>
    <t>对1名敌人造成&lt;color=#e56000&gt;5&lt;/color&gt;段伤害，每段伤害为攻击力的&lt;color=#e56000&gt;65%&lt;/color&gt;，每段伤害都有&lt;color=#e56000&gt;40%&lt;/color&gt;的几率眩晕敌人&lt;color=#e56000&gt;1&lt;/color&gt;回合，若敌人处于眩晕状态，则伤害提高&lt;color=#e56000&gt;20%&lt;/color&gt;。（眩晕效果受命中影响）</t>
  </si>
  <si>
    <t>对全体敌人造成&lt;color=#e56000&gt;4&lt;/color&gt;段伤害，每段伤害为攻击力的&lt;color=#e56000&gt;40%&lt;/color&gt;，之后对全体敌人最后一击并造成攻击力&lt;color=#e56000&gt;60%&lt;/color&gt;的伤害，敌方队伍每有1个&lt;color=#f2b600&gt;负面效果&lt;/color&gt;，伤害增加10%（增伤最高60%）,最后一击有&lt;color=#e56000&gt;40%&lt;/color&gt;的概率给敌人添加封技效果，持续1回合。（封技效果受命中影响）</t>
  </si>
  <si>
    <t>若敌人在回合内没有使用消耗能量的技能，在回合结束后，有&lt;color=#e56000&gt;50%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10%&lt;/color&gt;概率所有技能变为【恐惧】，该技能使用无任何效果。（技能改变效果受命中影响）</t>
  </si>
  <si>
    <t>若敌人在回合内没有使用消耗能量的技能，在回合结束后，有&lt;color=#e56000&gt;50%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20%&lt;/color&gt;概率所有技能变为【恐惧】，该技能使用无任何效果。（技能改变效果受命中影响）</t>
  </si>
  <si>
    <t>若敌人在回合内没有使用消耗能量的技能，在回合结束后，有&lt;color=#e56000&gt;50%&lt;/color&gt;的概率为其增加&lt;color=#e56000&gt;15&lt;/color&gt;点&lt;color=#f2b600&gt;恐惧值&lt;/color&gt;，敌人每消耗&lt;color=#e56000&gt;1&lt;/color&gt;点能量减少&lt;color=#e56000&gt;10&lt;/color&gt;点恐惧值，当恐惧值到达&lt;color=#e56000&gt;50&lt;/color&gt;时敌人进入&lt;color=#f2b600&gt;恐惧状态&lt;/color&gt;并随机驱散一个增益效果。恐惧状态中的敌人会受到自身最大生命&lt;color=#e56000&gt;30%&lt;/color&gt;的伤害，但不超过king攻击力的&lt;color=#e56000&gt;400%&lt;/color&gt;，恐惧状态中敌人有&lt;color=#e56000&gt;30%&lt;/color&gt;概率所有技能变为【恐惧】，该技能使用无任何效果。（技能改变效果受命中影响）</t>
  </si>
  <si>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10%&lt;/color&gt;概率所有技能变为【恐惧】，该技能使用无任何效果。（技能改变效果受命中影响）</t>
  </si>
  <si>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30%&lt;/color&gt;的伤害，但不超过king攻击力的&lt;color=#e56000&gt;400%&lt;/color&gt;，恐惧状态中敌人有&lt;color=#e56000&gt;20%&lt;/color&gt;概率所有技能变为【恐惧】，该技能使用无任何效果。（技能改变效果受命中影响）</t>
  </si>
  <si>
    <t>若敌人在回合内没有使用消耗能量的技能，在回合结束后，有&lt;color=#e56000&gt;100%&lt;/color&gt;的概率为其增加&lt;color=#e56000&gt;15&lt;/color&gt;点&lt;color=#f2b600&gt;恐惧值&lt;/color&gt;，敌人每消耗&lt;color=#e56000&gt;1&lt;/color&gt;点能量减少&lt;color=#e56000&gt;10&lt;/color&gt;点恐惧值，当恐惧值到达&lt;color=#e56000&gt;50&lt;/color&gt;时敌人进入&lt;color=#f2b600&gt;恐惧状态&lt;/color&gt;并随机驱散一个增益效果。恐惧状态中的敌人会受到自身最大生命&lt;color=#e56000&gt;30%&lt;/color&gt;的伤害，但不超过king攻击力的&lt;color=#e56000&gt;400%&lt;/color&gt;，恐惧状态中敌人有&lt;color=#e56000&gt;30%&lt;/color&gt;概率所有技能变为【恐惧】，该技能使用无任何效果。（技能改变效果受命中影响）</t>
  </si>
  <si>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33%&lt;/color&gt;的伤害，但不超过king攻击力的&lt;color=#e56000&gt;400%&lt;/color&gt;，恐惧状态中敌人有&lt;color=#e56000&gt;10%&lt;/color&gt;概率所有技能变为【恐惧】，该技能使用无任何效果。（技能改变效果受命中影响）</t>
  </si>
  <si>
    <t>若敌人在回合内没有使用消耗能量的技能，在回合结束后，有&lt;color=#e56000&gt;100%&lt;/color&gt;的概率为其增加&lt;color=#e56000&gt;12&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33%&lt;/color&gt;的伤害，但不超过king攻击力的&lt;color=#e56000&gt;400%&lt;/color&gt;，恐惧状态中敌人有&lt;color=#e56000&gt;20%&lt;/color&gt;概率所有技能变为【恐惧】，该技能使用无任何效果。（技能改变效果受命中影响）</t>
  </si>
  <si>
    <t>若敌人在回合内没有使用消耗能量的技能，在回合结束后，有&lt;color=#e56000&gt;100%&lt;/color&gt;的概率为其增加&lt;color=#e56000&gt;15&lt;/color&gt;点&lt;color=#f2b600&gt;恐惧值&lt;/color&gt;，敌人每消耗&lt;color=#e56000&gt;1&lt;/color&gt;点能量减少&lt;color=#e56000&gt;10&lt;/color&gt;点恐惧值，当恐惧值到达&lt;color=#e56000&gt;50&lt;/color&gt;时敌人进入&lt;color=#f2b600&gt;恐惧状态&lt;/color&gt;并随机驱散一个增益效果。恐惧状态中的敌人会受到自身最大生命&lt;color=#e56000&gt;33%&lt;/color&gt;的伤害，但不超过king攻击力的&lt;color=#e56000&gt;400%&lt;/color&gt;，恐惧状态中敌人有&lt;color=#e56000&gt;30%&lt;/color&gt;概率所有技能变为【恐惧】，该技能使用无任何效果。（技能改变效果受命中影响）</t>
  </si>
  <si>
    <t>青色火焰的灼烧会使敌人无法使用技能。造成伤害时有&lt;color=#e56000&gt;10%&lt;/color&gt;的概率使敌人陷入&lt;color=#f2b600&gt;封技&lt;/color&gt;状态，同时降低敌人&lt;color=#e56000&gt;10%&lt;/color&gt;抵抗，持续&lt;color=#e56000&gt;1&lt;/color&gt;回合。（封技效果受命中影响）</t>
  </si>
  <si>
    <t>青色火焰的灼烧会使敌人无法使用技能。造成伤害时有&lt;color=#e56000&gt;11%&lt;/color&gt;的概率使敌人陷入&lt;color=#f2b600&gt;封技&lt;/color&gt;状态，同时降低敌人&lt;color=#e56000&gt;10%&lt;/color&gt;抵抗，持续&lt;color=#e56000&gt;1&lt;/color&gt;回合。（封技效果受命中影响）</t>
  </si>
  <si>
    <t>青色火焰的灼烧会使敌人无法使用技能。造成伤害时有&lt;color=#e56000&gt;12%&lt;/color&gt;的概率使敌人陷入&lt;color=#f2b600&gt;封技&lt;/color&gt;状态，同时降低敌人&lt;color=#e56000&gt;15%&lt;/color&gt;抵抗，持续&lt;color=#e56000&gt;1-2&lt;/color&gt;回合。（封技效果受命中影响）</t>
  </si>
  <si>
    <t>青色火焰的灼烧会使敌人无法使用技能。造成伤害时有&lt;color=#e56000&gt;13%&lt;/color&gt;的概率使敌人陷入&lt;color=#f2b600&gt;封技&lt;/color&gt;状态，同时降低敌人&lt;color=#e56000&gt;15%&lt;/color&gt;抵抗，持续&lt;color=#e56000&gt;1-2&lt;/color&gt;回合。（封技效果受命中影响）</t>
  </si>
  <si>
    <t>青色火焰的灼烧会使敌人无法使用技能。造成伤害时有&lt;color=#e56000&gt;15%&lt;/color&gt;的概率使敌人陷入&lt;color=#f2b600&gt;封技&lt;/color&gt;状态，同时降低敌人&lt;color=#e56000&gt;20%&lt;/color&gt;抵抗，持续&lt;color=#e56000&gt;1-2&lt;/color&gt;回合。（封技效果受命中影响）</t>
  </si>
  <si>
    <t>青色火焰的灼烧会使敌人无法使用技能。造成伤害时有&lt;color=#e56000&gt;12%&lt;/color&gt;的概率使敌人陷入&lt;color=#f2b600&gt;封技&lt;/color&gt;状态，同时降低敌人&lt;color=#e56000&gt;10%&lt;/color&gt;抵抗，持续&lt;color=#e56000&gt;1&lt;/color&gt;回合。（封技效果受命中影响）</t>
  </si>
  <si>
    <t>青色火焰的灼烧会使敌人无法使用技能。造成伤害时有&lt;color=#e56000&gt;13%&lt;/color&gt;的概率使敌人陷入&lt;color=#f2b600&gt;封技&lt;/color&gt;状态，同时降低敌人&lt;color=#e56000&gt;10%&lt;/color&gt;抵抗，持续&lt;color=#e56000&gt;1&lt;/color&gt;回合。（封技效果受命中影响）</t>
  </si>
  <si>
    <t>青色火焰的灼烧会使敌人无法使用技能。造成伤害时有&lt;color=#e56000&gt;14%&lt;/color&gt;的概率使敌人陷入&lt;color=#f2b600&gt;封技&lt;/color&gt;状态，同时降低敌人&lt;color=#e56000&gt;15%&lt;/color&gt;抵抗，持续&lt;color=#e56000&gt;1-2&lt;/color&gt;回合。（封技效果受命中影响）</t>
  </si>
  <si>
    <t>青色火焰的灼烧会使敌人无法使用技能。造成伤害时有&lt;color=#e56000&gt;15%&lt;/color&gt;的概率使敌人陷入&lt;color=#f2b600&gt;封技&lt;/color&gt;状态，同时降低敌人&lt;color=#e56000&gt;15%&lt;/color&gt;抵抗，持续&lt;color=#e56000&gt;1-2&lt;/color&gt;回合。（封技效果受命中影响）</t>
  </si>
  <si>
    <t>青色火焰的灼烧会使敌人无法使用技能。造成伤害时有&lt;color=#e56000&gt;17%&lt;/color&gt;的概率使敌人陷入&lt;color=#f2b600&gt;封技&lt;/color&gt;状态，同时降低敌人&lt;color=#e56000&gt;20%&lt;/color&gt;抵抗，持续&lt;color=#e56000&gt;1-2&lt;/color&gt;回合。（封技效果受命中影响）</t>
  </si>
  <si>
    <t>奋力一击，对1名敌人造成攻击力&lt;color=#e56000&gt;200%&lt;/color&gt;的伤害，并有&lt;color=#e56000&gt;50%&lt;/color&gt;的概率将敌人&lt;color=#f2b600&gt;击飞&lt;/color&gt;，如本回合有AT BONUS，则一定会将敌人&lt;color=#f2b600&gt;击飞&lt;/color&gt;（技能冷却时间：2回合）。（击飞效果受命中影响）</t>
  </si>
  <si>
    <t>奋力一击，对1名敌人造成攻击力&lt;color=#e56000&gt;210%&lt;/color&gt;的伤害，并有&lt;color=#e56000&gt;50%&lt;/color&gt;的概率将敌人&lt;color=#f2b600&gt;击飞&lt;/color&gt;，如本回合有AT BONUS，则一定会将敌人&lt;color=#f2b600&gt;击飞&lt;/color&gt;（技能冷却时间：2回合）。（击飞效果受命中影响）</t>
  </si>
  <si>
    <t>奋力一击，对1名敌人造成攻击力&lt;color=#e56000&gt;220%&lt;/color&gt;的伤害，并有&lt;color=#e56000&gt;50%&lt;/color&gt;的概率将敌人&lt;color=#f2b600&gt;击飞&lt;/color&gt;，如本回合有AT BONUS，则一定会将敌人&lt;color=#f2b600&gt;击飞&lt;/color&gt;，并且伤害提升&lt;color=#e56000&gt;50%&lt;/color&gt;（技能冷却时间：2回合）。（击飞效果受命中影响）</t>
  </si>
  <si>
    <t>奋力一击，对1名敌人造成攻击力&lt;color=#e56000&gt;240%&lt;/color&gt;的伤害，并有&lt;color=#e56000&gt;50%&lt;/color&gt;的概率将敌人&lt;color=#f2b600&gt;击飞&lt;/color&gt;，如本回合有AT BONUS，则一定会将敌人&lt;color=#f2b600&gt;击飞&lt;/color&gt;，并且伤害提升&lt;color=#e56000&gt;100%&lt;/color&gt;（技能冷却时间：2回合）。（击飞效果受命中影响）</t>
  </si>
  <si>
    <t>奋力一击，对1名敌人造成攻击力&lt;color=#e56000&gt;260%&lt;/color&gt;的伤害，并有&lt;color=#e56000&gt;50%&lt;/color&gt;的概率将敌人&lt;color=#f2b600&gt;击飞&lt;/color&gt;，如本回合有AT BONUS，则一定会将敌人&lt;color=#f2b600&gt;击飞&lt;/color&gt;，并且伤害提升&lt;color=#e56000&gt;100%&lt;/color&gt;（技能冷却时间：2回合）。（击飞效果受命中影响）</t>
  </si>
  <si>
    <t>奋力一击，对1名敌人造成攻击力&lt;color=#e56000&gt;205%&lt;/color&gt;的伤害，并有&lt;color=#e56000&gt;50%&lt;/color&gt;的概率将敌人&lt;color=#f2b600&gt;击飞&lt;/color&gt;，如本回合有AT BONUS，则一定会将敌人&lt;color=#f2b600&gt;击飞&lt;/color&gt;（技能冷却时间：2回合）。（击飞效果受命中影响）</t>
  </si>
  <si>
    <t>奋力一击，对1名敌人造成攻击力&lt;color=#e56000&gt;215%&lt;/color&gt;的伤害，并有&lt;color=#e56000&gt;50%&lt;/color&gt;的概率将敌人&lt;color=#f2b600&gt;击飞&lt;/color&gt;，如本回合有AT BONUS，则一定会将敌人&lt;color=#f2b600&gt;击飞&lt;/color&gt;（技能冷却时间：2回合）。（击飞效果受命中影响）</t>
  </si>
  <si>
    <t>奋力一击，对1名敌人造成攻击力&lt;color=#e56000&gt;225%&lt;/color&gt;的伤害，并有&lt;color=#e56000&gt;50%&lt;/color&gt;的概率将敌人&lt;color=#f2b600&gt;击飞&lt;/color&gt;，如本回合有AT BONUS，则一定会将敌人&lt;color=#f2b600&gt;击飞&lt;/color&gt;，并且伤害提升&lt;color=#e56000&gt;50%&lt;/color&gt;（技能冷却时间：2回合）。（击飞效果受命中影响）</t>
  </si>
  <si>
    <t>奋力一击，对1名敌人造成攻击力&lt;color=#e56000&gt;245%&lt;/color&gt;的伤害，并有&lt;color=#e56000&gt;50%&lt;/color&gt;的概率将敌人&lt;color=#f2b600&gt;击飞&lt;/color&gt;，如本回合有AT BONUS，则一定会将敌人&lt;color=#f2b600&gt;击飞&lt;/color&gt;，并且伤害提升&lt;color=#e56000&gt;100%&lt;/color&gt;（技能冷却时间：2回合）。（击飞效果受命中影响）</t>
  </si>
  <si>
    <t>奋力一击，对1名敌人造成攻击力&lt;color=#e56000&gt;265%&lt;/color&gt;的伤害，并有&lt;color=#e56000&gt;50%&lt;/color&gt;的概率将敌人&lt;color=#f2b600&gt;击飞&lt;/color&gt;，如本回合有AT BONUS，则一定会将敌人&lt;color=#f2b600&gt;击飞&lt;/color&gt;，并且伤害提升&lt;color=#e56000&gt;100%&lt;/color&gt;（技能冷却时间：2回合）。（击飞效果受命中影响）</t>
  </si>
  <si>
    <t>奋力一击，对1名敌人造成攻击力&lt;color=#e56000&gt;220%&lt;/color&gt;的伤害，并有&lt;color=#e56000&gt;50%&lt;/color&gt;的概率将敌人&lt;color=#f2b600&gt;击飞&lt;/color&gt;，如本回合有AT BONUS，则一定会将敌人&lt;color=#f2b600&gt;击飞&lt;/color&gt;（技能冷却时间：2回合）。（击飞效果受命中影响）</t>
  </si>
  <si>
    <t>奋力一击，对1名敌人造成攻击力&lt;color=#e56000&gt;230%&lt;/color&gt;的伤害，并有&lt;color=#e56000&gt;50%&lt;/color&gt;的概率将敌人&lt;color=#f2b600&gt;击飞&lt;/color&gt;，如本回合有AT BONUS，则一定会将敌人&lt;color=#f2b600&gt;击飞&lt;/color&gt;，并且伤害提升&lt;color=#e56000&gt;50%&lt;/color&gt;（技能冷却时间：2回合）。（击飞效果受命中影响）</t>
  </si>
  <si>
    <t>奋力一击，对1名敌人造成攻击力&lt;color=#e56000&gt;250%&lt;/color&gt;的伤害，并有&lt;color=#e56000&gt;50%&lt;/color&gt;的概率将敌人&lt;color=#f2b600&gt;击飞&lt;/color&gt;，如本回合有AT BONUS，则一定会将敌人&lt;color=#f2b600&gt;击飞&lt;/color&gt;，并且伤害提升&lt;color=#e56000&gt;100%&lt;/color&gt;（技能冷却时间：2回合）。（击飞效果受命中影响）</t>
  </si>
  <si>
    <t>奋力一击，对1名敌人造成攻击力&lt;color=#e56000&gt;270%&lt;/color&gt;的伤害，并有&lt;color=#e56000&gt;50%&lt;/color&gt;的概率将敌人&lt;color=#f2b600&gt;击飞&lt;/color&gt;，如本回合有AT BONUS，则一定会将敌人&lt;color=#f2b600&gt;击飞&lt;/color&gt;，并且伤害提升&lt;color=#e56000&gt;100%&lt;/color&gt;（技能冷却时间：2回合）。（击飞效果受命中影响）</t>
  </si>
  <si>
    <t>防毒面具使用绳子持续困住敌人，有&lt;color=#e56000&gt;50%&lt;/color&gt;基础几率使敌人进入&lt;color=#f2b600&gt;困住&lt;/color&gt;状态，持续两回合。被&lt;color=#f2b600&gt;困住&lt;/color&gt;的敌人无法行动（技能冷却时间：2回合）。（困住效果受命中影响）</t>
  </si>
  <si>
    <t>防毒面具使用绳子持续困住敌人，有&lt;color=#e56000&gt;55%&lt;/color&gt;基础几率使敌人进入&lt;color=#f2b600&gt;困住&lt;/color&gt;状态，持续两回合。被&lt;color=#f2b600&gt;困住&lt;/color&gt;的敌人无法行动（技能冷却时间：2回合）。（困住效果受命中影响）</t>
  </si>
  <si>
    <t>防毒面具使用绳子持续困住敌人，有&lt;color=#e56000&gt;60%&lt;/color&gt;基础几率使敌人进入&lt;color=#f2b600&gt;困住&lt;/color&gt;状态，持续两回合。被&lt;color=#f2b600&gt;困住&lt;/color&gt;的敌人无法行动（技能冷却时间：2回合）。（困住效果受命中影响）</t>
  </si>
  <si>
    <t>防毒面具使用绳子持续困住敌人，有&lt;color=#e56000&gt;70%&lt;/color&gt;基础几率使敌人进入&lt;color=#f2b600&gt;困住&lt;/color&gt;状态，持续两回合。被&lt;color=#f2b600&gt;困住&lt;/color&gt;的敌人无法行动（技能冷却时间：2回合）。（困住效果受命中影响）</t>
  </si>
  <si>
    <t>防毒面具使用绳子持续困住敌人，有&lt;color=#e56000&gt;80%&lt;/color&gt;基础几率使敌人进入&lt;color=#f2b600&gt;困住&lt;/color&gt;状态，持续两回合。被&lt;color=#f2b600&gt;困住&lt;/color&gt;的敌人无法行动（技能冷却时间：2回合）。（困住效果受命中影响）</t>
  </si>
  <si>
    <t>防毒面具使用绳子持续困住敌人，有&lt;color=#e56000&gt;65%&lt;/color&gt;基础几率使敌人进入&lt;color=#f2b600&gt;困住&lt;/color&gt;状态，持续两回合。被&lt;color=#f2b600&gt;困住&lt;/color&gt;的敌人无法行动（技能冷却时间：2回合）。（困住效果受命中影响）</t>
  </si>
  <si>
    <t>防毒面具使用绳子持续困住敌人，有&lt;color=#e56000&gt;75%&lt;/color&gt;基础几率使敌人进入&lt;color=#f2b600&gt;困住&lt;/color&gt;状态，持续两回合。被&lt;color=#f2b600&gt;困住&lt;/color&gt;的敌人无法行动（技能冷却时间：2回合）。（困住效果受命中影响）</t>
  </si>
  <si>
    <t>防毒面具使用绳子持续困住敌人，有&lt;color=#e56000&gt;85%&lt;/color&gt;基础几率使敌人进入&lt;color=#f2b600&gt;困住&lt;/color&gt;状态，持续两回合。被&lt;color=#f2b600&gt;困住&lt;/color&gt;的敌人无法行动（技能冷却时间：2回合）。（困住效果受命中影响）</t>
  </si>
  <si>
    <t>根据敌人身上的警戒层数触发以下效果：\n0层警戒：对敌人造成攻击力&lt;color=#e56000&gt;135%&lt;/color&gt;的伤害。\n1层警戒：对敌人造成2段攻击力&lt;color=#e56000&gt;135%&lt;/color&gt;的伤害。\n2层警戒：对敌人造成3段攻击力&lt;color=#e56000&gt;135%&lt;/color&gt;的伤害，伤害无视链条效果。\n3层警戒：对敌人造成3段攻击力&lt;color=#e56000&gt;135%&lt;/color&gt;的伤害，伤害无视链条效果，并有&lt;color=#e56000&gt;30%&lt;/color&gt;概率使敌人眩晕1回合。（眩晕效果受命中影响）</t>
  </si>
  <si>
    <t>根据敌人身上的警戒层数触发以下效果：\n0层警戒：对敌人造成攻击力&lt;color=#e56000&gt;140%&lt;/color&gt;的伤害。\n1层警戒：对敌人造成2段攻击力&lt;color=#e56000&gt;140%&lt;/color&gt;的伤害。\n2层警戒：对敌人造成3段攻击力&lt;color=#e56000&gt;140%&lt;/color&gt;的伤害，伤害无视链条效果。\n3层警戒：对敌人造成3段攻击力&lt;color=#e56000&gt;140%&lt;/color&gt;的伤害，伤害无视链条效果，并有&lt;color=#e56000&gt;40%&lt;/color&gt;概率使敌人眩晕1回合。（眩晕效果受命中影响）</t>
  </si>
  <si>
    <t>根据敌人身上的警戒层数触发以下效果：\n0层警戒：对敌人造成攻击力&lt;color=#e56000&gt;150%&lt;/color&gt;的伤害。\n1层警戒：对敌人造成2段攻击力&lt;color=#e56000&gt;150%&lt;/color&gt;的伤害。\n2层警戒：对敌人造成3段攻击力&lt;color=#e56000&gt;150%&lt;/color&gt;的伤害，伤害无视链条效果。\n3层警戒：对敌人造成3段攻击力&lt;color=#e56000&gt;150%&lt;/color&gt;的伤害，伤害无视链条效果，并有&lt;color=#e56000&gt;50%&lt;/color&gt;概率使敌人眩晕1回合。（眩晕效果受命中影响）</t>
  </si>
  <si>
    <t>对全体敌人造成攻击力&lt;color=#e56000&gt;200%&lt;/color&gt;的伤害，有20%概率使3层警戒的敌人被眩晕1回合。（眩晕效果受命中影响）</t>
  </si>
  <si>
    <t>根据敌人身上的警戒层数触发以下效果：\n0层警戒：对敌人造成攻击力&lt;color=#e56000&gt;140%&lt;/color&gt;的伤害。\n1层警戒：对敌人造成2段攻击力&lt;color=#e56000&gt;140%&lt;/color&gt;的伤害。\n2层警戒：对敌人造成3段攻击力&lt;color=#e56000&gt;140%&lt;/color&gt;的伤害，伤害无视链条效果。\n3层警戒：对敌人造成3段攻击力&lt;color=#e56000&gt;140%&lt;/color&gt;的伤害，伤害无视链条效果，并有&lt;color=#e56000&gt;30%&lt;/color&gt;概率使敌人眩晕1回合。（眩晕效果受命中影响）</t>
  </si>
  <si>
    <t>根据敌人身上的警戒层数触发以下效果：\n0层警戒：对敌人造成攻击力&lt;color=#e56000&gt;145%&lt;/color&gt;的伤害。\n1层警戒：对敌人造成2段攻击力&lt;color=#e56000&gt;145%&lt;/color&gt;的伤害。\n2层警戒：对敌人造成3段攻击力&lt;color=#e56000&gt;145%&lt;/color&gt;的伤害，伤害无视链条效果。\n3层警戒：对敌人造成3段攻击力&lt;color=#e56000&gt;145%&lt;/color&gt;的伤害，伤害无视链条效果，并有&lt;color=#e56000&gt;40%&lt;/color&gt;概率使敌人眩晕1回合。（眩晕效果受命中影响）</t>
  </si>
  <si>
    <t>根据敌人身上的警戒层数触发以下效果：\n0层警戒：对敌人造成攻击力&lt;color=#e56000&gt;155%&lt;/color&gt;的伤害。\n1层警戒：对敌人造成2段攻击力&lt;color=#e56000&gt;155%&lt;/color&gt;的伤害。\n2层警戒：对敌人造成3段攻击力&lt;color=#e56000&gt;155%&lt;/color&gt;的伤害，伤害无视链条效果。\n3层警戒：对敌人造成3段攻击力&lt;color=#e56000&gt;155%&lt;/color&gt;的伤害，伤害无视链条效果，并有&lt;color=#e56000&gt;50%&lt;/color&gt;概率使敌人眩晕1回合。（眩晕效果受命中影响）</t>
  </si>
  <si>
    <t>对全体敌人造成攻击力的&lt;color=#e56000&gt;205%&lt;/color&gt;伤害，敌人身上每有一层警戒受到的伤害增加&lt;color=#e56000&gt;40%&lt;/color&gt;，有20%概率使3层警戒的敌人被眩晕1回合。（眩晕效果受命中影响）</t>
  </si>
  <si>
    <t>抵抗强化</t>
    <phoneticPr fontId="10" type="noConversion"/>
  </si>
  <si>
    <t>抵抗强化</t>
    <phoneticPr fontId="10" type="noConversion"/>
  </si>
  <si>
    <t>抵抗强化</t>
    <phoneticPr fontId="10" type="noConversion"/>
  </si>
  <si>
    <t>抵抗强化</t>
    <phoneticPr fontId="10" type="noConversion"/>
  </si>
  <si>
    <t>抵抗强化</t>
    <phoneticPr fontId="10" type="noConversion"/>
  </si>
  <si>
    <t>抵抗强化</t>
    <phoneticPr fontId="10" type="noConversion"/>
  </si>
  <si>
    <t>对全体敌人进行眼神恐吓，使全体敌人提高&lt;color=#e56000&gt;25&lt;/color&gt;点&lt;color=#f2b600&gt;恐惧值&lt;/color&gt;。对全体敌人添加&lt;color=#e56000&gt;30%&lt;/color&gt;的减疗效果，持续&lt;color=#e56000&gt;1&lt;/color&gt;回合。</t>
  </si>
  <si>
    <t>对全体敌人进行眼神恐吓，使全体敌人提高&lt;color=#e56000&gt;27&lt;/color&gt;点&lt;color=#f2b600&gt;恐惧值&lt;/color&gt;。对全体敌人添加&lt;color=#e56000&gt;30%&lt;/color&gt;的减疗效果，持续&lt;color=#e56000&gt;1&lt;/color&gt;回合。</t>
  </si>
  <si>
    <t>对全体敌人进行眼神恐吓，使全体敌人提高&lt;color=#e56000&gt;30&lt;/color&gt;点&lt;color=#f2b600&gt;恐惧值&lt;/color&gt;。对全体敌人添加&lt;color=#e56000&gt;30%&lt;/color&gt;的减疗效果，持续&lt;color=#e56000&gt;2&lt;/color&gt;回合。</t>
  </si>
  <si>
    <t>对全体敌人进行眼神恐吓，使全体敌人提高&lt;color=#e56000&gt;35&lt;/color&gt;点&lt;color=#f2b600&gt;恐惧值&lt;/color&gt;。对全体敌人添加&lt;color=#e56000&gt;30%&lt;/color&gt;的减疗效果，持续&lt;color=#e56000&gt;2&lt;/color&gt;回合。</t>
  </si>
  <si>
    <t>对全体敌人进行眼神恐吓，使全体敌人提高&lt;color=#e56000&gt;40&lt;/color&gt;点&lt;color=#f2b600&gt;恐惧值&lt;/color&gt;。对全体敌人添加&lt;color=#e56000&gt;30%&lt;/color&gt;的减疗效果，持续&lt;color=#e56000&gt;3&lt;/color&gt;回合。</t>
  </si>
  <si>
    <t>对全体敌人进行眼神恐吓，使全体敌人提高&lt;color=#e56000&gt;29&lt;/color&gt;点&lt;color=#f2b600&gt;恐惧值&lt;/color&gt;。对全体敌人添加&lt;color=#e56000&gt;30%&lt;/color&gt;的减疗效果，持续&lt;color=#e56000&gt;1&lt;/color&gt;回合。</t>
  </si>
  <si>
    <t>对全体敌人进行眼神恐吓，使全体敌人提高&lt;color=#e56000&gt;32&lt;/color&gt;点&lt;color=#f2b600&gt;恐惧值&lt;/color&gt;。对全体敌人添加&lt;color=#e56000&gt;30%&lt;/color&gt;的减疗效果，持续&lt;color=#e56000&gt;2&lt;/color&gt;回合。</t>
  </si>
  <si>
    <t>对全体敌人进行眼神恐吓，使全体敌人提高&lt;color=#e56000&gt;37&lt;/color&gt;点&lt;color=#f2b600&gt;恐惧值&lt;/color&gt;。对全体敌人添加&lt;color=#e56000&gt;30%&lt;/color&gt;的减疗效果，持续&lt;color=#e56000&gt;2&lt;/color&gt;回合。</t>
  </si>
  <si>
    <t>对全体敌人进行眼神恐吓，使全体敌人提高&lt;color=#e56000&gt;42&lt;/color&gt;点&lt;color=#f2b600&gt;恐惧值&lt;/color&gt;。对全体敌人添加&lt;color=#e56000&gt;30%&lt;/color&gt;的减疗效果，持续&lt;color=#e56000&gt;3&lt;/color&gt;回合。</t>
  </si>
  <si>
    <t>对1名敌人造成&lt;color=#e56000&gt;4&lt;/color&gt;段伤害，每段伤害为攻击力的&lt;color=#e56000&gt;70%&lt;/color&gt;，每层&lt;color=#f2b600&gt;看破&lt;/color&gt;增加&lt;color=#e56000&gt;33%&lt;/color&gt;的伤害，被标记了1/2/3层看破的敌人在血量低于&lt;color=#e56000&gt;40%/60%/100%&lt;/color&gt;时会被&lt;color=#f2b600&gt;击飞&lt;/color&gt;，击飞时有&lt;color=#e56000&gt;30%&lt;/color&gt;概率不清除看破</t>
  </si>
  <si>
    <t>对1名敌人造成&lt;color=#e56000&gt;4&lt;/color&gt;段伤害，每段伤害为攻击力的&lt;color=#e56000&gt;70%&lt;/color&gt;，被标记了1/2/3层&lt;color=#f2b600&gt;看破&lt;/color&gt;的敌人在血量低于&lt;color=#e56000&gt;40%/60%/100%&lt;/color&gt;时会被&lt;color=#f2b600&gt;击飞&lt;/color&gt;，击飞时有&lt;color=#e56000&gt;30%&lt;/color&gt;概率不清除看破</t>
  </si>
  <si>
    <t>对1名敌人造成&lt;color=#e56000&gt;4&lt;/color&gt;段伤害，每段伤害为攻击力的&lt;color=#e56000&gt;75%&lt;/color&gt;，每层&lt;color=#f2b600&gt;看破&lt;/color&gt;增加&lt;color=#e56000&gt;33%&lt;/color&gt;的伤害，被标记了1/2/3层看破的敌人在血量低于&lt;color=#e56000&gt;40%/60%/100%&lt;/color&gt;时会被&lt;color=#f2b600&gt;击飞&lt;/color&gt;，击飞时有&lt;color=#e56000&gt;30%&lt;/color&gt;概率不清除看破</t>
  </si>
  <si>
    <t>对1名敌人造成&lt;color=#e56000&gt;4&lt;/color&gt;段伤害，每段伤害为攻击力的&lt;color=#e56000&gt;75%&lt;/color&gt;，每层&lt;color=#f2b600&gt;看破&lt;/color&gt;增加&lt;color=#e56000&gt;35%&lt;/color&gt;的伤害，被标记了1/2/3层看破的敌人在血量低于&lt;color=#e56000&gt;40%/60%/100%&lt;/color&gt;时会被&lt;color=#f2b600&gt;击飞&lt;/color&gt;，击飞时有&lt;color=#e56000&gt;30%&lt;/color&gt;概率不清除看破</t>
  </si>
  <si>
    <t>进行一次快速的挥砍，对1名敌人造成攻击力&lt;color=#e56000&gt;100%&lt;/color&gt;的伤害</t>
  </si>
  <si>
    <t>进行一次快速的挥砍，对1名敌人造成攻击力&lt;color=#e56000&gt;110%&lt;/color&gt;的伤害</t>
  </si>
  <si>
    <t>进行一次快速的挥砍，对1名敌人造成攻击力&lt;color=#e56000&gt;120%&lt;/color&gt;的伤害</t>
  </si>
  <si>
    <t>进行一次快速的挥砍，对1名敌人造成攻击力&lt;color=#e56000&gt;130%&lt;/color&gt;的伤害</t>
  </si>
  <si>
    <t>进行一次快速的挥砍，对1名敌人造成攻击力&lt;color=#e56000&gt;140%&lt;/color&gt;的伤害</t>
  </si>
  <si>
    <t>对全体敌人进行眼神恐吓，使全体敌人提高&lt;color=#e56000&gt;27&lt;/color&gt;点&lt;color=#f2b600&gt;恐惧值&lt;/color&gt;。对全体敌人添加&lt;color=#e56000&gt;40%&lt;/color&gt;的减疗效果，持续&lt;color=#e56000&gt;1&lt;/color&gt;回合。</t>
  </si>
  <si>
    <t>对全体敌人进行眼神恐吓，使全体敌人提高&lt;color=#e56000&gt;29&lt;/color&gt;点&lt;color=#f2b600&gt;恐惧值&lt;/color&gt;。对全体敌人添加&lt;color=#e56000&gt;40%&lt;/color&gt;的减疗效果，持续&lt;color=#e56000&gt;1&lt;/color&gt;回合。</t>
  </si>
  <si>
    <t>对全体敌人进行眼神恐吓，使全体敌人提高&lt;color=#e56000&gt;32&lt;/color&gt;点&lt;color=#f2b600&gt;恐惧值&lt;/color&gt;。对全体敌人添加&lt;color=#e56000&gt;40%&lt;/color&gt;的减疗效果，持续&lt;color=#e56000&gt;2&lt;/color&gt;回合。</t>
  </si>
  <si>
    <t>对全体敌人进行眼神恐吓，使全体敌人提高&lt;color=#e56000&gt;37&lt;/color&gt;点&lt;color=#f2b600&gt;恐惧值&lt;/color&gt;。对全体敌人添加&lt;color=#e56000&gt;40%&lt;/color&gt;的减疗效果，持续&lt;color=#e56000&gt;2&lt;/color&gt;回合。</t>
  </si>
  <si>
    <t>对全体敌人进行眼神恐吓，使全体敌人提高&lt;color=#e56000&gt;42&lt;/color&gt;点&lt;color=#f2b600&gt;恐惧值&lt;/color&gt;。对全体敌人添加&lt;color=#e56000&gt;40%&lt;/color&gt;的减疗效果，持续&lt;color=#e56000&gt;3&lt;/color&gt;回合。</t>
  </si>
  <si>
    <t>觉醒重箱</t>
  </si>
  <si>
    <t>觉醒碎片</t>
  </si>
  <si>
    <t>觉醒胶囊</t>
  </si>
  <si>
    <t>精英的徽章</t>
  </si>
  <si>
    <t>专业的徽章</t>
  </si>
  <si>
    <t>杰诺斯·武装的徽章</t>
  </si>
  <si>
    <t>战栗的龙卷的徽章</t>
  </si>
  <si>
    <t>银色獠牙的徽章</t>
  </si>
  <si>
    <t>KING的徽章</t>
  </si>
  <si>
    <t>原子武士的徽章</t>
  </si>
  <si>
    <t>金属骑士的徽章</t>
  </si>
  <si>
    <t>金属球棒的徽章</t>
  </si>
  <si>
    <t>性感囚犯的徽章</t>
  </si>
  <si>
    <t>甜心假面的徽章</t>
  </si>
  <si>
    <t>音速索尼克的徽章</t>
  </si>
  <si>
    <t>超合金黑光的徽章</t>
  </si>
  <si>
    <t>僵尸男的徽章</t>
  </si>
  <si>
    <t>背心尊者的徽章</t>
  </si>
  <si>
    <t>闪光弗莱士的徽章</t>
  </si>
  <si>
    <t>警犬侠的徽章</t>
  </si>
  <si>
    <t>蚊娘的徽章</t>
  </si>
  <si>
    <t>阿修罗独角仙的徽章</t>
  </si>
  <si>
    <t>对敌方单体目标造成攻击力&lt;color=#e56000&gt;250%&lt;/color&gt;的伤害。</t>
  </si>
  <si>
    <t>对敌方单体目标造成攻击力&lt;color=#e56000&gt;200%&lt;/color&gt;的伤害，如当前自身生命超过目标，则将之击飞。</t>
  </si>
  <si>
    <t>对敌方单体目标造成攻击力&lt;color=#e56000&gt;210%&lt;/color&gt;的伤害，如当前自身生命超过目标，则将之击飞。</t>
  </si>
  <si>
    <t>对敌方单体目标造成攻击力&lt;color=#e56000&gt;220%&lt;/color&gt;的伤害，如当前自身生命超过目标，则将之击飞。</t>
  </si>
  <si>
    <t>使用焚烧炮对全体敌人造成攻击力&lt;color=#e56000&gt;180%&lt;/color&gt;的伤害，并有&lt;color=#e56000&gt;30%&lt;/color&gt;的概率使敌人烧伤</t>
  </si>
  <si>
    <t>使用焚烧炮对全体敌人造成攻击力&lt;color=#e56000&gt;185%&lt;/color&gt;的伤害，并有&lt;color=#e56000&gt;30%&lt;/color&gt;的概率使敌人烧伤</t>
  </si>
  <si>
    <t>觉醒属性描述（旧）</t>
    <phoneticPr fontId="10" type="noConversion"/>
  </si>
  <si>
    <t>焚烧炮增加攻击力的&lt;color=#e56000&gt;5%&lt;/color&gt;伤害</t>
  </si>
  <si>
    <t>终极焚烧炮增加攻击力的&lt;color=#e56000&gt;5%&lt;/color&gt;伤害</t>
  </si>
  <si>
    <t>超能力投掷增加攻击力的&lt;color=#e56000&gt;5%&lt;/color&gt;伤害</t>
  </si>
  <si>
    <t>超能力投掷每吸收一个AT BONUS所提高的伤害增加&lt;color=#e56000&gt;2%&lt;/color&gt;</t>
    <phoneticPr fontId="10" type="noConversion"/>
  </si>
  <si>
    <t>巨石降落增加攻击力的&lt;color=#e56000&gt;10%&lt;/color&gt;伤害</t>
  </si>
  <si>
    <t>怒罗严暴击每段增加攻击力的&lt;color=#e56000&gt;5%&lt;/color&gt;伤害</t>
  </si>
  <si>
    <t>每层专注气势对有负面效果的敌人所提高的伤害增加&lt;color=#e56000&gt;3%&lt;/color&gt;</t>
  </si>
  <si>
    <t>野蛮龙卷风暴每段增加攻击力的&lt;color=#e56000&gt;5%&lt;/color&gt;伤害</t>
  </si>
  <si>
    <t>手刀连突每段增加攻击力的&lt;color=#e56000&gt;3%&lt;/color&gt;伤害</t>
  </si>
  <si>
    <t>每层无畏的增伤提高提高&lt;color=#e56000&gt;3%&lt;/color&gt;</t>
    <phoneticPr fontId="10" type="noConversion"/>
  </si>
  <si>
    <t>夺命手刀每段增加攻击力的&lt;color=#e56000&gt;5%&lt;/color&gt;伤害</t>
  </si>
  <si>
    <t>闪电喷气式连踢增加攻击力的&lt;color=#e56000&gt;5%&lt;/color&gt;伤害</t>
    <phoneticPr fontId="10" type="noConversion"/>
  </si>
  <si>
    <t>闪电麦克斯最多连续再动增加&lt;color=#e56000&gt;1&lt;/color&gt;回合</t>
  </si>
  <si>
    <t>灭尽居合斩增加攻击力的&lt;color=#e56000&gt;5%&lt;/color&gt;伤害</t>
  </si>
  <si>
    <t>额外造成的斩裂伤害增加攻击力的&lt;color=#e56000&gt;5%&lt;/color&gt;</t>
  </si>
  <si>
    <t>巨钻莿枪四连击每次增加攻击力的&lt;color=#e56000&gt;5%&lt;/color&gt;伤害</t>
  </si>
  <si>
    <t>大出血使敌人回合开始时受到的伤害增加自身生命上限的&lt;color=#e56000&gt;3%&lt;/color&gt;</t>
  </si>
  <si>
    <t>大出血使敌人回合开始时受到的伤害，最高值增加毒刺攻击力的&lt;color=#e56000&gt;10%&lt;/color&gt;</t>
  </si>
  <si>
    <t>黄金弹球爆发增加攻击力的&lt;color=#e56000&gt;5%&lt;/color&gt;伤害</t>
  </si>
  <si>
    <t>在暴露状态下的敌人受到伤害提高&lt;color=#e56000&gt;3%&lt;/color&gt;</t>
  </si>
  <si>
    <t>弹射伤害，每段增加攻击力的&lt;color=#e56000&gt;3%&lt;/color&gt;伤害</t>
  </si>
  <si>
    <t>踏无暴威增加攻击力的&lt;color=#e56000&gt;5%&lt;/color&gt;伤害</t>
  </si>
  <si>
    <t>&lt;color=#f2b600&gt;负面效果&lt;/color&gt;增伤提高&lt;color=#e56000&gt;5%&lt;/color&gt;</t>
    <phoneticPr fontId="10" type="noConversion"/>
  </si>
  <si>
    <t>火葬增加攻击力的&lt;color=#e56000&gt;5%&lt;/color&gt;伤害</t>
  </si>
  <si>
    <t>青焰造成伤害时，使敌人陷入封技状态的概率增加&lt;color=#e56000&gt;2%&lt;/color&gt;</t>
  </si>
  <si>
    <t>每层过载会提高封技的基础概率增加&lt;color=#e56000&gt;3%&lt;/color&gt;</t>
  </si>
  <si>
    <t>暴走世界对自身的治疗提高&lt;color=#e56000&gt;5%&lt;/color&gt;</t>
  </si>
  <si>
    <t>为我方全体回复的血量增加微笑超人生命上限的&lt;color=#e56000&gt;5%&lt;/color&gt;</t>
  </si>
  <si>
    <t>为我方全体回复的血量，最高值增加微笑超人攻击力的&lt;color=#e56000&gt;10%&lt;/color&gt;</t>
  </si>
  <si>
    <t>装甲重拳增加攻击力的&lt;color=#e56000&gt;5%&lt;/color&gt;伤害</t>
  </si>
  <si>
    <t>钉锤头积蓄的伤害增加&lt;color=#e56000&gt;5%&lt;/color&gt;</t>
  </si>
  <si>
    <t>流水岩碎拳每段增加攻击力的&lt;color=#e56000&gt;5%&lt;/color&gt;伤害</t>
  </si>
  <si>
    <t>流水阵使敌方技能降低的伤害增加&lt;color=#e56000&gt;5%&lt;/color&gt;</t>
  </si>
  <si>
    <t>看破增伤提高&lt;color=#e56000&gt;2%&lt;/color&gt;</t>
    <phoneticPr fontId="10" type="noConversion"/>
  </si>
  <si>
    <t>为我方全体回复的血量增加性感囚犯生命值上限的&lt;color=#e56000&gt;3%&lt;/color&gt;</t>
  </si>
  <si>
    <t>性感囚犯对全体敌人进行的追击伤害，增加攻击力的&lt;color=#e56000&gt;5%&lt;/color&gt;</t>
  </si>
  <si>
    <t>天使形态的嘲讽概率增加&lt;color=#e56000&gt;3%&lt;/color&gt;</t>
  </si>
  <si>
    <t>友方单位处于&lt;color=#f2b600&gt;战斗指挥&lt;/color&gt;效果时，受到伤害降低效果增加&lt;color=#e56000&gt;2%&lt;/color&gt;</t>
  </si>
  <si>
    <t>处于&lt;color=#f2b600&gt;战斗指挥&lt;/color&gt;效果时，提高的抵抗增加&lt;color=#e56000&gt;3%&lt;/color&gt;</t>
  </si>
  <si>
    <t>地狱岚每段增加攻击力&lt;color=#e56000&gt;2%&lt;/color&gt;伤害</t>
  </si>
  <si>
    <t>地狱的吹雪在行动结束之后在行动条增加的AT BONUS额外增加&lt;color=#e56000&gt;1&lt;/color&gt;个</t>
  </si>
  <si>
    <t>对全体敌人添加的减疗效果增加&lt;color=#e56000&gt;5%&lt;/color&gt;</t>
  </si>
  <si>
    <t>为自身添加的护盾增加生命上限的&lt;color=#e56000&gt;5%&lt;/color&gt;</t>
  </si>
  <si>
    <t>&lt;color=#f2b600&gt;嘲讽&lt;/color&gt;对方的几率增加&lt;color=#e56000&gt;5%&lt;/color&gt;</t>
  </si>
  <si>
    <t>我方全体提升的速度增加&lt;color=#e56000&gt;3&lt;/color&gt;点</t>
  </si>
  <si>
    <t>我方全体提升的速度持续的回合数增加&lt;color=#e56000&gt;1&lt;/color&gt;回合</t>
  </si>
  <si>
    <t>背心猛虎提升自身的行动值增加&lt;color=#e56000&gt;2%&lt;/color&gt;</t>
  </si>
  <si>
    <t>猛虎怒吼降低敌人的速度增加&lt;color=#e56000&gt;5&lt;/color&gt;点，添加的护盾值增加背心猛虎攻击力的&lt;color=#e56000&gt;5%&lt;/color&gt;</t>
  </si>
  <si>
    <t>灭尽突袭每段增加攻击力&lt;color=#e56000&gt;5%&lt;/color&gt;伤害</t>
  </si>
  <si>
    <t>音速索尼克造成伤害时制造分身幻象的概率增加&lt;color=#e56000&gt;5%&lt;/color&gt;</t>
  </si>
  <si>
    <t>影之突袭每段增加攻击力&lt;color=#e56000&gt;5%&lt;/color&gt;伤害</t>
  </si>
  <si>
    <t>增加我方的S能量提升&lt;color=#e56000&gt;5%&lt;/color&gt;</t>
  </si>
  <si>
    <t>茶岚子被攻击时能量的几率增加&lt;color=#e56000&gt;5%&lt;/color&gt;</t>
  </si>
  <si>
    <t>每层看破增加流水岩碎拳&lt;color=#e56000&gt;33%&lt;/color&gt;的伤害</t>
  </si>
  <si>
    <t>无证骑士添加的AT BONUS所提升的攻击力增加&lt;color=#e56000&gt;5%&lt;/color&gt;</t>
    <phoneticPr fontId="10" type="noConversion"/>
  </si>
  <si>
    <t>无证骑士受到伤害时产生AT BONUS的概率增加&lt;color=#e56000&gt;5%&lt;/color&gt;</t>
  </si>
  <si>
    <t>无证骑士添加的AT BONUS所提升的攻击力增加&lt;color=#e56000&gt;5%&lt;/color&gt;</t>
    <phoneticPr fontId="10" type="noConversion"/>
  </si>
  <si>
    <t>真剑乱舞每段增加攻击力&lt;color=#e56000&gt;3%&lt;/color&gt;伤害</t>
  </si>
  <si>
    <t>每层粉碎可使敌人受到伤害提高&lt;color=#e56000&gt;2%&lt;/color&gt;</t>
  </si>
  <si>
    <t>原子斩增加攻击力&lt;color=#e56000&gt;10%&lt;/color&gt;伤害</t>
  </si>
  <si>
    <t>恐惧状态中的敌人会受到自身最大生命的伤害增加&lt;color=#e56000&gt;3%&lt;/color&gt;</t>
  </si>
  <si>
    <t>KING震慑使全体敌人提高的恐惧值增加&lt;color=#e56000&gt;2&lt;/color&gt;点</t>
  </si>
  <si>
    <t>KING震慑的减疗效果增加&lt;color=#e56000&gt;10%&lt;/color&gt;</t>
  </si>
  <si>
    <t>说服状态的敌人所降低的防御增加&lt;color=#e56000&gt;10%&lt;/color&gt;</t>
  </si>
  <si>
    <t>如本回合有&lt;color=#f2b600&gt;AT BONUS&lt;/color&gt;，嗡嗡连击对敌人额外造成&lt;color=#e56000&gt;3&lt;/color&gt;段伤害</t>
  </si>
  <si>
    <t>嗡嗡连击每段增加攻击力的&lt;color=#e56000&gt;5%&lt;/color&gt;伤害</t>
  </si>
  <si>
    <t>使敌人眩晕的&lt;color=#f2b600&gt;嗡&lt;/color&gt;层数减少&lt;color=#e56000&gt;1&lt;/color&gt;层</t>
  </si>
  <si>
    <t>为友方单位回复的血量增加蘑菇攻击力的&lt;color=#e56000&gt;5%&lt;/color&gt;</t>
  </si>
  <si>
    <t>蘑菇受到攻击时的&lt;color=#f2b600&gt;躲避&lt;/color&gt;几率增加&lt;color=#e56000&gt;5%&lt;/color&gt;</t>
  </si>
  <si>
    <t>为友方单位提升的暴击概率增加&lt;color=#e56000&gt;5%&lt;/color&gt;</t>
  </si>
  <si>
    <t>战斗开场时，为自己提升的生命上限增加&lt;color=#e56000&gt;5%&lt;/color&gt;</t>
  </si>
  <si>
    <t>导弹攻击每段增加攻击力的&lt;color=#e56000&gt;5%&lt;/color&gt;伤害</t>
  </si>
  <si>
    <t>当机器人行动时会为金属骑士进行&lt;color=#e56000&gt;1-2&lt;/color&gt;次导弹装填</t>
  </si>
  <si>
    <t>机器人继承金属骑士的血量增加&lt;color=#e56000&gt;10%&lt;/color&gt;</t>
  </si>
  <si>
    <t>角色获得高能后降低的速度减少&lt;color=#e56000&gt;5%&lt;/color&gt;</t>
  </si>
  <si>
    <t>每层蓄电效果会让电击棍二刀流提升的伤害增加&lt;color=#e56000&gt;5%&lt;/color&gt;</t>
  </si>
  <si>
    <t>再多获得一个回合的概率增加&lt;color=#e56000&gt;1%&lt;/color&gt;</t>
  </si>
  <si>
    <t>重王突进每段增加攻击力的&lt;color=#e56000&gt;3%&lt;/color&gt;伤害</t>
  </si>
  <si>
    <t>&lt;color=#f2b600&gt;自然的庇护&lt;/color&gt;使目标获得的反伤效果增加&lt;color=#e56000&gt;3%&lt;/color&gt;</t>
  </si>
  <si>
    <t>自身受到的反震伤害减少当前生命的&lt;color=#e56000&gt;2%&lt;/color&gt;</t>
  </si>
  <si>
    <t>使用终极火箭直拳时&lt;color=#e56000&gt;不再消耗&lt;/color&gt;喷射充能层数</t>
  </si>
  <si>
    <t>终级火箭直拳每段增加攻击力的&lt;color=#e56000&gt;5%&lt;/color&gt;伤害</t>
  </si>
  <si>
    <t>冲天好小子每当受到伤害时获得的喷射充能，提高终极火箭直拳的伤害增加&lt;color=#e56000&gt;5%&lt;/color&gt;</t>
  </si>
  <si>
    <t>睫毛夹连击增加攻击力的&lt;color=#e56000&gt;5%&lt;/color&gt;伤害</t>
  </si>
  <si>
    <t>使敌人进入&lt;color=#f2b600&gt;花眼&lt;/color&gt;的几率增加&lt;color=#e56000&gt;5%&lt;/color&gt;</t>
  </si>
  <si>
    <t>重击冲撞每段增加攻击力的&lt;color=#e56000&gt;5%&lt;/color&gt;伤害</t>
  </si>
  <si>
    <t>山猿为我方全体提升的攻击力增加&lt;color=#e56000&gt;5%&lt;/color&gt;</t>
  </si>
  <si>
    <t>重击冲撞将敌人击飞的概率增加&lt;color=#e56000&gt;5%&lt;/color&gt;，行动条中每存在一个AT BONUS，提高的击飞概率增加&lt;color=#e56000&gt;2%&lt;/color&gt;</t>
  </si>
  <si>
    <t>电池侠受到群体伤害时回复能量的概率增加&lt;color=#e56000&gt;5%&lt;/color&gt;</t>
  </si>
  <si>
    <t>被困住的敌人受到伤害提高&lt;color=#e56000&gt;25%&lt;/color&gt;</t>
  </si>
  <si>
    <t>困住敌人的几率增加&lt;color=#e56000&gt;5%&lt;/color&gt;</t>
  </si>
  <si>
    <t>连续拳击每段增加攻击力的&lt;color=#e56000&gt;5%&lt;/color&gt;伤害</t>
  </si>
  <si>
    <t>吊带投掷增加攻击力的&lt;color=#e56000&gt;5%&lt;/color&gt;伤害</t>
  </si>
  <si>
    <t>蓄力焚烧弹增加攻击力的&lt;color=#e56000&gt;5%&lt;/color&gt;伤害</t>
  </si>
  <si>
    <t>杰诺斯对敌人进行的追击伤害增加攻击力的&lt;color=#e56000&gt;5%&lt;/color&gt;</t>
  </si>
  <si>
    <t>焚烧炮（通常）增加攻击力的&lt;color=#e56000&gt;5%&lt;/color&gt;伤害</t>
    <phoneticPr fontId="10" type="noConversion"/>
  </si>
  <si>
    <t>战斗开始立即获得4层蓄力</t>
  </si>
  <si>
    <t>重闪斩增加攻击力的&lt;color=#e56000&gt;5%&lt;/color&gt;伤害</t>
  </si>
  <si>
    <t>每层蓄力提升的技能伤害增加&lt;color=#e56000&gt;5%&lt;/color&gt;</t>
  </si>
  <si>
    <t>闪光斩增加攻击力的&lt;color=#e56000&gt;5%&lt;/color&gt;伤害</t>
  </si>
  <si>
    <t>蚊群出动增加攻击力的&lt;color=#e56000&gt;10%&lt;/color&gt;伤害</t>
  </si>
  <si>
    <t>无视防御提高&lt;color=#e56000&gt;5%&lt;/color&gt;</t>
    <phoneticPr fontId="10" type="noConversion"/>
  </si>
  <si>
    <t>每当队友暴击时，所增加阿修罗独角仙的暴击率增加&lt;color=#e56000&gt;1%&lt;/color&gt;</t>
  </si>
  <si>
    <t>每当队友暴击时，所增加阿修罗独角仙的暴击伤害增加&lt;color=#e56000&gt;1%&lt;/color&gt;</t>
  </si>
  <si>
    <t>添加的护盾可以抵挡一次控制效果</t>
  </si>
  <si>
    <t>护盾值增加装甲大猩猩生命上限的&lt;color=#e56000&gt;2%&lt;/color&gt;</t>
  </si>
  <si>
    <t>护盾最大值增加装甲大猩猩攻击力的&lt;color=#e56000&gt;10%&lt;/color&gt;</t>
  </si>
  <si>
    <t>敌人的血量每降低&lt;color=#e56000&gt;10%&lt;/color&gt;，狮子斩流势群造成的伤害提高&lt;color=#e56000&gt;4%&lt;/color&gt;</t>
  </si>
  <si>
    <t>狮子斩流势群每段增加攻击力的&lt;color=#e56000&gt;2%&lt;/color&gt;伤害</t>
  </si>
  <si>
    <t>减疗效果增加&lt;color=#e56000&gt;2%&lt;/color&gt;</t>
  </si>
  <si>
    <t>敌人的血量每降低&lt;color=#e56000&gt;10%&lt;/color&gt;，狮子斩流势群的增伤提高&lt;color=#e56000&gt;2%&lt;/color&gt;</t>
    <phoneticPr fontId="10" type="noConversion"/>
  </si>
  <si>
    <t>当自身信心层数大于3层时，超合金黑光免疫控制效果</t>
  </si>
  <si>
    <t>每层信心使自己减少受到的伤害增加&lt;color=#e56000&gt;1%&lt;/color&gt;</t>
  </si>
  <si>
    <t>肉体冲撞每段增加攻击力的&lt;color=#e56000&gt;5%&lt;/color&gt;伤害</t>
  </si>
  <si>
    <t>猎魔扫荡增加攻击力的&lt;color=#e56000&gt;5%&lt;/color&gt;伤害</t>
  </si>
  <si>
    <t>由死而不死提升的攻击力增加&lt;color=#e56000&gt;0.5%&lt;/color&gt;</t>
  </si>
  <si>
    <t>释放背心擒摔时，如当前自身生命超过目标，则将之击飞</t>
  </si>
  <si>
    <t>背心重击增加攻击力的&lt;color=#e56000&gt;5%&lt;/color&gt;伤害</t>
  </si>
  <si>
    <t>减少的敌人生命上限增加背心尊者所造成的&lt;color=#e56000&gt;10%&lt;/color&gt;伤害</t>
  </si>
  <si>
    <t>背心擒摔增加攻击力的&lt;color=#e56000&gt;10%&lt;/color&gt;伤害</t>
  </si>
  <si>
    <t>敌人身上每有一层警戒，受到警犬出击的伤害增加&lt;color=#e56000&gt;15%&lt;/color&gt;</t>
  </si>
  <si>
    <t>警犬一击增加攻击力的&lt;color=#e56000&gt;5%&lt;/color&gt;伤害</t>
  </si>
  <si>
    <t>每层警戒降低敌人的防御增加&lt;color=#e56000&gt;2%&lt;/color&gt;</t>
  </si>
  <si>
    <t>警犬出击增加攻击力的&lt;color=#e56000&gt;5%&lt;/color&gt;伤害</t>
  </si>
  <si>
    <t>战斗的自负提供的暴击概率增加&lt;color=#e56000&gt;5%&lt;/color&gt;</t>
    <phoneticPr fontId="10" type="noConversion"/>
  </si>
  <si>
    <t>治愈蘑菇额外为该友方单位增加&lt;color=#e56000&gt;30%&lt;/color&gt;暴击概率，持续1回合</t>
    <phoneticPr fontId="10" type="noConversion"/>
  </si>
  <si>
    <t>激怒提高的生命增加&lt;color=#e56000&gt;3%&lt;/color&gt;，防御增加&lt;color=#e56000&gt;3%&lt;/color&gt;</t>
    <phoneticPr fontId="10" type="noConversion"/>
  </si>
  <si>
    <t>蚊娘释放大量蚊群攻击敌方单体目标造成攻击力&lt;color=#e56000&gt;230%&lt;/color&gt;的伤害，汲取&lt;color=#e56000&gt;1&lt;/color&gt;层血液能量，最多6层。\n&lt;color=#f2b600&gt;变身后：&lt;/color&gt;技能更换为&lt;color=#f2b600&gt;蚊群出动（变身）&lt;/color&gt;，蚊娘召唤大量蚊群攻击敌方全体造成攻击力&lt;color=#e56000&gt;230%&lt;/color&gt;的伤害</t>
  </si>
  <si>
    <t>蚊娘释放大量蚊群攻击敌方单体目标造成攻击力&lt;color=#e56000&gt;250%&lt;/color&gt;的伤害，汲取&lt;color=#e56000&gt;2&lt;/color&gt;层血液能量，最多6层。\n&lt;color=#f2b600&gt;变身后：&lt;/color&gt;技能更换为&lt;color=#f2b600&gt;蚊群出动（变身）&lt;/color&gt;，蚊娘召唤大量蚊群攻击敌方全体造成攻击力&lt;color=#e56000&gt;250%&lt;/color&gt;的伤害</t>
  </si>
  <si>
    <t>蚊娘释放大量蚊群攻击敌方单体目标造成攻击力&lt;color=#e56000&gt;260%&lt;/color&gt;的伤害，汲取&lt;color=#e56000&gt;3&lt;/color&gt;层血液能量，最多6层。\n&lt;color=#f2b600&gt;变身后：&lt;/color&gt;技能更换为&lt;color=#f2b600&gt;蚊群出动（变身）&lt;/color&gt;，蚊娘召唤大量蚊群攻击敌方全体造成攻击力&lt;color=#e56000&gt;260%&lt;/color&gt;的伤害</t>
  </si>
  <si>
    <t>深海王</t>
    <phoneticPr fontId="10" type="noConversion"/>
  </si>
  <si>
    <t>深海王</t>
    <phoneticPr fontId="10" type="noConversion"/>
  </si>
  <si>
    <t>深海王的徽章</t>
    <phoneticPr fontId="10" type="noConversion"/>
  </si>
  <si>
    <t>深海王</t>
    <phoneticPr fontId="10" type="noConversion"/>
  </si>
  <si>
    <t>深海王的连打</t>
  </si>
  <si>
    <t>对敌方单体造成攻击力&lt;color=#e56000&gt;100%&lt;/color&gt;伤害。</t>
  </si>
  <si>
    <t>对敌方单体造成攻击力&lt;color=#e56000&gt;110%&lt;/color&gt;伤害。</t>
  </si>
  <si>
    <t>对敌方单体造成攻击力&lt;color=#e56000&gt;120%&lt;/color&gt;伤害。</t>
  </si>
  <si>
    <t>对敌方单体造成攻击力&lt;color=#e56000&gt;130%&lt;/color&gt;伤害。</t>
  </si>
  <si>
    <t>对敌方单体造成攻击力&lt;color=#e56000&gt;140%&lt;/color&gt;伤害。</t>
  </si>
  <si>
    <t>体内海鳗</t>
  </si>
  <si>
    <t>酸蚀打击</t>
  </si>
  <si>
    <t>真正的姿态</t>
  </si>
  <si>
    <t>变身，提高自身&lt;color=#e56000&gt;10&lt;/color&gt;速度和&lt;color=#e56000&gt;20%&lt;/color&gt;攻击，每回合回复自身攻击力&lt;color=#e56000&gt;80%&lt;/color&gt;的生命；技能“酸蚀打击”替换为“酸蚀打击（变身）”。变身后立即获得一个回合。（该技能只能使用一次）</t>
  </si>
  <si>
    <t>变身，提高自身&lt;color=#e56000&gt;15&lt;/color&gt;速度和&lt;color=#e56000&gt;22%&lt;/color&gt;攻击，每回合回复自身攻击力&lt;color=#e56000&gt;80%&lt;/color&gt;的生命；技能“酸蚀打击”替换为“酸蚀打击（变身）”。变身后立即获得一个回合。（该技能只能使用一次）</t>
  </si>
  <si>
    <t>变身，提高自身&lt;color=#e56000&gt;20&lt;/color&gt;速度和&lt;color=#e56000&gt;24%&lt;/color&gt;攻击，每回合回复自身攻击力&lt;color=#e56000&gt;80%&lt;/color&gt;的生命；技能“酸蚀打击”替换为“酸蚀打击（变身）”。变身后立即获得一个回合。（该技能只能使用一次）</t>
  </si>
  <si>
    <t>变身，提高自身&lt;color=#e56000&gt;25&lt;/color&gt;速度和&lt;color=#e56000&gt;26%&lt;/color&gt;攻击，每回合回复自身攻击力&lt;color=#e56000&gt;80%&lt;/color&gt;的生命；技能“酸蚀打击”替换为“酸蚀打击（变身）”。变身后立即获得一个回合。（该技能只能使用一次）</t>
  </si>
  <si>
    <t>变身，提高自身&lt;color=#e56000&gt;30&lt;/color&gt;速度和&lt;color=#e56000&gt;30%&lt;/color&gt;攻击，每回合回复自身攻击力&lt;color=#e56000&gt;80%&lt;/color&gt;的生命；技能“酸蚀打击”替换为“酸蚀打击（变身）”。变身后立即获得一个回合并回复&lt;color=#e56000&gt;30%&lt;/color&gt;S能量。（该技能只能使用一次）</t>
  </si>
  <si>
    <t>体内海鳗的反击伤害提高攻击力的&lt;color=#e56000&gt;5%&lt;/color&gt;</t>
    <phoneticPr fontId="10" type="noConversion"/>
  </si>
  <si>
    <t>酸蚀打击增加攻击力的&lt;color=#e56000&gt;10%&lt;/color&gt;伤害</t>
    <phoneticPr fontId="10" type="noConversion"/>
  </si>
  <si>
    <t>受到伤害后，对敌方全体造成攻击力&lt;color=#e56000&gt;50%&lt;/color&gt;的伤害。</t>
  </si>
  <si>
    <t>受到伤害后，对敌方全体造成攻击力&lt;color=#e56000&gt;60%&lt;/color&gt;的伤害。</t>
  </si>
  <si>
    <t>受到伤害后，对敌方全体造成攻击力&lt;color=#e56000&gt;70%&lt;/color&gt;的伤害。</t>
  </si>
  <si>
    <t>受到伤害后，对敌方全体造成攻击力&lt;color=#e56000&gt;80%&lt;/color&gt;的伤害。</t>
  </si>
  <si>
    <t>受到伤害后，对敌方全体造成攻击力&lt;color=#e56000&gt;100%&lt;/color&gt;的伤害。</t>
  </si>
  <si>
    <t>对敌方单体造成攻击力&lt;color=#e56000&gt;200%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200%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</si>
  <si>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220%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220%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</si>
  <si>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240%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240%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</si>
  <si>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260%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260%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</si>
  <si>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300%&lt;/color&gt;的伤害，并吐出酸液，随机驱散目标身上一个增益，添加酸液状态：回合开始时受到深海王攻击力&lt;color=#e56000&gt;200%&lt;/color&gt;的伤害，抵抗降低&lt;color=#e56000&gt;10%&lt;/color&gt;，持续&lt;color=#e56000&gt;3&lt;/color&gt;回合，酸液状态持续期间无法获得增益效果。变身后：&lt;/color&gt;技能更换为&lt;color=#f2b600&gt;酸蚀打击（变身）&lt;/color&gt;，对敌方单体造成攻击力&lt;color=#e56000&gt;300%&lt;/color&gt;的伤害，并对目标和其他增益效果最多的2个目标吐出酸液，随机驱散目标身上一个增益，添加酸液状态：回合开始时受到深海王攻击力&lt;color=#e56000&gt;200%&lt;/color&gt;的伤害，抵抗降低&lt;color=#e56000&gt;10%&lt;/color&gt;，持续&lt;color=#e56000&gt;3&lt;/color&gt;回合，酸液状态持续期间无法获得增益效果。</t>
  </si>
  <si>
    <t>受到伤害后，对敌方全体造成攻击力&lt;color=#e56000&gt;55%&lt;/color&gt;的伤害。</t>
  </si>
  <si>
    <t>受到伤害后，对敌方全体造成攻击力&lt;color=#e56000&gt;65%&lt;/color&gt;的伤害。</t>
  </si>
  <si>
    <t>受到伤害后，对敌方全体造成攻击力&lt;color=#e56000&gt;75%&lt;/color&gt;的伤害。</t>
  </si>
  <si>
    <t>受到伤害后，对敌方全体造成攻击力&lt;color=#e56000&gt;85%&lt;/color&gt;的伤害。</t>
  </si>
  <si>
    <t>受到伤害后，对敌方全体造成攻击力&lt;color=#e56000&gt;105%&lt;/color&gt;的伤害。</t>
  </si>
  <si>
    <t>对敌方单体造成攻击力&lt;color=#e56000&gt;210%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210%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</si>
  <si>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230%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230%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</si>
  <si>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250%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250%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</si>
  <si>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270%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270%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t>
  </si>
  <si>
    <t>对敌方单体造成攻击力&lt;color=#e56000&gt;310%&lt;/color&gt;的伤害，并吐出酸液，随机驱散目标身上一个增益，添加酸液状态：回合开始时受到深海王攻击力&lt;color=#e56000&gt;200%&lt;/color&gt;的伤害，抵抗降低&lt;color=#e56000&gt;10%&lt;/color&gt;，持续&lt;color=#e56000&gt;3&lt;/color&gt;回合，酸液状态持续期间无法获得增益效果。变身后：&lt;/color&gt;技能更换为&lt;color=#f2b600&gt;酸蚀打击（变身）&lt;/color&gt;，对敌方单体造成攻击力&lt;color=#e56000&gt;310%&lt;/color&gt;的伤害，并对目标和其他增益效果最多的2个目标吐出酸液，随机驱散目标身上一个增益，添加酸液状态：回合开始时受到深海王攻击力&lt;color=#e56000&gt;200%&lt;/color&gt;的伤害，抵抗降低&lt;color=#e56000&gt;10%&lt;/color&gt;，持续&lt;color=#e56000&gt;3&lt;/color&gt;回合，酸液状态持续期间无法获得增益效果。</t>
  </si>
  <si>
    <t>受到伤害后，对敌方全体造成攻击力&lt;color=#e56000&gt;90%&lt;/color&gt;的伤害。</t>
  </si>
  <si>
    <t>受到伤害后，对敌方全体造成攻击力&lt;color=#e56000&gt;110%&lt;/color&gt;的伤害。</t>
  </si>
  <si>
    <t>体内海鳗反击技能</t>
  </si>
  <si>
    <t>深海王对敌方全体造成攻击80%的伤害</t>
  </si>
  <si>
    <t>疫苗人</t>
    <phoneticPr fontId="10" type="noConversion"/>
  </si>
  <si>
    <t>疫苗人</t>
    <phoneticPr fontId="10" type="noConversion"/>
  </si>
  <si>
    <t>疫苗人</t>
    <phoneticPr fontId="10" type="noConversion"/>
  </si>
  <si>
    <t>疫苗人</t>
    <phoneticPr fontId="10" type="noConversion"/>
  </si>
  <si>
    <t>疫苗人的徽章</t>
    <phoneticPr fontId="10" type="noConversion"/>
  </si>
  <si>
    <t>使徒飞踢</t>
  </si>
  <si>
    <t>疫苗人之力</t>
  </si>
  <si>
    <t>能量魔弹</t>
  </si>
  <si>
    <t>地球的使徒</t>
  </si>
  <si>
    <t>能量魔弹增加攻击力的&lt;color=#e56000&gt;5%&lt;/color&gt;伤害</t>
    <phoneticPr fontId="10" type="noConversion"/>
  </si>
  <si>
    <t>防御强化(小)</t>
    <phoneticPr fontId="10" type="noConversion"/>
  </si>
  <si>
    <t>对敌人造成攻击力&lt;color=#e56000&gt;100%&lt;/color&gt;的伤害。</t>
  </si>
  <si>
    <t>对敌人造成攻击力&lt;color=#e56000&gt;110%&lt;/color&gt;的伤害。</t>
  </si>
  <si>
    <t>对敌人造成攻击力&lt;color=#e56000&gt;120%&lt;/color&gt;的伤害。</t>
  </si>
  <si>
    <t>对敌人造成攻击力&lt;color=#e56000&gt;130%&lt;/color&gt;的伤害。</t>
  </si>
  <si>
    <t>对敌人造成攻击力&lt;color=#e56000&gt;140%&lt;/color&gt;的伤害。</t>
  </si>
  <si>
    <t>对敌方群体造成攻击力&lt;color=#e56000&gt;150%&lt;/color&gt;的伤害。</t>
  </si>
  <si>
    <t>对敌方群体造成攻击力&lt;color=#e56000&gt;160%&lt;/color&gt;的伤害。</t>
  </si>
  <si>
    <t>对敌方群体造成攻击力&lt;color=#e56000&gt;170%&lt;/color&gt;的伤害。</t>
  </si>
  <si>
    <t>对敌方群体造成攻击力&lt;color=#e56000&gt;180%&lt;/color&gt;的伤害。</t>
  </si>
  <si>
    <t>对敌方群体造成攻击力&lt;color=#e56000&gt;200%&lt;/color&gt;的伤害。</t>
  </si>
  <si>
    <t>对敌方群体造成攻击力&lt;color=#e56000&gt;155%&lt;/color&gt;的伤害。</t>
  </si>
  <si>
    <t>对敌方群体造成攻击力&lt;color=#e56000&gt;165%&lt;/color&gt;的伤害。</t>
  </si>
  <si>
    <t>对敌方群体造成攻击力&lt;color=#e56000&gt;175%&lt;/color&gt;的伤害。</t>
  </si>
  <si>
    <t>对敌方群体造成攻击力&lt;color=#e56000&gt;185%&lt;/color&gt;的伤害。</t>
  </si>
  <si>
    <t>对敌方群体造成攻击力&lt;color=#e56000&gt;205%&lt;/color&gt;的伤害。</t>
  </si>
  <si>
    <t>对敌方群体造成攻击力&lt;color=#e56000&gt;190%&lt;/color&gt;的伤害。</t>
  </si>
  <si>
    <t>对敌方群体造成攻击力&lt;color=#e56000&gt;210%&lt;/color&gt;的伤害。</t>
  </si>
  <si>
    <t>疫苗人之力每次回复生命值增加&lt;color=#e56000&gt;2%&lt;/color&gt;</t>
    <phoneticPr fontId="10" type="noConversion"/>
  </si>
  <si>
    <t>回合开始时，己方身上每有1个减益或控制效果，疫苗人回复&lt;color=#e56000&gt;3%&lt;/color&gt;的生命。（每回合最多触发&lt;color=#e56000&gt;10&lt;/color&gt;次）</t>
  </si>
  <si>
    <t>回合开始时，己方身上每有1个减益或控制效果，疫苗人回复&lt;color=#e56000&gt;3.5%&lt;/color&gt;的生命。（每回合最多触发&lt;color=#e56000&gt;10&lt;/color&gt;次）</t>
  </si>
  <si>
    <t>回合开始时，己方身上每有1个减益或控制效果，疫苗人回复&lt;color=#e56000&gt;4%&lt;/color&gt;的生命。（每回合最多触发&lt;color=#e56000&gt;10&lt;/color&gt;次）</t>
  </si>
  <si>
    <t>回合开始时，己方身上每有1个减益或控制效果，疫苗人回复&lt;color=#e56000&gt;4.5%&lt;/color&gt;的生命。（每回合最多触发&lt;color=#e56000&gt;10&lt;/color&gt;次）</t>
  </si>
  <si>
    <t>回合开始时，己方身上每有1个减益或控制效果，疫苗人回复&lt;color=#e56000&gt;6%&lt;/color&gt;的生命。（每回合最多触发&lt;color=#e56000&gt;10&lt;/color&gt;次）</t>
  </si>
  <si>
    <t>变身，己方身上每有1个减益或控制效果，增加自身&lt;color=#e56000&gt;7.5%&lt;/color&gt;攻击力（最多增加&lt;color=#e56000&gt;20&lt;/color&gt;次），然后驱散己方身上所有减益和控制效果。变身后立即获得一个回合。（该技能只能使用一次）</t>
  </si>
  <si>
    <t>变身，己方身上每有1个减益或控制效果，增加自身&lt;color=#e56000&gt;10%&lt;/color&gt;攻击力（最多增加&lt;color=#e56000&gt;20&lt;/color&gt;次），然后驱散己方身上所有减益和控制效果。变身后立即获得一个回合。（该技能只能使用一次）</t>
  </si>
  <si>
    <t>变身，己方身上每有1个减益或控制效果，增加自身&lt;color=#e56000&gt;12.5%&lt;/color&gt;攻击力（最多增加&lt;color=#e56000&gt;20&lt;/color&gt;次），然后驱散己方身上所有减益和控制效果。变身后立即获得一个回合。（该技能只能使用一次）</t>
  </si>
  <si>
    <t>变身，己方身上每有1个减益或控制效果，增加自身&lt;color=#e56000&gt;15%&lt;/color&gt;攻击力（最多增加&lt;color=#e56000&gt;20&lt;/color&gt;次），然后驱散己方身上所有减益和控制效果。变身后立即获得一个回合。（该技能只能使用一次）</t>
  </si>
  <si>
    <t>变身，己方身上每有1个减益或控制效果，增加自身&lt;color=#e56000&gt;20%&lt;/color&gt;攻击力（最多增加&lt;color=#e56000&gt;20&lt;/color&gt;次），然后驱散己方身上所有减益和控制效果。变身后立即获得一个回合并回复&lt;color=#e56000&gt;30%&lt;/color&gt;S能量。（该技能只能使用一次）</t>
  </si>
  <si>
    <t>回合开始时，己方身上每有1个减益或控制效果，疫苗人回复&lt;color=#e56000&gt;5%&lt;/color&gt;的生命。（每回合最多触发&lt;color=#e56000&gt;10&lt;/color&gt;次）</t>
  </si>
  <si>
    <t>回合开始时，己方身上每有1个减益或控制效果，疫苗人回复&lt;color=#e56000&gt;5.5%&lt;/color&gt;的生命。（每回合最多触发&lt;color=#e56000&gt;10&lt;/color&gt;次）</t>
  </si>
  <si>
    <t>回合开始时，己方身上每有1个减益或控制效果，疫苗人回复&lt;color=#e56000&gt;6.5%&lt;/color&gt;的生命。（每回合最多触发&lt;color=#e56000&gt;10&lt;/color&gt;次）</t>
  </si>
  <si>
    <t>回合开始时，己方身上每有1个减益或控制效果，疫苗人回复&lt;color=#e56000&gt;8%&lt;/color&gt;的生命。（每回合最多触发&lt;color=#e56000&gt;10&lt;/color&gt;次）</t>
  </si>
  <si>
    <t>地底王</t>
    <phoneticPr fontId="10" type="noConversion"/>
  </si>
  <si>
    <t>侵攻之剑</t>
  </si>
  <si>
    <t>对敌方单体造成攻击力&lt;color=#e56000&gt;100%&lt;/color&gt;的伤害。</t>
  </si>
  <si>
    <t>对敌方单体造成攻击力&lt;color=#e56000&gt;110%&lt;/color&gt;的伤害。</t>
  </si>
  <si>
    <t>对敌方单体造成攻击力&lt;color=#e56000&gt;120%&lt;/color&gt;的伤害。</t>
  </si>
  <si>
    <t>对敌方单体造成攻击力&lt;color=#e56000&gt;130%&lt;/color&gt;的伤害。</t>
  </si>
  <si>
    <t>对敌方单体造成攻击力&lt;color=#e56000&gt;140%&lt;/color&gt;的伤害。</t>
  </si>
  <si>
    <t>梦魇</t>
  </si>
  <si>
    <t>进入梦境时，地底王获得全体敌人各属性（攻击、血量、暴击、爆伤、防御、速度、抵抗、回能）最高值的&lt;color=#e56000&gt;40%&lt;/color&gt;，最多不超过地底王自身对应属性的&lt;color=#e56000&gt;90%&lt;/color&gt;。</t>
  </si>
  <si>
    <t>进入梦境时，地底王获得全体敌人各属性（攻击、血量、暴击、爆伤、防御、速度、抵抗、回能）最高值的&lt;color=#e56000&gt;50%&lt;/color&gt;，最多不超过地底王自身对应属性的&lt;color=#e56000&gt;90%&lt;/color&gt;。</t>
  </si>
  <si>
    <t>进入梦境时，地底王获得全体敌人各属性（攻击、血量、暴击、爆伤、防御、速度、抵抗、回能）最高值的&lt;color=#e56000&gt;60%&lt;/color&gt;，最多不超过地底王自身对应属性的&lt;color=#e56000&gt;120%&lt;/color&gt;。</t>
  </si>
  <si>
    <t>进入梦境时，地底王获得全体敌人各属性（攻击、血量、暴击、爆伤、防御、速度、抵抗、回能）最高值的&lt;color=#e56000&gt;70%&lt;/color&gt;，最多不超过地底王自身对应属性的&lt;color=#e56000&gt;120%&lt;/color&gt;。</t>
  </si>
  <si>
    <t>进入梦境时，地底王获得全体敌人各属性（攻击、血量、暴击、爆伤、防御、速度、抵抗、回能）最高值的&lt;color=#e56000&gt;80%&lt;/color&gt;，最多不超过地底王自身对应属性的&lt;color=#e56000&gt;150%&lt;/color&gt;。</t>
  </si>
  <si>
    <t>灭绝冲击</t>
  </si>
  <si>
    <t>对敌方单体造成攻击力&lt;color=#e56000&gt;200%&lt;/color&gt;的伤害。</t>
  </si>
  <si>
    <t>对敌方单体造成攻击力&lt;color=#e56000&gt;220%&lt;/color&gt;的伤害。</t>
  </si>
  <si>
    <t>对敌方群体造成攻击力&lt;color=#e56000&gt;240%&lt;/color&gt;的伤害。</t>
  </si>
  <si>
    <t>对敌方群体造成攻击力&lt;color=#e56000&gt;260%&lt;/color&gt;的伤害。</t>
  </si>
  <si>
    <t>对敌方群体造成攻击力&lt;color=#e56000&gt;300%&lt;/color&gt;的伤害。</t>
  </si>
  <si>
    <t>生存的战争</t>
  </si>
  <si>
    <t>进入梦境，切换为梦境地底王，持续&lt;color=#e56000&gt;10&lt;/color&gt;个全体回合。切换后立即获得一个回合。（该技能只能使用一次）</t>
  </si>
  <si>
    <t>进入梦境，切换为梦境地底王，持续&lt;color=#e56000&gt;14&lt;/color&gt;个全体回合。切换后立即获得一个回合。（该技能只能使用一次）</t>
  </si>
  <si>
    <t>进入梦境，切换为梦境地底王，持续&lt;color=#e56000&gt;18&lt;/color&gt;个全体回合。切换后立即获得一个回合。（该技能只能使用一次）</t>
  </si>
  <si>
    <t>进入梦境，切换为梦境地底王，持续&lt;color=#e56000&gt;22&lt;/color&gt;个全体回合。切换后立即获得一个回合。（该技能只能使用一次）</t>
  </si>
  <si>
    <t>进入梦境，切换为梦境地底王，持续&lt;color=#e56000&gt;26&lt;/color&gt;个全体回合。切换后立即获得一个回合并回复&lt;color=#e56000&gt;30%&lt;/color&gt;S能量。（该技能只能使用一次）</t>
  </si>
  <si>
    <t>进入梦境，切换为梦境地底王，持续&lt;color=#e56000&gt;10&lt;/color&gt;个全体回合，梦境地底王的技能无视链条、护盾和援护。切换后立即获得一个回合。（该技能只能使用一次）</t>
  </si>
  <si>
    <t>进入梦境，切换为梦境地底王，持续&lt;color=#e56000&gt;14&lt;/color&gt;个全体回合，梦境地底王的技能无视链条、护盾和援护。切换后立即获得一个回合。（该技能只能使用一次）</t>
  </si>
  <si>
    <t>进入梦境，切换为梦境地底王，持续&lt;color=#e56000&gt;18&lt;/color&gt;个全体回合，梦境地底王的技能无视链条、护盾和援护。切换后立即获得一个回合。（该技能只能使用一次）</t>
  </si>
  <si>
    <t>进入梦境，切换为梦境地底王，持续&lt;color=#e56000&gt;22&lt;/color&gt;个全体回合，梦境地底王的技能无视链条、护盾和援护。切换后立即获得一个回合。（该技能只能使用一次）</t>
  </si>
  <si>
    <t>进入梦境，切换为梦境地底王，持续&lt;color=#e56000&gt;26&lt;/color&gt;个全体回合，梦境地底王的技能无视链条、护盾和援护。切换后立即获得一个回合并回复&lt;color=#e56000&gt;30%&lt;/color&gt;S能量。（该技能只能使用一次）</t>
  </si>
  <si>
    <t>对敌方单体造成攻击力&lt;color=#e56000&gt;210%&lt;/color&gt;的伤害。</t>
  </si>
  <si>
    <t>对敌方单体造成攻击力&lt;color=#e56000&gt;230%&lt;/color&gt;的伤害。</t>
  </si>
  <si>
    <t>对敌方群体造成攻击力&lt;color=#e56000&gt;250%&lt;/color&gt;的伤害。</t>
  </si>
  <si>
    <t>对敌方群体造成攻击力&lt;color=#e56000&gt;270%&lt;/color&gt;的伤害。</t>
  </si>
  <si>
    <t>对敌方群体造成攻击力&lt;color=#e56000&gt;310%&lt;/color&gt;的伤害。</t>
  </si>
  <si>
    <t>进入梦境时，地底王获得全体敌人各属性（攻击、血量、暴击、爆伤、防御、速度、抵抗、回能）最高值的&lt;color=#e56000&gt;60%&lt;/color&gt;，最多不超过地底王自身对应属性的&lt;color=#e56000&gt;90%&lt;/color&gt;。</t>
  </si>
  <si>
    <t>进入梦境时，地底王获得全体敌人各属性（攻击、血量、暴击、爆伤、防御、速度、抵抗、回能）最高值的&lt;color=#e56000&gt;80%&lt;/color&gt;，最多不超过地底王自身对应属性的&lt;color=#e56000&gt;120%&lt;/color&gt;。</t>
  </si>
  <si>
    <t>进入梦境时，地底王获得全体敌人各属性（攻击、血量、暴击、爆伤、防御、速度、抵抗、回能）最高值的&lt;color=#e56000&gt;90%&lt;/color&gt;，最多不超过地底王自身对应属性的&lt;color=#e56000&gt;150%&lt;/color&gt;。</t>
  </si>
  <si>
    <t>进入梦境，切换为梦境地底王，持续&lt;color=#e56000&gt;26&lt;/color&gt;个全体回合，梦境地底王的技能无视链条、护盾和援护。切换后立即获得一个回合。（该技能只能使用一次）</t>
  </si>
  <si>
    <t>进入梦境，切换为梦境地底王，持续&lt;color=#e56000&gt;30&lt;/color&gt;个全体回合，梦境地底王的技能无视链条、护盾和援护。切换后立即获得一个回合并回复&lt;color=#e56000&gt;30%&lt;/color&gt;S能量。（该技能只能使用一次）</t>
  </si>
  <si>
    <t>地底王</t>
    <phoneticPr fontId="10" type="noConversion"/>
  </si>
  <si>
    <t>地底王</t>
    <phoneticPr fontId="10" type="noConversion"/>
  </si>
  <si>
    <t>地底王的徽章</t>
    <phoneticPr fontId="10" type="noConversion"/>
  </si>
  <si>
    <t>地底王</t>
    <phoneticPr fontId="10" type="noConversion"/>
  </si>
  <si>
    <t>灭绝增加攻击力的&lt;color=#e56000&gt;10%&lt;/color&gt;伤害</t>
    <phoneticPr fontId="10" type="noConversion"/>
  </si>
  <si>
    <t>梦魇提供的属性提高&lt;color=#e56000&gt;10%&lt;/color&gt;</t>
    <phoneticPr fontId="10" type="noConversion"/>
  </si>
  <si>
    <t>梦境持续回合数增加&lt;color=#e56000&gt;4&lt;/color&gt;</t>
    <phoneticPr fontId="10" type="noConversion"/>
  </si>
  <si>
    <t>猪神</t>
    <phoneticPr fontId="10" type="noConversion"/>
  </si>
  <si>
    <t>肉弹冲击</t>
  </si>
  <si>
    <t>营养补充</t>
  </si>
  <si>
    <t>猪神每拥有&lt;color=#e56000&gt;10%&lt;/color&gt;的生命，攻击提高&lt;color=#e56000&gt;5%&lt;/color&gt;。</t>
  </si>
  <si>
    <t>猪神每拥有&lt;color=#e56000&gt;10%&lt;/color&gt;的生命，攻击提高&lt;color=#e56000&gt;5.5%&lt;/color&gt;。</t>
  </si>
  <si>
    <t>猪神每拥有&lt;color=#e56000&gt;10%&lt;/color&gt;的生命，攻击提高&lt;color=#e56000&gt;6%&lt;/color&gt;。</t>
  </si>
  <si>
    <t>猪神每拥有&lt;color=#e56000&gt;10%&lt;/color&gt;的生命，攻击提高&lt;color=#e56000&gt;6.5%&lt;/color&gt;。</t>
  </si>
  <si>
    <t>猪神每拥有&lt;color=#e56000&gt;10%&lt;/color&gt;的生命，攻击提高&lt;color=#e56000&gt;7%&lt;/color&gt;。</t>
  </si>
  <si>
    <t>“没关系”</t>
  </si>
  <si>
    <t>清除敌方单体目标所有增益和减益状态，每清除1个增益回复猪神&lt;color=#e56000&gt;10%&lt;/color&gt;生命，每清除1个减益降低猪神&lt;color=#e56000&gt;10%&lt;/color&gt;生命（自身生命百分比低于10%时不再降低）；然后对目标造成攻击力&lt;color=#e56000&gt;240%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</si>
  <si>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270%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</si>
  <si>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300%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</si>
  <si>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330%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</si>
  <si>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360%&lt;/color&gt;的伤害。</t>
  </si>
  <si>
    <t>大口吞噬</t>
  </si>
  <si>
    <t>清除敌方单体目标所有增益和减益状态，每清除1个增益回复猪神&lt;color=#e56000&gt;10%&lt;/color&gt;生命，每清除1个减益降低猪神&lt;color=#e56000&gt;10%&lt;/color&gt;生命（自身生命百分比低于10%时不再降低）；然后对目标造成攻击力&lt;color=#e56000&gt;250%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</si>
  <si>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280%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</si>
  <si>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310%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</si>
  <si>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340%&lt;/color&gt;的伤害。</t>
  </si>
  <si>
    <t>清除敌方单体目标所有增益和减益状态，每清除1个增益回复猪神&lt;color=#e56000&gt;10%&lt;/color&gt;生命，每清除1个减益降低猪神&lt;color=#e56000&gt;10%&lt;/color&gt;生命（自身生命百分比低于10%时不再降低）；然后对目标造成攻击力&lt;color=#e56000&gt;370%&lt;/color&gt;的伤害。</t>
  </si>
  <si>
    <t>猪神每拥有&lt;color=#e56000&gt;10%&lt;/color&gt;的生命，攻击提高&lt;color=#e56000&gt;7.5%&lt;/color&gt;。</t>
  </si>
  <si>
    <t>猪神</t>
    <phoneticPr fontId="10" type="noConversion"/>
  </si>
  <si>
    <t>猪神的徽章</t>
    <phoneticPr fontId="10" type="noConversion"/>
  </si>
  <si>
    <t>猪神</t>
    <phoneticPr fontId="10" type="noConversion"/>
  </si>
  <si>
    <t>“没关系”增加攻击力的&lt;color=#e56000&gt;10%&lt;/color&gt;伤害</t>
    <phoneticPr fontId="10" type="noConversion"/>
  </si>
  <si>
    <t>大口吞噬增加攻击力的&lt;color=#e56000&gt;10%&lt;/color&gt;伤害</t>
    <phoneticPr fontId="10" type="noConversion"/>
  </si>
  <si>
    <t>营养补充提供的攻击增幅增加&lt;color=#e56000&gt;0.5%&lt;/color&gt;</t>
    <phoneticPr fontId="10" type="noConversion"/>
  </si>
  <si>
    <t>若猪神已损失生命值大于敌方单体目标当前生命值，立刻击败目标；否则对敌方单体目标造成攻击力&lt;color=#e56000&gt;210%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</si>
  <si>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230%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</si>
  <si>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250%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</si>
  <si>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270%&lt;/color&gt;的伤害。之后回复猪神攻击力&lt;color=#e56000&gt;250%&lt;/color&gt;的生命值。猪神行动3次后才能再次释放此S技。</t>
  </si>
  <si>
    <t>若猪神已损失生命值大于敌方单体目标当前生命值，立刻击败目标；否则对敌方单体目标造成攻击力&lt;color=#e56000&gt;300%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</si>
  <si>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220%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</si>
  <si>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240%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</si>
  <si>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260%&lt;/color&gt;的伤害。之后回复猪神攻击力&lt;color=#e56000&gt;250%&lt;/color&gt;的生命值。猪神行动3次后才能再次释放此S技。</t>
  </si>
  <si>
    <t>若猪神已损失生命值大于敌方单体目标当前生命值，立刻击败目标；否则对敌方单体目标造成攻击力&lt;color=#e56000&gt;280%&lt;/color&gt;的伤害。之后回复猪神攻击力&lt;color=#e56000&gt;250%&lt;/color&gt;的生命值。猪神行动3次后才能再次释放此S技。</t>
  </si>
  <si>
    <t>若猪神已损失生命值大于敌方单体目标当前生命值，立刻击败目标；否则对敌方单体目标造成攻击力&lt;color=#e56000&gt;310%&lt;/color&gt;的伤害。之后回复猪神攻击力&lt;color=#e56000&gt;250%&lt;/color&gt;的生命值。猪神行动3次后才能再次释放此S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</si>
</sst>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宋体"/>
      <charset val="134"/>
      <scheme val="minor"/>
    </font>
    <font>
      <sz val="10"/>
      <color theme="1"/>
      <name val="宋体"/>
      <family val="3"/>
      <charset val="134"/>
      <scheme val="minor"/>
    </font>
    <font>
      <sz val="11"/>
      <color theme="1"/>
      <name val="Arial Unicode MS"/>
      <family val="2"/>
    </font>
    <font>
      <sz val="10"/>
      <color theme="1"/>
      <name val="Microsoft YaHei Light"/>
      <family val="1"/>
    </font>
    <font>
      <sz val="11"/>
      <color theme="1"/>
      <name val="宋体"/>
      <family val="3"/>
      <charset val="134"/>
      <scheme val="minor"/>
    </font>
    <font>
      <sz val="11"/>
      <color rgb="FF171A1D"/>
      <name val="Segoe UI"/>
      <family val="2"/>
    </font>
    <font>
      <sz val="11"/>
      <color rgb="FF111F2C"/>
      <name val="Segoe UI"/>
      <family val="2"/>
    </font>
    <font>
      <sz val="10"/>
      <color rgb="FF111F2C"/>
      <name val="Segoe UI"/>
      <family val="2"/>
    </font>
    <font>
      <sz val="10"/>
      <color theme="1"/>
      <name val="Microsoft YaHei Light"/>
      <family val="2"/>
    </font>
    <font>
      <sz val="11"/>
      <color rgb="FF000000"/>
      <name val="宋体"/>
      <family val="3"/>
      <charset val="134"/>
      <scheme val="minor"/>
    </font>
    <font>
      <sz val="9"/>
      <name val="宋体"/>
      <family val="3"/>
      <charset val="134"/>
      <scheme val="minor"/>
    </font>
  </fonts>
  <fills count="9">
    <fill>
      <patternFill patternType="none"/>
    </fill>
    <fill>
      <patternFill patternType="gray125"/>
    </fill>
    <fill>
      <patternFill patternType="solid">
        <fgColor theme="9" tint="0.79970702230903046"/>
        <bgColor indexed="64"/>
      </patternFill>
    </fill>
    <fill>
      <patternFill patternType="solid">
        <fgColor theme="0"/>
        <bgColor indexed="64"/>
      </patternFill>
    </fill>
    <fill>
      <patternFill patternType="solid">
        <fgColor theme="0" tint="-0.14978484450819421"/>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9" tint="0.39997558519241921"/>
        <bgColor indexed="64"/>
      </patternFill>
    </fill>
  </fills>
  <borders count="8">
    <border>
      <left/>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auto="1"/>
      </left>
      <right style="thin">
        <color auto="1"/>
      </right>
      <top style="thin">
        <color auto="1"/>
      </top>
      <bottom style="thin">
        <color auto="1"/>
      </bottom>
      <diagonal/>
    </border>
    <border>
      <left/>
      <right style="thin">
        <color auto="1"/>
      </right>
      <top/>
      <bottom/>
      <diagonal/>
    </border>
    <border>
      <left style="hair">
        <color auto="1"/>
      </left>
      <right style="hair">
        <color auto="1"/>
      </right>
      <top style="hair">
        <color auto="1"/>
      </top>
      <bottom style="thin">
        <color auto="1"/>
      </bottom>
      <diagonal/>
    </border>
    <border>
      <left style="hair">
        <color auto="1"/>
      </left>
      <right style="hair">
        <color auto="1"/>
      </right>
      <top style="hair">
        <color auto="1"/>
      </top>
      <bottom/>
      <diagonal/>
    </border>
  </borders>
  <cellStyleXfs count="6">
    <xf numFmtId="0" fontId="0" fillId="0" borderId="0"/>
    <xf numFmtId="0" fontId="4" fillId="0" borderId="0"/>
    <xf numFmtId="0" fontId="4" fillId="0" borderId="0"/>
    <xf numFmtId="0" fontId="4" fillId="0" borderId="0"/>
    <xf numFmtId="0" fontId="4" fillId="0" borderId="0"/>
    <xf numFmtId="0" fontId="4" fillId="0" borderId="0"/>
  </cellStyleXfs>
  <cellXfs count="43">
    <xf numFmtId="0" fontId="0" fillId="0" borderId="0" xfId="0"/>
    <xf numFmtId="0" fontId="1" fillId="0" borderId="0" xfId="0" applyFont="1"/>
    <xf numFmtId="0" fontId="2" fillId="0" borderId="0" xfId="0" applyFont="1" applyAlignment="1">
      <alignment horizontal="center"/>
    </xf>
    <xf numFmtId="0" fontId="3" fillId="0" borderId="1" xfId="5" applyFont="1" applyBorder="1" applyAlignment="1">
      <alignment horizontal="center"/>
    </xf>
    <xf numFmtId="0" fontId="3" fillId="2" borderId="1" xfId="5" applyFont="1" applyFill="1" applyBorder="1" applyAlignment="1">
      <alignment horizontal="center"/>
    </xf>
    <xf numFmtId="0" fontId="3" fillId="0" borderId="2" xfId="5" applyFont="1" applyBorder="1" applyAlignment="1">
      <alignment horizontal="center"/>
    </xf>
    <xf numFmtId="0" fontId="0" fillId="0" borderId="0" xfId="5" applyFont="1"/>
    <xf numFmtId="0" fontId="3" fillId="0" borderId="0" xfId="5" applyFont="1" applyAlignment="1">
      <alignment horizontal="center"/>
    </xf>
    <xf numFmtId="0" fontId="3" fillId="3" borderId="2" xfId="5" applyFont="1" applyFill="1" applyBorder="1" applyAlignment="1">
      <alignment horizontal="center"/>
    </xf>
    <xf numFmtId="0" fontId="3" fillId="0" borderId="3" xfId="5" applyFont="1" applyBorder="1" applyAlignment="1">
      <alignment horizontal="center"/>
    </xf>
    <xf numFmtId="0" fontId="3" fillId="0" borderId="3" xfId="5" applyFont="1" applyFill="1" applyBorder="1" applyAlignment="1">
      <alignment horizontal="center"/>
    </xf>
    <xf numFmtId="0" fontId="0" fillId="0" borderId="0" xfId="5" applyFont="1" applyFill="1" applyBorder="1"/>
    <xf numFmtId="0" fontId="1" fillId="4" borderId="4" xfId="0" applyFont="1" applyFill="1" applyBorder="1" applyAlignment="1">
      <alignment horizontal="center" wrapText="1"/>
    </xf>
    <xf numFmtId="0" fontId="1" fillId="4" borderId="0" xfId="0" applyFont="1" applyFill="1" applyAlignment="1">
      <alignment horizontal="center" wrapText="1"/>
    </xf>
    <xf numFmtId="0" fontId="4" fillId="0" borderId="0" xfId="0" applyFont="1"/>
    <xf numFmtId="0" fontId="1" fillId="4" borderId="5" xfId="0" applyFont="1" applyFill="1" applyBorder="1" applyAlignment="1">
      <alignment horizontal="center" wrapText="1"/>
    </xf>
    <xf numFmtId="0" fontId="5"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vertical="center"/>
    </xf>
    <xf numFmtId="49" fontId="3" fillId="0" borderId="2" xfId="1" applyNumberFormat="1" applyFont="1" applyBorder="1" applyAlignment="1">
      <alignment horizontal="center"/>
    </xf>
    <xf numFmtId="49" fontId="3" fillId="0" borderId="0" xfId="1" applyNumberFormat="1" applyFont="1" applyAlignment="1">
      <alignment horizontal="center"/>
    </xf>
    <xf numFmtId="49" fontId="3" fillId="0" borderId="2" xfId="1" applyNumberFormat="1" applyFont="1" applyBorder="1" applyAlignment="1">
      <alignment horizontal="center" wrapText="1"/>
    </xf>
    <xf numFmtId="49" fontId="8" fillId="0" borderId="2" xfId="1" applyNumberFormat="1" applyFont="1" applyBorder="1" applyAlignment="1">
      <alignment horizontal="center"/>
    </xf>
    <xf numFmtId="0" fontId="3" fillId="0" borderId="2" xfId="0" applyFont="1" applyBorder="1" applyAlignment="1">
      <alignment horizontal="center"/>
    </xf>
    <xf numFmtId="0" fontId="3" fillId="5" borderId="2" xfId="5" applyFont="1" applyFill="1" applyBorder="1" applyAlignment="1">
      <alignment horizontal="center"/>
    </xf>
    <xf numFmtId="0" fontId="3" fillId="0" borderId="6" xfId="5" applyFont="1" applyBorder="1" applyAlignment="1">
      <alignment horizontal="center"/>
    </xf>
    <xf numFmtId="0" fontId="3" fillId="5" borderId="2" xfId="0" applyFont="1" applyFill="1" applyBorder="1" applyAlignment="1">
      <alignment horizontal="center"/>
    </xf>
    <xf numFmtId="0" fontId="3" fillId="0" borderId="1" xfId="0" applyFont="1" applyBorder="1" applyAlignment="1">
      <alignment horizontal="center"/>
    </xf>
    <xf numFmtId="0" fontId="3" fillId="0" borderId="7" xfId="5" applyFont="1" applyBorder="1" applyAlignment="1">
      <alignment horizontal="center"/>
    </xf>
    <xf numFmtId="0" fontId="3" fillId="6" borderId="2" xfId="5" applyFont="1" applyFill="1" applyBorder="1" applyAlignment="1">
      <alignment horizontal="center"/>
    </xf>
    <xf numFmtId="0" fontId="3" fillId="6" borderId="7" xfId="5" applyFont="1" applyFill="1" applyBorder="1" applyAlignment="1">
      <alignment horizontal="center"/>
    </xf>
    <xf numFmtId="0" fontId="3" fillId="6" borderId="1" xfId="0" applyFont="1" applyFill="1" applyBorder="1" applyAlignment="1">
      <alignment horizontal="center"/>
    </xf>
    <xf numFmtId="0" fontId="3" fillId="6" borderId="2" xfId="0" applyFont="1" applyFill="1" applyBorder="1" applyAlignment="1">
      <alignment horizontal="center"/>
    </xf>
    <xf numFmtId="0" fontId="8" fillId="0" borderId="2" xfId="0" applyFont="1" applyFill="1" applyBorder="1" applyAlignment="1">
      <alignment horizontal="center"/>
    </xf>
    <xf numFmtId="0" fontId="3" fillId="7" borderId="1" xfId="5" applyFont="1" applyFill="1" applyBorder="1" applyAlignment="1">
      <alignment horizontal="center"/>
    </xf>
    <xf numFmtId="0" fontId="3" fillId="0" borderId="2" xfId="0" applyFont="1" applyFill="1" applyBorder="1" applyAlignment="1">
      <alignment horizontal="center"/>
    </xf>
    <xf numFmtId="0" fontId="3" fillId="0" borderId="1" xfId="5" applyFont="1" applyFill="1" applyBorder="1" applyAlignment="1">
      <alignment horizontal="center"/>
    </xf>
    <xf numFmtId="0" fontId="3" fillId="0" borderId="1" xfId="0" applyFont="1" applyFill="1" applyBorder="1" applyAlignment="1">
      <alignment horizontal="center"/>
    </xf>
    <xf numFmtId="0" fontId="0" fillId="0" borderId="0" xfId="0" applyNumberFormat="1"/>
    <xf numFmtId="0" fontId="3" fillId="8" borderId="2" xfId="0" applyFont="1" applyFill="1" applyBorder="1" applyAlignment="1">
      <alignment horizontal="center"/>
    </xf>
    <xf numFmtId="0" fontId="3" fillId="8" borderId="1" xfId="5" applyFont="1" applyFill="1" applyBorder="1" applyAlignment="1">
      <alignment horizontal="center"/>
    </xf>
    <xf numFmtId="0" fontId="3" fillId="8" borderId="1" xfId="0" applyFont="1" applyFill="1" applyBorder="1" applyAlignment="1">
      <alignment horizontal="center"/>
    </xf>
    <xf numFmtId="0" fontId="4" fillId="8" borderId="0" xfId="0" applyFont="1" applyFill="1"/>
  </cellXfs>
  <cellStyles count="6">
    <cellStyle name="常规" xfId="0" builtinId="0"/>
    <cellStyle name="常规 2" xfId="5"/>
    <cellStyle name="常规 3 2 2" xfId="2"/>
    <cellStyle name="常规 3 2 2 2 2 3" xfId="1"/>
    <cellStyle name="常规 3 2 2 2 2 3 2" xfId="3"/>
    <cellStyle name="常规 3 2 2 2 2 3 4" xfId="4"/>
  </cellStyles>
  <dxfs count="2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1573"/>
  <sheetViews>
    <sheetView tabSelected="1" zoomScaleNormal="100" workbookViewId="0">
      <pane xSplit="2" ySplit="5" topLeftCell="C1552" activePane="bottomRight" state="frozen"/>
      <selection pane="topRight"/>
      <selection pane="bottomLeft"/>
      <selection pane="bottomRight" activeCell="Q1559" sqref="Q1559"/>
    </sheetView>
  </sheetViews>
  <sheetFormatPr defaultColWidth="9" defaultRowHeight="16.5"/>
  <cols>
    <col min="1" max="1" width="9" style="23" customWidth="1"/>
    <col min="2" max="2" width="4.625" style="23" customWidth="1"/>
    <col min="3" max="3" width="11.125" style="23" customWidth="1"/>
    <col min="4" max="4" width="7.875" style="23" customWidth="1"/>
    <col min="5" max="5" width="8.5" style="23" customWidth="1"/>
    <col min="6" max="6" width="13.125" style="23" customWidth="1"/>
    <col min="7" max="8" width="11.375" style="23" customWidth="1"/>
    <col min="9" max="9" width="11.75" style="23" customWidth="1"/>
    <col min="10" max="10" width="10.125" style="23" customWidth="1"/>
    <col min="11" max="11" width="15.25" style="32" hidden="1" customWidth="1"/>
    <col min="12" max="13" width="15.5" style="32" hidden="1" customWidth="1"/>
    <col min="14" max="14" width="11.5" style="23" customWidth="1"/>
    <col min="15" max="15" width="11" style="23" customWidth="1"/>
    <col min="16" max="16" width="11.625" style="23" customWidth="1"/>
    <col min="17" max="17" width="10.5" style="23" customWidth="1"/>
    <col min="18" max="18" width="16" style="23" customWidth="1"/>
    <col min="19" max="19" width="18.875" style="23" customWidth="1"/>
    <col min="20" max="20" width="29.25" style="23" customWidth="1"/>
    <col min="21" max="22" width="11.5" style="23" customWidth="1"/>
    <col min="23" max="23" width="14.875" style="23" customWidth="1"/>
    <col min="24" max="24" width="30.75" style="23" customWidth="1"/>
    <col min="25" max="25" width="10.375" style="23" customWidth="1"/>
    <col min="26" max="26" width="9" style="23" customWidth="1"/>
    <col min="27" max="27" width="18.875" style="23" customWidth="1"/>
    <col min="28" max="16384" width="9" style="23"/>
  </cols>
  <sheetData>
    <row r="1" spans="1:27">
      <c r="A1" s="23" t="s">
        <v>0</v>
      </c>
      <c r="B1" s="24" t="s">
        <v>1</v>
      </c>
      <c r="C1" s="24" t="s">
        <v>2</v>
      </c>
      <c r="D1" s="24" t="s">
        <v>3</v>
      </c>
      <c r="E1" s="24" t="s">
        <v>4</v>
      </c>
      <c r="F1" s="24" t="s">
        <v>5</v>
      </c>
      <c r="G1" s="24" t="s">
        <v>6</v>
      </c>
      <c r="H1" s="24" t="s">
        <v>7</v>
      </c>
      <c r="I1" s="24" t="s">
        <v>8</v>
      </c>
      <c r="J1" s="24" t="s">
        <v>9</v>
      </c>
      <c r="K1" s="29" t="s">
        <v>1306</v>
      </c>
      <c r="L1" s="29" t="s">
        <v>1307</v>
      </c>
      <c r="M1" s="29" t="s">
        <v>1308</v>
      </c>
      <c r="N1" s="26" t="s">
        <v>10</v>
      </c>
      <c r="O1" s="26" t="s">
        <v>11</v>
      </c>
      <c r="P1" s="26" t="s">
        <v>12</v>
      </c>
      <c r="Q1" s="26" t="s">
        <v>13</v>
      </c>
      <c r="R1" s="26" t="s">
        <v>14</v>
      </c>
      <c r="S1" s="26" t="s">
        <v>15</v>
      </c>
      <c r="T1" s="24" t="s">
        <v>16</v>
      </c>
      <c r="U1" s="24" t="s">
        <v>17</v>
      </c>
      <c r="V1" s="24" t="s">
        <v>18</v>
      </c>
      <c r="W1" s="24" t="s">
        <v>19</v>
      </c>
      <c r="X1" s="24" t="s">
        <v>20</v>
      </c>
      <c r="Y1" s="26" t="s">
        <v>21</v>
      </c>
      <c r="Z1" s="26" t="s">
        <v>22</v>
      </c>
      <c r="AA1" s="26"/>
    </row>
    <row r="2" spans="1:27">
      <c r="A2" s="23" t="s">
        <v>0</v>
      </c>
      <c r="B2" s="24" t="s">
        <v>1</v>
      </c>
      <c r="C2" s="24" t="s">
        <v>23</v>
      </c>
      <c r="D2" s="24" t="s">
        <v>24</v>
      </c>
      <c r="E2" s="24" t="s">
        <v>25</v>
      </c>
      <c r="F2" s="24" t="s">
        <v>5</v>
      </c>
      <c r="G2" s="24" t="s">
        <v>6</v>
      </c>
      <c r="H2" s="24" t="s">
        <v>7</v>
      </c>
      <c r="I2" s="24" t="s">
        <v>8</v>
      </c>
      <c r="J2" s="24" t="s">
        <v>9</v>
      </c>
      <c r="K2" s="29" t="s">
        <v>1306</v>
      </c>
      <c r="L2" s="29" t="s">
        <v>1307</v>
      </c>
      <c r="M2" s="29" t="s">
        <v>1308</v>
      </c>
      <c r="N2" s="26" t="s">
        <v>10</v>
      </c>
      <c r="O2" s="26" t="s">
        <v>11</v>
      </c>
      <c r="P2" s="26" t="s">
        <v>12</v>
      </c>
      <c r="Q2" s="26" t="s">
        <v>13</v>
      </c>
      <c r="R2" s="26" t="s">
        <v>14</v>
      </c>
      <c r="S2" s="26" t="s">
        <v>15</v>
      </c>
      <c r="T2" s="24" t="s">
        <v>16</v>
      </c>
      <c r="U2" s="24" t="s">
        <v>26</v>
      </c>
      <c r="V2" s="24" t="s">
        <v>27</v>
      </c>
      <c r="W2" s="24" t="s">
        <v>19</v>
      </c>
      <c r="X2" s="24" t="s">
        <v>20</v>
      </c>
      <c r="Y2" s="26" t="s">
        <v>21</v>
      </c>
      <c r="Z2" s="26" t="s">
        <v>22</v>
      </c>
      <c r="AA2" s="26"/>
    </row>
    <row r="3" spans="1:27">
      <c r="A3" s="23" t="s">
        <v>28</v>
      </c>
      <c r="B3" s="5" t="s">
        <v>29</v>
      </c>
      <c r="C3" s="5" t="s">
        <v>29</v>
      </c>
      <c r="D3" s="5" t="s">
        <v>29</v>
      </c>
      <c r="E3" s="5" t="s">
        <v>29</v>
      </c>
      <c r="F3" s="5" t="s">
        <v>29</v>
      </c>
      <c r="G3" s="5" t="s">
        <v>29</v>
      </c>
      <c r="H3" s="5" t="s">
        <v>29</v>
      </c>
      <c r="I3" s="5" t="s">
        <v>29</v>
      </c>
      <c r="J3" s="5" t="s">
        <v>29</v>
      </c>
      <c r="K3" s="29" t="s">
        <v>29</v>
      </c>
      <c r="L3" s="29" t="s">
        <v>29</v>
      </c>
      <c r="M3" s="29" t="s">
        <v>29</v>
      </c>
      <c r="N3" s="5" t="s">
        <v>29</v>
      </c>
      <c r="O3" s="5" t="s">
        <v>29</v>
      </c>
      <c r="P3" s="5" t="s">
        <v>28</v>
      </c>
      <c r="Q3" s="5" t="s">
        <v>29</v>
      </c>
      <c r="R3" s="5" t="s">
        <v>28</v>
      </c>
      <c r="S3" s="5" t="s">
        <v>28</v>
      </c>
      <c r="T3" s="5" t="s">
        <v>28</v>
      </c>
      <c r="U3" s="5" t="s">
        <v>29</v>
      </c>
      <c r="V3" s="5" t="s">
        <v>29</v>
      </c>
      <c r="W3" s="5" t="s">
        <v>29</v>
      </c>
      <c r="X3" s="5" t="s">
        <v>28</v>
      </c>
      <c r="Y3" s="23" t="s">
        <v>29</v>
      </c>
      <c r="Z3" s="23" t="s">
        <v>29</v>
      </c>
      <c r="AA3" s="5"/>
    </row>
    <row r="4" spans="1:27">
      <c r="A4" s="23" t="s">
        <v>30</v>
      </c>
      <c r="B4" s="5" t="s">
        <v>31</v>
      </c>
      <c r="C4" s="5" t="s">
        <v>32</v>
      </c>
      <c r="D4" s="5" t="s">
        <v>33</v>
      </c>
      <c r="E4" s="5" t="s">
        <v>34</v>
      </c>
      <c r="F4" s="5" t="s">
        <v>35</v>
      </c>
      <c r="G4" s="5"/>
      <c r="H4" s="5"/>
      <c r="I4" s="5" t="s">
        <v>36</v>
      </c>
      <c r="J4" s="5" t="s">
        <v>36</v>
      </c>
      <c r="K4" s="29" t="s">
        <v>1305</v>
      </c>
      <c r="L4" s="29" t="s">
        <v>1305</v>
      </c>
      <c r="M4" s="29" t="s">
        <v>1305</v>
      </c>
      <c r="N4" s="23" t="s">
        <v>37</v>
      </c>
      <c r="O4" s="23" t="s">
        <v>38</v>
      </c>
      <c r="P4" s="5" t="s">
        <v>39</v>
      </c>
      <c r="Q4" s="5" t="s">
        <v>40</v>
      </c>
      <c r="R4" s="5" t="s">
        <v>41</v>
      </c>
      <c r="S4" s="5" t="s">
        <v>42</v>
      </c>
      <c r="T4" s="5" t="s">
        <v>43</v>
      </c>
      <c r="U4" s="5" t="s">
        <v>44</v>
      </c>
      <c r="V4" s="5" t="s">
        <v>45</v>
      </c>
      <c r="W4" s="5" t="s">
        <v>46</v>
      </c>
      <c r="X4" s="5" t="s">
        <v>47</v>
      </c>
      <c r="Y4" s="23" t="s">
        <v>48</v>
      </c>
      <c r="Z4" s="23" t="s">
        <v>49</v>
      </c>
      <c r="AA4" s="5" t="s">
        <v>2290</v>
      </c>
    </row>
    <row r="5" spans="1:27">
      <c r="A5" s="23" t="s">
        <v>50</v>
      </c>
      <c r="B5" s="25" t="s">
        <v>51</v>
      </c>
      <c r="C5" s="25" t="s">
        <v>51</v>
      </c>
      <c r="D5" s="25" t="s">
        <v>51</v>
      </c>
      <c r="E5" s="25" t="s">
        <v>51</v>
      </c>
      <c r="F5" s="25" t="s">
        <v>51</v>
      </c>
      <c r="G5" s="25" t="s">
        <v>51</v>
      </c>
      <c r="H5" s="25" t="s">
        <v>51</v>
      </c>
      <c r="I5" s="25" t="s">
        <v>51</v>
      </c>
      <c r="J5" s="25" t="s">
        <v>51</v>
      </c>
      <c r="K5" s="30">
        <v>110</v>
      </c>
      <c r="L5" s="30">
        <v>110</v>
      </c>
      <c r="M5" s="30">
        <v>110</v>
      </c>
      <c r="N5" s="23" t="s">
        <v>51</v>
      </c>
      <c r="O5" s="23" t="s">
        <v>51</v>
      </c>
      <c r="P5" s="25">
        <v>101</v>
      </c>
      <c r="Q5" s="25" t="s">
        <v>52</v>
      </c>
      <c r="R5" s="25">
        <v>101</v>
      </c>
      <c r="S5" s="25">
        <v>101</v>
      </c>
      <c r="T5" s="25" t="s">
        <v>51</v>
      </c>
      <c r="U5" s="28" t="s">
        <v>51</v>
      </c>
      <c r="V5" s="28" t="s">
        <v>51</v>
      </c>
      <c r="W5" s="25" t="s">
        <v>51</v>
      </c>
      <c r="X5" s="25" t="s">
        <v>51</v>
      </c>
      <c r="Y5" s="23" t="s">
        <v>51</v>
      </c>
      <c r="Z5" s="23" t="s">
        <v>51</v>
      </c>
      <c r="AA5" s="25"/>
    </row>
    <row r="6" spans="1:27">
      <c r="A6" s="23" t="s">
        <v>53</v>
      </c>
      <c r="B6" s="23">
        <f t="shared" ref="B6:B258" si="0">C6*100+D6</f>
        <v>201</v>
      </c>
      <c r="C6" s="3">
        <v>2</v>
      </c>
      <c r="D6" s="3">
        <v>1</v>
      </c>
      <c r="E6" s="3">
        <f t="shared" ref="E6:E121" si="1">IF(N6&gt;0,1,2)</f>
        <v>1</v>
      </c>
      <c r="F6" s="3">
        <f>IF(AND($D6=1,$E6=1),VLOOKUP($C6,Sheet2!$A:$J,3,0),IF($E6=2,INDEX(Sheet2!G:G,MATCH($C6,Sheet2!$A:$A,0)),F5))</f>
        <v>201</v>
      </c>
      <c r="G6" s="3">
        <f>IF(AND($D6=1,$E6=1),VLOOKUP($C6,Sheet2!$A:$J,4,0),IF($E6=2,INDEX(Sheet2!H:H,MATCH($C6,Sheet2!$A:$A,0)),G5))</f>
        <v>0</v>
      </c>
      <c r="H6" s="3">
        <f>IF(AND($D6=1,$E6=1),VLOOKUP($C6,Sheet2!$A:$J,5,0),IF($E6=2,INDEX(Sheet2!I:I,MATCH($C6,Sheet2!$A:$A,0)),H5))</f>
        <v>203</v>
      </c>
      <c r="I6" s="3">
        <f>IF(AND($D6=1,$E6=1),VLOOKUP($C6,Sheet2!$A:$J,6,0),IF($E6=2,INDEX(Sheet2!J:J,MATCH($C6,Sheet2!$A:$A,0)),I5))</f>
        <v>204</v>
      </c>
      <c r="K6" s="31">
        <v>0</v>
      </c>
      <c r="L6" s="31">
        <v>0</v>
      </c>
      <c r="M6" s="31">
        <v>0</v>
      </c>
      <c r="N6" s="27">
        <f>VLOOKUP(B6,Sheet5!$D:$G,3,0)</f>
        <v>8</v>
      </c>
      <c r="O6" s="27">
        <f>VLOOKUP(B6,Sheet5!$D:$G,4,0)</f>
        <v>100</v>
      </c>
      <c r="P6" s="27" t="s">
        <v>54</v>
      </c>
      <c r="Q6" s="27">
        <f>IFERROR(VLOOKUP(R6,Sheet2!V:X,3,FALSE),VLOOKUP(B6,Sheet5!D:H,5,0))</f>
        <v>340020006</v>
      </c>
      <c r="R6" s="27" t="str">
        <f>IF($E6=2,INDEX(Sheet2!P:P,MATCH($C6,Sheet2!$A:$A,0)),INDEX(Sheet2!$AB:$AB,MATCH($N6,Sheet2!$AA:$AA,0)))</f>
        <v>攻击强化</v>
      </c>
      <c r="S6" s="27" t="str">
        <f>IF($E6=2,INDEX(Sheet2!Q:Q,MATCH($C6,Sheet2!$A:$A,0)),IF(OR(N6=3,N6=8,N6=13,,N6=38),INDEX(Sheet2!$AC:$AC,MATCH($N6,Sheet2!$AA:$AA,0))&amp;O6,INDEX(Sheet2!$AC:$AC,MATCH($N6,Sheet2!$AA:$AA,0))&amp;(O6/10)&amp;"%"))</f>
        <v>觉醒后基础攻击力增加100</v>
      </c>
      <c r="T6" s="3" t="str">
        <f>INDEX(Sheet6!G:G,MATCH(B6,Sheet6!A:A,0))</f>
        <v>1210001,40</v>
      </c>
      <c r="U6" s="3">
        <v>1120001</v>
      </c>
      <c r="V6" s="3">
        <f>INDEX(Sheet6!H:H,MATCH(B6,Sheet6!A:A,0))</f>
        <v>13000</v>
      </c>
      <c r="W6" s="23">
        <v>0</v>
      </c>
      <c r="X6" s="3" t="str">
        <f>VLOOKUP(B6,Sheet4!A:N,14,FALSE)</f>
        <v>1210001,20|1210002,10|1210003,10</v>
      </c>
      <c r="Y6" s="23">
        <v>1120001</v>
      </c>
      <c r="Z6" s="23">
        <f t="shared" ref="Z6:Z258" si="2">V6*10</f>
        <v>130000</v>
      </c>
      <c r="AA6" s="27" t="str">
        <f>IF($E6=2,INDEX(Sheet2!Q:Q,MATCH($C6,Sheet2!$A:$A,0)),IF(OR(N6=3,N6=8,N6=13,,N6=38),INDEX(Sheet2!$AC:$AC,MATCH($N6,Sheet2!$AA:$AA,0))&amp;O6,INDEX(Sheet2!$AC:$AC,MATCH($N6,Sheet2!$AA:$AA,0))&amp;(O6/10)&amp;"%"))</f>
        <v>觉醒后基础攻击力增加100</v>
      </c>
    </row>
    <row r="7" spans="1:27">
      <c r="A7" s="23" t="s">
        <v>53</v>
      </c>
      <c r="B7" s="23">
        <f t="shared" si="0"/>
        <v>202</v>
      </c>
      <c r="C7" s="3">
        <v>2</v>
      </c>
      <c r="D7" s="3">
        <v>2</v>
      </c>
      <c r="E7" s="3">
        <f t="shared" si="1"/>
        <v>1</v>
      </c>
      <c r="F7" s="3">
        <f>IF(AND($D7=1,$E7=1),VLOOKUP($C7,Sheet2!$A:$J,3,0),IF($E7=2,INDEX(Sheet2!G:G,MATCH($C7,Sheet2!$A:$A,0)),F6))</f>
        <v>201</v>
      </c>
      <c r="G7" s="3">
        <f>IF(AND($D7=1,$E7=1),VLOOKUP($C7,Sheet2!$A:$J,4,0),IF($E7=2,INDEX(Sheet2!H:H,MATCH($C7,Sheet2!$A:$A,0)),G6))</f>
        <v>0</v>
      </c>
      <c r="H7" s="3">
        <f>IF(AND($D7=1,$E7=1),VLOOKUP($C7,Sheet2!$A:$J,5,0),IF($E7=2,INDEX(Sheet2!I:I,MATCH($C7,Sheet2!$A:$A,0)),H6))</f>
        <v>203</v>
      </c>
      <c r="I7" s="3">
        <f>IF(AND($D7=1,$E7=1),VLOOKUP($C7,Sheet2!$A:$J,6,0),IF($E7=2,INDEX(Sheet2!J:J,MATCH($C7,Sheet2!$A:$A,0)),I6))</f>
        <v>204</v>
      </c>
      <c r="K7" s="31">
        <v>0</v>
      </c>
      <c r="L7" s="31">
        <v>0</v>
      </c>
      <c r="M7" s="31">
        <v>0</v>
      </c>
      <c r="N7" s="27">
        <f>VLOOKUP(B7,Sheet5!$D:$G,3,0)</f>
        <v>3</v>
      </c>
      <c r="O7" s="27">
        <f>VLOOKUP(B7,Sheet5!$D:$G,4,0)</f>
        <v>600</v>
      </c>
      <c r="P7" s="27" t="s">
        <v>55</v>
      </c>
      <c r="Q7" s="27">
        <f>IFERROR(VLOOKUP(R7,Sheet2!V:X,3,FALSE),VLOOKUP(B7,Sheet5!D:H,5,0))</f>
        <v>340020009</v>
      </c>
      <c r="R7" s="27" t="str">
        <f>IF(E7=2,INDEX(Sheet2!P:P,MATCH(C7,Sheet2!A:A,0)),INDEX(Sheet2!AB:AB,MATCH(N7,Sheet2!AA:AA,0)))</f>
        <v>生命强化</v>
      </c>
      <c r="S7" s="27" t="str">
        <f>IF($E7=2,INDEX(Sheet2!Q:Q,MATCH($C7,Sheet2!$A:$A,0)),IF(OR(N7=3,N7=8,N7=13,,N7=38),INDEX(Sheet2!$AC:$AC,MATCH($N7,Sheet2!$AA:$AA,0))&amp;O7,INDEX(Sheet2!$AC:$AC,MATCH($N7,Sheet2!$AA:$AA,0))&amp;(O7/10)&amp;"%"))</f>
        <v>觉醒后基础生命上限增加600</v>
      </c>
      <c r="T7" s="3" t="str">
        <f>INDEX(Sheet6!G:G,MATCH(B7,Sheet6!A:A,0))</f>
        <v>1210001,60</v>
      </c>
      <c r="U7" s="3">
        <v>1120001</v>
      </c>
      <c r="V7" s="3">
        <f>INDEX(Sheet6!H:H,MATCH(B7,Sheet6!A:A,0))</f>
        <v>15000</v>
      </c>
      <c r="W7" s="23">
        <v>0</v>
      </c>
      <c r="X7" s="3" t="str">
        <f>VLOOKUP(B7,Sheet4!A:N,14,FALSE)</f>
        <v>1210001,50|1210002,25|1210003,25</v>
      </c>
      <c r="Y7" s="23">
        <v>1120001</v>
      </c>
      <c r="Z7" s="23">
        <f t="shared" si="2"/>
        <v>150000</v>
      </c>
      <c r="AA7" s="27" t="str">
        <f>IF($E7=2,INDEX(Sheet2!Q:Q,MATCH($C7,Sheet2!$A:$A,0)),IF(OR(N7=3,N7=8,N7=13,,N7=38),INDEX(Sheet2!$AC:$AC,MATCH($N7,Sheet2!$AA:$AA,0))&amp;O7,INDEX(Sheet2!$AC:$AC,MATCH($N7,Sheet2!$AA:$AA,0))&amp;(O7/10)&amp;"%"))</f>
        <v>觉醒后基础生命上限增加600</v>
      </c>
    </row>
    <row r="8" spans="1:27">
      <c r="A8" s="23" t="s">
        <v>53</v>
      </c>
      <c r="B8" s="23">
        <f t="shared" si="0"/>
        <v>203</v>
      </c>
      <c r="C8" s="3">
        <v>2</v>
      </c>
      <c r="D8" s="3">
        <v>3</v>
      </c>
      <c r="E8" s="3">
        <f t="shared" si="1"/>
        <v>1</v>
      </c>
      <c r="F8" s="3">
        <f>IF(AND($D8=1,$E8=1),VLOOKUP($C8,Sheet2!$A:$J,3,0),IF($E8=2,INDEX(Sheet2!G:G,MATCH($C8,Sheet2!$A:$A,0)),F7))</f>
        <v>201</v>
      </c>
      <c r="G8" s="3">
        <f>IF(AND($D8=1,$E8=1),VLOOKUP($C8,Sheet2!$A:$J,4,0),IF($E8=2,INDEX(Sheet2!H:H,MATCH($C8,Sheet2!$A:$A,0)),G7))</f>
        <v>0</v>
      </c>
      <c r="H8" s="3">
        <f>IF(AND($D8=1,$E8=1),VLOOKUP($C8,Sheet2!$A:$J,5,0),IF($E8=2,INDEX(Sheet2!I:I,MATCH($C8,Sheet2!$A:$A,0)),H7))</f>
        <v>203</v>
      </c>
      <c r="I8" s="3">
        <f>IF(AND($D8=1,$E8=1),VLOOKUP($C8,Sheet2!$A:$J,6,0),IF($E8=2,INDEX(Sheet2!J:J,MATCH($C8,Sheet2!$A:$A,0)),I7))</f>
        <v>204</v>
      </c>
      <c r="K8" s="31">
        <v>0</v>
      </c>
      <c r="L8" s="31">
        <v>0</v>
      </c>
      <c r="M8" s="31">
        <v>0</v>
      </c>
      <c r="N8" s="27">
        <f>VLOOKUP(B8,Sheet5!$D:$G,3,0)</f>
        <v>18</v>
      </c>
      <c r="O8" s="27">
        <f>VLOOKUP(B8,Sheet5!$D:$G,4,0)</f>
        <v>50</v>
      </c>
      <c r="P8" s="27" t="s">
        <v>56</v>
      </c>
      <c r="Q8" s="27">
        <f>IFERROR(VLOOKUP(R8,Sheet2!V:X,3,FALSE),VLOOKUP(B8,Sheet5!D:H,5,0))</f>
        <v>340020001</v>
      </c>
      <c r="R8" s="27" t="str">
        <f>IF(E8=2,INDEX(Sheet2!P:P,MATCH(C8,Sheet2!A:A,0)),INDEX(Sheet2!AB:AB,MATCH(N8,Sheet2!AA:AA,0)))</f>
        <v>暴击强化</v>
      </c>
      <c r="S8" s="27" t="str">
        <f>IF($E8=2,INDEX(Sheet2!Q:Q,MATCH($C8,Sheet2!$A:$A,0)),IF(OR(N8=3,N8=8,N8=13,,N8=38),INDEX(Sheet2!$AC:$AC,MATCH($N8,Sheet2!$AA:$AA,0))&amp;O8,INDEX(Sheet2!$AC:$AC,MATCH($N8,Sheet2!$AA:$AA,0))&amp;(O8/10)&amp;"%"))</f>
        <v>觉醒后基础暴击增加5%</v>
      </c>
      <c r="T8" s="3" t="str">
        <f>INDEX(Sheet6!G:G,MATCH(B8,Sheet6!A:A,0))</f>
        <v>1210004,24</v>
      </c>
      <c r="U8" s="3">
        <v>1120001</v>
      </c>
      <c r="V8" s="3">
        <f>INDEX(Sheet6!H:H,MATCH(B8,Sheet6!A:A,0))</f>
        <v>22500</v>
      </c>
      <c r="W8" s="23">
        <v>0</v>
      </c>
      <c r="X8" s="3" t="str">
        <f>VLOOKUP(B8,Sheet4!A:N,14,FALSE)</f>
        <v>1210001,90|1210002,45|1210003,45</v>
      </c>
      <c r="Y8" s="23">
        <v>1120001</v>
      </c>
      <c r="Z8" s="23">
        <f t="shared" si="2"/>
        <v>225000</v>
      </c>
      <c r="AA8" s="27" t="str">
        <f>IF($E8=2,INDEX(Sheet2!Q:Q,MATCH($C8,Sheet2!$A:$A,0)),IF(OR(N8=3,N8=8,N8=13,,N8=38),INDEX(Sheet2!$AC:$AC,MATCH($N8,Sheet2!$AA:$AA,0))&amp;O8,INDEX(Sheet2!$AC:$AC,MATCH($N8,Sheet2!$AA:$AA,0))&amp;(O8/10)&amp;"%"))</f>
        <v>觉醒后基础暴击增加5%</v>
      </c>
    </row>
    <row r="9" spans="1:27">
      <c r="A9" s="23" t="s">
        <v>53</v>
      </c>
      <c r="B9" s="23">
        <f t="shared" si="0"/>
        <v>204</v>
      </c>
      <c r="C9" s="3">
        <v>2</v>
      </c>
      <c r="D9" s="3">
        <v>4</v>
      </c>
      <c r="E9" s="3">
        <f t="shared" si="1"/>
        <v>1</v>
      </c>
      <c r="F9" s="3">
        <f>IF(AND($D9=1,$E9=1),VLOOKUP($C9,Sheet2!$A:$J,3,0),IF($E9=2,INDEX(Sheet2!G:G,MATCH($C9,Sheet2!$A:$A,0)),F8))</f>
        <v>201</v>
      </c>
      <c r="G9" s="3">
        <f>IF(AND($D9=1,$E9=1),VLOOKUP($C9,Sheet2!$A:$J,4,0),IF($E9=2,INDEX(Sheet2!H:H,MATCH($C9,Sheet2!$A:$A,0)),G8))</f>
        <v>0</v>
      </c>
      <c r="H9" s="3">
        <f>IF(AND($D9=1,$E9=1),VLOOKUP($C9,Sheet2!$A:$J,5,0),IF($E9=2,INDEX(Sheet2!I:I,MATCH($C9,Sheet2!$A:$A,0)),H8))</f>
        <v>203</v>
      </c>
      <c r="I9" s="3">
        <f>IF(AND($D9=1,$E9=1),VLOOKUP($C9,Sheet2!$A:$J,6,0),IF($E9=2,INDEX(Sheet2!J:J,MATCH($C9,Sheet2!$A:$A,0)),I8))</f>
        <v>204</v>
      </c>
      <c r="K9" s="31">
        <v>0</v>
      </c>
      <c r="L9" s="31">
        <v>0</v>
      </c>
      <c r="M9" s="31">
        <v>0</v>
      </c>
      <c r="N9" s="27">
        <f>VLOOKUP(B9,Sheet5!$D:$G,3,0)</f>
        <v>13</v>
      </c>
      <c r="O9" s="27">
        <f>VLOOKUP(B9,Sheet5!$D:$G,4,0)</f>
        <v>130</v>
      </c>
      <c r="P9" s="27" t="s">
        <v>57</v>
      </c>
      <c r="Q9" s="27">
        <f>IFERROR(VLOOKUP(R9,Sheet2!V:X,3,FALSE),VLOOKUP(B9,Sheet5!D:H,5,0))</f>
        <v>340020004</v>
      </c>
      <c r="R9" s="27" t="str">
        <f>IF(E9=2,INDEX(Sheet2!P:P,MATCH(C9,Sheet2!A:A,0)),INDEX(Sheet2!AB:AB,MATCH(N9,Sheet2!AA:AA,0)))</f>
        <v>防御强化</v>
      </c>
      <c r="S9" s="27" t="str">
        <f>IF($E9=2,INDEX(Sheet2!Q:Q,MATCH($C9,Sheet2!$A:$A,0)),IF(OR(N9=3,N9=8,N9=13,,N9=38),INDEX(Sheet2!$AC:$AC,MATCH($N9,Sheet2!$AA:$AA,0))&amp;O9,INDEX(Sheet2!$AC:$AC,MATCH($N9,Sheet2!$AA:$AA,0))&amp;(O9/10)&amp;"%"))</f>
        <v>觉醒后基础防御力增加130</v>
      </c>
      <c r="T9" s="3" t="str">
        <f>INDEX(Sheet6!G:G,MATCH(B9,Sheet6!A:A,0))</f>
        <v>1210004,32</v>
      </c>
      <c r="U9" s="3">
        <v>1120001</v>
      </c>
      <c r="V9" s="3">
        <f>INDEX(Sheet6!H:H,MATCH(B9,Sheet6!A:A,0))</f>
        <v>33700</v>
      </c>
      <c r="W9" s="23">
        <v>0</v>
      </c>
      <c r="X9" s="3" t="str">
        <f>VLOOKUP(B9,Sheet4!A:N,14,FALSE)</f>
        <v>1210001,140|1210002,70|1210003,70</v>
      </c>
      <c r="Y9" s="23">
        <v>1120001</v>
      </c>
      <c r="Z9" s="23">
        <f t="shared" si="2"/>
        <v>337000</v>
      </c>
      <c r="AA9" s="27" t="str">
        <f>IF($E9=2,INDEX(Sheet2!Q:Q,MATCH($C9,Sheet2!$A:$A,0)),IF(OR(N9=3,N9=8,N9=13,,N9=38),INDEX(Sheet2!$AC:$AC,MATCH($N9,Sheet2!$AA:$AA,0))&amp;O9,INDEX(Sheet2!$AC:$AC,MATCH($N9,Sheet2!$AA:$AA,0))&amp;(O9/10)&amp;"%"))</f>
        <v>觉醒后基础防御力增加130</v>
      </c>
    </row>
    <row r="10" spans="1:27">
      <c r="A10" s="23" t="s">
        <v>53</v>
      </c>
      <c r="B10" s="23">
        <f t="shared" si="0"/>
        <v>205</v>
      </c>
      <c r="C10" s="3">
        <v>2</v>
      </c>
      <c r="D10" s="3">
        <v>5</v>
      </c>
      <c r="E10" s="3">
        <f t="shared" si="1"/>
        <v>1</v>
      </c>
      <c r="F10" s="3">
        <f>IF(AND($D10=1,$E10=1),VLOOKUP($C10,Sheet2!$A:$J,3,0),IF($E10=2,INDEX(Sheet2!G:G,MATCH($C10,Sheet2!$A:$A,0)),F9))</f>
        <v>201</v>
      </c>
      <c r="G10" s="3">
        <f>IF(AND($D10=1,$E10=1),VLOOKUP($C10,Sheet2!$A:$J,4,0),IF($E10=2,INDEX(Sheet2!H:H,MATCH($C10,Sheet2!$A:$A,0)),G9))</f>
        <v>0</v>
      </c>
      <c r="H10" s="3">
        <f>IF(AND($D10=1,$E10=1),VLOOKUP($C10,Sheet2!$A:$J,5,0),IF($E10=2,INDEX(Sheet2!I:I,MATCH($C10,Sheet2!$A:$A,0)),H9))</f>
        <v>203</v>
      </c>
      <c r="I10" s="3">
        <f>IF(AND($D10=1,$E10=1),VLOOKUP($C10,Sheet2!$A:$J,6,0),IF($E10=2,INDEX(Sheet2!J:J,MATCH($C10,Sheet2!$A:$A,0)),I9))</f>
        <v>204</v>
      </c>
      <c r="K10" s="31">
        <v>0</v>
      </c>
      <c r="L10" s="31">
        <v>0</v>
      </c>
      <c r="M10" s="31">
        <v>0</v>
      </c>
      <c r="N10" s="27">
        <f>VLOOKUP(B10,Sheet5!$D:$G,3,0)</f>
        <v>3</v>
      </c>
      <c r="O10" s="27">
        <f>VLOOKUP(B10,Sheet5!$D:$G,4,0)</f>
        <v>1200</v>
      </c>
      <c r="P10" s="27" t="s">
        <v>58</v>
      </c>
      <c r="Q10" s="27">
        <f>IFERROR(VLOOKUP(R10,Sheet2!V:X,3,FALSE),VLOOKUP(B10,Sheet5!D:H,5,0))</f>
        <v>340020010</v>
      </c>
      <c r="R10" s="27" t="str">
        <f>IF(E10=2,INDEX(Sheet2!P:P,MATCH(C10,Sheet2!A:A,0)),INDEX(Sheet2!AB:AB,MATCH(N10,Sheet2!AA:AA,0)))</f>
        <v>生命强化</v>
      </c>
      <c r="S10" s="27" t="str">
        <f>IF($E10=2,INDEX(Sheet2!Q:Q,MATCH($C10,Sheet2!$A:$A,0)),IF(OR(N10=3,N10=8,N10=13,,N10=38),INDEX(Sheet2!$AC:$AC,MATCH($N10,Sheet2!$AA:$AA,0))&amp;O10,INDEX(Sheet2!$AC:$AC,MATCH($N10,Sheet2!$AA:$AA,0))&amp;(O10/10)&amp;"%"))</f>
        <v>觉醒后基础生命上限增加1200</v>
      </c>
      <c r="T10" s="3" t="str">
        <f>INDEX(Sheet6!G:G,MATCH(B10,Sheet6!A:A,0))</f>
        <v>1210007,12</v>
      </c>
      <c r="U10" s="3">
        <v>1120001</v>
      </c>
      <c r="V10" s="3">
        <f>INDEX(Sheet6!H:H,MATCH(B10,Sheet6!A:A,0))</f>
        <v>47100</v>
      </c>
      <c r="W10" s="23">
        <v>0</v>
      </c>
      <c r="X10" s="3" t="str">
        <f>VLOOKUP(B10,Sheet4!A:N,14,FALSE)</f>
        <v>1210001,200|1210002,100|1210003,100</v>
      </c>
      <c r="Y10" s="23">
        <v>1120001</v>
      </c>
      <c r="Z10" s="23">
        <f t="shared" si="2"/>
        <v>471000</v>
      </c>
      <c r="AA10" s="27" t="str">
        <f>IF($E10=2,INDEX(Sheet2!Q:Q,MATCH($C10,Sheet2!$A:$A,0)),IF(OR(N10=3,N10=8,N10=13,,N10=38),INDEX(Sheet2!$AC:$AC,MATCH($N10,Sheet2!$AA:$AA,0))&amp;O10,INDEX(Sheet2!$AC:$AC,MATCH($N10,Sheet2!$AA:$AA,0))&amp;(O10/10)&amp;"%"))</f>
        <v>觉醒后基础生命上限增加1200</v>
      </c>
    </row>
    <row r="11" spans="1:27">
      <c r="A11" s="23" t="s">
        <v>53</v>
      </c>
      <c r="B11" s="23">
        <f t="shared" si="0"/>
        <v>206</v>
      </c>
      <c r="C11" s="3">
        <v>2</v>
      </c>
      <c r="D11" s="3">
        <v>6</v>
      </c>
      <c r="E11" s="3">
        <f t="shared" si="1"/>
        <v>1</v>
      </c>
      <c r="F11" s="3">
        <f>IF(AND($D11=1,$E11=1),VLOOKUP($C11,Sheet2!$A:$J,3,0),IF($E11=2,INDEX(Sheet2!G:G,MATCH($C11,Sheet2!$A:$A,0)),F10))</f>
        <v>201</v>
      </c>
      <c r="G11" s="3">
        <f>IF(AND($D11=1,$E11=1),VLOOKUP($C11,Sheet2!$A:$J,4,0),IF($E11=2,INDEX(Sheet2!H:H,MATCH($C11,Sheet2!$A:$A,0)),G10))</f>
        <v>0</v>
      </c>
      <c r="H11" s="3">
        <f>IF(AND($D11=1,$E11=1),VLOOKUP($C11,Sheet2!$A:$J,5,0),IF($E11=2,INDEX(Sheet2!I:I,MATCH($C11,Sheet2!$A:$A,0)),H10))</f>
        <v>203</v>
      </c>
      <c r="I11" s="3">
        <f>IF(AND($D11=1,$E11=1),VLOOKUP($C11,Sheet2!$A:$J,6,0),IF($E11=2,INDEX(Sheet2!J:J,MATCH($C11,Sheet2!$A:$A,0)),I10))</f>
        <v>204</v>
      </c>
      <c r="K11" s="31">
        <v>0</v>
      </c>
      <c r="L11" s="31">
        <v>0</v>
      </c>
      <c r="M11" s="31">
        <v>0</v>
      </c>
      <c r="N11" s="27">
        <f>VLOOKUP(B11,Sheet5!$D:$G,3,0)</f>
        <v>8</v>
      </c>
      <c r="O11" s="27">
        <f>VLOOKUP(B11,Sheet5!$D:$G,4,0)</f>
        <v>200</v>
      </c>
      <c r="P11" s="27" t="s">
        <v>59</v>
      </c>
      <c r="Q11" s="27">
        <f>IFERROR(VLOOKUP(R11,Sheet2!V:X,3,FALSE),VLOOKUP(B11,Sheet5!D:H,5,0))</f>
        <v>340020007</v>
      </c>
      <c r="R11" s="27" t="str">
        <f>IF(E11=2,INDEX(Sheet2!P:P,MATCH(C11,Sheet2!A:A,0)),INDEX(Sheet2!AB:AB,MATCH(N11,Sheet2!AA:AA,0)))</f>
        <v>攻击强化</v>
      </c>
      <c r="S11" s="27" t="str">
        <f>IF($E11=2,INDEX(Sheet2!Q:Q,MATCH($C11,Sheet2!$A:$A,0)),IF(OR(N11=3,N11=8,N11=13,,N11=38),INDEX(Sheet2!$AC:$AC,MATCH($N11,Sheet2!$AA:$AA,0))&amp;O11,INDEX(Sheet2!$AC:$AC,MATCH($N11,Sheet2!$AA:$AA,0))&amp;(O11/10)&amp;"%"))</f>
        <v>觉醒后基础攻击力增加200</v>
      </c>
      <c r="T11" s="3" t="str">
        <f>INDEX(Sheet6!G:G,MATCH(B11,Sheet6!A:A,0))</f>
        <v>1210007,16</v>
      </c>
      <c r="U11" s="3">
        <v>1120001</v>
      </c>
      <c r="V11" s="3">
        <f>INDEX(Sheet6!H:H,MATCH(B11,Sheet6!A:A,0))</f>
        <v>64500</v>
      </c>
      <c r="W11" s="23">
        <v>0</v>
      </c>
      <c r="X11" s="3" t="str">
        <f>VLOOKUP(B11,Sheet4!A:N,14,FALSE)</f>
        <v>1210001,270|1210002,135|1210003,135</v>
      </c>
      <c r="Y11" s="23">
        <v>1120001</v>
      </c>
      <c r="Z11" s="23">
        <f t="shared" si="2"/>
        <v>645000</v>
      </c>
      <c r="AA11" s="27" t="str">
        <f>IF($E11=2,INDEX(Sheet2!Q:Q,MATCH($C11,Sheet2!$A:$A,0)),IF(OR(N11=3,N11=8,N11=13,,N11=38),INDEX(Sheet2!$AC:$AC,MATCH($N11,Sheet2!$AA:$AA,0))&amp;O11,INDEX(Sheet2!$AC:$AC,MATCH($N11,Sheet2!$AA:$AA,0))&amp;(O11/10)&amp;"%"))</f>
        <v>觉醒后基础攻击力增加200</v>
      </c>
    </row>
    <row r="12" spans="1:27">
      <c r="A12" s="23" t="s">
        <v>53</v>
      </c>
      <c r="B12" s="23">
        <f t="shared" si="0"/>
        <v>207</v>
      </c>
      <c r="C12" s="3">
        <v>2</v>
      </c>
      <c r="D12" s="3">
        <v>7</v>
      </c>
      <c r="E12" s="3">
        <f t="shared" si="1"/>
        <v>2</v>
      </c>
      <c r="F12" s="3">
        <f>IF(AND($D12=1,$E12=1),VLOOKUP($C12,Sheet2!$A:$J,3,0),IF($E12=2,INDEX(Sheet2!G:G,MATCH($C12,Sheet2!$A:$A,0)),F11))</f>
        <v>201</v>
      </c>
      <c r="G12" s="3">
        <f>IF(AND($D12=1,$E12=1),VLOOKUP($C12,Sheet2!$A:$J,4,0),IF($E12=2,INDEX(Sheet2!H:H,MATCH($C12,Sheet2!$A:$A,0)),G11))</f>
        <v>207</v>
      </c>
      <c r="H12" s="3">
        <f>IF(AND($D12=1,$E12=1),VLOOKUP($C12,Sheet2!$A:$J,5,0),IF($E12=2,INDEX(Sheet2!I:I,MATCH($C12,Sheet2!$A:$A,0)),H11))</f>
        <v>203</v>
      </c>
      <c r="I12" s="3">
        <f>IF(AND($D12=1,$E12=1),VLOOKUP($C12,Sheet2!$A:$J,6,0),IF($E12=2,INDEX(Sheet2!J:J,MATCH($C12,Sheet2!$A:$A,0)),I11))</f>
        <v>204</v>
      </c>
      <c r="K12" s="31">
        <v>0</v>
      </c>
      <c r="L12" s="31">
        <v>0</v>
      </c>
      <c r="M12" s="31">
        <v>0</v>
      </c>
      <c r="N12" s="27">
        <f>VLOOKUP(B12,Sheet5!$D:$G,3,0)</f>
        <v>0</v>
      </c>
      <c r="O12" s="27">
        <f>VLOOKUP(B12,Sheet5!$D:$G,4,0)</f>
        <v>0</v>
      </c>
      <c r="P12" s="27" t="s">
        <v>60</v>
      </c>
      <c r="Q12" s="27">
        <f>IFERROR(VLOOKUP(R12,Sheet2!V:X,3,FALSE),VLOOKUP(B12,Sheet5!D:H,5,0))</f>
        <v>311000202</v>
      </c>
      <c r="R12" s="27" t="str">
        <f>IF(E12=2,INDEX(Sheet2!P:P,MATCH(C12,Sheet2!A:A,0)),INDEX(Sheet2!AB:AB,MATCH(N12,Sheet2!AA:AA,0)))</f>
        <v>战斗的自负（觉醒）</v>
      </c>
      <c r="S12" s="27" t="str">
        <f>IF($E12=2,INDEX(Sheet2!Q:Q,MATCH($C12,Sheet2!$A:$A,0)),IF(OR(N12=3,N12=8,N12=13,,N12=38),INDEX(Sheet2!$AC:$AC,MATCH($N12,Sheet2!$AA:$AA,0))&amp;O12,INDEX(Sheet2!$AC:$AC,MATCH($N12,Sheet2!$AA:$AA,0))&amp;(O12/10)&amp;"%"))</f>
        <v>杰诺斯·武装战斗中暴击概率提高&lt;color=#e56000&gt;10%&lt;/color&gt;。杰诺斯·武装的暴击有&lt;color=#e56000&gt;80%&lt;/color&gt;概率使敌人&lt;color=#f2b600&gt;烧伤&lt;/color&gt;（每层减少目标100防御,可叠3层），持续&lt;color=#e56000&gt;3&lt;/color&gt;回合。</v>
      </c>
      <c r="T12" s="3" t="str">
        <f>INDEX(Sheet6!G:G,MATCH(B12,Sheet6!A:A,0))</f>
        <v>1210007,20</v>
      </c>
      <c r="U12" s="3">
        <v>1120001</v>
      </c>
      <c r="V12" s="3">
        <f>INDEX(Sheet6!H:H,MATCH(B12,Sheet6!A:A,0))</f>
        <v>87000</v>
      </c>
      <c r="W12" s="23">
        <v>0</v>
      </c>
      <c r="X12" s="3" t="str">
        <f>VLOOKUP(B12,Sheet4!A:N,14,FALSE)</f>
        <v>1210001,350|1210002,175|1210003,175</v>
      </c>
      <c r="Y12" s="23">
        <v>1120001</v>
      </c>
      <c r="Z12" s="23">
        <f t="shared" si="2"/>
        <v>870000</v>
      </c>
      <c r="AA12" s="27" t="str">
        <f>IF($E12=2,INDEX(Sheet2!Q:Q,MATCH($C12,Sheet2!$A:$A,0)),IF(OR(N12=3,N12=8,N12=13,,N12=38),INDEX(Sheet2!$AC:$AC,MATCH($N12,Sheet2!$AA:$AA,0))&amp;O12,INDEX(Sheet2!$AC:$AC,MATCH($N12,Sheet2!$AA:$AA,0))&amp;(O12/10)&amp;"%"))</f>
        <v>杰诺斯·武装战斗中暴击概率提高&lt;color=#e56000&gt;10%&lt;/color&gt;。杰诺斯·武装的暴击有&lt;color=#e56000&gt;80%&lt;/color&gt;概率使敌人&lt;color=#f2b600&gt;烧伤&lt;/color&gt;（每层减少目标100防御,可叠3层），持续&lt;color=#e56000&gt;3&lt;/color&gt;回合。</v>
      </c>
    </row>
    <row r="13" spans="1:27">
      <c r="A13" s="23" t="s">
        <v>53</v>
      </c>
      <c r="B13" s="23">
        <f t="shared" si="0"/>
        <v>208</v>
      </c>
      <c r="C13" s="3">
        <v>2</v>
      </c>
      <c r="D13" s="3">
        <v>8</v>
      </c>
      <c r="E13" s="3">
        <f t="shared" si="1"/>
        <v>1</v>
      </c>
      <c r="F13" s="3">
        <f>IF(AND($D13=1,$E13=1),VLOOKUP($C13,Sheet2!$A:$J,3,0),IF($E13=2,INDEX(Sheet2!G:G,MATCH($C13,Sheet2!$A:$A,0)),F12))</f>
        <v>201</v>
      </c>
      <c r="G13" s="3">
        <f>IF(AND($D13=1,$E13=1),VLOOKUP($C13,Sheet2!$A:$J,4,0),IF($E13=2,INDEX(Sheet2!H:H,MATCH($C13,Sheet2!$A:$A,0)),G12))</f>
        <v>207</v>
      </c>
      <c r="H13" s="3">
        <f>IF(AND($D13=1,$E13=1),VLOOKUP($C13,Sheet2!$A:$J,5,0),IF($E13=2,INDEX(Sheet2!I:I,MATCH($C13,Sheet2!$A:$A,0)),H12))</f>
        <v>203</v>
      </c>
      <c r="I13" s="3">
        <f>IF(AND($D13=1,$E13=1),VLOOKUP($C13,Sheet2!$A:$J,6,0),IF($E13=2,INDEX(Sheet2!J:J,MATCH($C13,Sheet2!$A:$A,0)),I12))</f>
        <v>204</v>
      </c>
      <c r="K13" s="31">
        <v>0</v>
      </c>
      <c r="L13" s="31">
        <v>0</v>
      </c>
      <c r="M13" s="31">
        <v>0</v>
      </c>
      <c r="N13" s="27">
        <f>VLOOKUP(B13,Sheet5!$D:$G,3,0)</f>
        <v>8</v>
      </c>
      <c r="O13" s="27">
        <f>VLOOKUP(B13,Sheet5!$D:$G,4,0)</f>
        <v>100</v>
      </c>
      <c r="P13" s="27" t="s">
        <v>54</v>
      </c>
      <c r="Q13" s="27">
        <f>IFERROR(VLOOKUP(R13,Sheet2!V:X,3,FALSE),VLOOKUP(B13,Sheet5!D:H,5,0))</f>
        <v>340020006</v>
      </c>
      <c r="R13" s="27" t="str">
        <f>IF($E13=2,INDEX(Sheet2!P:P,MATCH($C13,Sheet2!$A:$A,0)),INDEX(Sheet2!$AB:$AB,MATCH($N13,Sheet2!$AA:$AA,0)))</f>
        <v>攻击强化</v>
      </c>
      <c r="S13" s="27" t="str">
        <f>IF($E13=2,INDEX(Sheet2!Q:Q,MATCH($C13,Sheet2!$A:$A,0)),IF(OR(N13=3,N13=8,N13=13,,N13=38),INDEX(Sheet2!$AC:$AC,MATCH($N13,Sheet2!$AA:$AA,0))&amp;O13,INDEX(Sheet2!$AC:$AC,MATCH($N13,Sheet2!$AA:$AA,0))&amp;(O13/10)&amp;"%"))</f>
        <v>觉醒后基础攻击力增加100</v>
      </c>
      <c r="T13" s="3" t="str">
        <f>INDEX(Sheet6!G:G,MATCH(B13,Sheet6!A:A,0))</f>
        <v>1210007,6|1430001,1</v>
      </c>
      <c r="U13" s="3">
        <v>1120001</v>
      </c>
      <c r="V13" s="3">
        <f>INDEX(Sheet6!H:H,MATCH(B13,Sheet6!A:A,0))</f>
        <v>19500</v>
      </c>
      <c r="W13" s="23">
        <v>0</v>
      </c>
      <c r="X13" s="3" t="s">
        <v>1309</v>
      </c>
      <c r="Y13" s="23">
        <v>1120001</v>
      </c>
      <c r="Z13" s="23">
        <v>130000</v>
      </c>
      <c r="AA13" s="27" t="str">
        <f>IF($E13=2,INDEX(Sheet2!Q:Q,MATCH($C13,Sheet2!$A:$A,0)),IF(OR(N13=3,N13=8,N13=13,,N13=38),INDEX(Sheet2!$AC:$AC,MATCH($N13,Sheet2!$AA:$AA,0))&amp;O13,INDEX(Sheet2!$AC:$AC,MATCH($N13,Sheet2!$AA:$AA,0))&amp;(O13/10)&amp;"%"))</f>
        <v>觉醒后基础攻击力增加100</v>
      </c>
    </row>
    <row r="14" spans="1:27">
      <c r="A14" s="23" t="s">
        <v>53</v>
      </c>
      <c r="B14" s="23">
        <f t="shared" si="0"/>
        <v>209</v>
      </c>
      <c r="C14" s="3">
        <v>2</v>
      </c>
      <c r="D14" s="3">
        <v>9</v>
      </c>
      <c r="E14" s="3">
        <f t="shared" si="1"/>
        <v>1</v>
      </c>
      <c r="F14" s="3">
        <f>IF(AND($D14=1,$E14=1),VLOOKUP($C14,Sheet2!$A:$J,3,0),IF($E14=2,INDEX(Sheet2!G:G,MATCH($C14,Sheet2!$A:$A,0)),F13))</f>
        <v>201</v>
      </c>
      <c r="G14" s="3">
        <f>IF(AND($D14=1,$E14=1),VLOOKUP($C14,Sheet2!$A:$J,4,0),IF($E14=2,INDEX(Sheet2!H:H,MATCH($C14,Sheet2!$A:$A,0)),G13))</f>
        <v>207</v>
      </c>
      <c r="H14" s="3">
        <f>IF(AND($D14=1,$E14=1),VLOOKUP($C14,Sheet2!$A:$J,5,0),IF($E14=2,INDEX(Sheet2!I:I,MATCH($C14,Sheet2!$A:$A,0)),H13))</f>
        <v>203</v>
      </c>
      <c r="I14" s="3">
        <f>IF(AND($D14=1,$E14=1),VLOOKUP($C14,Sheet2!$A:$J,6,0),IF($E14=2,INDEX(Sheet2!J:J,MATCH($C14,Sheet2!$A:$A,0)),I13))</f>
        <v>204</v>
      </c>
      <c r="K14" s="31">
        <v>0</v>
      </c>
      <c r="L14" s="31">
        <v>0</v>
      </c>
      <c r="M14" s="31">
        <v>0</v>
      </c>
      <c r="N14" s="27">
        <f>VLOOKUP(B14,Sheet5!$D:$G,3,0)</f>
        <v>3</v>
      </c>
      <c r="O14" s="27">
        <f>VLOOKUP(B14,Sheet5!$D:$G,4,0)</f>
        <v>600</v>
      </c>
      <c r="P14" s="27" t="s">
        <v>55</v>
      </c>
      <c r="Q14" s="27">
        <f>IFERROR(VLOOKUP(R14,Sheet2!V:X,3,FALSE),VLOOKUP(B14,Sheet5!D:H,5,0))</f>
        <v>340020009</v>
      </c>
      <c r="R14" s="27" t="str">
        <f>IF(E14=2,INDEX(Sheet2!P:P,MATCH(C14,Sheet2!A:A,0)),INDEX(Sheet2!AB:AB,MATCH(N14,Sheet2!AA:AA,0)))</f>
        <v>生命强化</v>
      </c>
      <c r="S14" s="27" t="str">
        <f>IF($E14=2,INDEX(Sheet2!Q:Q,MATCH($C14,Sheet2!$A:$A,0)),IF(OR(N14=3,N14=8,N14=13,,N14=38),INDEX(Sheet2!$AC:$AC,MATCH($N14,Sheet2!$AA:$AA,0))&amp;O14,INDEX(Sheet2!$AC:$AC,MATCH($N14,Sheet2!$AA:$AA,0))&amp;(O14/10)&amp;"%"))</f>
        <v>觉醒后基础生命上限增加600</v>
      </c>
      <c r="T14" s="3" t="str">
        <f>INDEX(Sheet6!G:G,MATCH(B14,Sheet6!A:A,0))</f>
        <v>1210007,9|1430001,2</v>
      </c>
      <c r="U14" s="3">
        <v>1120001</v>
      </c>
      <c r="V14" s="3">
        <f>INDEX(Sheet6!H:H,MATCH(B14,Sheet6!A:A,0))</f>
        <v>22500</v>
      </c>
      <c r="W14" s="23">
        <v>0</v>
      </c>
      <c r="X14" s="3" t="s">
        <v>1310</v>
      </c>
      <c r="Y14" s="23">
        <v>1120001</v>
      </c>
      <c r="Z14" s="23">
        <v>150000</v>
      </c>
      <c r="AA14" s="27" t="str">
        <f>IF($E14=2,INDEX(Sheet2!Q:Q,MATCH($C14,Sheet2!$A:$A,0)),IF(OR(N14=3,N14=8,N14=13,,N14=38),INDEX(Sheet2!$AC:$AC,MATCH($N14,Sheet2!$AA:$AA,0))&amp;O14,INDEX(Sheet2!$AC:$AC,MATCH($N14,Sheet2!$AA:$AA,0))&amp;(O14/10)&amp;"%"))</f>
        <v>觉醒后基础生命上限增加600</v>
      </c>
    </row>
    <row r="15" spans="1:27">
      <c r="A15" s="23" t="s">
        <v>53</v>
      </c>
      <c r="B15" s="23">
        <f t="shared" si="0"/>
        <v>210</v>
      </c>
      <c r="C15" s="3">
        <v>2</v>
      </c>
      <c r="D15" s="3">
        <v>10</v>
      </c>
      <c r="E15" s="3">
        <f t="shared" si="1"/>
        <v>1</v>
      </c>
      <c r="F15" s="3">
        <f>IF(AND($D15=1,$E15=1),VLOOKUP($C15,Sheet2!$A:$J,3,0),IF($E15=2,INDEX(Sheet2!G:G,MATCH($C15,Sheet2!$A:$A,0)),F14))</f>
        <v>201</v>
      </c>
      <c r="G15" s="3">
        <f>IF(AND($D15=1,$E15=1),VLOOKUP($C15,Sheet2!$A:$J,4,0),IF($E15=2,INDEX(Sheet2!H:H,MATCH($C15,Sheet2!$A:$A,0)),G14))</f>
        <v>207</v>
      </c>
      <c r="H15" s="3">
        <f>IF(AND($D15=1,$E15=1),VLOOKUP($C15,Sheet2!$A:$J,5,0),IF($E15=2,INDEX(Sheet2!I:I,MATCH($C15,Sheet2!$A:$A,0)),H14))</f>
        <v>203</v>
      </c>
      <c r="I15" s="3">
        <f>IF(AND($D15=1,$E15=1),VLOOKUP($C15,Sheet2!$A:$J,6,0),IF($E15=2,INDEX(Sheet2!J:J,MATCH($C15,Sheet2!$A:$A,0)),I14))</f>
        <v>204</v>
      </c>
      <c r="K15" s="31">
        <v>0</v>
      </c>
      <c r="L15" s="31">
        <v>0</v>
      </c>
      <c r="M15" s="31">
        <v>0</v>
      </c>
      <c r="N15" s="27">
        <f>VLOOKUP(B15,Sheet5!$D:$G,3,0)</f>
        <v>8</v>
      </c>
      <c r="O15" s="27">
        <f>VLOOKUP(B15,Sheet5!$D:$G,4,0)</f>
        <v>100</v>
      </c>
      <c r="P15" s="27" t="s">
        <v>56</v>
      </c>
      <c r="Q15" s="27">
        <f>IFERROR(VLOOKUP(R15,Sheet2!V:X,3,FALSE),VLOOKUP(B15,Sheet5!D:H,5,0))</f>
        <v>340020006</v>
      </c>
      <c r="R15" s="27" t="str">
        <f>IF(E15=2,INDEX(Sheet2!P:P,MATCH(C15,Sheet2!A:A,0)),INDEX(Sheet2!AB:AB,MATCH(N15,Sheet2!AA:AA,0)))</f>
        <v>攻击强化</v>
      </c>
      <c r="S15" s="27" t="str">
        <f>IF($E15=2,INDEX(Sheet2!Q:Q,MATCH($C15,Sheet2!$A:$A,0)),IF(OR(N15=3,N15=8,N15=13,,N15=38),INDEX(Sheet2!$AC:$AC,MATCH($N15,Sheet2!$AA:$AA,0))&amp;O15,INDEX(Sheet2!$AC:$AC,MATCH($N15,Sheet2!$AA:$AA,0))&amp;(O15/10)&amp;"%"))</f>
        <v>觉醒后基础攻击力增加100</v>
      </c>
      <c r="T15" s="3" t="str">
        <f>INDEX(Sheet6!G:G,MATCH(B15,Sheet6!A:A,0))</f>
        <v>1210007,12|1430001,3</v>
      </c>
      <c r="U15" s="3">
        <v>1120001</v>
      </c>
      <c r="V15" s="3">
        <f>INDEX(Sheet6!H:H,MATCH(B15,Sheet6!A:A,0))</f>
        <v>33750</v>
      </c>
      <c r="W15" s="23">
        <v>0</v>
      </c>
      <c r="X15" s="3" t="s">
        <v>1311</v>
      </c>
      <c r="Y15" s="23">
        <v>1120001</v>
      </c>
      <c r="Z15" s="23">
        <v>225000</v>
      </c>
      <c r="AA15" s="27" t="str">
        <f>IF($E15=2,INDEX(Sheet2!Q:Q,MATCH($C15,Sheet2!$A:$A,0)),IF(OR(N15=3,N15=8,N15=13,,N15=38),INDEX(Sheet2!$AC:$AC,MATCH($N15,Sheet2!$AA:$AA,0))&amp;O15,INDEX(Sheet2!$AC:$AC,MATCH($N15,Sheet2!$AA:$AA,0))&amp;(O15/10)&amp;"%"))</f>
        <v>觉醒后基础攻击力增加100</v>
      </c>
    </row>
    <row r="16" spans="1:27">
      <c r="A16" s="23" t="s">
        <v>53</v>
      </c>
      <c r="B16" s="23">
        <f t="shared" si="0"/>
        <v>211</v>
      </c>
      <c r="C16" s="3">
        <v>2</v>
      </c>
      <c r="D16" s="3">
        <v>11</v>
      </c>
      <c r="E16" s="3">
        <f t="shared" si="1"/>
        <v>1</v>
      </c>
      <c r="F16" s="3">
        <f>IF(AND($D16=1,$E16=1),VLOOKUP($C16,Sheet2!$A:$J,3,0),IF($E16=2,INDEX(Sheet2!G:G,MATCH($C16,Sheet2!$A:$A,0)),F15))</f>
        <v>201</v>
      </c>
      <c r="G16" s="3">
        <f>IF(AND($D16=1,$E16=1),VLOOKUP($C16,Sheet2!$A:$J,4,0),IF($E16=2,INDEX(Sheet2!H:H,MATCH($C16,Sheet2!$A:$A,0)),G15))</f>
        <v>207</v>
      </c>
      <c r="H16" s="3">
        <f>IF(AND($D16=1,$E16=1),VLOOKUP($C16,Sheet2!$A:$J,5,0),IF($E16=2,INDEX(Sheet2!I:I,MATCH($C16,Sheet2!$A:$A,0)),H15))</f>
        <v>203</v>
      </c>
      <c r="I16" s="3">
        <f>IF(AND($D16=1,$E16=1),VLOOKUP($C16,Sheet2!$A:$J,6,0),IF($E16=2,INDEX(Sheet2!J:J,MATCH($C16,Sheet2!$A:$A,0)),I15))</f>
        <v>204</v>
      </c>
      <c r="K16" s="31">
        <v>0</v>
      </c>
      <c r="L16" s="31">
        <v>0</v>
      </c>
      <c r="M16" s="31">
        <v>0</v>
      </c>
      <c r="N16" s="27">
        <f>VLOOKUP(B16,Sheet5!$D:$G,3,0)</f>
        <v>13</v>
      </c>
      <c r="O16" s="27">
        <f>VLOOKUP(B16,Sheet5!$D:$G,4,0)</f>
        <v>130</v>
      </c>
      <c r="P16" s="27" t="s">
        <v>57</v>
      </c>
      <c r="Q16" s="27">
        <f>IFERROR(VLOOKUP(R16,Sheet2!V:X,3,FALSE),VLOOKUP(B16,Sheet5!D:H,5,0))</f>
        <v>340020004</v>
      </c>
      <c r="R16" s="27" t="str">
        <f>IF(E16=2,INDEX(Sheet2!P:P,MATCH(C16,Sheet2!A:A,0)),INDEX(Sheet2!AB:AB,MATCH(N16,Sheet2!AA:AA,0)))</f>
        <v>防御强化</v>
      </c>
      <c r="S16" s="27" t="str">
        <f>IF($E16=2,INDEX(Sheet2!Q:Q,MATCH($C16,Sheet2!$A:$A,0)),IF(OR(N16=3,N16=8,N16=13,,N16=38),INDEX(Sheet2!$AC:$AC,MATCH($N16,Sheet2!$AA:$AA,0))&amp;O16,INDEX(Sheet2!$AC:$AC,MATCH($N16,Sheet2!$AA:$AA,0))&amp;(O16/10)&amp;"%"))</f>
        <v>觉醒后基础防御力增加130</v>
      </c>
      <c r="T16" s="3" t="str">
        <f>INDEX(Sheet6!G:G,MATCH(B16,Sheet6!A:A,0))</f>
        <v>1210007,15|1430001,4</v>
      </c>
      <c r="U16" s="3">
        <v>1120001</v>
      </c>
      <c r="V16" s="3">
        <f>INDEX(Sheet6!H:H,MATCH(B16,Sheet6!A:A,0))</f>
        <v>50550</v>
      </c>
      <c r="W16" s="23">
        <v>0</v>
      </c>
      <c r="X16" s="3" t="s">
        <v>1312</v>
      </c>
      <c r="Y16" s="23">
        <v>1120001</v>
      </c>
      <c r="Z16" s="23">
        <v>337000</v>
      </c>
      <c r="AA16" s="27" t="str">
        <f>IF($E16=2,INDEX(Sheet2!Q:Q,MATCH($C16,Sheet2!$A:$A,0)),IF(OR(N16=3,N16=8,N16=13,,N16=38),INDEX(Sheet2!$AC:$AC,MATCH($N16,Sheet2!$AA:$AA,0))&amp;O16,INDEX(Sheet2!$AC:$AC,MATCH($N16,Sheet2!$AA:$AA,0))&amp;(O16/10)&amp;"%"))</f>
        <v>觉醒后基础防御力增加130</v>
      </c>
    </row>
    <row r="17" spans="1:27">
      <c r="A17" s="23" t="s">
        <v>53</v>
      </c>
      <c r="B17" s="23">
        <f t="shared" si="0"/>
        <v>212</v>
      </c>
      <c r="C17" s="3">
        <v>2</v>
      </c>
      <c r="D17" s="3">
        <v>12</v>
      </c>
      <c r="E17" s="3">
        <f t="shared" si="1"/>
        <v>1</v>
      </c>
      <c r="F17" s="3">
        <f>IF(AND($D17=1,$E17=1),VLOOKUP($C17,Sheet2!$A:$J,3,0),IF($E17=2,INDEX(Sheet2!G:G,MATCH($C17,Sheet2!$A:$A,0)),F16))</f>
        <v>201</v>
      </c>
      <c r="G17" s="3">
        <f>IF(AND($D17=1,$E17=1),VLOOKUP($C17,Sheet2!$A:$J,4,0),IF($E17=2,INDEX(Sheet2!H:H,MATCH($C17,Sheet2!$A:$A,0)),G16))</f>
        <v>207</v>
      </c>
      <c r="H17" s="3">
        <f>IF(AND($D17=1,$E17=1),VLOOKUP($C17,Sheet2!$A:$J,5,0),IF($E17=2,INDEX(Sheet2!I:I,MATCH($C17,Sheet2!$A:$A,0)),H16))</f>
        <v>203</v>
      </c>
      <c r="I17" s="3">
        <f>IF(AND($D17=1,$E17=1),VLOOKUP($C17,Sheet2!$A:$J,6,0),IF($E17=2,INDEX(Sheet2!J:J,MATCH($C17,Sheet2!$A:$A,0)),I16))</f>
        <v>204</v>
      </c>
      <c r="K17" s="31">
        <v>0</v>
      </c>
      <c r="L17" s="31">
        <v>0</v>
      </c>
      <c r="M17" s="31">
        <v>0</v>
      </c>
      <c r="N17" s="27">
        <f>VLOOKUP(B17,Sheet5!$D:$G,3,0)</f>
        <v>3</v>
      </c>
      <c r="O17" s="27">
        <f>VLOOKUP(B17,Sheet5!$D:$G,4,0)</f>
        <v>1200</v>
      </c>
      <c r="P17" s="27" t="s">
        <v>58</v>
      </c>
      <c r="Q17" s="27">
        <f>IFERROR(VLOOKUP(R17,Sheet2!V:X,3,FALSE),VLOOKUP(B17,Sheet5!D:H,5,0))</f>
        <v>340020010</v>
      </c>
      <c r="R17" s="27" t="str">
        <f>IF(E17=2,INDEX(Sheet2!P:P,MATCH(C17,Sheet2!A:A,0)),INDEX(Sheet2!AB:AB,MATCH(N17,Sheet2!AA:AA,0)))</f>
        <v>生命强化</v>
      </c>
      <c r="S17" s="27" t="str">
        <f>IF($E17=2,INDEX(Sheet2!Q:Q,MATCH($C17,Sheet2!$A:$A,0)),IF(OR(N17=3,N17=8,N17=13,,N17=38),INDEX(Sheet2!$AC:$AC,MATCH($N17,Sheet2!$AA:$AA,0))&amp;O17,INDEX(Sheet2!$AC:$AC,MATCH($N17,Sheet2!$AA:$AA,0))&amp;(O17/10)&amp;"%"))</f>
        <v>觉醒后基础生命上限增加1200</v>
      </c>
      <c r="T17" s="3" t="str">
        <f>INDEX(Sheet6!G:G,MATCH(B17,Sheet6!A:A,0))</f>
        <v>1210007,18|1430001,5</v>
      </c>
      <c r="U17" s="3">
        <v>1120001</v>
      </c>
      <c r="V17" s="3">
        <f>INDEX(Sheet6!H:H,MATCH(B17,Sheet6!A:A,0))</f>
        <v>70650</v>
      </c>
      <c r="W17" s="23">
        <v>0</v>
      </c>
      <c r="X17" s="3" t="s">
        <v>1313</v>
      </c>
      <c r="Y17" s="23">
        <v>1120001</v>
      </c>
      <c r="Z17" s="23">
        <v>471000</v>
      </c>
      <c r="AA17" s="27" t="str">
        <f>IF($E17=2,INDEX(Sheet2!Q:Q,MATCH($C17,Sheet2!$A:$A,0)),IF(OR(N17=3,N17=8,N17=13,,N17=38),INDEX(Sheet2!$AC:$AC,MATCH($N17,Sheet2!$AA:$AA,0))&amp;O17,INDEX(Sheet2!$AC:$AC,MATCH($N17,Sheet2!$AA:$AA,0))&amp;(O17/10)&amp;"%"))</f>
        <v>觉醒后基础生命上限增加1200</v>
      </c>
    </row>
    <row r="18" spans="1:27">
      <c r="A18" s="23" t="s">
        <v>53</v>
      </c>
      <c r="B18" s="23">
        <f t="shared" si="0"/>
        <v>213</v>
      </c>
      <c r="C18" s="3">
        <v>2</v>
      </c>
      <c r="D18" s="3">
        <v>13</v>
      </c>
      <c r="E18" s="3">
        <f t="shared" si="1"/>
        <v>1</v>
      </c>
      <c r="F18" s="3">
        <f>IF(AND($D18=1,$E18=1),VLOOKUP($C18,Sheet2!$A:$J,3,0),IF($E18=2,INDEX(Sheet2!G:G,MATCH($C18,Sheet2!$A:$A,0)),F17))</f>
        <v>201</v>
      </c>
      <c r="G18" s="3">
        <f>IF(AND($D18=1,$E18=1),VLOOKUP($C18,Sheet2!$A:$J,4,0),IF($E18=2,INDEX(Sheet2!H:H,MATCH($C18,Sheet2!$A:$A,0)),G17))</f>
        <v>207</v>
      </c>
      <c r="H18" s="3">
        <f>IF(AND($D18=1,$E18=1),VLOOKUP($C18,Sheet2!$A:$J,5,0),IF($E18=2,INDEX(Sheet2!I:I,MATCH($C18,Sheet2!$A:$A,0)),H17))</f>
        <v>203</v>
      </c>
      <c r="I18" s="3">
        <f>IF(AND($D18=1,$E18=1),VLOOKUP($C18,Sheet2!$A:$J,6,0),IF($E18=2,INDEX(Sheet2!J:J,MATCH($C18,Sheet2!$A:$A,0)),I17))</f>
        <v>204</v>
      </c>
      <c r="K18" s="31">
        <v>0</v>
      </c>
      <c r="L18" s="31">
        <v>0</v>
      </c>
      <c r="M18" s="31">
        <v>0</v>
      </c>
      <c r="N18" s="27">
        <f>VLOOKUP(B18,Sheet5!$D:$G,3,0)</f>
        <v>8</v>
      </c>
      <c r="O18" s="27">
        <f>VLOOKUP(B18,Sheet5!$D:$G,4,0)</f>
        <v>200</v>
      </c>
      <c r="P18" s="27" t="s">
        <v>59</v>
      </c>
      <c r="Q18" s="27">
        <f>IFERROR(VLOOKUP(R18,Sheet2!V:X,3,FALSE),VLOOKUP(B18,Sheet5!D:H,5,0))</f>
        <v>340020007</v>
      </c>
      <c r="R18" s="27" t="str">
        <f>IF(E18=2,INDEX(Sheet2!P:P,MATCH(C18,Sheet2!A:A,0)),INDEX(Sheet2!AB:AB,MATCH(N18,Sheet2!AA:AA,0)))</f>
        <v>攻击强化</v>
      </c>
      <c r="S18" s="27" t="str">
        <f>IF($E18=2,INDEX(Sheet2!Q:Q,MATCH($C18,Sheet2!$A:$A,0)),IF(OR(N18=3,N18=8,N18=13,,N18=38),INDEX(Sheet2!$AC:$AC,MATCH($N18,Sheet2!$AA:$AA,0))&amp;O18,INDEX(Sheet2!$AC:$AC,MATCH($N18,Sheet2!$AA:$AA,0))&amp;(O18/10)&amp;"%"))</f>
        <v>觉醒后基础攻击力增加200</v>
      </c>
      <c r="T18" s="3" t="str">
        <f>INDEX(Sheet6!G:G,MATCH(B18,Sheet6!A:A,0))</f>
        <v>1210007,24|1430001,6</v>
      </c>
      <c r="U18" s="3">
        <v>1120001</v>
      </c>
      <c r="V18" s="3">
        <f>INDEX(Sheet6!H:H,MATCH(B18,Sheet6!A:A,0))</f>
        <v>96750</v>
      </c>
      <c r="W18" s="23">
        <v>0</v>
      </c>
      <c r="X18" s="3" t="s">
        <v>1314</v>
      </c>
      <c r="Y18" s="23">
        <v>1120001</v>
      </c>
      <c r="Z18" s="23">
        <v>645000</v>
      </c>
      <c r="AA18" s="27" t="str">
        <f>IF($E18=2,INDEX(Sheet2!Q:Q,MATCH($C18,Sheet2!$A:$A,0)),IF(OR(N18=3,N18=8,N18=13,,N18=38),INDEX(Sheet2!$AC:$AC,MATCH($N18,Sheet2!$AA:$AA,0))&amp;O18,INDEX(Sheet2!$AC:$AC,MATCH($N18,Sheet2!$AA:$AA,0))&amp;(O18/10)&amp;"%"))</f>
        <v>觉醒后基础攻击力增加200</v>
      </c>
    </row>
    <row r="19" spans="1:27">
      <c r="A19" s="23" t="s">
        <v>53</v>
      </c>
      <c r="B19" s="23">
        <f t="shared" si="0"/>
        <v>214</v>
      </c>
      <c r="C19" s="3">
        <v>2</v>
      </c>
      <c r="D19" s="3">
        <v>14</v>
      </c>
      <c r="E19" s="3">
        <f t="shared" si="1"/>
        <v>2</v>
      </c>
      <c r="F19" s="3">
        <f>IF(AND($D19=1,$E19=1),VLOOKUP($C19,Sheet2!$A:$J,3,0),IF($E19=2,INDEX(Sheet2!G:G,MATCH($C19,Sheet2!$A:$A,0)+1),F18))</f>
        <v>201</v>
      </c>
      <c r="G19" s="3">
        <f>IF(AND($D19=1,$E19=1),VLOOKUP($C19,Sheet2!$A:$J,4,0),IF($E19=2,INDEX(Sheet2!H:H,MATCH($C19,Sheet2!$A:$A,0)+1),G18))</f>
        <v>207</v>
      </c>
      <c r="H19" s="3">
        <f>IF(AND($D19=1,$E19=1),VLOOKUP($C19,Sheet2!$A:$J,5,0),IF($E19=2,INDEX(Sheet2!I:I,MATCH($C19,Sheet2!$A:$A,0)+1),H18))</f>
        <v>210</v>
      </c>
      <c r="I19" s="3">
        <f>IF(AND($D19=1,$E19=1),VLOOKUP($C19,Sheet2!$A:$J,6,0),IF($E19=2,INDEX(Sheet2!J:J,MATCH($C19,Sheet2!$A:$A,0)+1),I18))</f>
        <v>204</v>
      </c>
      <c r="K19" s="31">
        <v>0</v>
      </c>
      <c r="L19" s="31">
        <v>0</v>
      </c>
      <c r="M19" s="31">
        <v>0</v>
      </c>
      <c r="N19" s="27">
        <f>VLOOKUP(B19,Sheet5!$D:$G,3,0)</f>
        <v>0</v>
      </c>
      <c r="O19" s="27">
        <f>VLOOKUP(B19,Sheet5!$D:$G,4,0)</f>
        <v>0</v>
      </c>
      <c r="P19" s="27" t="s">
        <v>60</v>
      </c>
      <c r="Q19" s="27">
        <f>IFERROR(VLOOKUP(R19,Sheet2!V:X,3,FALSE),VLOOKUP(B19,Sheet5!D:H,5,0))</f>
        <v>311000203</v>
      </c>
      <c r="R19" s="27" t="str">
        <f>IF(E19=2,INDEX(Sheet2!P:P,MATCH(C19,Sheet2!A:A,0)+1),INDEX(Sheet2!AB:AB,MATCH(N19,Sheet2!AA:AA,0)))</f>
        <v>焚烧炮</v>
      </c>
      <c r="S19" s="27" t="s">
        <v>2291</v>
      </c>
      <c r="T19" s="3" t="str">
        <f>INDEX(Sheet6!G:G,MATCH(B19,Sheet6!A:A,0))</f>
        <v>1431002,1</v>
      </c>
      <c r="U19" s="3">
        <v>1120001</v>
      </c>
      <c r="V19" s="3">
        <f>INDEX(Sheet6!H:H,MATCH(B19,Sheet6!A:A,0))</f>
        <v>130500</v>
      </c>
      <c r="W19" s="23">
        <v>0</v>
      </c>
      <c r="X19" s="3" t="s">
        <v>1315</v>
      </c>
      <c r="Y19" s="23">
        <v>1120001</v>
      </c>
      <c r="Z19" s="23">
        <v>870000</v>
      </c>
      <c r="AA19" s="27" t="str">
        <f>IF($E19=2,INDEX(Sheet2!Q:Q,MATCH($C19,Sheet2!$A:$A,0)+1),IF(OR(N19=3,N19=8,N19=13,,N19=38),INDEX(Sheet2!$AC:$AC,MATCH($N19,Sheet2!$AA:$AA,0))&amp;O19,INDEX(Sheet2!$AC:$AC,MATCH($N19,Sheet2!$AA:$AA,0))&amp;(O19/10)&amp;"%"))</f>
        <v>使用焚烧炮对全体敌人造成攻击力&lt;color=#e56000&gt;155%&lt;/color&gt;的伤害</v>
      </c>
    </row>
    <row r="20" spans="1:27">
      <c r="A20" s="23" t="s">
        <v>53</v>
      </c>
      <c r="B20" s="23">
        <f t="shared" si="0"/>
        <v>215</v>
      </c>
      <c r="C20" s="3">
        <v>2</v>
      </c>
      <c r="D20" s="3">
        <v>15</v>
      </c>
      <c r="E20" s="3">
        <f t="shared" si="1"/>
        <v>1</v>
      </c>
      <c r="F20" s="3">
        <f>IF(AND($D20=1,$E20=1),VLOOKUP($C20,Sheet2!$A:$J,3,0),IF($E20=2,INDEX(Sheet2!G:G,MATCH($C20,Sheet2!$A:$A,0)+1),F19))</f>
        <v>201</v>
      </c>
      <c r="G20" s="3">
        <f>IF(AND($D20=1,$E20=1),VLOOKUP($C20,Sheet2!$A:$J,4,0),IF($E20=2,INDEX(Sheet2!H:H,MATCH($C20,Sheet2!$A:$A,0)+1),G19))</f>
        <v>207</v>
      </c>
      <c r="H20" s="3">
        <f>IF(AND($D20=1,$E20=1),VLOOKUP($C20,Sheet2!$A:$J,5,0),IF($E20=2,INDEX(Sheet2!I:I,MATCH($C20,Sheet2!$A:$A,0)+1),H19))</f>
        <v>210</v>
      </c>
      <c r="I20" s="3">
        <f>IF(AND($D20=1,$E20=1),VLOOKUP($C20,Sheet2!$A:$J,6,0),IF($E20=2,INDEX(Sheet2!J:J,MATCH($C20,Sheet2!$A:$A,0)+1),I19))</f>
        <v>204</v>
      </c>
      <c r="K20" s="31">
        <v>0</v>
      </c>
      <c r="L20" s="31">
        <v>0</v>
      </c>
      <c r="M20" s="31">
        <v>0</v>
      </c>
      <c r="N20" s="27">
        <f>VLOOKUP(B20,Sheet5!$D:$G,3,0)</f>
        <v>8</v>
      </c>
      <c r="O20" s="27">
        <f>VLOOKUP(B20,Sheet5!$D:$G,4,0)</f>
        <v>100</v>
      </c>
      <c r="P20" s="27" t="s">
        <v>54</v>
      </c>
      <c r="Q20" s="27">
        <f>IFERROR(VLOOKUP(R20,Sheet2!V:X,3,FALSE),VLOOKUP(B20,Sheet5!D:H,5,0))</f>
        <v>340020006</v>
      </c>
      <c r="R20" s="27" t="str">
        <f>IF($E20=2,INDEX(Sheet2!P:P,MATCH($C20,Sheet2!$A:$A,0)),INDEX(Sheet2!$AB:$AB,MATCH($N20,Sheet2!$AA:$AA,0)))</f>
        <v>攻击强化</v>
      </c>
      <c r="S20" s="27" t="str">
        <f>IF($E20=2,INDEX(Sheet2!Q:Q,MATCH($C20,Sheet2!$A:$A,0)),IF(OR(N20=3,N20=8,N20=13,,N20=38),INDEX(Sheet2!$AC:$AC,MATCH($N20,Sheet2!$AA:$AA,0))&amp;O20,INDEX(Sheet2!$AC:$AC,MATCH($N20,Sheet2!$AA:$AA,0))&amp;(O20/10)&amp;"%"))</f>
        <v>觉醒后基础攻击力增加100</v>
      </c>
      <c r="T20" s="3" t="str">
        <f>INDEX(Sheet6!G:G,MATCH(B20,Sheet6!A:A,0))</f>
        <v>1210007,8|1430001,3</v>
      </c>
      <c r="U20" s="3">
        <v>1120001</v>
      </c>
      <c r="V20" s="3">
        <f>INDEX(Sheet6!H:H,MATCH(B20,Sheet6!A:A,0))</f>
        <v>26000</v>
      </c>
      <c r="W20" s="23">
        <v>0</v>
      </c>
      <c r="X20" s="3" t="s">
        <v>1309</v>
      </c>
      <c r="Y20" s="23">
        <v>1120001</v>
      </c>
      <c r="Z20" s="23">
        <v>130000</v>
      </c>
      <c r="AA20" s="27" t="str">
        <f>IF($E20=2,INDEX(Sheet2!Q:Q,MATCH($C20,Sheet2!$A:$A,0)),IF(OR(N20=3,N20=8,N20=13,,N20=38),INDEX(Sheet2!$AC:$AC,MATCH($N20,Sheet2!$AA:$AA,0))&amp;O20,INDEX(Sheet2!$AC:$AC,MATCH($N20,Sheet2!$AA:$AA,0))&amp;(O20/10)&amp;"%"))</f>
        <v>觉醒后基础攻击力增加100</v>
      </c>
    </row>
    <row r="21" spans="1:27">
      <c r="A21" s="23" t="s">
        <v>53</v>
      </c>
      <c r="B21" s="23">
        <f t="shared" si="0"/>
        <v>216</v>
      </c>
      <c r="C21" s="3">
        <v>2</v>
      </c>
      <c r="D21" s="3">
        <v>16</v>
      </c>
      <c r="E21" s="3">
        <f t="shared" si="1"/>
        <v>1</v>
      </c>
      <c r="F21" s="3">
        <f>IF(AND($D21=1,$E21=1),VLOOKUP($C21,Sheet2!$A:$J,3,0),IF($E21=2,INDEX(Sheet2!G:G,MATCH($C21,Sheet2!$A:$A,0)+1),F20))</f>
        <v>201</v>
      </c>
      <c r="G21" s="3">
        <f>IF(AND($D21=1,$E21=1),VLOOKUP($C21,Sheet2!$A:$J,4,0),IF($E21=2,INDEX(Sheet2!H:H,MATCH($C21,Sheet2!$A:$A,0)+1),G20))</f>
        <v>207</v>
      </c>
      <c r="H21" s="3">
        <f>IF(AND($D21=1,$E21=1),VLOOKUP($C21,Sheet2!$A:$J,5,0),IF($E21=2,INDEX(Sheet2!I:I,MATCH($C21,Sheet2!$A:$A,0)+1),H20))</f>
        <v>210</v>
      </c>
      <c r="I21" s="3">
        <f>IF(AND($D21=1,$E21=1),VLOOKUP($C21,Sheet2!$A:$J,6,0),IF($E21=2,INDEX(Sheet2!J:J,MATCH($C21,Sheet2!$A:$A,0)+1),I20))</f>
        <v>204</v>
      </c>
      <c r="K21" s="31">
        <v>0</v>
      </c>
      <c r="L21" s="31">
        <v>0</v>
      </c>
      <c r="M21" s="31">
        <v>0</v>
      </c>
      <c r="N21" s="27">
        <f>VLOOKUP(B21,Sheet5!$D:$G,3,0)</f>
        <v>3</v>
      </c>
      <c r="O21" s="27">
        <f>VLOOKUP(B21,Sheet5!$D:$G,4,0)</f>
        <v>600</v>
      </c>
      <c r="P21" s="27" t="s">
        <v>55</v>
      </c>
      <c r="Q21" s="27">
        <f>IFERROR(VLOOKUP(R21,Sheet2!V:X,3,FALSE),VLOOKUP(B21,Sheet5!D:H,5,0))</f>
        <v>340020009</v>
      </c>
      <c r="R21" s="27" t="str">
        <f>IF(E21=2,INDEX(Sheet2!P:P,MATCH(C21,Sheet2!A:A,0)),INDEX(Sheet2!AB:AB,MATCH(N21,Sheet2!AA:AA,0)))</f>
        <v>生命强化</v>
      </c>
      <c r="S21" s="27" t="str">
        <f>IF($E21=2,INDEX(Sheet2!Q:Q,MATCH($C21,Sheet2!$A:$A,0)),IF(OR(N21=3,N21=8,N21=13,,N21=38),INDEX(Sheet2!$AC:$AC,MATCH($N21,Sheet2!$AA:$AA,0))&amp;O21,INDEX(Sheet2!$AC:$AC,MATCH($N21,Sheet2!$AA:$AA,0))&amp;(O21/10)&amp;"%"))</f>
        <v>觉醒后基础生命上限增加600</v>
      </c>
      <c r="T21" s="3" t="str">
        <f>INDEX(Sheet6!G:G,MATCH(B21,Sheet6!A:A,0))</f>
        <v>1210007,12|1430001,6</v>
      </c>
      <c r="U21" s="3">
        <v>1120001</v>
      </c>
      <c r="V21" s="3">
        <f>INDEX(Sheet6!H:H,MATCH(B21,Sheet6!A:A,0))</f>
        <v>30000</v>
      </c>
      <c r="W21" s="23">
        <v>0</v>
      </c>
      <c r="X21" s="3" t="s">
        <v>1310</v>
      </c>
      <c r="Y21" s="23">
        <v>1120001</v>
      </c>
      <c r="Z21" s="23">
        <v>150000</v>
      </c>
      <c r="AA21" s="27" t="str">
        <f>IF($E21=2,INDEX(Sheet2!Q:Q,MATCH($C21,Sheet2!$A:$A,0)),IF(OR(N21=3,N21=8,N21=13,,N21=38),INDEX(Sheet2!$AC:$AC,MATCH($N21,Sheet2!$AA:$AA,0))&amp;O21,INDEX(Sheet2!$AC:$AC,MATCH($N21,Sheet2!$AA:$AA,0))&amp;(O21/10)&amp;"%"))</f>
        <v>觉醒后基础生命上限增加600</v>
      </c>
    </row>
    <row r="22" spans="1:27">
      <c r="A22" s="23" t="s">
        <v>53</v>
      </c>
      <c r="B22" s="23">
        <f t="shared" si="0"/>
        <v>217</v>
      </c>
      <c r="C22" s="3">
        <v>2</v>
      </c>
      <c r="D22" s="3">
        <v>17</v>
      </c>
      <c r="E22" s="3">
        <f t="shared" si="1"/>
        <v>1</v>
      </c>
      <c r="F22" s="3">
        <f>IF(AND($D22=1,$E22=1),VLOOKUP($C22,Sheet2!$A:$J,3,0),IF($E22=2,INDEX(Sheet2!G:G,MATCH($C22,Sheet2!$A:$A,0)+1),F21))</f>
        <v>201</v>
      </c>
      <c r="G22" s="3">
        <f>IF(AND($D22=1,$E22=1),VLOOKUP($C22,Sheet2!$A:$J,4,0),IF($E22=2,INDEX(Sheet2!H:H,MATCH($C22,Sheet2!$A:$A,0)+1),G21))</f>
        <v>207</v>
      </c>
      <c r="H22" s="3">
        <f>IF(AND($D22=1,$E22=1),VLOOKUP($C22,Sheet2!$A:$J,5,0),IF($E22=2,INDEX(Sheet2!I:I,MATCH($C22,Sheet2!$A:$A,0)+1),H21))</f>
        <v>210</v>
      </c>
      <c r="I22" s="3">
        <f>IF(AND($D22=1,$E22=1),VLOOKUP($C22,Sheet2!$A:$J,6,0),IF($E22=2,INDEX(Sheet2!J:J,MATCH($C22,Sheet2!$A:$A,0)+1),I21))</f>
        <v>204</v>
      </c>
      <c r="K22" s="31">
        <v>0</v>
      </c>
      <c r="L22" s="31">
        <v>0</v>
      </c>
      <c r="M22" s="31">
        <v>0</v>
      </c>
      <c r="N22" s="27">
        <f>VLOOKUP(B22,Sheet5!$D:$G,3,0)</f>
        <v>8</v>
      </c>
      <c r="O22" s="27">
        <f>VLOOKUP(B22,Sheet5!$D:$G,4,0)</f>
        <v>100</v>
      </c>
      <c r="P22" s="27" t="s">
        <v>56</v>
      </c>
      <c r="Q22" s="27">
        <f>IFERROR(VLOOKUP(R22,Sheet2!V:X,3,FALSE),VLOOKUP(B22,Sheet5!D:H,5,0))</f>
        <v>340020006</v>
      </c>
      <c r="R22" s="27" t="str">
        <f>IF(E22=2,INDEX(Sheet2!P:P,MATCH(C22,Sheet2!A:A,0)),INDEX(Sheet2!AB:AB,MATCH(N22,Sheet2!AA:AA,0)))</f>
        <v>攻击强化</v>
      </c>
      <c r="S22" s="27" t="str">
        <f>IF($E22=2,INDEX(Sheet2!Q:Q,MATCH($C22,Sheet2!$A:$A,0)),IF(OR(N22=3,N22=8,N22=13,,N22=38),INDEX(Sheet2!$AC:$AC,MATCH($N22,Sheet2!$AA:$AA,0))&amp;O22,INDEX(Sheet2!$AC:$AC,MATCH($N22,Sheet2!$AA:$AA,0))&amp;(O22/10)&amp;"%"))</f>
        <v>觉醒后基础攻击力增加100</v>
      </c>
      <c r="T22" s="3" t="str">
        <f>INDEX(Sheet6!G:G,MATCH(B22,Sheet6!A:A,0))</f>
        <v>1210007,16|1430001,9</v>
      </c>
      <c r="U22" s="3">
        <v>1120001</v>
      </c>
      <c r="V22" s="3">
        <f>INDEX(Sheet6!H:H,MATCH(B22,Sheet6!A:A,0))</f>
        <v>45000</v>
      </c>
      <c r="W22" s="23">
        <v>0</v>
      </c>
      <c r="X22" s="3" t="s">
        <v>1311</v>
      </c>
      <c r="Y22" s="23">
        <v>1120001</v>
      </c>
      <c r="Z22" s="23">
        <v>225000</v>
      </c>
      <c r="AA22" s="27" t="str">
        <f>IF($E22=2,INDEX(Sheet2!Q:Q,MATCH($C22,Sheet2!$A:$A,0)),IF(OR(N22=3,N22=8,N22=13,,N22=38),INDEX(Sheet2!$AC:$AC,MATCH($N22,Sheet2!$AA:$AA,0))&amp;O22,INDEX(Sheet2!$AC:$AC,MATCH($N22,Sheet2!$AA:$AA,0))&amp;(O22/10)&amp;"%"))</f>
        <v>觉醒后基础攻击力增加100</v>
      </c>
    </row>
    <row r="23" spans="1:27">
      <c r="A23" s="23" t="s">
        <v>53</v>
      </c>
      <c r="B23" s="23">
        <f t="shared" si="0"/>
        <v>218</v>
      </c>
      <c r="C23" s="3">
        <v>2</v>
      </c>
      <c r="D23" s="3">
        <v>18</v>
      </c>
      <c r="E23" s="3">
        <f t="shared" si="1"/>
        <v>1</v>
      </c>
      <c r="F23" s="3">
        <f>IF(AND($D23=1,$E23=1),VLOOKUP($C23,Sheet2!$A:$J,3,0),IF($E23=2,INDEX(Sheet2!G:G,MATCH($C23,Sheet2!$A:$A,0)+1),F22))</f>
        <v>201</v>
      </c>
      <c r="G23" s="3">
        <f>IF(AND($D23=1,$E23=1),VLOOKUP($C23,Sheet2!$A:$J,4,0),IF($E23=2,INDEX(Sheet2!H:H,MATCH($C23,Sheet2!$A:$A,0)+1),G22))</f>
        <v>207</v>
      </c>
      <c r="H23" s="3">
        <f>IF(AND($D23=1,$E23=1),VLOOKUP($C23,Sheet2!$A:$J,5,0),IF($E23=2,INDEX(Sheet2!I:I,MATCH($C23,Sheet2!$A:$A,0)+1),H22))</f>
        <v>210</v>
      </c>
      <c r="I23" s="3">
        <f>IF(AND($D23=1,$E23=1),VLOOKUP($C23,Sheet2!$A:$J,6,0),IF($E23=2,INDEX(Sheet2!J:J,MATCH($C23,Sheet2!$A:$A,0)+1),I22))</f>
        <v>204</v>
      </c>
      <c r="K23" s="31">
        <v>0</v>
      </c>
      <c r="L23" s="31">
        <v>0</v>
      </c>
      <c r="M23" s="31">
        <v>0</v>
      </c>
      <c r="N23" s="27">
        <f>VLOOKUP(B23,Sheet5!$D:$G,3,0)</f>
        <v>13</v>
      </c>
      <c r="O23" s="27">
        <f>VLOOKUP(B23,Sheet5!$D:$G,4,0)</f>
        <v>130</v>
      </c>
      <c r="P23" s="27" t="s">
        <v>57</v>
      </c>
      <c r="Q23" s="27">
        <f>IFERROR(VLOOKUP(R23,Sheet2!V:X,3,FALSE),VLOOKUP(B23,Sheet5!D:H,5,0))</f>
        <v>340020004</v>
      </c>
      <c r="R23" s="27" t="str">
        <f>IF(E23=2,INDEX(Sheet2!P:P,MATCH(C23,Sheet2!A:A,0)),INDEX(Sheet2!AB:AB,MATCH(N23,Sheet2!AA:AA,0)))</f>
        <v>防御强化</v>
      </c>
      <c r="S23" s="27" t="str">
        <f>IF($E23=2,INDEX(Sheet2!Q:Q,MATCH($C23,Sheet2!$A:$A,0)),IF(OR(N23=3,N23=8,N23=13,,N23=38),INDEX(Sheet2!$AC:$AC,MATCH($N23,Sheet2!$AA:$AA,0))&amp;O23,INDEX(Sheet2!$AC:$AC,MATCH($N23,Sheet2!$AA:$AA,0))&amp;(O23/10)&amp;"%"))</f>
        <v>觉醒后基础防御力增加130</v>
      </c>
      <c r="T23" s="3" t="str">
        <f>INDEX(Sheet6!G:G,MATCH(B23,Sheet6!A:A,0))</f>
        <v>1210007,20|1430001,12</v>
      </c>
      <c r="U23" s="3">
        <v>1120001</v>
      </c>
      <c r="V23" s="3">
        <f>INDEX(Sheet6!H:H,MATCH(B23,Sheet6!A:A,0))</f>
        <v>67400</v>
      </c>
      <c r="W23" s="23">
        <v>0</v>
      </c>
      <c r="X23" s="3" t="s">
        <v>1312</v>
      </c>
      <c r="Y23" s="23">
        <v>1120001</v>
      </c>
      <c r="Z23" s="23">
        <v>337000</v>
      </c>
      <c r="AA23" s="27" t="str">
        <f>IF($E23=2,INDEX(Sheet2!Q:Q,MATCH($C23,Sheet2!$A:$A,0)),IF(OR(N23=3,N23=8,N23=13,,N23=38),INDEX(Sheet2!$AC:$AC,MATCH($N23,Sheet2!$AA:$AA,0))&amp;O23,INDEX(Sheet2!$AC:$AC,MATCH($N23,Sheet2!$AA:$AA,0))&amp;(O23/10)&amp;"%"))</f>
        <v>觉醒后基础防御力增加130</v>
      </c>
    </row>
    <row r="24" spans="1:27">
      <c r="A24" s="23" t="s">
        <v>53</v>
      </c>
      <c r="B24" s="23">
        <f t="shared" si="0"/>
        <v>219</v>
      </c>
      <c r="C24" s="3">
        <v>2</v>
      </c>
      <c r="D24" s="3">
        <v>19</v>
      </c>
      <c r="E24" s="3">
        <f t="shared" si="1"/>
        <v>1</v>
      </c>
      <c r="F24" s="3">
        <f>IF(AND($D24=1,$E24=1),VLOOKUP($C24,Sheet2!$A:$J,3,0),IF($E24=2,INDEX(Sheet2!G:G,MATCH($C24,Sheet2!$A:$A,0)+1),F23))</f>
        <v>201</v>
      </c>
      <c r="G24" s="3">
        <f>IF(AND($D24=1,$E24=1),VLOOKUP($C24,Sheet2!$A:$J,4,0),IF($E24=2,INDEX(Sheet2!H:H,MATCH($C24,Sheet2!$A:$A,0)+1),G23))</f>
        <v>207</v>
      </c>
      <c r="H24" s="3">
        <f>IF(AND($D24=1,$E24=1),VLOOKUP($C24,Sheet2!$A:$J,5,0),IF($E24=2,INDEX(Sheet2!I:I,MATCH($C24,Sheet2!$A:$A,0)+1),H23))</f>
        <v>210</v>
      </c>
      <c r="I24" s="3">
        <f>IF(AND($D24=1,$E24=1),VLOOKUP($C24,Sheet2!$A:$J,6,0),IF($E24=2,INDEX(Sheet2!J:J,MATCH($C24,Sheet2!$A:$A,0)+1),I23))</f>
        <v>204</v>
      </c>
      <c r="K24" s="31">
        <v>0</v>
      </c>
      <c r="L24" s="31">
        <v>0</v>
      </c>
      <c r="M24" s="31">
        <v>0</v>
      </c>
      <c r="N24" s="27">
        <f>VLOOKUP(B24,Sheet5!$D:$G,3,0)</f>
        <v>3</v>
      </c>
      <c r="O24" s="27">
        <f>VLOOKUP(B24,Sheet5!$D:$G,4,0)</f>
        <v>1200</v>
      </c>
      <c r="P24" s="27" t="s">
        <v>58</v>
      </c>
      <c r="Q24" s="27">
        <f>IFERROR(VLOOKUP(R24,Sheet2!V:X,3,FALSE),VLOOKUP(B24,Sheet5!D:H,5,0))</f>
        <v>340020010</v>
      </c>
      <c r="R24" s="27" t="str">
        <f>IF(E24=2,INDEX(Sheet2!P:P,MATCH(C24,Sheet2!A:A,0)),INDEX(Sheet2!AB:AB,MATCH(N24,Sheet2!AA:AA,0)))</f>
        <v>生命强化</v>
      </c>
      <c r="S24" s="27" t="str">
        <f>IF($E24=2,INDEX(Sheet2!Q:Q,MATCH($C24,Sheet2!$A:$A,0)),IF(OR(N24=3,N24=8,N24=13,,N24=38),INDEX(Sheet2!$AC:$AC,MATCH($N24,Sheet2!$AA:$AA,0))&amp;O24,INDEX(Sheet2!$AC:$AC,MATCH($N24,Sheet2!$AA:$AA,0))&amp;(O24/10)&amp;"%"))</f>
        <v>觉醒后基础生命上限增加1200</v>
      </c>
      <c r="T24" s="3" t="str">
        <f>INDEX(Sheet6!G:G,MATCH(B24,Sheet6!A:A,0))</f>
        <v>1210007,24|1430001,15</v>
      </c>
      <c r="U24" s="3">
        <v>1120001</v>
      </c>
      <c r="V24" s="3">
        <f>INDEX(Sheet6!H:H,MATCH(B24,Sheet6!A:A,0))</f>
        <v>94200</v>
      </c>
      <c r="W24" s="23">
        <v>0</v>
      </c>
      <c r="X24" s="3" t="s">
        <v>1313</v>
      </c>
      <c r="Y24" s="23">
        <v>1120001</v>
      </c>
      <c r="Z24" s="23">
        <v>471000</v>
      </c>
      <c r="AA24" s="27" t="str">
        <f>IF($E24=2,INDEX(Sheet2!Q:Q,MATCH($C24,Sheet2!$A:$A,0)),IF(OR(N24=3,N24=8,N24=13,,N24=38),INDEX(Sheet2!$AC:$AC,MATCH($N24,Sheet2!$AA:$AA,0))&amp;O24,INDEX(Sheet2!$AC:$AC,MATCH($N24,Sheet2!$AA:$AA,0))&amp;(O24/10)&amp;"%"))</f>
        <v>觉醒后基础生命上限增加1200</v>
      </c>
    </row>
    <row r="25" spans="1:27">
      <c r="A25" s="23" t="s">
        <v>53</v>
      </c>
      <c r="B25" s="23">
        <f t="shared" si="0"/>
        <v>220</v>
      </c>
      <c r="C25" s="3">
        <v>2</v>
      </c>
      <c r="D25" s="3">
        <v>20</v>
      </c>
      <c r="E25" s="3">
        <f t="shared" si="1"/>
        <v>1</v>
      </c>
      <c r="F25" s="3">
        <f>IF(AND($D25=1,$E25=1),VLOOKUP($C25,Sheet2!$A:$J,3,0),IF($E25=2,INDEX(Sheet2!G:G,MATCH($C25,Sheet2!$A:$A,0)+1),F24))</f>
        <v>201</v>
      </c>
      <c r="G25" s="3">
        <f>IF(AND($D25=1,$E25=1),VLOOKUP($C25,Sheet2!$A:$J,4,0),IF($E25=2,INDEX(Sheet2!H:H,MATCH($C25,Sheet2!$A:$A,0)+1),G24))</f>
        <v>207</v>
      </c>
      <c r="H25" s="3">
        <f>IF(AND($D25=1,$E25=1),VLOOKUP($C25,Sheet2!$A:$J,5,0),IF($E25=2,INDEX(Sheet2!I:I,MATCH($C25,Sheet2!$A:$A,0)+1),H24))</f>
        <v>210</v>
      </c>
      <c r="I25" s="3">
        <f>IF(AND($D25=1,$E25=1),VLOOKUP($C25,Sheet2!$A:$J,6,0),IF($E25=2,INDEX(Sheet2!J:J,MATCH($C25,Sheet2!$A:$A,0)+1),I24))</f>
        <v>204</v>
      </c>
      <c r="K25" s="31">
        <v>0</v>
      </c>
      <c r="L25" s="31">
        <v>0</v>
      </c>
      <c r="M25" s="31">
        <v>0</v>
      </c>
      <c r="N25" s="27">
        <f>VLOOKUP(B25,Sheet5!$D:$G,3,0)</f>
        <v>8</v>
      </c>
      <c r="O25" s="27">
        <f>VLOOKUP(B25,Sheet5!$D:$G,4,0)</f>
        <v>200</v>
      </c>
      <c r="P25" s="27" t="s">
        <v>59</v>
      </c>
      <c r="Q25" s="27">
        <f>IFERROR(VLOOKUP(R25,Sheet2!V:X,3,FALSE),VLOOKUP(B25,Sheet5!D:H,5,0))</f>
        <v>340020007</v>
      </c>
      <c r="R25" s="27" t="str">
        <f>IF(E25=2,INDEX(Sheet2!P:P,MATCH(C25,Sheet2!A:A,0)),INDEX(Sheet2!AB:AB,MATCH(N25,Sheet2!AA:AA,0)))</f>
        <v>攻击强化</v>
      </c>
      <c r="S25" s="27" t="str">
        <f>IF($E25=2,INDEX(Sheet2!Q:Q,MATCH($C25,Sheet2!$A:$A,0)),IF(OR(N25=3,N25=8,N25=13,,N25=38),INDEX(Sheet2!$AC:$AC,MATCH($N25,Sheet2!$AA:$AA,0))&amp;O25,INDEX(Sheet2!$AC:$AC,MATCH($N25,Sheet2!$AA:$AA,0))&amp;(O25/10)&amp;"%"))</f>
        <v>觉醒后基础攻击力增加200</v>
      </c>
      <c r="T25" s="3" t="str">
        <f>INDEX(Sheet6!G:G,MATCH(B25,Sheet6!A:A,0))</f>
        <v>1210007,32|1430001,18</v>
      </c>
      <c r="U25" s="3">
        <v>1120001</v>
      </c>
      <c r="V25" s="3">
        <f>INDEX(Sheet6!H:H,MATCH(B25,Sheet6!A:A,0))</f>
        <v>129000</v>
      </c>
      <c r="W25" s="23">
        <v>0</v>
      </c>
      <c r="X25" s="3" t="s">
        <v>1314</v>
      </c>
      <c r="Y25" s="23">
        <v>1120001</v>
      </c>
      <c r="Z25" s="23">
        <v>645000</v>
      </c>
      <c r="AA25" s="27" t="str">
        <f>IF($E25=2,INDEX(Sheet2!Q:Q,MATCH($C25,Sheet2!$A:$A,0)),IF(OR(N25=3,N25=8,N25=13,,N25=38),INDEX(Sheet2!$AC:$AC,MATCH($N25,Sheet2!$AA:$AA,0))&amp;O25,INDEX(Sheet2!$AC:$AC,MATCH($N25,Sheet2!$AA:$AA,0))&amp;(O25/10)&amp;"%"))</f>
        <v>觉醒后基础攻击力增加200</v>
      </c>
    </row>
    <row r="26" spans="1:27">
      <c r="A26" s="23" t="s">
        <v>53</v>
      </c>
      <c r="B26" s="23">
        <f t="shared" si="0"/>
        <v>221</v>
      </c>
      <c r="C26" s="3">
        <v>2</v>
      </c>
      <c r="D26" s="3">
        <v>21</v>
      </c>
      <c r="E26" s="3">
        <f t="shared" si="1"/>
        <v>2</v>
      </c>
      <c r="F26" s="3">
        <f>IF(AND($D26=1,$E26=1),VLOOKUP($C26,Sheet2!$A:$J,3,0),IF($E26=2,INDEX(Sheet2!G:G,MATCH($C26,Sheet2!$A:$A,0)+2),F25))</f>
        <v>201</v>
      </c>
      <c r="G26" s="3">
        <f>IF(AND($D26=1,$E26=1),VLOOKUP($C26,Sheet2!$A:$J,4,0),IF($E26=2,INDEX(Sheet2!H:H,MATCH($C26,Sheet2!$A:$A,0)+2),G25))</f>
        <v>211</v>
      </c>
      <c r="H26" s="3">
        <f>IF(AND($D26=1,$E26=1),VLOOKUP($C26,Sheet2!$A:$J,5,0),IF($E26=2,INDEX(Sheet2!I:I,MATCH($C26,Sheet2!$A:$A,0)+2),H25))</f>
        <v>210</v>
      </c>
      <c r="I26" s="3">
        <f>IF(AND($D26=1,$E26=1),VLOOKUP($C26,Sheet2!$A:$J,6,0),IF($E26=2,INDEX(Sheet2!J:J,MATCH($C26,Sheet2!$A:$A,0)+2),I25))</f>
        <v>204</v>
      </c>
      <c r="K26" s="31">
        <v>0</v>
      </c>
      <c r="L26" s="31">
        <v>0</v>
      </c>
      <c r="M26" s="31">
        <v>0</v>
      </c>
      <c r="N26" s="27">
        <f>VLOOKUP(B26,Sheet5!$D:$G,3,0)</f>
        <v>0</v>
      </c>
      <c r="O26" s="27">
        <f>VLOOKUP(B26,Sheet5!$D:$G,4,0)</f>
        <v>0</v>
      </c>
      <c r="P26" s="27" t="s">
        <v>60</v>
      </c>
      <c r="Q26" s="27">
        <f>IFERROR(VLOOKUP(R26,Sheet2!V:X,3,FALSE),VLOOKUP(B26,Sheet5!D:H,5,0))</f>
        <v>311000202</v>
      </c>
      <c r="R26" s="27" t="str">
        <f>IF(E26=2,INDEX(Sheet2!P:P,MATCH(C26,Sheet2!A:A,0)+2),INDEX(Sheet2!AB:AB,MATCH(N26,Sheet2!AA:AA,0)))</f>
        <v>战斗的自负（觉醒）</v>
      </c>
      <c r="S26" s="27" t="s">
        <v>2415</v>
      </c>
      <c r="T26" s="3" t="str">
        <f>INDEX(Sheet6!G:G,MATCH(B26,Sheet6!A:A,0))</f>
        <v>1431002,3</v>
      </c>
      <c r="U26" s="3">
        <v>1120001</v>
      </c>
      <c r="V26" s="3">
        <f>INDEX(Sheet6!H:H,MATCH(B26,Sheet6!A:A,0))</f>
        <v>174000</v>
      </c>
      <c r="W26" s="23">
        <v>0</v>
      </c>
      <c r="X26" s="3" t="s">
        <v>1315</v>
      </c>
      <c r="Y26" s="23">
        <v>1120001</v>
      </c>
      <c r="Z26" s="23">
        <v>870000</v>
      </c>
      <c r="AA26" s="27" t="str">
        <f>IF($E26=2,INDEX(Sheet2!Q:Q,MATCH($C26,Sheet2!$A:$A,0)+2),IF(OR(N26=3,N26=8,N26=13,,N26=38),INDEX(Sheet2!$AC:$AC,MATCH($N26,Sheet2!$AA:$AA,0))&amp;O26,INDEX(Sheet2!$AC:$AC,MATCH($N26,Sheet2!$AA:$AA,0))&amp;(O26/10)&amp;"%"))</f>
        <v>杰诺斯·武装战斗中暴击概率提高&lt;color=#e56000&gt;15%&lt;/color&gt;。杰诺斯·武装的暴击有&lt;color=#e56000&gt;80%&lt;/color&gt;概率使敌人&lt;color=#f2b600&gt;烧伤&lt;/color&gt;（每层减少目标100防御,可叠3层），持续&lt;color=#e56000&gt;3&lt;/color&gt;回合。</v>
      </c>
    </row>
    <row r="27" spans="1:27">
      <c r="A27" s="23" t="s">
        <v>53</v>
      </c>
      <c r="B27" s="23">
        <f t="shared" si="0"/>
        <v>222</v>
      </c>
      <c r="C27" s="3">
        <v>2</v>
      </c>
      <c r="D27" s="3">
        <v>22</v>
      </c>
      <c r="E27" s="3">
        <f t="shared" si="1"/>
        <v>1</v>
      </c>
      <c r="F27" s="3">
        <f>IF(AND($D27=1,$E27=1),VLOOKUP($C27,Sheet2!$A:$J,3,0),IF($E27=2,INDEX(Sheet2!G:G,MATCH($C27,Sheet2!$A:$A,0)+2),F26))</f>
        <v>201</v>
      </c>
      <c r="G27" s="3">
        <f>IF(AND($D27=1,$E27=1),VLOOKUP($C27,Sheet2!$A:$J,4,0),IF($E27=2,INDEX(Sheet2!H:H,MATCH($C27,Sheet2!$A:$A,0)+2),G26))</f>
        <v>211</v>
      </c>
      <c r="H27" s="3">
        <f>IF(AND($D27=1,$E27=1),VLOOKUP($C27,Sheet2!$A:$J,5,0),IF($E27=2,INDEX(Sheet2!I:I,MATCH($C27,Sheet2!$A:$A,0)+2),H26))</f>
        <v>210</v>
      </c>
      <c r="I27" s="3">
        <f>IF(AND($D27=1,$E27=1),VLOOKUP($C27,Sheet2!$A:$J,6,0),IF($E27=2,INDEX(Sheet2!J:J,MATCH($C27,Sheet2!$A:$A,0)+2),I26))</f>
        <v>204</v>
      </c>
      <c r="K27" s="31">
        <v>0</v>
      </c>
      <c r="L27" s="31">
        <v>0</v>
      </c>
      <c r="M27" s="31">
        <v>0</v>
      </c>
      <c r="N27" s="27">
        <f>VLOOKUP(B27,Sheet5!$D:$G,3,0)</f>
        <v>8</v>
      </c>
      <c r="O27" s="27">
        <f>VLOOKUP(B27,Sheet5!$D:$G,4,0)</f>
        <v>100</v>
      </c>
      <c r="P27" s="27" t="s">
        <v>54</v>
      </c>
      <c r="Q27" s="27">
        <f>IFERROR(VLOOKUP(R27,Sheet2!V:X,3,FALSE),VLOOKUP(B27,Sheet5!D:H,5,0))</f>
        <v>340020006</v>
      </c>
      <c r="R27" s="27" t="str">
        <f>IF($E27=2,INDEX(Sheet2!P:P,MATCH($C27,Sheet2!$A:$A,0)),INDEX(Sheet2!$AB:$AB,MATCH($N27,Sheet2!$AA:$AA,0)))</f>
        <v>攻击强化</v>
      </c>
      <c r="S27" s="27" t="str">
        <f>IF($E27=2,INDEX(Sheet2!Q:Q,MATCH($C27,Sheet2!$A:$A,0)),IF(OR(N27=3,N27=8,N27=13,,N27=38),INDEX(Sheet2!$AC:$AC,MATCH($N27,Sheet2!$AA:$AA,0))&amp;O27,INDEX(Sheet2!$AC:$AC,MATCH($N27,Sheet2!$AA:$AA,0))&amp;(O27/10)&amp;"%"))</f>
        <v>觉醒后基础攻击力增加100</v>
      </c>
      <c r="T27" s="3" t="str">
        <f>INDEX(Sheet6!G:G,MATCH(B27,Sheet6!A:A,0))</f>
        <v>1210007,10|1430001,9</v>
      </c>
      <c r="U27" s="3">
        <v>1120001</v>
      </c>
      <c r="V27" s="3">
        <f>INDEX(Sheet6!H:H,MATCH(B27,Sheet6!A:A,0))</f>
        <v>32500</v>
      </c>
      <c r="W27" s="23">
        <v>0</v>
      </c>
      <c r="X27" s="3" t="s">
        <v>1309</v>
      </c>
      <c r="Y27" s="23">
        <v>1120001</v>
      </c>
      <c r="Z27" s="23">
        <v>130000</v>
      </c>
      <c r="AA27" s="27" t="str">
        <f>IF($E27=2,INDEX(Sheet2!Q:Q,MATCH($C27,Sheet2!$A:$A,0)),IF(OR(N27=3,N27=8,N27=13,,N27=38),INDEX(Sheet2!$AC:$AC,MATCH($N27,Sheet2!$AA:$AA,0))&amp;O27,INDEX(Sheet2!$AC:$AC,MATCH($N27,Sheet2!$AA:$AA,0))&amp;(O27/10)&amp;"%"))</f>
        <v>觉醒后基础攻击力增加100</v>
      </c>
    </row>
    <row r="28" spans="1:27">
      <c r="A28" s="23" t="s">
        <v>53</v>
      </c>
      <c r="B28" s="23">
        <f t="shared" si="0"/>
        <v>223</v>
      </c>
      <c r="C28" s="3">
        <v>2</v>
      </c>
      <c r="D28" s="3">
        <v>23</v>
      </c>
      <c r="E28" s="3">
        <f t="shared" si="1"/>
        <v>1</v>
      </c>
      <c r="F28" s="3">
        <f>IF(AND($D28=1,$E28=1),VLOOKUP($C28,Sheet2!$A:$J,3,0),IF($E28=2,INDEX(Sheet2!G:G,MATCH($C28,Sheet2!$A:$A,0)+2),F27))</f>
        <v>201</v>
      </c>
      <c r="G28" s="3">
        <f>IF(AND($D28=1,$E28=1),VLOOKUP($C28,Sheet2!$A:$J,4,0),IF($E28=2,INDEX(Sheet2!H:H,MATCH($C28,Sheet2!$A:$A,0)+2),G27))</f>
        <v>211</v>
      </c>
      <c r="H28" s="3">
        <f>IF(AND($D28=1,$E28=1),VLOOKUP($C28,Sheet2!$A:$J,5,0),IF($E28=2,INDEX(Sheet2!I:I,MATCH($C28,Sheet2!$A:$A,0)+2),H27))</f>
        <v>210</v>
      </c>
      <c r="I28" s="3">
        <f>IF(AND($D28=1,$E28=1),VLOOKUP($C28,Sheet2!$A:$J,6,0),IF($E28=2,INDEX(Sheet2!J:J,MATCH($C28,Sheet2!$A:$A,0)+2),I27))</f>
        <v>204</v>
      </c>
      <c r="K28" s="31">
        <v>0</v>
      </c>
      <c r="L28" s="31">
        <v>0</v>
      </c>
      <c r="M28" s="31">
        <v>0</v>
      </c>
      <c r="N28" s="27">
        <f>VLOOKUP(B28,Sheet5!$D:$G,3,0)</f>
        <v>3</v>
      </c>
      <c r="O28" s="27">
        <f>VLOOKUP(B28,Sheet5!$D:$G,4,0)</f>
        <v>600</v>
      </c>
      <c r="P28" s="27" t="s">
        <v>55</v>
      </c>
      <c r="Q28" s="27">
        <f>IFERROR(VLOOKUP(R28,Sheet2!V:X,3,FALSE),VLOOKUP(B28,Sheet5!D:H,5,0))</f>
        <v>340020009</v>
      </c>
      <c r="R28" s="27" t="str">
        <f>IF(E28=2,INDEX(Sheet2!P:P,MATCH(C28,Sheet2!A:A,0)),INDEX(Sheet2!AB:AB,MATCH(N28,Sheet2!AA:AA,0)))</f>
        <v>生命强化</v>
      </c>
      <c r="S28" s="27" t="str">
        <f>IF($E28=2,INDEX(Sheet2!Q:Q,MATCH($C28,Sheet2!$A:$A,0)),IF(OR(N28=3,N28=8,N28=13,,N28=38),INDEX(Sheet2!$AC:$AC,MATCH($N28,Sheet2!$AA:$AA,0))&amp;O28,INDEX(Sheet2!$AC:$AC,MATCH($N28,Sheet2!$AA:$AA,0))&amp;(O28/10)&amp;"%"))</f>
        <v>觉醒后基础生命上限增加600</v>
      </c>
      <c r="T28" s="3" t="str">
        <f>INDEX(Sheet6!G:G,MATCH(B28,Sheet6!A:A,0))</f>
        <v>1210007,15|1430001,18</v>
      </c>
      <c r="U28" s="3">
        <v>1120001</v>
      </c>
      <c r="V28" s="3">
        <f>INDEX(Sheet6!H:H,MATCH(B28,Sheet6!A:A,0))</f>
        <v>37500</v>
      </c>
      <c r="W28" s="23">
        <v>0</v>
      </c>
      <c r="X28" s="3" t="s">
        <v>1310</v>
      </c>
      <c r="Y28" s="23">
        <v>1120001</v>
      </c>
      <c r="Z28" s="23">
        <v>150000</v>
      </c>
      <c r="AA28" s="27" t="str">
        <f>IF($E28=2,INDEX(Sheet2!Q:Q,MATCH($C28,Sheet2!$A:$A,0)),IF(OR(N28=3,N28=8,N28=13,,N28=38),INDEX(Sheet2!$AC:$AC,MATCH($N28,Sheet2!$AA:$AA,0))&amp;O28,INDEX(Sheet2!$AC:$AC,MATCH($N28,Sheet2!$AA:$AA,0))&amp;(O28/10)&amp;"%"))</f>
        <v>觉醒后基础生命上限增加600</v>
      </c>
    </row>
    <row r="29" spans="1:27">
      <c r="A29" s="23" t="s">
        <v>53</v>
      </c>
      <c r="B29" s="23">
        <f t="shared" si="0"/>
        <v>224</v>
      </c>
      <c r="C29" s="3">
        <v>2</v>
      </c>
      <c r="D29" s="3">
        <v>24</v>
      </c>
      <c r="E29" s="3">
        <f t="shared" si="1"/>
        <v>1</v>
      </c>
      <c r="F29" s="3">
        <f>IF(AND($D29=1,$E29=1),VLOOKUP($C29,Sheet2!$A:$J,3,0),IF($E29=2,INDEX(Sheet2!G:G,MATCH($C29,Sheet2!$A:$A,0)+2),F28))</f>
        <v>201</v>
      </c>
      <c r="G29" s="3">
        <f>IF(AND($D29=1,$E29=1),VLOOKUP($C29,Sheet2!$A:$J,4,0),IF($E29=2,INDEX(Sheet2!H:H,MATCH($C29,Sheet2!$A:$A,0)+2),G28))</f>
        <v>211</v>
      </c>
      <c r="H29" s="3">
        <f>IF(AND($D29=1,$E29=1),VLOOKUP($C29,Sheet2!$A:$J,5,0),IF($E29=2,INDEX(Sheet2!I:I,MATCH($C29,Sheet2!$A:$A,0)+2),H28))</f>
        <v>210</v>
      </c>
      <c r="I29" s="3">
        <f>IF(AND($D29=1,$E29=1),VLOOKUP($C29,Sheet2!$A:$J,6,0),IF($E29=2,INDEX(Sheet2!J:J,MATCH($C29,Sheet2!$A:$A,0)+2),I28))</f>
        <v>204</v>
      </c>
      <c r="K29" s="31">
        <v>0</v>
      </c>
      <c r="L29" s="31">
        <v>0</v>
      </c>
      <c r="M29" s="31">
        <v>0</v>
      </c>
      <c r="N29" s="27">
        <f>VLOOKUP(B29,Sheet5!$D:$G,3,0)</f>
        <v>8</v>
      </c>
      <c r="O29" s="27">
        <f>VLOOKUP(B29,Sheet5!$D:$G,4,0)</f>
        <v>100</v>
      </c>
      <c r="P29" s="27" t="s">
        <v>56</v>
      </c>
      <c r="Q29" s="27">
        <f>IFERROR(VLOOKUP(R29,Sheet2!V:X,3,FALSE),VLOOKUP(B29,Sheet5!D:H,5,0))</f>
        <v>340020006</v>
      </c>
      <c r="R29" s="27" t="str">
        <f>IF(E29=2,INDEX(Sheet2!P:P,MATCH(C29,Sheet2!A:A,0)),INDEX(Sheet2!AB:AB,MATCH(N29,Sheet2!AA:AA,0)))</f>
        <v>攻击强化</v>
      </c>
      <c r="S29" s="27" t="str">
        <f>IF($E29=2,INDEX(Sheet2!Q:Q,MATCH($C29,Sheet2!$A:$A,0)),IF(OR(N29=3,N29=8,N29=13,,N29=38),INDEX(Sheet2!$AC:$AC,MATCH($N29,Sheet2!$AA:$AA,0))&amp;O29,INDEX(Sheet2!$AC:$AC,MATCH($N29,Sheet2!$AA:$AA,0))&amp;(O29/10)&amp;"%"))</f>
        <v>觉醒后基础攻击力增加100</v>
      </c>
      <c r="T29" s="3" t="str">
        <f>INDEX(Sheet6!G:G,MATCH(B29,Sheet6!A:A,0))</f>
        <v>1210007,20|1430001,27</v>
      </c>
      <c r="U29" s="3">
        <v>1120001</v>
      </c>
      <c r="V29" s="3">
        <f>INDEX(Sheet6!H:H,MATCH(B29,Sheet6!A:A,0))</f>
        <v>56250</v>
      </c>
      <c r="W29" s="23">
        <v>0</v>
      </c>
      <c r="X29" s="3" t="s">
        <v>1311</v>
      </c>
      <c r="Y29" s="23">
        <v>1120001</v>
      </c>
      <c r="Z29" s="23">
        <v>225000</v>
      </c>
      <c r="AA29" s="27" t="str">
        <f>IF($E29=2,INDEX(Sheet2!Q:Q,MATCH($C29,Sheet2!$A:$A,0)),IF(OR(N29=3,N29=8,N29=13,,N29=38),INDEX(Sheet2!$AC:$AC,MATCH($N29,Sheet2!$AA:$AA,0))&amp;O29,INDEX(Sheet2!$AC:$AC,MATCH($N29,Sheet2!$AA:$AA,0))&amp;(O29/10)&amp;"%"))</f>
        <v>觉醒后基础攻击力增加100</v>
      </c>
    </row>
    <row r="30" spans="1:27">
      <c r="A30" s="23" t="s">
        <v>53</v>
      </c>
      <c r="B30" s="23">
        <f t="shared" si="0"/>
        <v>225</v>
      </c>
      <c r="C30" s="3">
        <v>2</v>
      </c>
      <c r="D30" s="3">
        <v>25</v>
      </c>
      <c r="E30" s="3">
        <f t="shared" si="1"/>
        <v>1</v>
      </c>
      <c r="F30" s="3">
        <f>IF(AND($D30=1,$E30=1),VLOOKUP($C30,Sheet2!$A:$J,3,0),IF($E30=2,INDEX(Sheet2!G:G,MATCH($C30,Sheet2!$A:$A,0)+2),F29))</f>
        <v>201</v>
      </c>
      <c r="G30" s="3">
        <f>IF(AND($D30=1,$E30=1),VLOOKUP($C30,Sheet2!$A:$J,4,0),IF($E30=2,INDEX(Sheet2!H:H,MATCH($C30,Sheet2!$A:$A,0)+2),G29))</f>
        <v>211</v>
      </c>
      <c r="H30" s="3">
        <f>IF(AND($D30=1,$E30=1),VLOOKUP($C30,Sheet2!$A:$J,5,0),IF($E30=2,INDEX(Sheet2!I:I,MATCH($C30,Sheet2!$A:$A,0)+2),H29))</f>
        <v>210</v>
      </c>
      <c r="I30" s="3">
        <f>IF(AND($D30=1,$E30=1),VLOOKUP($C30,Sheet2!$A:$J,6,0),IF($E30=2,INDEX(Sheet2!J:J,MATCH($C30,Sheet2!$A:$A,0)+2),I29))</f>
        <v>204</v>
      </c>
      <c r="K30" s="31">
        <v>0</v>
      </c>
      <c r="L30" s="31">
        <v>0</v>
      </c>
      <c r="M30" s="31">
        <v>0</v>
      </c>
      <c r="N30" s="27">
        <f>VLOOKUP(B30,Sheet5!$D:$G,3,0)</f>
        <v>13</v>
      </c>
      <c r="O30" s="27">
        <f>VLOOKUP(B30,Sheet5!$D:$G,4,0)</f>
        <v>130</v>
      </c>
      <c r="P30" s="27" t="s">
        <v>57</v>
      </c>
      <c r="Q30" s="27">
        <f>IFERROR(VLOOKUP(R30,Sheet2!V:X,3,FALSE),VLOOKUP(B30,Sheet5!D:H,5,0))</f>
        <v>340020004</v>
      </c>
      <c r="R30" s="27" t="str">
        <f>IF(E30=2,INDEX(Sheet2!P:P,MATCH(C30,Sheet2!A:A,0)),INDEX(Sheet2!AB:AB,MATCH(N30,Sheet2!AA:AA,0)))</f>
        <v>防御强化</v>
      </c>
      <c r="S30" s="27" t="str">
        <f>IF($E30=2,INDEX(Sheet2!Q:Q,MATCH($C30,Sheet2!$A:$A,0)),IF(OR(N30=3,N30=8,N30=13,,N30=38),INDEX(Sheet2!$AC:$AC,MATCH($N30,Sheet2!$AA:$AA,0))&amp;O30,INDEX(Sheet2!$AC:$AC,MATCH($N30,Sheet2!$AA:$AA,0))&amp;(O30/10)&amp;"%"))</f>
        <v>觉醒后基础防御力增加130</v>
      </c>
      <c r="T30" s="3" t="str">
        <f>INDEX(Sheet6!G:G,MATCH(B30,Sheet6!A:A,0))</f>
        <v>1210007,25|1430001,36</v>
      </c>
      <c r="U30" s="3">
        <v>1120001</v>
      </c>
      <c r="V30" s="3">
        <f>INDEX(Sheet6!H:H,MATCH(B30,Sheet6!A:A,0))</f>
        <v>84250</v>
      </c>
      <c r="W30" s="23">
        <v>0</v>
      </c>
      <c r="X30" s="3" t="s">
        <v>1312</v>
      </c>
      <c r="Y30" s="23">
        <v>1120001</v>
      </c>
      <c r="Z30" s="23">
        <v>337000</v>
      </c>
      <c r="AA30" s="27" t="str">
        <f>IF($E30=2,INDEX(Sheet2!Q:Q,MATCH($C30,Sheet2!$A:$A,0)),IF(OR(N30=3,N30=8,N30=13,,N30=38),INDEX(Sheet2!$AC:$AC,MATCH($N30,Sheet2!$AA:$AA,0))&amp;O30,INDEX(Sheet2!$AC:$AC,MATCH($N30,Sheet2!$AA:$AA,0))&amp;(O30/10)&amp;"%"))</f>
        <v>觉醒后基础防御力增加130</v>
      </c>
    </row>
    <row r="31" spans="1:27">
      <c r="A31" s="23" t="s">
        <v>53</v>
      </c>
      <c r="B31" s="23">
        <f t="shared" si="0"/>
        <v>226</v>
      </c>
      <c r="C31" s="3">
        <v>2</v>
      </c>
      <c r="D31" s="3">
        <v>26</v>
      </c>
      <c r="E31" s="3">
        <f t="shared" si="1"/>
        <v>1</v>
      </c>
      <c r="F31" s="3">
        <f>IF(AND($D31=1,$E31=1),VLOOKUP($C31,Sheet2!$A:$J,3,0),IF($E31=2,INDEX(Sheet2!G:G,MATCH($C31,Sheet2!$A:$A,0)+2),F30))</f>
        <v>201</v>
      </c>
      <c r="G31" s="3">
        <f>IF(AND($D31=1,$E31=1),VLOOKUP($C31,Sheet2!$A:$J,4,0),IF($E31=2,INDEX(Sheet2!H:H,MATCH($C31,Sheet2!$A:$A,0)+2),G30))</f>
        <v>211</v>
      </c>
      <c r="H31" s="3">
        <f>IF(AND($D31=1,$E31=1),VLOOKUP($C31,Sheet2!$A:$J,5,0),IF($E31=2,INDEX(Sheet2!I:I,MATCH($C31,Sheet2!$A:$A,0)+2),H30))</f>
        <v>210</v>
      </c>
      <c r="I31" s="3">
        <f>IF(AND($D31=1,$E31=1),VLOOKUP($C31,Sheet2!$A:$J,6,0),IF($E31=2,INDEX(Sheet2!J:J,MATCH($C31,Sheet2!$A:$A,0)+2),I30))</f>
        <v>204</v>
      </c>
      <c r="K31" s="31">
        <v>0</v>
      </c>
      <c r="L31" s="31">
        <v>0</v>
      </c>
      <c r="M31" s="31">
        <v>0</v>
      </c>
      <c r="N31" s="27">
        <f>VLOOKUP(B31,Sheet5!$D:$G,3,0)</f>
        <v>3</v>
      </c>
      <c r="O31" s="27">
        <f>VLOOKUP(B31,Sheet5!$D:$G,4,0)</f>
        <v>1200</v>
      </c>
      <c r="P31" s="27" t="s">
        <v>58</v>
      </c>
      <c r="Q31" s="27">
        <f>IFERROR(VLOOKUP(R31,Sheet2!V:X,3,FALSE),VLOOKUP(B31,Sheet5!D:H,5,0))</f>
        <v>340020010</v>
      </c>
      <c r="R31" s="27" t="str">
        <f>IF(E31=2,INDEX(Sheet2!P:P,MATCH(C31,Sheet2!A:A,0)),INDEX(Sheet2!AB:AB,MATCH(N31,Sheet2!AA:AA,0)))</f>
        <v>生命强化</v>
      </c>
      <c r="S31" s="27" t="str">
        <f>IF($E31=2,INDEX(Sheet2!Q:Q,MATCH($C31,Sheet2!$A:$A,0)),IF(OR(N31=3,N31=8,N31=13,,N31=38),INDEX(Sheet2!$AC:$AC,MATCH($N31,Sheet2!$AA:$AA,0))&amp;O31,INDEX(Sheet2!$AC:$AC,MATCH($N31,Sheet2!$AA:$AA,0))&amp;(O31/10)&amp;"%"))</f>
        <v>觉醒后基础生命上限增加1200</v>
      </c>
      <c r="T31" s="3" t="str">
        <f>INDEX(Sheet6!G:G,MATCH(B31,Sheet6!A:A,0))</f>
        <v>1210007,30|1430001,45</v>
      </c>
      <c r="U31" s="3">
        <v>1120001</v>
      </c>
      <c r="V31" s="3">
        <f>INDEX(Sheet6!H:H,MATCH(B31,Sheet6!A:A,0))</f>
        <v>117750</v>
      </c>
      <c r="W31" s="23">
        <v>0</v>
      </c>
      <c r="X31" s="3" t="s">
        <v>1313</v>
      </c>
      <c r="Y31" s="23">
        <v>1120001</v>
      </c>
      <c r="Z31" s="23">
        <v>471000</v>
      </c>
      <c r="AA31" s="27" t="str">
        <f>IF($E31=2,INDEX(Sheet2!Q:Q,MATCH($C31,Sheet2!$A:$A,0)),IF(OR(N31=3,N31=8,N31=13,,N31=38),INDEX(Sheet2!$AC:$AC,MATCH($N31,Sheet2!$AA:$AA,0))&amp;O31,INDEX(Sheet2!$AC:$AC,MATCH($N31,Sheet2!$AA:$AA,0))&amp;(O31/10)&amp;"%"))</f>
        <v>觉醒后基础生命上限增加1200</v>
      </c>
    </row>
    <row r="32" spans="1:27">
      <c r="A32" s="23" t="s">
        <v>53</v>
      </c>
      <c r="B32" s="23">
        <f t="shared" si="0"/>
        <v>227</v>
      </c>
      <c r="C32" s="3">
        <v>2</v>
      </c>
      <c r="D32" s="3">
        <v>27</v>
      </c>
      <c r="E32" s="3">
        <f t="shared" si="1"/>
        <v>1</v>
      </c>
      <c r="F32" s="3">
        <f>IF(AND($D32=1,$E32=1),VLOOKUP($C32,Sheet2!$A:$J,3,0),IF($E32=2,INDEX(Sheet2!G:G,MATCH($C32,Sheet2!$A:$A,0)+2),F31))</f>
        <v>201</v>
      </c>
      <c r="G32" s="3">
        <f>IF(AND($D32=1,$E32=1),VLOOKUP($C32,Sheet2!$A:$J,4,0),IF($E32=2,INDEX(Sheet2!H:H,MATCH($C32,Sheet2!$A:$A,0)+2),G31))</f>
        <v>211</v>
      </c>
      <c r="H32" s="3">
        <f>IF(AND($D32=1,$E32=1),VLOOKUP($C32,Sheet2!$A:$J,5,0),IF($E32=2,INDEX(Sheet2!I:I,MATCH($C32,Sheet2!$A:$A,0)+2),H31))</f>
        <v>210</v>
      </c>
      <c r="I32" s="3">
        <f>IF(AND($D32=1,$E32=1),VLOOKUP($C32,Sheet2!$A:$J,6,0),IF($E32=2,INDEX(Sheet2!J:J,MATCH($C32,Sheet2!$A:$A,0)+2),I31))</f>
        <v>204</v>
      </c>
      <c r="K32" s="31">
        <v>0</v>
      </c>
      <c r="L32" s="31">
        <v>0</v>
      </c>
      <c r="M32" s="31">
        <v>0</v>
      </c>
      <c r="N32" s="27">
        <f>VLOOKUP(B32,Sheet5!$D:$G,3,0)</f>
        <v>8</v>
      </c>
      <c r="O32" s="27">
        <f>VLOOKUP(B32,Sheet5!$D:$G,4,0)</f>
        <v>200</v>
      </c>
      <c r="P32" s="27" t="s">
        <v>59</v>
      </c>
      <c r="Q32" s="27">
        <f>IFERROR(VLOOKUP(R32,Sheet2!V:X,3,FALSE),VLOOKUP(B32,Sheet5!D:H,5,0))</f>
        <v>340020007</v>
      </c>
      <c r="R32" s="27" t="str">
        <f>IF(E32=2,INDEX(Sheet2!P:P,MATCH(C32,Sheet2!A:A,0)),INDEX(Sheet2!AB:AB,MATCH(N32,Sheet2!AA:AA,0)))</f>
        <v>攻击强化</v>
      </c>
      <c r="S32" s="27" t="str">
        <f>IF($E32=2,INDEX(Sheet2!Q:Q,MATCH($C32,Sheet2!$A:$A,0)),IF(OR(N32=3,N32=8,N32=13,,N32=38),INDEX(Sheet2!$AC:$AC,MATCH($N32,Sheet2!$AA:$AA,0))&amp;O32,INDEX(Sheet2!$AC:$AC,MATCH($N32,Sheet2!$AA:$AA,0))&amp;(O32/10)&amp;"%"))</f>
        <v>觉醒后基础攻击力增加200</v>
      </c>
      <c r="T32" s="3" t="str">
        <f>INDEX(Sheet6!G:G,MATCH(B32,Sheet6!A:A,0))</f>
        <v>1210007,40|1430001,54</v>
      </c>
      <c r="U32" s="3">
        <v>1120001</v>
      </c>
      <c r="V32" s="3">
        <f>INDEX(Sheet6!H:H,MATCH(B32,Sheet6!A:A,0))</f>
        <v>161250</v>
      </c>
      <c r="W32" s="23">
        <v>0</v>
      </c>
      <c r="X32" s="3" t="s">
        <v>1314</v>
      </c>
      <c r="Y32" s="23">
        <v>1120001</v>
      </c>
      <c r="Z32" s="23">
        <v>645000</v>
      </c>
      <c r="AA32" s="27" t="str">
        <f>IF($E32=2,INDEX(Sheet2!Q:Q,MATCH($C32,Sheet2!$A:$A,0)),IF(OR(N32=3,N32=8,N32=13,,N32=38),INDEX(Sheet2!$AC:$AC,MATCH($N32,Sheet2!$AA:$AA,0))&amp;O32,INDEX(Sheet2!$AC:$AC,MATCH($N32,Sheet2!$AA:$AA,0))&amp;(O32/10)&amp;"%"))</f>
        <v>觉醒后基础攻击力增加200</v>
      </c>
    </row>
    <row r="33" spans="1:27">
      <c r="A33" s="23" t="s">
        <v>53</v>
      </c>
      <c r="B33" s="23">
        <f t="shared" si="0"/>
        <v>228</v>
      </c>
      <c r="C33" s="3">
        <v>2</v>
      </c>
      <c r="D33" s="3">
        <v>28</v>
      </c>
      <c r="E33" s="3">
        <f t="shared" si="1"/>
        <v>2</v>
      </c>
      <c r="F33" s="3">
        <f>IF(AND($D33=1,$E33=1),VLOOKUP($C33,Sheet2!$A:$J,3,0),IF($E33=2,INDEX(Sheet2!G:G,MATCH($C33,Sheet2!$A:$A,0)+3),F32))</f>
        <v>201</v>
      </c>
      <c r="G33" s="3">
        <f>IF(AND($D33=1,$E33=1),VLOOKUP($C33,Sheet2!$A:$J,4,0),IF($E33=2,INDEX(Sheet2!H:H,MATCH($C33,Sheet2!$A:$A,0)+3),G32))</f>
        <v>211</v>
      </c>
      <c r="H33" s="3">
        <f>IF(AND($D33=1,$E33=1),VLOOKUP($C33,Sheet2!$A:$J,5,0),IF($E33=2,INDEX(Sheet2!I:I,MATCH($C33,Sheet2!$A:$A,0)+3),H32))</f>
        <v>210</v>
      </c>
      <c r="I33" s="3">
        <f>IF(AND($D33=1,$E33=1),VLOOKUP($C33,Sheet2!$A:$J,6,0),IF($E33=2,INDEX(Sheet2!J:J,MATCH($C33,Sheet2!$A:$A,0)+3),I32))</f>
        <v>212</v>
      </c>
      <c r="K33" s="31">
        <v>0</v>
      </c>
      <c r="L33" s="31">
        <v>0</v>
      </c>
      <c r="M33" s="31">
        <v>0</v>
      </c>
      <c r="N33" s="27">
        <f>VLOOKUP(B33,Sheet5!$D:$G,3,0)</f>
        <v>0</v>
      </c>
      <c r="O33" s="27">
        <f>VLOOKUP(B33,Sheet5!$D:$G,4,0)</f>
        <v>0</v>
      </c>
      <c r="P33" s="27" t="s">
        <v>60</v>
      </c>
      <c r="Q33" s="27">
        <f>IFERROR(VLOOKUP(R33,Sheet2!V:X,3,FALSE),VLOOKUP(B33,Sheet5!D:H,5,0))</f>
        <v>311000204</v>
      </c>
      <c r="R33" s="27" t="str">
        <f>IF(E33=2,INDEX(Sheet2!P:P,MATCH(C33,Sheet2!A:A,0)+3),INDEX(Sheet2!AB:AB,MATCH(N33,Sheet2!AA:AA,0)))</f>
        <v>终极焚烧炮</v>
      </c>
      <c r="S33" s="27" t="s">
        <v>2292</v>
      </c>
      <c r="T33" s="3" t="str">
        <f>INDEX(Sheet6!G:G,MATCH(B33,Sheet6!A:A,0))</f>
        <v>1431002,9</v>
      </c>
      <c r="U33" s="3">
        <v>1120001</v>
      </c>
      <c r="V33" s="3">
        <f>INDEX(Sheet6!H:H,MATCH(B33,Sheet6!A:A,0))</f>
        <v>217500</v>
      </c>
      <c r="W33" s="23">
        <v>0</v>
      </c>
      <c r="X33" s="3" t="s">
        <v>1315</v>
      </c>
      <c r="Y33" s="23">
        <v>1120001</v>
      </c>
      <c r="Z33" s="23">
        <v>870000</v>
      </c>
      <c r="AA33" s="27" t="str">
        <f>IF($E33=2,INDEX(Sheet2!Q:Q,MATCH($C33,Sheet2!$A:$A,0)+3),IF(OR(N33=3,N33=8,N33=13,,N33=38),INDEX(Sheet2!$AC:$AC,MATCH($N33,Sheet2!$AA:$AA,0))&amp;O33,INDEX(Sheet2!$AC:$AC,MATCH($N33,Sheet2!$AA:$AA,0))&amp;(O33/10)&amp;"%"))</f>
        <v>将动力核心装入手臂作为焚烧炮的能源，对全体敌人造成攻击力&lt;color=#e56000&gt;165%&lt;/color&gt;的伤害；消耗敌人身上所有&lt;color=#f2b600&gt;烧伤&lt;/color&gt;层数，每层使伤害提高&lt;color=#e56000&gt;40%&lt;/color&gt;；攻击结束后杰诺斯·武装进入&lt;color=#f2b600&gt;虚弱&lt;/color&gt;状态</v>
      </c>
    </row>
    <row r="34" spans="1:27" s="35" customFormat="1">
      <c r="A34" s="35" t="s">
        <v>53</v>
      </c>
      <c r="B34" s="35">
        <f t="shared" si="0"/>
        <v>301</v>
      </c>
      <c r="C34" s="36">
        <v>3</v>
      </c>
      <c r="D34" s="36">
        <v>1</v>
      </c>
      <c r="E34" s="36">
        <f t="shared" si="1"/>
        <v>1</v>
      </c>
      <c r="F34" s="36">
        <f>IF(AND($D34=1,$E34=1),VLOOKUP($C34,Sheet2!$A:$J,3,0),IF($E34=2,INDEX(Sheet2!G:G,MATCH($C34,Sheet2!$A:$A,0)),F33))</f>
        <v>301</v>
      </c>
      <c r="G34" s="36">
        <f>IF(AND($D34=1,$E34=1),VLOOKUP($C34,Sheet2!$A:$J,4,0),IF($E34=2,INDEX(Sheet2!H:H,MATCH($C34,Sheet2!$A:$A,0)),G33))</f>
        <v>0</v>
      </c>
      <c r="H34" s="36">
        <f>IF(AND($D34=1,$E34=1),VLOOKUP($C34,Sheet2!$A:$J,5,0),IF($E34=2,INDEX(Sheet2!I:I,MATCH($C34,Sheet2!$A:$A,0)),H33))</f>
        <v>303</v>
      </c>
      <c r="I34" s="36">
        <f>IF(AND($D34=1,$E34=1),VLOOKUP($C34,Sheet2!$A:$J,6,0),IF($E34=2,INDEX(Sheet2!J:J,MATCH($C34,Sheet2!$A:$A,0)),I33))</f>
        <v>304</v>
      </c>
      <c r="K34" s="37">
        <v>0</v>
      </c>
      <c r="L34" s="37">
        <v>0</v>
      </c>
      <c r="M34" s="37">
        <v>0</v>
      </c>
      <c r="N34" s="37">
        <f>VLOOKUP(B34,Sheet5!$D:$G,3,0)</f>
        <v>8</v>
      </c>
      <c r="O34" s="37">
        <f>VLOOKUP(B34,Sheet5!$D:$G,4,0)</f>
        <v>100</v>
      </c>
      <c r="P34" s="37" t="s">
        <v>54</v>
      </c>
      <c r="Q34" s="37">
        <f>IFERROR(VLOOKUP(R34,Sheet2!V:X,3,FALSE),VLOOKUP(B34,Sheet5!D:H,5,0))</f>
        <v>340020006</v>
      </c>
      <c r="R34" s="37" t="str">
        <f>IF($E34=2,INDEX(Sheet2!P:P,MATCH($C34,Sheet2!$A:$A,0)),INDEX(Sheet2!$AB:$AB,MATCH($N34,Sheet2!$AA:$AA,0)))</f>
        <v>攻击强化</v>
      </c>
      <c r="S34" s="37" t="str">
        <f>IF($E34=2,INDEX(Sheet2!Q:Q,MATCH($C34,Sheet2!$A:$A,0)),IF(OR(N34=3,N34=8,N34=13,,N34=38),INDEX(Sheet2!$AC:$AC,MATCH($N34,Sheet2!$AA:$AA,0))&amp;O34,INDEX(Sheet2!$AC:$AC,MATCH($N34,Sheet2!$AA:$AA,0))&amp;(O34/10)&amp;"%"))</f>
        <v>觉醒后基础攻击力增加100</v>
      </c>
      <c r="T34" s="3" t="str">
        <f>INDEX(Sheet6!G:G,MATCH(B34,Sheet6!A:A,0))</f>
        <v>1210002,40</v>
      </c>
      <c r="U34" s="36">
        <v>1120001</v>
      </c>
      <c r="V34" s="36">
        <f>INDEX(Sheet6!H:H,MATCH(B34,Sheet6!A:A,0))</f>
        <v>13000</v>
      </c>
      <c r="W34" s="35">
        <v>0</v>
      </c>
      <c r="X34" s="36" t="str">
        <f>VLOOKUP(B34,Sheet4!A:N,14,FALSE)</f>
        <v>1210001,10|1210002,20|1210003,10</v>
      </c>
      <c r="Y34" s="35">
        <v>1120001</v>
      </c>
      <c r="Z34" s="35">
        <f t="shared" si="2"/>
        <v>130000</v>
      </c>
      <c r="AA34" s="27" t="str">
        <f>IF($E34=2,INDEX(Sheet2!Q:Q,MATCH($C34,Sheet2!$A:$A,0)),IF(OR(N34=3,N34=8,N34=13,,N34=38),INDEX(Sheet2!$AC:$AC,MATCH($N34,Sheet2!$AA:$AA,0))&amp;O34,INDEX(Sheet2!$AC:$AC,MATCH($N34,Sheet2!$AA:$AA,0))&amp;(O34/10)&amp;"%"))</f>
        <v>觉醒后基础攻击力增加100</v>
      </c>
    </row>
    <row r="35" spans="1:27">
      <c r="A35" s="23" t="s">
        <v>53</v>
      </c>
      <c r="B35" s="23">
        <f t="shared" si="0"/>
        <v>302</v>
      </c>
      <c r="C35" s="3">
        <v>3</v>
      </c>
      <c r="D35" s="3">
        <v>2</v>
      </c>
      <c r="E35" s="3">
        <f t="shared" si="1"/>
        <v>1</v>
      </c>
      <c r="F35" s="3">
        <f>IF(AND($D35=1,$E35=1),VLOOKUP($C35,Sheet2!$A:$J,3,0),IF($E35=2,INDEX(Sheet2!G:G,MATCH($C35,Sheet2!$A:$A,0)),F34))</f>
        <v>301</v>
      </c>
      <c r="G35" s="3">
        <f>IF(AND($D35=1,$E35=1),VLOOKUP($C35,Sheet2!$A:$J,4,0),IF($E35=2,INDEX(Sheet2!H:H,MATCH($C35,Sheet2!$A:$A,0)),G34))</f>
        <v>0</v>
      </c>
      <c r="H35" s="3">
        <f>IF(AND($D35=1,$E35=1),VLOOKUP($C35,Sheet2!$A:$J,5,0),IF($E35=2,INDEX(Sheet2!I:I,MATCH($C35,Sheet2!$A:$A,0)),H34))</f>
        <v>303</v>
      </c>
      <c r="I35" s="3">
        <f>IF(AND($D35=1,$E35=1),VLOOKUP($C35,Sheet2!$A:$J,6,0),IF($E35=2,INDEX(Sheet2!J:J,MATCH($C35,Sheet2!$A:$A,0)),I34))</f>
        <v>304</v>
      </c>
      <c r="K35" s="31">
        <v>0</v>
      </c>
      <c r="L35" s="31">
        <v>0</v>
      </c>
      <c r="M35" s="31">
        <v>0</v>
      </c>
      <c r="N35" s="27">
        <f>VLOOKUP(B35,Sheet5!$D:$G,3,0)</f>
        <v>3</v>
      </c>
      <c r="O35" s="27">
        <f>VLOOKUP(B35,Sheet5!$D:$G,4,0)</f>
        <v>600</v>
      </c>
      <c r="P35" s="27" t="s">
        <v>55</v>
      </c>
      <c r="Q35" s="27">
        <f>IFERROR(VLOOKUP(R35,Sheet2!V:X,3,FALSE),VLOOKUP(B35,Sheet5!D:H,5,0))</f>
        <v>340020009</v>
      </c>
      <c r="R35" s="27" t="str">
        <f>IF(E35=2,INDEX(Sheet2!P:P,MATCH(C35,Sheet2!A:A,0)),INDEX(Sheet2!AB:AB,MATCH(N35,Sheet2!AA:AA,0)))</f>
        <v>生命强化</v>
      </c>
      <c r="S35" s="27" t="str">
        <f>IF($E35=2,INDEX(Sheet2!Q:Q,MATCH($C35,Sheet2!$A:$A,0)),IF(OR(N35=3,N35=8,N35=13,,N35=38),INDEX(Sheet2!$AC:$AC,MATCH($N35,Sheet2!$AA:$AA,0))&amp;O35,INDEX(Sheet2!$AC:$AC,MATCH($N35,Sheet2!$AA:$AA,0))&amp;(O35/10)&amp;"%"))</f>
        <v>觉醒后基础生命上限增加600</v>
      </c>
      <c r="T35" s="3" t="str">
        <f>INDEX(Sheet6!G:G,MATCH(B35,Sheet6!A:A,0))</f>
        <v>1210002,60</v>
      </c>
      <c r="U35" s="3">
        <v>1120001</v>
      </c>
      <c r="V35" s="3">
        <f>INDEX(Sheet6!H:H,MATCH(B35,Sheet6!A:A,0))</f>
        <v>15000</v>
      </c>
      <c r="W35" s="23">
        <v>0</v>
      </c>
      <c r="X35" s="3" t="str">
        <f>VLOOKUP(B35,Sheet4!A:N,14,FALSE)</f>
        <v>1210001,25|1210002,50|1210003,25</v>
      </c>
      <c r="Y35" s="23">
        <v>1120001</v>
      </c>
      <c r="Z35" s="23">
        <f t="shared" si="2"/>
        <v>150000</v>
      </c>
      <c r="AA35" s="27" t="str">
        <f>IF($E35=2,INDEX(Sheet2!Q:Q,MATCH($C35,Sheet2!$A:$A,0)),IF(OR(N35=3,N35=8,N35=13,,N35=38),INDEX(Sheet2!$AC:$AC,MATCH($N35,Sheet2!$AA:$AA,0))&amp;O35,INDEX(Sheet2!$AC:$AC,MATCH($N35,Sheet2!$AA:$AA,0))&amp;(O35/10)&amp;"%"))</f>
        <v>觉醒后基础生命上限增加600</v>
      </c>
    </row>
    <row r="36" spans="1:27">
      <c r="A36" s="23" t="s">
        <v>53</v>
      </c>
      <c r="B36" s="23">
        <f t="shared" si="0"/>
        <v>303</v>
      </c>
      <c r="C36" s="3">
        <v>3</v>
      </c>
      <c r="D36" s="3">
        <v>3</v>
      </c>
      <c r="E36" s="3">
        <f t="shared" si="1"/>
        <v>1</v>
      </c>
      <c r="F36" s="3">
        <f>IF(AND($D36=1,$E36=1),VLOOKUP($C36,Sheet2!$A:$J,3,0),IF($E36=2,INDEX(Sheet2!G:G,MATCH($C36,Sheet2!$A:$A,0)),F35))</f>
        <v>301</v>
      </c>
      <c r="G36" s="3">
        <f>IF(AND($D36=1,$E36=1),VLOOKUP($C36,Sheet2!$A:$J,4,0),IF($E36=2,INDEX(Sheet2!H:H,MATCH($C36,Sheet2!$A:$A,0)),G35))</f>
        <v>0</v>
      </c>
      <c r="H36" s="3">
        <f>IF(AND($D36=1,$E36=1),VLOOKUP($C36,Sheet2!$A:$J,5,0),IF($E36=2,INDEX(Sheet2!I:I,MATCH($C36,Sheet2!$A:$A,0)),H35))</f>
        <v>303</v>
      </c>
      <c r="I36" s="3">
        <f>IF(AND($D36=1,$E36=1),VLOOKUP($C36,Sheet2!$A:$J,6,0),IF($E36=2,INDEX(Sheet2!J:J,MATCH($C36,Sheet2!$A:$A,0)),I35))</f>
        <v>304</v>
      </c>
      <c r="K36" s="31">
        <v>0</v>
      </c>
      <c r="L36" s="31">
        <v>0</v>
      </c>
      <c r="M36" s="31">
        <v>0</v>
      </c>
      <c r="N36" s="27">
        <f>VLOOKUP(B36,Sheet5!$D:$G,3,0)</f>
        <v>38</v>
      </c>
      <c r="O36" s="27">
        <f>VLOOKUP(B36,Sheet5!$D:$G,4,0)</f>
        <v>15</v>
      </c>
      <c r="P36" s="27" t="s">
        <v>56</v>
      </c>
      <c r="Q36" s="27">
        <f>IFERROR(VLOOKUP(R36,Sheet2!V:X,3,FALSE),VLOOKUP(B36,Sheet5!D:H,5,0))</f>
        <v>340020011</v>
      </c>
      <c r="R36" s="27" t="str">
        <f>IF(E36=2,INDEX(Sheet2!P:P,MATCH(C36,Sheet2!A:A,0)),INDEX(Sheet2!AB:AB,MATCH(N36,Sheet2!AA:AA,0)))</f>
        <v>速度强化</v>
      </c>
      <c r="S36" s="27" t="str">
        <f>IF($E36=2,INDEX(Sheet2!Q:Q,MATCH($C36,Sheet2!$A:$A,0)),IF(OR(N36=3,N36=8,N36=13,,N36=38),INDEX(Sheet2!$AC:$AC,MATCH($N36,Sheet2!$AA:$AA,0))&amp;O36,INDEX(Sheet2!$AC:$AC,MATCH($N36,Sheet2!$AA:$AA,0))&amp;(O36/10)&amp;"%"))</f>
        <v>觉醒后基础速度增加15</v>
      </c>
      <c r="T36" s="3" t="str">
        <f>INDEX(Sheet6!G:G,MATCH(B36,Sheet6!A:A,0))</f>
        <v>1210005,24</v>
      </c>
      <c r="U36" s="3">
        <v>1120001</v>
      </c>
      <c r="V36" s="3">
        <f>INDEX(Sheet6!H:H,MATCH(B36,Sheet6!A:A,0))</f>
        <v>22500</v>
      </c>
      <c r="W36" s="23">
        <v>0</v>
      </c>
      <c r="X36" s="3" t="str">
        <f>VLOOKUP(B36,Sheet4!A:N,14,FALSE)</f>
        <v>1210001,45|1210002,90|1210003,45</v>
      </c>
      <c r="Y36" s="23">
        <v>1120001</v>
      </c>
      <c r="Z36" s="23">
        <f t="shared" si="2"/>
        <v>225000</v>
      </c>
      <c r="AA36" s="27" t="str">
        <f>IF($E36=2,INDEX(Sheet2!Q:Q,MATCH($C36,Sheet2!$A:$A,0)),IF(OR(N36=3,N36=8,N36=13,,N36=38),INDEX(Sheet2!$AC:$AC,MATCH($N36,Sheet2!$AA:$AA,0))&amp;O36,INDEX(Sheet2!$AC:$AC,MATCH($N36,Sheet2!$AA:$AA,0))&amp;(O36/10)&amp;"%"))</f>
        <v>觉醒后基础速度增加15</v>
      </c>
    </row>
    <row r="37" spans="1:27">
      <c r="A37" s="23" t="s">
        <v>53</v>
      </c>
      <c r="B37" s="23">
        <f t="shared" si="0"/>
        <v>304</v>
      </c>
      <c r="C37" s="3">
        <v>3</v>
      </c>
      <c r="D37" s="3">
        <v>4</v>
      </c>
      <c r="E37" s="3">
        <f t="shared" si="1"/>
        <v>1</v>
      </c>
      <c r="F37" s="3">
        <f>IF(AND($D37=1,$E37=1),VLOOKUP($C37,Sheet2!$A:$J,3,0),IF($E37=2,INDEX(Sheet2!G:G,MATCH($C37,Sheet2!$A:$A,0)),F36))</f>
        <v>301</v>
      </c>
      <c r="G37" s="3">
        <f>IF(AND($D37=1,$E37=1),VLOOKUP($C37,Sheet2!$A:$J,4,0),IF($E37=2,INDEX(Sheet2!H:H,MATCH($C37,Sheet2!$A:$A,0)),G36))</f>
        <v>0</v>
      </c>
      <c r="H37" s="3">
        <f>IF(AND($D37=1,$E37=1),VLOOKUP($C37,Sheet2!$A:$J,5,0),IF($E37=2,INDEX(Sheet2!I:I,MATCH($C37,Sheet2!$A:$A,0)),H36))</f>
        <v>303</v>
      </c>
      <c r="I37" s="3">
        <f>IF(AND($D37=1,$E37=1),VLOOKUP($C37,Sheet2!$A:$J,6,0),IF($E37=2,INDEX(Sheet2!J:J,MATCH($C37,Sheet2!$A:$A,0)),I36))</f>
        <v>304</v>
      </c>
      <c r="K37" s="31">
        <v>0</v>
      </c>
      <c r="L37" s="31">
        <v>0</v>
      </c>
      <c r="M37" s="31">
        <v>0</v>
      </c>
      <c r="N37" s="27">
        <f>VLOOKUP(B37,Sheet5!$D:$G,3,0)</f>
        <v>13</v>
      </c>
      <c r="O37" s="27">
        <f>VLOOKUP(B37,Sheet5!$D:$G,4,0)</f>
        <v>130</v>
      </c>
      <c r="P37" s="27" t="s">
        <v>57</v>
      </c>
      <c r="Q37" s="27">
        <f>IFERROR(VLOOKUP(R37,Sheet2!V:X,3,FALSE),VLOOKUP(B37,Sheet5!D:H,5,0))</f>
        <v>340020004</v>
      </c>
      <c r="R37" s="27" t="str">
        <f>IF(E37=2,INDEX(Sheet2!P:P,MATCH(C37,Sheet2!A:A,0)),INDEX(Sheet2!AB:AB,MATCH(N37,Sheet2!AA:AA,0)))</f>
        <v>防御强化</v>
      </c>
      <c r="S37" s="27" t="str">
        <f>IF($E37=2,INDEX(Sheet2!Q:Q,MATCH($C37,Sheet2!$A:$A,0)),IF(OR(N37=3,N37=8,N37=13,,N37=38),INDEX(Sheet2!$AC:$AC,MATCH($N37,Sheet2!$AA:$AA,0))&amp;O37,INDEX(Sheet2!$AC:$AC,MATCH($N37,Sheet2!$AA:$AA,0))&amp;(O37/10)&amp;"%"))</f>
        <v>觉醒后基础防御力增加130</v>
      </c>
      <c r="T37" s="3" t="str">
        <f>INDEX(Sheet6!G:G,MATCH(B37,Sheet6!A:A,0))</f>
        <v>1210005,32</v>
      </c>
      <c r="U37" s="3">
        <v>1120001</v>
      </c>
      <c r="V37" s="3">
        <f>INDEX(Sheet6!H:H,MATCH(B37,Sheet6!A:A,0))</f>
        <v>33700</v>
      </c>
      <c r="W37" s="23">
        <v>0</v>
      </c>
      <c r="X37" s="3" t="str">
        <f>VLOOKUP(B37,Sheet4!A:N,14,FALSE)</f>
        <v>1210001,70|1210002,140|1210003,70</v>
      </c>
      <c r="Y37" s="23">
        <v>1120001</v>
      </c>
      <c r="Z37" s="23">
        <f t="shared" si="2"/>
        <v>337000</v>
      </c>
      <c r="AA37" s="27" t="str">
        <f>IF($E37=2,INDEX(Sheet2!Q:Q,MATCH($C37,Sheet2!$A:$A,0)),IF(OR(N37=3,N37=8,N37=13,,N37=38),INDEX(Sheet2!$AC:$AC,MATCH($N37,Sheet2!$AA:$AA,0))&amp;O37,INDEX(Sheet2!$AC:$AC,MATCH($N37,Sheet2!$AA:$AA,0))&amp;(O37/10)&amp;"%"))</f>
        <v>觉醒后基础防御力增加130</v>
      </c>
    </row>
    <row r="38" spans="1:27">
      <c r="A38" s="23" t="s">
        <v>53</v>
      </c>
      <c r="B38" s="23">
        <f t="shared" si="0"/>
        <v>305</v>
      </c>
      <c r="C38" s="3">
        <v>3</v>
      </c>
      <c r="D38" s="3">
        <v>5</v>
      </c>
      <c r="E38" s="3">
        <f t="shared" si="1"/>
        <v>1</v>
      </c>
      <c r="F38" s="3">
        <f>IF(AND($D38=1,$E38=1),VLOOKUP($C38,Sheet2!$A:$J,3,0),IF($E38=2,INDEX(Sheet2!G:G,MATCH($C38,Sheet2!$A:$A,0)),F37))</f>
        <v>301</v>
      </c>
      <c r="G38" s="3">
        <f>IF(AND($D38=1,$E38=1),VLOOKUP($C38,Sheet2!$A:$J,4,0),IF($E38=2,INDEX(Sheet2!H:H,MATCH($C38,Sheet2!$A:$A,0)),G37))</f>
        <v>0</v>
      </c>
      <c r="H38" s="3">
        <f>IF(AND($D38=1,$E38=1),VLOOKUP($C38,Sheet2!$A:$J,5,0),IF($E38=2,INDEX(Sheet2!I:I,MATCH($C38,Sheet2!$A:$A,0)),H37))</f>
        <v>303</v>
      </c>
      <c r="I38" s="3">
        <f>IF(AND($D38=1,$E38=1),VLOOKUP($C38,Sheet2!$A:$J,6,0),IF($E38=2,INDEX(Sheet2!J:J,MATCH($C38,Sheet2!$A:$A,0)),I37))</f>
        <v>304</v>
      </c>
      <c r="K38" s="31">
        <v>0</v>
      </c>
      <c r="L38" s="31">
        <v>0</v>
      </c>
      <c r="M38" s="31">
        <v>0</v>
      </c>
      <c r="N38" s="27">
        <f>VLOOKUP(B38,Sheet5!$D:$G,3,0)</f>
        <v>3</v>
      </c>
      <c r="O38" s="27">
        <f>VLOOKUP(B38,Sheet5!$D:$G,4,0)</f>
        <v>1200</v>
      </c>
      <c r="P38" s="27" t="s">
        <v>58</v>
      </c>
      <c r="Q38" s="27">
        <f>IFERROR(VLOOKUP(R38,Sheet2!V:X,3,FALSE),VLOOKUP(B38,Sheet5!D:H,5,0))</f>
        <v>340020010</v>
      </c>
      <c r="R38" s="27" t="str">
        <f>IF(E38=2,INDEX(Sheet2!P:P,MATCH(C38,Sheet2!A:A,0)),INDEX(Sheet2!AB:AB,MATCH(N38,Sheet2!AA:AA,0)))</f>
        <v>生命强化</v>
      </c>
      <c r="S38" s="27" t="str">
        <f>IF($E38=2,INDEX(Sheet2!Q:Q,MATCH($C38,Sheet2!$A:$A,0)),IF(OR(N38=3,N38=8,N38=13,,N38=38),INDEX(Sheet2!$AC:$AC,MATCH($N38,Sheet2!$AA:$AA,0))&amp;O38,INDEX(Sheet2!$AC:$AC,MATCH($N38,Sheet2!$AA:$AA,0))&amp;(O38/10)&amp;"%"))</f>
        <v>觉醒后基础生命上限增加1200</v>
      </c>
      <c r="T38" s="3" t="str">
        <f>INDEX(Sheet6!G:G,MATCH(B38,Sheet6!A:A,0))</f>
        <v>1210008,12</v>
      </c>
      <c r="U38" s="3">
        <v>1120001</v>
      </c>
      <c r="V38" s="3">
        <f>INDEX(Sheet6!H:H,MATCH(B38,Sheet6!A:A,0))</f>
        <v>47100</v>
      </c>
      <c r="W38" s="23">
        <v>0</v>
      </c>
      <c r="X38" s="3" t="str">
        <f>VLOOKUP(B38,Sheet4!A:N,14,FALSE)</f>
        <v>1210001,100|1210002,200|1210003,100</v>
      </c>
      <c r="Y38" s="23">
        <v>1120001</v>
      </c>
      <c r="Z38" s="23">
        <f t="shared" si="2"/>
        <v>471000</v>
      </c>
      <c r="AA38" s="27" t="str">
        <f>IF($E38=2,INDEX(Sheet2!Q:Q,MATCH($C38,Sheet2!$A:$A,0)),IF(OR(N38=3,N38=8,N38=13,,N38=38),INDEX(Sheet2!$AC:$AC,MATCH($N38,Sheet2!$AA:$AA,0))&amp;O38,INDEX(Sheet2!$AC:$AC,MATCH($N38,Sheet2!$AA:$AA,0))&amp;(O38/10)&amp;"%"))</f>
        <v>觉醒后基础生命上限增加1200</v>
      </c>
    </row>
    <row r="39" spans="1:27">
      <c r="A39" s="23" t="s">
        <v>53</v>
      </c>
      <c r="B39" s="23">
        <f t="shared" si="0"/>
        <v>306</v>
      </c>
      <c r="C39" s="3">
        <v>3</v>
      </c>
      <c r="D39" s="3">
        <v>6</v>
      </c>
      <c r="E39" s="3">
        <f t="shared" si="1"/>
        <v>1</v>
      </c>
      <c r="F39" s="3">
        <f>IF(AND($D39=1,$E39=1),VLOOKUP($C39,Sheet2!$A:$J,3,0),IF($E39=2,INDEX(Sheet2!G:G,MATCH($C39,Sheet2!$A:$A,0)),F38))</f>
        <v>301</v>
      </c>
      <c r="G39" s="3">
        <f>IF(AND($D39=1,$E39=1),VLOOKUP($C39,Sheet2!$A:$J,4,0),IF($E39=2,INDEX(Sheet2!H:H,MATCH($C39,Sheet2!$A:$A,0)),G38))</f>
        <v>0</v>
      </c>
      <c r="H39" s="3">
        <f>IF(AND($D39=1,$E39=1),VLOOKUP($C39,Sheet2!$A:$J,5,0),IF($E39=2,INDEX(Sheet2!I:I,MATCH($C39,Sheet2!$A:$A,0)),H38))</f>
        <v>303</v>
      </c>
      <c r="I39" s="3">
        <f>IF(AND($D39=1,$E39=1),VLOOKUP($C39,Sheet2!$A:$J,6,0),IF($E39=2,INDEX(Sheet2!J:J,MATCH($C39,Sheet2!$A:$A,0)),I38))</f>
        <v>304</v>
      </c>
      <c r="K39" s="31">
        <v>0</v>
      </c>
      <c r="L39" s="31">
        <v>0</v>
      </c>
      <c r="M39" s="31">
        <v>0</v>
      </c>
      <c r="N39" s="27">
        <f>VLOOKUP(B39,Sheet5!$D:$G,3,0)</f>
        <v>8</v>
      </c>
      <c r="O39" s="27">
        <f>VLOOKUP(B39,Sheet5!$D:$G,4,0)</f>
        <v>200</v>
      </c>
      <c r="P39" s="27" t="s">
        <v>59</v>
      </c>
      <c r="Q39" s="27">
        <f>IFERROR(VLOOKUP(R39,Sheet2!V:X,3,FALSE),VLOOKUP(B39,Sheet5!D:H,5,0))</f>
        <v>340020007</v>
      </c>
      <c r="R39" s="27" t="str">
        <f>IF(E39=2,INDEX(Sheet2!P:P,MATCH(C39,Sheet2!A:A,0)),INDEX(Sheet2!AB:AB,MATCH(N39,Sheet2!AA:AA,0)))</f>
        <v>攻击强化</v>
      </c>
      <c r="S39" s="27" t="str">
        <f>IF($E39=2,INDEX(Sheet2!Q:Q,MATCH($C39,Sheet2!$A:$A,0)),IF(OR(N39=3,N39=8,N39=13,,N39=38),INDEX(Sheet2!$AC:$AC,MATCH($N39,Sheet2!$AA:$AA,0))&amp;O39,INDEX(Sheet2!$AC:$AC,MATCH($N39,Sheet2!$AA:$AA,0))&amp;(O39/10)&amp;"%"))</f>
        <v>觉醒后基础攻击力增加200</v>
      </c>
      <c r="T39" s="3" t="str">
        <f>INDEX(Sheet6!G:G,MATCH(B39,Sheet6!A:A,0))</f>
        <v>1210008,16</v>
      </c>
      <c r="U39" s="3">
        <v>1120001</v>
      </c>
      <c r="V39" s="3">
        <f>INDEX(Sheet6!H:H,MATCH(B39,Sheet6!A:A,0))</f>
        <v>64500</v>
      </c>
      <c r="W39" s="23">
        <v>0</v>
      </c>
      <c r="X39" s="3" t="str">
        <f>VLOOKUP(B39,Sheet4!A:N,14,FALSE)</f>
        <v>1210001,135|1210002,270|1210003,135</v>
      </c>
      <c r="Y39" s="23">
        <v>1120001</v>
      </c>
      <c r="Z39" s="23">
        <f t="shared" si="2"/>
        <v>645000</v>
      </c>
      <c r="AA39" s="27" t="str">
        <f>IF($E39=2,INDEX(Sheet2!Q:Q,MATCH($C39,Sheet2!$A:$A,0)),IF(OR(N39=3,N39=8,N39=13,,N39=38),INDEX(Sheet2!$AC:$AC,MATCH($N39,Sheet2!$AA:$AA,0))&amp;O39,INDEX(Sheet2!$AC:$AC,MATCH($N39,Sheet2!$AA:$AA,0))&amp;(O39/10)&amp;"%"))</f>
        <v>觉醒后基础攻击力增加200</v>
      </c>
    </row>
    <row r="40" spans="1:27">
      <c r="A40" s="23" t="s">
        <v>53</v>
      </c>
      <c r="B40" s="23">
        <f t="shared" si="0"/>
        <v>307</v>
      </c>
      <c r="C40" s="3">
        <v>3</v>
      </c>
      <c r="D40" s="3">
        <v>7</v>
      </c>
      <c r="E40" s="3">
        <f t="shared" si="1"/>
        <v>2</v>
      </c>
      <c r="F40" s="3">
        <f>IF(AND($D40=1,$E40=1),VLOOKUP($C40,Sheet2!$A:$J,3,0),IF($E40=2,INDEX(Sheet2!G:G,MATCH($C40,Sheet2!$A:$A,0)),F39))</f>
        <v>301</v>
      </c>
      <c r="G40" s="3">
        <f>IF(AND($D40=1,$E40=1),VLOOKUP($C40,Sheet2!$A:$J,4,0),IF($E40=2,INDEX(Sheet2!H:H,MATCH($C40,Sheet2!$A:$A,0)),G39))</f>
        <v>302</v>
      </c>
      <c r="H40" s="3">
        <f>IF(AND($D40=1,$E40=1),VLOOKUP($C40,Sheet2!$A:$J,5,0),IF($E40=2,INDEX(Sheet2!I:I,MATCH($C40,Sheet2!$A:$A,0)),H39))</f>
        <v>303</v>
      </c>
      <c r="I40" s="3">
        <f>IF(AND($D40=1,$E40=1),VLOOKUP($C40,Sheet2!$A:$J,6,0),IF($E40=2,INDEX(Sheet2!J:J,MATCH($C40,Sheet2!$A:$A,0)),I39))</f>
        <v>304</v>
      </c>
      <c r="K40" s="31">
        <v>0</v>
      </c>
      <c r="L40" s="31">
        <v>0</v>
      </c>
      <c r="M40" s="31">
        <v>0</v>
      </c>
      <c r="N40" s="27">
        <f>VLOOKUP(B40,Sheet5!$D:$G,3,0)</f>
        <v>0</v>
      </c>
      <c r="O40" s="27">
        <f>VLOOKUP(B40,Sheet5!$D:$G,4,0)</f>
        <v>0</v>
      </c>
      <c r="P40" s="27" t="s">
        <v>60</v>
      </c>
      <c r="Q40" s="27" t="str">
        <f>IFERROR(VLOOKUP(R40,Sheet2!V:X,3,FALSE),VLOOKUP(B40,Sheet5!D:H,5,0))</f>
        <v>311000302</v>
      </c>
      <c r="R40" s="27" t="str">
        <f>IF(E40=2,INDEX(Sheet2!P:P,MATCH(C40,Sheet2!A:A,0)),INDEX(Sheet2!AB:AB,MATCH(N40,Sheet2!AA:AA,0)))</f>
        <v>超能力场</v>
      </c>
      <c r="S40" s="27" t="str">
        <f>IF($E40=2,INDEX(Sheet2!Q:Q,MATCH($C40,Sheet2!$A:$A,0)),IF(OR(N40=3,N40=8,N40=13,,N40=38),INDEX(Sheet2!$AC:$AC,MATCH($N40,Sheet2!$AA:$AA,0))&amp;O40,INDEX(Sheet2!$AC:$AC,MATCH($N40,Sheet2!$AA:$AA,0))&amp;(O40/10)&amp;"%"))</f>
        <v>龙卷行动时若存在&lt;color=#f2b600&gt;AT BONUS&lt;/color&gt;，则行动条中前&lt;color=#e56000&gt;4&lt;/color&gt;个行动位的&lt;color=#f2b600&gt;AT BONUS&lt;/color&gt;效果都会在本回合生效（其他AT BONUS不会消失，同类效果不可叠加）</v>
      </c>
      <c r="T40" s="3" t="str">
        <f>INDEX(Sheet6!G:G,MATCH(B40,Sheet6!A:A,0))</f>
        <v>1210008,20</v>
      </c>
      <c r="U40" s="3">
        <v>1120001</v>
      </c>
      <c r="V40" s="3">
        <f>INDEX(Sheet6!H:H,MATCH(B40,Sheet6!A:A,0))</f>
        <v>87000</v>
      </c>
      <c r="W40" s="23">
        <v>0</v>
      </c>
      <c r="X40" s="3" t="str">
        <f>VLOOKUP(B40,Sheet4!A:N,14,FALSE)</f>
        <v>1210001,175|1210002,350|1210003,175</v>
      </c>
      <c r="Y40" s="23">
        <v>1120001</v>
      </c>
      <c r="Z40" s="23">
        <f t="shared" si="2"/>
        <v>870000</v>
      </c>
      <c r="AA40" s="27" t="str">
        <f>IF($E40=2,INDEX(Sheet2!Q:Q,MATCH($C40,Sheet2!$A:$A,0)),IF(OR(N40=3,N40=8,N40=13,,N40=38),INDEX(Sheet2!$AC:$AC,MATCH($N40,Sheet2!$AA:$AA,0))&amp;O40,INDEX(Sheet2!$AC:$AC,MATCH($N40,Sheet2!$AA:$AA,0))&amp;(O40/10)&amp;"%"))</f>
        <v>龙卷行动时若存在&lt;color=#f2b600&gt;AT BONUS&lt;/color&gt;，则行动条中前&lt;color=#e56000&gt;4&lt;/color&gt;个行动位的&lt;color=#f2b600&gt;AT BONUS&lt;/color&gt;效果都会在本回合生效（其他AT BONUS不会消失，同类效果不可叠加）</v>
      </c>
    </row>
    <row r="41" spans="1:27">
      <c r="A41" s="23" t="s">
        <v>53</v>
      </c>
      <c r="B41" s="23">
        <f t="shared" si="0"/>
        <v>308</v>
      </c>
      <c r="C41" s="3">
        <v>3</v>
      </c>
      <c r="D41" s="3">
        <v>8</v>
      </c>
      <c r="E41" s="3">
        <f t="shared" si="1"/>
        <v>1</v>
      </c>
      <c r="F41" s="3">
        <f>IF(AND($D41=1,$E41=1),VLOOKUP($C41,Sheet2!$A:$J,3,0),IF($E41=2,INDEX(Sheet2!G:G,MATCH($C41,Sheet2!$A:$A,0)),F40))</f>
        <v>301</v>
      </c>
      <c r="G41" s="3">
        <f>IF(AND($D41=1,$E41=1),VLOOKUP($C41,Sheet2!$A:$J,4,0),IF($E41=2,INDEX(Sheet2!H:H,MATCH($C41,Sheet2!$A:$A,0)),G40))</f>
        <v>302</v>
      </c>
      <c r="H41" s="3">
        <f>IF(AND($D41=1,$E41=1),VLOOKUP($C41,Sheet2!$A:$J,5,0),IF($E41=2,INDEX(Sheet2!I:I,MATCH($C41,Sheet2!$A:$A,0)),H40))</f>
        <v>303</v>
      </c>
      <c r="I41" s="3">
        <f>IF(AND($D41=1,$E41=1),VLOOKUP($C41,Sheet2!$A:$J,6,0),IF($E41=2,INDEX(Sheet2!J:J,MATCH($C41,Sheet2!$A:$A,0)),I40))</f>
        <v>304</v>
      </c>
      <c r="K41" s="31">
        <v>0</v>
      </c>
      <c r="L41" s="31">
        <v>0</v>
      </c>
      <c r="M41" s="31">
        <v>0</v>
      </c>
      <c r="N41" s="27">
        <f>VLOOKUP(B41,Sheet5!$D:$G,3,0)</f>
        <v>8</v>
      </c>
      <c r="O41" s="27">
        <f>VLOOKUP(B41,Sheet5!$D:$G,4,0)</f>
        <v>100</v>
      </c>
      <c r="P41" s="27" t="s">
        <v>54</v>
      </c>
      <c r="Q41" s="27">
        <f>IFERROR(VLOOKUP(R41,Sheet2!V:X,3,FALSE),VLOOKUP(B41,Sheet5!D:H,5,0))</f>
        <v>340020006</v>
      </c>
      <c r="R41" s="27" t="str">
        <f>IF($E41=2,INDEX(Sheet2!P:P,MATCH($C41,Sheet2!$A:$A,0)),INDEX(Sheet2!$AB:$AB,MATCH($N41,Sheet2!$AA:$AA,0)))</f>
        <v>攻击强化</v>
      </c>
      <c r="S41" s="27" t="str">
        <f>IF($E41=2,INDEX(Sheet2!Q:Q,MATCH($C41,Sheet2!$A:$A,0)),IF(OR(N41=3,N41=8,N41=13,,N41=38),INDEX(Sheet2!$AC:$AC,MATCH($N41,Sheet2!$AA:$AA,0))&amp;O41,INDEX(Sheet2!$AC:$AC,MATCH($N41,Sheet2!$AA:$AA,0))&amp;(O41/10)&amp;"%"))</f>
        <v>觉醒后基础攻击力增加100</v>
      </c>
      <c r="T41" s="3" t="str">
        <f>INDEX(Sheet6!G:G,MATCH(B41,Sheet6!A:A,0))</f>
        <v>1210008,6|1430001,1</v>
      </c>
      <c r="U41" s="3">
        <v>1120001</v>
      </c>
      <c r="V41" s="3">
        <f>INDEX(Sheet6!H:H,MATCH(B41,Sheet6!A:A,0))</f>
        <v>19500</v>
      </c>
      <c r="W41" s="23">
        <v>0</v>
      </c>
      <c r="X41" s="3" t="s">
        <v>1316</v>
      </c>
      <c r="Y41" s="23">
        <v>1120001</v>
      </c>
      <c r="Z41" s="23">
        <v>130000</v>
      </c>
      <c r="AA41" s="27" t="str">
        <f>IF($E41=2,INDEX(Sheet2!Q:Q,MATCH($C41,Sheet2!$A:$A,0)),IF(OR(N41=3,N41=8,N41=13,,N41=38),INDEX(Sheet2!$AC:$AC,MATCH($N41,Sheet2!$AA:$AA,0))&amp;O41,INDEX(Sheet2!$AC:$AC,MATCH($N41,Sheet2!$AA:$AA,0))&amp;(O41/10)&amp;"%"))</f>
        <v>觉醒后基础攻击力增加100</v>
      </c>
    </row>
    <row r="42" spans="1:27">
      <c r="A42" s="23" t="s">
        <v>53</v>
      </c>
      <c r="B42" s="23">
        <f t="shared" si="0"/>
        <v>309</v>
      </c>
      <c r="C42" s="3">
        <v>3</v>
      </c>
      <c r="D42" s="3">
        <v>9</v>
      </c>
      <c r="E42" s="3">
        <f t="shared" si="1"/>
        <v>1</v>
      </c>
      <c r="F42" s="3">
        <f>IF(AND($D42=1,$E42=1),VLOOKUP($C42,Sheet2!$A:$J,3,0),IF($E42=2,INDEX(Sheet2!G:G,MATCH($C42,Sheet2!$A:$A,0)),F41))</f>
        <v>301</v>
      </c>
      <c r="G42" s="3">
        <f>IF(AND($D42=1,$E42=1),VLOOKUP($C42,Sheet2!$A:$J,4,0),IF($E42=2,INDEX(Sheet2!H:H,MATCH($C42,Sheet2!$A:$A,0)),G41))</f>
        <v>302</v>
      </c>
      <c r="H42" s="3">
        <f>IF(AND($D42=1,$E42=1),VLOOKUP($C42,Sheet2!$A:$J,5,0),IF($E42=2,INDEX(Sheet2!I:I,MATCH($C42,Sheet2!$A:$A,0)),H41))</f>
        <v>303</v>
      </c>
      <c r="I42" s="3">
        <f>IF(AND($D42=1,$E42=1),VLOOKUP($C42,Sheet2!$A:$J,6,0),IF($E42=2,INDEX(Sheet2!J:J,MATCH($C42,Sheet2!$A:$A,0)),I41))</f>
        <v>304</v>
      </c>
      <c r="K42" s="31">
        <v>0</v>
      </c>
      <c r="L42" s="31">
        <v>0</v>
      </c>
      <c r="M42" s="31">
        <v>0</v>
      </c>
      <c r="N42" s="27">
        <f>VLOOKUP(B42,Sheet5!$D:$G,3,0)</f>
        <v>3</v>
      </c>
      <c r="O42" s="27">
        <f>VLOOKUP(B42,Sheet5!$D:$G,4,0)</f>
        <v>600</v>
      </c>
      <c r="P42" s="27" t="s">
        <v>55</v>
      </c>
      <c r="Q42" s="27">
        <f>IFERROR(VLOOKUP(R42,Sheet2!V:X,3,FALSE),VLOOKUP(B42,Sheet5!D:H,5,0))</f>
        <v>340020009</v>
      </c>
      <c r="R42" s="27" t="str">
        <f>IF(E42=2,INDEX(Sheet2!P:P,MATCH(C42,Sheet2!A:A,0)),INDEX(Sheet2!AB:AB,MATCH(N42,Sheet2!AA:AA,0)))</f>
        <v>生命强化</v>
      </c>
      <c r="S42" s="27" t="str">
        <f>IF($E42=2,INDEX(Sheet2!Q:Q,MATCH($C42,Sheet2!$A:$A,0)),IF(OR(N42=3,N42=8,N42=13,,N42=38),INDEX(Sheet2!$AC:$AC,MATCH($N42,Sheet2!$AA:$AA,0))&amp;O42,INDEX(Sheet2!$AC:$AC,MATCH($N42,Sheet2!$AA:$AA,0))&amp;(O42/10)&amp;"%"))</f>
        <v>觉醒后基础生命上限增加600</v>
      </c>
      <c r="T42" s="3" t="str">
        <f>INDEX(Sheet6!G:G,MATCH(B42,Sheet6!A:A,0))</f>
        <v>1210008,9|1430001,2</v>
      </c>
      <c r="U42" s="3">
        <v>1120001</v>
      </c>
      <c r="V42" s="3">
        <f>INDEX(Sheet6!H:H,MATCH(B42,Sheet6!A:A,0))</f>
        <v>22500</v>
      </c>
      <c r="W42" s="23">
        <v>0</v>
      </c>
      <c r="X42" s="3" t="s">
        <v>1317</v>
      </c>
      <c r="Y42" s="23">
        <v>1120001</v>
      </c>
      <c r="Z42" s="23">
        <v>150000</v>
      </c>
      <c r="AA42" s="27" t="str">
        <f>IF($E42=2,INDEX(Sheet2!Q:Q,MATCH($C42,Sheet2!$A:$A,0)),IF(OR(N42=3,N42=8,N42=13,,N42=38),INDEX(Sheet2!$AC:$AC,MATCH($N42,Sheet2!$AA:$AA,0))&amp;O42,INDEX(Sheet2!$AC:$AC,MATCH($N42,Sheet2!$AA:$AA,0))&amp;(O42/10)&amp;"%"))</f>
        <v>觉醒后基础生命上限增加600</v>
      </c>
    </row>
    <row r="43" spans="1:27">
      <c r="A43" s="23" t="s">
        <v>53</v>
      </c>
      <c r="B43" s="23">
        <f t="shared" si="0"/>
        <v>310</v>
      </c>
      <c r="C43" s="3">
        <v>3</v>
      </c>
      <c r="D43" s="3">
        <v>10</v>
      </c>
      <c r="E43" s="3">
        <f t="shared" si="1"/>
        <v>1</v>
      </c>
      <c r="F43" s="3">
        <f>IF(AND($D43=1,$E43=1),VLOOKUP($C43,Sheet2!$A:$J,3,0),IF($E43=2,INDEX(Sheet2!G:G,MATCH($C43,Sheet2!$A:$A,0)),F42))</f>
        <v>301</v>
      </c>
      <c r="G43" s="3">
        <f>IF(AND($D43=1,$E43=1),VLOOKUP($C43,Sheet2!$A:$J,4,0),IF($E43=2,INDEX(Sheet2!H:H,MATCH($C43,Sheet2!$A:$A,0)),G42))</f>
        <v>302</v>
      </c>
      <c r="H43" s="3">
        <f>IF(AND($D43=1,$E43=1),VLOOKUP($C43,Sheet2!$A:$J,5,0),IF($E43=2,INDEX(Sheet2!I:I,MATCH($C43,Sheet2!$A:$A,0)),H42))</f>
        <v>303</v>
      </c>
      <c r="I43" s="3">
        <f>IF(AND($D43=1,$E43=1),VLOOKUP($C43,Sheet2!$A:$J,6,0),IF($E43=2,INDEX(Sheet2!J:J,MATCH($C43,Sheet2!$A:$A,0)),I42))</f>
        <v>304</v>
      </c>
      <c r="K43" s="31">
        <v>0</v>
      </c>
      <c r="L43" s="31">
        <v>0</v>
      </c>
      <c r="M43" s="31">
        <v>0</v>
      </c>
      <c r="N43" s="27">
        <f>VLOOKUP(B43,Sheet5!$D:$G,3,0)</f>
        <v>8</v>
      </c>
      <c r="O43" s="27">
        <f>VLOOKUP(B43,Sheet5!$D:$G,4,0)</f>
        <v>100</v>
      </c>
      <c r="P43" s="27" t="s">
        <v>56</v>
      </c>
      <c r="Q43" s="27">
        <f>IFERROR(VLOOKUP(R43,Sheet2!V:X,3,FALSE),VLOOKUP(B43,Sheet5!D:H,5,0))</f>
        <v>340020006</v>
      </c>
      <c r="R43" s="27" t="str">
        <f>IF(E43=2,INDEX(Sheet2!P:P,MATCH(C43,Sheet2!A:A,0)),INDEX(Sheet2!AB:AB,MATCH(N43,Sheet2!AA:AA,0)))</f>
        <v>攻击强化</v>
      </c>
      <c r="S43" s="27" t="str">
        <f>IF($E43=2,INDEX(Sheet2!Q:Q,MATCH($C43,Sheet2!$A:$A,0)),IF(OR(N43=3,N43=8,N43=13,,N43=38),INDEX(Sheet2!$AC:$AC,MATCH($N43,Sheet2!$AA:$AA,0))&amp;O43,INDEX(Sheet2!$AC:$AC,MATCH($N43,Sheet2!$AA:$AA,0))&amp;(O43/10)&amp;"%"))</f>
        <v>觉醒后基础攻击力增加100</v>
      </c>
      <c r="T43" s="3" t="str">
        <f>INDEX(Sheet6!G:G,MATCH(B43,Sheet6!A:A,0))</f>
        <v>1210008,12|1430001,3</v>
      </c>
      <c r="U43" s="3">
        <v>1120001</v>
      </c>
      <c r="V43" s="3">
        <f>INDEX(Sheet6!H:H,MATCH(B43,Sheet6!A:A,0))</f>
        <v>33750</v>
      </c>
      <c r="W43" s="23">
        <v>0</v>
      </c>
      <c r="X43" s="3" t="s">
        <v>1318</v>
      </c>
      <c r="Y43" s="23">
        <v>1120001</v>
      </c>
      <c r="Z43" s="23">
        <v>225000</v>
      </c>
      <c r="AA43" s="27" t="str">
        <f>IF($E43=2,INDEX(Sheet2!Q:Q,MATCH($C43,Sheet2!$A:$A,0)),IF(OR(N43=3,N43=8,N43=13,,N43=38),INDEX(Sheet2!$AC:$AC,MATCH($N43,Sheet2!$AA:$AA,0))&amp;O43,INDEX(Sheet2!$AC:$AC,MATCH($N43,Sheet2!$AA:$AA,0))&amp;(O43/10)&amp;"%"))</f>
        <v>觉醒后基础攻击力增加100</v>
      </c>
    </row>
    <row r="44" spans="1:27">
      <c r="A44" s="23" t="s">
        <v>53</v>
      </c>
      <c r="B44" s="23">
        <f t="shared" si="0"/>
        <v>311</v>
      </c>
      <c r="C44" s="3">
        <v>3</v>
      </c>
      <c r="D44" s="3">
        <v>11</v>
      </c>
      <c r="E44" s="3">
        <f t="shared" si="1"/>
        <v>1</v>
      </c>
      <c r="F44" s="3">
        <f>IF(AND($D44=1,$E44=1),VLOOKUP($C44,Sheet2!$A:$J,3,0),IF($E44=2,INDEX(Sheet2!G:G,MATCH($C44,Sheet2!$A:$A,0)),F43))</f>
        <v>301</v>
      </c>
      <c r="G44" s="3">
        <f>IF(AND($D44=1,$E44=1),VLOOKUP($C44,Sheet2!$A:$J,4,0),IF($E44=2,INDEX(Sheet2!H:H,MATCH($C44,Sheet2!$A:$A,0)),G43))</f>
        <v>302</v>
      </c>
      <c r="H44" s="3">
        <f>IF(AND($D44=1,$E44=1),VLOOKUP($C44,Sheet2!$A:$J,5,0),IF($E44=2,INDEX(Sheet2!I:I,MATCH($C44,Sheet2!$A:$A,0)),H43))</f>
        <v>303</v>
      </c>
      <c r="I44" s="3">
        <f>IF(AND($D44=1,$E44=1),VLOOKUP($C44,Sheet2!$A:$J,6,0),IF($E44=2,INDEX(Sheet2!J:J,MATCH($C44,Sheet2!$A:$A,0)),I43))</f>
        <v>304</v>
      </c>
      <c r="K44" s="31">
        <v>0</v>
      </c>
      <c r="L44" s="31">
        <v>0</v>
      </c>
      <c r="M44" s="31">
        <v>0</v>
      </c>
      <c r="N44" s="27">
        <f>VLOOKUP(B44,Sheet5!$D:$G,3,0)</f>
        <v>13</v>
      </c>
      <c r="O44" s="27">
        <f>VLOOKUP(B44,Sheet5!$D:$G,4,0)</f>
        <v>130</v>
      </c>
      <c r="P44" s="27" t="s">
        <v>57</v>
      </c>
      <c r="Q44" s="27">
        <f>IFERROR(VLOOKUP(R44,Sheet2!V:X,3,FALSE),VLOOKUP(B44,Sheet5!D:H,5,0))</f>
        <v>340020004</v>
      </c>
      <c r="R44" s="27" t="str">
        <f>IF(E44=2,INDEX(Sheet2!P:P,MATCH(C44,Sheet2!A:A,0)),INDEX(Sheet2!AB:AB,MATCH(N44,Sheet2!AA:AA,0)))</f>
        <v>防御强化</v>
      </c>
      <c r="S44" s="27" t="str">
        <f>IF($E44=2,INDEX(Sheet2!Q:Q,MATCH($C44,Sheet2!$A:$A,0)),IF(OR(N44=3,N44=8,N44=13,,N44=38),INDEX(Sheet2!$AC:$AC,MATCH($N44,Sheet2!$AA:$AA,0))&amp;O44,INDEX(Sheet2!$AC:$AC,MATCH($N44,Sheet2!$AA:$AA,0))&amp;(O44/10)&amp;"%"))</f>
        <v>觉醒后基础防御力增加130</v>
      </c>
      <c r="T44" s="3" t="str">
        <f>INDEX(Sheet6!G:G,MATCH(B44,Sheet6!A:A,0))</f>
        <v>1210008,15|1430001,4</v>
      </c>
      <c r="U44" s="3">
        <v>1120001</v>
      </c>
      <c r="V44" s="3">
        <f>INDEX(Sheet6!H:H,MATCH(B44,Sheet6!A:A,0))</f>
        <v>50550</v>
      </c>
      <c r="W44" s="23">
        <v>0</v>
      </c>
      <c r="X44" s="3" t="s">
        <v>1319</v>
      </c>
      <c r="Y44" s="23">
        <v>1120001</v>
      </c>
      <c r="Z44" s="23">
        <v>337000</v>
      </c>
      <c r="AA44" s="27" t="str">
        <f>IF($E44=2,INDEX(Sheet2!Q:Q,MATCH($C44,Sheet2!$A:$A,0)),IF(OR(N44=3,N44=8,N44=13,,N44=38),INDEX(Sheet2!$AC:$AC,MATCH($N44,Sheet2!$AA:$AA,0))&amp;O44,INDEX(Sheet2!$AC:$AC,MATCH($N44,Sheet2!$AA:$AA,0))&amp;(O44/10)&amp;"%"))</f>
        <v>觉醒后基础防御力增加130</v>
      </c>
    </row>
    <row r="45" spans="1:27">
      <c r="A45" s="23" t="s">
        <v>53</v>
      </c>
      <c r="B45" s="23">
        <f t="shared" si="0"/>
        <v>312</v>
      </c>
      <c r="C45" s="3">
        <v>3</v>
      </c>
      <c r="D45" s="3">
        <v>12</v>
      </c>
      <c r="E45" s="3">
        <f t="shared" si="1"/>
        <v>1</v>
      </c>
      <c r="F45" s="3">
        <f>IF(AND($D45=1,$E45=1),VLOOKUP($C45,Sheet2!$A:$J,3,0),IF($E45=2,INDEX(Sheet2!G:G,MATCH($C45,Sheet2!$A:$A,0)),F44))</f>
        <v>301</v>
      </c>
      <c r="G45" s="3">
        <f>IF(AND($D45=1,$E45=1),VLOOKUP($C45,Sheet2!$A:$J,4,0),IF($E45=2,INDEX(Sheet2!H:H,MATCH($C45,Sheet2!$A:$A,0)),G44))</f>
        <v>302</v>
      </c>
      <c r="H45" s="3">
        <f>IF(AND($D45=1,$E45=1),VLOOKUP($C45,Sheet2!$A:$J,5,0),IF($E45=2,INDEX(Sheet2!I:I,MATCH($C45,Sheet2!$A:$A,0)),H44))</f>
        <v>303</v>
      </c>
      <c r="I45" s="3">
        <f>IF(AND($D45=1,$E45=1),VLOOKUP($C45,Sheet2!$A:$J,6,0),IF($E45=2,INDEX(Sheet2!J:J,MATCH($C45,Sheet2!$A:$A,0)),I44))</f>
        <v>304</v>
      </c>
      <c r="K45" s="31">
        <v>0</v>
      </c>
      <c r="L45" s="31">
        <v>0</v>
      </c>
      <c r="M45" s="31">
        <v>0</v>
      </c>
      <c r="N45" s="27">
        <f>VLOOKUP(B45,Sheet5!$D:$G,3,0)</f>
        <v>3</v>
      </c>
      <c r="O45" s="27">
        <f>VLOOKUP(B45,Sheet5!$D:$G,4,0)</f>
        <v>1200</v>
      </c>
      <c r="P45" s="27" t="s">
        <v>58</v>
      </c>
      <c r="Q45" s="27">
        <f>IFERROR(VLOOKUP(R45,Sheet2!V:X,3,FALSE),VLOOKUP(B45,Sheet5!D:H,5,0))</f>
        <v>340020010</v>
      </c>
      <c r="R45" s="27" t="str">
        <f>IF(E45=2,INDEX(Sheet2!P:P,MATCH(C45,Sheet2!A:A,0)),INDEX(Sheet2!AB:AB,MATCH(N45,Sheet2!AA:AA,0)))</f>
        <v>生命强化</v>
      </c>
      <c r="S45" s="27" t="str">
        <f>IF($E45=2,INDEX(Sheet2!Q:Q,MATCH($C45,Sheet2!$A:$A,0)),IF(OR(N45=3,N45=8,N45=13,,N45=38),INDEX(Sheet2!$AC:$AC,MATCH($N45,Sheet2!$AA:$AA,0))&amp;O45,INDEX(Sheet2!$AC:$AC,MATCH($N45,Sheet2!$AA:$AA,0))&amp;(O45/10)&amp;"%"))</f>
        <v>觉醒后基础生命上限增加1200</v>
      </c>
      <c r="T45" s="3" t="str">
        <f>INDEX(Sheet6!G:G,MATCH(B45,Sheet6!A:A,0))</f>
        <v>1210008,18|1430001,5</v>
      </c>
      <c r="U45" s="3">
        <v>1120001</v>
      </c>
      <c r="V45" s="3">
        <f>INDEX(Sheet6!H:H,MATCH(B45,Sheet6!A:A,0))</f>
        <v>70650</v>
      </c>
      <c r="W45" s="23">
        <v>0</v>
      </c>
      <c r="X45" s="3" t="s">
        <v>1320</v>
      </c>
      <c r="Y45" s="23">
        <v>1120001</v>
      </c>
      <c r="Z45" s="23">
        <v>471000</v>
      </c>
      <c r="AA45" s="27" t="str">
        <f>IF($E45=2,INDEX(Sheet2!Q:Q,MATCH($C45,Sheet2!$A:$A,0)),IF(OR(N45=3,N45=8,N45=13,,N45=38),INDEX(Sheet2!$AC:$AC,MATCH($N45,Sheet2!$AA:$AA,0))&amp;O45,INDEX(Sheet2!$AC:$AC,MATCH($N45,Sheet2!$AA:$AA,0))&amp;(O45/10)&amp;"%"))</f>
        <v>觉醒后基础生命上限增加1200</v>
      </c>
    </row>
    <row r="46" spans="1:27">
      <c r="A46" s="23" t="s">
        <v>53</v>
      </c>
      <c r="B46" s="23">
        <f t="shared" si="0"/>
        <v>313</v>
      </c>
      <c r="C46" s="3">
        <v>3</v>
      </c>
      <c r="D46" s="3">
        <v>13</v>
      </c>
      <c r="E46" s="3">
        <f t="shared" si="1"/>
        <v>1</v>
      </c>
      <c r="F46" s="3">
        <f>IF(AND($D46=1,$E46=1),VLOOKUP($C46,Sheet2!$A:$J,3,0),IF($E46=2,INDEX(Sheet2!G:G,MATCH($C46,Sheet2!$A:$A,0)),F45))</f>
        <v>301</v>
      </c>
      <c r="G46" s="3">
        <f>IF(AND($D46=1,$E46=1),VLOOKUP($C46,Sheet2!$A:$J,4,0),IF($E46=2,INDEX(Sheet2!H:H,MATCH($C46,Sheet2!$A:$A,0)),G45))</f>
        <v>302</v>
      </c>
      <c r="H46" s="3">
        <f>IF(AND($D46=1,$E46=1),VLOOKUP($C46,Sheet2!$A:$J,5,0),IF($E46=2,INDEX(Sheet2!I:I,MATCH($C46,Sheet2!$A:$A,0)),H45))</f>
        <v>303</v>
      </c>
      <c r="I46" s="3">
        <f>IF(AND($D46=1,$E46=1),VLOOKUP($C46,Sheet2!$A:$J,6,0),IF($E46=2,INDEX(Sheet2!J:J,MATCH($C46,Sheet2!$A:$A,0)),I45))</f>
        <v>304</v>
      </c>
      <c r="K46" s="31">
        <v>0</v>
      </c>
      <c r="L46" s="31">
        <v>0</v>
      </c>
      <c r="M46" s="31">
        <v>0</v>
      </c>
      <c r="N46" s="27">
        <f>VLOOKUP(B46,Sheet5!$D:$G,3,0)</f>
        <v>8</v>
      </c>
      <c r="O46" s="27">
        <f>VLOOKUP(B46,Sheet5!$D:$G,4,0)</f>
        <v>200</v>
      </c>
      <c r="P46" s="27" t="s">
        <v>59</v>
      </c>
      <c r="Q46" s="27">
        <f>IFERROR(VLOOKUP(R46,Sheet2!V:X,3,FALSE),VLOOKUP(B46,Sheet5!D:H,5,0))</f>
        <v>340020007</v>
      </c>
      <c r="R46" s="27" t="str">
        <f>IF(E46=2,INDEX(Sheet2!P:P,MATCH(C46,Sheet2!A:A,0)),INDEX(Sheet2!AB:AB,MATCH(N46,Sheet2!AA:AA,0)))</f>
        <v>攻击强化</v>
      </c>
      <c r="S46" s="27" t="str">
        <f>IF($E46=2,INDEX(Sheet2!Q:Q,MATCH($C46,Sheet2!$A:$A,0)),IF(OR(N46=3,N46=8,N46=13,,N46=38),INDEX(Sheet2!$AC:$AC,MATCH($N46,Sheet2!$AA:$AA,0))&amp;O46,INDEX(Sheet2!$AC:$AC,MATCH($N46,Sheet2!$AA:$AA,0))&amp;(O46/10)&amp;"%"))</f>
        <v>觉醒后基础攻击力增加200</v>
      </c>
      <c r="T46" s="3" t="str">
        <f>INDEX(Sheet6!G:G,MATCH(B46,Sheet6!A:A,0))</f>
        <v>1210008,24|1430001,6</v>
      </c>
      <c r="U46" s="3">
        <v>1120001</v>
      </c>
      <c r="V46" s="3">
        <f>INDEX(Sheet6!H:H,MATCH(B46,Sheet6!A:A,0))</f>
        <v>96750</v>
      </c>
      <c r="W46" s="23">
        <v>0</v>
      </c>
      <c r="X46" s="3" t="s">
        <v>1321</v>
      </c>
      <c r="Y46" s="23">
        <v>1120001</v>
      </c>
      <c r="Z46" s="23">
        <v>645000</v>
      </c>
      <c r="AA46" s="27" t="str">
        <f>IF($E46=2,INDEX(Sheet2!Q:Q,MATCH($C46,Sheet2!$A:$A,0)),IF(OR(N46=3,N46=8,N46=13,,N46=38),INDEX(Sheet2!$AC:$AC,MATCH($N46,Sheet2!$AA:$AA,0))&amp;O46,INDEX(Sheet2!$AC:$AC,MATCH($N46,Sheet2!$AA:$AA,0))&amp;(O46/10)&amp;"%"))</f>
        <v>觉醒后基础攻击力增加200</v>
      </c>
    </row>
    <row r="47" spans="1:27">
      <c r="A47" s="23" t="s">
        <v>53</v>
      </c>
      <c r="B47" s="23">
        <f t="shared" si="0"/>
        <v>314</v>
      </c>
      <c r="C47" s="3">
        <v>3</v>
      </c>
      <c r="D47" s="3">
        <v>14</v>
      </c>
      <c r="E47" s="3">
        <f t="shared" si="1"/>
        <v>2</v>
      </c>
      <c r="F47" s="3">
        <f>IF(AND($D47=1,$E47=1),VLOOKUP($C47,Sheet2!$A:$J,3,0),IF($E47=2,INDEX(Sheet2!G:G,MATCH($C47,Sheet2!$A:$A,0)+1),F46))</f>
        <v>301</v>
      </c>
      <c r="G47" s="3">
        <f>IF(AND($D47=1,$E47=1),VLOOKUP($C47,Sheet2!$A:$J,4,0),IF($E47=2,INDEX(Sheet2!H:H,MATCH($C47,Sheet2!$A:$A,0)+1),G46))</f>
        <v>302</v>
      </c>
      <c r="H47" s="3">
        <f>IF(AND($D47=1,$E47=1),VLOOKUP($C47,Sheet2!$A:$J,5,0),IF($E47=2,INDEX(Sheet2!I:I,MATCH($C47,Sheet2!$A:$A,0)+1),H46))</f>
        <v>308</v>
      </c>
      <c r="I47" s="3">
        <f>IF(AND($D47=1,$E47=1),VLOOKUP($C47,Sheet2!$A:$J,6,0),IF($E47=2,INDEX(Sheet2!J:J,MATCH($C47,Sheet2!$A:$A,0)+1),I46))</f>
        <v>304</v>
      </c>
      <c r="K47" s="31">
        <v>0</v>
      </c>
      <c r="L47" s="31">
        <v>0</v>
      </c>
      <c r="M47" s="31">
        <v>0</v>
      </c>
      <c r="N47" s="27">
        <f>VLOOKUP(B47,Sheet5!$D:$G,3,0)</f>
        <v>0</v>
      </c>
      <c r="O47" s="27">
        <f>VLOOKUP(B47,Sheet5!$D:$G,4,0)</f>
        <v>0</v>
      </c>
      <c r="P47" s="27" t="s">
        <v>60</v>
      </c>
      <c r="Q47" s="27" t="str">
        <f>IFERROR(VLOOKUP(R47,Sheet2!V:X,3,FALSE),VLOOKUP(B47,Sheet5!D:H,5,0))</f>
        <v>311000303</v>
      </c>
      <c r="R47" s="27" t="str">
        <f>IF(E47=2,INDEX(Sheet2!P:P,MATCH(C47,Sheet2!A:A,0)+1),INDEX(Sheet2!AB:AB,MATCH(N47,Sheet2!AA:AA,0)))</f>
        <v>超能力投掷</v>
      </c>
      <c r="S47" s="27" t="s">
        <v>2293</v>
      </c>
      <c r="T47" s="3" t="str">
        <f>INDEX(Sheet6!G:G,MATCH(B47,Sheet6!A:A,0))</f>
        <v>1431003,1</v>
      </c>
      <c r="U47" s="3">
        <v>1120001</v>
      </c>
      <c r="V47" s="3">
        <f>INDEX(Sheet6!H:H,MATCH(B47,Sheet6!A:A,0))</f>
        <v>130500</v>
      </c>
      <c r="W47" s="23">
        <v>0</v>
      </c>
      <c r="X47" s="3" t="s">
        <v>1322</v>
      </c>
      <c r="Y47" s="23">
        <v>1120001</v>
      </c>
      <c r="Z47" s="23">
        <v>870000</v>
      </c>
      <c r="AA47" s="27" t="str">
        <f>IF($E47=2,INDEX(Sheet2!Q:Q,MATCH($C47,Sheet2!$A:$A,0)+1),IF(OR(N47=3,N47=8,N47=13,,N47=38),INDEX(Sheet2!$AC:$AC,MATCH($N47,Sheet2!$AA:$AA,0))&amp;O47,INDEX(Sheet2!$AC:$AC,MATCH($N47,Sheet2!$AA:$AA,0))&amp;(O47/10)&amp;"%"))</f>
        <v>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BONUS&lt;/color&gt;，提高该技能&lt;color=#e56000&gt;10%&lt;/color&gt;的伤害，最多吸收&lt;color=#e56000&gt;3&lt;/color&gt;个AT BONUS</v>
      </c>
    </row>
    <row r="48" spans="1:27">
      <c r="A48" s="23" t="s">
        <v>53</v>
      </c>
      <c r="B48" s="23">
        <f t="shared" si="0"/>
        <v>315</v>
      </c>
      <c r="C48" s="3">
        <v>3</v>
      </c>
      <c r="D48" s="3">
        <v>15</v>
      </c>
      <c r="E48" s="3">
        <f t="shared" si="1"/>
        <v>1</v>
      </c>
      <c r="F48" s="3">
        <f>IF(AND($D48=1,$E48=1),VLOOKUP($C48,Sheet2!$A:$J,3,0),IF($E48=2,INDEX(Sheet2!G:G,MATCH($C48,Sheet2!$A:$A,0)+1),F47))</f>
        <v>301</v>
      </c>
      <c r="G48" s="3">
        <f>IF(AND($D48=1,$E48=1),VLOOKUP($C48,Sheet2!$A:$J,4,0),IF($E48=2,INDEX(Sheet2!H:H,MATCH($C48,Sheet2!$A:$A,0)+1),G47))</f>
        <v>302</v>
      </c>
      <c r="H48" s="3">
        <f>IF(AND($D48=1,$E48=1),VLOOKUP($C48,Sheet2!$A:$J,5,0),IF($E48=2,INDEX(Sheet2!I:I,MATCH($C48,Sheet2!$A:$A,0)+1),H47))</f>
        <v>308</v>
      </c>
      <c r="I48" s="3">
        <f>IF(AND($D48=1,$E48=1),VLOOKUP($C48,Sheet2!$A:$J,6,0),IF($E48=2,INDEX(Sheet2!J:J,MATCH($C48,Sheet2!$A:$A,0)+1),I47))</f>
        <v>304</v>
      </c>
      <c r="K48" s="31">
        <v>0</v>
      </c>
      <c r="L48" s="31">
        <v>0</v>
      </c>
      <c r="M48" s="31">
        <v>0</v>
      </c>
      <c r="N48" s="27">
        <f>VLOOKUP(B48,Sheet5!$D:$G,3,0)</f>
        <v>8</v>
      </c>
      <c r="O48" s="27">
        <f>VLOOKUP(B48,Sheet5!$D:$G,4,0)</f>
        <v>100</v>
      </c>
      <c r="P48" s="27" t="s">
        <v>54</v>
      </c>
      <c r="Q48" s="27">
        <f>IFERROR(VLOOKUP(R48,Sheet2!V:X,3,FALSE),VLOOKUP(B48,Sheet5!D:H,5,0))</f>
        <v>340020006</v>
      </c>
      <c r="R48" s="27" t="str">
        <f>IF($E48=2,INDEX(Sheet2!P:P,MATCH($C48,Sheet2!$A:$A,0)),INDEX(Sheet2!$AB:$AB,MATCH($N48,Sheet2!$AA:$AA,0)))</f>
        <v>攻击强化</v>
      </c>
      <c r="S48" s="27" t="str">
        <f>IF($E48=2,INDEX(Sheet2!Q:Q,MATCH($C48,Sheet2!$A:$A,0)),IF(OR(N48=3,N48=8,N48=13,,N48=38),INDEX(Sheet2!$AC:$AC,MATCH($N48,Sheet2!$AA:$AA,0))&amp;O48,INDEX(Sheet2!$AC:$AC,MATCH($N48,Sheet2!$AA:$AA,0))&amp;(O48/10)&amp;"%"))</f>
        <v>觉醒后基础攻击力增加100</v>
      </c>
      <c r="T48" s="3" t="str">
        <f>INDEX(Sheet6!G:G,MATCH(B48,Sheet6!A:A,0))</f>
        <v>1210008,8|1430001,3</v>
      </c>
      <c r="U48" s="3">
        <v>1120001</v>
      </c>
      <c r="V48" s="3">
        <f>INDEX(Sheet6!H:H,MATCH(B48,Sheet6!A:A,0))</f>
        <v>26000</v>
      </c>
      <c r="W48" s="23">
        <v>0</v>
      </c>
      <c r="X48" s="3" t="s">
        <v>1316</v>
      </c>
      <c r="Y48" s="23">
        <v>1120001</v>
      </c>
      <c r="Z48" s="23">
        <v>130000</v>
      </c>
      <c r="AA48" s="27" t="str">
        <f>IF($E48=2,INDEX(Sheet2!Q:Q,MATCH($C48,Sheet2!$A:$A,0)),IF(OR(N48=3,N48=8,N48=13,,N48=38),INDEX(Sheet2!$AC:$AC,MATCH($N48,Sheet2!$AA:$AA,0))&amp;O48,INDEX(Sheet2!$AC:$AC,MATCH($N48,Sheet2!$AA:$AA,0))&amp;(O48/10)&amp;"%"))</f>
        <v>觉醒后基础攻击力增加100</v>
      </c>
    </row>
    <row r="49" spans="1:27">
      <c r="A49" s="23" t="s">
        <v>53</v>
      </c>
      <c r="B49" s="23">
        <f t="shared" si="0"/>
        <v>316</v>
      </c>
      <c r="C49" s="3">
        <v>3</v>
      </c>
      <c r="D49" s="3">
        <v>16</v>
      </c>
      <c r="E49" s="3">
        <f t="shared" si="1"/>
        <v>1</v>
      </c>
      <c r="F49" s="3">
        <f>IF(AND($D49=1,$E49=1),VLOOKUP($C49,Sheet2!$A:$J,3,0),IF($E49=2,INDEX(Sheet2!G:G,MATCH($C49,Sheet2!$A:$A,0)+1),F48))</f>
        <v>301</v>
      </c>
      <c r="G49" s="3">
        <f>IF(AND($D49=1,$E49=1),VLOOKUP($C49,Sheet2!$A:$J,4,0),IF($E49=2,INDEX(Sheet2!H:H,MATCH($C49,Sheet2!$A:$A,0)+1),G48))</f>
        <v>302</v>
      </c>
      <c r="H49" s="3">
        <f>IF(AND($D49=1,$E49=1),VLOOKUP($C49,Sheet2!$A:$J,5,0),IF($E49=2,INDEX(Sheet2!I:I,MATCH($C49,Sheet2!$A:$A,0)+1),H48))</f>
        <v>308</v>
      </c>
      <c r="I49" s="3">
        <f>IF(AND($D49=1,$E49=1),VLOOKUP($C49,Sheet2!$A:$J,6,0),IF($E49=2,INDEX(Sheet2!J:J,MATCH($C49,Sheet2!$A:$A,0)+1),I48))</f>
        <v>304</v>
      </c>
      <c r="K49" s="31">
        <v>0</v>
      </c>
      <c r="L49" s="31">
        <v>0</v>
      </c>
      <c r="M49" s="31">
        <v>0</v>
      </c>
      <c r="N49" s="27">
        <f>VLOOKUP(B49,Sheet5!$D:$G,3,0)</f>
        <v>3</v>
      </c>
      <c r="O49" s="27">
        <f>VLOOKUP(B49,Sheet5!$D:$G,4,0)</f>
        <v>600</v>
      </c>
      <c r="P49" s="27" t="s">
        <v>55</v>
      </c>
      <c r="Q49" s="27">
        <f>IFERROR(VLOOKUP(R49,Sheet2!V:X,3,FALSE),VLOOKUP(B49,Sheet5!D:H,5,0))</f>
        <v>340020009</v>
      </c>
      <c r="R49" s="27" t="str">
        <f>IF(E49=2,INDEX(Sheet2!P:P,MATCH(C49,Sheet2!A:A,0)),INDEX(Sheet2!AB:AB,MATCH(N49,Sheet2!AA:AA,0)))</f>
        <v>生命强化</v>
      </c>
      <c r="S49" s="27" t="str">
        <f>IF($E49=2,INDEX(Sheet2!Q:Q,MATCH($C49,Sheet2!$A:$A,0)),IF(OR(N49=3,N49=8,N49=13,,N49=38),INDEX(Sheet2!$AC:$AC,MATCH($N49,Sheet2!$AA:$AA,0))&amp;O49,INDEX(Sheet2!$AC:$AC,MATCH($N49,Sheet2!$AA:$AA,0))&amp;(O49/10)&amp;"%"))</f>
        <v>觉醒后基础生命上限增加600</v>
      </c>
      <c r="T49" s="3" t="str">
        <f>INDEX(Sheet6!G:G,MATCH(B49,Sheet6!A:A,0))</f>
        <v>1210008,12|1430001,6</v>
      </c>
      <c r="U49" s="3">
        <v>1120001</v>
      </c>
      <c r="V49" s="3">
        <f>INDEX(Sheet6!H:H,MATCH(B49,Sheet6!A:A,0))</f>
        <v>30000</v>
      </c>
      <c r="W49" s="23">
        <v>0</v>
      </c>
      <c r="X49" s="3" t="s">
        <v>1317</v>
      </c>
      <c r="Y49" s="23">
        <v>1120001</v>
      </c>
      <c r="Z49" s="23">
        <v>150000</v>
      </c>
      <c r="AA49" s="27" t="str">
        <f>IF($E49=2,INDEX(Sheet2!Q:Q,MATCH($C49,Sheet2!$A:$A,0)),IF(OR(N49=3,N49=8,N49=13,,N49=38),INDEX(Sheet2!$AC:$AC,MATCH($N49,Sheet2!$AA:$AA,0))&amp;O49,INDEX(Sheet2!$AC:$AC,MATCH($N49,Sheet2!$AA:$AA,0))&amp;(O49/10)&amp;"%"))</f>
        <v>觉醒后基础生命上限增加600</v>
      </c>
    </row>
    <row r="50" spans="1:27">
      <c r="A50" s="23" t="s">
        <v>53</v>
      </c>
      <c r="B50" s="23">
        <f t="shared" si="0"/>
        <v>317</v>
      </c>
      <c r="C50" s="3">
        <v>3</v>
      </c>
      <c r="D50" s="3">
        <v>17</v>
      </c>
      <c r="E50" s="3">
        <f t="shared" si="1"/>
        <v>1</v>
      </c>
      <c r="F50" s="3">
        <f>IF(AND($D50=1,$E50=1),VLOOKUP($C50,Sheet2!$A:$J,3,0),IF($E50=2,INDEX(Sheet2!G:G,MATCH($C50,Sheet2!$A:$A,0)+1),F49))</f>
        <v>301</v>
      </c>
      <c r="G50" s="3">
        <f>IF(AND($D50=1,$E50=1),VLOOKUP($C50,Sheet2!$A:$J,4,0),IF($E50=2,INDEX(Sheet2!H:H,MATCH($C50,Sheet2!$A:$A,0)+1),G49))</f>
        <v>302</v>
      </c>
      <c r="H50" s="3">
        <f>IF(AND($D50=1,$E50=1),VLOOKUP($C50,Sheet2!$A:$J,5,0),IF($E50=2,INDEX(Sheet2!I:I,MATCH($C50,Sheet2!$A:$A,0)+1),H49))</f>
        <v>308</v>
      </c>
      <c r="I50" s="3">
        <f>IF(AND($D50=1,$E50=1),VLOOKUP($C50,Sheet2!$A:$J,6,0),IF($E50=2,INDEX(Sheet2!J:J,MATCH($C50,Sheet2!$A:$A,0)+1),I49))</f>
        <v>304</v>
      </c>
      <c r="K50" s="31">
        <v>0</v>
      </c>
      <c r="L50" s="31">
        <v>0</v>
      </c>
      <c r="M50" s="31">
        <v>0</v>
      </c>
      <c r="N50" s="27">
        <f>VLOOKUP(B50,Sheet5!$D:$G,3,0)</f>
        <v>8</v>
      </c>
      <c r="O50" s="27">
        <f>VLOOKUP(B50,Sheet5!$D:$G,4,0)</f>
        <v>100</v>
      </c>
      <c r="P50" s="27" t="s">
        <v>56</v>
      </c>
      <c r="Q50" s="27">
        <f>IFERROR(VLOOKUP(R50,Sheet2!V:X,3,FALSE),VLOOKUP(B50,Sheet5!D:H,5,0))</f>
        <v>340020006</v>
      </c>
      <c r="R50" s="27" t="str">
        <f>IF(E50=2,INDEX(Sheet2!P:P,MATCH(C50,Sheet2!A:A,0)),INDEX(Sheet2!AB:AB,MATCH(N50,Sheet2!AA:AA,0)))</f>
        <v>攻击强化</v>
      </c>
      <c r="S50" s="27" t="str">
        <f>IF($E50=2,INDEX(Sheet2!Q:Q,MATCH($C50,Sheet2!$A:$A,0)),IF(OR(N50=3,N50=8,N50=13,,N50=38),INDEX(Sheet2!$AC:$AC,MATCH($N50,Sheet2!$AA:$AA,0))&amp;O50,INDEX(Sheet2!$AC:$AC,MATCH($N50,Sheet2!$AA:$AA,0))&amp;(O50/10)&amp;"%"))</f>
        <v>觉醒后基础攻击力增加100</v>
      </c>
      <c r="T50" s="3" t="str">
        <f>INDEX(Sheet6!G:G,MATCH(B50,Sheet6!A:A,0))</f>
        <v>1210008,16|1430001,9</v>
      </c>
      <c r="U50" s="3">
        <v>1120001</v>
      </c>
      <c r="V50" s="3">
        <f>INDEX(Sheet6!H:H,MATCH(B50,Sheet6!A:A,0))</f>
        <v>45000</v>
      </c>
      <c r="W50" s="23">
        <v>0</v>
      </c>
      <c r="X50" s="3" t="s">
        <v>1318</v>
      </c>
      <c r="Y50" s="23">
        <v>1120001</v>
      </c>
      <c r="Z50" s="23">
        <v>225000</v>
      </c>
      <c r="AA50" s="27" t="str">
        <f>IF($E50=2,INDEX(Sheet2!Q:Q,MATCH($C50,Sheet2!$A:$A,0)),IF(OR(N50=3,N50=8,N50=13,,N50=38),INDEX(Sheet2!$AC:$AC,MATCH($N50,Sheet2!$AA:$AA,0))&amp;O50,INDEX(Sheet2!$AC:$AC,MATCH($N50,Sheet2!$AA:$AA,0))&amp;(O50/10)&amp;"%"))</f>
        <v>觉醒后基础攻击力增加100</v>
      </c>
    </row>
    <row r="51" spans="1:27">
      <c r="A51" s="23" t="s">
        <v>53</v>
      </c>
      <c r="B51" s="23">
        <f t="shared" si="0"/>
        <v>318</v>
      </c>
      <c r="C51" s="3">
        <v>3</v>
      </c>
      <c r="D51" s="3">
        <v>18</v>
      </c>
      <c r="E51" s="3">
        <f t="shared" si="1"/>
        <v>1</v>
      </c>
      <c r="F51" s="3">
        <f>IF(AND($D51=1,$E51=1),VLOOKUP($C51,Sheet2!$A:$J,3,0),IF($E51=2,INDEX(Sheet2!G:G,MATCH($C51,Sheet2!$A:$A,0)+1),F50))</f>
        <v>301</v>
      </c>
      <c r="G51" s="3">
        <f>IF(AND($D51=1,$E51=1),VLOOKUP($C51,Sheet2!$A:$J,4,0),IF($E51=2,INDEX(Sheet2!H:H,MATCH($C51,Sheet2!$A:$A,0)+1),G50))</f>
        <v>302</v>
      </c>
      <c r="H51" s="3">
        <f>IF(AND($D51=1,$E51=1),VLOOKUP($C51,Sheet2!$A:$J,5,0),IF($E51=2,INDEX(Sheet2!I:I,MATCH($C51,Sheet2!$A:$A,0)+1),H50))</f>
        <v>308</v>
      </c>
      <c r="I51" s="3">
        <f>IF(AND($D51=1,$E51=1),VLOOKUP($C51,Sheet2!$A:$J,6,0),IF($E51=2,INDEX(Sheet2!J:J,MATCH($C51,Sheet2!$A:$A,0)+1),I50))</f>
        <v>304</v>
      </c>
      <c r="K51" s="31">
        <v>0</v>
      </c>
      <c r="L51" s="31">
        <v>0</v>
      </c>
      <c r="M51" s="31">
        <v>0</v>
      </c>
      <c r="N51" s="27">
        <f>VLOOKUP(B51,Sheet5!$D:$G,3,0)</f>
        <v>13</v>
      </c>
      <c r="O51" s="27">
        <f>VLOOKUP(B51,Sheet5!$D:$G,4,0)</f>
        <v>130</v>
      </c>
      <c r="P51" s="27" t="s">
        <v>57</v>
      </c>
      <c r="Q51" s="27">
        <f>IFERROR(VLOOKUP(R51,Sheet2!V:X,3,FALSE),VLOOKUP(B51,Sheet5!D:H,5,0))</f>
        <v>340020004</v>
      </c>
      <c r="R51" s="27" t="str">
        <f>IF(E51=2,INDEX(Sheet2!P:P,MATCH(C51,Sheet2!A:A,0)),INDEX(Sheet2!AB:AB,MATCH(N51,Sheet2!AA:AA,0)))</f>
        <v>防御强化</v>
      </c>
      <c r="S51" s="27" t="str">
        <f>IF($E51=2,INDEX(Sheet2!Q:Q,MATCH($C51,Sheet2!$A:$A,0)),IF(OR(N51=3,N51=8,N51=13,,N51=38),INDEX(Sheet2!$AC:$AC,MATCH($N51,Sheet2!$AA:$AA,0))&amp;O51,INDEX(Sheet2!$AC:$AC,MATCH($N51,Sheet2!$AA:$AA,0))&amp;(O51/10)&amp;"%"))</f>
        <v>觉醒后基础防御力增加130</v>
      </c>
      <c r="T51" s="3" t="str">
        <f>INDEX(Sheet6!G:G,MATCH(B51,Sheet6!A:A,0))</f>
        <v>1210008,20|1430001,12</v>
      </c>
      <c r="U51" s="3">
        <v>1120001</v>
      </c>
      <c r="V51" s="3">
        <f>INDEX(Sheet6!H:H,MATCH(B51,Sheet6!A:A,0))</f>
        <v>67400</v>
      </c>
      <c r="W51" s="23">
        <v>0</v>
      </c>
      <c r="X51" s="3" t="s">
        <v>1319</v>
      </c>
      <c r="Y51" s="23">
        <v>1120001</v>
      </c>
      <c r="Z51" s="23">
        <v>337000</v>
      </c>
      <c r="AA51" s="27" t="str">
        <f>IF($E51=2,INDEX(Sheet2!Q:Q,MATCH($C51,Sheet2!$A:$A,0)),IF(OR(N51=3,N51=8,N51=13,,N51=38),INDEX(Sheet2!$AC:$AC,MATCH($N51,Sheet2!$AA:$AA,0))&amp;O51,INDEX(Sheet2!$AC:$AC,MATCH($N51,Sheet2!$AA:$AA,0))&amp;(O51/10)&amp;"%"))</f>
        <v>觉醒后基础防御力增加130</v>
      </c>
    </row>
    <row r="52" spans="1:27">
      <c r="A52" s="23" t="s">
        <v>53</v>
      </c>
      <c r="B52" s="23">
        <f t="shared" si="0"/>
        <v>319</v>
      </c>
      <c r="C52" s="3">
        <v>3</v>
      </c>
      <c r="D52" s="3">
        <v>19</v>
      </c>
      <c r="E52" s="3">
        <f t="shared" si="1"/>
        <v>1</v>
      </c>
      <c r="F52" s="3">
        <f>IF(AND($D52=1,$E52=1),VLOOKUP($C52,Sheet2!$A:$J,3,0),IF($E52=2,INDEX(Sheet2!G:G,MATCH($C52,Sheet2!$A:$A,0)+1),F51))</f>
        <v>301</v>
      </c>
      <c r="G52" s="3">
        <f>IF(AND($D52=1,$E52=1),VLOOKUP($C52,Sheet2!$A:$J,4,0),IF($E52=2,INDEX(Sheet2!H:H,MATCH($C52,Sheet2!$A:$A,0)+1),G51))</f>
        <v>302</v>
      </c>
      <c r="H52" s="3">
        <f>IF(AND($D52=1,$E52=1),VLOOKUP($C52,Sheet2!$A:$J,5,0),IF($E52=2,INDEX(Sheet2!I:I,MATCH($C52,Sheet2!$A:$A,0)+1),H51))</f>
        <v>308</v>
      </c>
      <c r="I52" s="3">
        <f>IF(AND($D52=1,$E52=1),VLOOKUP($C52,Sheet2!$A:$J,6,0),IF($E52=2,INDEX(Sheet2!J:J,MATCH($C52,Sheet2!$A:$A,0)+1),I51))</f>
        <v>304</v>
      </c>
      <c r="K52" s="31">
        <v>0</v>
      </c>
      <c r="L52" s="31">
        <v>0</v>
      </c>
      <c r="M52" s="31">
        <v>0</v>
      </c>
      <c r="N52" s="27">
        <f>VLOOKUP(B52,Sheet5!$D:$G,3,0)</f>
        <v>3</v>
      </c>
      <c r="O52" s="27">
        <f>VLOOKUP(B52,Sheet5!$D:$G,4,0)</f>
        <v>1200</v>
      </c>
      <c r="P52" s="27" t="s">
        <v>58</v>
      </c>
      <c r="Q52" s="27">
        <f>IFERROR(VLOOKUP(R52,Sheet2!V:X,3,FALSE),VLOOKUP(B52,Sheet5!D:H,5,0))</f>
        <v>340020010</v>
      </c>
      <c r="R52" s="27" t="str">
        <f>IF(E52=2,INDEX(Sheet2!P:P,MATCH(C52,Sheet2!A:A,0)),INDEX(Sheet2!AB:AB,MATCH(N52,Sheet2!AA:AA,0)))</f>
        <v>生命强化</v>
      </c>
      <c r="S52" s="27" t="str">
        <f>IF($E52=2,INDEX(Sheet2!Q:Q,MATCH($C52,Sheet2!$A:$A,0)),IF(OR(N52=3,N52=8,N52=13,,N52=38),INDEX(Sheet2!$AC:$AC,MATCH($N52,Sheet2!$AA:$AA,0))&amp;O52,INDEX(Sheet2!$AC:$AC,MATCH($N52,Sheet2!$AA:$AA,0))&amp;(O52/10)&amp;"%"))</f>
        <v>觉醒后基础生命上限增加1200</v>
      </c>
      <c r="T52" s="3" t="str">
        <f>INDEX(Sheet6!G:G,MATCH(B52,Sheet6!A:A,0))</f>
        <v>1210008,24|1430001,15</v>
      </c>
      <c r="U52" s="3">
        <v>1120001</v>
      </c>
      <c r="V52" s="3">
        <f>INDEX(Sheet6!H:H,MATCH(B52,Sheet6!A:A,0))</f>
        <v>94200</v>
      </c>
      <c r="W52" s="23">
        <v>0</v>
      </c>
      <c r="X52" s="3" t="s">
        <v>1320</v>
      </c>
      <c r="Y52" s="23">
        <v>1120001</v>
      </c>
      <c r="Z52" s="23">
        <v>471000</v>
      </c>
      <c r="AA52" s="27" t="str">
        <f>IF($E52=2,INDEX(Sheet2!Q:Q,MATCH($C52,Sheet2!$A:$A,0)),IF(OR(N52=3,N52=8,N52=13,,N52=38),INDEX(Sheet2!$AC:$AC,MATCH($N52,Sheet2!$AA:$AA,0))&amp;O52,INDEX(Sheet2!$AC:$AC,MATCH($N52,Sheet2!$AA:$AA,0))&amp;(O52/10)&amp;"%"))</f>
        <v>觉醒后基础生命上限增加1200</v>
      </c>
    </row>
    <row r="53" spans="1:27">
      <c r="A53" s="23" t="s">
        <v>53</v>
      </c>
      <c r="B53" s="23">
        <f t="shared" si="0"/>
        <v>320</v>
      </c>
      <c r="C53" s="3">
        <v>3</v>
      </c>
      <c r="D53" s="3">
        <v>20</v>
      </c>
      <c r="E53" s="3">
        <f t="shared" si="1"/>
        <v>1</v>
      </c>
      <c r="F53" s="3">
        <f>IF(AND($D53=1,$E53=1),VLOOKUP($C53,Sheet2!$A:$J,3,0),IF($E53=2,INDEX(Sheet2!G:G,MATCH($C53,Sheet2!$A:$A,0)+1),F52))</f>
        <v>301</v>
      </c>
      <c r="G53" s="3">
        <f>IF(AND($D53=1,$E53=1),VLOOKUP($C53,Sheet2!$A:$J,4,0),IF($E53=2,INDEX(Sheet2!H:H,MATCH($C53,Sheet2!$A:$A,0)+1),G52))</f>
        <v>302</v>
      </c>
      <c r="H53" s="3">
        <f>IF(AND($D53=1,$E53=1),VLOOKUP($C53,Sheet2!$A:$J,5,0),IF($E53=2,INDEX(Sheet2!I:I,MATCH($C53,Sheet2!$A:$A,0)+1),H52))</f>
        <v>308</v>
      </c>
      <c r="I53" s="3">
        <f>IF(AND($D53=1,$E53=1),VLOOKUP($C53,Sheet2!$A:$J,6,0),IF($E53=2,INDEX(Sheet2!J:J,MATCH($C53,Sheet2!$A:$A,0)+1),I52))</f>
        <v>304</v>
      </c>
      <c r="K53" s="31">
        <v>0</v>
      </c>
      <c r="L53" s="31">
        <v>0</v>
      </c>
      <c r="M53" s="31">
        <v>0</v>
      </c>
      <c r="N53" s="27">
        <f>VLOOKUP(B53,Sheet5!$D:$G,3,0)</f>
        <v>8</v>
      </c>
      <c r="O53" s="27">
        <f>VLOOKUP(B53,Sheet5!$D:$G,4,0)</f>
        <v>200</v>
      </c>
      <c r="P53" s="27" t="s">
        <v>59</v>
      </c>
      <c r="Q53" s="27">
        <f>IFERROR(VLOOKUP(R53,Sheet2!V:X,3,FALSE),VLOOKUP(B53,Sheet5!D:H,5,0))</f>
        <v>340020007</v>
      </c>
      <c r="R53" s="27" t="str">
        <f>IF(E53=2,INDEX(Sheet2!P:P,MATCH(C53,Sheet2!A:A,0)),INDEX(Sheet2!AB:AB,MATCH(N53,Sheet2!AA:AA,0)))</f>
        <v>攻击强化</v>
      </c>
      <c r="S53" s="27" t="str">
        <f>IF($E53=2,INDEX(Sheet2!Q:Q,MATCH($C53,Sheet2!$A:$A,0)),IF(OR(N53=3,N53=8,N53=13,,N53=38),INDEX(Sheet2!$AC:$AC,MATCH($N53,Sheet2!$AA:$AA,0))&amp;O53,INDEX(Sheet2!$AC:$AC,MATCH($N53,Sheet2!$AA:$AA,0))&amp;(O53/10)&amp;"%"))</f>
        <v>觉醒后基础攻击力增加200</v>
      </c>
      <c r="T53" s="3" t="str">
        <f>INDEX(Sheet6!G:G,MATCH(B53,Sheet6!A:A,0))</f>
        <v>1210008,32|1430001,18</v>
      </c>
      <c r="U53" s="3">
        <v>1120001</v>
      </c>
      <c r="V53" s="3">
        <f>INDEX(Sheet6!H:H,MATCH(B53,Sheet6!A:A,0))</f>
        <v>129000</v>
      </c>
      <c r="W53" s="23">
        <v>0</v>
      </c>
      <c r="X53" s="3" t="s">
        <v>1321</v>
      </c>
      <c r="Y53" s="23">
        <v>1120001</v>
      </c>
      <c r="Z53" s="23">
        <v>645000</v>
      </c>
      <c r="AA53" s="27" t="str">
        <f>IF($E53=2,INDEX(Sheet2!Q:Q,MATCH($C53,Sheet2!$A:$A,0)),IF(OR(N53=3,N53=8,N53=13,,N53=38),INDEX(Sheet2!$AC:$AC,MATCH($N53,Sheet2!$AA:$AA,0))&amp;O53,INDEX(Sheet2!$AC:$AC,MATCH($N53,Sheet2!$AA:$AA,0))&amp;(O53/10)&amp;"%"))</f>
        <v>觉醒后基础攻击力增加200</v>
      </c>
    </row>
    <row r="54" spans="1:27">
      <c r="A54" s="23" t="s">
        <v>53</v>
      </c>
      <c r="B54" s="23">
        <f t="shared" si="0"/>
        <v>321</v>
      </c>
      <c r="C54" s="3">
        <v>3</v>
      </c>
      <c r="D54" s="3">
        <v>21</v>
      </c>
      <c r="E54" s="3">
        <f t="shared" si="1"/>
        <v>2</v>
      </c>
      <c r="F54" s="3">
        <f>IF(AND($D54=1,$E54=1),VLOOKUP($C54,Sheet2!$A:$J,3,0),IF($E54=2,INDEX(Sheet2!G:G,MATCH($C54,Sheet2!$A:$A,0)+2),F53))</f>
        <v>301</v>
      </c>
      <c r="G54" s="3">
        <f>IF(AND($D54=1,$E54=1),VLOOKUP($C54,Sheet2!$A:$J,4,0),IF($E54=2,INDEX(Sheet2!H:H,MATCH($C54,Sheet2!$A:$A,0)+2),G53))</f>
        <v>302</v>
      </c>
      <c r="H54" s="3">
        <f>IF(AND($D54=1,$E54=1),VLOOKUP($C54,Sheet2!$A:$J,5,0),IF($E54=2,INDEX(Sheet2!I:I,MATCH($C54,Sheet2!$A:$A,0)+2),H53))</f>
        <v>309</v>
      </c>
      <c r="I54" s="3">
        <f>IF(AND($D54=1,$E54=1),VLOOKUP($C54,Sheet2!$A:$J,6,0),IF($E54=2,INDEX(Sheet2!J:J,MATCH($C54,Sheet2!$A:$A,0)+2),I53))</f>
        <v>304</v>
      </c>
      <c r="K54" s="31">
        <v>0</v>
      </c>
      <c r="L54" s="31">
        <v>0</v>
      </c>
      <c r="M54" s="31">
        <v>0</v>
      </c>
      <c r="N54" s="27">
        <f>VLOOKUP(B54,Sheet5!$D:$G,3,0)</f>
        <v>0</v>
      </c>
      <c r="O54" s="27">
        <f>VLOOKUP(B54,Sheet5!$D:$G,4,0)</f>
        <v>0</v>
      </c>
      <c r="P54" s="27" t="s">
        <v>60</v>
      </c>
      <c r="Q54" s="27" t="str">
        <f>IFERROR(VLOOKUP(R54,Sheet2!V:X,3,FALSE),VLOOKUP(B54,Sheet5!D:H,5,0))</f>
        <v>311000303</v>
      </c>
      <c r="R54" s="27" t="str">
        <f>IF(E54=2,INDEX(Sheet2!P:P,MATCH(C54,Sheet2!A:A,0)+2),INDEX(Sheet2!AB:AB,MATCH(N54,Sheet2!AA:AA,0)))</f>
        <v>超能力投掷</v>
      </c>
      <c r="S54" s="27" t="s">
        <v>2294</v>
      </c>
      <c r="T54" s="3" t="str">
        <f>INDEX(Sheet6!G:G,MATCH(B54,Sheet6!A:A,0))</f>
        <v>1431003,3</v>
      </c>
      <c r="U54" s="3">
        <v>1120001</v>
      </c>
      <c r="V54" s="3">
        <f>INDEX(Sheet6!H:H,MATCH(B54,Sheet6!A:A,0))</f>
        <v>174000</v>
      </c>
      <c r="W54" s="23">
        <v>0</v>
      </c>
      <c r="X54" s="3" t="s">
        <v>1322</v>
      </c>
      <c r="Y54" s="23">
        <v>1120001</v>
      </c>
      <c r="Z54" s="23">
        <v>870000</v>
      </c>
      <c r="AA54" s="27" t="str">
        <f>IF($E54=2,INDEX(Sheet2!Q:Q,MATCH($C54,Sheet2!$A:$A,0)+2),IF(OR(N54=3,N54=8,N54=13,,N54=38),INDEX(Sheet2!$AC:$AC,MATCH($N54,Sheet2!$AA:$AA,0))&amp;O54,INDEX(Sheet2!$AC:$AC,MATCH($N54,Sheet2!$AA:$AA,0))&amp;(O54/10)&amp;"%"))</f>
        <v>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BONUS&lt;/color&gt;，提高该技能&lt;color=#e56000&gt;12%&lt;/color&gt;的伤害，最多吸收&lt;color=#e56000&gt;3&lt;/color&gt;个AT BONUS</v>
      </c>
    </row>
    <row r="55" spans="1:27">
      <c r="A55" s="23" t="s">
        <v>53</v>
      </c>
      <c r="B55" s="23">
        <f t="shared" si="0"/>
        <v>322</v>
      </c>
      <c r="C55" s="3">
        <v>3</v>
      </c>
      <c r="D55" s="3">
        <v>22</v>
      </c>
      <c r="E55" s="3">
        <f t="shared" si="1"/>
        <v>1</v>
      </c>
      <c r="F55" s="3">
        <f>IF(AND($D55=1,$E55=1),VLOOKUP($C55,Sheet2!$A:$J,3,0),IF($E55=2,INDEX(Sheet2!G:G,MATCH($C55,Sheet2!$A:$A,0)+2),F54))</f>
        <v>301</v>
      </c>
      <c r="G55" s="3">
        <f>IF(AND($D55=1,$E55=1),VLOOKUP($C55,Sheet2!$A:$J,4,0),IF($E55=2,INDEX(Sheet2!H:H,MATCH($C55,Sheet2!$A:$A,0)+2),G54))</f>
        <v>302</v>
      </c>
      <c r="H55" s="3">
        <f>IF(AND($D55=1,$E55=1),VLOOKUP($C55,Sheet2!$A:$J,5,0),IF($E55=2,INDEX(Sheet2!I:I,MATCH($C55,Sheet2!$A:$A,0)+2),H54))</f>
        <v>309</v>
      </c>
      <c r="I55" s="3">
        <f>IF(AND($D55=1,$E55=1),VLOOKUP($C55,Sheet2!$A:$J,6,0),IF($E55=2,INDEX(Sheet2!J:J,MATCH($C55,Sheet2!$A:$A,0)+2),I54))</f>
        <v>304</v>
      </c>
      <c r="K55" s="31">
        <v>0</v>
      </c>
      <c r="L55" s="31">
        <v>0</v>
      </c>
      <c r="M55" s="31">
        <v>0</v>
      </c>
      <c r="N55" s="27">
        <f>VLOOKUP(B55,Sheet5!$D:$G,3,0)</f>
        <v>8</v>
      </c>
      <c r="O55" s="27">
        <f>VLOOKUP(B55,Sheet5!$D:$G,4,0)</f>
        <v>100</v>
      </c>
      <c r="P55" s="27" t="s">
        <v>54</v>
      </c>
      <c r="Q55" s="27">
        <f>IFERROR(VLOOKUP(R55,Sheet2!V:X,3,FALSE),VLOOKUP(B55,Sheet5!D:H,5,0))</f>
        <v>340020006</v>
      </c>
      <c r="R55" s="27" t="str">
        <f>IF($E55=2,INDEX(Sheet2!P:P,MATCH($C55,Sheet2!$A:$A,0)),INDEX(Sheet2!$AB:$AB,MATCH($N55,Sheet2!$AA:$AA,0)))</f>
        <v>攻击强化</v>
      </c>
      <c r="S55" s="27" t="str">
        <f>IF($E55=2,INDEX(Sheet2!Q:Q,MATCH($C55,Sheet2!$A:$A,0)),IF(OR(N55=3,N55=8,N55=13,,N55=38),INDEX(Sheet2!$AC:$AC,MATCH($N55,Sheet2!$AA:$AA,0))&amp;O55,INDEX(Sheet2!$AC:$AC,MATCH($N55,Sheet2!$AA:$AA,0))&amp;(O55/10)&amp;"%"))</f>
        <v>觉醒后基础攻击力增加100</v>
      </c>
      <c r="T55" s="3" t="str">
        <f>INDEX(Sheet6!G:G,MATCH(B55,Sheet6!A:A,0))</f>
        <v>1210008,10|1430001,9</v>
      </c>
      <c r="U55" s="3">
        <v>1120001</v>
      </c>
      <c r="V55" s="3">
        <f>INDEX(Sheet6!H:H,MATCH(B55,Sheet6!A:A,0))</f>
        <v>32500</v>
      </c>
      <c r="W55" s="23">
        <v>0</v>
      </c>
      <c r="X55" s="3" t="s">
        <v>1316</v>
      </c>
      <c r="Y55" s="23">
        <v>1120001</v>
      </c>
      <c r="Z55" s="23">
        <v>130000</v>
      </c>
      <c r="AA55" s="27" t="str">
        <f>IF($E55=2,INDEX(Sheet2!Q:Q,MATCH($C55,Sheet2!$A:$A,0)),IF(OR(N55=3,N55=8,N55=13,,N55=38),INDEX(Sheet2!$AC:$AC,MATCH($N55,Sheet2!$AA:$AA,0))&amp;O55,INDEX(Sheet2!$AC:$AC,MATCH($N55,Sheet2!$AA:$AA,0))&amp;(O55/10)&amp;"%"))</f>
        <v>觉醒后基础攻击力增加100</v>
      </c>
    </row>
    <row r="56" spans="1:27">
      <c r="A56" s="23" t="s">
        <v>53</v>
      </c>
      <c r="B56" s="23">
        <f t="shared" si="0"/>
        <v>323</v>
      </c>
      <c r="C56" s="3">
        <v>3</v>
      </c>
      <c r="D56" s="3">
        <v>23</v>
      </c>
      <c r="E56" s="3">
        <f t="shared" si="1"/>
        <v>1</v>
      </c>
      <c r="F56" s="3">
        <f>IF(AND($D56=1,$E56=1),VLOOKUP($C56,Sheet2!$A:$J,3,0),IF($E56=2,INDEX(Sheet2!G:G,MATCH($C56,Sheet2!$A:$A,0)+2),F55))</f>
        <v>301</v>
      </c>
      <c r="G56" s="3">
        <f>IF(AND($D56=1,$E56=1),VLOOKUP($C56,Sheet2!$A:$J,4,0),IF($E56=2,INDEX(Sheet2!H:H,MATCH($C56,Sheet2!$A:$A,0)+2),G55))</f>
        <v>302</v>
      </c>
      <c r="H56" s="3">
        <f>IF(AND($D56=1,$E56=1),VLOOKUP($C56,Sheet2!$A:$J,5,0),IF($E56=2,INDEX(Sheet2!I:I,MATCH($C56,Sheet2!$A:$A,0)+2),H55))</f>
        <v>309</v>
      </c>
      <c r="I56" s="3">
        <f>IF(AND($D56=1,$E56=1),VLOOKUP($C56,Sheet2!$A:$J,6,0),IF($E56=2,INDEX(Sheet2!J:J,MATCH($C56,Sheet2!$A:$A,0)+2),I55))</f>
        <v>304</v>
      </c>
      <c r="K56" s="31">
        <v>0</v>
      </c>
      <c r="L56" s="31">
        <v>0</v>
      </c>
      <c r="M56" s="31">
        <v>0</v>
      </c>
      <c r="N56" s="27">
        <f>VLOOKUP(B56,Sheet5!$D:$G,3,0)</f>
        <v>3</v>
      </c>
      <c r="O56" s="27">
        <f>VLOOKUP(B56,Sheet5!$D:$G,4,0)</f>
        <v>600</v>
      </c>
      <c r="P56" s="27" t="s">
        <v>55</v>
      </c>
      <c r="Q56" s="27">
        <f>IFERROR(VLOOKUP(R56,Sheet2!V:X,3,FALSE),VLOOKUP(B56,Sheet5!D:H,5,0))</f>
        <v>340020009</v>
      </c>
      <c r="R56" s="27" t="str">
        <f>IF(E56=2,INDEX(Sheet2!P:P,MATCH(C56,Sheet2!A:A,0)),INDEX(Sheet2!AB:AB,MATCH(N56,Sheet2!AA:AA,0)))</f>
        <v>生命强化</v>
      </c>
      <c r="S56" s="27" t="str">
        <f>IF($E56=2,INDEX(Sheet2!Q:Q,MATCH($C56,Sheet2!$A:$A,0)),IF(OR(N56=3,N56=8,N56=13,,N56=38),INDEX(Sheet2!$AC:$AC,MATCH($N56,Sheet2!$AA:$AA,0))&amp;O56,INDEX(Sheet2!$AC:$AC,MATCH($N56,Sheet2!$AA:$AA,0))&amp;(O56/10)&amp;"%"))</f>
        <v>觉醒后基础生命上限增加600</v>
      </c>
      <c r="T56" s="3" t="str">
        <f>INDEX(Sheet6!G:G,MATCH(B56,Sheet6!A:A,0))</f>
        <v>1210008,15|1430001,18</v>
      </c>
      <c r="U56" s="3">
        <v>1120001</v>
      </c>
      <c r="V56" s="3">
        <f>INDEX(Sheet6!H:H,MATCH(B56,Sheet6!A:A,0))</f>
        <v>37500</v>
      </c>
      <c r="W56" s="23">
        <v>0</v>
      </c>
      <c r="X56" s="3" t="s">
        <v>1317</v>
      </c>
      <c r="Y56" s="23">
        <v>1120001</v>
      </c>
      <c r="Z56" s="23">
        <v>150000</v>
      </c>
      <c r="AA56" s="27" t="str">
        <f>IF($E56=2,INDEX(Sheet2!Q:Q,MATCH($C56,Sheet2!$A:$A,0)),IF(OR(N56=3,N56=8,N56=13,,N56=38),INDEX(Sheet2!$AC:$AC,MATCH($N56,Sheet2!$AA:$AA,0))&amp;O56,INDEX(Sheet2!$AC:$AC,MATCH($N56,Sheet2!$AA:$AA,0))&amp;(O56/10)&amp;"%"))</f>
        <v>觉醒后基础生命上限增加600</v>
      </c>
    </row>
    <row r="57" spans="1:27">
      <c r="A57" s="23" t="s">
        <v>53</v>
      </c>
      <c r="B57" s="23">
        <f t="shared" si="0"/>
        <v>324</v>
      </c>
      <c r="C57" s="3">
        <v>3</v>
      </c>
      <c r="D57" s="3">
        <v>24</v>
      </c>
      <c r="E57" s="3">
        <f t="shared" si="1"/>
        <v>1</v>
      </c>
      <c r="F57" s="3">
        <f>IF(AND($D57=1,$E57=1),VLOOKUP($C57,Sheet2!$A:$J,3,0),IF($E57=2,INDEX(Sheet2!G:G,MATCH($C57,Sheet2!$A:$A,0)+2),F56))</f>
        <v>301</v>
      </c>
      <c r="G57" s="3">
        <f>IF(AND($D57=1,$E57=1),VLOOKUP($C57,Sheet2!$A:$J,4,0),IF($E57=2,INDEX(Sheet2!H:H,MATCH($C57,Sheet2!$A:$A,0)+2),G56))</f>
        <v>302</v>
      </c>
      <c r="H57" s="3">
        <f>IF(AND($D57=1,$E57=1),VLOOKUP($C57,Sheet2!$A:$J,5,0),IF($E57=2,INDEX(Sheet2!I:I,MATCH($C57,Sheet2!$A:$A,0)+2),H56))</f>
        <v>309</v>
      </c>
      <c r="I57" s="3">
        <f>IF(AND($D57=1,$E57=1),VLOOKUP($C57,Sheet2!$A:$J,6,0),IF($E57=2,INDEX(Sheet2!J:J,MATCH($C57,Sheet2!$A:$A,0)+2),I56))</f>
        <v>304</v>
      </c>
      <c r="K57" s="31">
        <v>0</v>
      </c>
      <c r="L57" s="31">
        <v>0</v>
      </c>
      <c r="M57" s="31">
        <v>0</v>
      </c>
      <c r="N57" s="27">
        <f>VLOOKUP(B57,Sheet5!$D:$G,3,0)</f>
        <v>8</v>
      </c>
      <c r="O57" s="27">
        <f>VLOOKUP(B57,Sheet5!$D:$G,4,0)</f>
        <v>100</v>
      </c>
      <c r="P57" s="27" t="s">
        <v>56</v>
      </c>
      <c r="Q57" s="27">
        <f>IFERROR(VLOOKUP(R57,Sheet2!V:X,3,FALSE),VLOOKUP(B57,Sheet5!D:H,5,0))</f>
        <v>340020006</v>
      </c>
      <c r="R57" s="27" t="str">
        <f>IF(E57=2,INDEX(Sheet2!P:P,MATCH(C57,Sheet2!A:A,0)),INDEX(Sheet2!AB:AB,MATCH(N57,Sheet2!AA:AA,0)))</f>
        <v>攻击强化</v>
      </c>
      <c r="S57" s="27" t="str">
        <f>IF($E57=2,INDEX(Sheet2!Q:Q,MATCH($C57,Sheet2!$A:$A,0)),IF(OR(N57=3,N57=8,N57=13,,N57=38),INDEX(Sheet2!$AC:$AC,MATCH($N57,Sheet2!$AA:$AA,0))&amp;O57,INDEX(Sheet2!$AC:$AC,MATCH($N57,Sheet2!$AA:$AA,0))&amp;(O57/10)&amp;"%"))</f>
        <v>觉醒后基础攻击力增加100</v>
      </c>
      <c r="T57" s="3" t="str">
        <f>INDEX(Sheet6!G:G,MATCH(B57,Sheet6!A:A,0))</f>
        <v>1210008,20|1430001,27</v>
      </c>
      <c r="U57" s="3">
        <v>1120001</v>
      </c>
      <c r="V57" s="3">
        <f>INDEX(Sheet6!H:H,MATCH(B57,Sheet6!A:A,0))</f>
        <v>56250</v>
      </c>
      <c r="W57" s="23">
        <v>0</v>
      </c>
      <c r="X57" s="3" t="s">
        <v>1318</v>
      </c>
      <c r="Y57" s="23">
        <v>1120001</v>
      </c>
      <c r="Z57" s="23">
        <v>225000</v>
      </c>
      <c r="AA57" s="27" t="str">
        <f>IF($E57=2,INDEX(Sheet2!Q:Q,MATCH($C57,Sheet2!$A:$A,0)),IF(OR(N57=3,N57=8,N57=13,,N57=38),INDEX(Sheet2!$AC:$AC,MATCH($N57,Sheet2!$AA:$AA,0))&amp;O57,INDEX(Sheet2!$AC:$AC,MATCH($N57,Sheet2!$AA:$AA,0))&amp;(O57/10)&amp;"%"))</f>
        <v>觉醒后基础攻击力增加100</v>
      </c>
    </row>
    <row r="58" spans="1:27">
      <c r="A58" s="23" t="s">
        <v>53</v>
      </c>
      <c r="B58" s="23">
        <f t="shared" si="0"/>
        <v>325</v>
      </c>
      <c r="C58" s="3">
        <v>3</v>
      </c>
      <c r="D58" s="3">
        <v>25</v>
      </c>
      <c r="E58" s="3">
        <f t="shared" si="1"/>
        <v>1</v>
      </c>
      <c r="F58" s="3">
        <f>IF(AND($D58=1,$E58=1),VLOOKUP($C58,Sheet2!$A:$J,3,0),IF($E58=2,INDEX(Sheet2!G:G,MATCH($C58,Sheet2!$A:$A,0)+2),F57))</f>
        <v>301</v>
      </c>
      <c r="G58" s="3">
        <f>IF(AND($D58=1,$E58=1),VLOOKUP($C58,Sheet2!$A:$J,4,0),IF($E58=2,INDEX(Sheet2!H:H,MATCH($C58,Sheet2!$A:$A,0)+2),G57))</f>
        <v>302</v>
      </c>
      <c r="H58" s="3">
        <f>IF(AND($D58=1,$E58=1),VLOOKUP($C58,Sheet2!$A:$J,5,0),IF($E58=2,INDEX(Sheet2!I:I,MATCH($C58,Sheet2!$A:$A,0)+2),H57))</f>
        <v>309</v>
      </c>
      <c r="I58" s="3">
        <f>IF(AND($D58=1,$E58=1),VLOOKUP($C58,Sheet2!$A:$J,6,0),IF($E58=2,INDEX(Sheet2!J:J,MATCH($C58,Sheet2!$A:$A,0)+2),I57))</f>
        <v>304</v>
      </c>
      <c r="K58" s="31">
        <v>0</v>
      </c>
      <c r="L58" s="31">
        <v>0</v>
      </c>
      <c r="M58" s="31">
        <v>0</v>
      </c>
      <c r="N58" s="27">
        <f>VLOOKUP(B58,Sheet5!$D:$G,3,0)</f>
        <v>13</v>
      </c>
      <c r="O58" s="27">
        <f>VLOOKUP(B58,Sheet5!$D:$G,4,0)</f>
        <v>130</v>
      </c>
      <c r="P58" s="27" t="s">
        <v>57</v>
      </c>
      <c r="Q58" s="27">
        <f>IFERROR(VLOOKUP(R58,Sheet2!V:X,3,FALSE),VLOOKUP(B58,Sheet5!D:H,5,0))</f>
        <v>340020004</v>
      </c>
      <c r="R58" s="27" t="str">
        <f>IF(E58=2,INDEX(Sheet2!P:P,MATCH(C58,Sheet2!A:A,0)),INDEX(Sheet2!AB:AB,MATCH(N58,Sheet2!AA:AA,0)))</f>
        <v>防御强化</v>
      </c>
      <c r="S58" s="27" t="str">
        <f>IF($E58=2,INDEX(Sheet2!Q:Q,MATCH($C58,Sheet2!$A:$A,0)),IF(OR(N58=3,N58=8,N58=13,,N58=38),INDEX(Sheet2!$AC:$AC,MATCH($N58,Sheet2!$AA:$AA,0))&amp;O58,INDEX(Sheet2!$AC:$AC,MATCH($N58,Sheet2!$AA:$AA,0))&amp;(O58/10)&amp;"%"))</f>
        <v>觉醒后基础防御力增加130</v>
      </c>
      <c r="T58" s="3" t="str">
        <f>INDEX(Sheet6!G:G,MATCH(B58,Sheet6!A:A,0))</f>
        <v>1210008,25|1430001,36</v>
      </c>
      <c r="U58" s="3">
        <v>1120001</v>
      </c>
      <c r="V58" s="3">
        <f>INDEX(Sheet6!H:H,MATCH(B58,Sheet6!A:A,0))</f>
        <v>84250</v>
      </c>
      <c r="W58" s="23">
        <v>0</v>
      </c>
      <c r="X58" s="3" t="s">
        <v>1319</v>
      </c>
      <c r="Y58" s="23">
        <v>1120001</v>
      </c>
      <c r="Z58" s="23">
        <v>337000</v>
      </c>
      <c r="AA58" s="27" t="str">
        <f>IF($E58=2,INDEX(Sheet2!Q:Q,MATCH($C58,Sheet2!$A:$A,0)),IF(OR(N58=3,N58=8,N58=13,,N58=38),INDEX(Sheet2!$AC:$AC,MATCH($N58,Sheet2!$AA:$AA,0))&amp;O58,INDEX(Sheet2!$AC:$AC,MATCH($N58,Sheet2!$AA:$AA,0))&amp;(O58/10)&amp;"%"))</f>
        <v>觉醒后基础防御力增加130</v>
      </c>
    </row>
    <row r="59" spans="1:27">
      <c r="A59" s="23" t="s">
        <v>53</v>
      </c>
      <c r="B59" s="23">
        <f t="shared" si="0"/>
        <v>326</v>
      </c>
      <c r="C59" s="3">
        <v>3</v>
      </c>
      <c r="D59" s="3">
        <v>26</v>
      </c>
      <c r="E59" s="3">
        <f t="shared" si="1"/>
        <v>1</v>
      </c>
      <c r="F59" s="3">
        <f>IF(AND($D59=1,$E59=1),VLOOKUP($C59,Sheet2!$A:$J,3,0),IF($E59=2,INDEX(Sheet2!G:G,MATCH($C59,Sheet2!$A:$A,0)+2),F58))</f>
        <v>301</v>
      </c>
      <c r="G59" s="3">
        <f>IF(AND($D59=1,$E59=1),VLOOKUP($C59,Sheet2!$A:$J,4,0),IF($E59=2,INDEX(Sheet2!H:H,MATCH($C59,Sheet2!$A:$A,0)+2),G58))</f>
        <v>302</v>
      </c>
      <c r="H59" s="3">
        <f>IF(AND($D59=1,$E59=1),VLOOKUP($C59,Sheet2!$A:$J,5,0),IF($E59=2,INDEX(Sheet2!I:I,MATCH($C59,Sheet2!$A:$A,0)+2),H58))</f>
        <v>309</v>
      </c>
      <c r="I59" s="3">
        <f>IF(AND($D59=1,$E59=1),VLOOKUP($C59,Sheet2!$A:$J,6,0),IF($E59=2,INDEX(Sheet2!J:J,MATCH($C59,Sheet2!$A:$A,0)+2),I58))</f>
        <v>304</v>
      </c>
      <c r="K59" s="31">
        <v>0</v>
      </c>
      <c r="L59" s="31">
        <v>0</v>
      </c>
      <c r="M59" s="31">
        <v>0</v>
      </c>
      <c r="N59" s="27">
        <f>VLOOKUP(B59,Sheet5!$D:$G,3,0)</f>
        <v>3</v>
      </c>
      <c r="O59" s="27">
        <f>VLOOKUP(B59,Sheet5!$D:$G,4,0)</f>
        <v>1200</v>
      </c>
      <c r="P59" s="27" t="s">
        <v>58</v>
      </c>
      <c r="Q59" s="27">
        <f>IFERROR(VLOOKUP(R59,Sheet2!V:X,3,FALSE),VLOOKUP(B59,Sheet5!D:H,5,0))</f>
        <v>340020010</v>
      </c>
      <c r="R59" s="27" t="str">
        <f>IF(E59=2,INDEX(Sheet2!P:P,MATCH(C59,Sheet2!A:A,0)),INDEX(Sheet2!AB:AB,MATCH(N59,Sheet2!AA:AA,0)))</f>
        <v>生命强化</v>
      </c>
      <c r="S59" s="27" t="str">
        <f>IF($E59=2,INDEX(Sheet2!Q:Q,MATCH($C59,Sheet2!$A:$A,0)),IF(OR(N59=3,N59=8,N59=13,,N59=38),INDEX(Sheet2!$AC:$AC,MATCH($N59,Sheet2!$AA:$AA,0))&amp;O59,INDEX(Sheet2!$AC:$AC,MATCH($N59,Sheet2!$AA:$AA,0))&amp;(O59/10)&amp;"%"))</f>
        <v>觉醒后基础生命上限增加1200</v>
      </c>
      <c r="T59" s="3" t="str">
        <f>INDEX(Sheet6!G:G,MATCH(B59,Sheet6!A:A,0))</f>
        <v>1210008,30|1430001,45</v>
      </c>
      <c r="U59" s="3">
        <v>1120001</v>
      </c>
      <c r="V59" s="3">
        <f>INDEX(Sheet6!H:H,MATCH(B59,Sheet6!A:A,0))</f>
        <v>117750</v>
      </c>
      <c r="W59" s="23">
        <v>0</v>
      </c>
      <c r="X59" s="3" t="s">
        <v>1320</v>
      </c>
      <c r="Y59" s="23">
        <v>1120001</v>
      </c>
      <c r="Z59" s="23">
        <v>471000</v>
      </c>
      <c r="AA59" s="27" t="str">
        <f>IF($E59=2,INDEX(Sheet2!Q:Q,MATCH($C59,Sheet2!$A:$A,0)),IF(OR(N59=3,N59=8,N59=13,,N59=38),INDEX(Sheet2!$AC:$AC,MATCH($N59,Sheet2!$AA:$AA,0))&amp;O59,INDEX(Sheet2!$AC:$AC,MATCH($N59,Sheet2!$AA:$AA,0))&amp;(O59/10)&amp;"%"))</f>
        <v>觉醒后基础生命上限增加1200</v>
      </c>
    </row>
    <row r="60" spans="1:27">
      <c r="A60" s="23" t="s">
        <v>53</v>
      </c>
      <c r="B60" s="23">
        <f t="shared" si="0"/>
        <v>327</v>
      </c>
      <c r="C60" s="3">
        <v>3</v>
      </c>
      <c r="D60" s="3">
        <v>27</v>
      </c>
      <c r="E60" s="3">
        <f t="shared" si="1"/>
        <v>1</v>
      </c>
      <c r="F60" s="3">
        <f>IF(AND($D60=1,$E60=1),VLOOKUP($C60,Sheet2!$A:$J,3,0),IF($E60=2,INDEX(Sheet2!G:G,MATCH($C60,Sheet2!$A:$A,0)+2),F59))</f>
        <v>301</v>
      </c>
      <c r="G60" s="3">
        <f>IF(AND($D60=1,$E60=1),VLOOKUP($C60,Sheet2!$A:$J,4,0),IF($E60=2,INDEX(Sheet2!H:H,MATCH($C60,Sheet2!$A:$A,0)+2),G59))</f>
        <v>302</v>
      </c>
      <c r="H60" s="3">
        <f>IF(AND($D60=1,$E60=1),VLOOKUP($C60,Sheet2!$A:$J,5,0),IF($E60=2,INDEX(Sheet2!I:I,MATCH($C60,Sheet2!$A:$A,0)+2),H59))</f>
        <v>309</v>
      </c>
      <c r="I60" s="3">
        <f>IF(AND($D60=1,$E60=1),VLOOKUP($C60,Sheet2!$A:$J,6,0),IF($E60=2,INDEX(Sheet2!J:J,MATCH($C60,Sheet2!$A:$A,0)+2),I59))</f>
        <v>304</v>
      </c>
      <c r="K60" s="31">
        <v>0</v>
      </c>
      <c r="L60" s="31">
        <v>0</v>
      </c>
      <c r="M60" s="31">
        <v>0</v>
      </c>
      <c r="N60" s="27">
        <f>VLOOKUP(B60,Sheet5!$D:$G,3,0)</f>
        <v>8</v>
      </c>
      <c r="O60" s="27">
        <f>VLOOKUP(B60,Sheet5!$D:$G,4,0)</f>
        <v>200</v>
      </c>
      <c r="P60" s="27" t="s">
        <v>59</v>
      </c>
      <c r="Q60" s="27">
        <f>IFERROR(VLOOKUP(R60,Sheet2!V:X,3,FALSE),VLOOKUP(B60,Sheet5!D:H,5,0))</f>
        <v>340020007</v>
      </c>
      <c r="R60" s="27" t="str">
        <f>IF(E60=2,INDEX(Sheet2!P:P,MATCH(C60,Sheet2!A:A,0)),INDEX(Sheet2!AB:AB,MATCH(N60,Sheet2!AA:AA,0)))</f>
        <v>攻击强化</v>
      </c>
      <c r="S60" s="27" t="str">
        <f>IF($E60=2,INDEX(Sheet2!Q:Q,MATCH($C60,Sheet2!$A:$A,0)),IF(OR(N60=3,N60=8,N60=13,,N60=38),INDEX(Sheet2!$AC:$AC,MATCH($N60,Sheet2!$AA:$AA,0))&amp;O60,INDEX(Sheet2!$AC:$AC,MATCH($N60,Sheet2!$AA:$AA,0))&amp;(O60/10)&amp;"%"))</f>
        <v>觉醒后基础攻击力增加200</v>
      </c>
      <c r="T60" s="3" t="str">
        <f>INDEX(Sheet6!G:G,MATCH(B60,Sheet6!A:A,0))</f>
        <v>1210008,40|1430001,54</v>
      </c>
      <c r="U60" s="3">
        <v>1120001</v>
      </c>
      <c r="V60" s="3">
        <f>INDEX(Sheet6!H:H,MATCH(B60,Sheet6!A:A,0))</f>
        <v>161250</v>
      </c>
      <c r="W60" s="23">
        <v>0</v>
      </c>
      <c r="X60" s="3" t="s">
        <v>1321</v>
      </c>
      <c r="Y60" s="23">
        <v>1120001</v>
      </c>
      <c r="Z60" s="23">
        <v>645000</v>
      </c>
      <c r="AA60" s="27" t="str">
        <f>IF($E60=2,INDEX(Sheet2!Q:Q,MATCH($C60,Sheet2!$A:$A,0)),IF(OR(N60=3,N60=8,N60=13,,N60=38),INDEX(Sheet2!$AC:$AC,MATCH($N60,Sheet2!$AA:$AA,0))&amp;O60,INDEX(Sheet2!$AC:$AC,MATCH($N60,Sheet2!$AA:$AA,0))&amp;(O60/10)&amp;"%"))</f>
        <v>觉醒后基础攻击力增加200</v>
      </c>
    </row>
    <row r="61" spans="1:27">
      <c r="A61" s="23" t="s">
        <v>53</v>
      </c>
      <c r="B61" s="23">
        <f t="shared" si="0"/>
        <v>328</v>
      </c>
      <c r="C61" s="3">
        <v>3</v>
      </c>
      <c r="D61" s="3">
        <v>28</v>
      </c>
      <c r="E61" s="3">
        <f t="shared" si="1"/>
        <v>2</v>
      </c>
      <c r="F61" s="3">
        <f>IF(AND($D61=1,$E61=1),VLOOKUP($C61,Sheet2!$A:$J,3,0),IF($E61=2,INDEX(Sheet2!G:G,MATCH($C61,Sheet2!$A:$A,0)+3),F60))</f>
        <v>301</v>
      </c>
      <c r="G61" s="3">
        <f>IF(AND($D61=1,$E61=1),VLOOKUP($C61,Sheet2!$A:$J,4,0),IF($E61=2,INDEX(Sheet2!H:H,MATCH($C61,Sheet2!$A:$A,0)+3),G60))</f>
        <v>302</v>
      </c>
      <c r="H61" s="3">
        <f>IF(AND($D61=1,$E61=1),VLOOKUP($C61,Sheet2!$A:$J,5,0),IF($E61=2,INDEX(Sheet2!I:I,MATCH($C61,Sheet2!$A:$A,0)+3),H60))</f>
        <v>309</v>
      </c>
      <c r="I61" s="3">
        <f>IF(AND($D61=1,$E61=1),VLOOKUP($C61,Sheet2!$A:$J,6,0),IF($E61=2,INDEX(Sheet2!J:J,MATCH($C61,Sheet2!$A:$A,0)+3),I60))</f>
        <v>310</v>
      </c>
      <c r="K61" s="31">
        <v>0</v>
      </c>
      <c r="L61" s="31">
        <v>0</v>
      </c>
      <c r="M61" s="31">
        <v>0</v>
      </c>
      <c r="N61" s="27">
        <f>VLOOKUP(B61,Sheet5!$D:$G,3,0)</f>
        <v>0</v>
      </c>
      <c r="O61" s="27">
        <f>VLOOKUP(B61,Sheet5!$D:$G,4,0)</f>
        <v>0</v>
      </c>
      <c r="P61" s="27" t="s">
        <v>60</v>
      </c>
      <c r="Q61" s="27" t="str">
        <f>IFERROR(VLOOKUP(R61,Sheet2!V:X,3,FALSE),VLOOKUP(B61,Sheet5!D:H,5,0))</f>
        <v>311000304</v>
      </c>
      <c r="R61" s="27" t="str">
        <f>IF(E61=2,INDEX(Sheet2!P:P,MATCH(C61,Sheet2!A:A,0)+3),INDEX(Sheet2!AB:AB,MATCH(N61,Sheet2!AA:AA,0)))</f>
        <v>巨石降落</v>
      </c>
      <c r="S61" s="27" t="s">
        <v>2295</v>
      </c>
      <c r="T61" s="3" t="str">
        <f>INDEX(Sheet6!G:G,MATCH(B61,Sheet6!A:A,0))</f>
        <v>1431003,9</v>
      </c>
      <c r="U61" s="3">
        <v>1120001</v>
      </c>
      <c r="V61" s="3">
        <f>INDEX(Sheet6!H:H,MATCH(B61,Sheet6!A:A,0))</f>
        <v>217500</v>
      </c>
      <c r="W61" s="23">
        <v>0</v>
      </c>
      <c r="X61" s="3" t="s">
        <v>1322</v>
      </c>
      <c r="Y61" s="23">
        <v>1120001</v>
      </c>
      <c r="Z61" s="23">
        <v>870000</v>
      </c>
      <c r="AA61" s="27" t="str">
        <f>IF($E61=2,INDEX(Sheet2!Q:Q,MATCH($C61,Sheet2!$A:$A,0)+3),IF(OR(N61=3,N61=8,N61=13,,N61=38),INDEX(Sheet2!$AC:$AC,MATCH($N61,Sheet2!$AA:$AA,0))&amp;O61,INDEX(Sheet2!$AC:$AC,MATCH($N61,Sheet2!$AA:$AA,0))&amp;(O61/10)&amp;"%"))</f>
        <v>使用超能力控制巨石下落，对全体敌人造成攻击力&lt;color=#e56000&gt;190%&lt;/color&gt;的伤害，并在前&lt;color=#e56000&gt;5&lt;/color&gt;个行动回合随机放置&lt;color=#f2b600&gt;AT BONUS&lt;/color&gt;</v>
      </c>
    </row>
    <row r="62" spans="1:27">
      <c r="A62" s="23" t="s">
        <v>53</v>
      </c>
      <c r="B62" s="23">
        <f t="shared" si="0"/>
        <v>801</v>
      </c>
      <c r="C62" s="3">
        <v>8</v>
      </c>
      <c r="D62" s="3">
        <v>1</v>
      </c>
      <c r="E62" s="3">
        <f t="shared" si="1"/>
        <v>1</v>
      </c>
      <c r="F62" s="3">
        <f>IF(AND($D62=1,$E62=1),VLOOKUP($C62,Sheet2!$A:$J,3,0),IF($E62=2,INDEX(Sheet2!G:G,MATCH($C62,Sheet2!$A:$A,0)),F61))</f>
        <v>801</v>
      </c>
      <c r="G62" s="3">
        <f>IF(AND($D62=1,$E62=1),VLOOKUP($C62,Sheet2!$A:$J,4,0),IF($E62=2,INDEX(Sheet2!H:H,MATCH($C62,Sheet2!$A:$A,0)),G61))</f>
        <v>0</v>
      </c>
      <c r="H62" s="3">
        <f>IF(AND($D62=1,$E62=1),VLOOKUP($C62,Sheet2!$A:$J,5,0),IF($E62=2,INDEX(Sheet2!I:I,MATCH($C62,Sheet2!$A:$A,0)),H61))</f>
        <v>803</v>
      </c>
      <c r="I62" s="3">
        <f>IF(AND($D62=1,$E62=1),VLOOKUP($C62,Sheet2!$A:$J,6,0),IF($E62=2,INDEX(Sheet2!J:J,MATCH($C62,Sheet2!$A:$A,0)),I61))</f>
        <v>805</v>
      </c>
      <c r="K62" s="31">
        <v>0</v>
      </c>
      <c r="L62" s="31">
        <v>0</v>
      </c>
      <c r="M62" s="31">
        <v>0</v>
      </c>
      <c r="N62" s="27">
        <f>VLOOKUP(B62,Sheet5!$D:$G,3,0)</f>
        <v>8</v>
      </c>
      <c r="O62" s="27">
        <f>VLOOKUP(B62,Sheet5!$D:$G,4,0)</f>
        <v>100</v>
      </c>
      <c r="P62" s="27" t="s">
        <v>54</v>
      </c>
      <c r="Q62" s="27">
        <f>IFERROR(VLOOKUP(R62,Sheet2!V:X,3,FALSE),VLOOKUP(B62,Sheet5!D:H,5,0))</f>
        <v>340020006</v>
      </c>
      <c r="R62" s="27" t="str">
        <f>IF($E62=2,INDEX(Sheet2!P:P,MATCH($C62,Sheet2!$A:$A,0)),INDEX(Sheet2!$AB:$AB,MATCH($N62,Sheet2!$AA:$AA,0)))</f>
        <v>攻击强化</v>
      </c>
      <c r="S62" s="27" t="str">
        <f>IF($E62=2,INDEX(Sheet2!Q:Q,MATCH($C62,Sheet2!$A:$A,0)),IF(OR(N62=3,N62=8,N62=13,,N62=38),INDEX(Sheet2!$AC:$AC,MATCH($N62,Sheet2!$AA:$AA,0))&amp;O62,INDEX(Sheet2!$AC:$AC,MATCH($N62,Sheet2!$AA:$AA,0))&amp;(O62/10)&amp;"%"))</f>
        <v>觉醒后基础攻击力增加100</v>
      </c>
      <c r="T62" s="3" t="str">
        <f>INDEX(Sheet6!G:G,MATCH(B62,Sheet6!A:A,0))</f>
        <v>1210003,40</v>
      </c>
      <c r="U62" s="3">
        <v>1120001</v>
      </c>
      <c r="V62" s="3">
        <f>INDEX(Sheet6!H:H,MATCH(B62,Sheet6!A:A,0))</f>
        <v>13000</v>
      </c>
      <c r="W62" s="23">
        <v>0</v>
      </c>
      <c r="X62" s="3" t="str">
        <f>VLOOKUP(B62,Sheet4!A:N,14,FALSE)</f>
        <v>1210001,10|1210002,10|1210003,20</v>
      </c>
      <c r="Y62" s="23">
        <v>1120001</v>
      </c>
      <c r="Z62" s="23">
        <f t="shared" si="2"/>
        <v>130000</v>
      </c>
      <c r="AA62" s="27" t="str">
        <f>IF($E62=2,INDEX(Sheet2!Q:Q,MATCH($C62,Sheet2!$A:$A,0)),IF(OR(N62=3,N62=8,N62=13,,N62=38),INDEX(Sheet2!$AC:$AC,MATCH($N62,Sheet2!$AA:$AA,0))&amp;O62,INDEX(Sheet2!$AC:$AC,MATCH($N62,Sheet2!$AA:$AA,0))&amp;(O62/10)&amp;"%"))</f>
        <v>觉醒后基础攻击力增加100</v>
      </c>
    </row>
    <row r="63" spans="1:27">
      <c r="A63" s="23" t="s">
        <v>53</v>
      </c>
      <c r="B63" s="23">
        <f t="shared" si="0"/>
        <v>802</v>
      </c>
      <c r="C63" s="3">
        <v>8</v>
      </c>
      <c r="D63" s="3">
        <v>2</v>
      </c>
      <c r="E63" s="3">
        <f t="shared" si="1"/>
        <v>1</v>
      </c>
      <c r="F63" s="3">
        <f>IF(AND($D63=1,$E63=1),VLOOKUP($C63,Sheet2!$A:$J,3,0),IF($E63=2,INDEX(Sheet2!G:G,MATCH($C63,Sheet2!$A:$A,0)),F62))</f>
        <v>801</v>
      </c>
      <c r="G63" s="3">
        <f>IF(AND($D63=1,$E63=1),VLOOKUP($C63,Sheet2!$A:$J,4,0),IF($E63=2,INDEX(Sheet2!H:H,MATCH($C63,Sheet2!$A:$A,0)),G62))</f>
        <v>0</v>
      </c>
      <c r="H63" s="3">
        <f>IF(AND($D63=1,$E63=1),VLOOKUP($C63,Sheet2!$A:$J,5,0),IF($E63=2,INDEX(Sheet2!I:I,MATCH($C63,Sheet2!$A:$A,0)),H62))</f>
        <v>803</v>
      </c>
      <c r="I63" s="3">
        <f>IF(AND($D63=1,$E63=1),VLOOKUP($C63,Sheet2!$A:$J,6,0),IF($E63=2,INDEX(Sheet2!J:J,MATCH($C63,Sheet2!$A:$A,0)),I62))</f>
        <v>805</v>
      </c>
      <c r="K63" s="31">
        <v>0</v>
      </c>
      <c r="L63" s="31">
        <v>0</v>
      </c>
      <c r="M63" s="31">
        <v>0</v>
      </c>
      <c r="N63" s="27">
        <f>VLOOKUP(B63,Sheet5!$D:$G,3,0)</f>
        <v>3</v>
      </c>
      <c r="O63" s="27">
        <f>VLOOKUP(B63,Sheet5!$D:$G,4,0)</f>
        <v>600</v>
      </c>
      <c r="P63" s="27" t="s">
        <v>55</v>
      </c>
      <c r="Q63" s="27">
        <f>IFERROR(VLOOKUP(R63,Sheet2!V:X,3,FALSE),VLOOKUP(B63,Sheet5!D:H,5,0))</f>
        <v>340020009</v>
      </c>
      <c r="R63" s="27" t="str">
        <f>IF(E63=2,INDEX(Sheet2!P:P,MATCH(C63,Sheet2!A:A,0)),INDEX(Sheet2!AB:AB,MATCH(N63,Sheet2!AA:AA,0)))</f>
        <v>生命强化</v>
      </c>
      <c r="S63" s="27" t="str">
        <f>IF($E63=2,INDEX(Sheet2!Q:Q,MATCH($C63,Sheet2!$A:$A,0)),IF(OR(N63=3,N63=8,N63=13,,N63=38),INDEX(Sheet2!$AC:$AC,MATCH($N63,Sheet2!$AA:$AA,0))&amp;O63,INDEX(Sheet2!$AC:$AC,MATCH($N63,Sheet2!$AA:$AA,0))&amp;(O63/10)&amp;"%"))</f>
        <v>觉醒后基础生命上限增加600</v>
      </c>
      <c r="T63" s="3" t="str">
        <f>INDEX(Sheet6!G:G,MATCH(B63,Sheet6!A:A,0))</f>
        <v>1210003,60</v>
      </c>
      <c r="U63" s="3">
        <v>1120001</v>
      </c>
      <c r="V63" s="3">
        <f>INDEX(Sheet6!H:H,MATCH(B63,Sheet6!A:A,0))</f>
        <v>15000</v>
      </c>
      <c r="W63" s="23">
        <v>0</v>
      </c>
      <c r="X63" s="3" t="str">
        <f>VLOOKUP(B63,Sheet4!A:N,14,FALSE)</f>
        <v>1210001,25|1210002,25|1210003,50</v>
      </c>
      <c r="Y63" s="23">
        <v>1120001</v>
      </c>
      <c r="Z63" s="23">
        <f t="shared" si="2"/>
        <v>150000</v>
      </c>
      <c r="AA63" s="27" t="str">
        <f>IF($E63=2,INDEX(Sheet2!Q:Q,MATCH($C63,Sheet2!$A:$A,0)),IF(OR(N63=3,N63=8,N63=13,,N63=38),INDEX(Sheet2!$AC:$AC,MATCH($N63,Sheet2!$AA:$AA,0))&amp;O63,INDEX(Sheet2!$AC:$AC,MATCH($N63,Sheet2!$AA:$AA,0))&amp;(O63/10)&amp;"%"))</f>
        <v>觉醒后基础生命上限增加600</v>
      </c>
    </row>
    <row r="64" spans="1:27">
      <c r="A64" s="23" t="s">
        <v>53</v>
      </c>
      <c r="B64" s="23">
        <f t="shared" si="0"/>
        <v>803</v>
      </c>
      <c r="C64" s="3">
        <v>8</v>
      </c>
      <c r="D64" s="3">
        <v>3</v>
      </c>
      <c r="E64" s="3">
        <f t="shared" si="1"/>
        <v>1</v>
      </c>
      <c r="F64" s="3">
        <f>IF(AND($D64=1,$E64=1),VLOOKUP($C64,Sheet2!$A:$J,3,0),IF($E64=2,INDEX(Sheet2!G:G,MATCH($C64,Sheet2!$A:$A,0)),F63))</f>
        <v>801</v>
      </c>
      <c r="G64" s="3">
        <f>IF(AND($D64=1,$E64=1),VLOOKUP($C64,Sheet2!$A:$J,4,0),IF($E64=2,INDEX(Sheet2!H:H,MATCH($C64,Sheet2!$A:$A,0)),G63))</f>
        <v>0</v>
      </c>
      <c r="H64" s="3">
        <f>IF(AND($D64=1,$E64=1),VLOOKUP($C64,Sheet2!$A:$J,5,0),IF($E64=2,INDEX(Sheet2!I:I,MATCH($C64,Sheet2!$A:$A,0)),H63))</f>
        <v>803</v>
      </c>
      <c r="I64" s="3">
        <f>IF(AND($D64=1,$E64=1),VLOOKUP($C64,Sheet2!$A:$J,6,0),IF($E64=2,INDEX(Sheet2!J:J,MATCH($C64,Sheet2!$A:$A,0)),I63))</f>
        <v>805</v>
      </c>
      <c r="K64" s="31">
        <v>0</v>
      </c>
      <c r="L64" s="31">
        <v>0</v>
      </c>
      <c r="M64" s="31">
        <v>0</v>
      </c>
      <c r="N64" s="27">
        <f>VLOOKUP(B64,Sheet5!$D:$G,3,0)</f>
        <v>28</v>
      </c>
      <c r="O64" s="27">
        <f>VLOOKUP(B64,Sheet5!$D:$G,4,0)</f>
        <v>50</v>
      </c>
      <c r="P64" s="27" t="s">
        <v>56</v>
      </c>
      <c r="Q64" s="27">
        <f>IFERROR(VLOOKUP(R64,Sheet2!V:X,3,FALSE),VLOOKUP(B64,Sheet5!D:H,5,0))</f>
        <v>340020008</v>
      </c>
      <c r="R64" s="27" t="str">
        <f>IF(E64=2,INDEX(Sheet2!P:P,MATCH(C64,Sheet2!A:A,0)),INDEX(Sheet2!AB:AB,MATCH(N64,Sheet2!AA:AA,0)))</f>
        <v>命中强化</v>
      </c>
      <c r="S64" s="27" t="str">
        <f>IF($E64=2,INDEX(Sheet2!Q:Q,MATCH($C64,Sheet2!$A:$A,0)),IF(OR(N64=3,N64=8,N64=13,,N64=38),INDEX(Sheet2!$AC:$AC,MATCH($N64,Sheet2!$AA:$AA,0))&amp;O64,INDEX(Sheet2!$AC:$AC,MATCH($N64,Sheet2!$AA:$AA,0))&amp;(O64/10)&amp;"%"))</f>
        <v>觉醒后基础效果命中增加5%</v>
      </c>
      <c r="T64" s="3" t="str">
        <f>INDEX(Sheet6!G:G,MATCH(B64,Sheet6!A:A,0))</f>
        <v>1210006,24</v>
      </c>
      <c r="U64" s="3">
        <v>1120001</v>
      </c>
      <c r="V64" s="3">
        <f>INDEX(Sheet6!H:H,MATCH(B64,Sheet6!A:A,0))</f>
        <v>22500</v>
      </c>
      <c r="W64" s="23">
        <v>0</v>
      </c>
      <c r="X64" s="3" t="str">
        <f>VLOOKUP(B64,Sheet4!A:N,14,FALSE)</f>
        <v>1210001,45|1210002,45|1210003,90</v>
      </c>
      <c r="Y64" s="23">
        <v>1120001</v>
      </c>
      <c r="Z64" s="23">
        <f t="shared" si="2"/>
        <v>225000</v>
      </c>
      <c r="AA64" s="27" t="str">
        <f>IF($E64=2,INDEX(Sheet2!Q:Q,MATCH($C64,Sheet2!$A:$A,0)),IF(OR(N64=3,N64=8,N64=13,,N64=38),INDEX(Sheet2!$AC:$AC,MATCH($N64,Sheet2!$AA:$AA,0))&amp;O64,INDEX(Sheet2!$AC:$AC,MATCH($N64,Sheet2!$AA:$AA,0))&amp;(O64/10)&amp;"%"))</f>
        <v>觉醒后基础效果命中增加5%</v>
      </c>
    </row>
    <row r="65" spans="1:27">
      <c r="A65" s="23" t="s">
        <v>53</v>
      </c>
      <c r="B65" s="23">
        <f t="shared" si="0"/>
        <v>804</v>
      </c>
      <c r="C65" s="3">
        <v>8</v>
      </c>
      <c r="D65" s="3">
        <v>4</v>
      </c>
      <c r="E65" s="3">
        <f t="shared" si="1"/>
        <v>1</v>
      </c>
      <c r="F65" s="3">
        <f>IF(AND($D65=1,$E65=1),VLOOKUP($C65,Sheet2!$A:$J,3,0),IF($E65=2,INDEX(Sheet2!G:G,MATCH($C65,Sheet2!$A:$A,0)),F64))</f>
        <v>801</v>
      </c>
      <c r="G65" s="3">
        <f>IF(AND($D65=1,$E65=1),VLOOKUP($C65,Sheet2!$A:$J,4,0),IF($E65=2,INDEX(Sheet2!H:H,MATCH($C65,Sheet2!$A:$A,0)),G64))</f>
        <v>0</v>
      </c>
      <c r="H65" s="3">
        <f>IF(AND($D65=1,$E65=1),VLOOKUP($C65,Sheet2!$A:$J,5,0),IF($E65=2,INDEX(Sheet2!I:I,MATCH($C65,Sheet2!$A:$A,0)),H64))</f>
        <v>803</v>
      </c>
      <c r="I65" s="3">
        <f>IF(AND($D65=1,$E65=1),VLOOKUP($C65,Sheet2!$A:$J,6,0),IF($E65=2,INDEX(Sheet2!J:J,MATCH($C65,Sheet2!$A:$A,0)),I64))</f>
        <v>805</v>
      </c>
      <c r="K65" s="31">
        <v>0</v>
      </c>
      <c r="L65" s="31">
        <v>0</v>
      </c>
      <c r="M65" s="31">
        <v>0</v>
      </c>
      <c r="N65" s="27">
        <f>VLOOKUP(B65,Sheet5!$D:$G,3,0)</f>
        <v>13</v>
      </c>
      <c r="O65" s="27">
        <f>VLOOKUP(B65,Sheet5!$D:$G,4,0)</f>
        <v>130</v>
      </c>
      <c r="P65" s="27" t="s">
        <v>57</v>
      </c>
      <c r="Q65" s="27">
        <f>IFERROR(VLOOKUP(R65,Sheet2!V:X,3,FALSE),VLOOKUP(B65,Sheet5!D:H,5,0))</f>
        <v>340020004</v>
      </c>
      <c r="R65" s="27" t="str">
        <f>IF(E65=2,INDEX(Sheet2!P:P,MATCH(C65,Sheet2!A:A,0)),INDEX(Sheet2!AB:AB,MATCH(N65,Sheet2!AA:AA,0)))</f>
        <v>防御强化</v>
      </c>
      <c r="S65" s="27" t="str">
        <f>IF($E65=2,INDEX(Sheet2!Q:Q,MATCH($C65,Sheet2!$A:$A,0)),IF(OR(N65=3,N65=8,N65=13,,N65=38),INDEX(Sheet2!$AC:$AC,MATCH($N65,Sheet2!$AA:$AA,0))&amp;O65,INDEX(Sheet2!$AC:$AC,MATCH($N65,Sheet2!$AA:$AA,0))&amp;(O65/10)&amp;"%"))</f>
        <v>觉醒后基础防御力增加130</v>
      </c>
      <c r="T65" s="3" t="str">
        <f>INDEX(Sheet6!G:G,MATCH(B65,Sheet6!A:A,0))</f>
        <v>1210006,32</v>
      </c>
      <c r="U65" s="3">
        <v>1120001</v>
      </c>
      <c r="V65" s="3">
        <f>INDEX(Sheet6!H:H,MATCH(B65,Sheet6!A:A,0))</f>
        <v>33700</v>
      </c>
      <c r="W65" s="23">
        <v>0</v>
      </c>
      <c r="X65" s="3" t="str">
        <f>VLOOKUP(B65,Sheet4!A:N,14,FALSE)</f>
        <v>1210001,70|1210002,70|1210003,140</v>
      </c>
      <c r="Y65" s="23">
        <v>1120001</v>
      </c>
      <c r="Z65" s="23">
        <f t="shared" si="2"/>
        <v>337000</v>
      </c>
      <c r="AA65" s="27" t="str">
        <f>IF($E65=2,INDEX(Sheet2!Q:Q,MATCH($C65,Sheet2!$A:$A,0)),IF(OR(N65=3,N65=8,N65=13,,N65=38),INDEX(Sheet2!$AC:$AC,MATCH($N65,Sheet2!$AA:$AA,0))&amp;O65,INDEX(Sheet2!$AC:$AC,MATCH($N65,Sheet2!$AA:$AA,0))&amp;(O65/10)&amp;"%"))</f>
        <v>觉醒后基础防御力增加130</v>
      </c>
    </row>
    <row r="66" spans="1:27">
      <c r="A66" s="23" t="s">
        <v>53</v>
      </c>
      <c r="B66" s="23">
        <f t="shared" si="0"/>
        <v>805</v>
      </c>
      <c r="C66" s="3">
        <v>8</v>
      </c>
      <c r="D66" s="3">
        <v>5</v>
      </c>
      <c r="E66" s="3">
        <f t="shared" si="1"/>
        <v>1</v>
      </c>
      <c r="F66" s="3">
        <f>IF(AND($D66=1,$E66=1),VLOOKUP($C66,Sheet2!$A:$J,3,0),IF($E66=2,INDEX(Sheet2!G:G,MATCH($C66,Sheet2!$A:$A,0)),F65))</f>
        <v>801</v>
      </c>
      <c r="G66" s="3">
        <f>IF(AND($D66=1,$E66=1),VLOOKUP($C66,Sheet2!$A:$J,4,0),IF($E66=2,INDEX(Sheet2!H:H,MATCH($C66,Sheet2!$A:$A,0)),G65))</f>
        <v>0</v>
      </c>
      <c r="H66" s="3">
        <f>IF(AND($D66=1,$E66=1),VLOOKUP($C66,Sheet2!$A:$J,5,0),IF($E66=2,INDEX(Sheet2!I:I,MATCH($C66,Sheet2!$A:$A,0)),H65))</f>
        <v>803</v>
      </c>
      <c r="I66" s="3">
        <f>IF(AND($D66=1,$E66=1),VLOOKUP($C66,Sheet2!$A:$J,6,0),IF($E66=2,INDEX(Sheet2!J:J,MATCH($C66,Sheet2!$A:$A,0)),I65))</f>
        <v>805</v>
      </c>
      <c r="K66" s="31">
        <v>0</v>
      </c>
      <c r="L66" s="31">
        <v>0</v>
      </c>
      <c r="M66" s="31">
        <v>0</v>
      </c>
      <c r="N66" s="27">
        <f>VLOOKUP(B66,Sheet5!$D:$G,3,0)</f>
        <v>3</v>
      </c>
      <c r="O66" s="27">
        <f>VLOOKUP(B66,Sheet5!$D:$G,4,0)</f>
        <v>1200</v>
      </c>
      <c r="P66" s="27" t="s">
        <v>58</v>
      </c>
      <c r="Q66" s="27">
        <f>IFERROR(VLOOKUP(R66,Sheet2!V:X,3,FALSE),VLOOKUP(B66,Sheet5!D:H,5,0))</f>
        <v>340020010</v>
      </c>
      <c r="R66" s="27" t="str">
        <f>IF(E66=2,INDEX(Sheet2!P:P,MATCH(C66,Sheet2!A:A,0)),INDEX(Sheet2!AB:AB,MATCH(N66,Sheet2!AA:AA,0)))</f>
        <v>生命强化</v>
      </c>
      <c r="S66" s="27" t="str">
        <f>IF($E66=2,INDEX(Sheet2!Q:Q,MATCH($C66,Sheet2!$A:$A,0)),IF(OR(N66=3,N66=8,N66=13,,N66=38),INDEX(Sheet2!$AC:$AC,MATCH($N66,Sheet2!$AA:$AA,0))&amp;O66,INDEX(Sheet2!$AC:$AC,MATCH($N66,Sheet2!$AA:$AA,0))&amp;(O66/10)&amp;"%"))</f>
        <v>觉醒后基础生命上限增加1200</v>
      </c>
      <c r="T66" s="3" t="str">
        <f>INDEX(Sheet6!G:G,MATCH(B66,Sheet6!A:A,0))</f>
        <v>1210009,12</v>
      </c>
      <c r="U66" s="3">
        <v>1120001</v>
      </c>
      <c r="V66" s="3">
        <f>INDEX(Sheet6!H:H,MATCH(B66,Sheet6!A:A,0))</f>
        <v>47100</v>
      </c>
      <c r="W66" s="23">
        <v>0</v>
      </c>
      <c r="X66" s="3" t="str">
        <f>VLOOKUP(B66,Sheet4!A:N,14,FALSE)</f>
        <v>1210001,100|1210002,100|1210003,200</v>
      </c>
      <c r="Y66" s="23">
        <v>1120001</v>
      </c>
      <c r="Z66" s="23">
        <f t="shared" si="2"/>
        <v>471000</v>
      </c>
      <c r="AA66" s="27" t="str">
        <f>IF($E66=2,INDEX(Sheet2!Q:Q,MATCH($C66,Sheet2!$A:$A,0)),IF(OR(N66=3,N66=8,N66=13,,N66=38),INDEX(Sheet2!$AC:$AC,MATCH($N66,Sheet2!$AA:$AA,0))&amp;O66,INDEX(Sheet2!$AC:$AC,MATCH($N66,Sheet2!$AA:$AA,0))&amp;(O66/10)&amp;"%"))</f>
        <v>觉醒后基础生命上限增加1200</v>
      </c>
    </row>
    <row r="67" spans="1:27">
      <c r="A67" s="23" t="s">
        <v>53</v>
      </c>
      <c r="B67" s="23">
        <f t="shared" si="0"/>
        <v>806</v>
      </c>
      <c r="C67" s="3">
        <v>8</v>
      </c>
      <c r="D67" s="3">
        <v>6</v>
      </c>
      <c r="E67" s="3">
        <f t="shared" si="1"/>
        <v>1</v>
      </c>
      <c r="F67" s="3">
        <f>IF(AND($D67=1,$E67=1),VLOOKUP($C67,Sheet2!$A:$J,3,0),IF($E67=2,INDEX(Sheet2!G:G,MATCH($C67,Sheet2!$A:$A,0)),F66))</f>
        <v>801</v>
      </c>
      <c r="G67" s="3">
        <f>IF(AND($D67=1,$E67=1),VLOOKUP($C67,Sheet2!$A:$J,4,0),IF($E67=2,INDEX(Sheet2!H:H,MATCH($C67,Sheet2!$A:$A,0)),G66))</f>
        <v>0</v>
      </c>
      <c r="H67" s="3">
        <f>IF(AND($D67=1,$E67=1),VLOOKUP($C67,Sheet2!$A:$J,5,0),IF($E67=2,INDEX(Sheet2!I:I,MATCH($C67,Sheet2!$A:$A,0)),H66))</f>
        <v>803</v>
      </c>
      <c r="I67" s="3">
        <f>IF(AND($D67=1,$E67=1),VLOOKUP($C67,Sheet2!$A:$J,6,0),IF($E67=2,INDEX(Sheet2!J:J,MATCH($C67,Sheet2!$A:$A,0)),I66))</f>
        <v>805</v>
      </c>
      <c r="K67" s="31">
        <v>0</v>
      </c>
      <c r="L67" s="31">
        <v>0</v>
      </c>
      <c r="M67" s="31">
        <v>0</v>
      </c>
      <c r="N67" s="27">
        <f>VLOOKUP(B67,Sheet5!$D:$G,3,0)</f>
        <v>8</v>
      </c>
      <c r="O67" s="27">
        <f>VLOOKUP(B67,Sheet5!$D:$G,4,0)</f>
        <v>200</v>
      </c>
      <c r="P67" s="27" t="s">
        <v>59</v>
      </c>
      <c r="Q67" s="27">
        <f>IFERROR(VLOOKUP(R67,Sheet2!V:X,3,FALSE),VLOOKUP(B67,Sheet5!D:H,5,0))</f>
        <v>340020007</v>
      </c>
      <c r="R67" s="27" t="str">
        <f>IF(E67=2,INDEX(Sheet2!P:P,MATCH(C67,Sheet2!A:A,0)),INDEX(Sheet2!AB:AB,MATCH(N67,Sheet2!AA:AA,0)))</f>
        <v>攻击强化</v>
      </c>
      <c r="S67" s="27" t="str">
        <f>IF($E67=2,INDEX(Sheet2!Q:Q,MATCH($C67,Sheet2!$A:$A,0)),IF(OR(N67=3,N67=8,N67=13,,N67=38),INDEX(Sheet2!$AC:$AC,MATCH($N67,Sheet2!$AA:$AA,0))&amp;O67,INDEX(Sheet2!$AC:$AC,MATCH($N67,Sheet2!$AA:$AA,0))&amp;(O67/10)&amp;"%"))</f>
        <v>觉醒后基础攻击力增加200</v>
      </c>
      <c r="T67" s="3" t="str">
        <f>INDEX(Sheet6!G:G,MATCH(B67,Sheet6!A:A,0))</f>
        <v>1210009,16</v>
      </c>
      <c r="U67" s="3">
        <v>1120001</v>
      </c>
      <c r="V67" s="3">
        <f>INDEX(Sheet6!H:H,MATCH(B67,Sheet6!A:A,0))</f>
        <v>64500</v>
      </c>
      <c r="W67" s="23">
        <v>0</v>
      </c>
      <c r="X67" s="3" t="str">
        <f>VLOOKUP(B67,Sheet4!A:N,14,FALSE)</f>
        <v>1210001,135|1210002,135|1210003,270</v>
      </c>
      <c r="Y67" s="23">
        <v>1120001</v>
      </c>
      <c r="Z67" s="23">
        <f t="shared" si="2"/>
        <v>645000</v>
      </c>
      <c r="AA67" s="27" t="str">
        <f>IF($E67=2,INDEX(Sheet2!Q:Q,MATCH($C67,Sheet2!$A:$A,0)),IF(OR(N67=3,N67=8,N67=13,,N67=38),INDEX(Sheet2!$AC:$AC,MATCH($N67,Sheet2!$AA:$AA,0))&amp;O67,INDEX(Sheet2!$AC:$AC,MATCH($N67,Sheet2!$AA:$AA,0))&amp;(O67/10)&amp;"%"))</f>
        <v>觉醒后基础攻击力增加200</v>
      </c>
    </row>
    <row r="68" spans="1:27">
      <c r="A68" s="23" t="s">
        <v>53</v>
      </c>
      <c r="B68" s="23">
        <f t="shared" si="0"/>
        <v>807</v>
      </c>
      <c r="C68" s="3">
        <v>8</v>
      </c>
      <c r="D68" s="3">
        <v>7</v>
      </c>
      <c r="E68" s="3">
        <f t="shared" si="1"/>
        <v>2</v>
      </c>
      <c r="F68" s="3">
        <f>IF(AND($D68=1,$E68=1),VLOOKUP($C68,Sheet2!$A:$J,3,0),IF($E68=2,INDEX(Sheet2!G:G,MATCH($C68,Sheet2!$A:$A,0)),F67))</f>
        <v>801</v>
      </c>
      <c r="G68" s="3">
        <f>IF(AND($D68=1,$E68=1),VLOOKUP($C68,Sheet2!$A:$J,4,0),IF($E68=2,INDEX(Sheet2!H:H,MATCH($C68,Sheet2!$A:$A,0)),G67))</f>
        <v>802</v>
      </c>
      <c r="H68" s="3">
        <f>IF(AND($D68=1,$E68=1),VLOOKUP($C68,Sheet2!$A:$J,5,0),IF($E68=2,INDEX(Sheet2!I:I,MATCH($C68,Sheet2!$A:$A,0)),H67))</f>
        <v>803</v>
      </c>
      <c r="I68" s="3">
        <f>IF(AND($D68=1,$E68=1),VLOOKUP($C68,Sheet2!$A:$J,6,0),IF($E68=2,INDEX(Sheet2!J:J,MATCH($C68,Sheet2!$A:$A,0)),I67))</f>
        <v>805</v>
      </c>
      <c r="K68" s="31">
        <v>0</v>
      </c>
      <c r="L68" s="31">
        <v>0</v>
      </c>
      <c r="M68" s="31">
        <v>0</v>
      </c>
      <c r="N68" s="27">
        <f>VLOOKUP(B68,Sheet5!$D:$G,3,0)</f>
        <v>0</v>
      </c>
      <c r="O68" s="27">
        <f>VLOOKUP(B68,Sheet5!$D:$G,4,0)</f>
        <v>0</v>
      </c>
      <c r="P68" s="27" t="s">
        <v>60</v>
      </c>
      <c r="Q68" s="27">
        <f>IFERROR(VLOOKUP(R68,Sheet2!V:X,3,FALSE),VLOOKUP(B68,Sheet5!D:H,5,0))</f>
        <v>311000802</v>
      </c>
      <c r="R68" s="27" t="str">
        <f>IF(E68=2,INDEX(Sheet2!P:P,MATCH(C68,Sheet2!A:A,0)),INDEX(Sheet2!AB:AB,MATCH(N68,Sheet2!AA:AA,0)))</f>
        <v>气势(觉醒)</v>
      </c>
      <c r="S68" s="27" t="str">
        <f>IF($E68=2,INDEX(Sheet2!Q:Q,MATCH($C68,Sheet2!$A:$A,0)),IF(OR(N68=3,N68=8,N68=13,,N68=38),INDEX(Sheet2!$AC:$AC,MATCH($N68,Sheet2!$AA:$AA,0))&amp;O68,INDEX(Sheet2!$AC:$AC,MATCH($N68,Sheet2!$AA:$AA,0))&amp;(O68/10)&amp;"%"))</f>
        <v>金属球棒每受到1次攻击，获得1层&lt;color=#f2b600&gt;专注气势&lt;/color&gt;，每层&lt;color=#f2b600&gt;专注气势&lt;/color&gt;对有负面效果的敌人伤害提高&lt;color=#e56000&gt;20%&lt;/color&gt;。</v>
      </c>
      <c r="T68" s="3" t="str">
        <f>INDEX(Sheet6!G:G,MATCH(B68,Sheet6!A:A,0))</f>
        <v>1210009,20</v>
      </c>
      <c r="U68" s="3">
        <v>1120001</v>
      </c>
      <c r="V68" s="3">
        <f>INDEX(Sheet6!H:H,MATCH(B68,Sheet6!A:A,0))</f>
        <v>87000</v>
      </c>
      <c r="W68" s="23">
        <v>0</v>
      </c>
      <c r="X68" s="3" t="str">
        <f>VLOOKUP(B68,Sheet4!A:N,14,FALSE)</f>
        <v>1210001,175|1210002,175|1210003,350</v>
      </c>
      <c r="Y68" s="23">
        <v>1120001</v>
      </c>
      <c r="Z68" s="23">
        <f t="shared" si="2"/>
        <v>870000</v>
      </c>
      <c r="AA68" s="27" t="str">
        <f>IF($E68=2,INDEX(Sheet2!Q:Q,MATCH($C68,Sheet2!$A:$A,0)),IF(OR(N68=3,N68=8,N68=13,,N68=38),INDEX(Sheet2!$AC:$AC,MATCH($N68,Sheet2!$AA:$AA,0))&amp;O68,INDEX(Sheet2!$AC:$AC,MATCH($N68,Sheet2!$AA:$AA,0))&amp;(O68/10)&amp;"%"))</f>
        <v>金属球棒每受到1次攻击，获得1层&lt;color=#f2b600&gt;专注气势&lt;/color&gt;，每层&lt;color=#f2b600&gt;专注气势&lt;/color&gt;对有负面效果的敌人伤害提高&lt;color=#e56000&gt;20%&lt;/color&gt;。</v>
      </c>
    </row>
    <row r="69" spans="1:27">
      <c r="A69" s="23" t="s">
        <v>53</v>
      </c>
      <c r="B69" s="23">
        <f t="shared" si="0"/>
        <v>808</v>
      </c>
      <c r="C69" s="3">
        <v>8</v>
      </c>
      <c r="D69" s="3">
        <v>8</v>
      </c>
      <c r="E69" s="3">
        <f t="shared" si="1"/>
        <v>1</v>
      </c>
      <c r="F69" s="3">
        <f>IF(AND($D69=1,$E69=1),VLOOKUP($C69,Sheet2!$A:$J,3,0),IF($E69=2,INDEX(Sheet2!G:G,MATCH($C69,Sheet2!$A:$A,0)),F68))</f>
        <v>801</v>
      </c>
      <c r="G69" s="3">
        <f>IF(AND($D69=1,$E69=1),VLOOKUP($C69,Sheet2!$A:$J,4,0),IF($E69=2,INDEX(Sheet2!H:H,MATCH($C69,Sheet2!$A:$A,0)),G68))</f>
        <v>802</v>
      </c>
      <c r="H69" s="3">
        <f>IF(AND($D69=1,$E69=1),VLOOKUP($C69,Sheet2!$A:$J,5,0),IF($E69=2,INDEX(Sheet2!I:I,MATCH($C69,Sheet2!$A:$A,0)),H68))</f>
        <v>803</v>
      </c>
      <c r="I69" s="3">
        <f>IF(AND($D69=1,$E69=1),VLOOKUP($C69,Sheet2!$A:$J,6,0),IF($E69=2,INDEX(Sheet2!J:J,MATCH($C69,Sheet2!$A:$A,0)),I68))</f>
        <v>805</v>
      </c>
      <c r="K69" s="31">
        <v>0</v>
      </c>
      <c r="L69" s="31">
        <v>0</v>
      </c>
      <c r="M69" s="31">
        <v>0</v>
      </c>
      <c r="N69" s="27">
        <f>VLOOKUP(B69,Sheet5!$D:$G,3,0)</f>
        <v>8</v>
      </c>
      <c r="O69" s="27">
        <f>VLOOKUP(B69,Sheet5!$D:$G,4,0)</f>
        <v>100</v>
      </c>
      <c r="P69" s="27" t="s">
        <v>54</v>
      </c>
      <c r="Q69" s="27">
        <f>IFERROR(VLOOKUP(R69,Sheet2!V:X,3,FALSE),VLOOKUP(B69,Sheet5!D:H,5,0))</f>
        <v>340020006</v>
      </c>
      <c r="R69" s="27" t="str">
        <f>IF($E69=2,INDEX(Sheet2!P:P,MATCH($C69,Sheet2!$A:$A,0)),INDEX(Sheet2!$AB:$AB,MATCH($N69,Sheet2!$AA:$AA,0)))</f>
        <v>攻击强化</v>
      </c>
      <c r="S69" s="27" t="str">
        <f>IF($E69=2,INDEX(Sheet2!Q:Q,MATCH($C69,Sheet2!$A:$A,0)),IF(OR(N69=3,N69=8,N69=13,,N69=38),INDEX(Sheet2!$AC:$AC,MATCH($N69,Sheet2!$AA:$AA,0))&amp;O69,INDEX(Sheet2!$AC:$AC,MATCH($N69,Sheet2!$AA:$AA,0))&amp;(O69/10)&amp;"%"))</f>
        <v>觉醒后基础攻击力增加100</v>
      </c>
      <c r="T69" s="3" t="str">
        <f>INDEX(Sheet6!G:G,MATCH(B69,Sheet6!A:A,0))</f>
        <v>1210009,6|1430001,1</v>
      </c>
      <c r="U69" s="3">
        <v>1120001</v>
      </c>
      <c r="V69" s="3">
        <f>INDEX(Sheet6!H:H,MATCH(B69,Sheet6!A:A,0))</f>
        <v>19500</v>
      </c>
      <c r="W69" s="23">
        <v>0</v>
      </c>
      <c r="X69" s="3" t="s">
        <v>1323</v>
      </c>
      <c r="Y69" s="23">
        <v>1120001</v>
      </c>
      <c r="Z69" s="23">
        <v>130000</v>
      </c>
      <c r="AA69" s="27" t="str">
        <f>IF($E69=2,INDEX(Sheet2!Q:Q,MATCH($C69,Sheet2!$A:$A,0)),IF(OR(N69=3,N69=8,N69=13,,N69=38),INDEX(Sheet2!$AC:$AC,MATCH($N69,Sheet2!$AA:$AA,0))&amp;O69,INDEX(Sheet2!$AC:$AC,MATCH($N69,Sheet2!$AA:$AA,0))&amp;(O69/10)&amp;"%"))</f>
        <v>觉醒后基础攻击力增加100</v>
      </c>
    </row>
    <row r="70" spans="1:27">
      <c r="A70" s="23" t="s">
        <v>53</v>
      </c>
      <c r="B70" s="23">
        <f t="shared" si="0"/>
        <v>809</v>
      </c>
      <c r="C70" s="3">
        <v>8</v>
      </c>
      <c r="D70" s="3">
        <v>9</v>
      </c>
      <c r="E70" s="3">
        <f t="shared" si="1"/>
        <v>1</v>
      </c>
      <c r="F70" s="3">
        <f>IF(AND($D70=1,$E70=1),VLOOKUP($C70,Sheet2!$A:$J,3,0),IF($E70=2,INDEX(Sheet2!G:G,MATCH($C70,Sheet2!$A:$A,0)),F69))</f>
        <v>801</v>
      </c>
      <c r="G70" s="3">
        <f>IF(AND($D70=1,$E70=1),VLOOKUP($C70,Sheet2!$A:$J,4,0),IF($E70=2,INDEX(Sheet2!H:H,MATCH($C70,Sheet2!$A:$A,0)),G69))</f>
        <v>802</v>
      </c>
      <c r="H70" s="3">
        <f>IF(AND($D70=1,$E70=1),VLOOKUP($C70,Sheet2!$A:$J,5,0),IF($E70=2,INDEX(Sheet2!I:I,MATCH($C70,Sheet2!$A:$A,0)),H69))</f>
        <v>803</v>
      </c>
      <c r="I70" s="3">
        <f>IF(AND($D70=1,$E70=1),VLOOKUP($C70,Sheet2!$A:$J,6,0),IF($E70=2,INDEX(Sheet2!J:J,MATCH($C70,Sheet2!$A:$A,0)),I69))</f>
        <v>805</v>
      </c>
      <c r="K70" s="31">
        <v>0</v>
      </c>
      <c r="L70" s="31">
        <v>0</v>
      </c>
      <c r="M70" s="31">
        <v>0</v>
      </c>
      <c r="N70" s="27">
        <f>VLOOKUP(B70,Sheet5!$D:$G,3,0)</f>
        <v>3</v>
      </c>
      <c r="O70" s="27">
        <f>VLOOKUP(B70,Sheet5!$D:$G,4,0)</f>
        <v>600</v>
      </c>
      <c r="P70" s="27" t="s">
        <v>55</v>
      </c>
      <c r="Q70" s="27">
        <f>IFERROR(VLOOKUP(R70,Sheet2!V:X,3,FALSE),VLOOKUP(B70,Sheet5!D:H,5,0))</f>
        <v>340020009</v>
      </c>
      <c r="R70" s="27" t="str">
        <f>IF(E70=2,INDEX(Sheet2!P:P,MATCH(C70,Sheet2!A:A,0)),INDEX(Sheet2!AB:AB,MATCH(N70,Sheet2!AA:AA,0)))</f>
        <v>生命强化</v>
      </c>
      <c r="S70" s="27" t="str">
        <f>IF($E70=2,INDEX(Sheet2!Q:Q,MATCH($C70,Sheet2!$A:$A,0)),IF(OR(N70=3,N70=8,N70=13,,N70=38),INDEX(Sheet2!$AC:$AC,MATCH($N70,Sheet2!$AA:$AA,0))&amp;O70,INDEX(Sheet2!$AC:$AC,MATCH($N70,Sheet2!$AA:$AA,0))&amp;(O70/10)&amp;"%"))</f>
        <v>觉醒后基础生命上限增加600</v>
      </c>
      <c r="T70" s="3" t="str">
        <f>INDEX(Sheet6!G:G,MATCH(B70,Sheet6!A:A,0))</f>
        <v>1210009,9|1430001,2</v>
      </c>
      <c r="U70" s="3">
        <v>1120001</v>
      </c>
      <c r="V70" s="3">
        <f>INDEX(Sheet6!H:H,MATCH(B70,Sheet6!A:A,0))</f>
        <v>22500</v>
      </c>
      <c r="W70" s="23">
        <v>0</v>
      </c>
      <c r="X70" s="3" t="s">
        <v>1324</v>
      </c>
      <c r="Y70" s="23">
        <v>1120001</v>
      </c>
      <c r="Z70" s="23">
        <v>150000</v>
      </c>
      <c r="AA70" s="27" t="str">
        <f>IF($E70=2,INDEX(Sheet2!Q:Q,MATCH($C70,Sheet2!$A:$A,0)),IF(OR(N70=3,N70=8,N70=13,,N70=38),INDEX(Sheet2!$AC:$AC,MATCH($N70,Sheet2!$AA:$AA,0))&amp;O70,INDEX(Sheet2!$AC:$AC,MATCH($N70,Sheet2!$AA:$AA,0))&amp;(O70/10)&amp;"%"))</f>
        <v>觉醒后基础生命上限增加600</v>
      </c>
    </row>
    <row r="71" spans="1:27">
      <c r="A71" s="23" t="s">
        <v>53</v>
      </c>
      <c r="B71" s="23">
        <f t="shared" si="0"/>
        <v>810</v>
      </c>
      <c r="C71" s="3">
        <v>8</v>
      </c>
      <c r="D71" s="3">
        <v>10</v>
      </c>
      <c r="E71" s="3">
        <f t="shared" si="1"/>
        <v>1</v>
      </c>
      <c r="F71" s="3">
        <f>IF(AND($D71=1,$E71=1),VLOOKUP($C71,Sheet2!$A:$J,3,0),IF($E71=2,INDEX(Sheet2!G:G,MATCH($C71,Sheet2!$A:$A,0)),F70))</f>
        <v>801</v>
      </c>
      <c r="G71" s="3">
        <f>IF(AND($D71=1,$E71=1),VLOOKUP($C71,Sheet2!$A:$J,4,0),IF($E71=2,INDEX(Sheet2!H:H,MATCH($C71,Sheet2!$A:$A,0)),G70))</f>
        <v>802</v>
      </c>
      <c r="H71" s="3">
        <f>IF(AND($D71=1,$E71=1),VLOOKUP($C71,Sheet2!$A:$J,5,0),IF($E71=2,INDEX(Sheet2!I:I,MATCH($C71,Sheet2!$A:$A,0)),H70))</f>
        <v>803</v>
      </c>
      <c r="I71" s="3">
        <f>IF(AND($D71=1,$E71=1),VLOOKUP($C71,Sheet2!$A:$J,6,0),IF($E71=2,INDEX(Sheet2!J:J,MATCH($C71,Sheet2!$A:$A,0)),I70))</f>
        <v>805</v>
      </c>
      <c r="K71" s="31">
        <v>0</v>
      </c>
      <c r="L71" s="31">
        <v>0</v>
      </c>
      <c r="M71" s="31">
        <v>0</v>
      </c>
      <c r="N71" s="27">
        <f>VLOOKUP(B71,Sheet5!$D:$G,3,0)</f>
        <v>3</v>
      </c>
      <c r="O71" s="27">
        <f>VLOOKUP(B71,Sheet5!$D:$G,4,0)</f>
        <v>600</v>
      </c>
      <c r="P71" s="27" t="s">
        <v>56</v>
      </c>
      <c r="Q71" s="27">
        <f>IFERROR(VLOOKUP(R71,Sheet2!V:X,3,FALSE),VLOOKUP(B71,Sheet5!D:H,5,0))</f>
        <v>340020009</v>
      </c>
      <c r="R71" s="27" t="str">
        <f>IF(E71=2,INDEX(Sheet2!P:P,MATCH(C71,Sheet2!A:A,0)),INDEX(Sheet2!AB:AB,MATCH(N71,Sheet2!AA:AA,0)))</f>
        <v>生命强化</v>
      </c>
      <c r="S71" s="27" t="str">
        <f>IF($E71=2,INDEX(Sheet2!Q:Q,MATCH($C71,Sheet2!$A:$A,0)),IF(OR(N71=3,N71=8,N71=13,,N71=38),INDEX(Sheet2!$AC:$AC,MATCH($N71,Sheet2!$AA:$AA,0))&amp;O71,INDEX(Sheet2!$AC:$AC,MATCH($N71,Sheet2!$AA:$AA,0))&amp;(O71/10)&amp;"%"))</f>
        <v>觉醒后基础生命上限增加600</v>
      </c>
      <c r="T71" s="3" t="str">
        <f>INDEX(Sheet6!G:G,MATCH(B71,Sheet6!A:A,0))</f>
        <v>1210009,12|1430001,3</v>
      </c>
      <c r="U71" s="3">
        <v>1120001</v>
      </c>
      <c r="V71" s="3">
        <f>INDEX(Sheet6!H:H,MATCH(B71,Sheet6!A:A,0))</f>
        <v>33750</v>
      </c>
      <c r="W71" s="23">
        <v>0</v>
      </c>
      <c r="X71" s="3" t="s">
        <v>1325</v>
      </c>
      <c r="Y71" s="23">
        <v>1120001</v>
      </c>
      <c r="Z71" s="23">
        <v>225000</v>
      </c>
      <c r="AA71" s="27" t="str">
        <f>IF($E71=2,INDEX(Sheet2!Q:Q,MATCH($C71,Sheet2!$A:$A,0)),IF(OR(N71=3,N71=8,N71=13,,N71=38),INDEX(Sheet2!$AC:$AC,MATCH($N71,Sheet2!$AA:$AA,0))&amp;O71,INDEX(Sheet2!$AC:$AC,MATCH($N71,Sheet2!$AA:$AA,0))&amp;(O71/10)&amp;"%"))</f>
        <v>觉醒后基础生命上限增加600</v>
      </c>
    </row>
    <row r="72" spans="1:27">
      <c r="A72" s="23" t="s">
        <v>53</v>
      </c>
      <c r="B72" s="23">
        <f t="shared" si="0"/>
        <v>811</v>
      </c>
      <c r="C72" s="3">
        <v>8</v>
      </c>
      <c r="D72" s="3">
        <v>11</v>
      </c>
      <c r="E72" s="3">
        <f t="shared" si="1"/>
        <v>1</v>
      </c>
      <c r="F72" s="3">
        <f>IF(AND($D72=1,$E72=1),VLOOKUP($C72,Sheet2!$A:$J,3,0),IF($E72=2,INDEX(Sheet2!G:G,MATCH($C72,Sheet2!$A:$A,0)),F71))</f>
        <v>801</v>
      </c>
      <c r="G72" s="3">
        <f>IF(AND($D72=1,$E72=1),VLOOKUP($C72,Sheet2!$A:$J,4,0),IF($E72=2,INDEX(Sheet2!H:H,MATCH($C72,Sheet2!$A:$A,0)),G71))</f>
        <v>802</v>
      </c>
      <c r="H72" s="3">
        <f>IF(AND($D72=1,$E72=1),VLOOKUP($C72,Sheet2!$A:$J,5,0),IF($E72=2,INDEX(Sheet2!I:I,MATCH($C72,Sheet2!$A:$A,0)),H71))</f>
        <v>803</v>
      </c>
      <c r="I72" s="3">
        <f>IF(AND($D72=1,$E72=1),VLOOKUP($C72,Sheet2!$A:$J,6,0),IF($E72=2,INDEX(Sheet2!J:J,MATCH($C72,Sheet2!$A:$A,0)),I71))</f>
        <v>805</v>
      </c>
      <c r="K72" s="31">
        <v>0</v>
      </c>
      <c r="L72" s="31">
        <v>0</v>
      </c>
      <c r="M72" s="31">
        <v>0</v>
      </c>
      <c r="N72" s="27">
        <f>VLOOKUP(B72,Sheet5!$D:$G,3,0)</f>
        <v>13</v>
      </c>
      <c r="O72" s="27">
        <f>VLOOKUP(B72,Sheet5!$D:$G,4,0)</f>
        <v>130</v>
      </c>
      <c r="P72" s="27" t="s">
        <v>57</v>
      </c>
      <c r="Q72" s="27">
        <f>IFERROR(VLOOKUP(R72,Sheet2!V:X,3,FALSE),VLOOKUP(B72,Sheet5!D:H,5,0))</f>
        <v>340020004</v>
      </c>
      <c r="R72" s="27" t="str">
        <f>IF(E72=2,INDEX(Sheet2!P:P,MATCH(C72,Sheet2!A:A,0)),INDEX(Sheet2!AB:AB,MATCH(N72,Sheet2!AA:AA,0)))</f>
        <v>防御强化</v>
      </c>
      <c r="S72" s="27" t="str">
        <f>IF($E72=2,INDEX(Sheet2!Q:Q,MATCH($C72,Sheet2!$A:$A,0)),IF(OR(N72=3,N72=8,N72=13,,N72=38),INDEX(Sheet2!$AC:$AC,MATCH($N72,Sheet2!$AA:$AA,0))&amp;O72,INDEX(Sheet2!$AC:$AC,MATCH($N72,Sheet2!$AA:$AA,0))&amp;(O72/10)&amp;"%"))</f>
        <v>觉醒后基础防御力增加130</v>
      </c>
      <c r="T72" s="3" t="str">
        <f>INDEX(Sheet6!G:G,MATCH(B72,Sheet6!A:A,0))</f>
        <v>1210009,15|1430001,4</v>
      </c>
      <c r="U72" s="3">
        <v>1120001</v>
      </c>
      <c r="V72" s="3">
        <f>INDEX(Sheet6!H:H,MATCH(B72,Sheet6!A:A,0))</f>
        <v>50550</v>
      </c>
      <c r="W72" s="23">
        <v>0</v>
      </c>
      <c r="X72" s="3" t="s">
        <v>1326</v>
      </c>
      <c r="Y72" s="23">
        <v>1120001</v>
      </c>
      <c r="Z72" s="23">
        <v>337000</v>
      </c>
      <c r="AA72" s="27" t="str">
        <f>IF($E72=2,INDEX(Sheet2!Q:Q,MATCH($C72,Sheet2!$A:$A,0)),IF(OR(N72=3,N72=8,N72=13,,N72=38),INDEX(Sheet2!$AC:$AC,MATCH($N72,Sheet2!$AA:$AA,0))&amp;O72,INDEX(Sheet2!$AC:$AC,MATCH($N72,Sheet2!$AA:$AA,0))&amp;(O72/10)&amp;"%"))</f>
        <v>觉醒后基础防御力增加130</v>
      </c>
    </row>
    <row r="73" spans="1:27">
      <c r="A73" s="23" t="s">
        <v>53</v>
      </c>
      <c r="B73" s="23">
        <f t="shared" si="0"/>
        <v>812</v>
      </c>
      <c r="C73" s="3">
        <v>8</v>
      </c>
      <c r="D73" s="3">
        <v>12</v>
      </c>
      <c r="E73" s="3">
        <f t="shared" si="1"/>
        <v>1</v>
      </c>
      <c r="F73" s="3">
        <f>IF(AND($D73=1,$E73=1),VLOOKUP($C73,Sheet2!$A:$J,3,0),IF($E73=2,INDEX(Sheet2!G:G,MATCH($C73,Sheet2!$A:$A,0)),F72))</f>
        <v>801</v>
      </c>
      <c r="G73" s="3">
        <f>IF(AND($D73=1,$E73=1),VLOOKUP($C73,Sheet2!$A:$J,4,0),IF($E73=2,INDEX(Sheet2!H:H,MATCH($C73,Sheet2!$A:$A,0)),G72))</f>
        <v>802</v>
      </c>
      <c r="H73" s="3">
        <f>IF(AND($D73=1,$E73=1),VLOOKUP($C73,Sheet2!$A:$J,5,0),IF($E73=2,INDEX(Sheet2!I:I,MATCH($C73,Sheet2!$A:$A,0)),H72))</f>
        <v>803</v>
      </c>
      <c r="I73" s="3">
        <f>IF(AND($D73=1,$E73=1),VLOOKUP($C73,Sheet2!$A:$J,6,0),IF($E73=2,INDEX(Sheet2!J:J,MATCH($C73,Sheet2!$A:$A,0)),I72))</f>
        <v>805</v>
      </c>
      <c r="K73" s="31">
        <v>0</v>
      </c>
      <c r="L73" s="31">
        <v>0</v>
      </c>
      <c r="M73" s="31">
        <v>0</v>
      </c>
      <c r="N73" s="27">
        <f>VLOOKUP(B73,Sheet5!$D:$G,3,0)</f>
        <v>3</v>
      </c>
      <c r="O73" s="27">
        <f>VLOOKUP(B73,Sheet5!$D:$G,4,0)</f>
        <v>1200</v>
      </c>
      <c r="P73" s="27" t="s">
        <v>58</v>
      </c>
      <c r="Q73" s="27">
        <f>IFERROR(VLOOKUP(R73,Sheet2!V:X,3,FALSE),VLOOKUP(B73,Sheet5!D:H,5,0))</f>
        <v>340020010</v>
      </c>
      <c r="R73" s="27" t="str">
        <f>IF(E73=2,INDEX(Sheet2!P:P,MATCH(C73,Sheet2!A:A,0)),INDEX(Sheet2!AB:AB,MATCH(N73,Sheet2!AA:AA,0)))</f>
        <v>生命强化</v>
      </c>
      <c r="S73" s="27" t="str">
        <f>IF($E73=2,INDEX(Sheet2!Q:Q,MATCH($C73,Sheet2!$A:$A,0)),IF(OR(N73=3,N73=8,N73=13,,N73=38),INDEX(Sheet2!$AC:$AC,MATCH($N73,Sheet2!$AA:$AA,0))&amp;O73,INDEX(Sheet2!$AC:$AC,MATCH($N73,Sheet2!$AA:$AA,0))&amp;(O73/10)&amp;"%"))</f>
        <v>觉醒后基础生命上限增加1200</v>
      </c>
      <c r="T73" s="3" t="str">
        <f>INDEX(Sheet6!G:G,MATCH(B73,Sheet6!A:A,0))</f>
        <v>1210009,18|1430001,5</v>
      </c>
      <c r="U73" s="3">
        <v>1120001</v>
      </c>
      <c r="V73" s="3">
        <f>INDEX(Sheet6!H:H,MATCH(B73,Sheet6!A:A,0))</f>
        <v>70650</v>
      </c>
      <c r="W73" s="23">
        <v>0</v>
      </c>
      <c r="X73" s="3" t="s">
        <v>1327</v>
      </c>
      <c r="Y73" s="23">
        <v>1120001</v>
      </c>
      <c r="Z73" s="23">
        <v>471000</v>
      </c>
      <c r="AA73" s="27" t="str">
        <f>IF($E73=2,INDEX(Sheet2!Q:Q,MATCH($C73,Sheet2!$A:$A,0)),IF(OR(N73=3,N73=8,N73=13,,N73=38),INDEX(Sheet2!$AC:$AC,MATCH($N73,Sheet2!$AA:$AA,0))&amp;O73,INDEX(Sheet2!$AC:$AC,MATCH($N73,Sheet2!$AA:$AA,0))&amp;(O73/10)&amp;"%"))</f>
        <v>觉醒后基础生命上限增加1200</v>
      </c>
    </row>
    <row r="74" spans="1:27">
      <c r="A74" s="23" t="s">
        <v>53</v>
      </c>
      <c r="B74" s="23">
        <f t="shared" si="0"/>
        <v>813</v>
      </c>
      <c r="C74" s="3">
        <v>8</v>
      </c>
      <c r="D74" s="3">
        <v>13</v>
      </c>
      <c r="E74" s="3">
        <f t="shared" si="1"/>
        <v>1</v>
      </c>
      <c r="F74" s="3">
        <f>IF(AND($D74=1,$E74=1),VLOOKUP($C74,Sheet2!$A:$J,3,0),IF($E74=2,INDEX(Sheet2!G:G,MATCH($C74,Sheet2!$A:$A,0)),F73))</f>
        <v>801</v>
      </c>
      <c r="G74" s="3">
        <f>IF(AND($D74=1,$E74=1),VLOOKUP($C74,Sheet2!$A:$J,4,0),IF($E74=2,INDEX(Sheet2!H:H,MATCH($C74,Sheet2!$A:$A,0)),G73))</f>
        <v>802</v>
      </c>
      <c r="H74" s="3">
        <f>IF(AND($D74=1,$E74=1),VLOOKUP($C74,Sheet2!$A:$J,5,0),IF($E74=2,INDEX(Sheet2!I:I,MATCH($C74,Sheet2!$A:$A,0)),H73))</f>
        <v>803</v>
      </c>
      <c r="I74" s="3">
        <f>IF(AND($D74=1,$E74=1),VLOOKUP($C74,Sheet2!$A:$J,6,0),IF($E74=2,INDEX(Sheet2!J:J,MATCH($C74,Sheet2!$A:$A,0)),I73))</f>
        <v>805</v>
      </c>
      <c r="K74" s="31">
        <v>0</v>
      </c>
      <c r="L74" s="31">
        <v>0</v>
      </c>
      <c r="M74" s="31">
        <v>0</v>
      </c>
      <c r="N74" s="27">
        <f>VLOOKUP(B74,Sheet5!$D:$G,3,0)</f>
        <v>8</v>
      </c>
      <c r="O74" s="27">
        <f>VLOOKUP(B74,Sheet5!$D:$G,4,0)</f>
        <v>200</v>
      </c>
      <c r="P74" s="27" t="s">
        <v>59</v>
      </c>
      <c r="Q74" s="27">
        <f>IFERROR(VLOOKUP(R74,Sheet2!V:X,3,FALSE),VLOOKUP(B74,Sheet5!D:H,5,0))</f>
        <v>340020007</v>
      </c>
      <c r="R74" s="27" t="str">
        <f>IF(E74=2,INDEX(Sheet2!P:P,MATCH(C74,Sheet2!A:A,0)),INDEX(Sheet2!AB:AB,MATCH(N74,Sheet2!AA:AA,0)))</f>
        <v>攻击强化</v>
      </c>
      <c r="S74" s="27" t="str">
        <f>IF($E74=2,INDEX(Sheet2!Q:Q,MATCH($C74,Sheet2!$A:$A,0)),IF(OR(N74=3,N74=8,N74=13,,N74=38),INDEX(Sheet2!$AC:$AC,MATCH($N74,Sheet2!$AA:$AA,0))&amp;O74,INDEX(Sheet2!$AC:$AC,MATCH($N74,Sheet2!$AA:$AA,0))&amp;(O74/10)&amp;"%"))</f>
        <v>觉醒后基础攻击力增加200</v>
      </c>
      <c r="T74" s="3" t="str">
        <f>INDEX(Sheet6!G:G,MATCH(B74,Sheet6!A:A,0))</f>
        <v>1210009,24|1430001,6</v>
      </c>
      <c r="U74" s="3">
        <v>1120001</v>
      </c>
      <c r="V74" s="3">
        <f>INDEX(Sheet6!H:H,MATCH(B74,Sheet6!A:A,0))</f>
        <v>96750</v>
      </c>
      <c r="W74" s="23">
        <v>0</v>
      </c>
      <c r="X74" s="3" t="s">
        <v>1328</v>
      </c>
      <c r="Y74" s="23">
        <v>1120001</v>
      </c>
      <c r="Z74" s="23">
        <v>645000</v>
      </c>
      <c r="AA74" s="27" t="str">
        <f>IF($E74=2,INDEX(Sheet2!Q:Q,MATCH($C74,Sheet2!$A:$A,0)),IF(OR(N74=3,N74=8,N74=13,,N74=38),INDEX(Sheet2!$AC:$AC,MATCH($N74,Sheet2!$AA:$AA,0))&amp;O74,INDEX(Sheet2!$AC:$AC,MATCH($N74,Sheet2!$AA:$AA,0))&amp;(O74/10)&amp;"%"))</f>
        <v>觉醒后基础攻击力增加200</v>
      </c>
    </row>
    <row r="75" spans="1:27">
      <c r="A75" s="23" t="s">
        <v>53</v>
      </c>
      <c r="B75" s="23">
        <f t="shared" si="0"/>
        <v>814</v>
      </c>
      <c r="C75" s="3">
        <v>8</v>
      </c>
      <c r="D75" s="3">
        <v>14</v>
      </c>
      <c r="E75" s="3">
        <f t="shared" si="1"/>
        <v>2</v>
      </c>
      <c r="F75" s="3">
        <f>IF(AND($D75=1,$E75=1),VLOOKUP($C75,Sheet2!$A:$J,3,0),IF($E75=2,INDEX(Sheet2!G:G,MATCH($C75,Sheet2!$A:$A,0)+1),F74))</f>
        <v>801</v>
      </c>
      <c r="G75" s="3">
        <f>IF(AND($D75=1,$E75=1),VLOOKUP($C75,Sheet2!$A:$J,4,0),IF($E75=2,INDEX(Sheet2!H:H,MATCH($C75,Sheet2!$A:$A,0)+1),G74))</f>
        <v>802</v>
      </c>
      <c r="H75" s="3">
        <f>IF(AND($D75=1,$E75=1),VLOOKUP($C75,Sheet2!$A:$J,5,0),IF($E75=2,INDEX(Sheet2!I:I,MATCH($C75,Sheet2!$A:$A,0)+1),H74))</f>
        <v>806</v>
      </c>
      <c r="I75" s="3">
        <f>IF(AND($D75=1,$E75=1),VLOOKUP($C75,Sheet2!$A:$J,6,0),IF($E75=2,INDEX(Sheet2!J:J,MATCH($C75,Sheet2!$A:$A,0)+1),I74))</f>
        <v>805</v>
      </c>
      <c r="K75" s="31">
        <v>0</v>
      </c>
      <c r="L75" s="31">
        <v>0</v>
      </c>
      <c r="M75" s="31">
        <v>0</v>
      </c>
      <c r="N75" s="27">
        <f>VLOOKUP(B75,Sheet5!$D:$G,3,0)</f>
        <v>0</v>
      </c>
      <c r="O75" s="27">
        <f>VLOOKUP(B75,Sheet5!$D:$G,4,0)</f>
        <v>0</v>
      </c>
      <c r="P75" s="27" t="s">
        <v>60</v>
      </c>
      <c r="Q75" s="27">
        <f>IFERROR(VLOOKUP(R75,Sheet2!V:X,3,FALSE),VLOOKUP(B75,Sheet5!D:H,5,0))</f>
        <v>311000803</v>
      </c>
      <c r="R75" s="27" t="str">
        <f>IF(E75=2,INDEX(Sheet2!P:P,MATCH(C75,Sheet2!A:A,0)+1),INDEX(Sheet2!AB:AB,MATCH(N75,Sheet2!AA:AA,0)))</f>
        <v>怒罗严暴击</v>
      </c>
      <c r="S75" s="27" t="s">
        <v>2296</v>
      </c>
      <c r="T75" s="3" t="str">
        <f>INDEX(Sheet6!G:G,MATCH(B75,Sheet6!A:A,0))</f>
        <v>1431008,1</v>
      </c>
      <c r="U75" s="3">
        <v>1120001</v>
      </c>
      <c r="V75" s="3">
        <f>INDEX(Sheet6!H:H,MATCH(B75,Sheet6!A:A,0))</f>
        <v>130500</v>
      </c>
      <c r="W75" s="23">
        <v>0</v>
      </c>
      <c r="X75" s="3" t="s">
        <v>1329</v>
      </c>
      <c r="Y75" s="23">
        <v>1120001</v>
      </c>
      <c r="Z75" s="23">
        <v>870000</v>
      </c>
      <c r="AA75" s="27" t="str">
        <f>IF($E75=2,INDEX(Sheet2!Q:Q,MATCH($C75,Sheet2!$A:$A,0)+1),IF(OR(N75=3,N75=8,N75=13,,N75=38),INDEX(Sheet2!$AC:$AC,MATCH($N75,Sheet2!$AA:$AA,0))&amp;O75,INDEX(Sheet2!$AC:$AC,MATCH($N75,Sheet2!$AA:$AA,0))&amp;(O75/10)&amp;"%"))</f>
        <v>对1名敌人造成&lt;color=#e56000&gt;5&lt;/color&gt;段伤害，每段伤害为攻击力的&lt;color=#e56000&gt;55%&lt;/color&gt;，每段伤害都有&lt;color=#e56000&gt;20%&lt;/color&gt;的几率眩晕敌人&lt;color=#e56000&gt;1&lt;/color&gt;回合。（眩晕效果受命中影响）</v>
      </c>
    </row>
    <row r="76" spans="1:27">
      <c r="A76" s="23" t="s">
        <v>53</v>
      </c>
      <c r="B76" s="23">
        <f t="shared" si="0"/>
        <v>815</v>
      </c>
      <c r="C76" s="3">
        <v>8</v>
      </c>
      <c r="D76" s="3">
        <v>15</v>
      </c>
      <c r="E76" s="3">
        <f t="shared" si="1"/>
        <v>1</v>
      </c>
      <c r="F76" s="3">
        <f>IF(AND($D76=1,$E76=1),VLOOKUP($C76,Sheet2!$A:$J,3,0),IF($E76=2,INDEX(Sheet2!G:G,MATCH($C76,Sheet2!$A:$A,0)+1),F75))</f>
        <v>801</v>
      </c>
      <c r="G76" s="3">
        <f>IF(AND($D76=1,$E76=1),VLOOKUP($C76,Sheet2!$A:$J,4,0),IF($E76=2,INDEX(Sheet2!H:H,MATCH($C76,Sheet2!$A:$A,0)+1),G75))</f>
        <v>802</v>
      </c>
      <c r="H76" s="3">
        <f>IF(AND($D76=1,$E76=1),VLOOKUP($C76,Sheet2!$A:$J,5,0),IF($E76=2,INDEX(Sheet2!I:I,MATCH($C76,Sheet2!$A:$A,0)+1),H75))</f>
        <v>806</v>
      </c>
      <c r="I76" s="3">
        <f>IF(AND($D76=1,$E76=1),VLOOKUP($C76,Sheet2!$A:$J,6,0),IF($E76=2,INDEX(Sheet2!J:J,MATCH($C76,Sheet2!$A:$A,0)+1),I75))</f>
        <v>805</v>
      </c>
      <c r="K76" s="31">
        <v>0</v>
      </c>
      <c r="L76" s="31">
        <v>0</v>
      </c>
      <c r="M76" s="31">
        <v>0</v>
      </c>
      <c r="N76" s="27">
        <f>VLOOKUP(B76,Sheet5!$D:$G,3,0)</f>
        <v>8</v>
      </c>
      <c r="O76" s="27">
        <f>VLOOKUP(B76,Sheet5!$D:$G,4,0)</f>
        <v>100</v>
      </c>
      <c r="P76" s="27" t="s">
        <v>54</v>
      </c>
      <c r="Q76" s="27">
        <f>IFERROR(VLOOKUP(R76,Sheet2!V:X,3,FALSE),VLOOKUP(B76,Sheet5!D:H,5,0))</f>
        <v>340020006</v>
      </c>
      <c r="R76" s="27" t="str">
        <f>IF($E76=2,INDEX(Sheet2!P:P,MATCH($C76,Sheet2!$A:$A,0)),INDEX(Sheet2!$AB:$AB,MATCH($N76,Sheet2!$AA:$AA,0)))</f>
        <v>攻击强化</v>
      </c>
      <c r="S76" s="27" t="str">
        <f>IF($E76=2,INDEX(Sheet2!Q:Q,MATCH($C76,Sheet2!$A:$A,0)),IF(OR(N76=3,N76=8,N76=13,,N76=38),INDEX(Sheet2!$AC:$AC,MATCH($N76,Sheet2!$AA:$AA,0))&amp;O76,INDEX(Sheet2!$AC:$AC,MATCH($N76,Sheet2!$AA:$AA,0))&amp;(O76/10)&amp;"%"))</f>
        <v>觉醒后基础攻击力增加100</v>
      </c>
      <c r="T76" s="3" t="str">
        <f>INDEX(Sheet6!G:G,MATCH(B76,Sheet6!A:A,0))</f>
        <v>1210009,8|1430001,3</v>
      </c>
      <c r="U76" s="3">
        <v>1120001</v>
      </c>
      <c r="V76" s="3">
        <f>INDEX(Sheet6!H:H,MATCH(B76,Sheet6!A:A,0))</f>
        <v>26000</v>
      </c>
      <c r="W76" s="23">
        <v>0</v>
      </c>
      <c r="X76" s="3" t="s">
        <v>1323</v>
      </c>
      <c r="Y76" s="23">
        <v>1120001</v>
      </c>
      <c r="Z76" s="23">
        <v>130000</v>
      </c>
      <c r="AA76" s="27" t="str">
        <f>IF($E76=2,INDEX(Sheet2!Q:Q,MATCH($C76,Sheet2!$A:$A,0)),IF(OR(N76=3,N76=8,N76=13,,N76=38),INDEX(Sheet2!$AC:$AC,MATCH($N76,Sheet2!$AA:$AA,0))&amp;O76,INDEX(Sheet2!$AC:$AC,MATCH($N76,Sheet2!$AA:$AA,0))&amp;(O76/10)&amp;"%"))</f>
        <v>觉醒后基础攻击力增加100</v>
      </c>
    </row>
    <row r="77" spans="1:27">
      <c r="A77" s="23" t="s">
        <v>53</v>
      </c>
      <c r="B77" s="23">
        <f t="shared" si="0"/>
        <v>816</v>
      </c>
      <c r="C77" s="3">
        <v>8</v>
      </c>
      <c r="D77" s="3">
        <v>16</v>
      </c>
      <c r="E77" s="3">
        <f t="shared" si="1"/>
        <v>1</v>
      </c>
      <c r="F77" s="3">
        <f>IF(AND($D77=1,$E77=1),VLOOKUP($C77,Sheet2!$A:$J,3,0),IF($E77=2,INDEX(Sheet2!G:G,MATCH($C77,Sheet2!$A:$A,0)+1),F76))</f>
        <v>801</v>
      </c>
      <c r="G77" s="3">
        <f>IF(AND($D77=1,$E77=1),VLOOKUP($C77,Sheet2!$A:$J,4,0),IF($E77=2,INDEX(Sheet2!H:H,MATCH($C77,Sheet2!$A:$A,0)+1),G76))</f>
        <v>802</v>
      </c>
      <c r="H77" s="3">
        <f>IF(AND($D77=1,$E77=1),VLOOKUP($C77,Sheet2!$A:$J,5,0),IF($E77=2,INDEX(Sheet2!I:I,MATCH($C77,Sheet2!$A:$A,0)+1),H76))</f>
        <v>806</v>
      </c>
      <c r="I77" s="3">
        <f>IF(AND($D77=1,$E77=1),VLOOKUP($C77,Sheet2!$A:$J,6,0),IF($E77=2,INDEX(Sheet2!J:J,MATCH($C77,Sheet2!$A:$A,0)+1),I76))</f>
        <v>805</v>
      </c>
      <c r="K77" s="31">
        <v>0</v>
      </c>
      <c r="L77" s="31">
        <v>0</v>
      </c>
      <c r="M77" s="31">
        <v>0</v>
      </c>
      <c r="N77" s="27">
        <f>VLOOKUP(B77,Sheet5!$D:$G,3,0)</f>
        <v>3</v>
      </c>
      <c r="O77" s="27">
        <f>VLOOKUP(B77,Sheet5!$D:$G,4,0)</f>
        <v>600</v>
      </c>
      <c r="P77" s="27" t="s">
        <v>55</v>
      </c>
      <c r="Q77" s="27">
        <f>IFERROR(VLOOKUP(R77,Sheet2!V:X,3,FALSE),VLOOKUP(B77,Sheet5!D:H,5,0))</f>
        <v>340020009</v>
      </c>
      <c r="R77" s="27" t="str">
        <f>IF(E77=2,INDEX(Sheet2!P:P,MATCH(C77,Sheet2!A:A,0)),INDEX(Sheet2!AB:AB,MATCH(N77,Sheet2!AA:AA,0)))</f>
        <v>生命强化</v>
      </c>
      <c r="S77" s="27" t="str">
        <f>IF($E77=2,INDEX(Sheet2!Q:Q,MATCH($C77,Sheet2!$A:$A,0)),IF(OR(N77=3,N77=8,N77=13,,N77=38),INDEX(Sheet2!$AC:$AC,MATCH($N77,Sheet2!$AA:$AA,0))&amp;O77,INDEX(Sheet2!$AC:$AC,MATCH($N77,Sheet2!$AA:$AA,0))&amp;(O77/10)&amp;"%"))</f>
        <v>觉醒后基础生命上限增加600</v>
      </c>
      <c r="T77" s="3" t="str">
        <f>INDEX(Sheet6!G:G,MATCH(B77,Sheet6!A:A,0))</f>
        <v>1210009,12|1430001,6</v>
      </c>
      <c r="U77" s="3">
        <v>1120001</v>
      </c>
      <c r="V77" s="3">
        <f>INDEX(Sheet6!H:H,MATCH(B77,Sheet6!A:A,0))</f>
        <v>30000</v>
      </c>
      <c r="W77" s="23">
        <v>0</v>
      </c>
      <c r="X77" s="3" t="s">
        <v>1324</v>
      </c>
      <c r="Y77" s="23">
        <v>1120001</v>
      </c>
      <c r="Z77" s="23">
        <v>150000</v>
      </c>
      <c r="AA77" s="27" t="str">
        <f>IF($E77=2,INDEX(Sheet2!Q:Q,MATCH($C77,Sheet2!$A:$A,0)),IF(OR(N77=3,N77=8,N77=13,,N77=38),INDEX(Sheet2!$AC:$AC,MATCH($N77,Sheet2!$AA:$AA,0))&amp;O77,INDEX(Sheet2!$AC:$AC,MATCH($N77,Sheet2!$AA:$AA,0))&amp;(O77/10)&amp;"%"))</f>
        <v>觉醒后基础生命上限增加600</v>
      </c>
    </row>
    <row r="78" spans="1:27">
      <c r="A78" s="23" t="s">
        <v>53</v>
      </c>
      <c r="B78" s="23">
        <f t="shared" si="0"/>
        <v>817</v>
      </c>
      <c r="C78" s="3">
        <v>8</v>
      </c>
      <c r="D78" s="3">
        <v>17</v>
      </c>
      <c r="E78" s="3">
        <f t="shared" si="1"/>
        <v>1</v>
      </c>
      <c r="F78" s="3">
        <f>IF(AND($D78=1,$E78=1),VLOOKUP($C78,Sheet2!$A:$J,3,0),IF($E78=2,INDEX(Sheet2!G:G,MATCH($C78,Sheet2!$A:$A,0)+1),F77))</f>
        <v>801</v>
      </c>
      <c r="G78" s="3">
        <f>IF(AND($D78=1,$E78=1),VLOOKUP($C78,Sheet2!$A:$J,4,0),IF($E78=2,INDEX(Sheet2!H:H,MATCH($C78,Sheet2!$A:$A,0)+1),G77))</f>
        <v>802</v>
      </c>
      <c r="H78" s="3">
        <f>IF(AND($D78=1,$E78=1),VLOOKUP($C78,Sheet2!$A:$J,5,0),IF($E78=2,INDEX(Sheet2!I:I,MATCH($C78,Sheet2!$A:$A,0)+1),H77))</f>
        <v>806</v>
      </c>
      <c r="I78" s="3">
        <f>IF(AND($D78=1,$E78=1),VLOOKUP($C78,Sheet2!$A:$J,6,0),IF($E78=2,INDEX(Sheet2!J:J,MATCH($C78,Sheet2!$A:$A,0)+1),I77))</f>
        <v>805</v>
      </c>
      <c r="K78" s="31">
        <v>0</v>
      </c>
      <c r="L78" s="31">
        <v>0</v>
      </c>
      <c r="M78" s="31">
        <v>0</v>
      </c>
      <c r="N78" s="27">
        <f>VLOOKUP(B78,Sheet5!$D:$G,3,0)</f>
        <v>3</v>
      </c>
      <c r="O78" s="27">
        <f>VLOOKUP(B78,Sheet5!$D:$G,4,0)</f>
        <v>600</v>
      </c>
      <c r="P78" s="27" t="s">
        <v>56</v>
      </c>
      <c r="Q78" s="27">
        <f>IFERROR(VLOOKUP(R78,Sheet2!V:X,3,FALSE),VLOOKUP(B78,Sheet5!D:H,5,0))</f>
        <v>340020009</v>
      </c>
      <c r="R78" s="27" t="str">
        <f>IF(E78=2,INDEX(Sheet2!P:P,MATCH(C78,Sheet2!A:A,0)),INDEX(Sheet2!AB:AB,MATCH(N78,Sheet2!AA:AA,0)))</f>
        <v>生命强化</v>
      </c>
      <c r="S78" s="27" t="str">
        <f>IF($E78=2,INDEX(Sheet2!Q:Q,MATCH($C78,Sheet2!$A:$A,0)),IF(OR(N78=3,N78=8,N78=13,,N78=38),INDEX(Sheet2!$AC:$AC,MATCH($N78,Sheet2!$AA:$AA,0))&amp;O78,INDEX(Sheet2!$AC:$AC,MATCH($N78,Sheet2!$AA:$AA,0))&amp;(O78/10)&amp;"%"))</f>
        <v>觉醒后基础生命上限增加600</v>
      </c>
      <c r="T78" s="3" t="str">
        <f>INDEX(Sheet6!G:G,MATCH(B78,Sheet6!A:A,0))</f>
        <v>1210009,16|1430001,9</v>
      </c>
      <c r="U78" s="3">
        <v>1120001</v>
      </c>
      <c r="V78" s="3">
        <f>INDEX(Sheet6!H:H,MATCH(B78,Sheet6!A:A,0))</f>
        <v>45000</v>
      </c>
      <c r="W78" s="23">
        <v>0</v>
      </c>
      <c r="X78" s="3" t="s">
        <v>1325</v>
      </c>
      <c r="Y78" s="23">
        <v>1120001</v>
      </c>
      <c r="Z78" s="23">
        <v>225000</v>
      </c>
      <c r="AA78" s="27" t="str">
        <f>IF($E78=2,INDEX(Sheet2!Q:Q,MATCH($C78,Sheet2!$A:$A,0)),IF(OR(N78=3,N78=8,N78=13,,N78=38),INDEX(Sheet2!$AC:$AC,MATCH($N78,Sheet2!$AA:$AA,0))&amp;O78,INDEX(Sheet2!$AC:$AC,MATCH($N78,Sheet2!$AA:$AA,0))&amp;(O78/10)&amp;"%"))</f>
        <v>觉醒后基础生命上限增加600</v>
      </c>
    </row>
    <row r="79" spans="1:27">
      <c r="A79" s="23" t="s">
        <v>53</v>
      </c>
      <c r="B79" s="23">
        <f t="shared" si="0"/>
        <v>818</v>
      </c>
      <c r="C79" s="3">
        <v>8</v>
      </c>
      <c r="D79" s="3">
        <v>18</v>
      </c>
      <c r="E79" s="3">
        <f t="shared" si="1"/>
        <v>1</v>
      </c>
      <c r="F79" s="3">
        <f>IF(AND($D79=1,$E79=1),VLOOKUP($C79,Sheet2!$A:$J,3,0),IF($E79=2,INDEX(Sheet2!G:G,MATCH($C79,Sheet2!$A:$A,0)+1),F78))</f>
        <v>801</v>
      </c>
      <c r="G79" s="3">
        <f>IF(AND($D79=1,$E79=1),VLOOKUP($C79,Sheet2!$A:$J,4,0),IF($E79=2,INDEX(Sheet2!H:H,MATCH($C79,Sheet2!$A:$A,0)+1),G78))</f>
        <v>802</v>
      </c>
      <c r="H79" s="3">
        <f>IF(AND($D79=1,$E79=1),VLOOKUP($C79,Sheet2!$A:$J,5,0),IF($E79=2,INDEX(Sheet2!I:I,MATCH($C79,Sheet2!$A:$A,0)+1),H78))</f>
        <v>806</v>
      </c>
      <c r="I79" s="3">
        <f>IF(AND($D79=1,$E79=1),VLOOKUP($C79,Sheet2!$A:$J,6,0),IF($E79=2,INDEX(Sheet2!J:J,MATCH($C79,Sheet2!$A:$A,0)+1),I78))</f>
        <v>805</v>
      </c>
      <c r="K79" s="31">
        <v>0</v>
      </c>
      <c r="L79" s="31">
        <v>0</v>
      </c>
      <c r="M79" s="31">
        <v>0</v>
      </c>
      <c r="N79" s="27">
        <f>VLOOKUP(B79,Sheet5!$D:$G,3,0)</f>
        <v>13</v>
      </c>
      <c r="O79" s="27">
        <f>VLOOKUP(B79,Sheet5!$D:$G,4,0)</f>
        <v>130</v>
      </c>
      <c r="P79" s="27" t="s">
        <v>57</v>
      </c>
      <c r="Q79" s="27">
        <f>IFERROR(VLOOKUP(R79,Sheet2!V:X,3,FALSE),VLOOKUP(B79,Sheet5!D:H,5,0))</f>
        <v>340020004</v>
      </c>
      <c r="R79" s="27" t="str">
        <f>IF(E79=2,INDEX(Sheet2!P:P,MATCH(C79,Sheet2!A:A,0)),INDEX(Sheet2!AB:AB,MATCH(N79,Sheet2!AA:AA,0)))</f>
        <v>防御强化</v>
      </c>
      <c r="S79" s="27" t="str">
        <f>IF($E79=2,INDEX(Sheet2!Q:Q,MATCH($C79,Sheet2!$A:$A,0)),IF(OR(N79=3,N79=8,N79=13,,N79=38),INDEX(Sheet2!$AC:$AC,MATCH($N79,Sheet2!$AA:$AA,0))&amp;O79,INDEX(Sheet2!$AC:$AC,MATCH($N79,Sheet2!$AA:$AA,0))&amp;(O79/10)&amp;"%"))</f>
        <v>觉醒后基础防御力增加130</v>
      </c>
      <c r="T79" s="3" t="str">
        <f>INDEX(Sheet6!G:G,MATCH(B79,Sheet6!A:A,0))</f>
        <v>1210009,20|1430001,12</v>
      </c>
      <c r="U79" s="3">
        <v>1120001</v>
      </c>
      <c r="V79" s="3">
        <f>INDEX(Sheet6!H:H,MATCH(B79,Sheet6!A:A,0))</f>
        <v>67400</v>
      </c>
      <c r="W79" s="23">
        <v>0</v>
      </c>
      <c r="X79" s="3" t="s">
        <v>1326</v>
      </c>
      <c r="Y79" s="23">
        <v>1120001</v>
      </c>
      <c r="Z79" s="23">
        <v>337000</v>
      </c>
      <c r="AA79" s="27" t="str">
        <f>IF($E79=2,INDEX(Sheet2!Q:Q,MATCH($C79,Sheet2!$A:$A,0)),IF(OR(N79=3,N79=8,N79=13,,N79=38),INDEX(Sheet2!$AC:$AC,MATCH($N79,Sheet2!$AA:$AA,0))&amp;O79,INDEX(Sheet2!$AC:$AC,MATCH($N79,Sheet2!$AA:$AA,0))&amp;(O79/10)&amp;"%"))</f>
        <v>觉醒后基础防御力增加130</v>
      </c>
    </row>
    <row r="80" spans="1:27">
      <c r="A80" s="23" t="s">
        <v>53</v>
      </c>
      <c r="B80" s="23">
        <f t="shared" si="0"/>
        <v>819</v>
      </c>
      <c r="C80" s="3">
        <v>8</v>
      </c>
      <c r="D80" s="3">
        <v>19</v>
      </c>
      <c r="E80" s="3">
        <f t="shared" si="1"/>
        <v>1</v>
      </c>
      <c r="F80" s="3">
        <f>IF(AND($D80=1,$E80=1),VLOOKUP($C80,Sheet2!$A:$J,3,0),IF($E80=2,INDEX(Sheet2!G:G,MATCH($C80,Sheet2!$A:$A,0)+1),F79))</f>
        <v>801</v>
      </c>
      <c r="G80" s="3">
        <f>IF(AND($D80=1,$E80=1),VLOOKUP($C80,Sheet2!$A:$J,4,0),IF($E80=2,INDEX(Sheet2!H:H,MATCH($C80,Sheet2!$A:$A,0)+1),G79))</f>
        <v>802</v>
      </c>
      <c r="H80" s="3">
        <f>IF(AND($D80=1,$E80=1),VLOOKUP($C80,Sheet2!$A:$J,5,0),IF($E80=2,INDEX(Sheet2!I:I,MATCH($C80,Sheet2!$A:$A,0)+1),H79))</f>
        <v>806</v>
      </c>
      <c r="I80" s="3">
        <f>IF(AND($D80=1,$E80=1),VLOOKUP($C80,Sheet2!$A:$J,6,0),IF($E80=2,INDEX(Sheet2!J:J,MATCH($C80,Sheet2!$A:$A,0)+1),I79))</f>
        <v>805</v>
      </c>
      <c r="K80" s="31">
        <v>0</v>
      </c>
      <c r="L80" s="31">
        <v>0</v>
      </c>
      <c r="M80" s="31">
        <v>0</v>
      </c>
      <c r="N80" s="27">
        <f>VLOOKUP(B80,Sheet5!$D:$G,3,0)</f>
        <v>3</v>
      </c>
      <c r="O80" s="27">
        <f>VLOOKUP(B80,Sheet5!$D:$G,4,0)</f>
        <v>1200</v>
      </c>
      <c r="P80" s="27" t="s">
        <v>58</v>
      </c>
      <c r="Q80" s="27">
        <f>IFERROR(VLOOKUP(R80,Sheet2!V:X,3,FALSE),VLOOKUP(B80,Sheet5!D:H,5,0))</f>
        <v>340020010</v>
      </c>
      <c r="R80" s="27" t="str">
        <f>IF(E80=2,INDEX(Sheet2!P:P,MATCH(C80,Sheet2!A:A,0)),INDEX(Sheet2!AB:AB,MATCH(N80,Sheet2!AA:AA,0)))</f>
        <v>生命强化</v>
      </c>
      <c r="S80" s="27" t="str">
        <f>IF($E80=2,INDEX(Sheet2!Q:Q,MATCH($C80,Sheet2!$A:$A,0)),IF(OR(N80=3,N80=8,N80=13,,N80=38),INDEX(Sheet2!$AC:$AC,MATCH($N80,Sheet2!$AA:$AA,0))&amp;O80,INDEX(Sheet2!$AC:$AC,MATCH($N80,Sheet2!$AA:$AA,0))&amp;(O80/10)&amp;"%"))</f>
        <v>觉醒后基础生命上限增加1200</v>
      </c>
      <c r="T80" s="3" t="str">
        <f>INDEX(Sheet6!G:G,MATCH(B80,Sheet6!A:A,0))</f>
        <v>1210009,24|1430001,15</v>
      </c>
      <c r="U80" s="3">
        <v>1120001</v>
      </c>
      <c r="V80" s="3">
        <f>INDEX(Sheet6!H:H,MATCH(B80,Sheet6!A:A,0))</f>
        <v>94200</v>
      </c>
      <c r="W80" s="23">
        <v>0</v>
      </c>
      <c r="X80" s="3" t="s">
        <v>1327</v>
      </c>
      <c r="Y80" s="23">
        <v>1120001</v>
      </c>
      <c r="Z80" s="23">
        <v>471000</v>
      </c>
      <c r="AA80" s="27" t="str">
        <f>IF($E80=2,INDEX(Sheet2!Q:Q,MATCH($C80,Sheet2!$A:$A,0)),IF(OR(N80=3,N80=8,N80=13,,N80=38),INDEX(Sheet2!$AC:$AC,MATCH($N80,Sheet2!$AA:$AA,0))&amp;O80,INDEX(Sheet2!$AC:$AC,MATCH($N80,Sheet2!$AA:$AA,0))&amp;(O80/10)&amp;"%"))</f>
        <v>觉醒后基础生命上限增加1200</v>
      </c>
    </row>
    <row r="81" spans="1:27">
      <c r="A81" s="23" t="s">
        <v>53</v>
      </c>
      <c r="B81" s="23">
        <f t="shared" si="0"/>
        <v>820</v>
      </c>
      <c r="C81" s="3">
        <v>8</v>
      </c>
      <c r="D81" s="3">
        <v>20</v>
      </c>
      <c r="E81" s="3">
        <f t="shared" si="1"/>
        <v>1</v>
      </c>
      <c r="F81" s="3">
        <f>IF(AND($D81=1,$E81=1),VLOOKUP($C81,Sheet2!$A:$J,3,0),IF($E81=2,INDEX(Sheet2!G:G,MATCH($C81,Sheet2!$A:$A,0)+1),F80))</f>
        <v>801</v>
      </c>
      <c r="G81" s="3">
        <f>IF(AND($D81=1,$E81=1),VLOOKUP($C81,Sheet2!$A:$J,4,0),IF($E81=2,INDEX(Sheet2!H:H,MATCH($C81,Sheet2!$A:$A,0)+1),G80))</f>
        <v>802</v>
      </c>
      <c r="H81" s="3">
        <f>IF(AND($D81=1,$E81=1),VLOOKUP($C81,Sheet2!$A:$J,5,0),IF($E81=2,INDEX(Sheet2!I:I,MATCH($C81,Sheet2!$A:$A,0)+1),H80))</f>
        <v>806</v>
      </c>
      <c r="I81" s="3">
        <f>IF(AND($D81=1,$E81=1),VLOOKUP($C81,Sheet2!$A:$J,6,0),IF($E81=2,INDEX(Sheet2!J:J,MATCH($C81,Sheet2!$A:$A,0)+1),I80))</f>
        <v>805</v>
      </c>
      <c r="K81" s="31">
        <v>0</v>
      </c>
      <c r="L81" s="31">
        <v>0</v>
      </c>
      <c r="M81" s="31">
        <v>0</v>
      </c>
      <c r="N81" s="27">
        <f>VLOOKUP(B81,Sheet5!$D:$G,3,0)</f>
        <v>8</v>
      </c>
      <c r="O81" s="27">
        <f>VLOOKUP(B81,Sheet5!$D:$G,4,0)</f>
        <v>200</v>
      </c>
      <c r="P81" s="27" t="s">
        <v>59</v>
      </c>
      <c r="Q81" s="27">
        <f>IFERROR(VLOOKUP(R81,Sheet2!V:X,3,FALSE),VLOOKUP(B81,Sheet5!D:H,5,0))</f>
        <v>340020007</v>
      </c>
      <c r="R81" s="27" t="str">
        <f>IF(E81=2,INDEX(Sheet2!P:P,MATCH(C81,Sheet2!A:A,0)),INDEX(Sheet2!AB:AB,MATCH(N81,Sheet2!AA:AA,0)))</f>
        <v>攻击强化</v>
      </c>
      <c r="S81" s="27" t="str">
        <f>IF($E81=2,INDEX(Sheet2!Q:Q,MATCH($C81,Sheet2!$A:$A,0)),IF(OR(N81=3,N81=8,N81=13,,N81=38),INDEX(Sheet2!$AC:$AC,MATCH($N81,Sheet2!$AA:$AA,0))&amp;O81,INDEX(Sheet2!$AC:$AC,MATCH($N81,Sheet2!$AA:$AA,0))&amp;(O81/10)&amp;"%"))</f>
        <v>觉醒后基础攻击力增加200</v>
      </c>
      <c r="T81" s="3" t="str">
        <f>INDEX(Sheet6!G:G,MATCH(B81,Sheet6!A:A,0))</f>
        <v>1210009,32|1430001,18</v>
      </c>
      <c r="U81" s="3">
        <v>1120001</v>
      </c>
      <c r="V81" s="3">
        <f>INDEX(Sheet6!H:H,MATCH(B81,Sheet6!A:A,0))</f>
        <v>129000</v>
      </c>
      <c r="W81" s="23">
        <v>0</v>
      </c>
      <c r="X81" s="3" t="s">
        <v>1328</v>
      </c>
      <c r="Y81" s="23">
        <v>1120001</v>
      </c>
      <c r="Z81" s="23">
        <v>645000</v>
      </c>
      <c r="AA81" s="27" t="str">
        <f>IF($E81=2,INDEX(Sheet2!Q:Q,MATCH($C81,Sheet2!$A:$A,0)),IF(OR(N81=3,N81=8,N81=13,,N81=38),INDEX(Sheet2!$AC:$AC,MATCH($N81,Sheet2!$AA:$AA,0))&amp;O81,INDEX(Sheet2!$AC:$AC,MATCH($N81,Sheet2!$AA:$AA,0))&amp;(O81/10)&amp;"%"))</f>
        <v>觉醒后基础攻击力增加200</v>
      </c>
    </row>
    <row r="82" spans="1:27">
      <c r="A82" s="23" t="s">
        <v>53</v>
      </c>
      <c r="B82" s="23">
        <f t="shared" si="0"/>
        <v>821</v>
      </c>
      <c r="C82" s="3">
        <v>8</v>
      </c>
      <c r="D82" s="3">
        <v>21</v>
      </c>
      <c r="E82" s="3">
        <f t="shared" si="1"/>
        <v>2</v>
      </c>
      <c r="F82" s="3">
        <f>IF(AND($D82=1,$E82=1),VLOOKUP($C82,Sheet2!$A:$J,3,0),IF($E82=2,INDEX(Sheet2!G:G,MATCH($C82,Sheet2!$A:$A,0)+2),F81))</f>
        <v>801</v>
      </c>
      <c r="G82" s="3">
        <f>IF(AND($D82=1,$E82=1),VLOOKUP($C82,Sheet2!$A:$J,4,0),IF($E82=2,INDEX(Sheet2!H:H,MATCH($C82,Sheet2!$A:$A,0)+2),G81))</f>
        <v>807</v>
      </c>
      <c r="H82" s="3">
        <f>IF(AND($D82=1,$E82=1),VLOOKUP($C82,Sheet2!$A:$J,5,0),IF($E82=2,INDEX(Sheet2!I:I,MATCH($C82,Sheet2!$A:$A,0)+2),H81))</f>
        <v>806</v>
      </c>
      <c r="I82" s="3">
        <f>IF(AND($D82=1,$E82=1),VLOOKUP($C82,Sheet2!$A:$J,6,0),IF($E82=2,INDEX(Sheet2!J:J,MATCH($C82,Sheet2!$A:$A,0)+2),I81))</f>
        <v>805</v>
      </c>
      <c r="K82" s="31">
        <v>0</v>
      </c>
      <c r="L82" s="31">
        <v>0</v>
      </c>
      <c r="M82" s="31">
        <v>0</v>
      </c>
      <c r="N82" s="27">
        <f>VLOOKUP(B82,Sheet5!$D:$G,3,0)</f>
        <v>0</v>
      </c>
      <c r="O82" s="27">
        <f>VLOOKUP(B82,Sheet5!$D:$G,4,0)</f>
        <v>0</v>
      </c>
      <c r="P82" s="27" t="s">
        <v>60</v>
      </c>
      <c r="Q82" s="27">
        <f>IFERROR(VLOOKUP(R82,Sheet2!V:X,3,FALSE),VLOOKUP(B82,Sheet5!D:H,5,0))</f>
        <v>311000802</v>
      </c>
      <c r="R82" s="27" t="str">
        <f>IF(E82=2,INDEX(Sheet2!P:P,MATCH(C82,Sheet2!A:A,0)+2),INDEX(Sheet2!AB:AB,MATCH(N82,Sheet2!AA:AA,0)))</f>
        <v>气势(觉醒)</v>
      </c>
      <c r="S82" s="27" t="s">
        <v>2297</v>
      </c>
      <c r="T82" s="3" t="str">
        <f>INDEX(Sheet6!G:G,MATCH(B82,Sheet6!A:A,0))</f>
        <v>1431008,3</v>
      </c>
      <c r="U82" s="3">
        <v>1120001</v>
      </c>
      <c r="V82" s="3">
        <f>INDEX(Sheet6!H:H,MATCH(B82,Sheet6!A:A,0))</f>
        <v>174000</v>
      </c>
      <c r="W82" s="23">
        <v>0</v>
      </c>
      <c r="X82" s="3" t="s">
        <v>1329</v>
      </c>
      <c r="Y82" s="23">
        <v>1120001</v>
      </c>
      <c r="Z82" s="23">
        <v>870000</v>
      </c>
      <c r="AA82" s="27" t="str">
        <f>IF($E82=2,INDEX(Sheet2!Q:Q,MATCH($C82,Sheet2!$A:$A,0)+2),IF(OR(N82=3,N82=8,N82=13,,N82=38),INDEX(Sheet2!$AC:$AC,MATCH($N82,Sheet2!$AA:$AA,0))&amp;O82,INDEX(Sheet2!$AC:$AC,MATCH($N82,Sheet2!$AA:$AA,0))&amp;(O82/10)&amp;"%"))</f>
        <v>金属球棒每受到1次攻击，获得1层&lt;color=#f2b600&gt;专注气势&lt;/color&gt;，每层&lt;color=#f2b600&gt;专注气势&lt;/color&gt;对有负面效果的敌人伤害提高&lt;color=#e56000&gt;23%&lt;/color&gt;。</v>
      </c>
    </row>
    <row r="83" spans="1:27">
      <c r="A83" s="23" t="s">
        <v>53</v>
      </c>
      <c r="B83" s="23">
        <f t="shared" si="0"/>
        <v>822</v>
      </c>
      <c r="C83" s="3">
        <v>8</v>
      </c>
      <c r="D83" s="3">
        <v>22</v>
      </c>
      <c r="E83" s="3">
        <f t="shared" si="1"/>
        <v>1</v>
      </c>
      <c r="F83" s="3">
        <f>IF(AND($D83=1,$E83=1),VLOOKUP($C83,Sheet2!$A:$J,3,0),IF($E83=2,INDEX(Sheet2!G:G,MATCH($C83,Sheet2!$A:$A,0)+2),F82))</f>
        <v>801</v>
      </c>
      <c r="G83" s="3">
        <f>IF(AND($D83=1,$E83=1),VLOOKUP($C83,Sheet2!$A:$J,4,0),IF($E83=2,INDEX(Sheet2!H:H,MATCH($C83,Sheet2!$A:$A,0)+2),G82))</f>
        <v>807</v>
      </c>
      <c r="H83" s="3">
        <f>IF(AND($D83=1,$E83=1),VLOOKUP($C83,Sheet2!$A:$J,5,0),IF($E83=2,INDEX(Sheet2!I:I,MATCH($C83,Sheet2!$A:$A,0)+2),H82))</f>
        <v>806</v>
      </c>
      <c r="I83" s="3">
        <f>IF(AND($D83=1,$E83=1),VLOOKUP($C83,Sheet2!$A:$J,6,0),IF($E83=2,INDEX(Sheet2!J:J,MATCH($C83,Sheet2!$A:$A,0)+2),I82))</f>
        <v>805</v>
      </c>
      <c r="K83" s="31">
        <v>0</v>
      </c>
      <c r="L83" s="31">
        <v>0</v>
      </c>
      <c r="M83" s="31">
        <v>0</v>
      </c>
      <c r="N83" s="27">
        <f>VLOOKUP(B83,Sheet5!$D:$G,3,0)</f>
        <v>8</v>
      </c>
      <c r="O83" s="27">
        <f>VLOOKUP(B83,Sheet5!$D:$G,4,0)</f>
        <v>100</v>
      </c>
      <c r="P83" s="27" t="s">
        <v>54</v>
      </c>
      <c r="Q83" s="27">
        <f>IFERROR(VLOOKUP(R83,Sheet2!V:X,3,FALSE),VLOOKUP(B83,Sheet5!D:H,5,0))</f>
        <v>340020006</v>
      </c>
      <c r="R83" s="27" t="str">
        <f>IF($E83=2,INDEX(Sheet2!P:P,MATCH($C83,Sheet2!$A:$A,0)),INDEX(Sheet2!$AB:$AB,MATCH($N83,Sheet2!$AA:$AA,0)))</f>
        <v>攻击强化</v>
      </c>
      <c r="S83" s="27" t="str">
        <f>IF($E83=2,INDEX(Sheet2!Q:Q,MATCH($C83,Sheet2!$A:$A,0)),IF(OR(N83=3,N83=8,N83=13,,N83=38),INDEX(Sheet2!$AC:$AC,MATCH($N83,Sheet2!$AA:$AA,0))&amp;O83,INDEX(Sheet2!$AC:$AC,MATCH($N83,Sheet2!$AA:$AA,0))&amp;(O83/10)&amp;"%"))</f>
        <v>觉醒后基础攻击力增加100</v>
      </c>
      <c r="T83" s="3" t="str">
        <f>INDEX(Sheet6!G:G,MATCH(B83,Sheet6!A:A,0))</f>
        <v>1210009,10|1430001,9</v>
      </c>
      <c r="U83" s="3">
        <v>1120001</v>
      </c>
      <c r="V83" s="3">
        <f>INDEX(Sheet6!H:H,MATCH(B83,Sheet6!A:A,0))</f>
        <v>32500</v>
      </c>
      <c r="W83" s="23">
        <v>0</v>
      </c>
      <c r="X83" s="3" t="s">
        <v>1323</v>
      </c>
      <c r="Y83" s="23">
        <v>1120001</v>
      </c>
      <c r="Z83" s="23">
        <v>130000</v>
      </c>
      <c r="AA83" s="27" t="str">
        <f>IF($E83=2,INDEX(Sheet2!Q:Q,MATCH($C83,Sheet2!$A:$A,0)),IF(OR(N83=3,N83=8,N83=13,,N83=38),INDEX(Sheet2!$AC:$AC,MATCH($N83,Sheet2!$AA:$AA,0))&amp;O83,INDEX(Sheet2!$AC:$AC,MATCH($N83,Sheet2!$AA:$AA,0))&amp;(O83/10)&amp;"%"))</f>
        <v>觉醒后基础攻击力增加100</v>
      </c>
    </row>
    <row r="84" spans="1:27">
      <c r="A84" s="23" t="s">
        <v>53</v>
      </c>
      <c r="B84" s="23">
        <f t="shared" si="0"/>
        <v>823</v>
      </c>
      <c r="C84" s="3">
        <v>8</v>
      </c>
      <c r="D84" s="3">
        <v>23</v>
      </c>
      <c r="E84" s="3">
        <f t="shared" si="1"/>
        <v>1</v>
      </c>
      <c r="F84" s="3">
        <f>IF(AND($D84=1,$E84=1),VLOOKUP($C84,Sheet2!$A:$J,3,0),IF($E84=2,INDEX(Sheet2!G:G,MATCH($C84,Sheet2!$A:$A,0)+2),F83))</f>
        <v>801</v>
      </c>
      <c r="G84" s="3">
        <f>IF(AND($D84=1,$E84=1),VLOOKUP($C84,Sheet2!$A:$J,4,0),IF($E84=2,INDEX(Sheet2!H:H,MATCH($C84,Sheet2!$A:$A,0)+2),G83))</f>
        <v>807</v>
      </c>
      <c r="H84" s="3">
        <f>IF(AND($D84=1,$E84=1),VLOOKUP($C84,Sheet2!$A:$J,5,0),IF($E84=2,INDEX(Sheet2!I:I,MATCH($C84,Sheet2!$A:$A,0)+2),H83))</f>
        <v>806</v>
      </c>
      <c r="I84" s="3">
        <f>IF(AND($D84=1,$E84=1),VLOOKUP($C84,Sheet2!$A:$J,6,0),IF($E84=2,INDEX(Sheet2!J:J,MATCH($C84,Sheet2!$A:$A,0)+2),I83))</f>
        <v>805</v>
      </c>
      <c r="K84" s="31">
        <v>0</v>
      </c>
      <c r="L84" s="31">
        <v>0</v>
      </c>
      <c r="M84" s="31">
        <v>0</v>
      </c>
      <c r="N84" s="27">
        <f>VLOOKUP(B84,Sheet5!$D:$G,3,0)</f>
        <v>3</v>
      </c>
      <c r="O84" s="27">
        <f>VLOOKUP(B84,Sheet5!$D:$G,4,0)</f>
        <v>600</v>
      </c>
      <c r="P84" s="27" t="s">
        <v>55</v>
      </c>
      <c r="Q84" s="27">
        <f>IFERROR(VLOOKUP(R84,Sheet2!V:X,3,FALSE),VLOOKUP(B84,Sheet5!D:H,5,0))</f>
        <v>340020009</v>
      </c>
      <c r="R84" s="27" t="str">
        <f>IF(E84=2,INDEX(Sheet2!P:P,MATCH(C84,Sheet2!A:A,0)),INDEX(Sheet2!AB:AB,MATCH(N84,Sheet2!AA:AA,0)))</f>
        <v>生命强化</v>
      </c>
      <c r="S84" s="27" t="str">
        <f>IF($E84=2,INDEX(Sheet2!Q:Q,MATCH($C84,Sheet2!$A:$A,0)),IF(OR(N84=3,N84=8,N84=13,,N84=38),INDEX(Sheet2!$AC:$AC,MATCH($N84,Sheet2!$AA:$AA,0))&amp;O84,INDEX(Sheet2!$AC:$AC,MATCH($N84,Sheet2!$AA:$AA,0))&amp;(O84/10)&amp;"%"))</f>
        <v>觉醒后基础生命上限增加600</v>
      </c>
      <c r="T84" s="3" t="str">
        <f>INDEX(Sheet6!G:G,MATCH(B84,Sheet6!A:A,0))</f>
        <v>1210009,15|1430001,18</v>
      </c>
      <c r="U84" s="3">
        <v>1120001</v>
      </c>
      <c r="V84" s="3">
        <f>INDEX(Sheet6!H:H,MATCH(B84,Sheet6!A:A,0))</f>
        <v>37500</v>
      </c>
      <c r="W84" s="23">
        <v>0</v>
      </c>
      <c r="X84" s="3" t="s">
        <v>1324</v>
      </c>
      <c r="Y84" s="23">
        <v>1120001</v>
      </c>
      <c r="Z84" s="23">
        <v>150000</v>
      </c>
      <c r="AA84" s="27" t="str">
        <f>IF($E84=2,INDEX(Sheet2!Q:Q,MATCH($C84,Sheet2!$A:$A,0)),IF(OR(N84=3,N84=8,N84=13,,N84=38),INDEX(Sheet2!$AC:$AC,MATCH($N84,Sheet2!$AA:$AA,0))&amp;O84,INDEX(Sheet2!$AC:$AC,MATCH($N84,Sheet2!$AA:$AA,0))&amp;(O84/10)&amp;"%"))</f>
        <v>觉醒后基础生命上限增加600</v>
      </c>
    </row>
    <row r="85" spans="1:27">
      <c r="A85" s="23" t="s">
        <v>53</v>
      </c>
      <c r="B85" s="23">
        <f t="shared" si="0"/>
        <v>824</v>
      </c>
      <c r="C85" s="3">
        <v>8</v>
      </c>
      <c r="D85" s="3">
        <v>24</v>
      </c>
      <c r="E85" s="3">
        <f t="shared" si="1"/>
        <v>1</v>
      </c>
      <c r="F85" s="3">
        <f>IF(AND($D85=1,$E85=1),VLOOKUP($C85,Sheet2!$A:$J,3,0),IF($E85=2,INDEX(Sheet2!G:G,MATCH($C85,Sheet2!$A:$A,0)+2),F84))</f>
        <v>801</v>
      </c>
      <c r="G85" s="3">
        <f>IF(AND($D85=1,$E85=1),VLOOKUP($C85,Sheet2!$A:$J,4,0),IF($E85=2,INDEX(Sheet2!H:H,MATCH($C85,Sheet2!$A:$A,0)+2),G84))</f>
        <v>807</v>
      </c>
      <c r="H85" s="3">
        <f>IF(AND($D85=1,$E85=1),VLOOKUP($C85,Sheet2!$A:$J,5,0),IF($E85=2,INDEX(Sheet2!I:I,MATCH($C85,Sheet2!$A:$A,0)+2),H84))</f>
        <v>806</v>
      </c>
      <c r="I85" s="3">
        <f>IF(AND($D85=1,$E85=1),VLOOKUP($C85,Sheet2!$A:$J,6,0),IF($E85=2,INDEX(Sheet2!J:J,MATCH($C85,Sheet2!$A:$A,0)+2),I84))</f>
        <v>805</v>
      </c>
      <c r="K85" s="31">
        <v>0</v>
      </c>
      <c r="L85" s="31">
        <v>0</v>
      </c>
      <c r="M85" s="31">
        <v>0</v>
      </c>
      <c r="N85" s="27">
        <f>VLOOKUP(B85,Sheet5!$D:$G,3,0)</f>
        <v>3</v>
      </c>
      <c r="O85" s="27">
        <f>VLOOKUP(B85,Sheet5!$D:$G,4,0)</f>
        <v>600</v>
      </c>
      <c r="P85" s="27" t="s">
        <v>56</v>
      </c>
      <c r="Q85" s="27">
        <f>IFERROR(VLOOKUP(R85,Sheet2!V:X,3,FALSE),VLOOKUP(B85,Sheet5!D:H,5,0))</f>
        <v>340020009</v>
      </c>
      <c r="R85" s="27" t="str">
        <f>IF(E85=2,INDEX(Sheet2!P:P,MATCH(C85,Sheet2!A:A,0)),INDEX(Sheet2!AB:AB,MATCH(N85,Sheet2!AA:AA,0)))</f>
        <v>生命强化</v>
      </c>
      <c r="S85" s="27" t="str">
        <f>IF($E85=2,INDEX(Sheet2!Q:Q,MATCH($C85,Sheet2!$A:$A,0)),IF(OR(N85=3,N85=8,N85=13,,N85=38),INDEX(Sheet2!$AC:$AC,MATCH($N85,Sheet2!$AA:$AA,0))&amp;O85,INDEX(Sheet2!$AC:$AC,MATCH($N85,Sheet2!$AA:$AA,0))&amp;(O85/10)&amp;"%"))</f>
        <v>觉醒后基础生命上限增加600</v>
      </c>
      <c r="T85" s="3" t="str">
        <f>INDEX(Sheet6!G:G,MATCH(B85,Sheet6!A:A,0))</f>
        <v>1210009,20|1430001,27</v>
      </c>
      <c r="U85" s="3">
        <v>1120001</v>
      </c>
      <c r="V85" s="3">
        <f>INDEX(Sheet6!H:H,MATCH(B85,Sheet6!A:A,0))</f>
        <v>56250</v>
      </c>
      <c r="W85" s="23">
        <v>0</v>
      </c>
      <c r="X85" s="3" t="s">
        <v>1325</v>
      </c>
      <c r="Y85" s="23">
        <v>1120001</v>
      </c>
      <c r="Z85" s="23">
        <v>225000</v>
      </c>
      <c r="AA85" s="27" t="str">
        <f>IF($E85=2,INDEX(Sheet2!Q:Q,MATCH($C85,Sheet2!$A:$A,0)),IF(OR(N85=3,N85=8,N85=13,,N85=38),INDEX(Sheet2!$AC:$AC,MATCH($N85,Sheet2!$AA:$AA,0))&amp;O85,INDEX(Sheet2!$AC:$AC,MATCH($N85,Sheet2!$AA:$AA,0))&amp;(O85/10)&amp;"%"))</f>
        <v>觉醒后基础生命上限增加600</v>
      </c>
    </row>
    <row r="86" spans="1:27">
      <c r="A86" s="23" t="s">
        <v>53</v>
      </c>
      <c r="B86" s="23">
        <f t="shared" si="0"/>
        <v>825</v>
      </c>
      <c r="C86" s="3">
        <v>8</v>
      </c>
      <c r="D86" s="3">
        <v>25</v>
      </c>
      <c r="E86" s="3">
        <f t="shared" si="1"/>
        <v>1</v>
      </c>
      <c r="F86" s="3">
        <f>IF(AND($D86=1,$E86=1),VLOOKUP($C86,Sheet2!$A:$J,3,0),IF($E86=2,INDEX(Sheet2!G:G,MATCH($C86,Sheet2!$A:$A,0)+2),F85))</f>
        <v>801</v>
      </c>
      <c r="G86" s="3">
        <f>IF(AND($D86=1,$E86=1),VLOOKUP($C86,Sheet2!$A:$J,4,0),IF($E86=2,INDEX(Sheet2!H:H,MATCH($C86,Sheet2!$A:$A,0)+2),G85))</f>
        <v>807</v>
      </c>
      <c r="H86" s="3">
        <f>IF(AND($D86=1,$E86=1),VLOOKUP($C86,Sheet2!$A:$J,5,0),IF($E86=2,INDEX(Sheet2!I:I,MATCH($C86,Sheet2!$A:$A,0)+2),H85))</f>
        <v>806</v>
      </c>
      <c r="I86" s="3">
        <f>IF(AND($D86=1,$E86=1),VLOOKUP($C86,Sheet2!$A:$J,6,0),IF($E86=2,INDEX(Sheet2!J:J,MATCH($C86,Sheet2!$A:$A,0)+2),I85))</f>
        <v>805</v>
      </c>
      <c r="K86" s="31">
        <v>0</v>
      </c>
      <c r="L86" s="31">
        <v>0</v>
      </c>
      <c r="M86" s="31">
        <v>0</v>
      </c>
      <c r="N86" s="27">
        <f>VLOOKUP(B86,Sheet5!$D:$G,3,0)</f>
        <v>13</v>
      </c>
      <c r="O86" s="27">
        <f>VLOOKUP(B86,Sheet5!$D:$G,4,0)</f>
        <v>130</v>
      </c>
      <c r="P86" s="27" t="s">
        <v>57</v>
      </c>
      <c r="Q86" s="27">
        <f>IFERROR(VLOOKUP(R86,Sheet2!V:X,3,FALSE),VLOOKUP(B86,Sheet5!D:H,5,0))</f>
        <v>340020004</v>
      </c>
      <c r="R86" s="27" t="str">
        <f>IF(E86=2,INDEX(Sheet2!P:P,MATCH(C86,Sheet2!A:A,0)),INDEX(Sheet2!AB:AB,MATCH(N86,Sheet2!AA:AA,0)))</f>
        <v>防御强化</v>
      </c>
      <c r="S86" s="27" t="str">
        <f>IF($E86=2,INDEX(Sheet2!Q:Q,MATCH($C86,Sheet2!$A:$A,0)),IF(OR(N86=3,N86=8,N86=13,,N86=38),INDEX(Sheet2!$AC:$AC,MATCH($N86,Sheet2!$AA:$AA,0))&amp;O86,INDEX(Sheet2!$AC:$AC,MATCH($N86,Sheet2!$AA:$AA,0))&amp;(O86/10)&amp;"%"))</f>
        <v>觉醒后基础防御力增加130</v>
      </c>
      <c r="T86" s="3" t="str">
        <f>INDEX(Sheet6!G:G,MATCH(B86,Sheet6!A:A,0))</f>
        <v>1210009,25|1430001,36</v>
      </c>
      <c r="U86" s="3">
        <v>1120001</v>
      </c>
      <c r="V86" s="3">
        <f>INDEX(Sheet6!H:H,MATCH(B86,Sheet6!A:A,0))</f>
        <v>84250</v>
      </c>
      <c r="W86" s="23">
        <v>0</v>
      </c>
      <c r="X86" s="3" t="s">
        <v>1326</v>
      </c>
      <c r="Y86" s="23">
        <v>1120001</v>
      </c>
      <c r="Z86" s="23">
        <v>337000</v>
      </c>
      <c r="AA86" s="27" t="str">
        <f>IF($E86=2,INDEX(Sheet2!Q:Q,MATCH($C86,Sheet2!$A:$A,0)),IF(OR(N86=3,N86=8,N86=13,,N86=38),INDEX(Sheet2!$AC:$AC,MATCH($N86,Sheet2!$AA:$AA,0))&amp;O86,INDEX(Sheet2!$AC:$AC,MATCH($N86,Sheet2!$AA:$AA,0))&amp;(O86/10)&amp;"%"))</f>
        <v>觉醒后基础防御力增加130</v>
      </c>
    </row>
    <row r="87" spans="1:27">
      <c r="A87" s="23" t="s">
        <v>53</v>
      </c>
      <c r="B87" s="23">
        <f t="shared" si="0"/>
        <v>826</v>
      </c>
      <c r="C87" s="3">
        <v>8</v>
      </c>
      <c r="D87" s="3">
        <v>26</v>
      </c>
      <c r="E87" s="3">
        <f t="shared" si="1"/>
        <v>1</v>
      </c>
      <c r="F87" s="3">
        <f>IF(AND($D87=1,$E87=1),VLOOKUP($C87,Sheet2!$A:$J,3,0),IF($E87=2,INDEX(Sheet2!G:G,MATCH($C87,Sheet2!$A:$A,0)+2),F86))</f>
        <v>801</v>
      </c>
      <c r="G87" s="3">
        <f>IF(AND($D87=1,$E87=1),VLOOKUP($C87,Sheet2!$A:$J,4,0),IF($E87=2,INDEX(Sheet2!H:H,MATCH($C87,Sheet2!$A:$A,0)+2),G86))</f>
        <v>807</v>
      </c>
      <c r="H87" s="3">
        <f>IF(AND($D87=1,$E87=1),VLOOKUP($C87,Sheet2!$A:$J,5,0),IF($E87=2,INDEX(Sheet2!I:I,MATCH($C87,Sheet2!$A:$A,0)+2),H86))</f>
        <v>806</v>
      </c>
      <c r="I87" s="3">
        <f>IF(AND($D87=1,$E87=1),VLOOKUP($C87,Sheet2!$A:$J,6,0),IF($E87=2,INDEX(Sheet2!J:J,MATCH($C87,Sheet2!$A:$A,0)+2),I86))</f>
        <v>805</v>
      </c>
      <c r="K87" s="31">
        <v>0</v>
      </c>
      <c r="L87" s="31">
        <v>0</v>
      </c>
      <c r="M87" s="31">
        <v>0</v>
      </c>
      <c r="N87" s="27">
        <f>VLOOKUP(B87,Sheet5!$D:$G,3,0)</f>
        <v>3</v>
      </c>
      <c r="O87" s="27">
        <f>VLOOKUP(B87,Sheet5!$D:$G,4,0)</f>
        <v>1200</v>
      </c>
      <c r="P87" s="27" t="s">
        <v>58</v>
      </c>
      <c r="Q87" s="27">
        <f>IFERROR(VLOOKUP(R87,Sheet2!V:X,3,FALSE),VLOOKUP(B87,Sheet5!D:H,5,0))</f>
        <v>340020010</v>
      </c>
      <c r="R87" s="27" t="str">
        <f>IF(E87=2,INDEX(Sheet2!P:P,MATCH(C87,Sheet2!A:A,0)),INDEX(Sheet2!AB:AB,MATCH(N87,Sheet2!AA:AA,0)))</f>
        <v>生命强化</v>
      </c>
      <c r="S87" s="27" t="str">
        <f>IF($E87=2,INDEX(Sheet2!Q:Q,MATCH($C87,Sheet2!$A:$A,0)),IF(OR(N87=3,N87=8,N87=13,,N87=38),INDEX(Sheet2!$AC:$AC,MATCH($N87,Sheet2!$AA:$AA,0))&amp;O87,INDEX(Sheet2!$AC:$AC,MATCH($N87,Sheet2!$AA:$AA,0))&amp;(O87/10)&amp;"%"))</f>
        <v>觉醒后基础生命上限增加1200</v>
      </c>
      <c r="T87" s="3" t="str">
        <f>INDEX(Sheet6!G:G,MATCH(B87,Sheet6!A:A,0))</f>
        <v>1210009,30|1430001,45</v>
      </c>
      <c r="U87" s="3">
        <v>1120001</v>
      </c>
      <c r="V87" s="3">
        <f>INDEX(Sheet6!H:H,MATCH(B87,Sheet6!A:A,0))</f>
        <v>117750</v>
      </c>
      <c r="W87" s="23">
        <v>0</v>
      </c>
      <c r="X87" s="3" t="s">
        <v>1327</v>
      </c>
      <c r="Y87" s="23">
        <v>1120001</v>
      </c>
      <c r="Z87" s="23">
        <v>471000</v>
      </c>
      <c r="AA87" s="27" t="str">
        <f>IF($E87=2,INDEX(Sheet2!Q:Q,MATCH($C87,Sheet2!$A:$A,0)),IF(OR(N87=3,N87=8,N87=13,,N87=38),INDEX(Sheet2!$AC:$AC,MATCH($N87,Sheet2!$AA:$AA,0))&amp;O87,INDEX(Sheet2!$AC:$AC,MATCH($N87,Sheet2!$AA:$AA,0))&amp;(O87/10)&amp;"%"))</f>
        <v>觉醒后基础生命上限增加1200</v>
      </c>
    </row>
    <row r="88" spans="1:27">
      <c r="A88" s="23" t="s">
        <v>53</v>
      </c>
      <c r="B88" s="23">
        <f t="shared" si="0"/>
        <v>827</v>
      </c>
      <c r="C88" s="3">
        <v>8</v>
      </c>
      <c r="D88" s="3">
        <v>27</v>
      </c>
      <c r="E88" s="3">
        <f t="shared" si="1"/>
        <v>1</v>
      </c>
      <c r="F88" s="3">
        <f>IF(AND($D88=1,$E88=1),VLOOKUP($C88,Sheet2!$A:$J,3,0),IF($E88=2,INDEX(Sheet2!G:G,MATCH($C88,Sheet2!$A:$A,0)+2),F87))</f>
        <v>801</v>
      </c>
      <c r="G88" s="3">
        <f>IF(AND($D88=1,$E88=1),VLOOKUP($C88,Sheet2!$A:$J,4,0),IF($E88=2,INDEX(Sheet2!H:H,MATCH($C88,Sheet2!$A:$A,0)+2),G87))</f>
        <v>807</v>
      </c>
      <c r="H88" s="3">
        <f>IF(AND($D88=1,$E88=1),VLOOKUP($C88,Sheet2!$A:$J,5,0),IF($E88=2,INDEX(Sheet2!I:I,MATCH($C88,Sheet2!$A:$A,0)+2),H87))</f>
        <v>806</v>
      </c>
      <c r="I88" s="3">
        <f>IF(AND($D88=1,$E88=1),VLOOKUP($C88,Sheet2!$A:$J,6,0),IF($E88=2,INDEX(Sheet2!J:J,MATCH($C88,Sheet2!$A:$A,0)+2),I87))</f>
        <v>805</v>
      </c>
      <c r="K88" s="31">
        <v>0</v>
      </c>
      <c r="L88" s="31">
        <v>0</v>
      </c>
      <c r="M88" s="31">
        <v>0</v>
      </c>
      <c r="N88" s="27">
        <f>VLOOKUP(B88,Sheet5!$D:$G,3,0)</f>
        <v>8</v>
      </c>
      <c r="O88" s="27">
        <f>VLOOKUP(B88,Sheet5!$D:$G,4,0)</f>
        <v>200</v>
      </c>
      <c r="P88" s="27" t="s">
        <v>59</v>
      </c>
      <c r="Q88" s="27">
        <f>IFERROR(VLOOKUP(R88,Sheet2!V:X,3,FALSE),VLOOKUP(B88,Sheet5!D:H,5,0))</f>
        <v>340020007</v>
      </c>
      <c r="R88" s="27" t="str">
        <f>IF(E88=2,INDEX(Sheet2!P:P,MATCH(C88,Sheet2!A:A,0)),INDEX(Sheet2!AB:AB,MATCH(N88,Sheet2!AA:AA,0)))</f>
        <v>攻击强化</v>
      </c>
      <c r="S88" s="27" t="str">
        <f>IF($E88=2,INDEX(Sheet2!Q:Q,MATCH($C88,Sheet2!$A:$A,0)),IF(OR(N88=3,N88=8,N88=13,,N88=38),INDEX(Sheet2!$AC:$AC,MATCH($N88,Sheet2!$AA:$AA,0))&amp;O88,INDEX(Sheet2!$AC:$AC,MATCH($N88,Sheet2!$AA:$AA,0))&amp;(O88/10)&amp;"%"))</f>
        <v>觉醒后基础攻击力增加200</v>
      </c>
      <c r="T88" s="3" t="str">
        <f>INDEX(Sheet6!G:G,MATCH(B88,Sheet6!A:A,0))</f>
        <v>1210009,40|1430001,54</v>
      </c>
      <c r="U88" s="3">
        <v>1120001</v>
      </c>
      <c r="V88" s="3">
        <f>INDEX(Sheet6!H:H,MATCH(B88,Sheet6!A:A,0))</f>
        <v>161250</v>
      </c>
      <c r="W88" s="23">
        <v>0</v>
      </c>
      <c r="X88" s="3" t="s">
        <v>1328</v>
      </c>
      <c r="Y88" s="23">
        <v>1120001</v>
      </c>
      <c r="Z88" s="23">
        <v>645000</v>
      </c>
      <c r="AA88" s="27" t="str">
        <f>IF($E88=2,INDEX(Sheet2!Q:Q,MATCH($C88,Sheet2!$A:$A,0)),IF(OR(N88=3,N88=8,N88=13,,N88=38),INDEX(Sheet2!$AC:$AC,MATCH($N88,Sheet2!$AA:$AA,0))&amp;O88,INDEX(Sheet2!$AC:$AC,MATCH($N88,Sheet2!$AA:$AA,0))&amp;(O88/10)&amp;"%"))</f>
        <v>觉醒后基础攻击力增加200</v>
      </c>
    </row>
    <row r="89" spans="1:27">
      <c r="A89" s="23" t="s">
        <v>53</v>
      </c>
      <c r="B89" s="23">
        <f t="shared" si="0"/>
        <v>828</v>
      </c>
      <c r="C89" s="3">
        <v>8</v>
      </c>
      <c r="D89" s="3">
        <v>28</v>
      </c>
      <c r="E89" s="3">
        <f t="shared" si="1"/>
        <v>2</v>
      </c>
      <c r="F89" s="3">
        <f>IF(AND($D89=1,$E89=1),VLOOKUP($C89,Sheet2!$A:$J,3,0),IF($E89=2,INDEX(Sheet2!G:G,MATCH($C89,Sheet2!$A:$A,0)+3),F88))</f>
        <v>801</v>
      </c>
      <c r="G89" s="3">
        <f>IF(AND($D89=1,$E89=1),VLOOKUP($C89,Sheet2!$A:$J,4,0),IF($E89=2,INDEX(Sheet2!H:H,MATCH($C89,Sheet2!$A:$A,0)+3),G88))</f>
        <v>807</v>
      </c>
      <c r="H89" s="3">
        <f>IF(AND($D89=1,$E89=1),VLOOKUP($C89,Sheet2!$A:$J,5,0),IF($E89=2,INDEX(Sheet2!I:I,MATCH($C89,Sheet2!$A:$A,0)+3),H88))</f>
        <v>806</v>
      </c>
      <c r="I89" s="3">
        <f>IF(AND($D89=1,$E89=1),VLOOKUP($C89,Sheet2!$A:$J,6,0),IF($E89=2,INDEX(Sheet2!J:J,MATCH($C89,Sheet2!$A:$A,0)+3),I88))</f>
        <v>808</v>
      </c>
      <c r="K89" s="31">
        <v>0</v>
      </c>
      <c r="L89" s="31">
        <v>0</v>
      </c>
      <c r="M89" s="31">
        <v>0</v>
      </c>
      <c r="N89" s="27">
        <f>VLOOKUP(B89,Sheet5!$D:$G,3,0)</f>
        <v>0</v>
      </c>
      <c r="O89" s="27">
        <f>VLOOKUP(B89,Sheet5!$D:$G,4,0)</f>
        <v>0</v>
      </c>
      <c r="P89" s="27" t="s">
        <v>60</v>
      </c>
      <c r="Q89" s="27">
        <f>IFERROR(VLOOKUP(R89,Sheet2!V:X,3,FALSE),VLOOKUP(B89,Sheet5!D:H,5,0))</f>
        <v>311000804</v>
      </c>
      <c r="R89" s="27" t="str">
        <f>IF(E89=2,INDEX(Sheet2!P:P,MATCH(C89,Sheet2!A:A,0)+3),INDEX(Sheet2!AB:AB,MATCH(N89,Sheet2!AA:AA,0)))</f>
        <v>野蛮龙卷风暴</v>
      </c>
      <c r="S89" s="27" t="s">
        <v>2298</v>
      </c>
      <c r="T89" s="3" t="str">
        <f>INDEX(Sheet6!G:G,MATCH(B89,Sheet6!A:A,0))</f>
        <v>1431008,9</v>
      </c>
      <c r="U89" s="3">
        <v>1120001</v>
      </c>
      <c r="V89" s="3">
        <f>INDEX(Sheet6!H:H,MATCH(B89,Sheet6!A:A,0))</f>
        <v>217500</v>
      </c>
      <c r="W89" s="23">
        <v>0</v>
      </c>
      <c r="X89" s="3" t="s">
        <v>1329</v>
      </c>
      <c r="Y89" s="23">
        <v>1120001</v>
      </c>
      <c r="Z89" s="23">
        <v>870000</v>
      </c>
      <c r="AA89" s="27" t="str">
        <f>IF($E89=2,INDEX(Sheet2!Q:Q,MATCH($C89,Sheet2!$A:$A,0)+3),IF(OR(N89=3,N89=8,N89=13,,N89=38),INDEX(Sheet2!$AC:$AC,MATCH($N89,Sheet2!$AA:$AA,0))&amp;O89,INDEX(Sheet2!$AC:$AC,MATCH($N89,Sheet2!$AA:$AA,0))&amp;(O89/10)&amp;"%"))</f>
        <v>对全体敌人造成&lt;color=#e56000&gt;4&lt;/color&gt;段伤害，每段伤害为攻击力的&lt;color=#e56000&gt;25%&lt;/color&gt;，之后对全体敌人最后一击并造成攻击力&lt;color=#e56000&gt;40%&lt;/color&gt;的伤害，敌方队伍每有1个&lt;color=#f2b600&gt;负面效果&lt;/color&gt;，伤害增加10%（增伤最高60%）</v>
      </c>
    </row>
    <row r="90" spans="1:27">
      <c r="A90" s="23" t="s">
        <v>53</v>
      </c>
      <c r="B90" s="23">
        <f t="shared" si="0"/>
        <v>1001</v>
      </c>
      <c r="C90" s="3">
        <v>10</v>
      </c>
      <c r="D90" s="3">
        <v>1</v>
      </c>
      <c r="E90" s="3">
        <f t="shared" si="1"/>
        <v>1</v>
      </c>
      <c r="F90" s="3">
        <f>IF(AND($D90=1,$E90=1),VLOOKUP($C90,Sheet2!$A:$J,3,0),IF($E90=2,INDEX(Sheet2!G:G,MATCH($C90,Sheet2!$A:$A,0)),F89))</f>
        <v>1001</v>
      </c>
      <c r="G90" s="3">
        <f>IF(AND($D90=1,$E90=1),VLOOKUP($C90,Sheet2!$A:$J,4,0),IF($E90=2,INDEX(Sheet2!H:H,MATCH($C90,Sheet2!$A:$A,0)),G89))</f>
        <v>1002</v>
      </c>
      <c r="H90" s="3">
        <f>IF(AND($D90=1,$E90=1),VLOOKUP($C90,Sheet2!$A:$J,5,0),IF($E90=2,INDEX(Sheet2!I:I,MATCH($C90,Sheet2!$A:$A,0)),H89))</f>
        <v>1003</v>
      </c>
      <c r="I90" s="3">
        <f>IF(AND($D90=1,$E90=1),VLOOKUP($C90,Sheet2!$A:$J,6,0),IF($E90=2,INDEX(Sheet2!J:J,MATCH($C90,Sheet2!$A:$A,0)),I89))</f>
        <v>0</v>
      </c>
      <c r="K90" s="31">
        <v>0</v>
      </c>
      <c r="L90" s="31">
        <v>0</v>
      </c>
      <c r="M90" s="31">
        <v>0</v>
      </c>
      <c r="N90" s="27">
        <f>VLOOKUP(B90,Sheet5!$D:$G,3,0)</f>
        <v>8</v>
      </c>
      <c r="O90" s="27">
        <f>VLOOKUP(B90,Sheet5!$D:$G,4,0)</f>
        <v>100</v>
      </c>
      <c r="P90" s="27" t="s">
        <v>54</v>
      </c>
      <c r="Q90" s="27">
        <f>IFERROR(VLOOKUP(R90,Sheet2!V:X,3,FALSE),VLOOKUP(B90,Sheet5!D:H,5,0))</f>
        <v>340020006</v>
      </c>
      <c r="R90" s="27" t="str">
        <f>IF($E90=2,INDEX(Sheet2!P:P,MATCH($C90,Sheet2!$A:$A,0)),INDEX(Sheet2!$AB:$AB,MATCH($N90,Sheet2!$AA:$AA,0)))</f>
        <v>攻击强化</v>
      </c>
      <c r="S90" s="27" t="str">
        <f>IF($E90=2,INDEX(Sheet2!Q:Q,MATCH($C90,Sheet2!$A:$A,0)),IF(OR(N90=3,N90=8,N90=13,,N90=38),INDEX(Sheet2!$AC:$AC,MATCH($N90,Sheet2!$AA:$AA,0))&amp;O90,INDEX(Sheet2!$AC:$AC,MATCH($N90,Sheet2!$AA:$AA,0))&amp;(O90/10)&amp;"%"))</f>
        <v>觉醒后基础攻击力增加100</v>
      </c>
      <c r="T90" s="3" t="str">
        <f>INDEX(Sheet6!G:G,MATCH(B90,Sheet6!A:A,0))</f>
        <v>1210002,40</v>
      </c>
      <c r="U90" s="3">
        <v>1120001</v>
      </c>
      <c r="V90" s="3">
        <f>INDEX(Sheet6!H:H,MATCH(B90,Sheet6!A:A,0))</f>
        <v>13000</v>
      </c>
      <c r="W90" s="23">
        <v>0</v>
      </c>
      <c r="X90" s="3" t="str">
        <f>VLOOKUP(B90,Sheet4!A:N,14,FALSE)</f>
        <v>1210001,10|1210002,20|1210003,10</v>
      </c>
      <c r="Y90" s="23">
        <v>1120001</v>
      </c>
      <c r="Z90" s="23">
        <f t="shared" si="2"/>
        <v>130000</v>
      </c>
      <c r="AA90" s="27" t="str">
        <f>IF($E90=2,INDEX(Sheet2!Q:Q,MATCH($C90,Sheet2!$A:$A,0)),IF(OR(N90=3,N90=8,N90=13,,N90=38),INDEX(Sheet2!$AC:$AC,MATCH($N90,Sheet2!$AA:$AA,0))&amp;O90,INDEX(Sheet2!$AC:$AC,MATCH($N90,Sheet2!$AA:$AA,0))&amp;(O90/10)&amp;"%"))</f>
        <v>觉醒后基础攻击力增加100</v>
      </c>
    </row>
    <row r="91" spans="1:27">
      <c r="A91" s="23" t="s">
        <v>53</v>
      </c>
      <c r="B91" s="23">
        <f t="shared" si="0"/>
        <v>1002</v>
      </c>
      <c r="C91" s="3">
        <v>10</v>
      </c>
      <c r="D91" s="3">
        <v>2</v>
      </c>
      <c r="E91" s="3">
        <f t="shared" si="1"/>
        <v>1</v>
      </c>
      <c r="F91" s="3">
        <f>IF(AND($D91=1,$E91=1),VLOOKUP($C91,Sheet2!$A:$J,3,0),IF($E91=2,INDEX(Sheet2!G:G,MATCH($C91,Sheet2!$A:$A,0)),F90))</f>
        <v>1001</v>
      </c>
      <c r="G91" s="3">
        <f>IF(AND($D91=1,$E91=1),VLOOKUP($C91,Sheet2!$A:$J,4,0),IF($E91=2,INDEX(Sheet2!H:H,MATCH($C91,Sheet2!$A:$A,0)),G90))</f>
        <v>1002</v>
      </c>
      <c r="H91" s="3">
        <f>IF(AND($D91=1,$E91=1),VLOOKUP($C91,Sheet2!$A:$J,5,0),IF($E91=2,INDEX(Sheet2!I:I,MATCH($C91,Sheet2!$A:$A,0)),H90))</f>
        <v>1003</v>
      </c>
      <c r="I91" s="3">
        <f>IF(AND($D91=1,$E91=1),VLOOKUP($C91,Sheet2!$A:$J,6,0),IF($E91=2,INDEX(Sheet2!J:J,MATCH($C91,Sheet2!$A:$A,0)),I90))</f>
        <v>0</v>
      </c>
      <c r="K91" s="31">
        <v>0</v>
      </c>
      <c r="L91" s="31">
        <v>0</v>
      </c>
      <c r="M91" s="31">
        <v>0</v>
      </c>
      <c r="N91" s="27">
        <f>VLOOKUP(B91,Sheet5!$D:$G,3,0)</f>
        <v>3</v>
      </c>
      <c r="O91" s="27">
        <f>VLOOKUP(B91,Sheet5!$D:$G,4,0)</f>
        <v>600</v>
      </c>
      <c r="P91" s="27" t="s">
        <v>55</v>
      </c>
      <c r="Q91" s="27">
        <f>IFERROR(VLOOKUP(R91,Sheet2!V:X,3,FALSE),VLOOKUP(B91,Sheet5!D:H,5,0))</f>
        <v>340020009</v>
      </c>
      <c r="R91" s="27" t="str">
        <f>IF(E91=2,INDEX(Sheet2!P:P,MATCH(C91,Sheet2!A:A,0)),INDEX(Sheet2!AB:AB,MATCH(N91,Sheet2!AA:AA,0)))</f>
        <v>生命强化</v>
      </c>
      <c r="S91" s="27" t="str">
        <f>IF($E91=2,INDEX(Sheet2!Q:Q,MATCH($C91,Sheet2!$A:$A,0)),IF(OR(N91=3,N91=8,N91=13,,N91=38),INDEX(Sheet2!$AC:$AC,MATCH($N91,Sheet2!$AA:$AA,0))&amp;O91,INDEX(Sheet2!$AC:$AC,MATCH($N91,Sheet2!$AA:$AA,0))&amp;(O91/10)&amp;"%"))</f>
        <v>觉醒后基础生命上限增加600</v>
      </c>
      <c r="T91" s="3" t="str">
        <f>INDEX(Sheet6!G:G,MATCH(B91,Sheet6!A:A,0))</f>
        <v>1210002,60</v>
      </c>
      <c r="U91" s="3">
        <v>1120001</v>
      </c>
      <c r="V91" s="3">
        <f>INDEX(Sheet6!H:H,MATCH(B91,Sheet6!A:A,0))</f>
        <v>15000</v>
      </c>
      <c r="W91" s="23">
        <v>0</v>
      </c>
      <c r="X91" s="3" t="str">
        <f>VLOOKUP(B91,Sheet4!A:N,14,FALSE)</f>
        <v>1210001,25|1210002,50|1210003,25</v>
      </c>
      <c r="Y91" s="23">
        <v>1120001</v>
      </c>
      <c r="Z91" s="23">
        <f t="shared" si="2"/>
        <v>150000</v>
      </c>
      <c r="AA91" s="27" t="str">
        <f>IF($E91=2,INDEX(Sheet2!Q:Q,MATCH($C91,Sheet2!$A:$A,0)),IF(OR(N91=3,N91=8,N91=13,,N91=38),INDEX(Sheet2!$AC:$AC,MATCH($N91,Sheet2!$AA:$AA,0))&amp;O91,INDEX(Sheet2!$AC:$AC,MATCH($N91,Sheet2!$AA:$AA,0))&amp;(O91/10)&amp;"%"))</f>
        <v>觉醒后基础生命上限增加600</v>
      </c>
    </row>
    <row r="92" spans="1:27">
      <c r="A92" s="23" t="s">
        <v>53</v>
      </c>
      <c r="B92" s="23">
        <f t="shared" si="0"/>
        <v>1003</v>
      </c>
      <c r="C92" s="3">
        <v>10</v>
      </c>
      <c r="D92" s="3">
        <v>3</v>
      </c>
      <c r="E92" s="3">
        <f t="shared" si="1"/>
        <v>1</v>
      </c>
      <c r="F92" s="3">
        <f>IF(AND($D92=1,$E92=1),VLOOKUP($C92,Sheet2!$A:$J,3,0),IF($E92=2,INDEX(Sheet2!G:G,MATCH($C92,Sheet2!$A:$A,0)),F91))</f>
        <v>1001</v>
      </c>
      <c r="G92" s="3">
        <f>IF(AND($D92=1,$E92=1),VLOOKUP($C92,Sheet2!$A:$J,4,0),IF($E92=2,INDEX(Sheet2!H:H,MATCH($C92,Sheet2!$A:$A,0)),G91))</f>
        <v>1002</v>
      </c>
      <c r="H92" s="3">
        <f>IF(AND($D92=1,$E92=1),VLOOKUP($C92,Sheet2!$A:$J,5,0),IF($E92=2,INDEX(Sheet2!I:I,MATCH($C92,Sheet2!$A:$A,0)),H91))</f>
        <v>1003</v>
      </c>
      <c r="I92" s="3">
        <f>IF(AND($D92=1,$E92=1),VLOOKUP($C92,Sheet2!$A:$J,6,0),IF($E92=2,INDEX(Sheet2!J:J,MATCH($C92,Sheet2!$A:$A,0)),I91))</f>
        <v>0</v>
      </c>
      <c r="K92" s="31">
        <v>0</v>
      </c>
      <c r="L92" s="31">
        <v>0</v>
      </c>
      <c r="M92" s="31">
        <v>0</v>
      </c>
      <c r="N92" s="27">
        <f>VLOOKUP(B92,Sheet5!$D:$G,3,0)</f>
        <v>18</v>
      </c>
      <c r="O92" s="27">
        <f>VLOOKUP(B92,Sheet5!$D:$G,4,0)</f>
        <v>50</v>
      </c>
      <c r="P92" s="27" t="s">
        <v>56</v>
      </c>
      <c r="Q92" s="27">
        <f>IFERROR(VLOOKUP(R92,Sheet2!V:X,3,FALSE),VLOOKUP(B92,Sheet5!D:H,5,0))</f>
        <v>340020001</v>
      </c>
      <c r="R92" s="27" t="str">
        <f>IF(E92=2,INDEX(Sheet2!P:P,MATCH(C92,Sheet2!A:A,0)),INDEX(Sheet2!AB:AB,MATCH(N92,Sheet2!AA:AA,0)))</f>
        <v>暴击强化</v>
      </c>
      <c r="S92" s="27" t="str">
        <f>IF($E92=2,INDEX(Sheet2!Q:Q,MATCH($C92,Sheet2!$A:$A,0)),IF(OR(N92=3,N92=8,N92=13,,N92=38),INDEX(Sheet2!$AC:$AC,MATCH($N92,Sheet2!$AA:$AA,0))&amp;O92,INDEX(Sheet2!$AC:$AC,MATCH($N92,Sheet2!$AA:$AA,0))&amp;(O92/10)&amp;"%"))</f>
        <v>觉醒后基础暴击增加5%</v>
      </c>
      <c r="T92" s="3" t="str">
        <f>INDEX(Sheet6!G:G,MATCH(B92,Sheet6!A:A,0))</f>
        <v>1210005,24</v>
      </c>
      <c r="U92" s="3">
        <v>1120001</v>
      </c>
      <c r="V92" s="3">
        <f>INDEX(Sheet6!H:H,MATCH(B92,Sheet6!A:A,0))</f>
        <v>22500</v>
      </c>
      <c r="W92" s="23">
        <v>0</v>
      </c>
      <c r="X92" s="3" t="str">
        <f>VLOOKUP(B92,Sheet4!A:N,14,FALSE)</f>
        <v>1210001,45|1210002,90|1210003,45</v>
      </c>
      <c r="Y92" s="23">
        <v>1120001</v>
      </c>
      <c r="Z92" s="23">
        <f t="shared" si="2"/>
        <v>225000</v>
      </c>
      <c r="AA92" s="27" t="str">
        <f>IF($E92=2,INDEX(Sheet2!Q:Q,MATCH($C92,Sheet2!$A:$A,0)),IF(OR(N92=3,N92=8,N92=13,,N92=38),INDEX(Sheet2!$AC:$AC,MATCH($N92,Sheet2!$AA:$AA,0))&amp;O92,INDEX(Sheet2!$AC:$AC,MATCH($N92,Sheet2!$AA:$AA,0))&amp;(O92/10)&amp;"%"))</f>
        <v>觉醒后基础暴击增加5%</v>
      </c>
    </row>
    <row r="93" spans="1:27">
      <c r="A93" s="23" t="s">
        <v>53</v>
      </c>
      <c r="B93" s="23">
        <f t="shared" si="0"/>
        <v>1004</v>
      </c>
      <c r="C93" s="3">
        <v>10</v>
      </c>
      <c r="D93" s="3">
        <v>4</v>
      </c>
      <c r="E93" s="3">
        <f t="shared" si="1"/>
        <v>1</v>
      </c>
      <c r="F93" s="3">
        <f>IF(AND($D93=1,$E93=1),VLOOKUP($C93,Sheet2!$A:$J,3,0),IF($E93=2,INDEX(Sheet2!G:G,MATCH($C93,Sheet2!$A:$A,0)),F92))</f>
        <v>1001</v>
      </c>
      <c r="G93" s="3">
        <f>IF(AND($D93=1,$E93=1),VLOOKUP($C93,Sheet2!$A:$J,4,0),IF($E93=2,INDEX(Sheet2!H:H,MATCH($C93,Sheet2!$A:$A,0)),G92))</f>
        <v>1002</v>
      </c>
      <c r="H93" s="3">
        <f>IF(AND($D93=1,$E93=1),VLOOKUP($C93,Sheet2!$A:$J,5,0),IF($E93=2,INDEX(Sheet2!I:I,MATCH($C93,Sheet2!$A:$A,0)),H92))</f>
        <v>1003</v>
      </c>
      <c r="I93" s="3">
        <f>IF(AND($D93=1,$E93=1),VLOOKUP($C93,Sheet2!$A:$J,6,0),IF($E93=2,INDEX(Sheet2!J:J,MATCH($C93,Sheet2!$A:$A,0)),I92))</f>
        <v>0</v>
      </c>
      <c r="K93" s="31">
        <v>0</v>
      </c>
      <c r="L93" s="31">
        <v>0</v>
      </c>
      <c r="M93" s="31">
        <v>0</v>
      </c>
      <c r="N93" s="27">
        <f>VLOOKUP(B93,Sheet5!$D:$G,3,0)</f>
        <v>13</v>
      </c>
      <c r="O93" s="27">
        <f>VLOOKUP(B93,Sheet5!$D:$G,4,0)</f>
        <v>130</v>
      </c>
      <c r="P93" s="27" t="s">
        <v>57</v>
      </c>
      <c r="Q93" s="27">
        <f>IFERROR(VLOOKUP(R93,Sheet2!V:X,3,FALSE),VLOOKUP(B93,Sheet5!D:H,5,0))</f>
        <v>340020004</v>
      </c>
      <c r="R93" s="27" t="str">
        <f>IF(E93=2,INDEX(Sheet2!P:P,MATCH(C93,Sheet2!A:A,0)),INDEX(Sheet2!AB:AB,MATCH(N93,Sheet2!AA:AA,0)))</f>
        <v>防御强化</v>
      </c>
      <c r="S93" s="27" t="str">
        <f>IF($E93=2,INDEX(Sheet2!Q:Q,MATCH($C93,Sheet2!$A:$A,0)),IF(OR(N93=3,N93=8,N93=13,,N93=38),INDEX(Sheet2!$AC:$AC,MATCH($N93,Sheet2!$AA:$AA,0))&amp;O93,INDEX(Sheet2!$AC:$AC,MATCH($N93,Sheet2!$AA:$AA,0))&amp;(O93/10)&amp;"%"))</f>
        <v>觉醒后基础防御力增加130</v>
      </c>
      <c r="T93" s="3" t="str">
        <f>INDEX(Sheet6!G:G,MATCH(B93,Sheet6!A:A,0))</f>
        <v>1210005,32</v>
      </c>
      <c r="U93" s="3">
        <v>1120001</v>
      </c>
      <c r="V93" s="3">
        <f>INDEX(Sheet6!H:H,MATCH(B93,Sheet6!A:A,0))</f>
        <v>33700</v>
      </c>
      <c r="W93" s="23">
        <v>0</v>
      </c>
      <c r="X93" s="3" t="str">
        <f>VLOOKUP(B93,Sheet4!A:N,14,FALSE)</f>
        <v>1210001,70|1210002,140|1210003,70</v>
      </c>
      <c r="Y93" s="23">
        <v>1120001</v>
      </c>
      <c r="Z93" s="23">
        <f t="shared" si="2"/>
        <v>337000</v>
      </c>
      <c r="AA93" s="27" t="str">
        <f>IF($E93=2,INDEX(Sheet2!Q:Q,MATCH($C93,Sheet2!$A:$A,0)),IF(OR(N93=3,N93=8,N93=13,,N93=38),INDEX(Sheet2!$AC:$AC,MATCH($N93,Sheet2!$AA:$AA,0))&amp;O93,INDEX(Sheet2!$AC:$AC,MATCH($N93,Sheet2!$AA:$AA,0))&amp;(O93/10)&amp;"%"))</f>
        <v>觉醒后基础防御力增加130</v>
      </c>
    </row>
    <row r="94" spans="1:27">
      <c r="A94" s="23" t="s">
        <v>53</v>
      </c>
      <c r="B94" s="23">
        <f t="shared" si="0"/>
        <v>1005</v>
      </c>
      <c r="C94" s="3">
        <v>10</v>
      </c>
      <c r="D94" s="3">
        <v>5</v>
      </c>
      <c r="E94" s="3">
        <f t="shared" si="1"/>
        <v>1</v>
      </c>
      <c r="F94" s="3">
        <f>IF(AND($D94=1,$E94=1),VLOOKUP($C94,Sheet2!$A:$J,3,0),IF($E94=2,INDEX(Sheet2!G:G,MATCH($C94,Sheet2!$A:$A,0)),F93))</f>
        <v>1001</v>
      </c>
      <c r="G94" s="3">
        <f>IF(AND($D94=1,$E94=1),VLOOKUP($C94,Sheet2!$A:$J,4,0),IF($E94=2,INDEX(Sheet2!H:H,MATCH($C94,Sheet2!$A:$A,0)),G93))</f>
        <v>1002</v>
      </c>
      <c r="H94" s="3">
        <f>IF(AND($D94=1,$E94=1),VLOOKUP($C94,Sheet2!$A:$J,5,0),IF($E94=2,INDEX(Sheet2!I:I,MATCH($C94,Sheet2!$A:$A,0)),H93))</f>
        <v>1003</v>
      </c>
      <c r="I94" s="3">
        <f>IF(AND($D94=1,$E94=1),VLOOKUP($C94,Sheet2!$A:$J,6,0),IF($E94=2,INDEX(Sheet2!J:J,MATCH($C94,Sheet2!$A:$A,0)),I93))</f>
        <v>0</v>
      </c>
      <c r="K94" s="31">
        <v>0</v>
      </c>
      <c r="L94" s="31">
        <v>0</v>
      </c>
      <c r="M94" s="31">
        <v>0</v>
      </c>
      <c r="N94" s="27">
        <f>VLOOKUP(B94,Sheet5!$D:$G,3,0)</f>
        <v>3</v>
      </c>
      <c r="O94" s="27">
        <f>VLOOKUP(B94,Sheet5!$D:$G,4,0)</f>
        <v>1200</v>
      </c>
      <c r="P94" s="27" t="s">
        <v>58</v>
      </c>
      <c r="Q94" s="27">
        <f>IFERROR(VLOOKUP(R94,Sheet2!V:X,3,FALSE),VLOOKUP(B94,Sheet5!D:H,5,0))</f>
        <v>340020010</v>
      </c>
      <c r="R94" s="27" t="str">
        <f>IF(E94=2,INDEX(Sheet2!P:P,MATCH(C94,Sheet2!A:A,0)),INDEX(Sheet2!AB:AB,MATCH(N94,Sheet2!AA:AA,0)))</f>
        <v>生命强化</v>
      </c>
      <c r="S94" s="27" t="str">
        <f>IF($E94=2,INDEX(Sheet2!Q:Q,MATCH($C94,Sheet2!$A:$A,0)),IF(OR(N94=3,N94=8,N94=13,,N94=38),INDEX(Sheet2!$AC:$AC,MATCH($N94,Sheet2!$AA:$AA,0))&amp;O94,INDEX(Sheet2!$AC:$AC,MATCH($N94,Sheet2!$AA:$AA,0))&amp;(O94/10)&amp;"%"))</f>
        <v>觉醒后基础生命上限增加1200</v>
      </c>
      <c r="T94" s="3" t="str">
        <f>INDEX(Sheet6!G:G,MATCH(B94,Sheet6!A:A,0))</f>
        <v>1210008,12</v>
      </c>
      <c r="U94" s="3">
        <v>1120001</v>
      </c>
      <c r="V94" s="3">
        <f>INDEX(Sheet6!H:H,MATCH(B94,Sheet6!A:A,0))</f>
        <v>47100</v>
      </c>
      <c r="W94" s="23">
        <v>0</v>
      </c>
      <c r="X94" s="3" t="str">
        <f>VLOOKUP(B94,Sheet4!A:N,14,FALSE)</f>
        <v>1210001,100|1210002,200|1210003,100</v>
      </c>
      <c r="Y94" s="23">
        <v>1120001</v>
      </c>
      <c r="Z94" s="23">
        <f t="shared" si="2"/>
        <v>471000</v>
      </c>
      <c r="AA94" s="27" t="str">
        <f>IF($E94=2,INDEX(Sheet2!Q:Q,MATCH($C94,Sheet2!$A:$A,0)),IF(OR(N94=3,N94=8,N94=13,,N94=38),INDEX(Sheet2!$AC:$AC,MATCH($N94,Sheet2!$AA:$AA,0))&amp;O94,INDEX(Sheet2!$AC:$AC,MATCH($N94,Sheet2!$AA:$AA,0))&amp;(O94/10)&amp;"%"))</f>
        <v>觉醒后基础生命上限增加1200</v>
      </c>
    </row>
    <row r="95" spans="1:27">
      <c r="A95" s="23" t="s">
        <v>53</v>
      </c>
      <c r="B95" s="23">
        <f t="shared" si="0"/>
        <v>1006</v>
      </c>
      <c r="C95" s="3">
        <v>10</v>
      </c>
      <c r="D95" s="3">
        <v>6</v>
      </c>
      <c r="E95" s="3">
        <f t="shared" si="1"/>
        <v>1</v>
      </c>
      <c r="F95" s="3">
        <f>IF(AND($D95=1,$E95=1),VLOOKUP($C95,Sheet2!$A:$J,3,0),IF($E95=2,INDEX(Sheet2!G:G,MATCH($C95,Sheet2!$A:$A,0)),F94))</f>
        <v>1001</v>
      </c>
      <c r="G95" s="3">
        <f>IF(AND($D95=1,$E95=1),VLOOKUP($C95,Sheet2!$A:$J,4,0),IF($E95=2,INDEX(Sheet2!H:H,MATCH($C95,Sheet2!$A:$A,0)),G94))</f>
        <v>1002</v>
      </c>
      <c r="H95" s="3">
        <f>IF(AND($D95=1,$E95=1),VLOOKUP($C95,Sheet2!$A:$J,5,0),IF($E95=2,INDEX(Sheet2!I:I,MATCH($C95,Sheet2!$A:$A,0)),H94))</f>
        <v>1003</v>
      </c>
      <c r="I95" s="3">
        <f>IF(AND($D95=1,$E95=1),VLOOKUP($C95,Sheet2!$A:$J,6,0),IF($E95=2,INDEX(Sheet2!J:J,MATCH($C95,Sheet2!$A:$A,0)),I94))</f>
        <v>0</v>
      </c>
      <c r="K95" s="31">
        <v>0</v>
      </c>
      <c r="L95" s="31">
        <v>0</v>
      </c>
      <c r="M95" s="31">
        <v>0</v>
      </c>
      <c r="N95" s="27">
        <f>VLOOKUP(B95,Sheet5!$D:$G,3,0)</f>
        <v>8</v>
      </c>
      <c r="O95" s="27">
        <f>VLOOKUP(B95,Sheet5!$D:$G,4,0)</f>
        <v>200</v>
      </c>
      <c r="P95" s="27" t="s">
        <v>59</v>
      </c>
      <c r="Q95" s="27">
        <f>IFERROR(VLOOKUP(R95,Sheet2!V:X,3,FALSE),VLOOKUP(B95,Sheet5!D:H,5,0))</f>
        <v>340020007</v>
      </c>
      <c r="R95" s="27" t="str">
        <f>IF(E95=2,INDEX(Sheet2!P:P,MATCH(C95,Sheet2!A:A,0)),INDEX(Sheet2!AB:AB,MATCH(N95,Sheet2!AA:AA,0)))</f>
        <v>攻击强化</v>
      </c>
      <c r="S95" s="27" t="str">
        <f>IF($E95=2,INDEX(Sheet2!Q:Q,MATCH($C95,Sheet2!$A:$A,0)),IF(OR(N95=3,N95=8,N95=13,,N95=38),INDEX(Sheet2!$AC:$AC,MATCH($N95,Sheet2!$AA:$AA,0))&amp;O95,INDEX(Sheet2!$AC:$AC,MATCH($N95,Sheet2!$AA:$AA,0))&amp;(O95/10)&amp;"%"))</f>
        <v>觉醒后基础攻击力增加200</v>
      </c>
      <c r="T95" s="3" t="str">
        <f>INDEX(Sheet6!G:G,MATCH(B95,Sheet6!A:A,0))</f>
        <v>1210008,16</v>
      </c>
      <c r="U95" s="3">
        <v>1120001</v>
      </c>
      <c r="V95" s="3">
        <f>INDEX(Sheet6!H:H,MATCH(B95,Sheet6!A:A,0))</f>
        <v>64500</v>
      </c>
      <c r="W95" s="23">
        <v>0</v>
      </c>
      <c r="X95" s="3" t="str">
        <f>VLOOKUP(B95,Sheet4!A:N,14,FALSE)</f>
        <v>1210001,135|1210002,270|1210003,135</v>
      </c>
      <c r="Y95" s="23">
        <v>1120001</v>
      </c>
      <c r="Z95" s="23">
        <f t="shared" si="2"/>
        <v>645000</v>
      </c>
      <c r="AA95" s="27" t="str">
        <f>IF($E95=2,INDEX(Sheet2!Q:Q,MATCH($C95,Sheet2!$A:$A,0)),IF(OR(N95=3,N95=8,N95=13,,N95=38),INDEX(Sheet2!$AC:$AC,MATCH($N95,Sheet2!$AA:$AA,0))&amp;O95,INDEX(Sheet2!$AC:$AC,MATCH($N95,Sheet2!$AA:$AA,0))&amp;(O95/10)&amp;"%"))</f>
        <v>觉醒后基础攻击力增加200</v>
      </c>
    </row>
    <row r="96" spans="1:27">
      <c r="A96" s="23" t="s">
        <v>53</v>
      </c>
      <c r="B96" s="23">
        <f t="shared" si="0"/>
        <v>1007</v>
      </c>
      <c r="C96" s="3">
        <v>10</v>
      </c>
      <c r="D96" s="3">
        <v>7</v>
      </c>
      <c r="E96" s="3">
        <f t="shared" si="1"/>
        <v>2</v>
      </c>
      <c r="F96" s="3">
        <f>IF(AND($D96=1,$E96=1),VLOOKUP($C96,Sheet2!$A:$J,3,0),IF($E96=2,INDEX(Sheet2!G:G,MATCH($C96,Sheet2!$A:$A,0)),F95))</f>
        <v>1001</v>
      </c>
      <c r="G96" s="3">
        <f>IF(AND($D96=1,$E96=1),VLOOKUP($C96,Sheet2!$A:$J,4,0),IF($E96=2,INDEX(Sheet2!H:H,MATCH($C96,Sheet2!$A:$A,0)),G95))</f>
        <v>1002</v>
      </c>
      <c r="H96" s="3">
        <f>IF(AND($D96=1,$E96=1),VLOOKUP($C96,Sheet2!$A:$J,5,0),IF($E96=2,INDEX(Sheet2!I:I,MATCH($C96,Sheet2!$A:$A,0)),H95))</f>
        <v>1003</v>
      </c>
      <c r="I96" s="3">
        <f>IF(AND($D96=1,$E96=1),VLOOKUP($C96,Sheet2!$A:$J,6,0),IF($E96=2,INDEX(Sheet2!J:J,MATCH($C96,Sheet2!$A:$A,0)),I95))</f>
        <v>1004</v>
      </c>
      <c r="K96" s="31">
        <v>0</v>
      </c>
      <c r="L96" s="31">
        <v>0</v>
      </c>
      <c r="M96" s="31">
        <v>0</v>
      </c>
      <c r="N96" s="27">
        <f>VLOOKUP(B96,Sheet5!$D:$G,3,0)</f>
        <v>0</v>
      </c>
      <c r="O96" s="27">
        <f>VLOOKUP(B96,Sheet5!$D:$G,4,0)</f>
        <v>0</v>
      </c>
      <c r="P96" s="27" t="s">
        <v>60</v>
      </c>
      <c r="Q96" s="27">
        <f>IFERROR(VLOOKUP(R96,Sheet2!V:X,3,FALSE),VLOOKUP(B96,Sheet5!D:H,5,0))</f>
        <v>311001004</v>
      </c>
      <c r="R96" s="27" t="str">
        <f>IF(E96=2,INDEX(Sheet2!P:P,MATCH(C96,Sheet2!A:A,0)),INDEX(Sheet2!AB:AB,MATCH(N96,Sheet2!AA:AA,0)))</f>
        <v>夺命手刀</v>
      </c>
      <c r="S96" s="27" t="str">
        <f>IF($E96=2,INDEX(Sheet2!Q:Q,MATCH($C96,Sheet2!$A:$A,0)),IF(OR(N96=3,N96=8,N96=13,,N96=38),INDEX(Sheet2!$AC:$AC,MATCH($N96,Sheet2!$AA:$AA,0))&amp;O96,INDEX(Sheet2!$AC:$AC,MATCH($N96,Sheet2!$AA:$AA,0))&amp;(O96/10)&amp;"%"))</f>
        <v>对全体敌人造成&lt;color=#e56000&gt;4&lt;/color&gt;段伤害，每段伤害为攻击力的&lt;color=#e56000&gt;40%&lt;/color&gt;，并获得&lt;color=#e56000&gt;1&lt;/color&gt;层的&lt;color=#f2b600&gt;无畏&lt;/color&gt;</v>
      </c>
      <c r="T96" s="3" t="str">
        <f>INDEX(Sheet6!G:G,MATCH(B96,Sheet6!A:A,0))</f>
        <v>1210008,20</v>
      </c>
      <c r="U96" s="3">
        <v>1120001</v>
      </c>
      <c r="V96" s="3">
        <f>INDEX(Sheet6!H:H,MATCH(B96,Sheet6!A:A,0))</f>
        <v>87000</v>
      </c>
      <c r="W96" s="23">
        <v>0</v>
      </c>
      <c r="X96" s="3" t="str">
        <f>VLOOKUP(B96,Sheet4!A:N,14,FALSE)</f>
        <v>1210001,175|1210002,350|1210003,175</v>
      </c>
      <c r="Y96" s="23">
        <v>1120001</v>
      </c>
      <c r="Z96" s="23">
        <f t="shared" si="2"/>
        <v>870000</v>
      </c>
      <c r="AA96" s="27" t="str">
        <f>IF($E96=2,INDEX(Sheet2!Q:Q,MATCH($C96,Sheet2!$A:$A,0)),IF(OR(N96=3,N96=8,N96=13,,N96=38),INDEX(Sheet2!$AC:$AC,MATCH($N96,Sheet2!$AA:$AA,0))&amp;O96,INDEX(Sheet2!$AC:$AC,MATCH($N96,Sheet2!$AA:$AA,0))&amp;(O96/10)&amp;"%"))</f>
        <v>对全体敌人造成&lt;color=#e56000&gt;4&lt;/color&gt;段伤害，每段伤害为攻击力的&lt;color=#e56000&gt;40%&lt;/color&gt;，并获得&lt;color=#e56000&gt;1&lt;/color&gt;层的&lt;color=#f2b600&gt;无畏&lt;/color&gt;</v>
      </c>
    </row>
    <row r="97" spans="1:27">
      <c r="A97" s="23" t="s">
        <v>53</v>
      </c>
      <c r="B97" s="23">
        <f t="shared" si="0"/>
        <v>1008</v>
      </c>
      <c r="C97" s="3">
        <v>10</v>
      </c>
      <c r="D97" s="3">
        <v>8</v>
      </c>
      <c r="E97" s="3">
        <f t="shared" si="1"/>
        <v>1</v>
      </c>
      <c r="F97" s="3">
        <f>IF(AND($D97=1,$E97=1),VLOOKUP($C97,Sheet2!$A:$J,3,0),IF($E97=2,INDEX(Sheet2!G:G,MATCH($C97,Sheet2!$A:$A,0)),F96))</f>
        <v>1001</v>
      </c>
      <c r="G97" s="3">
        <f>IF(AND($D97=1,$E97=1),VLOOKUP($C97,Sheet2!$A:$J,4,0),IF($E97=2,INDEX(Sheet2!H:H,MATCH($C97,Sheet2!$A:$A,0)),G96))</f>
        <v>1002</v>
      </c>
      <c r="H97" s="3">
        <f>IF(AND($D97=1,$E97=1),VLOOKUP($C97,Sheet2!$A:$J,5,0),IF($E97=2,INDEX(Sheet2!I:I,MATCH($C97,Sheet2!$A:$A,0)),H96))</f>
        <v>1003</v>
      </c>
      <c r="I97" s="3">
        <f>IF(AND($D97=1,$E97=1),VLOOKUP($C97,Sheet2!$A:$J,6,0),IF($E97=2,INDEX(Sheet2!J:J,MATCH($C97,Sheet2!$A:$A,0)),I96))</f>
        <v>1004</v>
      </c>
      <c r="K97" s="31">
        <v>0</v>
      </c>
      <c r="L97" s="31">
        <v>0</v>
      </c>
      <c r="M97" s="31">
        <v>0</v>
      </c>
      <c r="N97" s="27">
        <f>VLOOKUP(B97,Sheet5!$D:$G,3,0)</f>
        <v>8</v>
      </c>
      <c r="O97" s="27">
        <f>VLOOKUP(B97,Sheet5!$D:$G,4,0)</f>
        <v>100</v>
      </c>
      <c r="P97" s="27" t="s">
        <v>54</v>
      </c>
      <c r="Q97" s="27">
        <f>IFERROR(VLOOKUP(R97,Sheet2!V:X,3,FALSE),VLOOKUP(B97,Sheet5!D:H,5,0))</f>
        <v>340020006</v>
      </c>
      <c r="R97" s="27" t="str">
        <f>IF($E97=2,INDEX(Sheet2!P:P,MATCH($C97,Sheet2!$A:$A,0)),INDEX(Sheet2!$AB:$AB,MATCH($N97,Sheet2!$AA:$AA,0)))</f>
        <v>攻击强化</v>
      </c>
      <c r="S97" s="27" t="str">
        <f>IF($E97=2,INDEX(Sheet2!Q:Q,MATCH($C97,Sheet2!$A:$A,0)),IF(OR(N97=3,N97=8,N97=13,,N97=38),INDEX(Sheet2!$AC:$AC,MATCH($N97,Sheet2!$AA:$AA,0))&amp;O97,INDEX(Sheet2!$AC:$AC,MATCH($N97,Sheet2!$AA:$AA,0))&amp;(O97/10)&amp;"%"))</f>
        <v>觉醒后基础攻击力增加100</v>
      </c>
      <c r="T97" s="3" t="str">
        <f>INDEX(Sheet6!G:G,MATCH(B97,Sheet6!A:A,0))</f>
        <v>1210008,6|1430001,1</v>
      </c>
      <c r="U97" s="3">
        <v>1120001</v>
      </c>
      <c r="V97" s="3">
        <f>INDEX(Sheet6!H:H,MATCH(B97,Sheet6!A:A,0))</f>
        <v>19500</v>
      </c>
      <c r="W97" s="23">
        <v>0</v>
      </c>
      <c r="X97" s="3" t="s">
        <v>1330</v>
      </c>
      <c r="Y97" s="23">
        <v>1120001</v>
      </c>
      <c r="Z97" s="23">
        <v>104000</v>
      </c>
      <c r="AA97" s="27" t="str">
        <f>IF($E97=2,INDEX(Sheet2!Q:Q,MATCH($C97,Sheet2!$A:$A,0)),IF(OR(N97=3,N97=8,N97=13,,N97=38),INDEX(Sheet2!$AC:$AC,MATCH($N97,Sheet2!$AA:$AA,0))&amp;O97,INDEX(Sheet2!$AC:$AC,MATCH($N97,Sheet2!$AA:$AA,0))&amp;(O97/10)&amp;"%"))</f>
        <v>觉醒后基础攻击力增加100</v>
      </c>
    </row>
    <row r="98" spans="1:27">
      <c r="A98" s="23" t="s">
        <v>53</v>
      </c>
      <c r="B98" s="23">
        <f t="shared" si="0"/>
        <v>1009</v>
      </c>
      <c r="C98" s="3">
        <v>10</v>
      </c>
      <c r="D98" s="3">
        <v>9</v>
      </c>
      <c r="E98" s="3">
        <f t="shared" si="1"/>
        <v>1</v>
      </c>
      <c r="F98" s="3">
        <f>IF(AND($D98=1,$E98=1),VLOOKUP($C98,Sheet2!$A:$J,3,0),IF($E98=2,INDEX(Sheet2!G:G,MATCH($C98,Sheet2!$A:$A,0)),F97))</f>
        <v>1001</v>
      </c>
      <c r="G98" s="3">
        <f>IF(AND($D98=1,$E98=1),VLOOKUP($C98,Sheet2!$A:$J,4,0),IF($E98=2,INDEX(Sheet2!H:H,MATCH($C98,Sheet2!$A:$A,0)),G97))</f>
        <v>1002</v>
      </c>
      <c r="H98" s="3">
        <f>IF(AND($D98=1,$E98=1),VLOOKUP($C98,Sheet2!$A:$J,5,0),IF($E98=2,INDEX(Sheet2!I:I,MATCH($C98,Sheet2!$A:$A,0)),H97))</f>
        <v>1003</v>
      </c>
      <c r="I98" s="3">
        <f>IF(AND($D98=1,$E98=1),VLOOKUP($C98,Sheet2!$A:$J,6,0),IF($E98=2,INDEX(Sheet2!J:J,MATCH($C98,Sheet2!$A:$A,0)),I97))</f>
        <v>1004</v>
      </c>
      <c r="K98" s="31">
        <v>0</v>
      </c>
      <c r="L98" s="31">
        <v>0</v>
      </c>
      <c r="M98" s="31">
        <v>0</v>
      </c>
      <c r="N98" s="27">
        <f>VLOOKUP(B98,Sheet5!$D:$G,3,0)</f>
        <v>3</v>
      </c>
      <c r="O98" s="27">
        <f>VLOOKUP(B98,Sheet5!$D:$G,4,0)</f>
        <v>600</v>
      </c>
      <c r="P98" s="27" t="s">
        <v>55</v>
      </c>
      <c r="Q98" s="27">
        <f>IFERROR(VLOOKUP(R98,Sheet2!V:X,3,FALSE),VLOOKUP(B98,Sheet5!D:H,5,0))</f>
        <v>340020009</v>
      </c>
      <c r="R98" s="27" t="str">
        <f>IF(E98=2,INDEX(Sheet2!P:P,MATCH(C98,Sheet2!A:A,0)),INDEX(Sheet2!AB:AB,MATCH(N98,Sheet2!AA:AA,0)))</f>
        <v>生命强化</v>
      </c>
      <c r="S98" s="27" t="str">
        <f>IF($E98=2,INDEX(Sheet2!Q:Q,MATCH($C98,Sheet2!$A:$A,0)),IF(OR(N98=3,N98=8,N98=13,,N98=38),INDEX(Sheet2!$AC:$AC,MATCH($N98,Sheet2!$AA:$AA,0))&amp;O98,INDEX(Sheet2!$AC:$AC,MATCH($N98,Sheet2!$AA:$AA,0))&amp;(O98/10)&amp;"%"))</f>
        <v>觉醒后基础生命上限增加600</v>
      </c>
      <c r="T98" s="3" t="str">
        <f>INDEX(Sheet6!G:G,MATCH(B98,Sheet6!A:A,0))</f>
        <v>1210008,9|1430001,2</v>
      </c>
      <c r="U98" s="3">
        <v>1120001</v>
      </c>
      <c r="V98" s="3">
        <f>INDEX(Sheet6!H:H,MATCH(B98,Sheet6!A:A,0))</f>
        <v>22500</v>
      </c>
      <c r="W98" s="23">
        <v>0</v>
      </c>
      <c r="X98" s="3" t="s">
        <v>1331</v>
      </c>
      <c r="Y98" s="23">
        <v>1120001</v>
      </c>
      <c r="Z98" s="23">
        <v>120000</v>
      </c>
      <c r="AA98" s="27" t="str">
        <f>IF($E98=2,INDEX(Sheet2!Q:Q,MATCH($C98,Sheet2!$A:$A,0)),IF(OR(N98=3,N98=8,N98=13,,N98=38),INDEX(Sheet2!$AC:$AC,MATCH($N98,Sheet2!$AA:$AA,0))&amp;O98,INDEX(Sheet2!$AC:$AC,MATCH($N98,Sheet2!$AA:$AA,0))&amp;(O98/10)&amp;"%"))</f>
        <v>觉醒后基础生命上限增加600</v>
      </c>
    </row>
    <row r="99" spans="1:27">
      <c r="A99" s="23" t="s">
        <v>53</v>
      </c>
      <c r="B99" s="23">
        <f t="shared" si="0"/>
        <v>1010</v>
      </c>
      <c r="C99" s="3">
        <v>10</v>
      </c>
      <c r="D99" s="3">
        <v>10</v>
      </c>
      <c r="E99" s="3">
        <f t="shared" si="1"/>
        <v>1</v>
      </c>
      <c r="F99" s="3">
        <f>IF(AND($D99=1,$E99=1),VLOOKUP($C99,Sheet2!$A:$J,3,0),IF($E99=2,INDEX(Sheet2!G:G,MATCH($C99,Sheet2!$A:$A,0)),F98))</f>
        <v>1001</v>
      </c>
      <c r="G99" s="3">
        <f>IF(AND($D99=1,$E99=1),VLOOKUP($C99,Sheet2!$A:$J,4,0),IF($E99=2,INDEX(Sheet2!H:H,MATCH($C99,Sheet2!$A:$A,0)),G98))</f>
        <v>1002</v>
      </c>
      <c r="H99" s="3">
        <f>IF(AND($D99=1,$E99=1),VLOOKUP($C99,Sheet2!$A:$J,5,0),IF($E99=2,INDEX(Sheet2!I:I,MATCH($C99,Sheet2!$A:$A,0)),H98))</f>
        <v>1003</v>
      </c>
      <c r="I99" s="3">
        <f>IF(AND($D99=1,$E99=1),VLOOKUP($C99,Sheet2!$A:$J,6,0),IF($E99=2,INDEX(Sheet2!J:J,MATCH($C99,Sheet2!$A:$A,0)),I98))</f>
        <v>1004</v>
      </c>
      <c r="K99" s="31">
        <v>0</v>
      </c>
      <c r="L99" s="31">
        <v>0</v>
      </c>
      <c r="M99" s="31">
        <v>0</v>
      </c>
      <c r="N99" s="27">
        <f>VLOOKUP(B99,Sheet5!$D:$G,3,0)</f>
        <v>8</v>
      </c>
      <c r="O99" s="27">
        <f>VLOOKUP(B99,Sheet5!$D:$G,4,0)</f>
        <v>100</v>
      </c>
      <c r="P99" s="27" t="s">
        <v>56</v>
      </c>
      <c r="Q99" s="27">
        <f>IFERROR(VLOOKUP(R99,Sheet2!V:X,3,FALSE),VLOOKUP(B99,Sheet5!D:H,5,0))</f>
        <v>340020006</v>
      </c>
      <c r="R99" s="27" t="str">
        <f>IF(E99=2,INDEX(Sheet2!P:P,MATCH(C99,Sheet2!A:A,0)),INDEX(Sheet2!AB:AB,MATCH(N99,Sheet2!AA:AA,0)))</f>
        <v>攻击强化</v>
      </c>
      <c r="S99" s="27" t="str">
        <f>IF($E99=2,INDEX(Sheet2!Q:Q,MATCH($C99,Sheet2!$A:$A,0)),IF(OR(N99=3,N99=8,N99=13,,N99=38),INDEX(Sheet2!$AC:$AC,MATCH($N99,Sheet2!$AA:$AA,0))&amp;O99,INDEX(Sheet2!$AC:$AC,MATCH($N99,Sheet2!$AA:$AA,0))&amp;(O99/10)&amp;"%"))</f>
        <v>觉醒后基础攻击力增加100</v>
      </c>
      <c r="T99" s="3" t="str">
        <f>INDEX(Sheet6!G:G,MATCH(B99,Sheet6!A:A,0))</f>
        <v>1210008,12|1430001,3</v>
      </c>
      <c r="U99" s="3">
        <v>1120001</v>
      </c>
      <c r="V99" s="3">
        <f>INDEX(Sheet6!H:H,MATCH(B99,Sheet6!A:A,0))</f>
        <v>33750</v>
      </c>
      <c r="W99" s="23">
        <v>0</v>
      </c>
      <c r="X99" s="3" t="s">
        <v>1332</v>
      </c>
      <c r="Y99" s="23">
        <v>1120001</v>
      </c>
      <c r="Z99" s="23">
        <v>180000</v>
      </c>
      <c r="AA99" s="27" t="str">
        <f>IF($E99=2,INDEX(Sheet2!Q:Q,MATCH($C99,Sheet2!$A:$A,0)),IF(OR(N99=3,N99=8,N99=13,,N99=38),INDEX(Sheet2!$AC:$AC,MATCH($N99,Sheet2!$AA:$AA,0))&amp;O99,INDEX(Sheet2!$AC:$AC,MATCH($N99,Sheet2!$AA:$AA,0))&amp;(O99/10)&amp;"%"))</f>
        <v>觉醒后基础攻击力增加100</v>
      </c>
    </row>
    <row r="100" spans="1:27">
      <c r="A100" s="23" t="s">
        <v>53</v>
      </c>
      <c r="B100" s="23">
        <f t="shared" si="0"/>
        <v>1011</v>
      </c>
      <c r="C100" s="3">
        <v>10</v>
      </c>
      <c r="D100" s="3">
        <v>11</v>
      </c>
      <c r="E100" s="3">
        <f t="shared" si="1"/>
        <v>1</v>
      </c>
      <c r="F100" s="3">
        <f>IF(AND($D100=1,$E100=1),VLOOKUP($C100,Sheet2!$A:$J,3,0),IF($E100=2,INDEX(Sheet2!G:G,MATCH($C100,Sheet2!$A:$A,0)),F99))</f>
        <v>1001</v>
      </c>
      <c r="G100" s="3">
        <f>IF(AND($D100=1,$E100=1),VLOOKUP($C100,Sheet2!$A:$J,4,0),IF($E100=2,INDEX(Sheet2!H:H,MATCH($C100,Sheet2!$A:$A,0)),G99))</f>
        <v>1002</v>
      </c>
      <c r="H100" s="3">
        <f>IF(AND($D100=1,$E100=1),VLOOKUP($C100,Sheet2!$A:$J,5,0),IF($E100=2,INDEX(Sheet2!I:I,MATCH($C100,Sheet2!$A:$A,0)),H99))</f>
        <v>1003</v>
      </c>
      <c r="I100" s="3">
        <f>IF(AND($D100=1,$E100=1),VLOOKUP($C100,Sheet2!$A:$J,6,0),IF($E100=2,INDEX(Sheet2!J:J,MATCH($C100,Sheet2!$A:$A,0)),I99))</f>
        <v>1004</v>
      </c>
      <c r="K100" s="31">
        <v>0</v>
      </c>
      <c r="L100" s="31">
        <v>0</v>
      </c>
      <c r="M100" s="31">
        <v>0</v>
      </c>
      <c r="N100" s="27">
        <f>VLOOKUP(B100,Sheet5!$D:$G,3,0)</f>
        <v>13</v>
      </c>
      <c r="O100" s="27">
        <f>VLOOKUP(B100,Sheet5!$D:$G,4,0)</f>
        <v>130</v>
      </c>
      <c r="P100" s="27" t="s">
        <v>57</v>
      </c>
      <c r="Q100" s="27">
        <f>IFERROR(VLOOKUP(R100,Sheet2!V:X,3,FALSE),VLOOKUP(B100,Sheet5!D:H,5,0))</f>
        <v>340020004</v>
      </c>
      <c r="R100" s="27" t="str">
        <f>IF(E100=2,INDEX(Sheet2!P:P,MATCH(C100,Sheet2!A:A,0)),INDEX(Sheet2!AB:AB,MATCH(N100,Sheet2!AA:AA,0)))</f>
        <v>防御强化</v>
      </c>
      <c r="S100" s="27" t="str">
        <f>IF($E100=2,INDEX(Sheet2!Q:Q,MATCH($C100,Sheet2!$A:$A,0)),IF(OR(N100=3,N100=8,N100=13,,N100=38),INDEX(Sheet2!$AC:$AC,MATCH($N100,Sheet2!$AA:$AA,0))&amp;O100,INDEX(Sheet2!$AC:$AC,MATCH($N100,Sheet2!$AA:$AA,0))&amp;(O100/10)&amp;"%"))</f>
        <v>觉醒后基础防御力增加130</v>
      </c>
      <c r="T100" s="3" t="str">
        <f>INDEX(Sheet6!G:G,MATCH(B100,Sheet6!A:A,0))</f>
        <v>1210008,15|1430001,4</v>
      </c>
      <c r="U100" s="3">
        <v>1120001</v>
      </c>
      <c r="V100" s="3">
        <f>INDEX(Sheet6!H:H,MATCH(B100,Sheet6!A:A,0))</f>
        <v>50550</v>
      </c>
      <c r="W100" s="23">
        <v>0</v>
      </c>
      <c r="X100" s="3" t="s">
        <v>1333</v>
      </c>
      <c r="Y100" s="23">
        <v>1120001</v>
      </c>
      <c r="Z100" s="23">
        <v>269000</v>
      </c>
      <c r="AA100" s="27" t="str">
        <f>IF($E100=2,INDEX(Sheet2!Q:Q,MATCH($C100,Sheet2!$A:$A,0)),IF(OR(N100=3,N100=8,N100=13,,N100=38),INDEX(Sheet2!$AC:$AC,MATCH($N100,Sheet2!$AA:$AA,0))&amp;O100,INDEX(Sheet2!$AC:$AC,MATCH($N100,Sheet2!$AA:$AA,0))&amp;(O100/10)&amp;"%"))</f>
        <v>觉醒后基础防御力增加130</v>
      </c>
    </row>
    <row r="101" spans="1:27">
      <c r="A101" s="23" t="s">
        <v>53</v>
      </c>
      <c r="B101" s="23">
        <f t="shared" si="0"/>
        <v>1012</v>
      </c>
      <c r="C101" s="3">
        <v>10</v>
      </c>
      <c r="D101" s="3">
        <v>12</v>
      </c>
      <c r="E101" s="3">
        <f t="shared" si="1"/>
        <v>1</v>
      </c>
      <c r="F101" s="3">
        <f>IF(AND($D101=1,$E101=1),VLOOKUP($C101,Sheet2!$A:$J,3,0),IF($E101=2,INDEX(Sheet2!G:G,MATCH($C101,Sheet2!$A:$A,0)),F100))</f>
        <v>1001</v>
      </c>
      <c r="G101" s="3">
        <f>IF(AND($D101=1,$E101=1),VLOOKUP($C101,Sheet2!$A:$J,4,0),IF($E101=2,INDEX(Sheet2!H:H,MATCH($C101,Sheet2!$A:$A,0)),G100))</f>
        <v>1002</v>
      </c>
      <c r="H101" s="3">
        <f>IF(AND($D101=1,$E101=1),VLOOKUP($C101,Sheet2!$A:$J,5,0),IF($E101=2,INDEX(Sheet2!I:I,MATCH($C101,Sheet2!$A:$A,0)),H100))</f>
        <v>1003</v>
      </c>
      <c r="I101" s="3">
        <f>IF(AND($D101=1,$E101=1),VLOOKUP($C101,Sheet2!$A:$J,6,0),IF($E101=2,INDEX(Sheet2!J:J,MATCH($C101,Sheet2!$A:$A,0)),I100))</f>
        <v>1004</v>
      </c>
      <c r="K101" s="31">
        <v>0</v>
      </c>
      <c r="L101" s="31">
        <v>0</v>
      </c>
      <c r="M101" s="31">
        <v>0</v>
      </c>
      <c r="N101" s="27">
        <f>VLOOKUP(B101,Sheet5!$D:$G,3,0)</f>
        <v>3</v>
      </c>
      <c r="O101" s="27">
        <f>VLOOKUP(B101,Sheet5!$D:$G,4,0)</f>
        <v>1200</v>
      </c>
      <c r="P101" s="27" t="s">
        <v>58</v>
      </c>
      <c r="Q101" s="27">
        <f>IFERROR(VLOOKUP(R101,Sheet2!V:X,3,FALSE),VLOOKUP(B101,Sheet5!D:H,5,0))</f>
        <v>340020010</v>
      </c>
      <c r="R101" s="27" t="str">
        <f>IF(E101=2,INDEX(Sheet2!P:P,MATCH(C101,Sheet2!A:A,0)),INDEX(Sheet2!AB:AB,MATCH(N101,Sheet2!AA:AA,0)))</f>
        <v>生命强化</v>
      </c>
      <c r="S101" s="27" t="str">
        <f>IF($E101=2,INDEX(Sheet2!Q:Q,MATCH($C101,Sheet2!$A:$A,0)),IF(OR(N101=3,N101=8,N101=13,,N101=38),INDEX(Sheet2!$AC:$AC,MATCH($N101,Sheet2!$AA:$AA,0))&amp;O101,INDEX(Sheet2!$AC:$AC,MATCH($N101,Sheet2!$AA:$AA,0))&amp;(O101/10)&amp;"%"))</f>
        <v>觉醒后基础生命上限增加1200</v>
      </c>
      <c r="T101" s="3" t="str">
        <f>INDEX(Sheet6!G:G,MATCH(B101,Sheet6!A:A,0))</f>
        <v>1210008,18|1430001,5</v>
      </c>
      <c r="U101" s="3">
        <v>1120001</v>
      </c>
      <c r="V101" s="3">
        <f>INDEX(Sheet6!H:H,MATCH(B101,Sheet6!A:A,0))</f>
        <v>70650</v>
      </c>
      <c r="W101" s="23">
        <v>0</v>
      </c>
      <c r="X101" s="3" t="s">
        <v>1334</v>
      </c>
      <c r="Y101" s="23">
        <v>1120001</v>
      </c>
      <c r="Z101" s="23">
        <v>376000</v>
      </c>
      <c r="AA101" s="27" t="str">
        <f>IF($E101=2,INDEX(Sheet2!Q:Q,MATCH($C101,Sheet2!$A:$A,0)),IF(OR(N101=3,N101=8,N101=13,,N101=38),INDEX(Sheet2!$AC:$AC,MATCH($N101,Sheet2!$AA:$AA,0))&amp;O101,INDEX(Sheet2!$AC:$AC,MATCH($N101,Sheet2!$AA:$AA,0))&amp;(O101/10)&amp;"%"))</f>
        <v>觉醒后基础生命上限增加1200</v>
      </c>
    </row>
    <row r="102" spans="1:27">
      <c r="A102" s="23" t="s">
        <v>53</v>
      </c>
      <c r="B102" s="23">
        <f t="shared" si="0"/>
        <v>1013</v>
      </c>
      <c r="C102" s="3">
        <v>10</v>
      </c>
      <c r="D102" s="3">
        <v>13</v>
      </c>
      <c r="E102" s="3">
        <f t="shared" si="1"/>
        <v>1</v>
      </c>
      <c r="F102" s="3">
        <f>IF(AND($D102=1,$E102=1),VLOOKUP($C102,Sheet2!$A:$J,3,0),IF($E102=2,INDEX(Sheet2!G:G,MATCH($C102,Sheet2!$A:$A,0)),F101))</f>
        <v>1001</v>
      </c>
      <c r="G102" s="3">
        <f>IF(AND($D102=1,$E102=1),VLOOKUP($C102,Sheet2!$A:$J,4,0),IF($E102=2,INDEX(Sheet2!H:H,MATCH($C102,Sheet2!$A:$A,0)),G101))</f>
        <v>1002</v>
      </c>
      <c r="H102" s="3">
        <f>IF(AND($D102=1,$E102=1),VLOOKUP($C102,Sheet2!$A:$J,5,0),IF($E102=2,INDEX(Sheet2!I:I,MATCH($C102,Sheet2!$A:$A,0)),H101))</f>
        <v>1003</v>
      </c>
      <c r="I102" s="3">
        <f>IF(AND($D102=1,$E102=1),VLOOKUP($C102,Sheet2!$A:$J,6,0),IF($E102=2,INDEX(Sheet2!J:J,MATCH($C102,Sheet2!$A:$A,0)),I101))</f>
        <v>1004</v>
      </c>
      <c r="K102" s="31">
        <v>0</v>
      </c>
      <c r="L102" s="31">
        <v>0</v>
      </c>
      <c r="M102" s="31">
        <v>0</v>
      </c>
      <c r="N102" s="27">
        <f>VLOOKUP(B102,Sheet5!$D:$G,3,0)</f>
        <v>8</v>
      </c>
      <c r="O102" s="27">
        <f>VLOOKUP(B102,Sheet5!$D:$G,4,0)</f>
        <v>200</v>
      </c>
      <c r="P102" s="27" t="s">
        <v>59</v>
      </c>
      <c r="Q102" s="27">
        <f>IFERROR(VLOOKUP(R102,Sheet2!V:X,3,FALSE),VLOOKUP(B102,Sheet5!D:H,5,0))</f>
        <v>340020007</v>
      </c>
      <c r="R102" s="27" t="str">
        <f>IF(E102=2,INDEX(Sheet2!P:P,MATCH(C102,Sheet2!A:A,0)),INDEX(Sheet2!AB:AB,MATCH(N102,Sheet2!AA:AA,0)))</f>
        <v>攻击强化</v>
      </c>
      <c r="S102" s="27" t="str">
        <f>IF($E102=2,INDEX(Sheet2!Q:Q,MATCH($C102,Sheet2!$A:$A,0)),IF(OR(N102=3,N102=8,N102=13,,N102=38),INDEX(Sheet2!$AC:$AC,MATCH($N102,Sheet2!$AA:$AA,0))&amp;O102,INDEX(Sheet2!$AC:$AC,MATCH($N102,Sheet2!$AA:$AA,0))&amp;(O102/10)&amp;"%"))</f>
        <v>觉醒后基础攻击力增加200</v>
      </c>
      <c r="T102" s="3" t="str">
        <f>INDEX(Sheet6!G:G,MATCH(B102,Sheet6!A:A,0))</f>
        <v>1210008,24|1430001,6</v>
      </c>
      <c r="U102" s="3">
        <v>1120001</v>
      </c>
      <c r="V102" s="3">
        <f>INDEX(Sheet6!H:H,MATCH(B102,Sheet6!A:A,0))</f>
        <v>96750</v>
      </c>
      <c r="W102" s="23">
        <v>0</v>
      </c>
      <c r="X102" s="3" t="s">
        <v>1335</v>
      </c>
      <c r="Y102" s="23">
        <v>1120001</v>
      </c>
      <c r="Z102" s="23">
        <v>516000</v>
      </c>
      <c r="AA102" s="27" t="str">
        <f>IF($E102=2,INDEX(Sheet2!Q:Q,MATCH($C102,Sheet2!$A:$A,0)),IF(OR(N102=3,N102=8,N102=13,,N102=38),INDEX(Sheet2!$AC:$AC,MATCH($N102,Sheet2!$AA:$AA,0))&amp;O102,INDEX(Sheet2!$AC:$AC,MATCH($N102,Sheet2!$AA:$AA,0))&amp;(O102/10)&amp;"%"))</f>
        <v>觉醒后基础攻击力增加200</v>
      </c>
    </row>
    <row r="103" spans="1:27">
      <c r="A103" s="23" t="s">
        <v>53</v>
      </c>
      <c r="B103" s="23">
        <f t="shared" si="0"/>
        <v>1014</v>
      </c>
      <c r="C103" s="3">
        <v>10</v>
      </c>
      <c r="D103" s="3">
        <v>14</v>
      </c>
      <c r="E103" s="3">
        <f t="shared" si="1"/>
        <v>2</v>
      </c>
      <c r="F103" s="3">
        <f>IF(AND($D103=1,$E103=1),VLOOKUP($C103,Sheet2!$A:$J,3,0),IF($E103=2,INDEX(Sheet2!G:G,MATCH($C103,Sheet2!$A:$A,0)+1),F102))</f>
        <v>1001</v>
      </c>
      <c r="G103" s="3">
        <f>IF(AND($D103=1,$E103=1),VLOOKUP($C103,Sheet2!$A:$J,4,0),IF($E103=2,INDEX(Sheet2!H:H,MATCH($C103,Sheet2!$A:$A,0)+1),G102))</f>
        <v>1002</v>
      </c>
      <c r="H103" s="3">
        <f>IF(AND($D103=1,$E103=1),VLOOKUP($C103,Sheet2!$A:$J,5,0),IF($E103=2,INDEX(Sheet2!I:I,MATCH($C103,Sheet2!$A:$A,0)+1),H102))</f>
        <v>1005</v>
      </c>
      <c r="I103" s="3">
        <f>IF(AND($D103=1,$E103=1),VLOOKUP($C103,Sheet2!$A:$J,6,0),IF($E103=2,INDEX(Sheet2!J:J,MATCH($C103,Sheet2!$A:$A,0)+1),I102))</f>
        <v>1004</v>
      </c>
      <c r="K103" s="31">
        <v>0</v>
      </c>
      <c r="L103" s="31">
        <v>0</v>
      </c>
      <c r="M103" s="31">
        <v>0</v>
      </c>
      <c r="N103" s="27">
        <f>VLOOKUP(B103,Sheet5!$D:$G,3,0)</f>
        <v>0</v>
      </c>
      <c r="O103" s="27">
        <f>VLOOKUP(B103,Sheet5!$D:$G,4,0)</f>
        <v>0</v>
      </c>
      <c r="P103" s="27" t="s">
        <v>60</v>
      </c>
      <c r="Q103" s="27">
        <f>IFERROR(VLOOKUP(R103,Sheet2!V:X,3,FALSE),VLOOKUP(B103,Sheet5!D:H,5,0))</f>
        <v>311001003</v>
      </c>
      <c r="R103" s="27" t="str">
        <f>IF(E103=2,INDEX(Sheet2!P:P,MATCH(C103,Sheet2!A:A,0)+1),INDEX(Sheet2!AB:AB,MATCH(N103,Sheet2!AA:AA,0)))</f>
        <v>手刀连突</v>
      </c>
      <c r="S103" s="27" t="s">
        <v>2299</v>
      </c>
      <c r="T103" s="3" t="str">
        <f>INDEX(Sheet6!G:G,MATCH(B103,Sheet6!A:A,0))</f>
        <v>1431010,1</v>
      </c>
      <c r="U103" s="3">
        <v>1120001</v>
      </c>
      <c r="V103" s="3">
        <f>INDEX(Sheet6!H:H,MATCH(B103,Sheet6!A:A,0))</f>
        <v>130500</v>
      </c>
      <c r="W103" s="23">
        <v>0</v>
      </c>
      <c r="X103" s="3" t="s">
        <v>1336</v>
      </c>
      <c r="Y103" s="23">
        <v>1120001</v>
      </c>
      <c r="Z103" s="23">
        <v>696000</v>
      </c>
      <c r="AA103" s="27" t="str">
        <f>IF($E103=2,INDEX(Sheet2!Q:Q,MATCH($C103,Sheet2!$A:$A,0)+1),IF(OR(N103=3,N103=8,N103=13,,N103=38),INDEX(Sheet2!$AC:$AC,MATCH($N103,Sheet2!$AA:$AA,0))&amp;O103,INDEX(Sheet2!$AC:$AC,MATCH($N103,Sheet2!$AA:$AA,0))&amp;(O103/10)&amp;"%"))</f>
        <v>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30%&lt;/color&gt;。</v>
      </c>
    </row>
    <row r="104" spans="1:27">
      <c r="A104" s="23" t="s">
        <v>53</v>
      </c>
      <c r="B104" s="23">
        <f t="shared" si="0"/>
        <v>1015</v>
      </c>
      <c r="C104" s="3">
        <v>10</v>
      </c>
      <c r="D104" s="3">
        <v>15</v>
      </c>
      <c r="E104" s="3">
        <f t="shared" si="1"/>
        <v>1</v>
      </c>
      <c r="F104" s="3">
        <f>IF(AND($D104=1,$E104=1),VLOOKUP($C104,Sheet2!$A:$J,3,0),IF($E104=2,INDEX(Sheet2!G:G,MATCH($C104,Sheet2!$A:$A,0)+1),F103))</f>
        <v>1001</v>
      </c>
      <c r="G104" s="3">
        <f>IF(AND($D104=1,$E104=1),VLOOKUP($C104,Sheet2!$A:$J,4,0),IF($E104=2,INDEX(Sheet2!H:H,MATCH($C104,Sheet2!$A:$A,0)+1),G103))</f>
        <v>1002</v>
      </c>
      <c r="H104" s="3">
        <f>IF(AND($D104=1,$E104=1),VLOOKUP($C104,Sheet2!$A:$J,5,0),IF($E104=2,INDEX(Sheet2!I:I,MATCH($C104,Sheet2!$A:$A,0)+1),H103))</f>
        <v>1005</v>
      </c>
      <c r="I104" s="3">
        <f>IF(AND($D104=1,$E104=1),VLOOKUP($C104,Sheet2!$A:$J,6,0),IF($E104=2,INDEX(Sheet2!J:J,MATCH($C104,Sheet2!$A:$A,0)+1),I103))</f>
        <v>1004</v>
      </c>
      <c r="K104" s="31">
        <v>0</v>
      </c>
      <c r="L104" s="31">
        <v>0</v>
      </c>
      <c r="M104" s="31">
        <v>0</v>
      </c>
      <c r="N104" s="27">
        <f>VLOOKUP(B104,Sheet5!$D:$G,3,0)</f>
        <v>8</v>
      </c>
      <c r="O104" s="27">
        <f>VLOOKUP(B104,Sheet5!$D:$G,4,0)</f>
        <v>100</v>
      </c>
      <c r="P104" s="27" t="s">
        <v>54</v>
      </c>
      <c r="Q104" s="27">
        <f>IFERROR(VLOOKUP(R104,Sheet2!V:X,3,FALSE),VLOOKUP(B104,Sheet5!D:H,5,0))</f>
        <v>340020006</v>
      </c>
      <c r="R104" s="27" t="str">
        <f>IF($E104=2,INDEX(Sheet2!P:P,MATCH($C104,Sheet2!$A:$A,0)),INDEX(Sheet2!$AB:$AB,MATCH($N104,Sheet2!$AA:$AA,0)))</f>
        <v>攻击强化</v>
      </c>
      <c r="S104" s="27" t="str">
        <f>IF($E104=2,INDEX(Sheet2!Q:Q,MATCH($C104,Sheet2!$A:$A,0)),IF(OR(N104=3,N104=8,N104=13,,N104=38),INDEX(Sheet2!$AC:$AC,MATCH($N104,Sheet2!$AA:$AA,0))&amp;O104,INDEX(Sheet2!$AC:$AC,MATCH($N104,Sheet2!$AA:$AA,0))&amp;(O104/10)&amp;"%"))</f>
        <v>觉醒后基础攻击力增加100</v>
      </c>
      <c r="T104" s="3" t="str">
        <f>INDEX(Sheet6!G:G,MATCH(B104,Sheet6!A:A,0))</f>
        <v>1210008,8|1430001,3</v>
      </c>
      <c r="U104" s="3">
        <v>1120001</v>
      </c>
      <c r="V104" s="3">
        <f>INDEX(Sheet6!H:H,MATCH(B104,Sheet6!A:A,0))</f>
        <v>26000</v>
      </c>
      <c r="W104" s="23">
        <v>0</v>
      </c>
      <c r="X104" s="3" t="s">
        <v>1330</v>
      </c>
      <c r="Y104" s="23">
        <v>1120001</v>
      </c>
      <c r="Z104" s="23">
        <v>104000</v>
      </c>
      <c r="AA104" s="27" t="str">
        <f>IF($E104=2,INDEX(Sheet2!Q:Q,MATCH($C104,Sheet2!$A:$A,0)),IF(OR(N104=3,N104=8,N104=13,,N104=38),INDEX(Sheet2!$AC:$AC,MATCH($N104,Sheet2!$AA:$AA,0))&amp;O104,INDEX(Sheet2!$AC:$AC,MATCH($N104,Sheet2!$AA:$AA,0))&amp;(O104/10)&amp;"%"))</f>
        <v>觉醒后基础攻击力增加100</v>
      </c>
    </row>
    <row r="105" spans="1:27">
      <c r="A105" s="23" t="s">
        <v>53</v>
      </c>
      <c r="B105" s="23">
        <f t="shared" si="0"/>
        <v>1016</v>
      </c>
      <c r="C105" s="3">
        <v>10</v>
      </c>
      <c r="D105" s="3">
        <v>16</v>
      </c>
      <c r="E105" s="3">
        <f t="shared" si="1"/>
        <v>1</v>
      </c>
      <c r="F105" s="3">
        <f>IF(AND($D105=1,$E105=1),VLOOKUP($C105,Sheet2!$A:$J,3,0),IF($E105=2,INDEX(Sheet2!G:G,MATCH($C105,Sheet2!$A:$A,0)+1),F104))</f>
        <v>1001</v>
      </c>
      <c r="G105" s="3">
        <f>IF(AND($D105=1,$E105=1),VLOOKUP($C105,Sheet2!$A:$J,4,0),IF($E105=2,INDEX(Sheet2!H:H,MATCH($C105,Sheet2!$A:$A,0)+1),G104))</f>
        <v>1002</v>
      </c>
      <c r="H105" s="3">
        <f>IF(AND($D105=1,$E105=1),VLOOKUP($C105,Sheet2!$A:$J,5,0),IF($E105=2,INDEX(Sheet2!I:I,MATCH($C105,Sheet2!$A:$A,0)+1),H104))</f>
        <v>1005</v>
      </c>
      <c r="I105" s="3">
        <f>IF(AND($D105=1,$E105=1),VLOOKUP($C105,Sheet2!$A:$J,6,0),IF($E105=2,INDEX(Sheet2!J:J,MATCH($C105,Sheet2!$A:$A,0)+1),I104))</f>
        <v>1004</v>
      </c>
      <c r="K105" s="31">
        <v>0</v>
      </c>
      <c r="L105" s="31">
        <v>0</v>
      </c>
      <c r="M105" s="31">
        <v>0</v>
      </c>
      <c r="N105" s="27">
        <f>VLOOKUP(B105,Sheet5!$D:$G,3,0)</f>
        <v>3</v>
      </c>
      <c r="O105" s="27">
        <f>VLOOKUP(B105,Sheet5!$D:$G,4,0)</f>
        <v>600</v>
      </c>
      <c r="P105" s="27" t="s">
        <v>55</v>
      </c>
      <c r="Q105" s="27">
        <f>IFERROR(VLOOKUP(R105,Sheet2!V:X,3,FALSE),VLOOKUP(B105,Sheet5!D:H,5,0))</f>
        <v>340020009</v>
      </c>
      <c r="R105" s="27" t="str">
        <f>IF(E105=2,INDEX(Sheet2!P:P,MATCH(C105,Sheet2!A:A,0)),INDEX(Sheet2!AB:AB,MATCH(N105,Sheet2!AA:AA,0)))</f>
        <v>生命强化</v>
      </c>
      <c r="S105" s="27" t="str">
        <f>IF($E105=2,INDEX(Sheet2!Q:Q,MATCH($C105,Sheet2!$A:$A,0)),IF(OR(N105=3,N105=8,N105=13,,N105=38),INDEX(Sheet2!$AC:$AC,MATCH($N105,Sheet2!$AA:$AA,0))&amp;O105,INDEX(Sheet2!$AC:$AC,MATCH($N105,Sheet2!$AA:$AA,0))&amp;(O105/10)&amp;"%"))</f>
        <v>觉醒后基础生命上限增加600</v>
      </c>
      <c r="T105" s="3" t="str">
        <f>INDEX(Sheet6!G:G,MATCH(B105,Sheet6!A:A,0))</f>
        <v>1210008,12|1430001,6</v>
      </c>
      <c r="U105" s="3">
        <v>1120001</v>
      </c>
      <c r="V105" s="3">
        <f>INDEX(Sheet6!H:H,MATCH(B105,Sheet6!A:A,0))</f>
        <v>30000</v>
      </c>
      <c r="W105" s="23">
        <v>0</v>
      </c>
      <c r="X105" s="3" t="s">
        <v>1331</v>
      </c>
      <c r="Y105" s="23">
        <v>1120001</v>
      </c>
      <c r="Z105" s="23">
        <v>120000</v>
      </c>
      <c r="AA105" s="27" t="str">
        <f>IF($E105=2,INDEX(Sheet2!Q:Q,MATCH($C105,Sheet2!$A:$A,0)),IF(OR(N105=3,N105=8,N105=13,,N105=38),INDEX(Sheet2!$AC:$AC,MATCH($N105,Sheet2!$AA:$AA,0))&amp;O105,INDEX(Sheet2!$AC:$AC,MATCH($N105,Sheet2!$AA:$AA,0))&amp;(O105/10)&amp;"%"))</f>
        <v>觉醒后基础生命上限增加600</v>
      </c>
    </row>
    <row r="106" spans="1:27">
      <c r="A106" s="23" t="s">
        <v>53</v>
      </c>
      <c r="B106" s="23">
        <f t="shared" si="0"/>
        <v>1017</v>
      </c>
      <c r="C106" s="3">
        <v>10</v>
      </c>
      <c r="D106" s="3">
        <v>17</v>
      </c>
      <c r="E106" s="3">
        <f t="shared" si="1"/>
        <v>1</v>
      </c>
      <c r="F106" s="3">
        <f>IF(AND($D106=1,$E106=1),VLOOKUP($C106,Sheet2!$A:$J,3,0),IF($E106=2,INDEX(Sheet2!G:G,MATCH($C106,Sheet2!$A:$A,0)+1),F105))</f>
        <v>1001</v>
      </c>
      <c r="G106" s="3">
        <f>IF(AND($D106=1,$E106=1),VLOOKUP($C106,Sheet2!$A:$J,4,0),IF($E106=2,INDEX(Sheet2!H:H,MATCH($C106,Sheet2!$A:$A,0)+1),G105))</f>
        <v>1002</v>
      </c>
      <c r="H106" s="3">
        <f>IF(AND($D106=1,$E106=1),VLOOKUP($C106,Sheet2!$A:$J,5,0),IF($E106=2,INDEX(Sheet2!I:I,MATCH($C106,Sheet2!$A:$A,0)+1),H105))</f>
        <v>1005</v>
      </c>
      <c r="I106" s="3">
        <f>IF(AND($D106=1,$E106=1),VLOOKUP($C106,Sheet2!$A:$J,6,0),IF($E106=2,INDEX(Sheet2!J:J,MATCH($C106,Sheet2!$A:$A,0)+1),I105))</f>
        <v>1004</v>
      </c>
      <c r="K106" s="31">
        <v>0</v>
      </c>
      <c r="L106" s="31">
        <v>0</v>
      </c>
      <c r="M106" s="31">
        <v>0</v>
      </c>
      <c r="N106" s="27">
        <f>VLOOKUP(B106,Sheet5!$D:$G,3,0)</f>
        <v>3</v>
      </c>
      <c r="O106" s="27">
        <f>VLOOKUP(B106,Sheet5!$D:$G,4,0)</f>
        <v>600</v>
      </c>
      <c r="P106" s="27" t="s">
        <v>56</v>
      </c>
      <c r="Q106" s="27">
        <f>IFERROR(VLOOKUP(R106,Sheet2!V:X,3,FALSE),VLOOKUP(B106,Sheet5!D:H,5,0))</f>
        <v>340020009</v>
      </c>
      <c r="R106" s="27" t="str">
        <f>IF(E106=2,INDEX(Sheet2!P:P,MATCH(C106,Sheet2!A:A,0)),INDEX(Sheet2!AB:AB,MATCH(N106,Sheet2!AA:AA,0)))</f>
        <v>生命强化</v>
      </c>
      <c r="S106" s="27" t="str">
        <f>IF($E106=2,INDEX(Sheet2!Q:Q,MATCH($C106,Sheet2!$A:$A,0)),IF(OR(N106=3,N106=8,N106=13,,N106=38),INDEX(Sheet2!$AC:$AC,MATCH($N106,Sheet2!$AA:$AA,0))&amp;O106,INDEX(Sheet2!$AC:$AC,MATCH($N106,Sheet2!$AA:$AA,0))&amp;(O106/10)&amp;"%"))</f>
        <v>觉醒后基础生命上限增加600</v>
      </c>
      <c r="T106" s="3" t="str">
        <f>INDEX(Sheet6!G:G,MATCH(B106,Sheet6!A:A,0))</f>
        <v>1210008,16|1430001,9</v>
      </c>
      <c r="U106" s="3">
        <v>1120001</v>
      </c>
      <c r="V106" s="3">
        <f>INDEX(Sheet6!H:H,MATCH(B106,Sheet6!A:A,0))</f>
        <v>45000</v>
      </c>
      <c r="W106" s="23">
        <v>0</v>
      </c>
      <c r="X106" s="3" t="s">
        <v>1332</v>
      </c>
      <c r="Y106" s="23">
        <v>1120001</v>
      </c>
      <c r="Z106" s="23">
        <v>180000</v>
      </c>
      <c r="AA106" s="27" t="str">
        <f>IF($E106=2,INDEX(Sheet2!Q:Q,MATCH($C106,Sheet2!$A:$A,0)),IF(OR(N106=3,N106=8,N106=13,,N106=38),INDEX(Sheet2!$AC:$AC,MATCH($N106,Sheet2!$AA:$AA,0))&amp;O106,INDEX(Sheet2!$AC:$AC,MATCH($N106,Sheet2!$AA:$AA,0))&amp;(O106/10)&amp;"%"))</f>
        <v>觉醒后基础生命上限增加600</v>
      </c>
    </row>
    <row r="107" spans="1:27">
      <c r="A107" s="23" t="s">
        <v>53</v>
      </c>
      <c r="B107" s="23">
        <f t="shared" si="0"/>
        <v>1018</v>
      </c>
      <c r="C107" s="3">
        <v>10</v>
      </c>
      <c r="D107" s="3">
        <v>18</v>
      </c>
      <c r="E107" s="3">
        <f t="shared" si="1"/>
        <v>1</v>
      </c>
      <c r="F107" s="3">
        <f>IF(AND($D107=1,$E107=1),VLOOKUP($C107,Sheet2!$A:$J,3,0),IF($E107=2,INDEX(Sheet2!G:G,MATCH($C107,Sheet2!$A:$A,0)+1),F106))</f>
        <v>1001</v>
      </c>
      <c r="G107" s="3">
        <f>IF(AND($D107=1,$E107=1),VLOOKUP($C107,Sheet2!$A:$J,4,0),IF($E107=2,INDEX(Sheet2!H:H,MATCH($C107,Sheet2!$A:$A,0)+1),G106))</f>
        <v>1002</v>
      </c>
      <c r="H107" s="3">
        <f>IF(AND($D107=1,$E107=1),VLOOKUP($C107,Sheet2!$A:$J,5,0),IF($E107=2,INDEX(Sheet2!I:I,MATCH($C107,Sheet2!$A:$A,0)+1),H106))</f>
        <v>1005</v>
      </c>
      <c r="I107" s="3">
        <f>IF(AND($D107=1,$E107=1),VLOOKUP($C107,Sheet2!$A:$J,6,0),IF($E107=2,INDEX(Sheet2!J:J,MATCH($C107,Sheet2!$A:$A,0)+1),I106))</f>
        <v>1004</v>
      </c>
      <c r="K107" s="31">
        <v>0</v>
      </c>
      <c r="L107" s="31">
        <v>0</v>
      </c>
      <c r="M107" s="31">
        <v>0</v>
      </c>
      <c r="N107" s="27">
        <f>VLOOKUP(B107,Sheet5!$D:$G,3,0)</f>
        <v>13</v>
      </c>
      <c r="O107" s="27">
        <f>VLOOKUP(B107,Sheet5!$D:$G,4,0)</f>
        <v>130</v>
      </c>
      <c r="P107" s="27" t="s">
        <v>57</v>
      </c>
      <c r="Q107" s="27">
        <f>IFERROR(VLOOKUP(R107,Sheet2!V:X,3,FALSE),VLOOKUP(B107,Sheet5!D:H,5,0))</f>
        <v>340020004</v>
      </c>
      <c r="R107" s="27" t="str">
        <f>IF(E107=2,INDEX(Sheet2!P:P,MATCH(C107,Sheet2!A:A,0)),INDEX(Sheet2!AB:AB,MATCH(N107,Sheet2!AA:AA,0)))</f>
        <v>防御强化</v>
      </c>
      <c r="S107" s="27" t="str">
        <f>IF($E107=2,INDEX(Sheet2!Q:Q,MATCH($C107,Sheet2!$A:$A,0)),IF(OR(N107=3,N107=8,N107=13,,N107=38),INDEX(Sheet2!$AC:$AC,MATCH($N107,Sheet2!$AA:$AA,0))&amp;O107,INDEX(Sheet2!$AC:$AC,MATCH($N107,Sheet2!$AA:$AA,0))&amp;(O107/10)&amp;"%"))</f>
        <v>觉醒后基础防御力增加130</v>
      </c>
      <c r="T107" s="3" t="str">
        <f>INDEX(Sheet6!G:G,MATCH(B107,Sheet6!A:A,0))</f>
        <v>1210008,20|1430001,12</v>
      </c>
      <c r="U107" s="3">
        <v>1120001</v>
      </c>
      <c r="V107" s="3">
        <f>INDEX(Sheet6!H:H,MATCH(B107,Sheet6!A:A,0))</f>
        <v>67400</v>
      </c>
      <c r="W107" s="23">
        <v>0</v>
      </c>
      <c r="X107" s="3" t="s">
        <v>1333</v>
      </c>
      <c r="Y107" s="23">
        <v>1120001</v>
      </c>
      <c r="Z107" s="23">
        <v>269000</v>
      </c>
      <c r="AA107" s="27" t="str">
        <f>IF($E107=2,INDEX(Sheet2!Q:Q,MATCH($C107,Sheet2!$A:$A,0)),IF(OR(N107=3,N107=8,N107=13,,N107=38),INDEX(Sheet2!$AC:$AC,MATCH($N107,Sheet2!$AA:$AA,0))&amp;O107,INDEX(Sheet2!$AC:$AC,MATCH($N107,Sheet2!$AA:$AA,0))&amp;(O107/10)&amp;"%"))</f>
        <v>觉醒后基础防御力增加130</v>
      </c>
    </row>
    <row r="108" spans="1:27">
      <c r="A108" s="23" t="s">
        <v>53</v>
      </c>
      <c r="B108" s="23">
        <f t="shared" si="0"/>
        <v>1019</v>
      </c>
      <c r="C108" s="3">
        <v>10</v>
      </c>
      <c r="D108" s="3">
        <v>19</v>
      </c>
      <c r="E108" s="3">
        <f t="shared" si="1"/>
        <v>1</v>
      </c>
      <c r="F108" s="3">
        <f>IF(AND($D108=1,$E108=1),VLOOKUP($C108,Sheet2!$A:$J,3,0),IF($E108=2,INDEX(Sheet2!G:G,MATCH($C108,Sheet2!$A:$A,0)+1),F107))</f>
        <v>1001</v>
      </c>
      <c r="G108" s="3">
        <f>IF(AND($D108=1,$E108=1),VLOOKUP($C108,Sheet2!$A:$J,4,0),IF($E108=2,INDEX(Sheet2!H:H,MATCH($C108,Sheet2!$A:$A,0)+1),G107))</f>
        <v>1002</v>
      </c>
      <c r="H108" s="3">
        <f>IF(AND($D108=1,$E108=1),VLOOKUP($C108,Sheet2!$A:$J,5,0),IF($E108=2,INDEX(Sheet2!I:I,MATCH($C108,Sheet2!$A:$A,0)+1),H107))</f>
        <v>1005</v>
      </c>
      <c r="I108" s="3">
        <f>IF(AND($D108=1,$E108=1),VLOOKUP($C108,Sheet2!$A:$J,6,0),IF($E108=2,INDEX(Sheet2!J:J,MATCH($C108,Sheet2!$A:$A,0)+1),I107))</f>
        <v>1004</v>
      </c>
      <c r="K108" s="31">
        <v>0</v>
      </c>
      <c r="L108" s="31">
        <v>0</v>
      </c>
      <c r="M108" s="31">
        <v>0</v>
      </c>
      <c r="N108" s="27">
        <f>VLOOKUP(B108,Sheet5!$D:$G,3,0)</f>
        <v>3</v>
      </c>
      <c r="O108" s="27">
        <f>VLOOKUP(B108,Sheet5!$D:$G,4,0)</f>
        <v>1200</v>
      </c>
      <c r="P108" s="27" t="s">
        <v>58</v>
      </c>
      <c r="Q108" s="27">
        <f>IFERROR(VLOOKUP(R108,Sheet2!V:X,3,FALSE),VLOOKUP(B108,Sheet5!D:H,5,0))</f>
        <v>340020010</v>
      </c>
      <c r="R108" s="27" t="str">
        <f>IF(E108=2,INDEX(Sheet2!P:P,MATCH(C108,Sheet2!A:A,0)),INDEX(Sheet2!AB:AB,MATCH(N108,Sheet2!AA:AA,0)))</f>
        <v>生命强化</v>
      </c>
      <c r="S108" s="27" t="str">
        <f>IF($E108=2,INDEX(Sheet2!Q:Q,MATCH($C108,Sheet2!$A:$A,0)),IF(OR(N108=3,N108=8,N108=13,,N108=38),INDEX(Sheet2!$AC:$AC,MATCH($N108,Sheet2!$AA:$AA,0))&amp;O108,INDEX(Sheet2!$AC:$AC,MATCH($N108,Sheet2!$AA:$AA,0))&amp;(O108/10)&amp;"%"))</f>
        <v>觉醒后基础生命上限增加1200</v>
      </c>
      <c r="T108" s="3" t="str">
        <f>INDEX(Sheet6!G:G,MATCH(B108,Sheet6!A:A,0))</f>
        <v>1210008,24|1430001,15</v>
      </c>
      <c r="U108" s="3">
        <v>1120001</v>
      </c>
      <c r="V108" s="3">
        <f>INDEX(Sheet6!H:H,MATCH(B108,Sheet6!A:A,0))</f>
        <v>94200</v>
      </c>
      <c r="W108" s="23">
        <v>0</v>
      </c>
      <c r="X108" s="3" t="s">
        <v>1334</v>
      </c>
      <c r="Y108" s="23">
        <v>1120001</v>
      </c>
      <c r="Z108" s="23">
        <v>376000</v>
      </c>
      <c r="AA108" s="27" t="str">
        <f>IF($E108=2,INDEX(Sheet2!Q:Q,MATCH($C108,Sheet2!$A:$A,0)),IF(OR(N108=3,N108=8,N108=13,,N108=38),INDEX(Sheet2!$AC:$AC,MATCH($N108,Sheet2!$AA:$AA,0))&amp;O108,INDEX(Sheet2!$AC:$AC,MATCH($N108,Sheet2!$AA:$AA,0))&amp;(O108/10)&amp;"%"))</f>
        <v>觉醒后基础生命上限增加1200</v>
      </c>
    </row>
    <row r="109" spans="1:27">
      <c r="A109" s="23" t="s">
        <v>53</v>
      </c>
      <c r="B109" s="23">
        <f t="shared" si="0"/>
        <v>1020</v>
      </c>
      <c r="C109" s="3">
        <v>10</v>
      </c>
      <c r="D109" s="3">
        <v>20</v>
      </c>
      <c r="E109" s="3">
        <f t="shared" si="1"/>
        <v>1</v>
      </c>
      <c r="F109" s="3">
        <f>IF(AND($D109=1,$E109=1),VLOOKUP($C109,Sheet2!$A:$J,3,0),IF($E109=2,INDEX(Sheet2!G:G,MATCH($C109,Sheet2!$A:$A,0)+1),F108))</f>
        <v>1001</v>
      </c>
      <c r="G109" s="3">
        <f>IF(AND($D109=1,$E109=1),VLOOKUP($C109,Sheet2!$A:$J,4,0),IF($E109=2,INDEX(Sheet2!H:H,MATCH($C109,Sheet2!$A:$A,0)+1),G108))</f>
        <v>1002</v>
      </c>
      <c r="H109" s="3">
        <f>IF(AND($D109=1,$E109=1),VLOOKUP($C109,Sheet2!$A:$J,5,0),IF($E109=2,INDEX(Sheet2!I:I,MATCH($C109,Sheet2!$A:$A,0)+1),H108))</f>
        <v>1005</v>
      </c>
      <c r="I109" s="3">
        <f>IF(AND($D109=1,$E109=1),VLOOKUP($C109,Sheet2!$A:$J,6,0),IF($E109=2,INDEX(Sheet2!J:J,MATCH($C109,Sheet2!$A:$A,0)+1),I108))</f>
        <v>1004</v>
      </c>
      <c r="K109" s="31">
        <v>0</v>
      </c>
      <c r="L109" s="31">
        <v>0</v>
      </c>
      <c r="M109" s="31">
        <v>0</v>
      </c>
      <c r="N109" s="27">
        <f>VLOOKUP(B109,Sheet5!$D:$G,3,0)</f>
        <v>8</v>
      </c>
      <c r="O109" s="27">
        <f>VLOOKUP(B109,Sheet5!$D:$G,4,0)</f>
        <v>200</v>
      </c>
      <c r="P109" s="27" t="s">
        <v>59</v>
      </c>
      <c r="Q109" s="27">
        <f>IFERROR(VLOOKUP(R109,Sheet2!V:X,3,FALSE),VLOOKUP(B109,Sheet5!D:H,5,0))</f>
        <v>340020007</v>
      </c>
      <c r="R109" s="27" t="str">
        <f>IF(E109=2,INDEX(Sheet2!P:P,MATCH(C109,Sheet2!A:A,0)),INDEX(Sheet2!AB:AB,MATCH(N109,Sheet2!AA:AA,0)))</f>
        <v>攻击强化</v>
      </c>
      <c r="S109" s="27" t="str">
        <f>IF($E109=2,INDEX(Sheet2!Q:Q,MATCH($C109,Sheet2!$A:$A,0)),IF(OR(N109=3,N109=8,N109=13,,N109=38),INDEX(Sheet2!$AC:$AC,MATCH($N109,Sheet2!$AA:$AA,0))&amp;O109,INDEX(Sheet2!$AC:$AC,MATCH($N109,Sheet2!$AA:$AA,0))&amp;(O109/10)&amp;"%"))</f>
        <v>觉醒后基础攻击力增加200</v>
      </c>
      <c r="T109" s="3" t="str">
        <f>INDEX(Sheet6!G:G,MATCH(B109,Sheet6!A:A,0))</f>
        <v>1210008,32|1430001,18</v>
      </c>
      <c r="U109" s="3">
        <v>1120001</v>
      </c>
      <c r="V109" s="3">
        <f>INDEX(Sheet6!H:H,MATCH(B109,Sheet6!A:A,0))</f>
        <v>129000</v>
      </c>
      <c r="W109" s="23">
        <v>0</v>
      </c>
      <c r="X109" s="3" t="s">
        <v>1335</v>
      </c>
      <c r="Y109" s="23">
        <v>1120001</v>
      </c>
      <c r="Z109" s="23">
        <v>516000</v>
      </c>
      <c r="AA109" s="27" t="str">
        <f>IF($E109=2,INDEX(Sheet2!Q:Q,MATCH($C109,Sheet2!$A:$A,0)),IF(OR(N109=3,N109=8,N109=13,,N109=38),INDEX(Sheet2!$AC:$AC,MATCH($N109,Sheet2!$AA:$AA,0))&amp;O109,INDEX(Sheet2!$AC:$AC,MATCH($N109,Sheet2!$AA:$AA,0))&amp;(O109/10)&amp;"%"))</f>
        <v>觉醒后基础攻击力增加200</v>
      </c>
    </row>
    <row r="110" spans="1:27">
      <c r="A110" s="23" t="s">
        <v>53</v>
      </c>
      <c r="B110" s="23">
        <f t="shared" si="0"/>
        <v>1021</v>
      </c>
      <c r="C110" s="3">
        <v>10</v>
      </c>
      <c r="D110" s="3">
        <v>21</v>
      </c>
      <c r="E110" s="3">
        <f t="shared" si="1"/>
        <v>2</v>
      </c>
      <c r="F110" s="3">
        <f>IF(AND($D110=1,$E110=1),VLOOKUP($C110,Sheet2!$A:$J,3,0),IF($E110=2,INDEX(Sheet2!G:G,MATCH($C110,Sheet2!$A:$A,0)+2),F109))</f>
        <v>1001</v>
      </c>
      <c r="G110" s="3">
        <f>IF(AND($D110=1,$E110=1),VLOOKUP($C110,Sheet2!$A:$J,4,0),IF($E110=2,INDEX(Sheet2!H:H,MATCH($C110,Sheet2!$A:$A,0)+2),G109))</f>
        <v>1002</v>
      </c>
      <c r="H110" s="3">
        <f>IF(AND($D110=1,$E110=1),VLOOKUP($C110,Sheet2!$A:$J,5,0),IF($E110=2,INDEX(Sheet2!I:I,MATCH($C110,Sheet2!$A:$A,0)+2),H109))</f>
        <v>1006</v>
      </c>
      <c r="I110" s="3">
        <f>IF(AND($D110=1,$E110=1),VLOOKUP($C110,Sheet2!$A:$J,6,0),IF($E110=2,INDEX(Sheet2!J:J,MATCH($C110,Sheet2!$A:$A,0)+2),I109))</f>
        <v>1004</v>
      </c>
      <c r="K110" s="31">
        <v>0</v>
      </c>
      <c r="L110" s="31">
        <v>0</v>
      </c>
      <c r="M110" s="31">
        <v>0</v>
      </c>
      <c r="N110" s="27">
        <f>VLOOKUP(B110,Sheet5!$D:$G,3,0)</f>
        <v>0</v>
      </c>
      <c r="O110" s="27">
        <f>VLOOKUP(B110,Sheet5!$D:$G,4,0)</f>
        <v>0</v>
      </c>
      <c r="P110" s="27" t="s">
        <v>60</v>
      </c>
      <c r="Q110" s="27">
        <f>IFERROR(VLOOKUP(R110,Sheet2!V:X,3,FALSE),VLOOKUP(B110,Sheet5!D:H,5,0))</f>
        <v>311001003</v>
      </c>
      <c r="R110" s="27" t="str">
        <f>IF(E110=2,INDEX(Sheet2!P:P,MATCH(C110,Sheet2!A:A,0)+2),INDEX(Sheet2!AB:AB,MATCH(N110,Sheet2!AA:AA,0)))</f>
        <v>手刀连突</v>
      </c>
      <c r="S110" s="27" t="s">
        <v>2300</v>
      </c>
      <c r="T110" s="3" t="str">
        <f>INDEX(Sheet6!G:G,MATCH(B110,Sheet6!A:A,0))</f>
        <v>1431010,3</v>
      </c>
      <c r="U110" s="3">
        <v>1120001</v>
      </c>
      <c r="V110" s="3">
        <f>INDEX(Sheet6!H:H,MATCH(B110,Sheet6!A:A,0))</f>
        <v>174000</v>
      </c>
      <c r="W110" s="23">
        <v>0</v>
      </c>
      <c r="X110" s="3" t="s">
        <v>1336</v>
      </c>
      <c r="Y110" s="23">
        <v>1120001</v>
      </c>
      <c r="Z110" s="23">
        <v>696000</v>
      </c>
      <c r="AA110" s="27" t="str">
        <f>IF($E110=2,INDEX(Sheet2!Q:Q,MATCH($C110,Sheet2!$A:$A,0)+2),IF(OR(N110=3,N110=8,N110=13,,N110=38),INDEX(Sheet2!$AC:$AC,MATCH($N110,Sheet2!$AA:$AA,0))&amp;O110,INDEX(Sheet2!$AC:$AC,MATCH($N110,Sheet2!$AA:$AA,0))&amp;(O110/10)&amp;"%"))</f>
        <v>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33%&lt;/color&gt;。</v>
      </c>
    </row>
    <row r="111" spans="1:27">
      <c r="A111" s="23" t="s">
        <v>53</v>
      </c>
      <c r="B111" s="23">
        <f t="shared" si="0"/>
        <v>1022</v>
      </c>
      <c r="C111" s="3">
        <v>10</v>
      </c>
      <c r="D111" s="3">
        <v>22</v>
      </c>
      <c r="E111" s="3">
        <f t="shared" si="1"/>
        <v>1</v>
      </c>
      <c r="F111" s="3">
        <f>IF(AND($D111=1,$E111=1),VLOOKUP($C111,Sheet2!$A:$J,3,0),IF($E111=2,INDEX(Sheet2!G:G,MATCH($C111,Sheet2!$A:$A,0)+2),F110))</f>
        <v>1001</v>
      </c>
      <c r="G111" s="3">
        <f>IF(AND($D111=1,$E111=1),VLOOKUP($C111,Sheet2!$A:$J,4,0),IF($E111=2,INDEX(Sheet2!H:H,MATCH($C111,Sheet2!$A:$A,0)+2),G110))</f>
        <v>1002</v>
      </c>
      <c r="H111" s="3">
        <f>IF(AND($D111=1,$E111=1),VLOOKUP($C111,Sheet2!$A:$J,5,0),IF($E111=2,INDEX(Sheet2!I:I,MATCH($C111,Sheet2!$A:$A,0)+2),H110))</f>
        <v>1006</v>
      </c>
      <c r="I111" s="3">
        <f>IF(AND($D111=1,$E111=1),VLOOKUP($C111,Sheet2!$A:$J,6,0),IF($E111=2,INDEX(Sheet2!J:J,MATCH($C111,Sheet2!$A:$A,0)+2),I110))</f>
        <v>1004</v>
      </c>
      <c r="K111" s="31">
        <v>0</v>
      </c>
      <c r="L111" s="31">
        <v>0</v>
      </c>
      <c r="M111" s="31">
        <v>0</v>
      </c>
      <c r="N111" s="27">
        <f>VLOOKUP(B111,Sheet5!$D:$G,3,0)</f>
        <v>8</v>
      </c>
      <c r="O111" s="27">
        <f>VLOOKUP(B111,Sheet5!$D:$G,4,0)</f>
        <v>100</v>
      </c>
      <c r="P111" s="27" t="s">
        <v>54</v>
      </c>
      <c r="Q111" s="27">
        <f>IFERROR(VLOOKUP(R111,Sheet2!V:X,3,FALSE),VLOOKUP(B111,Sheet5!D:H,5,0))</f>
        <v>340020006</v>
      </c>
      <c r="R111" s="27" t="str">
        <f>IF($E111=2,INDEX(Sheet2!P:P,MATCH($C111,Sheet2!$A:$A,0)),INDEX(Sheet2!$AB:$AB,MATCH($N111,Sheet2!$AA:$AA,0)))</f>
        <v>攻击强化</v>
      </c>
      <c r="S111" s="27" t="str">
        <f>IF($E111=2,INDEX(Sheet2!Q:Q,MATCH($C111,Sheet2!$A:$A,0)),IF(OR(N111=3,N111=8,N111=13,,N111=38),INDEX(Sheet2!$AC:$AC,MATCH($N111,Sheet2!$AA:$AA,0))&amp;O111,INDEX(Sheet2!$AC:$AC,MATCH($N111,Sheet2!$AA:$AA,0))&amp;(O111/10)&amp;"%"))</f>
        <v>觉醒后基础攻击力增加100</v>
      </c>
      <c r="T111" s="3" t="str">
        <f>INDEX(Sheet6!G:G,MATCH(B111,Sheet6!A:A,0))</f>
        <v>1210008,10|1430001,9</v>
      </c>
      <c r="U111" s="3">
        <v>1120001</v>
      </c>
      <c r="V111" s="3">
        <f>INDEX(Sheet6!H:H,MATCH(B111,Sheet6!A:A,0))</f>
        <v>32500</v>
      </c>
      <c r="W111" s="23">
        <v>0</v>
      </c>
      <c r="X111" s="3" t="s">
        <v>1330</v>
      </c>
      <c r="Y111" s="23">
        <v>1120001</v>
      </c>
      <c r="Z111" s="23">
        <v>104000</v>
      </c>
      <c r="AA111" s="27" t="str">
        <f>IF($E111=2,INDEX(Sheet2!Q:Q,MATCH($C111,Sheet2!$A:$A,0)),IF(OR(N111=3,N111=8,N111=13,,N111=38),INDEX(Sheet2!$AC:$AC,MATCH($N111,Sheet2!$AA:$AA,0))&amp;O111,INDEX(Sheet2!$AC:$AC,MATCH($N111,Sheet2!$AA:$AA,0))&amp;(O111/10)&amp;"%"))</f>
        <v>觉醒后基础攻击力增加100</v>
      </c>
    </row>
    <row r="112" spans="1:27">
      <c r="A112" s="23" t="s">
        <v>53</v>
      </c>
      <c r="B112" s="23">
        <f t="shared" si="0"/>
        <v>1023</v>
      </c>
      <c r="C112" s="3">
        <v>10</v>
      </c>
      <c r="D112" s="3">
        <v>23</v>
      </c>
      <c r="E112" s="3">
        <f t="shared" si="1"/>
        <v>1</v>
      </c>
      <c r="F112" s="3">
        <f>IF(AND($D112=1,$E112=1),VLOOKUP($C112,Sheet2!$A:$J,3,0),IF($E112=2,INDEX(Sheet2!G:G,MATCH($C112,Sheet2!$A:$A,0)+2),F111))</f>
        <v>1001</v>
      </c>
      <c r="G112" s="3">
        <f>IF(AND($D112=1,$E112=1),VLOOKUP($C112,Sheet2!$A:$J,4,0),IF($E112=2,INDEX(Sheet2!H:H,MATCH($C112,Sheet2!$A:$A,0)+2),G111))</f>
        <v>1002</v>
      </c>
      <c r="H112" s="3">
        <f>IF(AND($D112=1,$E112=1),VLOOKUP($C112,Sheet2!$A:$J,5,0),IF($E112=2,INDEX(Sheet2!I:I,MATCH($C112,Sheet2!$A:$A,0)+2),H111))</f>
        <v>1006</v>
      </c>
      <c r="I112" s="3">
        <f>IF(AND($D112=1,$E112=1),VLOOKUP($C112,Sheet2!$A:$J,6,0),IF($E112=2,INDEX(Sheet2!J:J,MATCH($C112,Sheet2!$A:$A,0)+2),I111))</f>
        <v>1004</v>
      </c>
      <c r="K112" s="31">
        <v>0</v>
      </c>
      <c r="L112" s="31">
        <v>0</v>
      </c>
      <c r="M112" s="31">
        <v>0</v>
      </c>
      <c r="N112" s="27">
        <f>VLOOKUP(B112,Sheet5!$D:$G,3,0)</f>
        <v>3</v>
      </c>
      <c r="O112" s="27">
        <f>VLOOKUP(B112,Sheet5!$D:$G,4,0)</f>
        <v>600</v>
      </c>
      <c r="P112" s="27" t="s">
        <v>55</v>
      </c>
      <c r="Q112" s="27">
        <f>IFERROR(VLOOKUP(R112,Sheet2!V:X,3,FALSE),VLOOKUP(B112,Sheet5!D:H,5,0))</f>
        <v>340020009</v>
      </c>
      <c r="R112" s="27" t="str">
        <f>IF(E112=2,INDEX(Sheet2!P:P,MATCH(C112,Sheet2!A:A,0)),INDEX(Sheet2!AB:AB,MATCH(N112,Sheet2!AA:AA,0)))</f>
        <v>生命强化</v>
      </c>
      <c r="S112" s="27" t="str">
        <f>IF($E112=2,INDEX(Sheet2!Q:Q,MATCH($C112,Sheet2!$A:$A,0)),IF(OR(N112=3,N112=8,N112=13,,N112=38),INDEX(Sheet2!$AC:$AC,MATCH($N112,Sheet2!$AA:$AA,0))&amp;O112,INDEX(Sheet2!$AC:$AC,MATCH($N112,Sheet2!$AA:$AA,0))&amp;(O112/10)&amp;"%"))</f>
        <v>觉醒后基础生命上限增加600</v>
      </c>
      <c r="T112" s="3" t="str">
        <f>INDEX(Sheet6!G:G,MATCH(B112,Sheet6!A:A,0))</f>
        <v>1210008,15|1430001,18</v>
      </c>
      <c r="U112" s="3">
        <v>1120001</v>
      </c>
      <c r="V112" s="3">
        <f>INDEX(Sheet6!H:H,MATCH(B112,Sheet6!A:A,0))</f>
        <v>37500</v>
      </c>
      <c r="W112" s="23">
        <v>0</v>
      </c>
      <c r="X112" s="3" t="s">
        <v>1331</v>
      </c>
      <c r="Y112" s="23">
        <v>1120001</v>
      </c>
      <c r="Z112" s="23">
        <v>120000</v>
      </c>
      <c r="AA112" s="27" t="str">
        <f>IF($E112=2,INDEX(Sheet2!Q:Q,MATCH($C112,Sheet2!$A:$A,0)),IF(OR(N112=3,N112=8,N112=13,,N112=38),INDEX(Sheet2!$AC:$AC,MATCH($N112,Sheet2!$AA:$AA,0))&amp;O112,INDEX(Sheet2!$AC:$AC,MATCH($N112,Sheet2!$AA:$AA,0))&amp;(O112/10)&amp;"%"))</f>
        <v>觉醒后基础生命上限增加600</v>
      </c>
    </row>
    <row r="113" spans="1:27">
      <c r="A113" s="23" t="s">
        <v>53</v>
      </c>
      <c r="B113" s="23">
        <f t="shared" si="0"/>
        <v>1024</v>
      </c>
      <c r="C113" s="3">
        <v>10</v>
      </c>
      <c r="D113" s="3">
        <v>24</v>
      </c>
      <c r="E113" s="3">
        <f t="shared" si="1"/>
        <v>1</v>
      </c>
      <c r="F113" s="3">
        <f>IF(AND($D113=1,$E113=1),VLOOKUP($C113,Sheet2!$A:$J,3,0),IF($E113=2,INDEX(Sheet2!G:G,MATCH($C113,Sheet2!$A:$A,0)+2),F112))</f>
        <v>1001</v>
      </c>
      <c r="G113" s="3">
        <f>IF(AND($D113=1,$E113=1),VLOOKUP($C113,Sheet2!$A:$J,4,0),IF($E113=2,INDEX(Sheet2!H:H,MATCH($C113,Sheet2!$A:$A,0)+2),G112))</f>
        <v>1002</v>
      </c>
      <c r="H113" s="3">
        <f>IF(AND($D113=1,$E113=1),VLOOKUP($C113,Sheet2!$A:$J,5,0),IF($E113=2,INDEX(Sheet2!I:I,MATCH($C113,Sheet2!$A:$A,0)+2),H112))</f>
        <v>1006</v>
      </c>
      <c r="I113" s="3">
        <f>IF(AND($D113=1,$E113=1),VLOOKUP($C113,Sheet2!$A:$J,6,0),IF($E113=2,INDEX(Sheet2!J:J,MATCH($C113,Sheet2!$A:$A,0)+2),I112))</f>
        <v>1004</v>
      </c>
      <c r="K113" s="31">
        <v>0</v>
      </c>
      <c r="L113" s="31">
        <v>0</v>
      </c>
      <c r="M113" s="31">
        <v>0</v>
      </c>
      <c r="N113" s="27">
        <f>VLOOKUP(B113,Sheet5!$D:$G,3,0)</f>
        <v>8</v>
      </c>
      <c r="O113" s="27">
        <f>VLOOKUP(B113,Sheet5!$D:$G,4,0)</f>
        <v>100</v>
      </c>
      <c r="P113" s="27" t="s">
        <v>56</v>
      </c>
      <c r="Q113" s="27">
        <f>IFERROR(VLOOKUP(R113,Sheet2!V:X,3,FALSE),VLOOKUP(B113,Sheet5!D:H,5,0))</f>
        <v>340020006</v>
      </c>
      <c r="R113" s="27" t="str">
        <f>IF(E113=2,INDEX(Sheet2!P:P,MATCH(C113,Sheet2!A:A,0)),INDEX(Sheet2!AB:AB,MATCH(N113,Sheet2!AA:AA,0)))</f>
        <v>攻击强化</v>
      </c>
      <c r="S113" s="27" t="str">
        <f>IF($E113=2,INDEX(Sheet2!Q:Q,MATCH($C113,Sheet2!$A:$A,0)),IF(OR(N113=3,N113=8,N113=13,,N113=38),INDEX(Sheet2!$AC:$AC,MATCH($N113,Sheet2!$AA:$AA,0))&amp;O113,INDEX(Sheet2!$AC:$AC,MATCH($N113,Sheet2!$AA:$AA,0))&amp;(O113/10)&amp;"%"))</f>
        <v>觉醒后基础攻击力增加100</v>
      </c>
      <c r="T113" s="3" t="str">
        <f>INDEX(Sheet6!G:G,MATCH(B113,Sheet6!A:A,0))</f>
        <v>1210008,20|1430001,27</v>
      </c>
      <c r="U113" s="3">
        <v>1120001</v>
      </c>
      <c r="V113" s="3">
        <f>INDEX(Sheet6!H:H,MATCH(B113,Sheet6!A:A,0))</f>
        <v>56250</v>
      </c>
      <c r="W113" s="23">
        <v>0</v>
      </c>
      <c r="X113" s="3" t="s">
        <v>1332</v>
      </c>
      <c r="Y113" s="23">
        <v>1120001</v>
      </c>
      <c r="Z113" s="23">
        <v>180000</v>
      </c>
      <c r="AA113" s="27" t="str">
        <f>IF($E113=2,INDEX(Sheet2!Q:Q,MATCH($C113,Sheet2!$A:$A,0)),IF(OR(N113=3,N113=8,N113=13,,N113=38),INDEX(Sheet2!$AC:$AC,MATCH($N113,Sheet2!$AA:$AA,0))&amp;O113,INDEX(Sheet2!$AC:$AC,MATCH($N113,Sheet2!$AA:$AA,0))&amp;(O113/10)&amp;"%"))</f>
        <v>觉醒后基础攻击力增加100</v>
      </c>
    </row>
    <row r="114" spans="1:27">
      <c r="A114" s="23" t="s">
        <v>53</v>
      </c>
      <c r="B114" s="23">
        <f t="shared" si="0"/>
        <v>1025</v>
      </c>
      <c r="C114" s="3">
        <v>10</v>
      </c>
      <c r="D114" s="3">
        <v>25</v>
      </c>
      <c r="E114" s="3">
        <f t="shared" si="1"/>
        <v>1</v>
      </c>
      <c r="F114" s="3">
        <f>IF(AND($D114=1,$E114=1),VLOOKUP($C114,Sheet2!$A:$J,3,0),IF($E114=2,INDEX(Sheet2!G:G,MATCH($C114,Sheet2!$A:$A,0)+2),F113))</f>
        <v>1001</v>
      </c>
      <c r="G114" s="3">
        <f>IF(AND($D114=1,$E114=1),VLOOKUP($C114,Sheet2!$A:$J,4,0),IF($E114=2,INDEX(Sheet2!H:H,MATCH($C114,Sheet2!$A:$A,0)+2),G113))</f>
        <v>1002</v>
      </c>
      <c r="H114" s="3">
        <f>IF(AND($D114=1,$E114=1),VLOOKUP($C114,Sheet2!$A:$J,5,0),IF($E114=2,INDEX(Sheet2!I:I,MATCH($C114,Sheet2!$A:$A,0)+2),H113))</f>
        <v>1006</v>
      </c>
      <c r="I114" s="3">
        <f>IF(AND($D114=1,$E114=1),VLOOKUP($C114,Sheet2!$A:$J,6,0),IF($E114=2,INDEX(Sheet2!J:J,MATCH($C114,Sheet2!$A:$A,0)+2),I113))</f>
        <v>1004</v>
      </c>
      <c r="K114" s="31">
        <v>0</v>
      </c>
      <c r="L114" s="31">
        <v>0</v>
      </c>
      <c r="M114" s="31">
        <v>0</v>
      </c>
      <c r="N114" s="27">
        <f>VLOOKUP(B114,Sheet5!$D:$G,3,0)</f>
        <v>13</v>
      </c>
      <c r="O114" s="27">
        <f>VLOOKUP(B114,Sheet5!$D:$G,4,0)</f>
        <v>130</v>
      </c>
      <c r="P114" s="27" t="s">
        <v>57</v>
      </c>
      <c r="Q114" s="27">
        <f>IFERROR(VLOOKUP(R114,Sheet2!V:X,3,FALSE),VLOOKUP(B114,Sheet5!D:H,5,0))</f>
        <v>340020004</v>
      </c>
      <c r="R114" s="27" t="str">
        <f>IF(E114=2,INDEX(Sheet2!P:P,MATCH(C114,Sheet2!A:A,0)),INDEX(Sheet2!AB:AB,MATCH(N114,Sheet2!AA:AA,0)))</f>
        <v>防御强化</v>
      </c>
      <c r="S114" s="27" t="str">
        <f>IF($E114=2,INDEX(Sheet2!Q:Q,MATCH($C114,Sheet2!$A:$A,0)),IF(OR(N114=3,N114=8,N114=13,,N114=38),INDEX(Sheet2!$AC:$AC,MATCH($N114,Sheet2!$AA:$AA,0))&amp;O114,INDEX(Sheet2!$AC:$AC,MATCH($N114,Sheet2!$AA:$AA,0))&amp;(O114/10)&amp;"%"))</f>
        <v>觉醒后基础防御力增加130</v>
      </c>
      <c r="T114" s="3" t="str">
        <f>INDEX(Sheet6!G:G,MATCH(B114,Sheet6!A:A,0))</f>
        <v>1210008,25|1430001,36</v>
      </c>
      <c r="U114" s="3">
        <v>1120001</v>
      </c>
      <c r="V114" s="3">
        <f>INDEX(Sheet6!H:H,MATCH(B114,Sheet6!A:A,0))</f>
        <v>84250</v>
      </c>
      <c r="W114" s="23">
        <v>0</v>
      </c>
      <c r="X114" s="3" t="s">
        <v>1333</v>
      </c>
      <c r="Y114" s="23">
        <v>1120001</v>
      </c>
      <c r="Z114" s="23">
        <v>269000</v>
      </c>
      <c r="AA114" s="27" t="str">
        <f>IF($E114=2,INDEX(Sheet2!Q:Q,MATCH($C114,Sheet2!$A:$A,0)),IF(OR(N114=3,N114=8,N114=13,,N114=38),INDEX(Sheet2!$AC:$AC,MATCH($N114,Sheet2!$AA:$AA,0))&amp;O114,INDEX(Sheet2!$AC:$AC,MATCH($N114,Sheet2!$AA:$AA,0))&amp;(O114/10)&amp;"%"))</f>
        <v>觉醒后基础防御力增加130</v>
      </c>
    </row>
    <row r="115" spans="1:27">
      <c r="A115" s="23" t="s">
        <v>53</v>
      </c>
      <c r="B115" s="23">
        <f t="shared" si="0"/>
        <v>1026</v>
      </c>
      <c r="C115" s="3">
        <v>10</v>
      </c>
      <c r="D115" s="3">
        <v>26</v>
      </c>
      <c r="E115" s="3">
        <f t="shared" si="1"/>
        <v>1</v>
      </c>
      <c r="F115" s="3">
        <f>IF(AND($D115=1,$E115=1),VLOOKUP($C115,Sheet2!$A:$J,3,0),IF($E115=2,INDEX(Sheet2!G:G,MATCH($C115,Sheet2!$A:$A,0)+2),F114))</f>
        <v>1001</v>
      </c>
      <c r="G115" s="3">
        <f>IF(AND($D115=1,$E115=1),VLOOKUP($C115,Sheet2!$A:$J,4,0),IF($E115=2,INDEX(Sheet2!H:H,MATCH($C115,Sheet2!$A:$A,0)+2),G114))</f>
        <v>1002</v>
      </c>
      <c r="H115" s="3">
        <f>IF(AND($D115=1,$E115=1),VLOOKUP($C115,Sheet2!$A:$J,5,0),IF($E115=2,INDEX(Sheet2!I:I,MATCH($C115,Sheet2!$A:$A,0)+2),H114))</f>
        <v>1006</v>
      </c>
      <c r="I115" s="3">
        <f>IF(AND($D115=1,$E115=1),VLOOKUP($C115,Sheet2!$A:$J,6,0),IF($E115=2,INDEX(Sheet2!J:J,MATCH($C115,Sheet2!$A:$A,0)+2),I114))</f>
        <v>1004</v>
      </c>
      <c r="K115" s="31">
        <v>0</v>
      </c>
      <c r="L115" s="31">
        <v>0</v>
      </c>
      <c r="M115" s="31">
        <v>0</v>
      </c>
      <c r="N115" s="27">
        <f>VLOOKUP(B115,Sheet5!$D:$G,3,0)</f>
        <v>3</v>
      </c>
      <c r="O115" s="27">
        <f>VLOOKUP(B115,Sheet5!$D:$G,4,0)</f>
        <v>1200</v>
      </c>
      <c r="P115" s="27" t="s">
        <v>58</v>
      </c>
      <c r="Q115" s="27">
        <f>IFERROR(VLOOKUP(R115,Sheet2!V:X,3,FALSE),VLOOKUP(B115,Sheet5!D:H,5,0))</f>
        <v>340020010</v>
      </c>
      <c r="R115" s="27" t="str">
        <f>IF(E115=2,INDEX(Sheet2!P:P,MATCH(C115,Sheet2!A:A,0)),INDEX(Sheet2!AB:AB,MATCH(N115,Sheet2!AA:AA,0)))</f>
        <v>生命强化</v>
      </c>
      <c r="S115" s="27" t="str">
        <f>IF($E115=2,INDEX(Sheet2!Q:Q,MATCH($C115,Sheet2!$A:$A,0)),IF(OR(N115=3,N115=8,N115=13,,N115=38),INDEX(Sheet2!$AC:$AC,MATCH($N115,Sheet2!$AA:$AA,0))&amp;O115,INDEX(Sheet2!$AC:$AC,MATCH($N115,Sheet2!$AA:$AA,0))&amp;(O115/10)&amp;"%"))</f>
        <v>觉醒后基础生命上限增加1200</v>
      </c>
      <c r="T115" s="3" t="str">
        <f>INDEX(Sheet6!G:G,MATCH(B115,Sheet6!A:A,0))</f>
        <v>1210008,30|1430001,45</v>
      </c>
      <c r="U115" s="3">
        <v>1120001</v>
      </c>
      <c r="V115" s="3">
        <f>INDEX(Sheet6!H:H,MATCH(B115,Sheet6!A:A,0))</f>
        <v>117750</v>
      </c>
      <c r="W115" s="23">
        <v>0</v>
      </c>
      <c r="X115" s="3" t="s">
        <v>1334</v>
      </c>
      <c r="Y115" s="23">
        <v>1120001</v>
      </c>
      <c r="Z115" s="23">
        <v>376000</v>
      </c>
      <c r="AA115" s="27" t="str">
        <f>IF($E115=2,INDEX(Sheet2!Q:Q,MATCH($C115,Sheet2!$A:$A,0)),IF(OR(N115=3,N115=8,N115=13,,N115=38),INDEX(Sheet2!$AC:$AC,MATCH($N115,Sheet2!$AA:$AA,0))&amp;O115,INDEX(Sheet2!$AC:$AC,MATCH($N115,Sheet2!$AA:$AA,0))&amp;(O115/10)&amp;"%"))</f>
        <v>觉醒后基础生命上限增加1200</v>
      </c>
    </row>
    <row r="116" spans="1:27">
      <c r="A116" s="23" t="s">
        <v>53</v>
      </c>
      <c r="B116" s="23">
        <f t="shared" si="0"/>
        <v>1027</v>
      </c>
      <c r="C116" s="3">
        <v>10</v>
      </c>
      <c r="D116" s="3">
        <v>27</v>
      </c>
      <c r="E116" s="3">
        <f t="shared" si="1"/>
        <v>1</v>
      </c>
      <c r="F116" s="3">
        <f>IF(AND($D116=1,$E116=1),VLOOKUP($C116,Sheet2!$A:$J,3,0),IF($E116=2,INDEX(Sheet2!G:G,MATCH($C116,Sheet2!$A:$A,0)+2),F115))</f>
        <v>1001</v>
      </c>
      <c r="G116" s="3">
        <f>IF(AND($D116=1,$E116=1),VLOOKUP($C116,Sheet2!$A:$J,4,0),IF($E116=2,INDEX(Sheet2!H:H,MATCH($C116,Sheet2!$A:$A,0)+2),G115))</f>
        <v>1002</v>
      </c>
      <c r="H116" s="3">
        <f>IF(AND($D116=1,$E116=1),VLOOKUP($C116,Sheet2!$A:$J,5,0),IF($E116=2,INDEX(Sheet2!I:I,MATCH($C116,Sheet2!$A:$A,0)+2),H115))</f>
        <v>1006</v>
      </c>
      <c r="I116" s="3">
        <f>IF(AND($D116=1,$E116=1),VLOOKUP($C116,Sheet2!$A:$J,6,0),IF($E116=2,INDEX(Sheet2!J:J,MATCH($C116,Sheet2!$A:$A,0)+2),I115))</f>
        <v>1004</v>
      </c>
      <c r="K116" s="31">
        <v>0</v>
      </c>
      <c r="L116" s="31">
        <v>0</v>
      </c>
      <c r="M116" s="31">
        <v>0</v>
      </c>
      <c r="N116" s="27">
        <f>VLOOKUP(B116,Sheet5!$D:$G,3,0)</f>
        <v>8</v>
      </c>
      <c r="O116" s="27">
        <f>VLOOKUP(B116,Sheet5!$D:$G,4,0)</f>
        <v>200</v>
      </c>
      <c r="P116" s="27" t="s">
        <v>59</v>
      </c>
      <c r="Q116" s="27">
        <f>IFERROR(VLOOKUP(R116,Sheet2!V:X,3,FALSE),VLOOKUP(B116,Sheet5!D:H,5,0))</f>
        <v>340020007</v>
      </c>
      <c r="R116" s="27" t="str">
        <f>IF(E116=2,INDEX(Sheet2!P:P,MATCH(C116,Sheet2!A:A,0)),INDEX(Sheet2!AB:AB,MATCH(N116,Sheet2!AA:AA,0)))</f>
        <v>攻击强化</v>
      </c>
      <c r="S116" s="27" t="str">
        <f>IF($E116=2,INDEX(Sheet2!Q:Q,MATCH($C116,Sheet2!$A:$A,0)),IF(OR(N116=3,N116=8,N116=13,,N116=38),INDEX(Sheet2!$AC:$AC,MATCH($N116,Sheet2!$AA:$AA,0))&amp;O116,INDEX(Sheet2!$AC:$AC,MATCH($N116,Sheet2!$AA:$AA,0))&amp;(O116/10)&amp;"%"))</f>
        <v>觉醒后基础攻击力增加200</v>
      </c>
      <c r="T116" s="3" t="str">
        <f>INDEX(Sheet6!G:G,MATCH(B116,Sheet6!A:A,0))</f>
        <v>1210008,40|1430001,54</v>
      </c>
      <c r="U116" s="3">
        <v>1120001</v>
      </c>
      <c r="V116" s="3">
        <f>INDEX(Sheet6!H:H,MATCH(B116,Sheet6!A:A,0))</f>
        <v>161250</v>
      </c>
      <c r="W116" s="23">
        <v>0</v>
      </c>
      <c r="X116" s="3" t="s">
        <v>1335</v>
      </c>
      <c r="Y116" s="23">
        <v>1120001</v>
      </c>
      <c r="Z116" s="23">
        <v>516000</v>
      </c>
      <c r="AA116" s="27" t="str">
        <f>IF($E116=2,INDEX(Sheet2!Q:Q,MATCH($C116,Sheet2!$A:$A,0)),IF(OR(N116=3,N116=8,N116=13,,N116=38),INDEX(Sheet2!$AC:$AC,MATCH($N116,Sheet2!$AA:$AA,0))&amp;O116,INDEX(Sheet2!$AC:$AC,MATCH($N116,Sheet2!$AA:$AA,0))&amp;(O116/10)&amp;"%"))</f>
        <v>觉醒后基础攻击力增加200</v>
      </c>
    </row>
    <row r="117" spans="1:27">
      <c r="A117" s="23" t="s">
        <v>53</v>
      </c>
      <c r="B117" s="23">
        <f t="shared" si="0"/>
        <v>1028</v>
      </c>
      <c r="C117" s="3">
        <v>10</v>
      </c>
      <c r="D117" s="3">
        <v>28</v>
      </c>
      <c r="E117" s="3">
        <f t="shared" si="1"/>
        <v>2</v>
      </c>
      <c r="F117" s="3">
        <f>IF(AND($D117=1,$E117=1),VLOOKUP($C117,Sheet2!$A:$J,3,0),IF($E117=2,INDEX(Sheet2!G:G,MATCH($C117,Sheet2!$A:$A,0)+3),F116))</f>
        <v>1001</v>
      </c>
      <c r="G117" s="3">
        <f>IF(AND($D117=1,$E117=1),VLOOKUP($C117,Sheet2!$A:$J,4,0),IF($E117=2,INDEX(Sheet2!H:H,MATCH($C117,Sheet2!$A:$A,0)+3),G116))</f>
        <v>1002</v>
      </c>
      <c r="H117" s="3">
        <f>IF(AND($D117=1,$E117=1),VLOOKUP($C117,Sheet2!$A:$J,5,0),IF($E117=2,INDEX(Sheet2!I:I,MATCH($C117,Sheet2!$A:$A,0)+3),H116))</f>
        <v>1006</v>
      </c>
      <c r="I117" s="3">
        <f>IF(AND($D117=1,$E117=1),VLOOKUP($C117,Sheet2!$A:$J,6,0),IF($E117=2,INDEX(Sheet2!J:J,MATCH($C117,Sheet2!$A:$A,0)+3),I116))</f>
        <v>1007</v>
      </c>
      <c r="K117" s="31">
        <v>0</v>
      </c>
      <c r="L117" s="31">
        <v>0</v>
      </c>
      <c r="M117" s="31">
        <v>0</v>
      </c>
      <c r="N117" s="27">
        <f>VLOOKUP(B117,Sheet5!$D:$G,3,0)</f>
        <v>0</v>
      </c>
      <c r="O117" s="27">
        <f>VLOOKUP(B117,Sheet5!$D:$G,4,0)</f>
        <v>0</v>
      </c>
      <c r="P117" s="27" t="s">
        <v>60</v>
      </c>
      <c r="Q117" s="27">
        <f>IFERROR(VLOOKUP(R117,Sheet2!V:X,3,FALSE),VLOOKUP(B117,Sheet5!D:H,5,0))</f>
        <v>311001004</v>
      </c>
      <c r="R117" s="27" t="str">
        <f>IF(E117=2,INDEX(Sheet2!P:P,MATCH(C117,Sheet2!A:A,0)+3),INDEX(Sheet2!AB:AB,MATCH(N117,Sheet2!AA:AA,0)))</f>
        <v>夺命手刀</v>
      </c>
      <c r="S117" s="27" t="s">
        <v>2301</v>
      </c>
      <c r="T117" s="3" t="str">
        <f>INDEX(Sheet6!G:G,MATCH(B117,Sheet6!A:A,0))</f>
        <v>1431010,9</v>
      </c>
      <c r="U117" s="3">
        <v>1120001</v>
      </c>
      <c r="V117" s="3">
        <f>INDEX(Sheet6!H:H,MATCH(B117,Sheet6!A:A,0))</f>
        <v>217500</v>
      </c>
      <c r="W117" s="23">
        <v>0</v>
      </c>
      <c r="X117" s="3" t="s">
        <v>1336</v>
      </c>
      <c r="Y117" s="23">
        <v>1120001</v>
      </c>
      <c r="Z117" s="23">
        <v>696000</v>
      </c>
      <c r="AA117" s="27" t="str">
        <f>IF($E117=2,INDEX(Sheet2!Q:Q,MATCH($C117,Sheet2!$A:$A,0)+3),IF(OR(N117=3,N117=8,N117=13,,N117=38),INDEX(Sheet2!$AC:$AC,MATCH($N117,Sheet2!$AA:$AA,0))&amp;O117,INDEX(Sheet2!$AC:$AC,MATCH($N117,Sheet2!$AA:$AA,0))&amp;(O117/10)&amp;"%"))</f>
        <v>对全体敌人造成&lt;color=#e56000&gt;4&lt;/color&gt;段伤害，每段伤害为攻击力的&lt;color=#e56000&gt;45%&lt;/color&gt;，并获得&lt;color=#e56000&gt;1&lt;/color&gt;层的&lt;color=#f2b600&gt;无畏&lt;/color&gt;</v>
      </c>
    </row>
    <row r="118" spans="1:27">
      <c r="A118" s="23" t="s">
        <v>53</v>
      </c>
      <c r="B118" s="23">
        <f t="shared" si="0"/>
        <v>1101</v>
      </c>
      <c r="C118" s="3">
        <v>11</v>
      </c>
      <c r="D118" s="3">
        <v>1</v>
      </c>
      <c r="E118" s="3">
        <f t="shared" si="1"/>
        <v>1</v>
      </c>
      <c r="F118" s="3">
        <f>IF(AND($D118=1,$E118=1),VLOOKUP($C118,Sheet2!$A:$J,3,0),IF($E118=2,INDEX(Sheet2!G:G,MATCH($C118,Sheet2!$A:$A,0)),F117))</f>
        <v>1101</v>
      </c>
      <c r="G118" s="3">
        <f>IF(AND($D118=1,$E118=1),VLOOKUP($C118,Sheet2!$A:$J,4,0),IF($E118=2,INDEX(Sheet2!H:H,MATCH($C118,Sheet2!$A:$A,0)),G117))</f>
        <v>0</v>
      </c>
      <c r="H118" s="3">
        <f>IF(AND($D118=1,$E118=1),VLOOKUP($C118,Sheet2!$A:$J,5,0),IF($E118=2,INDEX(Sheet2!I:I,MATCH($C118,Sheet2!$A:$A,0)),H117))</f>
        <v>1106</v>
      </c>
      <c r="I118" s="3">
        <f>IF(AND($D118=1,$E118=1),VLOOKUP($C118,Sheet2!$A:$J,6,0),IF($E118=2,INDEX(Sheet2!J:J,MATCH($C118,Sheet2!$A:$A,0)),I117))</f>
        <v>0</v>
      </c>
      <c r="K118" s="31">
        <v>0</v>
      </c>
      <c r="L118" s="31">
        <v>0</v>
      </c>
      <c r="M118" s="31">
        <v>0</v>
      </c>
      <c r="N118" s="27">
        <f>VLOOKUP(B118,Sheet5!$D:$G,3,0)</f>
        <v>8</v>
      </c>
      <c r="O118" s="27">
        <f>VLOOKUP(B118,Sheet5!$D:$G,4,0)</f>
        <v>80</v>
      </c>
      <c r="P118" s="27" t="s">
        <v>54</v>
      </c>
      <c r="Q118" s="27">
        <f>IFERROR(VLOOKUP(R118,Sheet2!V:X,3,FALSE),VLOOKUP(B118,Sheet5!D:H,5,0))</f>
        <v>340020006</v>
      </c>
      <c r="R118" s="27" t="str">
        <f>IF($E118=2,INDEX(Sheet2!P:P,MATCH($C118,Sheet2!$A:$A,0)),INDEX(Sheet2!$AB:$AB,MATCH($N118,Sheet2!$AA:$AA,0)))</f>
        <v>攻击强化</v>
      </c>
      <c r="S118" s="27" t="str">
        <f>IF($E118=2,INDEX(Sheet2!Q:Q,MATCH($C118,Sheet2!$A:$A,0)),IF(OR(N118=3,N118=8,N118=13,,N118=38),INDEX(Sheet2!$AC:$AC,MATCH($N118,Sheet2!$AA:$AA,0))&amp;O118,INDEX(Sheet2!$AC:$AC,MATCH($N118,Sheet2!$AA:$AA,0))&amp;(O118/10)&amp;"%"))</f>
        <v>觉醒后基础攻击力增加80</v>
      </c>
      <c r="T118" s="3" t="str">
        <f>INDEX(Sheet6!G:G,MATCH(B118,Sheet6!A:A,0))</f>
        <v>1210001,32</v>
      </c>
      <c r="U118" s="3">
        <v>1120001</v>
      </c>
      <c r="V118" s="3">
        <f>INDEX(Sheet6!H:H,MATCH(B118,Sheet6!A:A,0))</f>
        <v>10400</v>
      </c>
      <c r="W118" s="23">
        <v>0</v>
      </c>
      <c r="X118" s="3" t="str">
        <f>VLOOKUP(B118,Sheet4!A:N,14,FALSE)</f>
        <v>1210001,16|1210002,8|1210003,8</v>
      </c>
      <c r="Y118" s="23">
        <v>1120001</v>
      </c>
      <c r="Z118" s="23">
        <f t="shared" si="2"/>
        <v>104000</v>
      </c>
      <c r="AA118" s="27" t="str">
        <f>IF($E118=2,INDEX(Sheet2!Q:Q,MATCH($C118,Sheet2!$A:$A,0)),IF(OR(N118=3,N118=8,N118=13,,N118=38),INDEX(Sheet2!$AC:$AC,MATCH($N118,Sheet2!$AA:$AA,0))&amp;O118,INDEX(Sheet2!$AC:$AC,MATCH($N118,Sheet2!$AA:$AA,0))&amp;(O118/10)&amp;"%"))</f>
        <v>觉醒后基础攻击力增加80</v>
      </c>
    </row>
    <row r="119" spans="1:27">
      <c r="A119" s="23" t="s">
        <v>53</v>
      </c>
      <c r="B119" s="23">
        <f t="shared" si="0"/>
        <v>1102</v>
      </c>
      <c r="C119" s="3">
        <v>11</v>
      </c>
      <c r="D119" s="3">
        <v>2</v>
      </c>
      <c r="E119" s="3">
        <f t="shared" si="1"/>
        <v>1</v>
      </c>
      <c r="F119" s="3">
        <f>IF(AND($D119=1,$E119=1),VLOOKUP($C119,Sheet2!$A:$J,3,0),IF($E119=2,INDEX(Sheet2!G:G,MATCH($C119,Sheet2!$A:$A,0)),F118))</f>
        <v>1101</v>
      </c>
      <c r="G119" s="3">
        <f>IF(AND($D119=1,$E119=1),VLOOKUP($C119,Sheet2!$A:$J,4,0),IF($E119=2,INDEX(Sheet2!H:H,MATCH($C119,Sheet2!$A:$A,0)),G118))</f>
        <v>0</v>
      </c>
      <c r="H119" s="3">
        <f>IF(AND($D119=1,$E119=1),VLOOKUP($C119,Sheet2!$A:$J,5,0),IF($E119=2,INDEX(Sheet2!I:I,MATCH($C119,Sheet2!$A:$A,0)),H118))</f>
        <v>1106</v>
      </c>
      <c r="I119" s="3">
        <f>IF(AND($D119=1,$E119=1),VLOOKUP($C119,Sheet2!$A:$J,6,0),IF($E119=2,INDEX(Sheet2!J:J,MATCH($C119,Sheet2!$A:$A,0)),I118))</f>
        <v>0</v>
      </c>
      <c r="K119" s="31">
        <v>0</v>
      </c>
      <c r="L119" s="31">
        <v>0</v>
      </c>
      <c r="M119" s="31">
        <v>0</v>
      </c>
      <c r="N119" s="27">
        <f>VLOOKUP(B119,Sheet5!$D:$G,3,0)</f>
        <v>3</v>
      </c>
      <c r="O119" s="27">
        <f>VLOOKUP(B119,Sheet5!$D:$G,4,0)</f>
        <v>480</v>
      </c>
      <c r="P119" s="27" t="s">
        <v>55</v>
      </c>
      <c r="Q119" s="27">
        <f>IFERROR(VLOOKUP(R119,Sheet2!V:X,3,FALSE),VLOOKUP(B119,Sheet5!D:H,5,0))</f>
        <v>340020009</v>
      </c>
      <c r="R119" s="27" t="str">
        <f>IF(E119=2,INDEX(Sheet2!P:P,MATCH(C119,Sheet2!A:A,0)),INDEX(Sheet2!AB:AB,MATCH(N119,Sheet2!AA:AA,0)))</f>
        <v>生命强化</v>
      </c>
      <c r="S119" s="27" t="str">
        <f>IF($E119=2,INDEX(Sheet2!Q:Q,MATCH($C119,Sheet2!$A:$A,0)),IF(OR(N119=3,N119=8,N119=13,,N119=38),INDEX(Sheet2!$AC:$AC,MATCH($N119,Sheet2!$AA:$AA,0))&amp;O119,INDEX(Sheet2!$AC:$AC,MATCH($N119,Sheet2!$AA:$AA,0))&amp;(O119/10)&amp;"%"))</f>
        <v>觉醒后基础生命上限增加480</v>
      </c>
      <c r="T119" s="3" t="str">
        <f>INDEX(Sheet6!G:G,MATCH(B119,Sheet6!A:A,0))</f>
        <v>1210001,48</v>
      </c>
      <c r="U119" s="3">
        <v>1120001</v>
      </c>
      <c r="V119" s="3">
        <f>INDEX(Sheet6!H:H,MATCH(B119,Sheet6!A:A,0))</f>
        <v>12000</v>
      </c>
      <c r="W119" s="23">
        <v>0</v>
      </c>
      <c r="X119" s="3" t="str">
        <f>VLOOKUP(B119,Sheet4!A:N,14,FALSE)</f>
        <v>1210001,40|1210002,20|1210003,20</v>
      </c>
      <c r="Y119" s="23">
        <v>1120001</v>
      </c>
      <c r="Z119" s="23">
        <f t="shared" si="2"/>
        <v>120000</v>
      </c>
      <c r="AA119" s="27" t="str">
        <f>IF($E119=2,INDEX(Sheet2!Q:Q,MATCH($C119,Sheet2!$A:$A,0)),IF(OR(N119=3,N119=8,N119=13,,N119=38),INDEX(Sheet2!$AC:$AC,MATCH($N119,Sheet2!$AA:$AA,0))&amp;O119,INDEX(Sheet2!$AC:$AC,MATCH($N119,Sheet2!$AA:$AA,0))&amp;(O119/10)&amp;"%"))</f>
        <v>觉醒后基础生命上限增加480</v>
      </c>
    </row>
    <row r="120" spans="1:27">
      <c r="A120" s="23" t="s">
        <v>53</v>
      </c>
      <c r="B120" s="23">
        <f t="shared" si="0"/>
        <v>1103</v>
      </c>
      <c r="C120" s="3">
        <v>11</v>
      </c>
      <c r="D120" s="3">
        <v>3</v>
      </c>
      <c r="E120" s="3">
        <f t="shared" si="1"/>
        <v>1</v>
      </c>
      <c r="F120" s="3">
        <f>IF(AND($D120=1,$E120=1),VLOOKUP($C120,Sheet2!$A:$J,3,0),IF($E120=2,INDEX(Sheet2!G:G,MATCH($C120,Sheet2!$A:$A,0)),F119))</f>
        <v>1101</v>
      </c>
      <c r="G120" s="3">
        <f>IF(AND($D120=1,$E120=1),VLOOKUP($C120,Sheet2!$A:$J,4,0),IF($E120=2,INDEX(Sheet2!H:H,MATCH($C120,Sheet2!$A:$A,0)),G119))</f>
        <v>0</v>
      </c>
      <c r="H120" s="3">
        <f>IF(AND($D120=1,$E120=1),VLOOKUP($C120,Sheet2!$A:$J,5,0),IF($E120=2,INDEX(Sheet2!I:I,MATCH($C120,Sheet2!$A:$A,0)),H119))</f>
        <v>1106</v>
      </c>
      <c r="I120" s="3">
        <f>IF(AND($D120=1,$E120=1),VLOOKUP($C120,Sheet2!$A:$J,6,0),IF($E120=2,INDEX(Sheet2!J:J,MATCH($C120,Sheet2!$A:$A,0)),I119))</f>
        <v>0</v>
      </c>
      <c r="K120" s="31">
        <v>0</v>
      </c>
      <c r="L120" s="31">
        <v>0</v>
      </c>
      <c r="M120" s="31">
        <v>0</v>
      </c>
      <c r="N120" s="27">
        <f>VLOOKUP(B120,Sheet5!$D:$G,3,0)</f>
        <v>38</v>
      </c>
      <c r="O120" s="27">
        <f>VLOOKUP(B120,Sheet5!$D:$G,4,0)</f>
        <v>12</v>
      </c>
      <c r="P120" s="27" t="s">
        <v>56</v>
      </c>
      <c r="Q120" s="27">
        <f>IFERROR(VLOOKUP(R120,Sheet2!V:X,3,FALSE),VLOOKUP(B120,Sheet5!D:H,5,0))</f>
        <v>340020011</v>
      </c>
      <c r="R120" s="27" t="str">
        <f>IF(E120=2,INDEX(Sheet2!P:P,MATCH(C120,Sheet2!A:A,0)),INDEX(Sheet2!AB:AB,MATCH(N120,Sheet2!AA:AA,0)))</f>
        <v>速度强化</v>
      </c>
      <c r="S120" s="27" t="str">
        <f>IF($E120=2,INDEX(Sheet2!Q:Q,MATCH($C120,Sheet2!$A:$A,0)),IF(OR(N120=3,N120=8,N120=13,,N120=38),INDEX(Sheet2!$AC:$AC,MATCH($N120,Sheet2!$AA:$AA,0))&amp;O120,INDEX(Sheet2!$AC:$AC,MATCH($N120,Sheet2!$AA:$AA,0))&amp;(O120/10)&amp;"%"))</f>
        <v>觉醒后基础速度增加12</v>
      </c>
      <c r="T120" s="3" t="str">
        <f>INDEX(Sheet6!G:G,MATCH(B120,Sheet6!A:A,0))</f>
        <v>1210004,20</v>
      </c>
      <c r="U120" s="3">
        <v>1120001</v>
      </c>
      <c r="V120" s="3">
        <f>INDEX(Sheet6!H:H,MATCH(B120,Sheet6!A:A,0))</f>
        <v>18000</v>
      </c>
      <c r="W120" s="23">
        <v>0</v>
      </c>
      <c r="X120" s="3" t="str">
        <f>VLOOKUP(B120,Sheet4!A:N,14,FALSE)</f>
        <v>1210001,72|1210002,36|1210003,36</v>
      </c>
      <c r="Y120" s="23">
        <v>1120001</v>
      </c>
      <c r="Z120" s="23">
        <f t="shared" si="2"/>
        <v>180000</v>
      </c>
      <c r="AA120" s="27" t="str">
        <f>IF($E120=2,INDEX(Sheet2!Q:Q,MATCH($C120,Sheet2!$A:$A,0)),IF(OR(N120=3,N120=8,N120=13,,N120=38),INDEX(Sheet2!$AC:$AC,MATCH($N120,Sheet2!$AA:$AA,0))&amp;O120,INDEX(Sheet2!$AC:$AC,MATCH($N120,Sheet2!$AA:$AA,0))&amp;(O120/10)&amp;"%"))</f>
        <v>觉醒后基础速度增加12</v>
      </c>
    </row>
    <row r="121" spans="1:27">
      <c r="A121" s="23" t="s">
        <v>53</v>
      </c>
      <c r="B121" s="23">
        <f t="shared" si="0"/>
        <v>1104</v>
      </c>
      <c r="C121" s="3">
        <v>11</v>
      </c>
      <c r="D121" s="3">
        <v>4</v>
      </c>
      <c r="E121" s="3">
        <f t="shared" si="1"/>
        <v>1</v>
      </c>
      <c r="F121" s="3">
        <f>IF(AND($D121=1,$E121=1),VLOOKUP($C121,Sheet2!$A:$J,3,0),IF($E121=2,INDEX(Sheet2!G:G,MATCH($C121,Sheet2!$A:$A,0)),F120))</f>
        <v>1101</v>
      </c>
      <c r="G121" s="3">
        <f>IF(AND($D121=1,$E121=1),VLOOKUP($C121,Sheet2!$A:$J,4,0),IF($E121=2,INDEX(Sheet2!H:H,MATCH($C121,Sheet2!$A:$A,0)),G120))</f>
        <v>0</v>
      </c>
      <c r="H121" s="3">
        <f>IF(AND($D121=1,$E121=1),VLOOKUP($C121,Sheet2!$A:$J,5,0),IF($E121=2,INDEX(Sheet2!I:I,MATCH($C121,Sheet2!$A:$A,0)),H120))</f>
        <v>1106</v>
      </c>
      <c r="I121" s="3">
        <f>IF(AND($D121=1,$E121=1),VLOOKUP($C121,Sheet2!$A:$J,6,0),IF($E121=2,INDEX(Sheet2!J:J,MATCH($C121,Sheet2!$A:$A,0)),I120))</f>
        <v>0</v>
      </c>
      <c r="K121" s="31">
        <v>0</v>
      </c>
      <c r="L121" s="31">
        <v>0</v>
      </c>
      <c r="M121" s="31">
        <v>0</v>
      </c>
      <c r="N121" s="27">
        <f>VLOOKUP(B121,Sheet5!$D:$G,3,0)</f>
        <v>13</v>
      </c>
      <c r="O121" s="27">
        <f>VLOOKUP(B121,Sheet5!$D:$G,4,0)</f>
        <v>104</v>
      </c>
      <c r="P121" s="27" t="s">
        <v>57</v>
      </c>
      <c r="Q121" s="27">
        <f>IFERROR(VLOOKUP(R121,Sheet2!V:X,3,FALSE),VLOOKUP(B121,Sheet5!D:H,5,0))</f>
        <v>340020004</v>
      </c>
      <c r="R121" s="27" t="str">
        <f>IF(E121=2,INDEX(Sheet2!P:P,MATCH(C121,Sheet2!A:A,0)),INDEX(Sheet2!AB:AB,MATCH(N121,Sheet2!AA:AA,0)))</f>
        <v>防御强化</v>
      </c>
      <c r="S121" s="27" t="str">
        <f>IF($E121=2,INDEX(Sheet2!Q:Q,MATCH($C121,Sheet2!$A:$A,0)),IF(OR(N121=3,N121=8,N121=13,,N121=38),INDEX(Sheet2!$AC:$AC,MATCH($N121,Sheet2!$AA:$AA,0))&amp;O121,INDEX(Sheet2!$AC:$AC,MATCH($N121,Sheet2!$AA:$AA,0))&amp;(O121/10)&amp;"%"))</f>
        <v>觉醒后基础防御力增加104</v>
      </c>
      <c r="T121" s="3" t="str">
        <f>INDEX(Sheet6!G:G,MATCH(B121,Sheet6!A:A,0))</f>
        <v>1210004,24</v>
      </c>
      <c r="U121" s="3">
        <v>1120001</v>
      </c>
      <c r="V121" s="3">
        <f>INDEX(Sheet6!H:H,MATCH(B121,Sheet6!A:A,0))</f>
        <v>26900</v>
      </c>
      <c r="W121" s="23">
        <v>0</v>
      </c>
      <c r="X121" s="3" t="str">
        <f>VLOOKUP(B121,Sheet4!A:N,14,FALSE)</f>
        <v>1210001,112|1210002,56|1210003,56</v>
      </c>
      <c r="Y121" s="23">
        <v>1120001</v>
      </c>
      <c r="Z121" s="23">
        <f t="shared" si="2"/>
        <v>269000</v>
      </c>
      <c r="AA121" s="27" t="str">
        <f>IF($E121=2,INDEX(Sheet2!Q:Q,MATCH($C121,Sheet2!$A:$A,0)),IF(OR(N121=3,N121=8,N121=13,,N121=38),INDEX(Sheet2!$AC:$AC,MATCH($N121,Sheet2!$AA:$AA,0))&amp;O121,INDEX(Sheet2!$AC:$AC,MATCH($N121,Sheet2!$AA:$AA,0))&amp;(O121/10)&amp;"%"))</f>
        <v>觉醒后基础防御力增加104</v>
      </c>
    </row>
    <row r="122" spans="1:27">
      <c r="A122" s="23" t="s">
        <v>53</v>
      </c>
      <c r="B122" s="23">
        <f t="shared" si="0"/>
        <v>1105</v>
      </c>
      <c r="C122" s="3">
        <v>11</v>
      </c>
      <c r="D122" s="3">
        <v>5</v>
      </c>
      <c r="E122" s="3">
        <f t="shared" ref="E122:E185" si="3">IF(N122&gt;0,1,2)</f>
        <v>1</v>
      </c>
      <c r="F122" s="3">
        <f>IF(AND($D122=1,$E122=1),VLOOKUP($C122,Sheet2!$A:$J,3,0),IF($E122=2,INDEX(Sheet2!G:G,MATCH($C122,Sheet2!$A:$A,0)),F121))</f>
        <v>1101</v>
      </c>
      <c r="G122" s="3">
        <f>IF(AND($D122=1,$E122=1),VLOOKUP($C122,Sheet2!$A:$J,4,0),IF($E122=2,INDEX(Sheet2!H:H,MATCH($C122,Sheet2!$A:$A,0)),G121))</f>
        <v>0</v>
      </c>
      <c r="H122" s="3">
        <f>IF(AND($D122=1,$E122=1),VLOOKUP($C122,Sheet2!$A:$J,5,0),IF($E122=2,INDEX(Sheet2!I:I,MATCH($C122,Sheet2!$A:$A,0)),H121))</f>
        <v>1106</v>
      </c>
      <c r="I122" s="3">
        <f>IF(AND($D122=1,$E122=1),VLOOKUP($C122,Sheet2!$A:$J,6,0),IF($E122=2,INDEX(Sheet2!J:J,MATCH($C122,Sheet2!$A:$A,0)),I121))</f>
        <v>0</v>
      </c>
      <c r="K122" s="31">
        <v>0</v>
      </c>
      <c r="L122" s="31">
        <v>0</v>
      </c>
      <c r="M122" s="31">
        <v>0</v>
      </c>
      <c r="N122" s="27">
        <f>VLOOKUP(B122,Sheet5!$D:$G,3,0)</f>
        <v>3</v>
      </c>
      <c r="O122" s="27">
        <f>VLOOKUP(B122,Sheet5!$D:$G,4,0)</f>
        <v>960</v>
      </c>
      <c r="P122" s="27" t="s">
        <v>58</v>
      </c>
      <c r="Q122" s="27">
        <f>IFERROR(VLOOKUP(R122,Sheet2!V:X,3,FALSE),VLOOKUP(B122,Sheet5!D:H,5,0))</f>
        <v>340020010</v>
      </c>
      <c r="R122" s="27" t="str">
        <f>IF(E122=2,INDEX(Sheet2!P:P,MATCH(C122,Sheet2!A:A,0)),INDEX(Sheet2!AB:AB,MATCH(N122,Sheet2!AA:AA,0)))</f>
        <v>生命强化</v>
      </c>
      <c r="S122" s="27" t="str">
        <f>IF($E122=2,INDEX(Sheet2!Q:Q,MATCH($C122,Sheet2!$A:$A,0)),IF(OR(N122=3,N122=8,N122=13,,N122=38),INDEX(Sheet2!$AC:$AC,MATCH($N122,Sheet2!$AA:$AA,0))&amp;O122,INDEX(Sheet2!$AC:$AC,MATCH($N122,Sheet2!$AA:$AA,0))&amp;(O122/10)&amp;"%"))</f>
        <v>觉醒后基础生命上限增加960</v>
      </c>
      <c r="T122" s="3" t="str">
        <f>INDEX(Sheet6!G:G,MATCH(B122,Sheet6!A:A,0))</f>
        <v>1210004,32</v>
      </c>
      <c r="U122" s="3">
        <v>1120001</v>
      </c>
      <c r="V122" s="3">
        <f>INDEX(Sheet6!H:H,MATCH(B122,Sheet6!A:A,0))</f>
        <v>37600</v>
      </c>
      <c r="W122" s="23">
        <v>0</v>
      </c>
      <c r="X122" s="3" t="str">
        <f>VLOOKUP(B122,Sheet4!A:N,14,FALSE)</f>
        <v>1210001,160|1210002,80|1210003,80</v>
      </c>
      <c r="Y122" s="23">
        <v>1120001</v>
      </c>
      <c r="Z122" s="23">
        <f t="shared" si="2"/>
        <v>376000</v>
      </c>
      <c r="AA122" s="27" t="str">
        <f>IF($E122=2,INDEX(Sheet2!Q:Q,MATCH($C122,Sheet2!$A:$A,0)),IF(OR(N122=3,N122=8,N122=13,,N122=38),INDEX(Sheet2!$AC:$AC,MATCH($N122,Sheet2!$AA:$AA,0))&amp;O122,INDEX(Sheet2!$AC:$AC,MATCH($N122,Sheet2!$AA:$AA,0))&amp;(O122/10)&amp;"%"))</f>
        <v>觉醒后基础生命上限增加960</v>
      </c>
    </row>
    <row r="123" spans="1:27">
      <c r="A123" s="23" t="s">
        <v>53</v>
      </c>
      <c r="B123" s="23">
        <f t="shared" si="0"/>
        <v>1106</v>
      </c>
      <c r="C123" s="3">
        <v>11</v>
      </c>
      <c r="D123" s="3">
        <v>6</v>
      </c>
      <c r="E123" s="3">
        <f t="shared" si="3"/>
        <v>1</v>
      </c>
      <c r="F123" s="3">
        <f>IF(AND($D123=1,$E123=1),VLOOKUP($C123,Sheet2!$A:$J,3,0),IF($E123=2,INDEX(Sheet2!G:G,MATCH($C123,Sheet2!$A:$A,0)),F122))</f>
        <v>1101</v>
      </c>
      <c r="G123" s="3">
        <f>IF(AND($D123=1,$E123=1),VLOOKUP($C123,Sheet2!$A:$J,4,0),IF($E123=2,INDEX(Sheet2!H:H,MATCH($C123,Sheet2!$A:$A,0)),G122))</f>
        <v>0</v>
      </c>
      <c r="H123" s="3">
        <f>IF(AND($D123=1,$E123=1),VLOOKUP($C123,Sheet2!$A:$J,5,0),IF($E123=2,INDEX(Sheet2!I:I,MATCH($C123,Sheet2!$A:$A,0)),H122))</f>
        <v>1106</v>
      </c>
      <c r="I123" s="3">
        <f>IF(AND($D123=1,$E123=1),VLOOKUP($C123,Sheet2!$A:$J,6,0),IF($E123=2,INDEX(Sheet2!J:J,MATCH($C123,Sheet2!$A:$A,0)),I122))</f>
        <v>0</v>
      </c>
      <c r="K123" s="31">
        <v>0</v>
      </c>
      <c r="L123" s="31">
        <v>0</v>
      </c>
      <c r="M123" s="31">
        <v>0</v>
      </c>
      <c r="N123" s="27">
        <f>VLOOKUP(B123,Sheet5!$D:$G,3,0)</f>
        <v>8</v>
      </c>
      <c r="O123" s="27">
        <f>VLOOKUP(B123,Sheet5!$D:$G,4,0)</f>
        <v>160</v>
      </c>
      <c r="P123" s="27" t="s">
        <v>59</v>
      </c>
      <c r="Q123" s="27">
        <f>IFERROR(VLOOKUP(R123,Sheet2!V:X,3,FALSE),VLOOKUP(B123,Sheet5!D:H,5,0))</f>
        <v>340020007</v>
      </c>
      <c r="R123" s="27" t="str">
        <f>IF(E123=2,INDEX(Sheet2!P:P,MATCH(C123,Sheet2!A:A,0)),INDEX(Sheet2!AB:AB,MATCH(N123,Sheet2!AA:AA,0)))</f>
        <v>攻击强化</v>
      </c>
      <c r="S123" s="27" t="str">
        <f>IF($E123=2,INDEX(Sheet2!Q:Q,MATCH($C123,Sheet2!$A:$A,0)),IF(OR(N123=3,N123=8,N123=13,,N123=38),INDEX(Sheet2!$AC:$AC,MATCH($N123,Sheet2!$AA:$AA,0))&amp;O123,INDEX(Sheet2!$AC:$AC,MATCH($N123,Sheet2!$AA:$AA,0))&amp;(O123/10)&amp;"%"))</f>
        <v>觉醒后基础攻击力增加160</v>
      </c>
      <c r="T123" s="3" t="str">
        <f>INDEX(Sheet6!G:G,MATCH(B123,Sheet6!A:A,0))</f>
        <v>1210007,12</v>
      </c>
      <c r="U123" s="3">
        <v>1120001</v>
      </c>
      <c r="V123" s="3">
        <f>INDEX(Sheet6!H:H,MATCH(B123,Sheet6!A:A,0))</f>
        <v>51600</v>
      </c>
      <c r="W123" s="23">
        <v>0</v>
      </c>
      <c r="X123" s="3" t="str">
        <f>VLOOKUP(B123,Sheet4!A:N,14,FALSE)</f>
        <v>1210001,216|1210002,108|1210003,108</v>
      </c>
      <c r="Y123" s="23">
        <v>1120001</v>
      </c>
      <c r="Z123" s="23">
        <f t="shared" si="2"/>
        <v>516000</v>
      </c>
      <c r="AA123" s="27" t="str">
        <f>IF($E123=2,INDEX(Sheet2!Q:Q,MATCH($C123,Sheet2!$A:$A,0)),IF(OR(N123=3,N123=8,N123=13,,N123=38),INDEX(Sheet2!$AC:$AC,MATCH($N123,Sheet2!$AA:$AA,0))&amp;O123,INDEX(Sheet2!$AC:$AC,MATCH($N123,Sheet2!$AA:$AA,0))&amp;(O123/10)&amp;"%"))</f>
        <v>觉醒后基础攻击力增加160</v>
      </c>
    </row>
    <row r="124" spans="1:27">
      <c r="A124" s="23" t="s">
        <v>53</v>
      </c>
      <c r="B124" s="23">
        <f t="shared" si="0"/>
        <v>1107</v>
      </c>
      <c r="C124" s="3">
        <v>11</v>
      </c>
      <c r="D124" s="3">
        <v>7</v>
      </c>
      <c r="E124" s="3">
        <f t="shared" si="3"/>
        <v>2</v>
      </c>
      <c r="F124" s="3">
        <f>IF(AND($D124=1,$E124=1),VLOOKUP($C124,Sheet2!$A:$J,3,0),IF($E124=2,INDEX(Sheet2!G:G,MATCH($C124,Sheet2!$A:$A,0)),F123))</f>
        <v>1101</v>
      </c>
      <c r="G124" s="3">
        <f>IF(AND($D124=1,$E124=1),VLOOKUP($C124,Sheet2!$A:$J,4,0),IF($E124=2,INDEX(Sheet2!H:H,MATCH($C124,Sheet2!$A:$A,0)),G123))</f>
        <v>1102</v>
      </c>
      <c r="H124" s="3">
        <f>IF(AND($D124=1,$E124=1),VLOOKUP($C124,Sheet2!$A:$J,5,0),IF($E124=2,INDEX(Sheet2!I:I,MATCH($C124,Sheet2!$A:$A,0)),H123))</f>
        <v>1106</v>
      </c>
      <c r="I124" s="3">
        <f>IF(AND($D124=1,$E124=1),VLOOKUP($C124,Sheet2!$A:$J,6,0),IF($E124=2,INDEX(Sheet2!J:J,MATCH($C124,Sheet2!$A:$A,0)),I123))</f>
        <v>0</v>
      </c>
      <c r="K124" s="31">
        <v>0</v>
      </c>
      <c r="L124" s="31">
        <v>0</v>
      </c>
      <c r="M124" s="31">
        <v>0</v>
      </c>
      <c r="N124" s="27">
        <f>VLOOKUP(B124,Sheet5!$D:$G,3,0)</f>
        <v>0</v>
      </c>
      <c r="O124" s="27">
        <f>VLOOKUP(B124,Sheet5!$D:$G,4,0)</f>
        <v>0</v>
      </c>
      <c r="P124" s="27" t="s">
        <v>60</v>
      </c>
      <c r="Q124" s="27">
        <f>IFERROR(VLOOKUP(R124,Sheet2!V:X,3,FALSE),VLOOKUP(B124,Sheet5!D:H,5,0))</f>
        <v>311001102</v>
      </c>
      <c r="R124" s="27" t="str">
        <f>IF(E124=2,INDEX(Sheet2!P:P,MATCH(C124,Sheet2!A:A,0)),INDEX(Sheet2!AB:AB,MATCH(N124,Sheet2!AA:AA,0)))</f>
        <v>闪电幻影(觉醒)</v>
      </c>
      <c r="S124" s="27" t="str">
        <f>IF($E124=2,INDEX(Sheet2!Q:Q,MATCH($C124,Sheet2!$A:$A,0)),IF(OR(N124=3,N124=8,N124=13,,N124=38),INDEX(Sheet2!$AC:$AC,MATCH($N124,Sheet2!$AA:$AA,0))&amp;O124,INDEX(Sheet2!$AC:$AC,MATCH($N124,Sheet2!$AA:$AA,0))&amp;(O124/10)&amp;"%"))</f>
        <v>如果本回合有AT BONUS，则在本回合结束后会再动一回合(每回合只能触发一次再动，最多连续再动&lt;color=#e56000&gt;2&lt;/color&gt;回合）</v>
      </c>
      <c r="T124" s="3" t="str">
        <f>INDEX(Sheet6!G:G,MATCH(B124,Sheet6!A:A,0))</f>
        <v>1210007,16</v>
      </c>
      <c r="U124" s="3">
        <v>1120001</v>
      </c>
      <c r="V124" s="3">
        <f>INDEX(Sheet6!H:H,MATCH(B124,Sheet6!A:A,0))</f>
        <v>69600</v>
      </c>
      <c r="W124" s="23">
        <v>0</v>
      </c>
      <c r="X124" s="3" t="str">
        <f>VLOOKUP(B124,Sheet4!A:N,14,FALSE)</f>
        <v>1210001,280|1210002,140|1210003,140</v>
      </c>
      <c r="Y124" s="23">
        <v>1120001</v>
      </c>
      <c r="Z124" s="23">
        <f t="shared" si="2"/>
        <v>696000</v>
      </c>
      <c r="AA124" s="27" t="str">
        <f>IF($E124=2,INDEX(Sheet2!Q:Q,MATCH($C124,Sheet2!$A:$A,0)),IF(OR(N124=3,N124=8,N124=13,,N124=38),INDEX(Sheet2!$AC:$AC,MATCH($N124,Sheet2!$AA:$AA,0))&amp;O124,INDEX(Sheet2!$AC:$AC,MATCH($N124,Sheet2!$AA:$AA,0))&amp;(O124/10)&amp;"%"))</f>
        <v>如果本回合有AT BONUS，则在本回合结束后会再动一回合(每回合只能触发一次再动，最多连续再动&lt;color=#e56000&gt;2&lt;/color&gt;回合）</v>
      </c>
    </row>
    <row r="125" spans="1:27">
      <c r="A125" s="23" t="s">
        <v>53</v>
      </c>
      <c r="B125" s="23">
        <f t="shared" si="0"/>
        <v>1108</v>
      </c>
      <c r="C125" s="3">
        <v>11</v>
      </c>
      <c r="D125" s="3">
        <v>8</v>
      </c>
      <c r="E125" s="3">
        <f t="shared" si="3"/>
        <v>1</v>
      </c>
      <c r="F125" s="3">
        <f>IF(AND($D125=1,$E125=1),VLOOKUP($C125,Sheet2!$A:$J,3,0),IF($E125=2,INDEX(Sheet2!G:G,MATCH($C125,Sheet2!$A:$A,0)),F124))</f>
        <v>1101</v>
      </c>
      <c r="G125" s="3">
        <f>IF(AND($D125=1,$E125=1),VLOOKUP($C125,Sheet2!$A:$J,4,0),IF($E125=2,INDEX(Sheet2!H:H,MATCH($C125,Sheet2!$A:$A,0)),G124))</f>
        <v>1102</v>
      </c>
      <c r="H125" s="3">
        <f>IF(AND($D125=1,$E125=1),VLOOKUP($C125,Sheet2!$A:$J,5,0),IF($E125=2,INDEX(Sheet2!I:I,MATCH($C125,Sheet2!$A:$A,0)),H124))</f>
        <v>1106</v>
      </c>
      <c r="I125" s="3">
        <f>IF(AND($D125=1,$E125=1),VLOOKUP($C125,Sheet2!$A:$J,6,0),IF($E125=2,INDEX(Sheet2!J:J,MATCH($C125,Sheet2!$A:$A,0)),I124))</f>
        <v>0</v>
      </c>
      <c r="K125" s="31">
        <v>0</v>
      </c>
      <c r="L125" s="31">
        <v>0</v>
      </c>
      <c r="M125" s="31">
        <v>0</v>
      </c>
      <c r="N125" s="27">
        <f>VLOOKUP(B125,Sheet5!$D:$G,3,0)</f>
        <v>8</v>
      </c>
      <c r="O125" s="27">
        <f>VLOOKUP(B125,Sheet5!$D:$G,4,0)</f>
        <v>80</v>
      </c>
      <c r="P125" s="27" t="s">
        <v>54</v>
      </c>
      <c r="Q125" s="27">
        <f>IFERROR(VLOOKUP(R125,Sheet2!V:X,3,FALSE),VLOOKUP(B125,Sheet5!D:H,5,0))</f>
        <v>340020006</v>
      </c>
      <c r="R125" s="27" t="str">
        <f>IF($E125=2,INDEX(Sheet2!P:P,MATCH($C125,Sheet2!$A:$A,0)),INDEX(Sheet2!$AB:$AB,MATCH($N125,Sheet2!$AA:$AA,0)))</f>
        <v>攻击强化</v>
      </c>
      <c r="S125" s="27" t="str">
        <f>IF($E125=2,INDEX(Sheet2!Q:Q,MATCH($C125,Sheet2!$A:$A,0)),IF(OR(N125=3,N125=8,N125=13,,N125=38),INDEX(Sheet2!$AC:$AC,MATCH($N125,Sheet2!$AA:$AA,0))&amp;O125,INDEX(Sheet2!$AC:$AC,MATCH($N125,Sheet2!$AA:$AA,0))&amp;(O125/10)&amp;"%"))</f>
        <v>觉醒后基础攻击力增加80</v>
      </c>
      <c r="T125" s="3" t="str">
        <f>INDEX(Sheet6!G:G,MATCH(B125,Sheet6!A:A,0))</f>
        <v>1210007,5|1430002,1</v>
      </c>
      <c r="U125" s="3">
        <v>1120001</v>
      </c>
      <c r="V125" s="3">
        <f>INDEX(Sheet6!H:H,MATCH(B125,Sheet6!A:A,0))</f>
        <v>15600</v>
      </c>
      <c r="W125" s="23">
        <v>0</v>
      </c>
      <c r="X125" s="3" t="s">
        <v>1337</v>
      </c>
      <c r="Y125" s="23">
        <v>1120001</v>
      </c>
      <c r="Z125" s="23">
        <v>104000</v>
      </c>
      <c r="AA125" s="27" t="str">
        <f>IF($E125=2,INDEX(Sheet2!Q:Q,MATCH($C125,Sheet2!$A:$A,0)),IF(OR(N125=3,N125=8,N125=13,,N125=38),INDEX(Sheet2!$AC:$AC,MATCH($N125,Sheet2!$AA:$AA,0))&amp;O125,INDEX(Sheet2!$AC:$AC,MATCH($N125,Sheet2!$AA:$AA,0))&amp;(O125/10)&amp;"%"))</f>
        <v>觉醒后基础攻击力增加80</v>
      </c>
    </row>
    <row r="126" spans="1:27">
      <c r="A126" s="23" t="s">
        <v>53</v>
      </c>
      <c r="B126" s="23">
        <f t="shared" si="0"/>
        <v>1109</v>
      </c>
      <c r="C126" s="3">
        <v>11</v>
      </c>
      <c r="D126" s="3">
        <v>9</v>
      </c>
      <c r="E126" s="3">
        <f t="shared" si="3"/>
        <v>1</v>
      </c>
      <c r="F126" s="3">
        <f>IF(AND($D126=1,$E126=1),VLOOKUP($C126,Sheet2!$A:$J,3,0),IF($E126=2,INDEX(Sheet2!G:G,MATCH($C126,Sheet2!$A:$A,0)),F125))</f>
        <v>1101</v>
      </c>
      <c r="G126" s="3">
        <f>IF(AND($D126=1,$E126=1),VLOOKUP($C126,Sheet2!$A:$J,4,0),IF($E126=2,INDEX(Sheet2!H:H,MATCH($C126,Sheet2!$A:$A,0)),G125))</f>
        <v>1102</v>
      </c>
      <c r="H126" s="3">
        <f>IF(AND($D126=1,$E126=1),VLOOKUP($C126,Sheet2!$A:$J,5,0),IF($E126=2,INDEX(Sheet2!I:I,MATCH($C126,Sheet2!$A:$A,0)),H125))</f>
        <v>1106</v>
      </c>
      <c r="I126" s="3">
        <f>IF(AND($D126=1,$E126=1),VLOOKUP($C126,Sheet2!$A:$J,6,0),IF($E126=2,INDEX(Sheet2!J:J,MATCH($C126,Sheet2!$A:$A,0)),I125))</f>
        <v>0</v>
      </c>
      <c r="K126" s="31">
        <v>0</v>
      </c>
      <c r="L126" s="31">
        <v>0</v>
      </c>
      <c r="M126" s="31">
        <v>0</v>
      </c>
      <c r="N126" s="27">
        <f>VLOOKUP(B126,Sheet5!$D:$G,3,0)</f>
        <v>3</v>
      </c>
      <c r="O126" s="27">
        <f>VLOOKUP(B126,Sheet5!$D:$G,4,0)</f>
        <v>480</v>
      </c>
      <c r="P126" s="27" t="s">
        <v>55</v>
      </c>
      <c r="Q126" s="27">
        <f>IFERROR(VLOOKUP(R126,Sheet2!V:X,3,FALSE),VLOOKUP(B126,Sheet5!D:H,5,0))</f>
        <v>340020009</v>
      </c>
      <c r="R126" s="27" t="str">
        <f>IF(E126=2,INDEX(Sheet2!P:P,MATCH(C126,Sheet2!A:A,0)),INDEX(Sheet2!AB:AB,MATCH(N126,Sheet2!AA:AA,0)))</f>
        <v>生命强化</v>
      </c>
      <c r="S126" s="27" t="str">
        <f>IF($E126=2,INDEX(Sheet2!Q:Q,MATCH($C126,Sheet2!$A:$A,0)),IF(OR(N126=3,N126=8,N126=13,,N126=38),INDEX(Sheet2!$AC:$AC,MATCH($N126,Sheet2!$AA:$AA,0))&amp;O126,INDEX(Sheet2!$AC:$AC,MATCH($N126,Sheet2!$AA:$AA,0))&amp;(O126/10)&amp;"%"))</f>
        <v>觉醒后基础生命上限增加480</v>
      </c>
      <c r="T126" s="3" t="str">
        <f>INDEX(Sheet6!G:G,MATCH(B126,Sheet6!A:A,0))</f>
        <v>1210007,8|1430002,2</v>
      </c>
      <c r="U126" s="3">
        <v>1120001</v>
      </c>
      <c r="V126" s="3">
        <f>INDEX(Sheet6!H:H,MATCH(B126,Sheet6!A:A,0))</f>
        <v>18000</v>
      </c>
      <c r="W126" s="23">
        <v>0</v>
      </c>
      <c r="X126" s="3" t="s">
        <v>1338</v>
      </c>
      <c r="Y126" s="23">
        <v>1120001</v>
      </c>
      <c r="Z126" s="23">
        <v>120000</v>
      </c>
      <c r="AA126" s="27" t="str">
        <f>IF($E126=2,INDEX(Sheet2!Q:Q,MATCH($C126,Sheet2!$A:$A,0)),IF(OR(N126=3,N126=8,N126=13,,N126=38),INDEX(Sheet2!$AC:$AC,MATCH($N126,Sheet2!$AA:$AA,0))&amp;O126,INDEX(Sheet2!$AC:$AC,MATCH($N126,Sheet2!$AA:$AA,0))&amp;(O126/10)&amp;"%"))</f>
        <v>觉醒后基础生命上限增加480</v>
      </c>
    </row>
    <row r="127" spans="1:27">
      <c r="A127" s="23" t="s">
        <v>53</v>
      </c>
      <c r="B127" s="23">
        <f t="shared" si="0"/>
        <v>1110</v>
      </c>
      <c r="C127" s="3">
        <v>11</v>
      </c>
      <c r="D127" s="3">
        <v>10</v>
      </c>
      <c r="E127" s="3">
        <f t="shared" si="3"/>
        <v>1</v>
      </c>
      <c r="F127" s="3">
        <f>IF(AND($D127=1,$E127=1),VLOOKUP($C127,Sheet2!$A:$J,3,0),IF($E127=2,INDEX(Sheet2!G:G,MATCH($C127,Sheet2!$A:$A,0)),F126))</f>
        <v>1101</v>
      </c>
      <c r="G127" s="3">
        <f>IF(AND($D127=1,$E127=1),VLOOKUP($C127,Sheet2!$A:$J,4,0),IF($E127=2,INDEX(Sheet2!H:H,MATCH($C127,Sheet2!$A:$A,0)),G126))</f>
        <v>1102</v>
      </c>
      <c r="H127" s="3">
        <f>IF(AND($D127=1,$E127=1),VLOOKUP($C127,Sheet2!$A:$J,5,0),IF($E127=2,INDEX(Sheet2!I:I,MATCH($C127,Sheet2!$A:$A,0)),H126))</f>
        <v>1106</v>
      </c>
      <c r="I127" s="3">
        <f>IF(AND($D127=1,$E127=1),VLOOKUP($C127,Sheet2!$A:$J,6,0),IF($E127=2,INDEX(Sheet2!J:J,MATCH($C127,Sheet2!$A:$A,0)),I126))</f>
        <v>0</v>
      </c>
      <c r="K127" s="31">
        <v>0</v>
      </c>
      <c r="L127" s="31">
        <v>0</v>
      </c>
      <c r="M127" s="31">
        <v>0</v>
      </c>
      <c r="N127" s="27">
        <f>VLOOKUP(B127,Sheet5!$D:$G,3,0)</f>
        <v>8</v>
      </c>
      <c r="O127" s="27">
        <f>VLOOKUP(B127,Sheet5!$D:$G,4,0)</f>
        <v>80</v>
      </c>
      <c r="P127" s="27" t="s">
        <v>56</v>
      </c>
      <c r="Q127" s="27">
        <f>IFERROR(VLOOKUP(R127,Sheet2!V:X,3,FALSE),VLOOKUP(B127,Sheet5!D:H,5,0))</f>
        <v>340020006</v>
      </c>
      <c r="R127" s="27" t="str">
        <f>IF(E127=2,INDEX(Sheet2!P:P,MATCH(C127,Sheet2!A:A,0)),INDEX(Sheet2!AB:AB,MATCH(N127,Sheet2!AA:AA,0)))</f>
        <v>攻击强化</v>
      </c>
      <c r="S127" s="27" t="str">
        <f>IF($E127=2,INDEX(Sheet2!Q:Q,MATCH($C127,Sheet2!$A:$A,0)),IF(OR(N127=3,N127=8,N127=13,,N127=38),INDEX(Sheet2!$AC:$AC,MATCH($N127,Sheet2!$AA:$AA,0))&amp;O127,INDEX(Sheet2!$AC:$AC,MATCH($N127,Sheet2!$AA:$AA,0))&amp;(O127/10)&amp;"%"))</f>
        <v>觉醒后基础攻击力增加80</v>
      </c>
      <c r="T127" s="3" t="str">
        <f>INDEX(Sheet6!G:G,MATCH(B127,Sheet6!A:A,0))</f>
        <v>1210007,10|1430002,3</v>
      </c>
      <c r="U127" s="3">
        <v>1120001</v>
      </c>
      <c r="V127" s="3">
        <f>INDEX(Sheet6!H:H,MATCH(B127,Sheet6!A:A,0))</f>
        <v>27000</v>
      </c>
      <c r="W127" s="23">
        <v>0</v>
      </c>
      <c r="X127" s="3" t="s">
        <v>1339</v>
      </c>
      <c r="Y127" s="23">
        <v>1120001</v>
      </c>
      <c r="Z127" s="23">
        <v>180000</v>
      </c>
      <c r="AA127" s="27" t="str">
        <f>IF($E127=2,INDEX(Sheet2!Q:Q,MATCH($C127,Sheet2!$A:$A,0)),IF(OR(N127=3,N127=8,N127=13,,N127=38),INDEX(Sheet2!$AC:$AC,MATCH($N127,Sheet2!$AA:$AA,0))&amp;O127,INDEX(Sheet2!$AC:$AC,MATCH($N127,Sheet2!$AA:$AA,0))&amp;(O127/10)&amp;"%"))</f>
        <v>觉醒后基础攻击力增加80</v>
      </c>
    </row>
    <row r="128" spans="1:27">
      <c r="A128" s="23" t="s">
        <v>53</v>
      </c>
      <c r="B128" s="23">
        <f t="shared" si="0"/>
        <v>1111</v>
      </c>
      <c r="C128" s="3">
        <v>11</v>
      </c>
      <c r="D128" s="3">
        <v>11</v>
      </c>
      <c r="E128" s="3">
        <f t="shared" si="3"/>
        <v>1</v>
      </c>
      <c r="F128" s="3">
        <f>IF(AND($D128=1,$E128=1),VLOOKUP($C128,Sheet2!$A:$J,3,0),IF($E128=2,INDEX(Sheet2!G:G,MATCH($C128,Sheet2!$A:$A,0)),F127))</f>
        <v>1101</v>
      </c>
      <c r="G128" s="3">
        <f>IF(AND($D128=1,$E128=1),VLOOKUP($C128,Sheet2!$A:$J,4,0),IF($E128=2,INDEX(Sheet2!H:H,MATCH($C128,Sheet2!$A:$A,0)),G127))</f>
        <v>1102</v>
      </c>
      <c r="H128" s="3">
        <f>IF(AND($D128=1,$E128=1),VLOOKUP($C128,Sheet2!$A:$J,5,0),IF($E128=2,INDEX(Sheet2!I:I,MATCH($C128,Sheet2!$A:$A,0)),H127))</f>
        <v>1106</v>
      </c>
      <c r="I128" s="3">
        <f>IF(AND($D128=1,$E128=1),VLOOKUP($C128,Sheet2!$A:$J,6,0),IF($E128=2,INDEX(Sheet2!J:J,MATCH($C128,Sheet2!$A:$A,0)),I127))</f>
        <v>0</v>
      </c>
      <c r="K128" s="31">
        <v>0</v>
      </c>
      <c r="L128" s="31">
        <v>0</v>
      </c>
      <c r="M128" s="31">
        <v>0</v>
      </c>
      <c r="N128" s="27">
        <f>VLOOKUP(B128,Sheet5!$D:$G,3,0)</f>
        <v>13</v>
      </c>
      <c r="O128" s="27">
        <f>VLOOKUP(B128,Sheet5!$D:$G,4,0)</f>
        <v>104</v>
      </c>
      <c r="P128" s="27" t="s">
        <v>57</v>
      </c>
      <c r="Q128" s="27">
        <f>IFERROR(VLOOKUP(R128,Sheet2!V:X,3,FALSE),VLOOKUP(B128,Sheet5!D:H,5,0))</f>
        <v>340020004</v>
      </c>
      <c r="R128" s="27" t="str">
        <f>IF(E128=2,INDEX(Sheet2!P:P,MATCH(C128,Sheet2!A:A,0)),INDEX(Sheet2!AB:AB,MATCH(N128,Sheet2!AA:AA,0)))</f>
        <v>防御强化</v>
      </c>
      <c r="S128" s="27" t="str">
        <f>IF($E128=2,INDEX(Sheet2!Q:Q,MATCH($C128,Sheet2!$A:$A,0)),IF(OR(N128=3,N128=8,N128=13,,N128=38),INDEX(Sheet2!$AC:$AC,MATCH($N128,Sheet2!$AA:$AA,0))&amp;O128,INDEX(Sheet2!$AC:$AC,MATCH($N128,Sheet2!$AA:$AA,0))&amp;(O128/10)&amp;"%"))</f>
        <v>觉醒后基础防御力增加104</v>
      </c>
      <c r="T128" s="3" t="str">
        <f>INDEX(Sheet6!G:G,MATCH(B128,Sheet6!A:A,0))</f>
        <v>1210007,12|1430002,4</v>
      </c>
      <c r="U128" s="3">
        <v>1120001</v>
      </c>
      <c r="V128" s="3">
        <f>INDEX(Sheet6!H:H,MATCH(B128,Sheet6!A:A,0))</f>
        <v>40350</v>
      </c>
      <c r="W128" s="23">
        <v>0</v>
      </c>
      <c r="X128" s="3" t="s">
        <v>1340</v>
      </c>
      <c r="Y128" s="23">
        <v>1120001</v>
      </c>
      <c r="Z128" s="23">
        <v>269000</v>
      </c>
      <c r="AA128" s="27" t="str">
        <f>IF($E128=2,INDEX(Sheet2!Q:Q,MATCH($C128,Sheet2!$A:$A,0)),IF(OR(N128=3,N128=8,N128=13,,N128=38),INDEX(Sheet2!$AC:$AC,MATCH($N128,Sheet2!$AA:$AA,0))&amp;O128,INDEX(Sheet2!$AC:$AC,MATCH($N128,Sheet2!$AA:$AA,0))&amp;(O128/10)&amp;"%"))</f>
        <v>觉醒后基础防御力增加104</v>
      </c>
    </row>
    <row r="129" spans="1:27">
      <c r="A129" s="23" t="s">
        <v>53</v>
      </c>
      <c r="B129" s="23">
        <f t="shared" si="0"/>
        <v>1112</v>
      </c>
      <c r="C129" s="3">
        <v>11</v>
      </c>
      <c r="D129" s="3">
        <v>12</v>
      </c>
      <c r="E129" s="3">
        <f t="shared" si="3"/>
        <v>1</v>
      </c>
      <c r="F129" s="3">
        <f>IF(AND($D129=1,$E129=1),VLOOKUP($C129,Sheet2!$A:$J,3,0),IF($E129=2,INDEX(Sheet2!G:G,MATCH($C129,Sheet2!$A:$A,0)),F128))</f>
        <v>1101</v>
      </c>
      <c r="G129" s="3">
        <f>IF(AND($D129=1,$E129=1),VLOOKUP($C129,Sheet2!$A:$J,4,0),IF($E129=2,INDEX(Sheet2!H:H,MATCH($C129,Sheet2!$A:$A,0)),G128))</f>
        <v>1102</v>
      </c>
      <c r="H129" s="3">
        <f>IF(AND($D129=1,$E129=1),VLOOKUP($C129,Sheet2!$A:$J,5,0),IF($E129=2,INDEX(Sheet2!I:I,MATCH($C129,Sheet2!$A:$A,0)),H128))</f>
        <v>1106</v>
      </c>
      <c r="I129" s="3">
        <f>IF(AND($D129=1,$E129=1),VLOOKUP($C129,Sheet2!$A:$J,6,0),IF($E129=2,INDEX(Sheet2!J:J,MATCH($C129,Sheet2!$A:$A,0)),I128))</f>
        <v>0</v>
      </c>
      <c r="K129" s="31">
        <v>0</v>
      </c>
      <c r="L129" s="31">
        <v>0</v>
      </c>
      <c r="M129" s="31">
        <v>0</v>
      </c>
      <c r="N129" s="27">
        <f>VLOOKUP(B129,Sheet5!$D:$G,3,0)</f>
        <v>3</v>
      </c>
      <c r="O129" s="27">
        <f>VLOOKUP(B129,Sheet5!$D:$G,4,0)</f>
        <v>960</v>
      </c>
      <c r="P129" s="27" t="s">
        <v>58</v>
      </c>
      <c r="Q129" s="27">
        <f>IFERROR(VLOOKUP(R129,Sheet2!V:X,3,FALSE),VLOOKUP(B129,Sheet5!D:H,5,0))</f>
        <v>340020010</v>
      </c>
      <c r="R129" s="27" t="str">
        <f>IF(E129=2,INDEX(Sheet2!P:P,MATCH(C129,Sheet2!A:A,0)),INDEX(Sheet2!AB:AB,MATCH(N129,Sheet2!AA:AA,0)))</f>
        <v>生命强化</v>
      </c>
      <c r="S129" s="27" t="str">
        <f>IF($E129=2,INDEX(Sheet2!Q:Q,MATCH($C129,Sheet2!$A:$A,0)),IF(OR(N129=3,N129=8,N129=13,,N129=38),INDEX(Sheet2!$AC:$AC,MATCH($N129,Sheet2!$AA:$AA,0))&amp;O129,INDEX(Sheet2!$AC:$AC,MATCH($N129,Sheet2!$AA:$AA,0))&amp;(O129/10)&amp;"%"))</f>
        <v>觉醒后基础生命上限增加960</v>
      </c>
      <c r="T129" s="3" t="str">
        <f>INDEX(Sheet6!G:G,MATCH(B129,Sheet6!A:A,0))</f>
        <v>1210007,16|1430002,5</v>
      </c>
      <c r="U129" s="3">
        <v>1120001</v>
      </c>
      <c r="V129" s="3">
        <f>INDEX(Sheet6!H:H,MATCH(B129,Sheet6!A:A,0))</f>
        <v>56400</v>
      </c>
      <c r="W129" s="23">
        <v>0</v>
      </c>
      <c r="X129" s="3" t="s">
        <v>1341</v>
      </c>
      <c r="Y129" s="23">
        <v>1120001</v>
      </c>
      <c r="Z129" s="23">
        <v>376000</v>
      </c>
      <c r="AA129" s="27" t="str">
        <f>IF($E129=2,INDEX(Sheet2!Q:Q,MATCH($C129,Sheet2!$A:$A,0)),IF(OR(N129=3,N129=8,N129=13,,N129=38),INDEX(Sheet2!$AC:$AC,MATCH($N129,Sheet2!$AA:$AA,0))&amp;O129,INDEX(Sheet2!$AC:$AC,MATCH($N129,Sheet2!$AA:$AA,0))&amp;(O129/10)&amp;"%"))</f>
        <v>觉醒后基础生命上限增加960</v>
      </c>
    </row>
    <row r="130" spans="1:27">
      <c r="A130" s="23" t="s">
        <v>53</v>
      </c>
      <c r="B130" s="23">
        <f t="shared" si="0"/>
        <v>1113</v>
      </c>
      <c r="C130" s="3">
        <v>11</v>
      </c>
      <c r="D130" s="3">
        <v>13</v>
      </c>
      <c r="E130" s="3">
        <f t="shared" si="3"/>
        <v>1</v>
      </c>
      <c r="F130" s="3">
        <f>IF(AND($D130=1,$E130=1),VLOOKUP($C130,Sheet2!$A:$J,3,0),IF($E130=2,INDEX(Sheet2!G:G,MATCH($C130,Sheet2!$A:$A,0)),F129))</f>
        <v>1101</v>
      </c>
      <c r="G130" s="3">
        <f>IF(AND($D130=1,$E130=1),VLOOKUP($C130,Sheet2!$A:$J,4,0),IF($E130=2,INDEX(Sheet2!H:H,MATCH($C130,Sheet2!$A:$A,0)),G129))</f>
        <v>1102</v>
      </c>
      <c r="H130" s="3">
        <f>IF(AND($D130=1,$E130=1),VLOOKUP($C130,Sheet2!$A:$J,5,0),IF($E130=2,INDEX(Sheet2!I:I,MATCH($C130,Sheet2!$A:$A,0)),H129))</f>
        <v>1106</v>
      </c>
      <c r="I130" s="3">
        <f>IF(AND($D130=1,$E130=1),VLOOKUP($C130,Sheet2!$A:$J,6,0),IF($E130=2,INDEX(Sheet2!J:J,MATCH($C130,Sheet2!$A:$A,0)),I129))</f>
        <v>0</v>
      </c>
      <c r="K130" s="31">
        <v>0</v>
      </c>
      <c r="L130" s="31">
        <v>0</v>
      </c>
      <c r="M130" s="31">
        <v>0</v>
      </c>
      <c r="N130" s="27">
        <f>VLOOKUP(B130,Sheet5!$D:$G,3,0)</f>
        <v>8</v>
      </c>
      <c r="O130" s="27">
        <f>VLOOKUP(B130,Sheet5!$D:$G,4,0)</f>
        <v>160</v>
      </c>
      <c r="P130" s="27" t="s">
        <v>59</v>
      </c>
      <c r="Q130" s="27">
        <f>IFERROR(VLOOKUP(R130,Sheet2!V:X,3,FALSE),VLOOKUP(B130,Sheet5!D:H,5,0))</f>
        <v>340020007</v>
      </c>
      <c r="R130" s="27" t="str">
        <f>IF(E130=2,INDEX(Sheet2!P:P,MATCH(C130,Sheet2!A:A,0)),INDEX(Sheet2!AB:AB,MATCH(N130,Sheet2!AA:AA,0)))</f>
        <v>攻击强化</v>
      </c>
      <c r="S130" s="27" t="str">
        <f>IF($E130=2,INDEX(Sheet2!Q:Q,MATCH($C130,Sheet2!$A:$A,0)),IF(OR(N130=3,N130=8,N130=13,,N130=38),INDEX(Sheet2!$AC:$AC,MATCH($N130,Sheet2!$AA:$AA,0))&amp;O130,INDEX(Sheet2!$AC:$AC,MATCH($N130,Sheet2!$AA:$AA,0))&amp;(O130/10)&amp;"%"))</f>
        <v>觉醒后基础攻击力增加160</v>
      </c>
      <c r="T130" s="3" t="str">
        <f>INDEX(Sheet6!G:G,MATCH(B130,Sheet6!A:A,0))</f>
        <v>1210007,18|1430002,6</v>
      </c>
      <c r="U130" s="3">
        <v>1120001</v>
      </c>
      <c r="V130" s="3">
        <f>INDEX(Sheet6!H:H,MATCH(B130,Sheet6!A:A,0))</f>
        <v>77400</v>
      </c>
      <c r="W130" s="23">
        <v>0</v>
      </c>
      <c r="X130" s="3" t="s">
        <v>1342</v>
      </c>
      <c r="Y130" s="23">
        <v>1120001</v>
      </c>
      <c r="Z130" s="23">
        <v>516000</v>
      </c>
      <c r="AA130" s="27" t="str">
        <f>IF($E130=2,INDEX(Sheet2!Q:Q,MATCH($C130,Sheet2!$A:$A,0)),IF(OR(N130=3,N130=8,N130=13,,N130=38),INDEX(Sheet2!$AC:$AC,MATCH($N130,Sheet2!$AA:$AA,0))&amp;O130,INDEX(Sheet2!$AC:$AC,MATCH($N130,Sheet2!$AA:$AA,0))&amp;(O130/10)&amp;"%"))</f>
        <v>觉醒后基础攻击力增加160</v>
      </c>
    </row>
    <row r="131" spans="1:27">
      <c r="A131" s="23" t="s">
        <v>53</v>
      </c>
      <c r="B131" s="23">
        <f t="shared" si="0"/>
        <v>1114</v>
      </c>
      <c r="C131" s="3">
        <v>11</v>
      </c>
      <c r="D131" s="3">
        <v>14</v>
      </c>
      <c r="E131" s="3">
        <f t="shared" si="3"/>
        <v>2</v>
      </c>
      <c r="F131" s="3">
        <f>IF(AND($D131=1,$E131=1),VLOOKUP($C131,Sheet2!$A:$J,3,0),IF($E131=2,INDEX(Sheet2!G:G,MATCH($C131,Sheet2!$A:$A,0)+1),F130))</f>
        <v>1101</v>
      </c>
      <c r="G131" s="3">
        <f>IF(AND($D131=1,$E131=1),VLOOKUP($C131,Sheet2!$A:$J,4,0),IF($E131=2,INDEX(Sheet2!H:H,MATCH($C131,Sheet2!$A:$A,0)+1),G130))</f>
        <v>1102</v>
      </c>
      <c r="H131" s="3">
        <f>IF(AND($D131=1,$E131=1),VLOOKUP($C131,Sheet2!$A:$J,5,0),IF($E131=2,INDEX(Sheet2!I:I,MATCH($C131,Sheet2!$A:$A,0)+1),H130))</f>
        <v>1112</v>
      </c>
      <c r="I131" s="3">
        <f>IF(AND($D131=1,$E131=1),VLOOKUP($C131,Sheet2!$A:$J,6,0),IF($E131=2,INDEX(Sheet2!J:J,MATCH($C131,Sheet2!$A:$A,0)+1),I130))</f>
        <v>0</v>
      </c>
      <c r="K131" s="31">
        <v>0</v>
      </c>
      <c r="L131" s="31">
        <v>0</v>
      </c>
      <c r="M131" s="31">
        <v>0</v>
      </c>
      <c r="N131" s="27">
        <f>VLOOKUP(B131,Sheet5!$D:$G,3,0)</f>
        <v>0</v>
      </c>
      <c r="O131" s="27">
        <f>VLOOKUP(B131,Sheet5!$D:$G,4,0)</f>
        <v>0</v>
      </c>
      <c r="P131" s="27" t="s">
        <v>60</v>
      </c>
      <c r="Q131" s="27">
        <f>IFERROR(VLOOKUP(R131,Sheet2!V:X,3,FALSE),VLOOKUP(B131,Sheet5!D:H,5,0))</f>
        <v>311001103</v>
      </c>
      <c r="R131" s="27" t="str">
        <f>IF(E131=2,INDEX(Sheet2!P:P,MATCH(C131,Sheet2!A:A,0)+1),INDEX(Sheet2!AB:AB,MATCH(N131,Sheet2!AA:AA,0)))</f>
        <v>喷气式闪电模式</v>
      </c>
      <c r="S131" s="27" t="s">
        <v>2302</v>
      </c>
      <c r="T131" s="3" t="str">
        <f>INDEX(Sheet6!G:G,MATCH(B131,Sheet6!A:A,0))</f>
        <v>1430004,1</v>
      </c>
      <c r="U131" s="3">
        <v>1120001</v>
      </c>
      <c r="V131" s="3">
        <f>INDEX(Sheet6!H:H,MATCH(B131,Sheet6!A:A,0))</f>
        <v>104400</v>
      </c>
      <c r="W131" s="23">
        <v>0</v>
      </c>
      <c r="X131" s="3" t="s">
        <v>1343</v>
      </c>
      <c r="Y131" s="23">
        <v>1120001</v>
      </c>
      <c r="Z131" s="23">
        <v>696000</v>
      </c>
      <c r="AA131" s="27" t="str">
        <f>IF($E131=2,INDEX(Sheet2!Q:Q,MATCH($C131,Sheet2!$A:$A,0)+1),IF(OR(N131=3,N131=8,N131=13,,N131=38),INDEX(Sheet2!$AC:$AC,MATCH($N131,Sheet2!$AA:$AA,0))&amp;O131,INDEX(Sheet2!$AC:$AC,MATCH($N131,Sheet2!$AA:$AA,0))&amp;(O131/10)&amp;"%"))</f>
        <v>闪电麦克斯进入&lt;color=#f2b600&gt;喷气式闪电模式&lt;/color&gt;，状态持续&lt;color=#e56000&gt;2&lt;/color&gt;回合。进入模式后，闪电飞踢替换为闪电喷气式连踢：对1名敌人进行三次攻击，每次攻击伤害为攻击力的&lt;color=#e56000&gt;70%&lt;/color&gt;，每次攻击视为一次普攻。</v>
      </c>
    </row>
    <row r="132" spans="1:27">
      <c r="A132" s="23" t="s">
        <v>53</v>
      </c>
      <c r="B132" s="23">
        <f t="shared" si="0"/>
        <v>1115</v>
      </c>
      <c r="C132" s="3">
        <v>11</v>
      </c>
      <c r="D132" s="3">
        <v>15</v>
      </c>
      <c r="E132" s="3">
        <f t="shared" si="3"/>
        <v>1</v>
      </c>
      <c r="F132" s="3">
        <f>IF(AND($D132=1,$E132=1),VLOOKUP($C132,Sheet2!$A:$J,3,0),IF($E132=2,INDEX(Sheet2!G:G,MATCH($C132,Sheet2!$A:$A,0)+1),F131))</f>
        <v>1101</v>
      </c>
      <c r="G132" s="3">
        <f>IF(AND($D132=1,$E132=1),VLOOKUP($C132,Sheet2!$A:$J,4,0),IF($E132=2,INDEX(Sheet2!H:H,MATCH($C132,Sheet2!$A:$A,0)+1),G131))</f>
        <v>1102</v>
      </c>
      <c r="H132" s="3">
        <f>IF(AND($D132=1,$E132=1),VLOOKUP($C132,Sheet2!$A:$J,5,0),IF($E132=2,INDEX(Sheet2!I:I,MATCH($C132,Sheet2!$A:$A,0)+1),H131))</f>
        <v>1112</v>
      </c>
      <c r="I132" s="3">
        <f>IF(AND($D132=1,$E132=1),VLOOKUP($C132,Sheet2!$A:$J,6,0),IF($E132=2,INDEX(Sheet2!J:J,MATCH($C132,Sheet2!$A:$A,0)+1),I131))</f>
        <v>0</v>
      </c>
      <c r="K132" s="31">
        <v>0</v>
      </c>
      <c r="L132" s="31">
        <v>0</v>
      </c>
      <c r="M132" s="31">
        <v>0</v>
      </c>
      <c r="N132" s="27">
        <f>VLOOKUP(B132,Sheet5!$D:$G,3,0)</f>
        <v>8</v>
      </c>
      <c r="O132" s="27">
        <f>VLOOKUP(B132,Sheet5!$D:$G,4,0)</f>
        <v>80</v>
      </c>
      <c r="P132" s="27" t="s">
        <v>54</v>
      </c>
      <c r="Q132" s="27">
        <f>IFERROR(VLOOKUP(R132,Sheet2!V:X,3,FALSE),VLOOKUP(B132,Sheet5!D:H,5,0))</f>
        <v>340020006</v>
      </c>
      <c r="R132" s="27" t="str">
        <f>IF($E132=2,INDEX(Sheet2!P:P,MATCH($C132,Sheet2!$A:$A,0)),INDEX(Sheet2!$AB:$AB,MATCH($N132,Sheet2!$AA:$AA,0)))</f>
        <v>攻击强化</v>
      </c>
      <c r="S132" s="27" t="str">
        <f>IF($E132=2,INDEX(Sheet2!Q:Q,MATCH($C132,Sheet2!$A:$A,0)),IF(OR(N132=3,N132=8,N132=13,,N132=38),INDEX(Sheet2!$AC:$AC,MATCH($N132,Sheet2!$AA:$AA,0))&amp;O132,INDEX(Sheet2!$AC:$AC,MATCH($N132,Sheet2!$AA:$AA,0))&amp;(O132/10)&amp;"%"))</f>
        <v>觉醒后基础攻击力增加80</v>
      </c>
      <c r="T132" s="3" t="str">
        <f>INDEX(Sheet6!G:G,MATCH(B132,Sheet6!A:A,0))</f>
        <v>1210007,7|1430002,3</v>
      </c>
      <c r="U132" s="3">
        <v>1120001</v>
      </c>
      <c r="V132" s="3">
        <f>INDEX(Sheet6!H:H,MATCH(B132,Sheet6!A:A,0))</f>
        <v>20800</v>
      </c>
      <c r="W132" s="23">
        <v>0</v>
      </c>
      <c r="X132" s="3" t="s">
        <v>1337</v>
      </c>
      <c r="Y132" s="23">
        <v>1120001</v>
      </c>
      <c r="Z132" s="23">
        <v>104000</v>
      </c>
      <c r="AA132" s="27" t="str">
        <f>IF($E132=2,INDEX(Sheet2!Q:Q,MATCH($C132,Sheet2!$A:$A,0)),IF(OR(N132=3,N132=8,N132=13,,N132=38),INDEX(Sheet2!$AC:$AC,MATCH($N132,Sheet2!$AA:$AA,0))&amp;O132,INDEX(Sheet2!$AC:$AC,MATCH($N132,Sheet2!$AA:$AA,0))&amp;(O132/10)&amp;"%"))</f>
        <v>觉醒后基础攻击力增加80</v>
      </c>
    </row>
    <row r="133" spans="1:27">
      <c r="A133" s="23" t="s">
        <v>53</v>
      </c>
      <c r="B133" s="23">
        <f t="shared" si="0"/>
        <v>1116</v>
      </c>
      <c r="C133" s="3">
        <v>11</v>
      </c>
      <c r="D133" s="3">
        <v>16</v>
      </c>
      <c r="E133" s="3">
        <f t="shared" si="3"/>
        <v>1</v>
      </c>
      <c r="F133" s="3">
        <f>IF(AND($D133=1,$E133=1),VLOOKUP($C133,Sheet2!$A:$J,3,0),IF($E133=2,INDEX(Sheet2!G:G,MATCH($C133,Sheet2!$A:$A,0)+1),F132))</f>
        <v>1101</v>
      </c>
      <c r="G133" s="3">
        <f>IF(AND($D133=1,$E133=1),VLOOKUP($C133,Sheet2!$A:$J,4,0),IF($E133=2,INDEX(Sheet2!H:H,MATCH($C133,Sheet2!$A:$A,0)+1),G132))</f>
        <v>1102</v>
      </c>
      <c r="H133" s="3">
        <f>IF(AND($D133=1,$E133=1),VLOOKUP($C133,Sheet2!$A:$J,5,0),IF($E133=2,INDEX(Sheet2!I:I,MATCH($C133,Sheet2!$A:$A,0)+1),H132))</f>
        <v>1112</v>
      </c>
      <c r="I133" s="3">
        <f>IF(AND($D133=1,$E133=1),VLOOKUP($C133,Sheet2!$A:$J,6,0),IF($E133=2,INDEX(Sheet2!J:J,MATCH($C133,Sheet2!$A:$A,0)+1),I132))</f>
        <v>0</v>
      </c>
      <c r="K133" s="31">
        <v>0</v>
      </c>
      <c r="L133" s="31">
        <v>0</v>
      </c>
      <c r="M133" s="31">
        <v>0</v>
      </c>
      <c r="N133" s="27">
        <f>VLOOKUP(B133,Sheet5!$D:$G,3,0)</f>
        <v>3</v>
      </c>
      <c r="O133" s="27">
        <f>VLOOKUP(B133,Sheet5!$D:$G,4,0)</f>
        <v>480</v>
      </c>
      <c r="P133" s="27" t="s">
        <v>55</v>
      </c>
      <c r="Q133" s="27">
        <f>IFERROR(VLOOKUP(R133,Sheet2!V:X,3,FALSE),VLOOKUP(B133,Sheet5!D:H,5,0))</f>
        <v>340020009</v>
      </c>
      <c r="R133" s="27" t="str">
        <f>IF(E133=2,INDEX(Sheet2!P:P,MATCH(C133,Sheet2!A:A,0)),INDEX(Sheet2!AB:AB,MATCH(N133,Sheet2!AA:AA,0)))</f>
        <v>生命强化</v>
      </c>
      <c r="S133" s="27" t="str">
        <f>IF($E133=2,INDEX(Sheet2!Q:Q,MATCH($C133,Sheet2!$A:$A,0)),IF(OR(N133=3,N133=8,N133=13,,N133=38),INDEX(Sheet2!$AC:$AC,MATCH($N133,Sheet2!$AA:$AA,0))&amp;O133,INDEX(Sheet2!$AC:$AC,MATCH($N133,Sheet2!$AA:$AA,0))&amp;(O133/10)&amp;"%"))</f>
        <v>觉醒后基础生命上限增加480</v>
      </c>
      <c r="T133" s="3" t="str">
        <f>INDEX(Sheet6!G:G,MATCH(B133,Sheet6!A:A,0))</f>
        <v>1210007,11|1430002,6</v>
      </c>
      <c r="U133" s="3">
        <v>1120001</v>
      </c>
      <c r="V133" s="3">
        <f>INDEX(Sheet6!H:H,MATCH(B133,Sheet6!A:A,0))</f>
        <v>24000</v>
      </c>
      <c r="W133" s="23">
        <v>0</v>
      </c>
      <c r="X133" s="3" t="s">
        <v>1338</v>
      </c>
      <c r="Y133" s="23">
        <v>1120001</v>
      </c>
      <c r="Z133" s="23">
        <v>120000</v>
      </c>
      <c r="AA133" s="27" t="str">
        <f>IF($E133=2,INDEX(Sheet2!Q:Q,MATCH($C133,Sheet2!$A:$A,0)),IF(OR(N133=3,N133=8,N133=13,,N133=38),INDEX(Sheet2!$AC:$AC,MATCH($N133,Sheet2!$AA:$AA,0))&amp;O133,INDEX(Sheet2!$AC:$AC,MATCH($N133,Sheet2!$AA:$AA,0))&amp;(O133/10)&amp;"%"))</f>
        <v>觉醒后基础生命上限增加480</v>
      </c>
    </row>
    <row r="134" spans="1:27">
      <c r="A134" s="23" t="s">
        <v>53</v>
      </c>
      <c r="B134" s="23">
        <f t="shared" si="0"/>
        <v>1117</v>
      </c>
      <c r="C134" s="3">
        <v>11</v>
      </c>
      <c r="D134" s="3">
        <v>17</v>
      </c>
      <c r="E134" s="3">
        <f t="shared" si="3"/>
        <v>1</v>
      </c>
      <c r="F134" s="3">
        <f>IF(AND($D134=1,$E134=1),VLOOKUP($C134,Sheet2!$A:$J,3,0),IF($E134=2,INDEX(Sheet2!G:G,MATCH($C134,Sheet2!$A:$A,0)+1),F133))</f>
        <v>1101</v>
      </c>
      <c r="G134" s="3">
        <f>IF(AND($D134=1,$E134=1),VLOOKUP($C134,Sheet2!$A:$J,4,0),IF($E134=2,INDEX(Sheet2!H:H,MATCH($C134,Sheet2!$A:$A,0)+1),G133))</f>
        <v>1102</v>
      </c>
      <c r="H134" s="3">
        <f>IF(AND($D134=1,$E134=1),VLOOKUP($C134,Sheet2!$A:$J,5,0),IF($E134=2,INDEX(Sheet2!I:I,MATCH($C134,Sheet2!$A:$A,0)+1),H133))</f>
        <v>1112</v>
      </c>
      <c r="I134" s="3">
        <f>IF(AND($D134=1,$E134=1),VLOOKUP($C134,Sheet2!$A:$J,6,0),IF($E134=2,INDEX(Sheet2!J:J,MATCH($C134,Sheet2!$A:$A,0)+1),I133))</f>
        <v>0</v>
      </c>
      <c r="K134" s="31">
        <v>0</v>
      </c>
      <c r="L134" s="31">
        <v>0</v>
      </c>
      <c r="M134" s="31">
        <v>0</v>
      </c>
      <c r="N134" s="27">
        <f>VLOOKUP(B134,Sheet5!$D:$G,3,0)</f>
        <v>3</v>
      </c>
      <c r="O134" s="27">
        <f>VLOOKUP(B134,Sheet5!$D:$G,4,0)</f>
        <v>480</v>
      </c>
      <c r="P134" s="27" t="s">
        <v>56</v>
      </c>
      <c r="Q134" s="27">
        <f>IFERROR(VLOOKUP(R134,Sheet2!V:X,3,FALSE),VLOOKUP(B134,Sheet5!D:H,5,0))</f>
        <v>340020009</v>
      </c>
      <c r="R134" s="27" t="str">
        <f>IF(E134=2,INDEX(Sheet2!P:P,MATCH(C134,Sheet2!A:A,0)),INDEX(Sheet2!AB:AB,MATCH(N134,Sheet2!AA:AA,0)))</f>
        <v>生命强化</v>
      </c>
      <c r="S134" s="27" t="str">
        <f>IF($E134=2,INDEX(Sheet2!Q:Q,MATCH($C134,Sheet2!$A:$A,0)),IF(OR(N134=3,N134=8,N134=13,,N134=38),INDEX(Sheet2!$AC:$AC,MATCH($N134,Sheet2!$AA:$AA,0))&amp;O134,INDEX(Sheet2!$AC:$AC,MATCH($N134,Sheet2!$AA:$AA,0))&amp;(O134/10)&amp;"%"))</f>
        <v>觉醒后基础生命上限增加480</v>
      </c>
      <c r="T134" s="3" t="str">
        <f>INDEX(Sheet6!G:G,MATCH(B134,Sheet6!A:A,0))</f>
        <v>1210007,13|1430002,9</v>
      </c>
      <c r="U134" s="3">
        <v>1120001</v>
      </c>
      <c r="V134" s="3">
        <f>INDEX(Sheet6!H:H,MATCH(B134,Sheet6!A:A,0))</f>
        <v>36000</v>
      </c>
      <c r="W134" s="23">
        <v>0</v>
      </c>
      <c r="X134" s="3" t="s">
        <v>1339</v>
      </c>
      <c r="Y134" s="23">
        <v>1120001</v>
      </c>
      <c r="Z134" s="23">
        <v>180000</v>
      </c>
      <c r="AA134" s="27" t="str">
        <f>IF($E134=2,INDEX(Sheet2!Q:Q,MATCH($C134,Sheet2!$A:$A,0)),IF(OR(N134=3,N134=8,N134=13,,N134=38),INDEX(Sheet2!$AC:$AC,MATCH($N134,Sheet2!$AA:$AA,0))&amp;O134,INDEX(Sheet2!$AC:$AC,MATCH($N134,Sheet2!$AA:$AA,0))&amp;(O134/10)&amp;"%"))</f>
        <v>觉醒后基础生命上限增加480</v>
      </c>
    </row>
    <row r="135" spans="1:27">
      <c r="A135" s="23" t="s">
        <v>53</v>
      </c>
      <c r="B135" s="23">
        <f t="shared" si="0"/>
        <v>1118</v>
      </c>
      <c r="C135" s="3">
        <v>11</v>
      </c>
      <c r="D135" s="3">
        <v>18</v>
      </c>
      <c r="E135" s="3">
        <f t="shared" si="3"/>
        <v>1</v>
      </c>
      <c r="F135" s="3">
        <f>IF(AND($D135=1,$E135=1),VLOOKUP($C135,Sheet2!$A:$J,3,0),IF($E135=2,INDEX(Sheet2!G:G,MATCH($C135,Sheet2!$A:$A,0)+1),F134))</f>
        <v>1101</v>
      </c>
      <c r="G135" s="3">
        <f>IF(AND($D135=1,$E135=1),VLOOKUP($C135,Sheet2!$A:$J,4,0),IF($E135=2,INDEX(Sheet2!H:H,MATCH($C135,Sheet2!$A:$A,0)+1),G134))</f>
        <v>1102</v>
      </c>
      <c r="H135" s="3">
        <f>IF(AND($D135=1,$E135=1),VLOOKUP($C135,Sheet2!$A:$J,5,0),IF($E135=2,INDEX(Sheet2!I:I,MATCH($C135,Sheet2!$A:$A,0)+1),H134))</f>
        <v>1112</v>
      </c>
      <c r="I135" s="3">
        <f>IF(AND($D135=1,$E135=1),VLOOKUP($C135,Sheet2!$A:$J,6,0),IF($E135=2,INDEX(Sheet2!J:J,MATCH($C135,Sheet2!$A:$A,0)+1),I134))</f>
        <v>0</v>
      </c>
      <c r="K135" s="31">
        <v>0</v>
      </c>
      <c r="L135" s="31">
        <v>0</v>
      </c>
      <c r="M135" s="31">
        <v>0</v>
      </c>
      <c r="N135" s="27">
        <f>VLOOKUP(B135,Sheet5!$D:$G,3,0)</f>
        <v>13</v>
      </c>
      <c r="O135" s="27">
        <f>VLOOKUP(B135,Sheet5!$D:$G,4,0)</f>
        <v>104</v>
      </c>
      <c r="P135" s="27" t="s">
        <v>57</v>
      </c>
      <c r="Q135" s="27">
        <f>IFERROR(VLOOKUP(R135,Sheet2!V:X,3,FALSE),VLOOKUP(B135,Sheet5!D:H,5,0))</f>
        <v>340020004</v>
      </c>
      <c r="R135" s="27" t="str">
        <f>IF(E135=2,INDEX(Sheet2!P:P,MATCH(C135,Sheet2!A:A,0)),INDEX(Sheet2!AB:AB,MATCH(N135,Sheet2!AA:AA,0)))</f>
        <v>防御强化</v>
      </c>
      <c r="S135" s="27" t="str">
        <f>IF($E135=2,INDEX(Sheet2!Q:Q,MATCH($C135,Sheet2!$A:$A,0)),IF(OR(N135=3,N135=8,N135=13,,N135=38),INDEX(Sheet2!$AC:$AC,MATCH($N135,Sheet2!$AA:$AA,0))&amp;O135,INDEX(Sheet2!$AC:$AC,MATCH($N135,Sheet2!$AA:$AA,0))&amp;(O135/10)&amp;"%"))</f>
        <v>觉醒后基础防御力增加104</v>
      </c>
      <c r="T135" s="3" t="str">
        <f>INDEX(Sheet6!G:G,MATCH(B135,Sheet6!A:A,0))</f>
        <v>1210007,16|1430002,12</v>
      </c>
      <c r="U135" s="3">
        <v>1120001</v>
      </c>
      <c r="V135" s="3">
        <f>INDEX(Sheet6!H:H,MATCH(B135,Sheet6!A:A,0))</f>
        <v>53800</v>
      </c>
      <c r="W135" s="23">
        <v>0</v>
      </c>
      <c r="X135" s="3" t="s">
        <v>1340</v>
      </c>
      <c r="Y135" s="23">
        <v>1120001</v>
      </c>
      <c r="Z135" s="23">
        <v>269000</v>
      </c>
      <c r="AA135" s="27" t="str">
        <f>IF($E135=2,INDEX(Sheet2!Q:Q,MATCH($C135,Sheet2!$A:$A,0)),IF(OR(N135=3,N135=8,N135=13,,N135=38),INDEX(Sheet2!$AC:$AC,MATCH($N135,Sheet2!$AA:$AA,0))&amp;O135,INDEX(Sheet2!$AC:$AC,MATCH($N135,Sheet2!$AA:$AA,0))&amp;(O135/10)&amp;"%"))</f>
        <v>觉醒后基础防御力增加104</v>
      </c>
    </row>
    <row r="136" spans="1:27">
      <c r="A136" s="23" t="s">
        <v>53</v>
      </c>
      <c r="B136" s="23">
        <f t="shared" si="0"/>
        <v>1119</v>
      </c>
      <c r="C136" s="3">
        <v>11</v>
      </c>
      <c r="D136" s="3">
        <v>19</v>
      </c>
      <c r="E136" s="3">
        <f t="shared" si="3"/>
        <v>1</v>
      </c>
      <c r="F136" s="3">
        <f>IF(AND($D136=1,$E136=1),VLOOKUP($C136,Sheet2!$A:$J,3,0),IF($E136=2,INDEX(Sheet2!G:G,MATCH($C136,Sheet2!$A:$A,0)+1),F135))</f>
        <v>1101</v>
      </c>
      <c r="G136" s="3">
        <f>IF(AND($D136=1,$E136=1),VLOOKUP($C136,Sheet2!$A:$J,4,0),IF($E136=2,INDEX(Sheet2!H:H,MATCH($C136,Sheet2!$A:$A,0)+1),G135))</f>
        <v>1102</v>
      </c>
      <c r="H136" s="3">
        <f>IF(AND($D136=1,$E136=1),VLOOKUP($C136,Sheet2!$A:$J,5,0),IF($E136=2,INDEX(Sheet2!I:I,MATCH($C136,Sheet2!$A:$A,0)+1),H135))</f>
        <v>1112</v>
      </c>
      <c r="I136" s="3">
        <f>IF(AND($D136=1,$E136=1),VLOOKUP($C136,Sheet2!$A:$J,6,0),IF($E136=2,INDEX(Sheet2!J:J,MATCH($C136,Sheet2!$A:$A,0)+1),I135))</f>
        <v>0</v>
      </c>
      <c r="K136" s="31">
        <v>0</v>
      </c>
      <c r="L136" s="31">
        <v>0</v>
      </c>
      <c r="M136" s="31">
        <v>0</v>
      </c>
      <c r="N136" s="27">
        <f>VLOOKUP(B136,Sheet5!$D:$G,3,0)</f>
        <v>3</v>
      </c>
      <c r="O136" s="27">
        <f>VLOOKUP(B136,Sheet5!$D:$G,4,0)</f>
        <v>960</v>
      </c>
      <c r="P136" s="27" t="s">
        <v>58</v>
      </c>
      <c r="Q136" s="27">
        <f>IFERROR(VLOOKUP(R136,Sheet2!V:X,3,FALSE),VLOOKUP(B136,Sheet5!D:H,5,0))</f>
        <v>340020010</v>
      </c>
      <c r="R136" s="27" t="str">
        <f>IF(E136=2,INDEX(Sheet2!P:P,MATCH(C136,Sheet2!A:A,0)),INDEX(Sheet2!AB:AB,MATCH(N136,Sheet2!AA:AA,0)))</f>
        <v>生命强化</v>
      </c>
      <c r="S136" s="27" t="str">
        <f>IF($E136=2,INDEX(Sheet2!Q:Q,MATCH($C136,Sheet2!$A:$A,0)),IF(OR(N136=3,N136=8,N136=13,,N136=38),INDEX(Sheet2!$AC:$AC,MATCH($N136,Sheet2!$AA:$AA,0))&amp;O136,INDEX(Sheet2!$AC:$AC,MATCH($N136,Sheet2!$AA:$AA,0))&amp;(O136/10)&amp;"%"))</f>
        <v>觉醒后基础生命上限增加960</v>
      </c>
      <c r="T136" s="3" t="str">
        <f>INDEX(Sheet6!G:G,MATCH(B136,Sheet6!A:A,0))</f>
        <v>1210007,21|1430002,15</v>
      </c>
      <c r="U136" s="3">
        <v>1120001</v>
      </c>
      <c r="V136" s="3">
        <f>INDEX(Sheet6!H:H,MATCH(B136,Sheet6!A:A,0))</f>
        <v>75200</v>
      </c>
      <c r="W136" s="23">
        <v>0</v>
      </c>
      <c r="X136" s="3" t="s">
        <v>1341</v>
      </c>
      <c r="Y136" s="23">
        <v>1120001</v>
      </c>
      <c r="Z136" s="23">
        <v>376000</v>
      </c>
      <c r="AA136" s="27" t="str">
        <f>IF($E136=2,INDEX(Sheet2!Q:Q,MATCH($C136,Sheet2!$A:$A,0)),IF(OR(N136=3,N136=8,N136=13,,N136=38),INDEX(Sheet2!$AC:$AC,MATCH($N136,Sheet2!$AA:$AA,0))&amp;O136,INDEX(Sheet2!$AC:$AC,MATCH($N136,Sheet2!$AA:$AA,0))&amp;(O136/10)&amp;"%"))</f>
        <v>觉醒后基础生命上限增加960</v>
      </c>
    </row>
    <row r="137" spans="1:27">
      <c r="A137" s="23" t="s">
        <v>53</v>
      </c>
      <c r="B137" s="23">
        <f t="shared" si="0"/>
        <v>1120</v>
      </c>
      <c r="C137" s="3">
        <v>11</v>
      </c>
      <c r="D137" s="3">
        <v>20</v>
      </c>
      <c r="E137" s="3">
        <f t="shared" si="3"/>
        <v>1</v>
      </c>
      <c r="F137" s="3">
        <f>IF(AND($D137=1,$E137=1),VLOOKUP($C137,Sheet2!$A:$J,3,0),IF($E137=2,INDEX(Sheet2!G:G,MATCH($C137,Sheet2!$A:$A,0)+1),F136))</f>
        <v>1101</v>
      </c>
      <c r="G137" s="3">
        <f>IF(AND($D137=1,$E137=1),VLOOKUP($C137,Sheet2!$A:$J,4,0),IF($E137=2,INDEX(Sheet2!H:H,MATCH($C137,Sheet2!$A:$A,0)+1),G136))</f>
        <v>1102</v>
      </c>
      <c r="H137" s="3">
        <f>IF(AND($D137=1,$E137=1),VLOOKUP($C137,Sheet2!$A:$J,5,0),IF($E137=2,INDEX(Sheet2!I:I,MATCH($C137,Sheet2!$A:$A,0)+1),H136))</f>
        <v>1112</v>
      </c>
      <c r="I137" s="3">
        <f>IF(AND($D137=1,$E137=1),VLOOKUP($C137,Sheet2!$A:$J,6,0),IF($E137=2,INDEX(Sheet2!J:J,MATCH($C137,Sheet2!$A:$A,0)+1),I136))</f>
        <v>0</v>
      </c>
      <c r="K137" s="31">
        <v>0</v>
      </c>
      <c r="L137" s="31">
        <v>0</v>
      </c>
      <c r="M137" s="31">
        <v>0</v>
      </c>
      <c r="N137" s="27">
        <f>VLOOKUP(B137,Sheet5!$D:$G,3,0)</f>
        <v>8</v>
      </c>
      <c r="O137" s="27">
        <f>VLOOKUP(B137,Sheet5!$D:$G,4,0)</f>
        <v>160</v>
      </c>
      <c r="P137" s="27" t="s">
        <v>59</v>
      </c>
      <c r="Q137" s="27">
        <f>IFERROR(VLOOKUP(R137,Sheet2!V:X,3,FALSE),VLOOKUP(B137,Sheet5!D:H,5,0))</f>
        <v>340020007</v>
      </c>
      <c r="R137" s="27" t="str">
        <f>IF(E137=2,INDEX(Sheet2!P:P,MATCH(C137,Sheet2!A:A,0)),INDEX(Sheet2!AB:AB,MATCH(N137,Sheet2!AA:AA,0)))</f>
        <v>攻击强化</v>
      </c>
      <c r="S137" s="27" t="str">
        <f>IF($E137=2,INDEX(Sheet2!Q:Q,MATCH($C137,Sheet2!$A:$A,0)),IF(OR(N137=3,N137=8,N137=13,,N137=38),INDEX(Sheet2!$AC:$AC,MATCH($N137,Sheet2!$AA:$AA,0))&amp;O137,INDEX(Sheet2!$AC:$AC,MATCH($N137,Sheet2!$AA:$AA,0))&amp;(O137/10)&amp;"%"))</f>
        <v>觉醒后基础攻击力增加160</v>
      </c>
      <c r="T137" s="3" t="str">
        <f>INDEX(Sheet6!G:G,MATCH(B137,Sheet6!A:A,0))</f>
        <v>1210007,24|1430002,18</v>
      </c>
      <c r="U137" s="3">
        <v>1120001</v>
      </c>
      <c r="V137" s="3">
        <f>INDEX(Sheet6!H:H,MATCH(B137,Sheet6!A:A,0))</f>
        <v>103200</v>
      </c>
      <c r="W137" s="23">
        <v>0</v>
      </c>
      <c r="X137" s="3" t="s">
        <v>1342</v>
      </c>
      <c r="Y137" s="23">
        <v>1120001</v>
      </c>
      <c r="Z137" s="23">
        <v>516000</v>
      </c>
      <c r="AA137" s="27" t="str">
        <f>IF($E137=2,INDEX(Sheet2!Q:Q,MATCH($C137,Sheet2!$A:$A,0)),IF(OR(N137=3,N137=8,N137=13,,N137=38),INDEX(Sheet2!$AC:$AC,MATCH($N137,Sheet2!$AA:$AA,0))&amp;O137,INDEX(Sheet2!$AC:$AC,MATCH($N137,Sheet2!$AA:$AA,0))&amp;(O137/10)&amp;"%"))</f>
        <v>觉醒后基础攻击力增加160</v>
      </c>
    </row>
    <row r="138" spans="1:27">
      <c r="A138" s="23" t="s">
        <v>53</v>
      </c>
      <c r="B138" s="23">
        <f t="shared" si="0"/>
        <v>1121</v>
      </c>
      <c r="C138" s="3">
        <v>11</v>
      </c>
      <c r="D138" s="3">
        <v>21</v>
      </c>
      <c r="E138" s="3">
        <f t="shared" si="3"/>
        <v>2</v>
      </c>
      <c r="F138" s="3">
        <f>IF(AND($D138=1,$E138=1),VLOOKUP($C138,Sheet2!$A:$J,3,0),IF($E138=2,INDEX(Sheet2!G:G,MATCH($C138,Sheet2!$A:$A,0)+2),F137))</f>
        <v>1101</v>
      </c>
      <c r="G138" s="3">
        <f>IF(AND($D138=1,$E138=1),VLOOKUP($C138,Sheet2!$A:$J,4,0),IF($E138=2,INDEX(Sheet2!H:H,MATCH($C138,Sheet2!$A:$A,0)+2),G137))</f>
        <v>1113</v>
      </c>
      <c r="H138" s="3">
        <f>IF(AND($D138=1,$E138=1),VLOOKUP($C138,Sheet2!$A:$J,5,0),IF($E138=2,INDEX(Sheet2!I:I,MATCH($C138,Sheet2!$A:$A,0)+2),H137))</f>
        <v>1112</v>
      </c>
      <c r="I138" s="3">
        <f>IF(AND($D138=1,$E138=1),VLOOKUP($C138,Sheet2!$A:$J,6,0),IF($E138=2,INDEX(Sheet2!J:J,MATCH($C138,Sheet2!$A:$A,0)+2),I137))</f>
        <v>0</v>
      </c>
      <c r="K138" s="31">
        <v>0</v>
      </c>
      <c r="L138" s="31">
        <v>0</v>
      </c>
      <c r="M138" s="31">
        <v>0</v>
      </c>
      <c r="N138" s="27">
        <f>VLOOKUP(B138,Sheet5!$D:$G,3,0)</f>
        <v>0</v>
      </c>
      <c r="O138" s="27">
        <f>VLOOKUP(B138,Sheet5!$D:$G,4,0)</f>
        <v>0</v>
      </c>
      <c r="P138" s="27" t="s">
        <v>60</v>
      </c>
      <c r="Q138" s="27">
        <f>IFERROR(VLOOKUP(R138,Sheet2!V:X,3,FALSE),VLOOKUP(B138,Sheet5!D:H,5,0))</f>
        <v>311001102</v>
      </c>
      <c r="R138" s="27" t="str">
        <f>IF(E138=2,INDEX(Sheet2!P:P,MATCH(C138,Sheet2!A:A,0)+2),INDEX(Sheet2!AB:AB,MATCH(N138,Sheet2!AA:AA,0)))</f>
        <v>闪电幻影(觉醒)</v>
      </c>
      <c r="S138" s="27" t="s">
        <v>2303</v>
      </c>
      <c r="T138" s="3" t="str">
        <f>INDEX(Sheet6!G:G,MATCH(B138,Sheet6!A:A,0))</f>
        <v>1430004,3</v>
      </c>
      <c r="U138" s="3">
        <v>1120001</v>
      </c>
      <c r="V138" s="3">
        <f>INDEX(Sheet6!H:H,MATCH(B138,Sheet6!A:A,0))</f>
        <v>139200</v>
      </c>
      <c r="W138" s="23">
        <v>0</v>
      </c>
      <c r="X138" s="3" t="s">
        <v>1343</v>
      </c>
      <c r="Y138" s="23">
        <v>1120001</v>
      </c>
      <c r="Z138" s="23">
        <v>696000</v>
      </c>
      <c r="AA138" s="27" t="str">
        <f>IF($E138=2,INDEX(Sheet2!Q:Q,MATCH($C138,Sheet2!$A:$A,0)+2),IF(OR(N138=3,N138=8,N138=13,,N138=38),INDEX(Sheet2!$AC:$AC,MATCH($N138,Sheet2!$AA:$AA,0))&amp;O138,INDEX(Sheet2!$AC:$AC,MATCH($N138,Sheet2!$AA:$AA,0))&amp;(O138/10)&amp;"%"))</f>
        <v>如果本回合有AT BONUS，则在本回合结束后会再动一回合(每回合只能触发一次再动，最多连续再动&lt;color=#e56000&gt;3&lt;/color&gt;回合）</v>
      </c>
    </row>
    <row r="139" spans="1:27">
      <c r="A139" s="23" t="s">
        <v>53</v>
      </c>
      <c r="B139" s="23">
        <f t="shared" si="0"/>
        <v>1122</v>
      </c>
      <c r="C139" s="3">
        <v>11</v>
      </c>
      <c r="D139" s="3">
        <v>22</v>
      </c>
      <c r="E139" s="3">
        <f t="shared" si="3"/>
        <v>1</v>
      </c>
      <c r="F139" s="3">
        <f>IF(AND($D139=1,$E139=1),VLOOKUP($C139,Sheet2!$A:$J,3,0),IF($E139=2,INDEX(Sheet2!G:G,MATCH($C139,Sheet2!$A:$A,0)+2),F138))</f>
        <v>1101</v>
      </c>
      <c r="G139" s="3">
        <f>IF(AND($D139=1,$E139=1),VLOOKUP($C139,Sheet2!$A:$J,4,0),IF($E139=2,INDEX(Sheet2!H:H,MATCH($C139,Sheet2!$A:$A,0)+2),G138))</f>
        <v>1113</v>
      </c>
      <c r="H139" s="3">
        <f>IF(AND($D139=1,$E139=1),VLOOKUP($C139,Sheet2!$A:$J,5,0),IF($E139=2,INDEX(Sheet2!I:I,MATCH($C139,Sheet2!$A:$A,0)+2),H138))</f>
        <v>1112</v>
      </c>
      <c r="I139" s="3">
        <f>IF(AND($D139=1,$E139=1),VLOOKUP($C139,Sheet2!$A:$J,6,0),IF($E139=2,INDEX(Sheet2!J:J,MATCH($C139,Sheet2!$A:$A,0)+2),I138))</f>
        <v>0</v>
      </c>
      <c r="K139" s="31">
        <v>0</v>
      </c>
      <c r="L139" s="31">
        <v>0</v>
      </c>
      <c r="M139" s="31">
        <v>0</v>
      </c>
      <c r="N139" s="27">
        <f>VLOOKUP(B139,Sheet5!$D:$G,3,0)</f>
        <v>8</v>
      </c>
      <c r="O139" s="27">
        <f>VLOOKUP(B139,Sheet5!$D:$G,4,0)</f>
        <v>80</v>
      </c>
      <c r="P139" s="27" t="s">
        <v>54</v>
      </c>
      <c r="Q139" s="27">
        <f>IFERROR(VLOOKUP(R139,Sheet2!V:X,3,FALSE),VLOOKUP(B139,Sheet5!D:H,5,0))</f>
        <v>340020006</v>
      </c>
      <c r="R139" s="27" t="str">
        <f>IF($E139=2,INDEX(Sheet2!P:P,MATCH($C139,Sheet2!$A:$A,0)),INDEX(Sheet2!$AB:$AB,MATCH($N139,Sheet2!$AA:$AA,0)))</f>
        <v>攻击强化</v>
      </c>
      <c r="S139" s="27" t="str">
        <f>IF($E139=2,INDEX(Sheet2!Q:Q,MATCH($C139,Sheet2!$A:$A,0)),IF(OR(N139=3,N139=8,N139=13,,N139=38),INDEX(Sheet2!$AC:$AC,MATCH($N139,Sheet2!$AA:$AA,0))&amp;O139,INDEX(Sheet2!$AC:$AC,MATCH($N139,Sheet2!$AA:$AA,0))&amp;(O139/10)&amp;"%"))</f>
        <v>觉醒后基础攻击力增加80</v>
      </c>
      <c r="T139" s="3" t="str">
        <f>INDEX(Sheet6!G:G,MATCH(B139,Sheet6!A:A,0))</f>
        <v>1210007,9|1430002,9</v>
      </c>
      <c r="U139" s="3">
        <v>1120001</v>
      </c>
      <c r="V139" s="3">
        <f>INDEX(Sheet6!H:H,MATCH(B139,Sheet6!A:A,0))</f>
        <v>26000</v>
      </c>
      <c r="W139" s="23">
        <v>0</v>
      </c>
      <c r="X139" s="3" t="s">
        <v>1337</v>
      </c>
      <c r="Y139" s="23">
        <v>1120001</v>
      </c>
      <c r="Z139" s="23">
        <v>104000</v>
      </c>
      <c r="AA139" s="27" t="str">
        <f>IF($E139=2,INDEX(Sheet2!Q:Q,MATCH($C139,Sheet2!$A:$A,0)),IF(OR(N139=3,N139=8,N139=13,,N139=38),INDEX(Sheet2!$AC:$AC,MATCH($N139,Sheet2!$AA:$AA,0))&amp;O139,INDEX(Sheet2!$AC:$AC,MATCH($N139,Sheet2!$AA:$AA,0))&amp;(O139/10)&amp;"%"))</f>
        <v>觉醒后基础攻击力增加80</v>
      </c>
    </row>
    <row r="140" spans="1:27">
      <c r="A140" s="23" t="s">
        <v>53</v>
      </c>
      <c r="B140" s="23">
        <f t="shared" si="0"/>
        <v>1123</v>
      </c>
      <c r="C140" s="3">
        <v>11</v>
      </c>
      <c r="D140" s="3">
        <v>23</v>
      </c>
      <c r="E140" s="3">
        <f t="shared" si="3"/>
        <v>1</v>
      </c>
      <c r="F140" s="3">
        <f>IF(AND($D140=1,$E140=1),VLOOKUP($C140,Sheet2!$A:$J,3,0),IF($E140=2,INDEX(Sheet2!G:G,MATCH($C140,Sheet2!$A:$A,0)+2),F139))</f>
        <v>1101</v>
      </c>
      <c r="G140" s="3">
        <f>IF(AND($D140=1,$E140=1),VLOOKUP($C140,Sheet2!$A:$J,4,0),IF($E140=2,INDEX(Sheet2!H:H,MATCH($C140,Sheet2!$A:$A,0)+2),G139))</f>
        <v>1113</v>
      </c>
      <c r="H140" s="3">
        <f>IF(AND($D140=1,$E140=1),VLOOKUP($C140,Sheet2!$A:$J,5,0),IF($E140=2,INDEX(Sheet2!I:I,MATCH($C140,Sheet2!$A:$A,0)+2),H139))</f>
        <v>1112</v>
      </c>
      <c r="I140" s="3">
        <f>IF(AND($D140=1,$E140=1),VLOOKUP($C140,Sheet2!$A:$J,6,0),IF($E140=2,INDEX(Sheet2!J:J,MATCH($C140,Sheet2!$A:$A,0)+2),I139))</f>
        <v>0</v>
      </c>
      <c r="K140" s="31">
        <v>0</v>
      </c>
      <c r="L140" s="31">
        <v>0</v>
      </c>
      <c r="M140" s="31">
        <v>0</v>
      </c>
      <c r="N140" s="27">
        <f>VLOOKUP(B140,Sheet5!$D:$G,3,0)</f>
        <v>3</v>
      </c>
      <c r="O140" s="27">
        <f>VLOOKUP(B140,Sheet5!$D:$G,4,0)</f>
        <v>480</v>
      </c>
      <c r="P140" s="27" t="s">
        <v>55</v>
      </c>
      <c r="Q140" s="27">
        <f>IFERROR(VLOOKUP(R140,Sheet2!V:X,3,FALSE),VLOOKUP(B140,Sheet5!D:H,5,0))</f>
        <v>340020009</v>
      </c>
      <c r="R140" s="27" t="str">
        <f>IF(E140=2,INDEX(Sheet2!P:P,MATCH(C140,Sheet2!A:A,0)),INDEX(Sheet2!AB:AB,MATCH(N140,Sheet2!AA:AA,0)))</f>
        <v>生命强化</v>
      </c>
      <c r="S140" s="27" t="str">
        <f>IF($E140=2,INDEX(Sheet2!Q:Q,MATCH($C140,Sheet2!$A:$A,0)),IF(OR(N140=3,N140=8,N140=13,,N140=38),INDEX(Sheet2!$AC:$AC,MATCH($N140,Sheet2!$AA:$AA,0))&amp;O140,INDEX(Sheet2!$AC:$AC,MATCH($N140,Sheet2!$AA:$AA,0))&amp;(O140/10)&amp;"%"))</f>
        <v>觉醒后基础生命上限增加480</v>
      </c>
      <c r="T140" s="3" t="str">
        <f>INDEX(Sheet6!G:G,MATCH(B140,Sheet6!A:A,0))</f>
        <v>1210007,13|1430002,18</v>
      </c>
      <c r="U140" s="3">
        <v>1120001</v>
      </c>
      <c r="V140" s="3">
        <f>INDEX(Sheet6!H:H,MATCH(B140,Sheet6!A:A,0))</f>
        <v>30000</v>
      </c>
      <c r="W140" s="23">
        <v>0</v>
      </c>
      <c r="X140" s="3" t="s">
        <v>1338</v>
      </c>
      <c r="Y140" s="23">
        <v>1120001</v>
      </c>
      <c r="Z140" s="23">
        <v>120000</v>
      </c>
      <c r="AA140" s="27" t="str">
        <f>IF($E140=2,INDEX(Sheet2!Q:Q,MATCH($C140,Sheet2!$A:$A,0)),IF(OR(N140=3,N140=8,N140=13,,N140=38),INDEX(Sheet2!$AC:$AC,MATCH($N140,Sheet2!$AA:$AA,0))&amp;O140,INDEX(Sheet2!$AC:$AC,MATCH($N140,Sheet2!$AA:$AA,0))&amp;(O140/10)&amp;"%"))</f>
        <v>觉醒后基础生命上限增加480</v>
      </c>
    </row>
    <row r="141" spans="1:27">
      <c r="A141" s="23" t="s">
        <v>53</v>
      </c>
      <c r="B141" s="23">
        <f t="shared" si="0"/>
        <v>1124</v>
      </c>
      <c r="C141" s="3">
        <v>11</v>
      </c>
      <c r="D141" s="3">
        <v>24</v>
      </c>
      <c r="E141" s="3">
        <f t="shared" si="3"/>
        <v>1</v>
      </c>
      <c r="F141" s="3">
        <f>IF(AND($D141=1,$E141=1),VLOOKUP($C141,Sheet2!$A:$J,3,0),IF($E141=2,INDEX(Sheet2!G:G,MATCH($C141,Sheet2!$A:$A,0)+2),F140))</f>
        <v>1101</v>
      </c>
      <c r="G141" s="3">
        <f>IF(AND($D141=1,$E141=1),VLOOKUP($C141,Sheet2!$A:$J,4,0),IF($E141=2,INDEX(Sheet2!H:H,MATCH($C141,Sheet2!$A:$A,0)+2),G140))</f>
        <v>1113</v>
      </c>
      <c r="H141" s="3">
        <f>IF(AND($D141=1,$E141=1),VLOOKUP($C141,Sheet2!$A:$J,5,0),IF($E141=2,INDEX(Sheet2!I:I,MATCH($C141,Sheet2!$A:$A,0)+2),H140))</f>
        <v>1112</v>
      </c>
      <c r="I141" s="3">
        <f>IF(AND($D141=1,$E141=1),VLOOKUP($C141,Sheet2!$A:$J,6,0),IF($E141=2,INDEX(Sheet2!J:J,MATCH($C141,Sheet2!$A:$A,0)+2),I140))</f>
        <v>0</v>
      </c>
      <c r="K141" s="31">
        <v>0</v>
      </c>
      <c r="L141" s="31">
        <v>0</v>
      </c>
      <c r="M141" s="31">
        <v>0</v>
      </c>
      <c r="N141" s="27">
        <f>VLOOKUP(B141,Sheet5!$D:$G,3,0)</f>
        <v>8</v>
      </c>
      <c r="O141" s="27">
        <f>VLOOKUP(B141,Sheet5!$D:$G,4,0)</f>
        <v>80</v>
      </c>
      <c r="P141" s="27" t="s">
        <v>56</v>
      </c>
      <c r="Q141" s="27">
        <f>IFERROR(VLOOKUP(R141,Sheet2!V:X,3,FALSE),VLOOKUP(B141,Sheet5!D:H,5,0))</f>
        <v>340020006</v>
      </c>
      <c r="R141" s="27" t="str">
        <f>IF(E141=2,INDEX(Sheet2!P:P,MATCH(C141,Sheet2!A:A,0)),INDEX(Sheet2!AB:AB,MATCH(N141,Sheet2!AA:AA,0)))</f>
        <v>攻击强化</v>
      </c>
      <c r="S141" s="27" t="str">
        <f>IF($E141=2,INDEX(Sheet2!Q:Q,MATCH($C141,Sheet2!$A:$A,0)),IF(OR(N141=3,N141=8,N141=13,,N141=38),INDEX(Sheet2!$AC:$AC,MATCH($N141,Sheet2!$AA:$AA,0))&amp;O141,INDEX(Sheet2!$AC:$AC,MATCH($N141,Sheet2!$AA:$AA,0))&amp;(O141/10)&amp;"%"))</f>
        <v>觉醒后基础攻击力增加80</v>
      </c>
      <c r="T141" s="3" t="str">
        <f>INDEX(Sheet6!G:G,MATCH(B141,Sheet6!A:A,0))</f>
        <v>1210007,17|1430002,27</v>
      </c>
      <c r="U141" s="3">
        <v>1120001</v>
      </c>
      <c r="V141" s="3">
        <f>INDEX(Sheet6!H:H,MATCH(B141,Sheet6!A:A,0))</f>
        <v>45000</v>
      </c>
      <c r="W141" s="23">
        <v>0</v>
      </c>
      <c r="X141" s="3" t="s">
        <v>1339</v>
      </c>
      <c r="Y141" s="23">
        <v>1120001</v>
      </c>
      <c r="Z141" s="23">
        <v>180000</v>
      </c>
      <c r="AA141" s="27" t="str">
        <f>IF($E141=2,INDEX(Sheet2!Q:Q,MATCH($C141,Sheet2!$A:$A,0)),IF(OR(N141=3,N141=8,N141=13,,N141=38),INDEX(Sheet2!$AC:$AC,MATCH($N141,Sheet2!$AA:$AA,0))&amp;O141,INDEX(Sheet2!$AC:$AC,MATCH($N141,Sheet2!$AA:$AA,0))&amp;(O141/10)&amp;"%"))</f>
        <v>觉醒后基础攻击力增加80</v>
      </c>
    </row>
    <row r="142" spans="1:27">
      <c r="A142" s="23" t="s">
        <v>53</v>
      </c>
      <c r="B142" s="23">
        <f t="shared" si="0"/>
        <v>1125</v>
      </c>
      <c r="C142" s="3">
        <v>11</v>
      </c>
      <c r="D142" s="3">
        <v>25</v>
      </c>
      <c r="E142" s="3">
        <f t="shared" si="3"/>
        <v>1</v>
      </c>
      <c r="F142" s="3">
        <f>IF(AND($D142=1,$E142=1),VLOOKUP($C142,Sheet2!$A:$J,3,0),IF($E142=2,INDEX(Sheet2!G:G,MATCH($C142,Sheet2!$A:$A,0)+2),F141))</f>
        <v>1101</v>
      </c>
      <c r="G142" s="3">
        <f>IF(AND($D142=1,$E142=1),VLOOKUP($C142,Sheet2!$A:$J,4,0),IF($E142=2,INDEX(Sheet2!H:H,MATCH($C142,Sheet2!$A:$A,0)+2),G141))</f>
        <v>1113</v>
      </c>
      <c r="H142" s="3">
        <f>IF(AND($D142=1,$E142=1),VLOOKUP($C142,Sheet2!$A:$J,5,0),IF($E142=2,INDEX(Sheet2!I:I,MATCH($C142,Sheet2!$A:$A,0)+2),H141))</f>
        <v>1112</v>
      </c>
      <c r="I142" s="3">
        <f>IF(AND($D142=1,$E142=1),VLOOKUP($C142,Sheet2!$A:$J,6,0),IF($E142=2,INDEX(Sheet2!J:J,MATCH($C142,Sheet2!$A:$A,0)+2),I141))</f>
        <v>0</v>
      </c>
      <c r="K142" s="31">
        <v>0</v>
      </c>
      <c r="L142" s="31">
        <v>0</v>
      </c>
      <c r="M142" s="31">
        <v>0</v>
      </c>
      <c r="N142" s="27">
        <f>VLOOKUP(B142,Sheet5!$D:$G,3,0)</f>
        <v>13</v>
      </c>
      <c r="O142" s="27">
        <f>VLOOKUP(B142,Sheet5!$D:$G,4,0)</f>
        <v>104</v>
      </c>
      <c r="P142" s="27" t="s">
        <v>57</v>
      </c>
      <c r="Q142" s="27">
        <f>IFERROR(VLOOKUP(R142,Sheet2!V:X,3,FALSE),VLOOKUP(B142,Sheet5!D:H,5,0))</f>
        <v>340020004</v>
      </c>
      <c r="R142" s="27" t="str">
        <f>IF(E142=2,INDEX(Sheet2!P:P,MATCH(C142,Sheet2!A:A,0)),INDEX(Sheet2!AB:AB,MATCH(N142,Sheet2!AA:AA,0)))</f>
        <v>防御强化</v>
      </c>
      <c r="S142" s="27" t="str">
        <f>IF($E142=2,INDEX(Sheet2!Q:Q,MATCH($C142,Sheet2!$A:$A,0)),IF(OR(N142=3,N142=8,N142=13,,N142=38),INDEX(Sheet2!$AC:$AC,MATCH($N142,Sheet2!$AA:$AA,0))&amp;O142,INDEX(Sheet2!$AC:$AC,MATCH($N142,Sheet2!$AA:$AA,0))&amp;(O142/10)&amp;"%"))</f>
        <v>觉醒后基础防御力增加104</v>
      </c>
      <c r="T142" s="3" t="str">
        <f>INDEX(Sheet6!G:G,MATCH(B142,Sheet6!A:A,0))</f>
        <v>1210007,20|1430002,36</v>
      </c>
      <c r="U142" s="3">
        <v>1120001</v>
      </c>
      <c r="V142" s="3">
        <f>INDEX(Sheet6!H:H,MATCH(B142,Sheet6!A:A,0))</f>
        <v>67250</v>
      </c>
      <c r="W142" s="23">
        <v>0</v>
      </c>
      <c r="X142" s="3" t="s">
        <v>1340</v>
      </c>
      <c r="Y142" s="23">
        <v>1120001</v>
      </c>
      <c r="Z142" s="23">
        <v>269000</v>
      </c>
      <c r="AA142" s="27" t="str">
        <f>IF($E142=2,INDEX(Sheet2!Q:Q,MATCH($C142,Sheet2!$A:$A,0)),IF(OR(N142=3,N142=8,N142=13,,N142=38),INDEX(Sheet2!$AC:$AC,MATCH($N142,Sheet2!$AA:$AA,0))&amp;O142,INDEX(Sheet2!$AC:$AC,MATCH($N142,Sheet2!$AA:$AA,0))&amp;(O142/10)&amp;"%"))</f>
        <v>觉醒后基础防御力增加104</v>
      </c>
    </row>
    <row r="143" spans="1:27">
      <c r="A143" s="23" t="s">
        <v>53</v>
      </c>
      <c r="B143" s="23">
        <f t="shared" si="0"/>
        <v>1126</v>
      </c>
      <c r="C143" s="3">
        <v>11</v>
      </c>
      <c r="D143" s="3">
        <v>26</v>
      </c>
      <c r="E143" s="3">
        <f t="shared" si="3"/>
        <v>1</v>
      </c>
      <c r="F143" s="3">
        <f>IF(AND($D143=1,$E143=1),VLOOKUP($C143,Sheet2!$A:$J,3,0),IF($E143=2,INDEX(Sheet2!G:G,MATCH($C143,Sheet2!$A:$A,0)+2),F142))</f>
        <v>1101</v>
      </c>
      <c r="G143" s="3">
        <f>IF(AND($D143=1,$E143=1),VLOOKUP($C143,Sheet2!$A:$J,4,0),IF($E143=2,INDEX(Sheet2!H:H,MATCH($C143,Sheet2!$A:$A,0)+2),G142))</f>
        <v>1113</v>
      </c>
      <c r="H143" s="3">
        <f>IF(AND($D143=1,$E143=1),VLOOKUP($C143,Sheet2!$A:$J,5,0),IF($E143=2,INDEX(Sheet2!I:I,MATCH($C143,Sheet2!$A:$A,0)+2),H142))</f>
        <v>1112</v>
      </c>
      <c r="I143" s="3">
        <f>IF(AND($D143=1,$E143=1),VLOOKUP($C143,Sheet2!$A:$J,6,0),IF($E143=2,INDEX(Sheet2!J:J,MATCH($C143,Sheet2!$A:$A,0)+2),I142))</f>
        <v>0</v>
      </c>
      <c r="K143" s="31">
        <v>0</v>
      </c>
      <c r="L143" s="31">
        <v>0</v>
      </c>
      <c r="M143" s="31">
        <v>0</v>
      </c>
      <c r="N143" s="27">
        <f>VLOOKUP(B143,Sheet5!$D:$G,3,0)</f>
        <v>3</v>
      </c>
      <c r="O143" s="27">
        <f>VLOOKUP(B143,Sheet5!$D:$G,4,0)</f>
        <v>960</v>
      </c>
      <c r="P143" s="27" t="s">
        <v>58</v>
      </c>
      <c r="Q143" s="27">
        <f>IFERROR(VLOOKUP(R143,Sheet2!V:X,3,FALSE),VLOOKUP(B143,Sheet5!D:H,5,0))</f>
        <v>340020010</v>
      </c>
      <c r="R143" s="27" t="str">
        <f>IF(E143=2,INDEX(Sheet2!P:P,MATCH(C143,Sheet2!A:A,0)),INDEX(Sheet2!AB:AB,MATCH(N143,Sheet2!AA:AA,0)))</f>
        <v>生命强化</v>
      </c>
      <c r="S143" s="27" t="str">
        <f>IF($E143=2,INDEX(Sheet2!Q:Q,MATCH($C143,Sheet2!$A:$A,0)),IF(OR(N143=3,N143=8,N143=13,,N143=38),INDEX(Sheet2!$AC:$AC,MATCH($N143,Sheet2!$AA:$AA,0))&amp;O143,INDEX(Sheet2!$AC:$AC,MATCH($N143,Sheet2!$AA:$AA,0))&amp;(O143/10)&amp;"%"))</f>
        <v>觉醒后基础生命上限增加960</v>
      </c>
      <c r="T143" s="3" t="str">
        <f>INDEX(Sheet6!G:G,MATCH(B143,Sheet6!A:A,0))</f>
        <v>1210007,27|1430002,45</v>
      </c>
      <c r="U143" s="3">
        <v>1120001</v>
      </c>
      <c r="V143" s="3">
        <f>INDEX(Sheet6!H:H,MATCH(B143,Sheet6!A:A,0))</f>
        <v>94000</v>
      </c>
      <c r="W143" s="23">
        <v>0</v>
      </c>
      <c r="X143" s="3" t="s">
        <v>1341</v>
      </c>
      <c r="Y143" s="23">
        <v>1120001</v>
      </c>
      <c r="Z143" s="23">
        <v>376000</v>
      </c>
      <c r="AA143" s="27" t="str">
        <f>IF($E143=2,INDEX(Sheet2!Q:Q,MATCH($C143,Sheet2!$A:$A,0)),IF(OR(N143=3,N143=8,N143=13,,N143=38),INDEX(Sheet2!$AC:$AC,MATCH($N143,Sheet2!$AA:$AA,0))&amp;O143,INDEX(Sheet2!$AC:$AC,MATCH($N143,Sheet2!$AA:$AA,0))&amp;(O143/10)&amp;"%"))</f>
        <v>觉醒后基础生命上限增加960</v>
      </c>
    </row>
    <row r="144" spans="1:27">
      <c r="A144" s="23" t="s">
        <v>53</v>
      </c>
      <c r="B144" s="23">
        <f t="shared" si="0"/>
        <v>1127</v>
      </c>
      <c r="C144" s="3">
        <v>11</v>
      </c>
      <c r="D144" s="3">
        <v>27</v>
      </c>
      <c r="E144" s="3">
        <f t="shared" si="3"/>
        <v>1</v>
      </c>
      <c r="F144" s="3">
        <f>IF(AND($D144=1,$E144=1),VLOOKUP($C144,Sheet2!$A:$J,3,0),IF($E144=2,INDEX(Sheet2!G:G,MATCH($C144,Sheet2!$A:$A,0)+2),F143))</f>
        <v>1101</v>
      </c>
      <c r="G144" s="3">
        <f>IF(AND($D144=1,$E144=1),VLOOKUP($C144,Sheet2!$A:$J,4,0),IF($E144=2,INDEX(Sheet2!H:H,MATCH($C144,Sheet2!$A:$A,0)+2),G143))</f>
        <v>1113</v>
      </c>
      <c r="H144" s="3">
        <f>IF(AND($D144=1,$E144=1),VLOOKUP($C144,Sheet2!$A:$J,5,0),IF($E144=2,INDEX(Sheet2!I:I,MATCH($C144,Sheet2!$A:$A,0)+2),H143))</f>
        <v>1112</v>
      </c>
      <c r="I144" s="3">
        <f>IF(AND($D144=1,$E144=1),VLOOKUP($C144,Sheet2!$A:$J,6,0),IF($E144=2,INDEX(Sheet2!J:J,MATCH($C144,Sheet2!$A:$A,0)+2),I143))</f>
        <v>0</v>
      </c>
      <c r="K144" s="31">
        <v>0</v>
      </c>
      <c r="L144" s="31">
        <v>0</v>
      </c>
      <c r="M144" s="31">
        <v>0</v>
      </c>
      <c r="N144" s="27">
        <f>VLOOKUP(B144,Sheet5!$D:$G,3,0)</f>
        <v>8</v>
      </c>
      <c r="O144" s="27">
        <f>VLOOKUP(B144,Sheet5!$D:$G,4,0)</f>
        <v>160</v>
      </c>
      <c r="P144" s="27" t="s">
        <v>59</v>
      </c>
      <c r="Q144" s="27">
        <f>IFERROR(VLOOKUP(R144,Sheet2!V:X,3,FALSE),VLOOKUP(B144,Sheet5!D:H,5,0))</f>
        <v>340020007</v>
      </c>
      <c r="R144" s="27" t="str">
        <f>IF(E144=2,INDEX(Sheet2!P:P,MATCH(C144,Sheet2!A:A,0)),INDEX(Sheet2!AB:AB,MATCH(N144,Sheet2!AA:AA,0)))</f>
        <v>攻击强化</v>
      </c>
      <c r="S144" s="27" t="str">
        <f>IF($E144=2,INDEX(Sheet2!Q:Q,MATCH($C144,Sheet2!$A:$A,0)),IF(OR(N144=3,N144=8,N144=13,,N144=38),INDEX(Sheet2!$AC:$AC,MATCH($N144,Sheet2!$AA:$AA,0))&amp;O144,INDEX(Sheet2!$AC:$AC,MATCH($N144,Sheet2!$AA:$AA,0))&amp;(O144/10)&amp;"%"))</f>
        <v>觉醒后基础攻击力增加160</v>
      </c>
      <c r="T144" s="3" t="str">
        <f>INDEX(Sheet6!G:G,MATCH(B144,Sheet6!A:A,0))</f>
        <v>1210007,30|1430002,54</v>
      </c>
      <c r="U144" s="3">
        <v>1120001</v>
      </c>
      <c r="V144" s="3">
        <f>INDEX(Sheet6!H:H,MATCH(B144,Sheet6!A:A,0))</f>
        <v>129000</v>
      </c>
      <c r="W144" s="23">
        <v>0</v>
      </c>
      <c r="X144" s="3" t="s">
        <v>1342</v>
      </c>
      <c r="Y144" s="23">
        <v>1120001</v>
      </c>
      <c r="Z144" s="23">
        <v>516000</v>
      </c>
      <c r="AA144" s="27" t="str">
        <f>IF($E144=2,INDEX(Sheet2!Q:Q,MATCH($C144,Sheet2!$A:$A,0)),IF(OR(N144=3,N144=8,N144=13,,N144=38),INDEX(Sheet2!$AC:$AC,MATCH($N144,Sheet2!$AA:$AA,0))&amp;O144,INDEX(Sheet2!$AC:$AC,MATCH($N144,Sheet2!$AA:$AA,0))&amp;(O144/10)&amp;"%"))</f>
        <v>觉醒后基础攻击力增加160</v>
      </c>
    </row>
    <row r="145" spans="1:27">
      <c r="A145" s="23" t="s">
        <v>53</v>
      </c>
      <c r="B145" s="23">
        <f t="shared" si="0"/>
        <v>1128</v>
      </c>
      <c r="C145" s="3">
        <v>11</v>
      </c>
      <c r="D145" s="3">
        <v>28</v>
      </c>
      <c r="E145" s="3">
        <f t="shared" si="3"/>
        <v>2</v>
      </c>
      <c r="F145" s="3">
        <f>IF(AND($D145=1,$E145=1),VLOOKUP($C145,Sheet2!$A:$J,3,0),IF($E145=2,INDEX(Sheet2!G:G,MATCH($C145,Sheet2!$A:$A,0)+3),F144))</f>
        <v>1101</v>
      </c>
      <c r="G145" s="3">
        <f>IF(AND($D145=1,$E145=1),VLOOKUP($C145,Sheet2!$A:$J,4,0),IF($E145=2,INDEX(Sheet2!H:H,MATCH($C145,Sheet2!$A:$A,0)+3),G144))</f>
        <v>1113</v>
      </c>
      <c r="H145" s="3">
        <f>IF(AND($D145=1,$E145=1),VLOOKUP($C145,Sheet2!$A:$J,5,0),IF($E145=2,INDEX(Sheet2!I:I,MATCH($C145,Sheet2!$A:$A,0)+3),H144))</f>
        <v>1114</v>
      </c>
      <c r="I145" s="3">
        <f>IF(AND($D145=1,$E145=1),VLOOKUP($C145,Sheet2!$A:$J,6,0),IF($E145=2,INDEX(Sheet2!J:J,MATCH($C145,Sheet2!$A:$A,0)+3),I144))</f>
        <v>0</v>
      </c>
      <c r="K145" s="31">
        <v>0</v>
      </c>
      <c r="L145" s="31">
        <v>0</v>
      </c>
      <c r="M145" s="31">
        <v>0</v>
      </c>
      <c r="N145" s="27">
        <f>VLOOKUP(B145,Sheet5!$D:$G,3,0)</f>
        <v>0</v>
      </c>
      <c r="O145" s="27">
        <f>VLOOKUP(B145,Sheet5!$D:$G,4,0)</f>
        <v>0</v>
      </c>
      <c r="P145" s="27" t="s">
        <v>60</v>
      </c>
      <c r="Q145" s="27">
        <f>IFERROR(VLOOKUP(R145,Sheet2!V:X,3,FALSE),VLOOKUP(B145,Sheet5!D:H,5,0))</f>
        <v>311001103</v>
      </c>
      <c r="R145" s="27" t="str">
        <f>IF(E145=2,INDEX(Sheet2!P:P,MATCH(C145,Sheet2!A:A,0)+3),INDEX(Sheet2!AB:AB,MATCH(N145,Sheet2!AA:AA,0)))</f>
        <v>喷气式闪电模式</v>
      </c>
      <c r="S145" s="27" t="s">
        <v>2302</v>
      </c>
      <c r="T145" s="3" t="str">
        <f>INDEX(Sheet6!G:G,MATCH(B145,Sheet6!A:A,0))</f>
        <v>1430004,9</v>
      </c>
      <c r="U145" s="3">
        <v>1120001</v>
      </c>
      <c r="V145" s="3">
        <f>INDEX(Sheet6!H:H,MATCH(B145,Sheet6!A:A,0))</f>
        <v>174000</v>
      </c>
      <c r="W145" s="23">
        <v>0</v>
      </c>
      <c r="X145" s="3" t="s">
        <v>1343</v>
      </c>
      <c r="Y145" s="23">
        <v>1120001</v>
      </c>
      <c r="Z145" s="23">
        <v>696000</v>
      </c>
      <c r="AA145" s="27" t="str">
        <f>IF($E145=2,INDEX(Sheet2!Q:Q,MATCH($C145,Sheet2!$A:$A,0)+3),IF(OR(N145=3,N145=8,N145=13,,N145=38),INDEX(Sheet2!$AC:$AC,MATCH($N145,Sheet2!$AA:$AA,0))&amp;O145,INDEX(Sheet2!$AC:$AC,MATCH($N145,Sheet2!$AA:$AA,0))&amp;(O145/10)&amp;"%"))</f>
        <v>闪电麦克斯进入&lt;color=#f2b600&gt;喷气式闪电模式&lt;/color&gt;，状态持续&lt;color=#e56000&gt;2&lt;/color&gt;回合。进入模式后，闪电飞踢替换为闪电喷气式连踢：对1名敌人进行三次攻击，每次攻击伤害为攻击力的&lt;color=#e56000&gt;75%&lt;/color&gt;，每次攻击视为一次普攻。</v>
      </c>
    </row>
    <row r="146" spans="1:27">
      <c r="A146" s="23" t="s">
        <v>53</v>
      </c>
      <c r="B146" s="23">
        <f t="shared" si="0"/>
        <v>1201</v>
      </c>
      <c r="C146" s="3">
        <v>12</v>
      </c>
      <c r="D146" s="3">
        <v>1</v>
      </c>
      <c r="E146" s="3">
        <f t="shared" si="3"/>
        <v>1</v>
      </c>
      <c r="F146" s="3">
        <f>IF(AND($D146=1,$E146=1),VLOOKUP($C146,Sheet2!$A:$J,3,0),IF($E146=2,INDEX(Sheet2!G:G,MATCH($C146,Sheet2!$A:$A,0)),F145))</f>
        <v>1201</v>
      </c>
      <c r="G146" s="3">
        <f>IF(AND($D146=1,$E146=1),VLOOKUP($C146,Sheet2!$A:$J,4,0),IF($E146=2,INDEX(Sheet2!H:H,MATCH($C146,Sheet2!$A:$A,0)),G145))</f>
        <v>1202</v>
      </c>
      <c r="H146" s="3">
        <f>IF(AND($D146=1,$E146=1),VLOOKUP($C146,Sheet2!$A:$J,5,0),IF($E146=2,INDEX(Sheet2!I:I,MATCH($C146,Sheet2!$A:$A,0)),H145))</f>
        <v>1203</v>
      </c>
      <c r="I146" s="3">
        <f>IF(AND($D146=1,$E146=1),VLOOKUP($C146,Sheet2!$A:$J,6,0),IF($E146=2,INDEX(Sheet2!J:J,MATCH($C146,Sheet2!$A:$A,0)),I145))</f>
        <v>0</v>
      </c>
      <c r="K146" s="31">
        <v>0</v>
      </c>
      <c r="L146" s="31">
        <v>0</v>
      </c>
      <c r="M146" s="31">
        <v>0</v>
      </c>
      <c r="N146" s="27">
        <f>VLOOKUP(B146,Sheet5!$D:$G,3,0)</f>
        <v>8</v>
      </c>
      <c r="O146" s="27">
        <f>VLOOKUP(B146,Sheet5!$D:$G,4,0)</f>
        <v>80</v>
      </c>
      <c r="P146" s="27" t="s">
        <v>54</v>
      </c>
      <c r="Q146" s="27">
        <f>IFERROR(VLOOKUP(R146,Sheet2!V:X,3,FALSE),VLOOKUP(B146,Sheet5!D:H,5,0))</f>
        <v>340020006</v>
      </c>
      <c r="R146" s="27" t="str">
        <f>IF($E146=2,INDEX(Sheet2!P:P,MATCH($C146,Sheet2!$A:$A,0)),INDEX(Sheet2!$AB:$AB,MATCH($N146,Sheet2!$AA:$AA,0)))</f>
        <v>攻击强化</v>
      </c>
      <c r="S146" s="27" t="str">
        <f>IF($E146=2,INDEX(Sheet2!Q:Q,MATCH($C146,Sheet2!$A:$A,0)),IF(OR(N146=3,N146=8,N146=13,,N146=38),INDEX(Sheet2!$AC:$AC,MATCH($N146,Sheet2!$AA:$AA,0))&amp;O146,INDEX(Sheet2!$AC:$AC,MATCH($N146,Sheet2!$AA:$AA,0))&amp;(O146/10)&amp;"%"))</f>
        <v>觉醒后基础攻击力增加80</v>
      </c>
      <c r="T146" s="3" t="str">
        <f>INDEX(Sheet6!G:G,MATCH(B146,Sheet6!A:A,0))</f>
        <v>1210003,32</v>
      </c>
      <c r="U146" s="3">
        <v>1120001</v>
      </c>
      <c r="V146" s="3">
        <f>INDEX(Sheet6!H:H,MATCH(B146,Sheet6!A:A,0))</f>
        <v>10400</v>
      </c>
      <c r="W146" s="23">
        <v>0</v>
      </c>
      <c r="X146" s="3" t="str">
        <f>VLOOKUP(B146,Sheet4!A:N,14,FALSE)</f>
        <v>1210001,8|1210002,8|1210003,16</v>
      </c>
      <c r="Y146" s="23">
        <v>1120001</v>
      </c>
      <c r="Z146" s="23">
        <f t="shared" si="2"/>
        <v>104000</v>
      </c>
      <c r="AA146" s="27" t="str">
        <f>IF($E146=2,INDEX(Sheet2!Q:Q,MATCH($C146,Sheet2!$A:$A,0)),IF(OR(N146=3,N146=8,N146=13,,N146=38),INDEX(Sheet2!$AC:$AC,MATCH($N146,Sheet2!$AA:$AA,0))&amp;O146,INDEX(Sheet2!$AC:$AC,MATCH($N146,Sheet2!$AA:$AA,0))&amp;(O146/10)&amp;"%"))</f>
        <v>觉醒后基础攻击力增加80</v>
      </c>
    </row>
    <row r="147" spans="1:27">
      <c r="A147" s="23" t="s">
        <v>53</v>
      </c>
      <c r="B147" s="23">
        <f t="shared" si="0"/>
        <v>1202</v>
      </c>
      <c r="C147" s="3">
        <v>12</v>
      </c>
      <c r="D147" s="3">
        <v>2</v>
      </c>
      <c r="E147" s="3">
        <f t="shared" si="3"/>
        <v>1</v>
      </c>
      <c r="F147" s="3">
        <f>IF(AND($D147=1,$E147=1),VLOOKUP($C147,Sheet2!$A:$J,3,0),IF($E147=2,INDEX(Sheet2!G:G,MATCH($C147,Sheet2!$A:$A,0)),F146))</f>
        <v>1201</v>
      </c>
      <c r="G147" s="3">
        <f>IF(AND($D147=1,$E147=1),VLOOKUP($C147,Sheet2!$A:$J,4,0),IF($E147=2,INDEX(Sheet2!H:H,MATCH($C147,Sheet2!$A:$A,0)),G146))</f>
        <v>1202</v>
      </c>
      <c r="H147" s="3">
        <f>IF(AND($D147=1,$E147=1),VLOOKUP($C147,Sheet2!$A:$J,5,0),IF($E147=2,INDEX(Sheet2!I:I,MATCH($C147,Sheet2!$A:$A,0)),H146))</f>
        <v>1203</v>
      </c>
      <c r="I147" s="3">
        <f>IF(AND($D147=1,$E147=1),VLOOKUP($C147,Sheet2!$A:$J,6,0),IF($E147=2,INDEX(Sheet2!J:J,MATCH($C147,Sheet2!$A:$A,0)),I146))</f>
        <v>0</v>
      </c>
      <c r="K147" s="31">
        <v>0</v>
      </c>
      <c r="L147" s="31">
        <v>0</v>
      </c>
      <c r="M147" s="31">
        <v>0</v>
      </c>
      <c r="N147" s="27">
        <f>VLOOKUP(B147,Sheet5!$D:$G,3,0)</f>
        <v>3</v>
      </c>
      <c r="O147" s="27">
        <f>VLOOKUP(B147,Sheet5!$D:$G,4,0)</f>
        <v>480</v>
      </c>
      <c r="P147" s="27" t="s">
        <v>55</v>
      </c>
      <c r="Q147" s="27">
        <f>IFERROR(VLOOKUP(R147,Sheet2!V:X,3,FALSE),VLOOKUP(B147,Sheet5!D:H,5,0))</f>
        <v>340020009</v>
      </c>
      <c r="R147" s="27" t="str">
        <f>IF(E147=2,INDEX(Sheet2!P:P,MATCH(C147,Sheet2!A:A,0)),INDEX(Sheet2!AB:AB,MATCH(N147,Sheet2!AA:AA,0)))</f>
        <v>生命强化</v>
      </c>
      <c r="S147" s="27" t="str">
        <f>IF($E147=2,INDEX(Sheet2!Q:Q,MATCH($C147,Sheet2!$A:$A,0)),IF(OR(N147=3,N147=8,N147=13,,N147=38),INDEX(Sheet2!$AC:$AC,MATCH($N147,Sheet2!$AA:$AA,0))&amp;O147,INDEX(Sheet2!$AC:$AC,MATCH($N147,Sheet2!$AA:$AA,0))&amp;(O147/10)&amp;"%"))</f>
        <v>觉醒后基础生命上限增加480</v>
      </c>
      <c r="T147" s="3" t="str">
        <f>INDEX(Sheet6!G:G,MATCH(B147,Sheet6!A:A,0))</f>
        <v>1210003,48</v>
      </c>
      <c r="U147" s="3">
        <v>1120001</v>
      </c>
      <c r="V147" s="3">
        <f>INDEX(Sheet6!H:H,MATCH(B147,Sheet6!A:A,0))</f>
        <v>12000</v>
      </c>
      <c r="W147" s="23">
        <v>0</v>
      </c>
      <c r="X147" s="3" t="str">
        <f>VLOOKUP(B147,Sheet4!A:N,14,FALSE)</f>
        <v>1210001,20|1210002,20|1210003,40</v>
      </c>
      <c r="Y147" s="23">
        <v>1120001</v>
      </c>
      <c r="Z147" s="23">
        <f t="shared" si="2"/>
        <v>120000</v>
      </c>
      <c r="AA147" s="27" t="str">
        <f>IF($E147=2,INDEX(Sheet2!Q:Q,MATCH($C147,Sheet2!$A:$A,0)),IF(OR(N147=3,N147=8,N147=13,,N147=38),INDEX(Sheet2!$AC:$AC,MATCH($N147,Sheet2!$AA:$AA,0))&amp;O147,INDEX(Sheet2!$AC:$AC,MATCH($N147,Sheet2!$AA:$AA,0))&amp;(O147/10)&amp;"%"))</f>
        <v>觉醒后基础生命上限增加480</v>
      </c>
    </row>
    <row r="148" spans="1:27">
      <c r="A148" s="23" t="s">
        <v>53</v>
      </c>
      <c r="B148" s="23">
        <f t="shared" si="0"/>
        <v>1203</v>
      </c>
      <c r="C148" s="3">
        <v>12</v>
      </c>
      <c r="D148" s="3">
        <v>3</v>
      </c>
      <c r="E148" s="3">
        <f t="shared" si="3"/>
        <v>1</v>
      </c>
      <c r="F148" s="3">
        <f>IF(AND($D148=1,$E148=1),VLOOKUP($C148,Sheet2!$A:$J,3,0),IF($E148=2,INDEX(Sheet2!G:G,MATCH($C148,Sheet2!$A:$A,0)),F147))</f>
        <v>1201</v>
      </c>
      <c r="G148" s="3">
        <f>IF(AND($D148=1,$E148=1),VLOOKUP($C148,Sheet2!$A:$J,4,0),IF($E148=2,INDEX(Sheet2!H:H,MATCH($C148,Sheet2!$A:$A,0)),G147))</f>
        <v>1202</v>
      </c>
      <c r="H148" s="3">
        <f>IF(AND($D148=1,$E148=1),VLOOKUP($C148,Sheet2!$A:$J,5,0),IF($E148=2,INDEX(Sheet2!I:I,MATCH($C148,Sheet2!$A:$A,0)),H147))</f>
        <v>1203</v>
      </c>
      <c r="I148" s="3">
        <f>IF(AND($D148=1,$E148=1),VLOOKUP($C148,Sheet2!$A:$J,6,0),IF($E148=2,INDEX(Sheet2!J:J,MATCH($C148,Sheet2!$A:$A,0)),I147))</f>
        <v>0</v>
      </c>
      <c r="K148" s="31">
        <v>0</v>
      </c>
      <c r="L148" s="31">
        <v>0</v>
      </c>
      <c r="M148" s="31">
        <v>0</v>
      </c>
      <c r="N148" s="27">
        <f>VLOOKUP(B148,Sheet5!$D:$G,3,0)</f>
        <v>18</v>
      </c>
      <c r="O148" s="27">
        <f>VLOOKUP(B148,Sheet5!$D:$G,4,0)</f>
        <v>40</v>
      </c>
      <c r="P148" s="27" t="s">
        <v>56</v>
      </c>
      <c r="Q148" s="27">
        <f>IFERROR(VLOOKUP(R148,Sheet2!V:X,3,FALSE),VLOOKUP(B148,Sheet5!D:H,5,0))</f>
        <v>340020001</v>
      </c>
      <c r="R148" s="27" t="str">
        <f>IF(E148=2,INDEX(Sheet2!P:P,MATCH(C148,Sheet2!A:A,0)),INDEX(Sheet2!AB:AB,MATCH(N148,Sheet2!AA:AA,0)))</f>
        <v>暴击强化</v>
      </c>
      <c r="S148" s="27" t="str">
        <f>IF($E148=2,INDEX(Sheet2!Q:Q,MATCH($C148,Sheet2!$A:$A,0)),IF(OR(N148=3,N148=8,N148=13,,N148=38),INDEX(Sheet2!$AC:$AC,MATCH($N148,Sheet2!$AA:$AA,0))&amp;O148,INDEX(Sheet2!$AC:$AC,MATCH($N148,Sheet2!$AA:$AA,0))&amp;(O148/10)&amp;"%"))</f>
        <v>觉醒后基础暴击增加4%</v>
      </c>
      <c r="T148" s="3" t="str">
        <f>INDEX(Sheet6!G:G,MATCH(B148,Sheet6!A:A,0))</f>
        <v>1210006,20</v>
      </c>
      <c r="U148" s="3">
        <v>1120001</v>
      </c>
      <c r="V148" s="3">
        <f>INDEX(Sheet6!H:H,MATCH(B148,Sheet6!A:A,0))</f>
        <v>18000</v>
      </c>
      <c r="W148" s="23">
        <v>0</v>
      </c>
      <c r="X148" s="3" t="str">
        <f>VLOOKUP(B148,Sheet4!A:N,14,FALSE)</f>
        <v>1210001,36|1210002,36|1210003,72</v>
      </c>
      <c r="Y148" s="23">
        <v>1120001</v>
      </c>
      <c r="Z148" s="23">
        <f t="shared" si="2"/>
        <v>180000</v>
      </c>
      <c r="AA148" s="27" t="str">
        <f>IF($E148=2,INDEX(Sheet2!Q:Q,MATCH($C148,Sheet2!$A:$A,0)),IF(OR(N148=3,N148=8,N148=13,,N148=38),INDEX(Sheet2!$AC:$AC,MATCH($N148,Sheet2!$AA:$AA,0))&amp;O148,INDEX(Sheet2!$AC:$AC,MATCH($N148,Sheet2!$AA:$AA,0))&amp;(O148/10)&amp;"%"))</f>
        <v>觉醒后基础暴击增加4%</v>
      </c>
    </row>
    <row r="149" spans="1:27">
      <c r="A149" s="23" t="s">
        <v>53</v>
      </c>
      <c r="B149" s="23">
        <f t="shared" si="0"/>
        <v>1204</v>
      </c>
      <c r="C149" s="3">
        <v>12</v>
      </c>
      <c r="D149" s="3">
        <v>4</v>
      </c>
      <c r="E149" s="3">
        <f t="shared" si="3"/>
        <v>1</v>
      </c>
      <c r="F149" s="3">
        <f>IF(AND($D149=1,$E149=1),VLOOKUP($C149,Sheet2!$A:$J,3,0),IF($E149=2,INDEX(Sheet2!G:G,MATCH($C149,Sheet2!$A:$A,0)),F148))</f>
        <v>1201</v>
      </c>
      <c r="G149" s="3">
        <f>IF(AND($D149=1,$E149=1),VLOOKUP($C149,Sheet2!$A:$J,4,0),IF($E149=2,INDEX(Sheet2!H:H,MATCH($C149,Sheet2!$A:$A,0)),G148))</f>
        <v>1202</v>
      </c>
      <c r="H149" s="3">
        <f>IF(AND($D149=1,$E149=1),VLOOKUP($C149,Sheet2!$A:$J,5,0),IF($E149=2,INDEX(Sheet2!I:I,MATCH($C149,Sheet2!$A:$A,0)),H148))</f>
        <v>1203</v>
      </c>
      <c r="I149" s="3">
        <f>IF(AND($D149=1,$E149=1),VLOOKUP($C149,Sheet2!$A:$J,6,0),IF($E149=2,INDEX(Sheet2!J:J,MATCH($C149,Sheet2!$A:$A,0)),I148))</f>
        <v>0</v>
      </c>
      <c r="K149" s="31">
        <v>0</v>
      </c>
      <c r="L149" s="31">
        <v>0</v>
      </c>
      <c r="M149" s="31">
        <v>0</v>
      </c>
      <c r="N149" s="27">
        <f>VLOOKUP(B149,Sheet5!$D:$G,3,0)</f>
        <v>13</v>
      </c>
      <c r="O149" s="27">
        <f>VLOOKUP(B149,Sheet5!$D:$G,4,0)</f>
        <v>104</v>
      </c>
      <c r="P149" s="27" t="s">
        <v>57</v>
      </c>
      <c r="Q149" s="27">
        <f>IFERROR(VLOOKUP(R149,Sheet2!V:X,3,FALSE),VLOOKUP(B149,Sheet5!D:H,5,0))</f>
        <v>340020004</v>
      </c>
      <c r="R149" s="27" t="str">
        <f>IF(E149=2,INDEX(Sheet2!P:P,MATCH(C149,Sheet2!A:A,0)),INDEX(Sheet2!AB:AB,MATCH(N149,Sheet2!AA:AA,0)))</f>
        <v>防御强化</v>
      </c>
      <c r="S149" s="27" t="str">
        <f>IF($E149=2,INDEX(Sheet2!Q:Q,MATCH($C149,Sheet2!$A:$A,0)),IF(OR(N149=3,N149=8,N149=13,,N149=38),INDEX(Sheet2!$AC:$AC,MATCH($N149,Sheet2!$AA:$AA,0))&amp;O149,INDEX(Sheet2!$AC:$AC,MATCH($N149,Sheet2!$AA:$AA,0))&amp;(O149/10)&amp;"%"))</f>
        <v>觉醒后基础防御力增加104</v>
      </c>
      <c r="T149" s="3" t="str">
        <f>INDEX(Sheet6!G:G,MATCH(B149,Sheet6!A:A,0))</f>
        <v>1210006,24</v>
      </c>
      <c r="U149" s="3">
        <v>1120001</v>
      </c>
      <c r="V149" s="3">
        <f>INDEX(Sheet6!H:H,MATCH(B149,Sheet6!A:A,0))</f>
        <v>26900</v>
      </c>
      <c r="W149" s="23">
        <v>0</v>
      </c>
      <c r="X149" s="3" t="str">
        <f>VLOOKUP(B149,Sheet4!A:N,14,FALSE)</f>
        <v>1210001,56|1210002,56|1210003,112</v>
      </c>
      <c r="Y149" s="23">
        <v>1120001</v>
      </c>
      <c r="Z149" s="23">
        <f t="shared" si="2"/>
        <v>269000</v>
      </c>
      <c r="AA149" s="27" t="str">
        <f>IF($E149=2,INDEX(Sheet2!Q:Q,MATCH($C149,Sheet2!$A:$A,0)),IF(OR(N149=3,N149=8,N149=13,,N149=38),INDEX(Sheet2!$AC:$AC,MATCH($N149,Sheet2!$AA:$AA,0))&amp;O149,INDEX(Sheet2!$AC:$AC,MATCH($N149,Sheet2!$AA:$AA,0))&amp;(O149/10)&amp;"%"))</f>
        <v>觉醒后基础防御力增加104</v>
      </c>
    </row>
    <row r="150" spans="1:27">
      <c r="A150" s="23" t="s">
        <v>53</v>
      </c>
      <c r="B150" s="23">
        <f t="shared" si="0"/>
        <v>1205</v>
      </c>
      <c r="C150" s="3">
        <v>12</v>
      </c>
      <c r="D150" s="3">
        <v>5</v>
      </c>
      <c r="E150" s="3">
        <f t="shared" si="3"/>
        <v>1</v>
      </c>
      <c r="F150" s="3">
        <f>IF(AND($D150=1,$E150=1),VLOOKUP($C150,Sheet2!$A:$J,3,0),IF($E150=2,INDEX(Sheet2!G:G,MATCH($C150,Sheet2!$A:$A,0)),F149))</f>
        <v>1201</v>
      </c>
      <c r="G150" s="3">
        <f>IF(AND($D150=1,$E150=1),VLOOKUP($C150,Sheet2!$A:$J,4,0),IF($E150=2,INDEX(Sheet2!H:H,MATCH($C150,Sheet2!$A:$A,0)),G149))</f>
        <v>1202</v>
      </c>
      <c r="H150" s="3">
        <f>IF(AND($D150=1,$E150=1),VLOOKUP($C150,Sheet2!$A:$J,5,0),IF($E150=2,INDEX(Sheet2!I:I,MATCH($C150,Sheet2!$A:$A,0)),H149))</f>
        <v>1203</v>
      </c>
      <c r="I150" s="3">
        <f>IF(AND($D150=1,$E150=1),VLOOKUP($C150,Sheet2!$A:$J,6,0),IF($E150=2,INDEX(Sheet2!J:J,MATCH($C150,Sheet2!$A:$A,0)),I149))</f>
        <v>0</v>
      </c>
      <c r="K150" s="31">
        <v>0</v>
      </c>
      <c r="L150" s="31">
        <v>0</v>
      </c>
      <c r="M150" s="31">
        <v>0</v>
      </c>
      <c r="N150" s="27">
        <f>VLOOKUP(B150,Sheet5!$D:$G,3,0)</f>
        <v>3</v>
      </c>
      <c r="O150" s="27">
        <f>VLOOKUP(B150,Sheet5!$D:$G,4,0)</f>
        <v>960</v>
      </c>
      <c r="P150" s="27" t="s">
        <v>58</v>
      </c>
      <c r="Q150" s="27">
        <f>IFERROR(VLOOKUP(R150,Sheet2!V:X,3,FALSE),VLOOKUP(B150,Sheet5!D:H,5,0))</f>
        <v>340020010</v>
      </c>
      <c r="R150" s="27" t="str">
        <f>IF(E150=2,INDEX(Sheet2!P:P,MATCH(C150,Sheet2!A:A,0)),INDEX(Sheet2!AB:AB,MATCH(N150,Sheet2!AA:AA,0)))</f>
        <v>生命强化</v>
      </c>
      <c r="S150" s="27" t="str">
        <f>IF($E150=2,INDEX(Sheet2!Q:Q,MATCH($C150,Sheet2!$A:$A,0)),IF(OR(N150=3,N150=8,N150=13,,N150=38),INDEX(Sheet2!$AC:$AC,MATCH($N150,Sheet2!$AA:$AA,0))&amp;O150,INDEX(Sheet2!$AC:$AC,MATCH($N150,Sheet2!$AA:$AA,0))&amp;(O150/10)&amp;"%"))</f>
        <v>觉醒后基础生命上限增加960</v>
      </c>
      <c r="T150" s="3" t="str">
        <f>INDEX(Sheet6!G:G,MATCH(B150,Sheet6!A:A,0))</f>
        <v>1210006,32</v>
      </c>
      <c r="U150" s="3">
        <v>1120001</v>
      </c>
      <c r="V150" s="3">
        <f>INDEX(Sheet6!H:H,MATCH(B150,Sheet6!A:A,0))</f>
        <v>37600</v>
      </c>
      <c r="W150" s="23">
        <v>0</v>
      </c>
      <c r="X150" s="3" t="str">
        <f>VLOOKUP(B150,Sheet4!A:N,14,FALSE)</f>
        <v>1210001,80|1210002,80|1210003,160</v>
      </c>
      <c r="Y150" s="23">
        <v>1120001</v>
      </c>
      <c r="Z150" s="23">
        <f t="shared" si="2"/>
        <v>376000</v>
      </c>
      <c r="AA150" s="27" t="str">
        <f>IF($E150=2,INDEX(Sheet2!Q:Q,MATCH($C150,Sheet2!$A:$A,0)),IF(OR(N150=3,N150=8,N150=13,,N150=38),INDEX(Sheet2!$AC:$AC,MATCH($N150,Sheet2!$AA:$AA,0))&amp;O150,INDEX(Sheet2!$AC:$AC,MATCH($N150,Sheet2!$AA:$AA,0))&amp;(O150/10)&amp;"%"))</f>
        <v>觉醒后基础生命上限增加960</v>
      </c>
    </row>
    <row r="151" spans="1:27">
      <c r="A151" s="23" t="s">
        <v>53</v>
      </c>
      <c r="B151" s="23">
        <f t="shared" si="0"/>
        <v>1206</v>
      </c>
      <c r="C151" s="3">
        <v>12</v>
      </c>
      <c r="D151" s="3">
        <v>6</v>
      </c>
      <c r="E151" s="3">
        <f t="shared" si="3"/>
        <v>1</v>
      </c>
      <c r="F151" s="3">
        <f>IF(AND($D151=1,$E151=1),VLOOKUP($C151,Sheet2!$A:$J,3,0),IF($E151=2,INDEX(Sheet2!G:G,MATCH($C151,Sheet2!$A:$A,0)),F150))</f>
        <v>1201</v>
      </c>
      <c r="G151" s="3">
        <f>IF(AND($D151=1,$E151=1),VLOOKUP($C151,Sheet2!$A:$J,4,0),IF($E151=2,INDEX(Sheet2!H:H,MATCH($C151,Sheet2!$A:$A,0)),G150))</f>
        <v>1202</v>
      </c>
      <c r="H151" s="3">
        <f>IF(AND($D151=1,$E151=1),VLOOKUP($C151,Sheet2!$A:$J,5,0),IF($E151=2,INDEX(Sheet2!I:I,MATCH($C151,Sheet2!$A:$A,0)),H150))</f>
        <v>1203</v>
      </c>
      <c r="I151" s="3">
        <f>IF(AND($D151=1,$E151=1),VLOOKUP($C151,Sheet2!$A:$J,6,0),IF($E151=2,INDEX(Sheet2!J:J,MATCH($C151,Sheet2!$A:$A,0)),I150))</f>
        <v>0</v>
      </c>
      <c r="K151" s="31">
        <v>0</v>
      </c>
      <c r="L151" s="31">
        <v>0</v>
      </c>
      <c r="M151" s="31">
        <v>0</v>
      </c>
      <c r="N151" s="27">
        <f>VLOOKUP(B151,Sheet5!$D:$G,3,0)</f>
        <v>8</v>
      </c>
      <c r="O151" s="27">
        <f>VLOOKUP(B151,Sheet5!$D:$G,4,0)</f>
        <v>160</v>
      </c>
      <c r="P151" s="27" t="s">
        <v>59</v>
      </c>
      <c r="Q151" s="27">
        <f>IFERROR(VLOOKUP(R151,Sheet2!V:X,3,FALSE),VLOOKUP(B151,Sheet5!D:H,5,0))</f>
        <v>340020007</v>
      </c>
      <c r="R151" s="27" t="str">
        <f>IF(E151=2,INDEX(Sheet2!P:P,MATCH(C151,Sheet2!A:A,0)),INDEX(Sheet2!AB:AB,MATCH(N151,Sheet2!AA:AA,0)))</f>
        <v>攻击强化</v>
      </c>
      <c r="S151" s="27" t="str">
        <f>IF($E151=2,INDEX(Sheet2!Q:Q,MATCH($C151,Sheet2!$A:$A,0)),IF(OR(N151=3,N151=8,N151=13,,N151=38),INDEX(Sheet2!$AC:$AC,MATCH($N151,Sheet2!$AA:$AA,0))&amp;O151,INDEX(Sheet2!$AC:$AC,MATCH($N151,Sheet2!$AA:$AA,0))&amp;(O151/10)&amp;"%"))</f>
        <v>觉醒后基础攻击力增加160</v>
      </c>
      <c r="T151" s="3" t="str">
        <f>INDEX(Sheet6!G:G,MATCH(B151,Sheet6!A:A,0))</f>
        <v>1210009,12</v>
      </c>
      <c r="U151" s="3">
        <v>1120001</v>
      </c>
      <c r="V151" s="3">
        <f>INDEX(Sheet6!H:H,MATCH(B151,Sheet6!A:A,0))</f>
        <v>51600</v>
      </c>
      <c r="W151" s="23">
        <v>0</v>
      </c>
      <c r="X151" s="3" t="str">
        <f>VLOOKUP(B151,Sheet4!A:N,14,FALSE)</f>
        <v>1210001,108|1210002,108|1210003,216</v>
      </c>
      <c r="Y151" s="23">
        <v>1120001</v>
      </c>
      <c r="Z151" s="23">
        <f t="shared" si="2"/>
        <v>516000</v>
      </c>
      <c r="AA151" s="27" t="str">
        <f>IF($E151=2,INDEX(Sheet2!Q:Q,MATCH($C151,Sheet2!$A:$A,0)),IF(OR(N151=3,N151=8,N151=13,,N151=38),INDEX(Sheet2!$AC:$AC,MATCH($N151,Sheet2!$AA:$AA,0))&amp;O151,INDEX(Sheet2!$AC:$AC,MATCH($N151,Sheet2!$AA:$AA,0))&amp;(O151/10)&amp;"%"))</f>
        <v>觉醒后基础攻击力增加160</v>
      </c>
    </row>
    <row r="152" spans="1:27">
      <c r="A152" s="23" t="s">
        <v>53</v>
      </c>
      <c r="B152" s="23">
        <f t="shared" si="0"/>
        <v>1207</v>
      </c>
      <c r="C152" s="3">
        <v>12</v>
      </c>
      <c r="D152" s="3">
        <v>7</v>
      </c>
      <c r="E152" s="3">
        <f t="shared" si="3"/>
        <v>1</v>
      </c>
      <c r="F152" s="3">
        <f>IF(AND($D152=1,$E152=1),VLOOKUP($C152,Sheet2!$A:$J,3,0),IF($E152=2,INDEX(Sheet2!G:G,MATCH($C152,Sheet2!$A:$A,0)),F151))</f>
        <v>1201</v>
      </c>
      <c r="G152" s="3">
        <f>IF(AND($D152=1,$E152=1),VLOOKUP($C152,Sheet2!$A:$J,4,0),IF($E152=2,INDEX(Sheet2!H:H,MATCH($C152,Sheet2!$A:$A,0)),G151))</f>
        <v>1202</v>
      </c>
      <c r="H152" s="3">
        <f>IF(AND($D152=1,$E152=1),VLOOKUP($C152,Sheet2!$A:$J,5,0),IF($E152=2,INDEX(Sheet2!I:I,MATCH($C152,Sheet2!$A:$A,0)),H151))</f>
        <v>1203</v>
      </c>
      <c r="I152" s="3">
        <f>IF(AND($D152=1,$E152=1),VLOOKUP($C152,Sheet2!$A:$J,6,0),IF($E152=2,INDEX(Sheet2!J:J,MATCH($C152,Sheet2!$A:$A,0)),I151))</f>
        <v>0</v>
      </c>
      <c r="K152" s="31">
        <v>0</v>
      </c>
      <c r="L152" s="31">
        <v>0</v>
      </c>
      <c r="M152" s="31">
        <v>0</v>
      </c>
      <c r="N152" s="27">
        <f>VLOOKUP(B152,Sheet5!$D:$G,3,0)</f>
        <v>38</v>
      </c>
      <c r="O152" s="27">
        <f>VLOOKUP(B152,Sheet5!$D:$G,4,0)</f>
        <v>30</v>
      </c>
      <c r="P152" s="27" t="s">
        <v>60</v>
      </c>
      <c r="Q152" s="27">
        <f>IFERROR(VLOOKUP(R152,Sheet2!V:X,3,FALSE),VLOOKUP(B152,Sheet5!D:H,5,0))</f>
        <v>340020011</v>
      </c>
      <c r="R152" s="27" t="str">
        <f>IF(E152=2,INDEX(Sheet2!P:P,MATCH(C152,Sheet2!A:A,0)),INDEX(Sheet2!AB:AB,MATCH(N152,Sheet2!AA:AA,0)))</f>
        <v>速度强化</v>
      </c>
      <c r="S152" s="27" t="str">
        <f>IF($E152=2,INDEX(Sheet2!Q:Q,MATCH($C152,Sheet2!$A:$A,0)),IF(OR(N152=3,N152=8,N152=13,,N152=38),INDEX(Sheet2!$AC:$AC,MATCH($N152,Sheet2!$AA:$AA,0))&amp;O152,INDEX(Sheet2!$AC:$AC,MATCH($N152,Sheet2!$AA:$AA,0))&amp;(O152/10)&amp;"%"))</f>
        <v>觉醒后基础速度增加30</v>
      </c>
      <c r="T152" s="3" t="str">
        <f>INDEX(Sheet6!G:G,MATCH(B152,Sheet6!A:A,0))</f>
        <v>1210009,16</v>
      </c>
      <c r="U152" s="3">
        <v>1120001</v>
      </c>
      <c r="V152" s="3">
        <f>INDEX(Sheet6!H:H,MATCH(B152,Sheet6!A:A,0))</f>
        <v>69600</v>
      </c>
      <c r="W152" s="23">
        <v>0</v>
      </c>
      <c r="X152" s="3" t="str">
        <f>VLOOKUP(B152,Sheet4!A:N,14,FALSE)</f>
        <v>1210001,140|1210002,140|1210003,280</v>
      </c>
      <c r="Y152" s="23">
        <v>1120001</v>
      </c>
      <c r="Z152" s="23">
        <f t="shared" si="2"/>
        <v>696000</v>
      </c>
      <c r="AA152" s="27" t="str">
        <f>IF($E152=2,INDEX(Sheet2!Q:Q,MATCH($C152,Sheet2!$A:$A,0)),IF(OR(N152=3,N152=8,N152=13,,N152=38),INDEX(Sheet2!$AC:$AC,MATCH($N152,Sheet2!$AA:$AA,0))&amp;O152,INDEX(Sheet2!$AC:$AC,MATCH($N152,Sheet2!$AA:$AA,0))&amp;(O152/10)&amp;"%"))</f>
        <v>觉醒后基础速度增加30</v>
      </c>
    </row>
    <row r="153" spans="1:27">
      <c r="A153" s="23" t="s">
        <v>53</v>
      </c>
      <c r="B153" s="23">
        <f t="shared" ref="B153:B173" si="4">C153*100+D153</f>
        <v>1208</v>
      </c>
      <c r="C153" s="3">
        <v>12</v>
      </c>
      <c r="D153" s="3">
        <v>8</v>
      </c>
      <c r="E153" s="3">
        <f t="shared" si="3"/>
        <v>1</v>
      </c>
      <c r="F153" s="3">
        <f>IF(AND($D153=1,$E153=1),VLOOKUP($C153,Sheet2!$A:$J,3,0),IF($E153=2,INDEX(Sheet2!G:G,MATCH($C153,Sheet2!$A:$A,0)),F152))</f>
        <v>1201</v>
      </c>
      <c r="G153" s="3">
        <f>IF(AND($D153=1,$E153=1),VLOOKUP($C153,Sheet2!$A:$J,4,0),IF($E153=2,INDEX(Sheet2!H:H,MATCH($C153,Sheet2!$A:$A,0)),G152))</f>
        <v>1202</v>
      </c>
      <c r="H153" s="3">
        <f>IF(AND($D153=1,$E153=1),VLOOKUP($C153,Sheet2!$A:$J,5,0),IF($E153=2,INDEX(Sheet2!I:I,MATCH($C153,Sheet2!$A:$A,0)),H152))</f>
        <v>1203</v>
      </c>
      <c r="I153" s="3">
        <f>IF(AND($D153=1,$E153=1),VLOOKUP($C153,Sheet2!$A:$J,6,0),IF($E153=2,INDEX(Sheet2!J:J,MATCH($C153,Sheet2!$A:$A,0)),I152))</f>
        <v>0</v>
      </c>
      <c r="K153" s="31">
        <v>0</v>
      </c>
      <c r="L153" s="31">
        <v>0</v>
      </c>
      <c r="M153" s="31">
        <v>0</v>
      </c>
      <c r="N153" s="27">
        <f>VLOOKUP(B153,Sheet5!$D:$G,3,0)</f>
        <v>8</v>
      </c>
      <c r="O153" s="27">
        <f>VLOOKUP(B153,Sheet5!$D:$G,4,0)</f>
        <v>80</v>
      </c>
      <c r="P153" s="27" t="s">
        <v>54</v>
      </c>
      <c r="Q153" s="27">
        <f>IFERROR(VLOOKUP(R153,Sheet2!V:X,3,FALSE),VLOOKUP(B153,Sheet5!D:H,5,0))</f>
        <v>340020006</v>
      </c>
      <c r="R153" s="27" t="str">
        <f>IF($E153=2,INDEX(Sheet2!P:P,MATCH($C153,Sheet2!$A:$A,0)),INDEX(Sheet2!$AB:$AB,MATCH($N153,Sheet2!$AA:$AA,0)))</f>
        <v>攻击强化</v>
      </c>
      <c r="S153" s="27" t="str">
        <f>IF($E153=2,INDEX(Sheet2!Q:Q,MATCH($C153,Sheet2!$A:$A,0)),IF(OR(N153=3,N153=8,N153=13,,N153=38),INDEX(Sheet2!$AC:$AC,MATCH($N153,Sheet2!$AA:$AA,0))&amp;O153,INDEX(Sheet2!$AC:$AC,MATCH($N153,Sheet2!$AA:$AA,0))&amp;(O153/10)&amp;"%"))</f>
        <v>觉醒后基础攻击力增加80</v>
      </c>
      <c r="T153" s="3" t="str">
        <f>INDEX(Sheet6!G:G,MATCH(B153,Sheet6!A:A,0))</f>
        <v>1210009,5|1430002,1</v>
      </c>
      <c r="U153" s="3">
        <v>1120001</v>
      </c>
      <c r="V153" s="3">
        <f>INDEX(Sheet6!H:H,MATCH(B153,Sheet6!A:A,0))</f>
        <v>15600</v>
      </c>
      <c r="W153" s="23">
        <v>0</v>
      </c>
      <c r="X153" s="3" t="s">
        <v>1344</v>
      </c>
      <c r="Y153" s="23">
        <v>1120001</v>
      </c>
      <c r="Z153" s="23">
        <v>104000</v>
      </c>
      <c r="AA153" s="27" t="str">
        <f>IF($E153=2,INDEX(Sheet2!Q:Q,MATCH($C153,Sheet2!$A:$A,0)),IF(OR(N153=3,N153=8,N153=13,,N153=38),INDEX(Sheet2!$AC:$AC,MATCH($N153,Sheet2!$AA:$AA,0))&amp;O153,INDEX(Sheet2!$AC:$AC,MATCH($N153,Sheet2!$AA:$AA,0))&amp;(O153/10)&amp;"%"))</f>
        <v>觉醒后基础攻击力增加80</v>
      </c>
    </row>
    <row r="154" spans="1:27">
      <c r="A154" s="23" t="s">
        <v>53</v>
      </c>
      <c r="B154" s="23">
        <f t="shared" si="4"/>
        <v>1209</v>
      </c>
      <c r="C154" s="3">
        <v>12</v>
      </c>
      <c r="D154" s="3">
        <v>9</v>
      </c>
      <c r="E154" s="3">
        <f t="shared" si="3"/>
        <v>1</v>
      </c>
      <c r="F154" s="3">
        <f>IF(AND($D154=1,$E154=1),VLOOKUP($C154,Sheet2!$A:$J,3,0),IF($E154=2,INDEX(Sheet2!G:G,MATCH($C154,Sheet2!$A:$A,0)),F153))</f>
        <v>1201</v>
      </c>
      <c r="G154" s="3">
        <f>IF(AND($D154=1,$E154=1),VLOOKUP($C154,Sheet2!$A:$J,4,0),IF($E154=2,INDEX(Sheet2!H:H,MATCH($C154,Sheet2!$A:$A,0)),G153))</f>
        <v>1202</v>
      </c>
      <c r="H154" s="3">
        <f>IF(AND($D154=1,$E154=1),VLOOKUP($C154,Sheet2!$A:$J,5,0),IF($E154=2,INDEX(Sheet2!I:I,MATCH($C154,Sheet2!$A:$A,0)),H153))</f>
        <v>1203</v>
      </c>
      <c r="I154" s="3">
        <f>IF(AND($D154=1,$E154=1),VLOOKUP($C154,Sheet2!$A:$J,6,0),IF($E154=2,INDEX(Sheet2!J:J,MATCH($C154,Sheet2!$A:$A,0)),I153))</f>
        <v>0</v>
      </c>
      <c r="K154" s="31">
        <v>0</v>
      </c>
      <c r="L154" s="31">
        <v>0</v>
      </c>
      <c r="M154" s="31">
        <v>0</v>
      </c>
      <c r="N154" s="27">
        <f>VLOOKUP(B154,Sheet5!$D:$G,3,0)</f>
        <v>3</v>
      </c>
      <c r="O154" s="27">
        <f>VLOOKUP(B154,Sheet5!$D:$G,4,0)</f>
        <v>480</v>
      </c>
      <c r="P154" s="27" t="s">
        <v>55</v>
      </c>
      <c r="Q154" s="27">
        <f>IFERROR(VLOOKUP(R154,Sheet2!V:X,3,FALSE),VLOOKUP(B154,Sheet5!D:H,5,0))</f>
        <v>340020009</v>
      </c>
      <c r="R154" s="27" t="str">
        <f>IF(E154=2,INDEX(Sheet2!P:P,MATCH(C154,Sheet2!A:A,0)),INDEX(Sheet2!AB:AB,MATCH(N154,Sheet2!AA:AA,0)))</f>
        <v>生命强化</v>
      </c>
      <c r="S154" s="27" t="str">
        <f>IF($E154=2,INDEX(Sheet2!Q:Q,MATCH($C154,Sheet2!$A:$A,0)),IF(OR(N154=3,N154=8,N154=13,,N154=38),INDEX(Sheet2!$AC:$AC,MATCH($N154,Sheet2!$AA:$AA,0))&amp;O154,INDEX(Sheet2!$AC:$AC,MATCH($N154,Sheet2!$AA:$AA,0))&amp;(O154/10)&amp;"%"))</f>
        <v>觉醒后基础生命上限增加480</v>
      </c>
      <c r="T154" s="3" t="str">
        <f>INDEX(Sheet6!G:G,MATCH(B154,Sheet6!A:A,0))</f>
        <v>1210009,8|1430002,2</v>
      </c>
      <c r="U154" s="3">
        <v>1120001</v>
      </c>
      <c r="V154" s="3">
        <f>INDEX(Sheet6!H:H,MATCH(B154,Sheet6!A:A,0))</f>
        <v>18000</v>
      </c>
      <c r="W154" s="23">
        <v>0</v>
      </c>
      <c r="X154" s="3" t="s">
        <v>1345</v>
      </c>
      <c r="Y154" s="23">
        <v>1120001</v>
      </c>
      <c r="Z154" s="23">
        <v>120000</v>
      </c>
      <c r="AA154" s="27" t="str">
        <f>IF($E154=2,INDEX(Sheet2!Q:Q,MATCH($C154,Sheet2!$A:$A,0)),IF(OR(N154=3,N154=8,N154=13,,N154=38),INDEX(Sheet2!$AC:$AC,MATCH($N154,Sheet2!$AA:$AA,0))&amp;O154,INDEX(Sheet2!$AC:$AC,MATCH($N154,Sheet2!$AA:$AA,0))&amp;(O154/10)&amp;"%"))</f>
        <v>觉醒后基础生命上限增加480</v>
      </c>
    </row>
    <row r="155" spans="1:27">
      <c r="A155" s="23" t="s">
        <v>53</v>
      </c>
      <c r="B155" s="23">
        <f t="shared" si="4"/>
        <v>1210</v>
      </c>
      <c r="C155" s="3">
        <v>12</v>
      </c>
      <c r="D155" s="3">
        <v>10</v>
      </c>
      <c r="E155" s="3">
        <f t="shared" si="3"/>
        <v>1</v>
      </c>
      <c r="F155" s="3">
        <f>IF(AND($D155=1,$E155=1),VLOOKUP($C155,Sheet2!$A:$J,3,0),IF($E155=2,INDEX(Sheet2!G:G,MATCH($C155,Sheet2!$A:$A,0)),F154))</f>
        <v>1201</v>
      </c>
      <c r="G155" s="3">
        <f>IF(AND($D155=1,$E155=1),VLOOKUP($C155,Sheet2!$A:$J,4,0),IF($E155=2,INDEX(Sheet2!H:H,MATCH($C155,Sheet2!$A:$A,0)),G154))</f>
        <v>1202</v>
      </c>
      <c r="H155" s="3">
        <f>IF(AND($D155=1,$E155=1),VLOOKUP($C155,Sheet2!$A:$J,5,0),IF($E155=2,INDEX(Sheet2!I:I,MATCH($C155,Sheet2!$A:$A,0)),H154))</f>
        <v>1203</v>
      </c>
      <c r="I155" s="3">
        <f>IF(AND($D155=1,$E155=1),VLOOKUP($C155,Sheet2!$A:$J,6,0),IF($E155=2,INDEX(Sheet2!J:J,MATCH($C155,Sheet2!$A:$A,0)),I154))</f>
        <v>0</v>
      </c>
      <c r="K155" s="31">
        <v>0</v>
      </c>
      <c r="L155" s="31">
        <v>0</v>
      </c>
      <c r="M155" s="31">
        <v>0</v>
      </c>
      <c r="N155" s="27">
        <f>VLOOKUP(B155,Sheet5!$D:$G,3,0)</f>
        <v>8</v>
      </c>
      <c r="O155" s="27">
        <f>VLOOKUP(B155,Sheet5!$D:$G,4,0)</f>
        <v>80</v>
      </c>
      <c r="P155" s="27" t="s">
        <v>56</v>
      </c>
      <c r="Q155" s="27">
        <f>IFERROR(VLOOKUP(R155,Sheet2!V:X,3,FALSE),VLOOKUP(B155,Sheet5!D:H,5,0))</f>
        <v>340020006</v>
      </c>
      <c r="R155" s="27" t="str">
        <f>IF(E155=2,INDEX(Sheet2!P:P,MATCH(C155,Sheet2!A:A,0)),INDEX(Sheet2!AB:AB,MATCH(N155,Sheet2!AA:AA,0)))</f>
        <v>攻击强化</v>
      </c>
      <c r="S155" s="27" t="str">
        <f>IF($E155=2,INDEX(Sheet2!Q:Q,MATCH($C155,Sheet2!$A:$A,0)),IF(OR(N155=3,N155=8,N155=13,,N155=38),INDEX(Sheet2!$AC:$AC,MATCH($N155,Sheet2!$AA:$AA,0))&amp;O155,INDEX(Sheet2!$AC:$AC,MATCH($N155,Sheet2!$AA:$AA,0))&amp;(O155/10)&amp;"%"))</f>
        <v>觉醒后基础攻击力增加80</v>
      </c>
      <c r="T155" s="3" t="str">
        <f>INDEX(Sheet6!G:G,MATCH(B155,Sheet6!A:A,0))</f>
        <v>1210009,10|1430002,3</v>
      </c>
      <c r="U155" s="3">
        <v>1120001</v>
      </c>
      <c r="V155" s="3">
        <f>INDEX(Sheet6!H:H,MATCH(B155,Sheet6!A:A,0))</f>
        <v>27000</v>
      </c>
      <c r="W155" s="23">
        <v>0</v>
      </c>
      <c r="X155" s="3" t="s">
        <v>1346</v>
      </c>
      <c r="Y155" s="23">
        <v>1120001</v>
      </c>
      <c r="Z155" s="23">
        <v>180000</v>
      </c>
      <c r="AA155" s="27" t="str">
        <f>IF($E155=2,INDEX(Sheet2!Q:Q,MATCH($C155,Sheet2!$A:$A,0)),IF(OR(N155=3,N155=8,N155=13,,N155=38),INDEX(Sheet2!$AC:$AC,MATCH($N155,Sheet2!$AA:$AA,0))&amp;O155,INDEX(Sheet2!$AC:$AC,MATCH($N155,Sheet2!$AA:$AA,0))&amp;(O155/10)&amp;"%"))</f>
        <v>觉醒后基础攻击力增加80</v>
      </c>
    </row>
    <row r="156" spans="1:27">
      <c r="A156" s="23" t="s">
        <v>53</v>
      </c>
      <c r="B156" s="23">
        <f t="shared" si="4"/>
        <v>1211</v>
      </c>
      <c r="C156" s="3">
        <v>12</v>
      </c>
      <c r="D156" s="3">
        <v>11</v>
      </c>
      <c r="E156" s="3">
        <f t="shared" si="3"/>
        <v>1</v>
      </c>
      <c r="F156" s="3">
        <f>IF(AND($D156=1,$E156=1),VLOOKUP($C156,Sheet2!$A:$J,3,0),IF($E156=2,INDEX(Sheet2!G:G,MATCH($C156,Sheet2!$A:$A,0)),F155))</f>
        <v>1201</v>
      </c>
      <c r="G156" s="3">
        <f>IF(AND($D156=1,$E156=1),VLOOKUP($C156,Sheet2!$A:$J,4,0),IF($E156=2,INDEX(Sheet2!H:H,MATCH($C156,Sheet2!$A:$A,0)),G155))</f>
        <v>1202</v>
      </c>
      <c r="H156" s="3">
        <f>IF(AND($D156=1,$E156=1),VLOOKUP($C156,Sheet2!$A:$J,5,0),IF($E156=2,INDEX(Sheet2!I:I,MATCH($C156,Sheet2!$A:$A,0)),H155))</f>
        <v>1203</v>
      </c>
      <c r="I156" s="3">
        <f>IF(AND($D156=1,$E156=1),VLOOKUP($C156,Sheet2!$A:$J,6,0),IF($E156=2,INDEX(Sheet2!J:J,MATCH($C156,Sheet2!$A:$A,0)),I155))</f>
        <v>0</v>
      </c>
      <c r="K156" s="31">
        <v>0</v>
      </c>
      <c r="L156" s="31">
        <v>0</v>
      </c>
      <c r="M156" s="31">
        <v>0</v>
      </c>
      <c r="N156" s="27">
        <f>VLOOKUP(B156,Sheet5!$D:$G,3,0)</f>
        <v>13</v>
      </c>
      <c r="O156" s="27">
        <f>VLOOKUP(B156,Sheet5!$D:$G,4,0)</f>
        <v>104</v>
      </c>
      <c r="P156" s="27" t="s">
        <v>57</v>
      </c>
      <c r="Q156" s="27">
        <f>IFERROR(VLOOKUP(R156,Sheet2!V:X,3,FALSE),VLOOKUP(B156,Sheet5!D:H,5,0))</f>
        <v>340020004</v>
      </c>
      <c r="R156" s="27" t="str">
        <f>IF(E156=2,INDEX(Sheet2!P:P,MATCH(C156,Sheet2!A:A,0)),INDEX(Sheet2!AB:AB,MATCH(N156,Sheet2!AA:AA,0)))</f>
        <v>防御强化</v>
      </c>
      <c r="S156" s="27" t="str">
        <f>IF($E156=2,INDEX(Sheet2!Q:Q,MATCH($C156,Sheet2!$A:$A,0)),IF(OR(N156=3,N156=8,N156=13,,N156=38),INDEX(Sheet2!$AC:$AC,MATCH($N156,Sheet2!$AA:$AA,0))&amp;O156,INDEX(Sheet2!$AC:$AC,MATCH($N156,Sheet2!$AA:$AA,0))&amp;(O156/10)&amp;"%"))</f>
        <v>觉醒后基础防御力增加104</v>
      </c>
      <c r="T156" s="3" t="str">
        <f>INDEX(Sheet6!G:G,MATCH(B156,Sheet6!A:A,0))</f>
        <v>1210009,12|1430002,4</v>
      </c>
      <c r="U156" s="3">
        <v>1120001</v>
      </c>
      <c r="V156" s="3">
        <f>INDEX(Sheet6!H:H,MATCH(B156,Sheet6!A:A,0))</f>
        <v>40350</v>
      </c>
      <c r="W156" s="23">
        <v>0</v>
      </c>
      <c r="X156" s="3" t="s">
        <v>1347</v>
      </c>
      <c r="Y156" s="23">
        <v>1120001</v>
      </c>
      <c r="Z156" s="23">
        <v>269000</v>
      </c>
      <c r="AA156" s="27" t="str">
        <f>IF($E156=2,INDEX(Sheet2!Q:Q,MATCH($C156,Sheet2!$A:$A,0)),IF(OR(N156=3,N156=8,N156=13,,N156=38),INDEX(Sheet2!$AC:$AC,MATCH($N156,Sheet2!$AA:$AA,0))&amp;O156,INDEX(Sheet2!$AC:$AC,MATCH($N156,Sheet2!$AA:$AA,0))&amp;(O156/10)&amp;"%"))</f>
        <v>觉醒后基础防御力增加104</v>
      </c>
    </row>
    <row r="157" spans="1:27">
      <c r="A157" s="23" t="s">
        <v>53</v>
      </c>
      <c r="B157" s="23">
        <f t="shared" si="4"/>
        <v>1212</v>
      </c>
      <c r="C157" s="3">
        <v>12</v>
      </c>
      <c r="D157" s="3">
        <v>12</v>
      </c>
      <c r="E157" s="3">
        <f t="shared" si="3"/>
        <v>1</v>
      </c>
      <c r="F157" s="3">
        <f>IF(AND($D157=1,$E157=1),VLOOKUP($C157,Sheet2!$A:$J,3,0),IF($E157=2,INDEX(Sheet2!G:G,MATCH($C157,Sheet2!$A:$A,0)),F156))</f>
        <v>1201</v>
      </c>
      <c r="G157" s="3">
        <f>IF(AND($D157=1,$E157=1),VLOOKUP($C157,Sheet2!$A:$J,4,0),IF($E157=2,INDEX(Sheet2!H:H,MATCH($C157,Sheet2!$A:$A,0)),G156))</f>
        <v>1202</v>
      </c>
      <c r="H157" s="3">
        <f>IF(AND($D157=1,$E157=1),VLOOKUP($C157,Sheet2!$A:$J,5,0),IF($E157=2,INDEX(Sheet2!I:I,MATCH($C157,Sheet2!$A:$A,0)),H156))</f>
        <v>1203</v>
      </c>
      <c r="I157" s="3">
        <f>IF(AND($D157=1,$E157=1),VLOOKUP($C157,Sheet2!$A:$J,6,0),IF($E157=2,INDEX(Sheet2!J:J,MATCH($C157,Sheet2!$A:$A,0)),I156))</f>
        <v>0</v>
      </c>
      <c r="K157" s="31">
        <v>0</v>
      </c>
      <c r="L157" s="31">
        <v>0</v>
      </c>
      <c r="M157" s="31">
        <v>0</v>
      </c>
      <c r="N157" s="27">
        <f>VLOOKUP(B157,Sheet5!$D:$G,3,0)</f>
        <v>3</v>
      </c>
      <c r="O157" s="27">
        <f>VLOOKUP(B157,Sheet5!$D:$G,4,0)</f>
        <v>960</v>
      </c>
      <c r="P157" s="27" t="s">
        <v>58</v>
      </c>
      <c r="Q157" s="27">
        <f>IFERROR(VLOOKUP(R157,Sheet2!V:X,3,FALSE),VLOOKUP(B157,Sheet5!D:H,5,0))</f>
        <v>340020010</v>
      </c>
      <c r="R157" s="27" t="str">
        <f>IF(E157=2,INDEX(Sheet2!P:P,MATCH(C157,Sheet2!A:A,0)),INDEX(Sheet2!AB:AB,MATCH(N157,Sheet2!AA:AA,0)))</f>
        <v>生命强化</v>
      </c>
      <c r="S157" s="27" t="str">
        <f>IF($E157=2,INDEX(Sheet2!Q:Q,MATCH($C157,Sheet2!$A:$A,0)),IF(OR(N157=3,N157=8,N157=13,,N157=38),INDEX(Sheet2!$AC:$AC,MATCH($N157,Sheet2!$AA:$AA,0))&amp;O157,INDEX(Sheet2!$AC:$AC,MATCH($N157,Sheet2!$AA:$AA,0))&amp;(O157/10)&amp;"%"))</f>
        <v>觉醒后基础生命上限增加960</v>
      </c>
      <c r="T157" s="3" t="str">
        <f>INDEX(Sheet6!G:G,MATCH(B157,Sheet6!A:A,0))</f>
        <v>1210009,16|1430002,5</v>
      </c>
      <c r="U157" s="3">
        <v>1120001</v>
      </c>
      <c r="V157" s="3">
        <f>INDEX(Sheet6!H:H,MATCH(B157,Sheet6!A:A,0))</f>
        <v>56400</v>
      </c>
      <c r="W157" s="23">
        <v>0</v>
      </c>
      <c r="X157" s="3" t="s">
        <v>1348</v>
      </c>
      <c r="Y157" s="23">
        <v>1120001</v>
      </c>
      <c r="Z157" s="23">
        <v>376000</v>
      </c>
      <c r="AA157" s="27" t="str">
        <f>IF($E157=2,INDEX(Sheet2!Q:Q,MATCH($C157,Sheet2!$A:$A,0)),IF(OR(N157=3,N157=8,N157=13,,N157=38),INDEX(Sheet2!$AC:$AC,MATCH($N157,Sheet2!$AA:$AA,0))&amp;O157,INDEX(Sheet2!$AC:$AC,MATCH($N157,Sheet2!$AA:$AA,0))&amp;(O157/10)&amp;"%"))</f>
        <v>觉醒后基础生命上限增加960</v>
      </c>
    </row>
    <row r="158" spans="1:27">
      <c r="A158" s="23" t="s">
        <v>53</v>
      </c>
      <c r="B158" s="23">
        <f t="shared" si="4"/>
        <v>1213</v>
      </c>
      <c r="C158" s="3">
        <v>12</v>
      </c>
      <c r="D158" s="3">
        <v>13</v>
      </c>
      <c r="E158" s="3">
        <f t="shared" si="3"/>
        <v>1</v>
      </c>
      <c r="F158" s="3">
        <f>IF(AND($D158=1,$E158=1),VLOOKUP($C158,Sheet2!$A:$J,3,0),IF($E158=2,INDEX(Sheet2!G:G,MATCH($C158,Sheet2!$A:$A,0)),F157))</f>
        <v>1201</v>
      </c>
      <c r="G158" s="3">
        <f>IF(AND($D158=1,$E158=1),VLOOKUP($C158,Sheet2!$A:$J,4,0),IF($E158=2,INDEX(Sheet2!H:H,MATCH($C158,Sheet2!$A:$A,0)),G157))</f>
        <v>1202</v>
      </c>
      <c r="H158" s="3">
        <f>IF(AND($D158=1,$E158=1),VLOOKUP($C158,Sheet2!$A:$J,5,0),IF($E158=2,INDEX(Sheet2!I:I,MATCH($C158,Sheet2!$A:$A,0)),H157))</f>
        <v>1203</v>
      </c>
      <c r="I158" s="3">
        <f>IF(AND($D158=1,$E158=1),VLOOKUP($C158,Sheet2!$A:$J,6,0),IF($E158=2,INDEX(Sheet2!J:J,MATCH($C158,Sheet2!$A:$A,0)),I157))</f>
        <v>0</v>
      </c>
      <c r="K158" s="31">
        <v>0</v>
      </c>
      <c r="L158" s="31">
        <v>0</v>
      </c>
      <c r="M158" s="31">
        <v>0</v>
      </c>
      <c r="N158" s="27">
        <f>VLOOKUP(B158,Sheet5!$D:$G,3,0)</f>
        <v>8</v>
      </c>
      <c r="O158" s="27">
        <f>VLOOKUP(B158,Sheet5!$D:$G,4,0)</f>
        <v>160</v>
      </c>
      <c r="P158" s="27" t="s">
        <v>59</v>
      </c>
      <c r="Q158" s="27">
        <f>IFERROR(VLOOKUP(R158,Sheet2!V:X,3,FALSE),VLOOKUP(B158,Sheet5!D:H,5,0))</f>
        <v>340020007</v>
      </c>
      <c r="R158" s="27" t="str">
        <f>IF(E158=2,INDEX(Sheet2!P:P,MATCH(C158,Sheet2!A:A,0)),INDEX(Sheet2!AB:AB,MATCH(N158,Sheet2!AA:AA,0)))</f>
        <v>攻击强化</v>
      </c>
      <c r="S158" s="27" t="str">
        <f>IF($E158=2,INDEX(Sheet2!Q:Q,MATCH($C158,Sheet2!$A:$A,0)),IF(OR(N158=3,N158=8,N158=13,,N158=38),INDEX(Sheet2!$AC:$AC,MATCH($N158,Sheet2!$AA:$AA,0))&amp;O158,INDEX(Sheet2!$AC:$AC,MATCH($N158,Sheet2!$AA:$AA,0))&amp;(O158/10)&amp;"%"))</f>
        <v>觉醒后基础攻击力增加160</v>
      </c>
      <c r="T158" s="3" t="str">
        <f>INDEX(Sheet6!G:G,MATCH(B158,Sheet6!A:A,0))</f>
        <v>1210009,18|1430002,6</v>
      </c>
      <c r="U158" s="3">
        <v>1120001</v>
      </c>
      <c r="V158" s="3">
        <f>INDEX(Sheet6!H:H,MATCH(B158,Sheet6!A:A,0))</f>
        <v>77400</v>
      </c>
      <c r="W158" s="23">
        <v>0</v>
      </c>
      <c r="X158" s="3" t="s">
        <v>1349</v>
      </c>
      <c r="Y158" s="23">
        <v>1120001</v>
      </c>
      <c r="Z158" s="23">
        <v>516000</v>
      </c>
      <c r="AA158" s="27" t="str">
        <f>IF($E158=2,INDEX(Sheet2!Q:Q,MATCH($C158,Sheet2!$A:$A,0)),IF(OR(N158=3,N158=8,N158=13,,N158=38),INDEX(Sheet2!$AC:$AC,MATCH($N158,Sheet2!$AA:$AA,0))&amp;O158,INDEX(Sheet2!$AC:$AC,MATCH($N158,Sheet2!$AA:$AA,0))&amp;(O158/10)&amp;"%"))</f>
        <v>觉醒后基础攻击力增加160</v>
      </c>
    </row>
    <row r="159" spans="1:27">
      <c r="A159" s="23" t="s">
        <v>53</v>
      </c>
      <c r="B159" s="23">
        <f t="shared" si="4"/>
        <v>1214</v>
      </c>
      <c r="C159" s="3">
        <v>12</v>
      </c>
      <c r="D159" s="3">
        <v>14</v>
      </c>
      <c r="E159" s="3">
        <f t="shared" si="3"/>
        <v>2</v>
      </c>
      <c r="F159" s="3">
        <f>IF(AND($D159=1,$E159=1),VLOOKUP($C159,Sheet2!$A:$J,3,0),IF($E159=2,INDEX(Sheet2!G:G,MATCH($C159,Sheet2!$A:$A,0)+1),F158))</f>
        <v>1201</v>
      </c>
      <c r="G159" s="3">
        <f>IF(AND($D159=1,$E159=1),VLOOKUP($C159,Sheet2!$A:$J,4,0),IF($E159=2,INDEX(Sheet2!H:H,MATCH($C159,Sheet2!$A:$A,0)+1),G158))</f>
        <v>1202</v>
      </c>
      <c r="H159" s="3">
        <f>IF(AND($D159=1,$E159=1),VLOOKUP($C159,Sheet2!$A:$J,5,0),IF($E159=2,INDEX(Sheet2!I:I,MATCH($C159,Sheet2!$A:$A,0)+1),H158))</f>
        <v>1205</v>
      </c>
      <c r="I159" s="3">
        <f>IF(AND($D159=1,$E159=1),VLOOKUP($C159,Sheet2!$A:$J,6,0),IF($E159=2,INDEX(Sheet2!J:J,MATCH($C159,Sheet2!$A:$A,0)+1),I158))</f>
        <v>0</v>
      </c>
      <c r="K159" s="31">
        <v>0</v>
      </c>
      <c r="L159" s="31">
        <v>0</v>
      </c>
      <c r="M159" s="31">
        <v>0</v>
      </c>
      <c r="N159" s="27">
        <f>VLOOKUP(B159,Sheet5!$D:$G,3,0)</f>
        <v>0</v>
      </c>
      <c r="O159" s="27">
        <f>VLOOKUP(B159,Sheet5!$D:$G,4,0)</f>
        <v>0</v>
      </c>
      <c r="P159" s="27" t="s">
        <v>60</v>
      </c>
      <c r="Q159" s="27">
        <f>IFERROR(VLOOKUP(R159,Sheet2!V:X,3,FALSE),VLOOKUP(B159,Sheet5!D:H,5,0))</f>
        <v>311001203</v>
      </c>
      <c r="R159" s="27" t="str">
        <f>IF(E159=2,INDEX(Sheet2!P:P,MATCH(C159,Sheet2!A:A,0)+1),INDEX(Sheet2!AB:AB,MATCH(N159,Sheet2!AA:AA,0)))</f>
        <v>灭尽居合斩</v>
      </c>
      <c r="S159" s="27" t="s">
        <v>2304</v>
      </c>
      <c r="T159" s="3" t="str">
        <f>INDEX(Sheet6!G:G,MATCH(B159,Sheet6!A:A,0))</f>
        <v>1430004,1</v>
      </c>
      <c r="U159" s="3">
        <v>1120001</v>
      </c>
      <c r="V159" s="3">
        <f>INDEX(Sheet6!H:H,MATCH(B159,Sheet6!A:A,0))</f>
        <v>104400</v>
      </c>
      <c r="W159" s="23">
        <v>0</v>
      </c>
      <c r="X159" s="3" t="s">
        <v>1350</v>
      </c>
      <c r="Y159" s="23">
        <v>1120001</v>
      </c>
      <c r="Z159" s="23">
        <v>696000</v>
      </c>
      <c r="AA159" s="27" t="str">
        <f>IF($E159=2,INDEX(Sheet2!Q:Q,MATCH($C159,Sheet2!$A:$A,0)+1),IF(OR(N159=3,N159=8,N159=13,,N159=38),INDEX(Sheet2!$AC:$AC,MATCH($N159,Sheet2!$AA:$AA,0))&amp;O159,INDEX(Sheet2!$AC:$AC,MATCH($N159,Sheet2!$AA:$AA,0))&amp;(O159/10)&amp;"%"))</f>
        <v>进行三次超高速挥砍，对1名敌人造成&lt;color=#e56000&gt;3&lt;/color&gt;段伤害，每段伤害为攻击力的&lt;color=#e56000&gt;65%&lt;/color&gt;</v>
      </c>
    </row>
    <row r="160" spans="1:27">
      <c r="A160" s="23" t="s">
        <v>53</v>
      </c>
      <c r="B160" s="23">
        <f t="shared" si="4"/>
        <v>1215</v>
      </c>
      <c r="C160" s="3">
        <v>12</v>
      </c>
      <c r="D160" s="3">
        <v>15</v>
      </c>
      <c r="E160" s="3">
        <f t="shared" si="3"/>
        <v>1</v>
      </c>
      <c r="F160" s="3">
        <f>IF(AND($D160=1,$E160=1),VLOOKUP($C160,Sheet2!$A:$J,3,0),IF($E160=2,INDEX(Sheet2!G:G,MATCH($C160,Sheet2!$A:$A,0)+1),F159))</f>
        <v>1201</v>
      </c>
      <c r="G160" s="3">
        <f>IF(AND($D160=1,$E160=1),VLOOKUP($C160,Sheet2!$A:$J,4,0),IF($E160=2,INDEX(Sheet2!H:H,MATCH($C160,Sheet2!$A:$A,0)+1),G159))</f>
        <v>1202</v>
      </c>
      <c r="H160" s="3">
        <f>IF(AND($D160=1,$E160=1),VLOOKUP($C160,Sheet2!$A:$J,5,0),IF($E160=2,INDEX(Sheet2!I:I,MATCH($C160,Sheet2!$A:$A,0)+1),H159))</f>
        <v>1205</v>
      </c>
      <c r="I160" s="3">
        <f>IF(AND($D160=1,$E160=1),VLOOKUP($C160,Sheet2!$A:$J,6,0),IF($E160=2,INDEX(Sheet2!J:J,MATCH($C160,Sheet2!$A:$A,0)+1),I159))</f>
        <v>0</v>
      </c>
      <c r="K160" s="31">
        <v>0</v>
      </c>
      <c r="L160" s="31">
        <v>0</v>
      </c>
      <c r="M160" s="31">
        <v>0</v>
      </c>
      <c r="N160" s="27">
        <f>VLOOKUP(B160,Sheet5!$D:$G,3,0)</f>
        <v>8</v>
      </c>
      <c r="O160" s="27">
        <f>VLOOKUP(B160,Sheet5!$D:$G,4,0)</f>
        <v>80</v>
      </c>
      <c r="P160" s="27" t="s">
        <v>54</v>
      </c>
      <c r="Q160" s="27">
        <f>IFERROR(VLOOKUP(R160,Sheet2!V:X,3,FALSE),VLOOKUP(B160,Sheet5!D:H,5,0))</f>
        <v>340020006</v>
      </c>
      <c r="R160" s="27" t="str">
        <f>IF($E160=2,INDEX(Sheet2!P:P,MATCH($C160,Sheet2!$A:$A,0)),INDEX(Sheet2!$AB:$AB,MATCH($N160,Sheet2!$AA:$AA,0)))</f>
        <v>攻击强化</v>
      </c>
      <c r="S160" s="27" t="str">
        <f>IF($E160=2,INDEX(Sheet2!Q:Q,MATCH($C160,Sheet2!$A:$A,0)),IF(OR(N160=3,N160=8,N160=13,,N160=38),INDEX(Sheet2!$AC:$AC,MATCH($N160,Sheet2!$AA:$AA,0))&amp;O160,INDEX(Sheet2!$AC:$AC,MATCH($N160,Sheet2!$AA:$AA,0))&amp;(O160/10)&amp;"%"))</f>
        <v>觉醒后基础攻击力增加80</v>
      </c>
      <c r="T160" s="3" t="str">
        <f>INDEX(Sheet6!G:G,MATCH(B160,Sheet6!A:A,0))</f>
        <v>1210009,7|1430002,3</v>
      </c>
      <c r="U160" s="3">
        <v>1120001</v>
      </c>
      <c r="V160" s="3">
        <f>INDEX(Sheet6!H:H,MATCH(B160,Sheet6!A:A,0))</f>
        <v>20800</v>
      </c>
      <c r="W160" s="23">
        <v>0</v>
      </c>
      <c r="X160" s="3" t="s">
        <v>1344</v>
      </c>
      <c r="Y160" s="23">
        <v>1120001</v>
      </c>
      <c r="Z160" s="23">
        <v>104000</v>
      </c>
      <c r="AA160" s="27" t="str">
        <f>IF($E160=2,INDEX(Sheet2!Q:Q,MATCH($C160,Sheet2!$A:$A,0)),IF(OR(N160=3,N160=8,N160=13,,N160=38),INDEX(Sheet2!$AC:$AC,MATCH($N160,Sheet2!$AA:$AA,0))&amp;O160,INDEX(Sheet2!$AC:$AC,MATCH($N160,Sheet2!$AA:$AA,0))&amp;(O160/10)&amp;"%"))</f>
        <v>觉醒后基础攻击力增加80</v>
      </c>
    </row>
    <row r="161" spans="1:27">
      <c r="A161" s="23" t="s">
        <v>53</v>
      </c>
      <c r="B161" s="23">
        <f t="shared" si="4"/>
        <v>1216</v>
      </c>
      <c r="C161" s="3">
        <v>12</v>
      </c>
      <c r="D161" s="3">
        <v>16</v>
      </c>
      <c r="E161" s="3">
        <f t="shared" si="3"/>
        <v>1</v>
      </c>
      <c r="F161" s="3">
        <f>IF(AND($D161=1,$E161=1),VLOOKUP($C161,Sheet2!$A:$J,3,0),IF($E161=2,INDEX(Sheet2!G:G,MATCH($C161,Sheet2!$A:$A,0)+1),F160))</f>
        <v>1201</v>
      </c>
      <c r="G161" s="3">
        <f>IF(AND($D161=1,$E161=1),VLOOKUP($C161,Sheet2!$A:$J,4,0),IF($E161=2,INDEX(Sheet2!H:H,MATCH($C161,Sheet2!$A:$A,0)+1),G160))</f>
        <v>1202</v>
      </c>
      <c r="H161" s="3">
        <f>IF(AND($D161=1,$E161=1),VLOOKUP($C161,Sheet2!$A:$J,5,0),IF($E161=2,INDEX(Sheet2!I:I,MATCH($C161,Sheet2!$A:$A,0)+1),H160))</f>
        <v>1205</v>
      </c>
      <c r="I161" s="3">
        <f>IF(AND($D161=1,$E161=1),VLOOKUP($C161,Sheet2!$A:$J,6,0),IF($E161=2,INDEX(Sheet2!J:J,MATCH($C161,Sheet2!$A:$A,0)+1),I160))</f>
        <v>0</v>
      </c>
      <c r="K161" s="31">
        <v>0</v>
      </c>
      <c r="L161" s="31">
        <v>0</v>
      </c>
      <c r="M161" s="31">
        <v>0</v>
      </c>
      <c r="N161" s="27">
        <f>VLOOKUP(B161,Sheet5!$D:$G,3,0)</f>
        <v>3</v>
      </c>
      <c r="O161" s="27">
        <f>VLOOKUP(B161,Sheet5!$D:$G,4,0)</f>
        <v>480</v>
      </c>
      <c r="P161" s="27" t="s">
        <v>55</v>
      </c>
      <c r="Q161" s="27">
        <f>IFERROR(VLOOKUP(R161,Sheet2!V:X,3,FALSE),VLOOKUP(B161,Sheet5!D:H,5,0))</f>
        <v>340020009</v>
      </c>
      <c r="R161" s="27" t="str">
        <f>IF(E161=2,INDEX(Sheet2!P:P,MATCH(C161,Sheet2!A:A,0)),INDEX(Sheet2!AB:AB,MATCH(N161,Sheet2!AA:AA,0)))</f>
        <v>生命强化</v>
      </c>
      <c r="S161" s="27" t="str">
        <f>IF($E161=2,INDEX(Sheet2!Q:Q,MATCH($C161,Sheet2!$A:$A,0)),IF(OR(N161=3,N161=8,N161=13,,N161=38),INDEX(Sheet2!$AC:$AC,MATCH($N161,Sheet2!$AA:$AA,0))&amp;O161,INDEX(Sheet2!$AC:$AC,MATCH($N161,Sheet2!$AA:$AA,0))&amp;(O161/10)&amp;"%"))</f>
        <v>觉醒后基础生命上限增加480</v>
      </c>
      <c r="T161" s="3" t="str">
        <f>INDEX(Sheet6!G:G,MATCH(B161,Sheet6!A:A,0))</f>
        <v>1210009,11|1430002,6</v>
      </c>
      <c r="U161" s="3">
        <v>1120001</v>
      </c>
      <c r="V161" s="3">
        <f>INDEX(Sheet6!H:H,MATCH(B161,Sheet6!A:A,0))</f>
        <v>24000</v>
      </c>
      <c r="W161" s="23">
        <v>0</v>
      </c>
      <c r="X161" s="3" t="s">
        <v>1345</v>
      </c>
      <c r="Y161" s="23">
        <v>1120001</v>
      </c>
      <c r="Z161" s="23">
        <v>120000</v>
      </c>
      <c r="AA161" s="27" t="str">
        <f>IF($E161=2,INDEX(Sheet2!Q:Q,MATCH($C161,Sheet2!$A:$A,0)),IF(OR(N161=3,N161=8,N161=13,,N161=38),INDEX(Sheet2!$AC:$AC,MATCH($N161,Sheet2!$AA:$AA,0))&amp;O161,INDEX(Sheet2!$AC:$AC,MATCH($N161,Sheet2!$AA:$AA,0))&amp;(O161/10)&amp;"%"))</f>
        <v>觉醒后基础生命上限增加480</v>
      </c>
    </row>
    <row r="162" spans="1:27">
      <c r="A162" s="23" t="s">
        <v>53</v>
      </c>
      <c r="B162" s="23">
        <f t="shared" si="4"/>
        <v>1217</v>
      </c>
      <c r="C162" s="3">
        <v>12</v>
      </c>
      <c r="D162" s="3">
        <v>17</v>
      </c>
      <c r="E162" s="3">
        <f t="shared" si="3"/>
        <v>1</v>
      </c>
      <c r="F162" s="3">
        <f>IF(AND($D162=1,$E162=1),VLOOKUP($C162,Sheet2!$A:$J,3,0),IF($E162=2,INDEX(Sheet2!G:G,MATCH($C162,Sheet2!$A:$A,0)+1),F161))</f>
        <v>1201</v>
      </c>
      <c r="G162" s="3">
        <f>IF(AND($D162=1,$E162=1),VLOOKUP($C162,Sheet2!$A:$J,4,0),IF($E162=2,INDEX(Sheet2!H:H,MATCH($C162,Sheet2!$A:$A,0)+1),G161))</f>
        <v>1202</v>
      </c>
      <c r="H162" s="3">
        <f>IF(AND($D162=1,$E162=1),VLOOKUP($C162,Sheet2!$A:$J,5,0),IF($E162=2,INDEX(Sheet2!I:I,MATCH($C162,Sheet2!$A:$A,0)+1),H161))</f>
        <v>1205</v>
      </c>
      <c r="I162" s="3">
        <f>IF(AND($D162=1,$E162=1),VLOOKUP($C162,Sheet2!$A:$J,6,0),IF($E162=2,INDEX(Sheet2!J:J,MATCH($C162,Sheet2!$A:$A,0)+1),I161))</f>
        <v>0</v>
      </c>
      <c r="K162" s="31">
        <v>0</v>
      </c>
      <c r="L162" s="31">
        <v>0</v>
      </c>
      <c r="M162" s="31">
        <v>0</v>
      </c>
      <c r="N162" s="27">
        <f>VLOOKUP(B162,Sheet5!$D:$G,3,0)</f>
        <v>3</v>
      </c>
      <c r="O162" s="27">
        <f>VLOOKUP(B162,Sheet5!$D:$G,4,0)</f>
        <v>480</v>
      </c>
      <c r="P162" s="27" t="s">
        <v>56</v>
      </c>
      <c r="Q162" s="27">
        <f>IFERROR(VLOOKUP(R162,Sheet2!V:X,3,FALSE),VLOOKUP(B162,Sheet5!D:H,5,0))</f>
        <v>340020009</v>
      </c>
      <c r="R162" s="27" t="str">
        <f>IF(E162=2,INDEX(Sheet2!P:P,MATCH(C162,Sheet2!A:A,0)),INDEX(Sheet2!AB:AB,MATCH(N162,Sheet2!AA:AA,0)))</f>
        <v>生命强化</v>
      </c>
      <c r="S162" s="27" t="str">
        <f>IF($E162=2,INDEX(Sheet2!Q:Q,MATCH($C162,Sheet2!$A:$A,0)),IF(OR(N162=3,N162=8,N162=13,,N162=38),INDEX(Sheet2!$AC:$AC,MATCH($N162,Sheet2!$AA:$AA,0))&amp;O162,INDEX(Sheet2!$AC:$AC,MATCH($N162,Sheet2!$AA:$AA,0))&amp;(O162/10)&amp;"%"))</f>
        <v>觉醒后基础生命上限增加480</v>
      </c>
      <c r="T162" s="3" t="str">
        <f>INDEX(Sheet6!G:G,MATCH(B162,Sheet6!A:A,0))</f>
        <v>1210009,13|1430002,9</v>
      </c>
      <c r="U162" s="3">
        <v>1120001</v>
      </c>
      <c r="V162" s="3">
        <f>INDEX(Sheet6!H:H,MATCH(B162,Sheet6!A:A,0))</f>
        <v>36000</v>
      </c>
      <c r="W162" s="23">
        <v>0</v>
      </c>
      <c r="X162" s="3" t="s">
        <v>1346</v>
      </c>
      <c r="Y162" s="23">
        <v>1120001</v>
      </c>
      <c r="Z162" s="23">
        <v>180000</v>
      </c>
      <c r="AA162" s="27" t="str">
        <f>IF($E162=2,INDEX(Sheet2!Q:Q,MATCH($C162,Sheet2!$A:$A,0)),IF(OR(N162=3,N162=8,N162=13,,N162=38),INDEX(Sheet2!$AC:$AC,MATCH($N162,Sheet2!$AA:$AA,0))&amp;O162,INDEX(Sheet2!$AC:$AC,MATCH($N162,Sheet2!$AA:$AA,0))&amp;(O162/10)&amp;"%"))</f>
        <v>觉醒后基础生命上限增加480</v>
      </c>
    </row>
    <row r="163" spans="1:27">
      <c r="A163" s="23" t="s">
        <v>53</v>
      </c>
      <c r="B163" s="23">
        <f t="shared" si="4"/>
        <v>1218</v>
      </c>
      <c r="C163" s="3">
        <v>12</v>
      </c>
      <c r="D163" s="3">
        <v>18</v>
      </c>
      <c r="E163" s="3">
        <f t="shared" si="3"/>
        <v>1</v>
      </c>
      <c r="F163" s="3">
        <f>IF(AND($D163=1,$E163=1),VLOOKUP($C163,Sheet2!$A:$J,3,0),IF($E163=2,INDEX(Sheet2!G:G,MATCH($C163,Sheet2!$A:$A,0)+1),F162))</f>
        <v>1201</v>
      </c>
      <c r="G163" s="3">
        <f>IF(AND($D163=1,$E163=1),VLOOKUP($C163,Sheet2!$A:$J,4,0),IF($E163=2,INDEX(Sheet2!H:H,MATCH($C163,Sheet2!$A:$A,0)+1),G162))</f>
        <v>1202</v>
      </c>
      <c r="H163" s="3">
        <f>IF(AND($D163=1,$E163=1),VLOOKUP($C163,Sheet2!$A:$J,5,0),IF($E163=2,INDEX(Sheet2!I:I,MATCH($C163,Sheet2!$A:$A,0)+1),H162))</f>
        <v>1205</v>
      </c>
      <c r="I163" s="3">
        <f>IF(AND($D163=1,$E163=1),VLOOKUP($C163,Sheet2!$A:$J,6,0),IF($E163=2,INDEX(Sheet2!J:J,MATCH($C163,Sheet2!$A:$A,0)+1),I162))</f>
        <v>0</v>
      </c>
      <c r="K163" s="31">
        <v>0</v>
      </c>
      <c r="L163" s="31">
        <v>0</v>
      </c>
      <c r="M163" s="31">
        <v>0</v>
      </c>
      <c r="N163" s="27">
        <f>VLOOKUP(B163,Sheet5!$D:$G,3,0)</f>
        <v>13</v>
      </c>
      <c r="O163" s="27">
        <f>VLOOKUP(B163,Sheet5!$D:$G,4,0)</f>
        <v>104</v>
      </c>
      <c r="P163" s="27" t="s">
        <v>57</v>
      </c>
      <c r="Q163" s="27">
        <f>IFERROR(VLOOKUP(R163,Sheet2!V:X,3,FALSE),VLOOKUP(B163,Sheet5!D:H,5,0))</f>
        <v>340020004</v>
      </c>
      <c r="R163" s="27" t="str">
        <f>IF(E163=2,INDEX(Sheet2!P:P,MATCH(C163,Sheet2!A:A,0)),INDEX(Sheet2!AB:AB,MATCH(N163,Sheet2!AA:AA,0)))</f>
        <v>防御强化</v>
      </c>
      <c r="S163" s="27" t="str">
        <f>IF($E163=2,INDEX(Sheet2!Q:Q,MATCH($C163,Sheet2!$A:$A,0)),IF(OR(N163=3,N163=8,N163=13,,N163=38),INDEX(Sheet2!$AC:$AC,MATCH($N163,Sheet2!$AA:$AA,0))&amp;O163,INDEX(Sheet2!$AC:$AC,MATCH($N163,Sheet2!$AA:$AA,0))&amp;(O163/10)&amp;"%"))</f>
        <v>觉醒后基础防御力增加104</v>
      </c>
      <c r="T163" s="3" t="str">
        <f>INDEX(Sheet6!G:G,MATCH(B163,Sheet6!A:A,0))</f>
        <v>1210009,16|1430002,12</v>
      </c>
      <c r="U163" s="3">
        <v>1120001</v>
      </c>
      <c r="V163" s="3">
        <f>INDEX(Sheet6!H:H,MATCH(B163,Sheet6!A:A,0))</f>
        <v>53800</v>
      </c>
      <c r="W163" s="23">
        <v>0</v>
      </c>
      <c r="X163" s="3" t="s">
        <v>1347</v>
      </c>
      <c r="Y163" s="23">
        <v>1120001</v>
      </c>
      <c r="Z163" s="23">
        <v>269000</v>
      </c>
      <c r="AA163" s="27" t="str">
        <f>IF($E163=2,INDEX(Sheet2!Q:Q,MATCH($C163,Sheet2!$A:$A,0)),IF(OR(N163=3,N163=8,N163=13,,N163=38),INDEX(Sheet2!$AC:$AC,MATCH($N163,Sheet2!$AA:$AA,0))&amp;O163,INDEX(Sheet2!$AC:$AC,MATCH($N163,Sheet2!$AA:$AA,0))&amp;(O163/10)&amp;"%"))</f>
        <v>觉醒后基础防御力增加104</v>
      </c>
    </row>
    <row r="164" spans="1:27">
      <c r="A164" s="23" t="s">
        <v>53</v>
      </c>
      <c r="B164" s="23">
        <f t="shared" si="4"/>
        <v>1219</v>
      </c>
      <c r="C164" s="3">
        <v>12</v>
      </c>
      <c r="D164" s="3">
        <v>19</v>
      </c>
      <c r="E164" s="3">
        <f t="shared" si="3"/>
        <v>1</v>
      </c>
      <c r="F164" s="3">
        <f>IF(AND($D164=1,$E164=1),VLOOKUP($C164,Sheet2!$A:$J,3,0),IF($E164=2,INDEX(Sheet2!G:G,MATCH($C164,Sheet2!$A:$A,0)+1),F163))</f>
        <v>1201</v>
      </c>
      <c r="G164" s="3">
        <f>IF(AND($D164=1,$E164=1),VLOOKUP($C164,Sheet2!$A:$J,4,0),IF($E164=2,INDEX(Sheet2!H:H,MATCH($C164,Sheet2!$A:$A,0)+1),G163))</f>
        <v>1202</v>
      </c>
      <c r="H164" s="3">
        <f>IF(AND($D164=1,$E164=1),VLOOKUP($C164,Sheet2!$A:$J,5,0),IF($E164=2,INDEX(Sheet2!I:I,MATCH($C164,Sheet2!$A:$A,0)+1),H163))</f>
        <v>1205</v>
      </c>
      <c r="I164" s="3">
        <f>IF(AND($D164=1,$E164=1),VLOOKUP($C164,Sheet2!$A:$J,6,0),IF($E164=2,INDEX(Sheet2!J:J,MATCH($C164,Sheet2!$A:$A,0)+1),I163))</f>
        <v>0</v>
      </c>
      <c r="K164" s="31">
        <v>0</v>
      </c>
      <c r="L164" s="31">
        <v>0</v>
      </c>
      <c r="M164" s="31">
        <v>0</v>
      </c>
      <c r="N164" s="27">
        <f>VLOOKUP(B164,Sheet5!$D:$G,3,0)</f>
        <v>3</v>
      </c>
      <c r="O164" s="27">
        <f>VLOOKUP(B164,Sheet5!$D:$G,4,0)</f>
        <v>960</v>
      </c>
      <c r="P164" s="27" t="s">
        <v>58</v>
      </c>
      <c r="Q164" s="27">
        <f>IFERROR(VLOOKUP(R164,Sheet2!V:X,3,FALSE),VLOOKUP(B164,Sheet5!D:H,5,0))</f>
        <v>340020010</v>
      </c>
      <c r="R164" s="27" t="str">
        <f>IF(E164=2,INDEX(Sheet2!P:P,MATCH(C164,Sheet2!A:A,0)),INDEX(Sheet2!AB:AB,MATCH(N164,Sheet2!AA:AA,0)))</f>
        <v>生命强化</v>
      </c>
      <c r="S164" s="27" t="str">
        <f>IF($E164=2,INDEX(Sheet2!Q:Q,MATCH($C164,Sheet2!$A:$A,0)),IF(OR(N164=3,N164=8,N164=13,,N164=38),INDEX(Sheet2!$AC:$AC,MATCH($N164,Sheet2!$AA:$AA,0))&amp;O164,INDEX(Sheet2!$AC:$AC,MATCH($N164,Sheet2!$AA:$AA,0))&amp;(O164/10)&amp;"%"))</f>
        <v>觉醒后基础生命上限增加960</v>
      </c>
      <c r="T164" s="3" t="str">
        <f>INDEX(Sheet6!G:G,MATCH(B164,Sheet6!A:A,0))</f>
        <v>1210009,21|1430002,15</v>
      </c>
      <c r="U164" s="3">
        <v>1120001</v>
      </c>
      <c r="V164" s="3">
        <f>INDEX(Sheet6!H:H,MATCH(B164,Sheet6!A:A,0))</f>
        <v>75200</v>
      </c>
      <c r="W164" s="23">
        <v>0</v>
      </c>
      <c r="X164" s="3" t="s">
        <v>1348</v>
      </c>
      <c r="Y164" s="23">
        <v>1120001</v>
      </c>
      <c r="Z164" s="23">
        <v>376000</v>
      </c>
      <c r="AA164" s="27" t="str">
        <f>IF($E164=2,INDEX(Sheet2!Q:Q,MATCH($C164,Sheet2!$A:$A,0)),IF(OR(N164=3,N164=8,N164=13,,N164=38),INDEX(Sheet2!$AC:$AC,MATCH($N164,Sheet2!$AA:$AA,0))&amp;O164,INDEX(Sheet2!$AC:$AC,MATCH($N164,Sheet2!$AA:$AA,0))&amp;(O164/10)&amp;"%"))</f>
        <v>觉醒后基础生命上限增加960</v>
      </c>
    </row>
    <row r="165" spans="1:27">
      <c r="A165" s="23" t="s">
        <v>53</v>
      </c>
      <c r="B165" s="23">
        <f t="shared" si="4"/>
        <v>1220</v>
      </c>
      <c r="C165" s="3">
        <v>12</v>
      </c>
      <c r="D165" s="3">
        <v>20</v>
      </c>
      <c r="E165" s="3">
        <f t="shared" si="3"/>
        <v>1</v>
      </c>
      <c r="F165" s="3">
        <f>IF(AND($D165=1,$E165=1),VLOOKUP($C165,Sheet2!$A:$J,3,0),IF($E165=2,INDEX(Sheet2!G:G,MATCH($C165,Sheet2!$A:$A,0)+1),F164))</f>
        <v>1201</v>
      </c>
      <c r="G165" s="3">
        <f>IF(AND($D165=1,$E165=1),VLOOKUP($C165,Sheet2!$A:$J,4,0),IF($E165=2,INDEX(Sheet2!H:H,MATCH($C165,Sheet2!$A:$A,0)+1),G164))</f>
        <v>1202</v>
      </c>
      <c r="H165" s="3">
        <f>IF(AND($D165=1,$E165=1),VLOOKUP($C165,Sheet2!$A:$J,5,0),IF($E165=2,INDEX(Sheet2!I:I,MATCH($C165,Sheet2!$A:$A,0)+1),H164))</f>
        <v>1205</v>
      </c>
      <c r="I165" s="3">
        <f>IF(AND($D165=1,$E165=1),VLOOKUP($C165,Sheet2!$A:$J,6,0),IF($E165=2,INDEX(Sheet2!J:J,MATCH($C165,Sheet2!$A:$A,0)+1),I164))</f>
        <v>0</v>
      </c>
      <c r="K165" s="31">
        <v>0</v>
      </c>
      <c r="L165" s="31">
        <v>0</v>
      </c>
      <c r="M165" s="31">
        <v>0</v>
      </c>
      <c r="N165" s="27">
        <f>VLOOKUP(B165,Sheet5!$D:$G,3,0)</f>
        <v>8</v>
      </c>
      <c r="O165" s="27">
        <f>VLOOKUP(B165,Sheet5!$D:$G,4,0)</f>
        <v>160</v>
      </c>
      <c r="P165" s="27" t="s">
        <v>59</v>
      </c>
      <c r="Q165" s="27">
        <f>IFERROR(VLOOKUP(R165,Sheet2!V:X,3,FALSE),VLOOKUP(B165,Sheet5!D:H,5,0))</f>
        <v>340020007</v>
      </c>
      <c r="R165" s="27" t="str">
        <f>IF(E165=2,INDEX(Sheet2!P:P,MATCH(C165,Sheet2!A:A,0)),INDEX(Sheet2!AB:AB,MATCH(N165,Sheet2!AA:AA,0)))</f>
        <v>攻击强化</v>
      </c>
      <c r="S165" s="27" t="str">
        <f>IF($E165=2,INDEX(Sheet2!Q:Q,MATCH($C165,Sheet2!$A:$A,0)),IF(OR(N165=3,N165=8,N165=13,,N165=38),INDEX(Sheet2!$AC:$AC,MATCH($N165,Sheet2!$AA:$AA,0))&amp;O165,INDEX(Sheet2!$AC:$AC,MATCH($N165,Sheet2!$AA:$AA,0))&amp;(O165/10)&amp;"%"))</f>
        <v>觉醒后基础攻击力增加160</v>
      </c>
      <c r="T165" s="3" t="str">
        <f>INDEX(Sheet6!G:G,MATCH(B165,Sheet6!A:A,0))</f>
        <v>1210009,24|1430002,18</v>
      </c>
      <c r="U165" s="3">
        <v>1120001</v>
      </c>
      <c r="V165" s="3">
        <f>INDEX(Sheet6!H:H,MATCH(B165,Sheet6!A:A,0))</f>
        <v>103200</v>
      </c>
      <c r="W165" s="23">
        <v>0</v>
      </c>
      <c r="X165" s="3" t="s">
        <v>1349</v>
      </c>
      <c r="Y165" s="23">
        <v>1120001</v>
      </c>
      <c r="Z165" s="23">
        <v>516000</v>
      </c>
      <c r="AA165" s="27" t="str">
        <f>IF($E165=2,INDEX(Sheet2!Q:Q,MATCH($C165,Sheet2!$A:$A,0)),IF(OR(N165=3,N165=8,N165=13,,N165=38),INDEX(Sheet2!$AC:$AC,MATCH($N165,Sheet2!$AA:$AA,0))&amp;O165,INDEX(Sheet2!$AC:$AC,MATCH($N165,Sheet2!$AA:$AA,0))&amp;(O165/10)&amp;"%"))</f>
        <v>觉醒后基础攻击力增加160</v>
      </c>
    </row>
    <row r="166" spans="1:27">
      <c r="A166" s="23" t="s">
        <v>53</v>
      </c>
      <c r="B166" s="23">
        <f t="shared" si="4"/>
        <v>1221</v>
      </c>
      <c r="C166" s="3">
        <v>12</v>
      </c>
      <c r="D166" s="3">
        <v>21</v>
      </c>
      <c r="E166" s="3">
        <f t="shared" si="3"/>
        <v>2</v>
      </c>
      <c r="F166" s="3">
        <f>IF(AND($D166=1,$E166=1),VLOOKUP($C166,Sheet2!$A:$J,3,0),IF($E166=2,INDEX(Sheet2!G:G,MATCH($C166,Sheet2!$A:$A,0)+2),F165))</f>
        <v>1201</v>
      </c>
      <c r="G166" s="3">
        <f>IF(AND($D166=1,$E166=1),VLOOKUP($C166,Sheet2!$A:$J,4,0),IF($E166=2,INDEX(Sheet2!H:H,MATCH($C166,Sheet2!$A:$A,0)+2),G165))</f>
        <v>1206</v>
      </c>
      <c r="H166" s="3">
        <f>IF(AND($D166=1,$E166=1),VLOOKUP($C166,Sheet2!$A:$J,5,0),IF($E166=2,INDEX(Sheet2!I:I,MATCH($C166,Sheet2!$A:$A,0)+2),H165))</f>
        <v>1205</v>
      </c>
      <c r="I166" s="3">
        <f>IF(AND($D166=1,$E166=1),VLOOKUP($C166,Sheet2!$A:$J,6,0),IF($E166=2,INDEX(Sheet2!J:J,MATCH($C166,Sheet2!$A:$A,0)+2),I165))</f>
        <v>0</v>
      </c>
      <c r="K166" s="31">
        <v>0</v>
      </c>
      <c r="L166" s="31">
        <v>0</v>
      </c>
      <c r="M166" s="31">
        <v>0</v>
      </c>
      <c r="N166" s="27">
        <f>VLOOKUP(B166,Sheet5!$D:$G,3,0)</f>
        <v>0</v>
      </c>
      <c r="O166" s="27">
        <f>VLOOKUP(B166,Sheet5!$D:$G,4,0)</f>
        <v>0</v>
      </c>
      <c r="P166" s="27" t="s">
        <v>60</v>
      </c>
      <c r="Q166" s="27">
        <f>IFERROR(VLOOKUP(R166,Sheet2!V:X,3,FALSE),VLOOKUP(B166,Sheet5!D:H,5,0))</f>
        <v>311000602</v>
      </c>
      <c r="R166" s="27" t="str">
        <f>IF(E166=2,INDEX(Sheet2!P:P,MATCH(C166,Sheet2!A:A,0)+2),INDEX(Sheet2!AB:AB,MATCH(N166,Sheet2!AA:AA,0)))</f>
        <v>燕返</v>
      </c>
      <c r="S166" s="27" t="s">
        <v>2305</v>
      </c>
      <c r="T166" s="3" t="str">
        <f>INDEX(Sheet6!G:G,MATCH(B166,Sheet6!A:A,0))</f>
        <v>1430004,3</v>
      </c>
      <c r="U166" s="3">
        <v>1120001</v>
      </c>
      <c r="V166" s="3">
        <f>INDEX(Sheet6!H:H,MATCH(B166,Sheet6!A:A,0))</f>
        <v>139200</v>
      </c>
      <c r="W166" s="23">
        <v>0</v>
      </c>
      <c r="X166" s="3" t="s">
        <v>1350</v>
      </c>
      <c r="Y166" s="23">
        <v>1120001</v>
      </c>
      <c r="Z166" s="23">
        <v>696000</v>
      </c>
      <c r="AA166" s="27" t="str">
        <f>IF($E166=2,INDEX(Sheet2!Q:Q,MATCH($C166,Sheet2!$A:$A,0)+2),IF(OR(N166=3,N166=8,N166=13,,N166=38),INDEX(Sheet2!$AC:$AC,MATCH($N166,Sheet2!$AA:$AA,0))&amp;O166,INDEX(Sheet2!$AC:$AC,MATCH($N166,Sheet2!$AA:$AA,0))&amp;(O166/10)&amp;"%"))</f>
        <v>对带有&lt;color=#f2b600&gt;斩裂&lt;/color&gt;效果的敌人使用灭尽居合斩时，消耗一层斩裂效果，使每次伤害都会额外造成一次攻击力&lt;color=#e56000&gt;65%&lt;/color&gt;的斩裂伤害，该伤害为间接伤害，不触发被动及源核效果</v>
      </c>
    </row>
    <row r="167" spans="1:27">
      <c r="A167" s="23" t="s">
        <v>53</v>
      </c>
      <c r="B167" s="23">
        <f t="shared" si="4"/>
        <v>1222</v>
      </c>
      <c r="C167" s="3">
        <v>12</v>
      </c>
      <c r="D167" s="3">
        <v>22</v>
      </c>
      <c r="E167" s="3">
        <f t="shared" si="3"/>
        <v>1</v>
      </c>
      <c r="F167" s="3">
        <f>IF(AND($D167=1,$E167=1),VLOOKUP($C167,Sheet2!$A:$J,3,0),IF($E167=2,INDEX(Sheet2!G:G,MATCH($C167,Sheet2!$A:$A,0)+2),F166))</f>
        <v>1201</v>
      </c>
      <c r="G167" s="3">
        <f>IF(AND($D167=1,$E167=1),VLOOKUP($C167,Sheet2!$A:$J,4,0),IF($E167=2,INDEX(Sheet2!H:H,MATCH($C167,Sheet2!$A:$A,0)+2),G166))</f>
        <v>1206</v>
      </c>
      <c r="H167" s="3">
        <f>IF(AND($D167=1,$E167=1),VLOOKUP($C167,Sheet2!$A:$J,5,0),IF($E167=2,INDEX(Sheet2!I:I,MATCH($C167,Sheet2!$A:$A,0)+2),H166))</f>
        <v>1205</v>
      </c>
      <c r="I167" s="3">
        <f>IF(AND($D167=1,$E167=1),VLOOKUP($C167,Sheet2!$A:$J,6,0),IF($E167=2,INDEX(Sheet2!J:J,MATCH($C167,Sheet2!$A:$A,0)+2),I166))</f>
        <v>0</v>
      </c>
      <c r="K167" s="31">
        <v>0</v>
      </c>
      <c r="L167" s="31">
        <v>0</v>
      </c>
      <c r="M167" s="31">
        <v>0</v>
      </c>
      <c r="N167" s="27">
        <f>VLOOKUP(B167,Sheet5!$D:$G,3,0)</f>
        <v>8</v>
      </c>
      <c r="O167" s="27">
        <f>VLOOKUP(B167,Sheet5!$D:$G,4,0)</f>
        <v>80</v>
      </c>
      <c r="P167" s="27" t="s">
        <v>54</v>
      </c>
      <c r="Q167" s="27">
        <f>IFERROR(VLOOKUP(R167,Sheet2!V:X,3,FALSE),VLOOKUP(B167,Sheet5!D:H,5,0))</f>
        <v>340020006</v>
      </c>
      <c r="R167" s="27" t="str">
        <f>IF($E167=2,INDEX(Sheet2!P:P,MATCH($C167,Sheet2!$A:$A,0)),INDEX(Sheet2!$AB:$AB,MATCH($N167,Sheet2!$AA:$AA,0)))</f>
        <v>攻击强化</v>
      </c>
      <c r="S167" s="27" t="str">
        <f>IF($E167=2,INDEX(Sheet2!Q:Q,MATCH($C167,Sheet2!$A:$A,0)),IF(OR(N167=3,N167=8,N167=13,,N167=38),INDEX(Sheet2!$AC:$AC,MATCH($N167,Sheet2!$AA:$AA,0))&amp;O167,INDEX(Sheet2!$AC:$AC,MATCH($N167,Sheet2!$AA:$AA,0))&amp;(O167/10)&amp;"%"))</f>
        <v>觉醒后基础攻击力增加80</v>
      </c>
      <c r="T167" s="3" t="str">
        <f>INDEX(Sheet6!G:G,MATCH(B167,Sheet6!A:A,0))</f>
        <v>1210009,9|1430002,9</v>
      </c>
      <c r="U167" s="3">
        <v>1120001</v>
      </c>
      <c r="V167" s="3">
        <f>INDEX(Sheet6!H:H,MATCH(B167,Sheet6!A:A,0))</f>
        <v>26000</v>
      </c>
      <c r="W167" s="23">
        <v>0</v>
      </c>
      <c r="X167" s="3" t="s">
        <v>1344</v>
      </c>
      <c r="Y167" s="23">
        <v>1120001</v>
      </c>
      <c r="Z167" s="23">
        <v>104000</v>
      </c>
      <c r="AA167" s="27" t="str">
        <f>IF($E167=2,INDEX(Sheet2!Q:Q,MATCH($C167,Sheet2!$A:$A,0)),IF(OR(N167=3,N167=8,N167=13,,N167=38),INDEX(Sheet2!$AC:$AC,MATCH($N167,Sheet2!$AA:$AA,0))&amp;O167,INDEX(Sheet2!$AC:$AC,MATCH($N167,Sheet2!$AA:$AA,0))&amp;(O167/10)&amp;"%"))</f>
        <v>觉醒后基础攻击力增加80</v>
      </c>
    </row>
    <row r="168" spans="1:27">
      <c r="A168" s="23" t="s">
        <v>53</v>
      </c>
      <c r="B168" s="23">
        <f t="shared" si="4"/>
        <v>1223</v>
      </c>
      <c r="C168" s="3">
        <v>12</v>
      </c>
      <c r="D168" s="3">
        <v>23</v>
      </c>
      <c r="E168" s="3">
        <f t="shared" si="3"/>
        <v>1</v>
      </c>
      <c r="F168" s="3">
        <f>IF(AND($D168=1,$E168=1),VLOOKUP($C168,Sheet2!$A:$J,3,0),IF($E168=2,INDEX(Sheet2!G:G,MATCH($C168,Sheet2!$A:$A,0)+2),F167))</f>
        <v>1201</v>
      </c>
      <c r="G168" s="3">
        <f>IF(AND($D168=1,$E168=1),VLOOKUP($C168,Sheet2!$A:$J,4,0),IF($E168=2,INDEX(Sheet2!H:H,MATCH($C168,Sheet2!$A:$A,0)+2),G167))</f>
        <v>1206</v>
      </c>
      <c r="H168" s="3">
        <f>IF(AND($D168=1,$E168=1),VLOOKUP($C168,Sheet2!$A:$J,5,0),IF($E168=2,INDEX(Sheet2!I:I,MATCH($C168,Sheet2!$A:$A,0)+2),H167))</f>
        <v>1205</v>
      </c>
      <c r="I168" s="3">
        <f>IF(AND($D168=1,$E168=1),VLOOKUP($C168,Sheet2!$A:$J,6,0),IF($E168=2,INDEX(Sheet2!J:J,MATCH($C168,Sheet2!$A:$A,0)+2),I167))</f>
        <v>0</v>
      </c>
      <c r="K168" s="31">
        <v>0</v>
      </c>
      <c r="L168" s="31">
        <v>0</v>
      </c>
      <c r="M168" s="31">
        <v>0</v>
      </c>
      <c r="N168" s="27">
        <f>VLOOKUP(B168,Sheet5!$D:$G,3,0)</f>
        <v>3</v>
      </c>
      <c r="O168" s="27">
        <f>VLOOKUP(B168,Sheet5!$D:$G,4,0)</f>
        <v>480</v>
      </c>
      <c r="P168" s="27" t="s">
        <v>55</v>
      </c>
      <c r="Q168" s="27">
        <f>IFERROR(VLOOKUP(R168,Sheet2!V:X,3,FALSE),VLOOKUP(B168,Sheet5!D:H,5,0))</f>
        <v>340020009</v>
      </c>
      <c r="R168" s="27" t="str">
        <f>IF(E168=2,INDEX(Sheet2!P:P,MATCH(C168,Sheet2!A:A,0)),INDEX(Sheet2!AB:AB,MATCH(N168,Sheet2!AA:AA,0)))</f>
        <v>生命强化</v>
      </c>
      <c r="S168" s="27" t="str">
        <f>IF($E168=2,INDEX(Sheet2!Q:Q,MATCH($C168,Sheet2!$A:$A,0)),IF(OR(N168=3,N168=8,N168=13,,N168=38),INDEX(Sheet2!$AC:$AC,MATCH($N168,Sheet2!$AA:$AA,0))&amp;O168,INDEX(Sheet2!$AC:$AC,MATCH($N168,Sheet2!$AA:$AA,0))&amp;(O168/10)&amp;"%"))</f>
        <v>觉醒后基础生命上限增加480</v>
      </c>
      <c r="T168" s="3" t="str">
        <f>INDEX(Sheet6!G:G,MATCH(B168,Sheet6!A:A,0))</f>
        <v>1210009,13|1430002,18</v>
      </c>
      <c r="U168" s="3">
        <v>1120001</v>
      </c>
      <c r="V168" s="3">
        <f>INDEX(Sheet6!H:H,MATCH(B168,Sheet6!A:A,0))</f>
        <v>30000</v>
      </c>
      <c r="W168" s="23">
        <v>0</v>
      </c>
      <c r="X168" s="3" t="s">
        <v>1345</v>
      </c>
      <c r="Y168" s="23">
        <v>1120001</v>
      </c>
      <c r="Z168" s="23">
        <v>120000</v>
      </c>
      <c r="AA168" s="27" t="str">
        <f>IF($E168=2,INDEX(Sheet2!Q:Q,MATCH($C168,Sheet2!$A:$A,0)),IF(OR(N168=3,N168=8,N168=13,,N168=38),INDEX(Sheet2!$AC:$AC,MATCH($N168,Sheet2!$AA:$AA,0))&amp;O168,INDEX(Sheet2!$AC:$AC,MATCH($N168,Sheet2!$AA:$AA,0))&amp;(O168/10)&amp;"%"))</f>
        <v>觉醒后基础生命上限增加480</v>
      </c>
    </row>
    <row r="169" spans="1:27">
      <c r="A169" s="23" t="s">
        <v>53</v>
      </c>
      <c r="B169" s="23">
        <f t="shared" si="4"/>
        <v>1224</v>
      </c>
      <c r="C169" s="3">
        <v>12</v>
      </c>
      <c r="D169" s="3">
        <v>24</v>
      </c>
      <c r="E169" s="3">
        <f t="shared" si="3"/>
        <v>1</v>
      </c>
      <c r="F169" s="3">
        <f>IF(AND($D169=1,$E169=1),VLOOKUP($C169,Sheet2!$A:$J,3,0),IF($E169=2,INDEX(Sheet2!G:G,MATCH($C169,Sheet2!$A:$A,0)+2),F168))</f>
        <v>1201</v>
      </c>
      <c r="G169" s="3">
        <f>IF(AND($D169=1,$E169=1),VLOOKUP($C169,Sheet2!$A:$J,4,0),IF($E169=2,INDEX(Sheet2!H:H,MATCH($C169,Sheet2!$A:$A,0)+2),G168))</f>
        <v>1206</v>
      </c>
      <c r="H169" s="3">
        <f>IF(AND($D169=1,$E169=1),VLOOKUP($C169,Sheet2!$A:$J,5,0),IF($E169=2,INDEX(Sheet2!I:I,MATCH($C169,Sheet2!$A:$A,0)+2),H168))</f>
        <v>1205</v>
      </c>
      <c r="I169" s="3">
        <f>IF(AND($D169=1,$E169=1),VLOOKUP($C169,Sheet2!$A:$J,6,0),IF($E169=2,INDEX(Sheet2!J:J,MATCH($C169,Sheet2!$A:$A,0)+2),I168))</f>
        <v>0</v>
      </c>
      <c r="K169" s="31">
        <v>0</v>
      </c>
      <c r="L169" s="31">
        <v>0</v>
      </c>
      <c r="M169" s="31">
        <v>0</v>
      </c>
      <c r="N169" s="27">
        <f>VLOOKUP(B169,Sheet5!$D:$G,3,0)</f>
        <v>8</v>
      </c>
      <c r="O169" s="27">
        <f>VLOOKUP(B169,Sheet5!$D:$G,4,0)</f>
        <v>80</v>
      </c>
      <c r="P169" s="27" t="s">
        <v>56</v>
      </c>
      <c r="Q169" s="27">
        <f>IFERROR(VLOOKUP(R169,Sheet2!V:X,3,FALSE),VLOOKUP(B169,Sheet5!D:H,5,0))</f>
        <v>340020006</v>
      </c>
      <c r="R169" s="27" t="str">
        <f>IF(E169=2,INDEX(Sheet2!P:P,MATCH(C169,Sheet2!A:A,0)),INDEX(Sheet2!AB:AB,MATCH(N169,Sheet2!AA:AA,0)))</f>
        <v>攻击强化</v>
      </c>
      <c r="S169" s="27" t="str">
        <f>IF($E169=2,INDEX(Sheet2!Q:Q,MATCH($C169,Sheet2!$A:$A,0)),IF(OR(N169=3,N169=8,N169=13,,N169=38),INDEX(Sheet2!$AC:$AC,MATCH($N169,Sheet2!$AA:$AA,0))&amp;O169,INDEX(Sheet2!$AC:$AC,MATCH($N169,Sheet2!$AA:$AA,0))&amp;(O169/10)&amp;"%"))</f>
        <v>觉醒后基础攻击力增加80</v>
      </c>
      <c r="T169" s="3" t="str">
        <f>INDEX(Sheet6!G:G,MATCH(B169,Sheet6!A:A,0))</f>
        <v>1210009,17|1430002,27</v>
      </c>
      <c r="U169" s="3">
        <v>1120001</v>
      </c>
      <c r="V169" s="3">
        <f>INDEX(Sheet6!H:H,MATCH(B169,Sheet6!A:A,0))</f>
        <v>45000</v>
      </c>
      <c r="W169" s="23">
        <v>0</v>
      </c>
      <c r="X169" s="3" t="s">
        <v>1346</v>
      </c>
      <c r="Y169" s="23">
        <v>1120001</v>
      </c>
      <c r="Z169" s="23">
        <v>180000</v>
      </c>
      <c r="AA169" s="27" t="str">
        <f>IF($E169=2,INDEX(Sheet2!Q:Q,MATCH($C169,Sheet2!$A:$A,0)),IF(OR(N169=3,N169=8,N169=13,,N169=38),INDEX(Sheet2!$AC:$AC,MATCH($N169,Sheet2!$AA:$AA,0))&amp;O169,INDEX(Sheet2!$AC:$AC,MATCH($N169,Sheet2!$AA:$AA,0))&amp;(O169/10)&amp;"%"))</f>
        <v>觉醒后基础攻击力增加80</v>
      </c>
    </row>
    <row r="170" spans="1:27">
      <c r="A170" s="23" t="s">
        <v>53</v>
      </c>
      <c r="B170" s="23">
        <f t="shared" si="4"/>
        <v>1225</v>
      </c>
      <c r="C170" s="3">
        <v>12</v>
      </c>
      <c r="D170" s="3">
        <v>25</v>
      </c>
      <c r="E170" s="3">
        <f t="shared" si="3"/>
        <v>1</v>
      </c>
      <c r="F170" s="3">
        <f>IF(AND($D170=1,$E170=1),VLOOKUP($C170,Sheet2!$A:$J,3,0),IF($E170=2,INDEX(Sheet2!G:G,MATCH($C170,Sheet2!$A:$A,0)+2),F169))</f>
        <v>1201</v>
      </c>
      <c r="G170" s="3">
        <f>IF(AND($D170=1,$E170=1),VLOOKUP($C170,Sheet2!$A:$J,4,0),IF($E170=2,INDEX(Sheet2!H:H,MATCH($C170,Sheet2!$A:$A,0)+2),G169))</f>
        <v>1206</v>
      </c>
      <c r="H170" s="3">
        <f>IF(AND($D170=1,$E170=1),VLOOKUP($C170,Sheet2!$A:$J,5,0),IF($E170=2,INDEX(Sheet2!I:I,MATCH($C170,Sheet2!$A:$A,0)+2),H169))</f>
        <v>1205</v>
      </c>
      <c r="I170" s="3">
        <f>IF(AND($D170=1,$E170=1),VLOOKUP($C170,Sheet2!$A:$J,6,0),IF($E170=2,INDEX(Sheet2!J:J,MATCH($C170,Sheet2!$A:$A,0)+2),I169))</f>
        <v>0</v>
      </c>
      <c r="K170" s="31">
        <v>0</v>
      </c>
      <c r="L170" s="31">
        <v>0</v>
      </c>
      <c r="M170" s="31">
        <v>0</v>
      </c>
      <c r="N170" s="27">
        <f>VLOOKUP(B170,Sheet5!$D:$G,3,0)</f>
        <v>13</v>
      </c>
      <c r="O170" s="27">
        <f>VLOOKUP(B170,Sheet5!$D:$G,4,0)</f>
        <v>104</v>
      </c>
      <c r="P170" s="27" t="s">
        <v>57</v>
      </c>
      <c r="Q170" s="27">
        <f>IFERROR(VLOOKUP(R170,Sheet2!V:X,3,FALSE),VLOOKUP(B170,Sheet5!D:H,5,0))</f>
        <v>340020004</v>
      </c>
      <c r="R170" s="27" t="str">
        <f>IF(E170=2,INDEX(Sheet2!P:P,MATCH(C170,Sheet2!A:A,0)),INDEX(Sheet2!AB:AB,MATCH(N170,Sheet2!AA:AA,0)))</f>
        <v>防御强化</v>
      </c>
      <c r="S170" s="27" t="str">
        <f>IF($E170=2,INDEX(Sheet2!Q:Q,MATCH($C170,Sheet2!$A:$A,0)),IF(OR(N170=3,N170=8,N170=13,,N170=38),INDEX(Sheet2!$AC:$AC,MATCH($N170,Sheet2!$AA:$AA,0))&amp;O170,INDEX(Sheet2!$AC:$AC,MATCH($N170,Sheet2!$AA:$AA,0))&amp;(O170/10)&amp;"%"))</f>
        <v>觉醒后基础防御力增加104</v>
      </c>
      <c r="T170" s="3" t="str">
        <f>INDEX(Sheet6!G:G,MATCH(B170,Sheet6!A:A,0))</f>
        <v>1210009,20|1430002,36</v>
      </c>
      <c r="U170" s="3">
        <v>1120001</v>
      </c>
      <c r="V170" s="3">
        <f>INDEX(Sheet6!H:H,MATCH(B170,Sheet6!A:A,0))</f>
        <v>67250</v>
      </c>
      <c r="W170" s="23">
        <v>0</v>
      </c>
      <c r="X170" s="3" t="s">
        <v>1347</v>
      </c>
      <c r="Y170" s="23">
        <v>1120001</v>
      </c>
      <c r="Z170" s="23">
        <v>269000</v>
      </c>
      <c r="AA170" s="27" t="str">
        <f>IF($E170=2,INDEX(Sheet2!Q:Q,MATCH($C170,Sheet2!$A:$A,0)),IF(OR(N170=3,N170=8,N170=13,,N170=38),INDEX(Sheet2!$AC:$AC,MATCH($N170,Sheet2!$AA:$AA,0))&amp;O170,INDEX(Sheet2!$AC:$AC,MATCH($N170,Sheet2!$AA:$AA,0))&amp;(O170/10)&amp;"%"))</f>
        <v>觉醒后基础防御力增加104</v>
      </c>
    </row>
    <row r="171" spans="1:27">
      <c r="A171" s="23" t="s">
        <v>53</v>
      </c>
      <c r="B171" s="23">
        <f t="shared" si="4"/>
        <v>1226</v>
      </c>
      <c r="C171" s="3">
        <v>12</v>
      </c>
      <c r="D171" s="3">
        <v>26</v>
      </c>
      <c r="E171" s="3">
        <f t="shared" si="3"/>
        <v>1</v>
      </c>
      <c r="F171" s="3">
        <f>IF(AND($D171=1,$E171=1),VLOOKUP($C171,Sheet2!$A:$J,3,0),IF($E171=2,INDEX(Sheet2!G:G,MATCH($C171,Sheet2!$A:$A,0)+2),F170))</f>
        <v>1201</v>
      </c>
      <c r="G171" s="3">
        <f>IF(AND($D171=1,$E171=1),VLOOKUP($C171,Sheet2!$A:$J,4,0),IF($E171=2,INDEX(Sheet2!H:H,MATCH($C171,Sheet2!$A:$A,0)+2),G170))</f>
        <v>1206</v>
      </c>
      <c r="H171" s="3">
        <f>IF(AND($D171=1,$E171=1),VLOOKUP($C171,Sheet2!$A:$J,5,0),IF($E171=2,INDEX(Sheet2!I:I,MATCH($C171,Sheet2!$A:$A,0)+2),H170))</f>
        <v>1205</v>
      </c>
      <c r="I171" s="3">
        <f>IF(AND($D171=1,$E171=1),VLOOKUP($C171,Sheet2!$A:$J,6,0),IF($E171=2,INDEX(Sheet2!J:J,MATCH($C171,Sheet2!$A:$A,0)+2),I170))</f>
        <v>0</v>
      </c>
      <c r="K171" s="31">
        <v>0</v>
      </c>
      <c r="L171" s="31">
        <v>0</v>
      </c>
      <c r="M171" s="31">
        <v>0</v>
      </c>
      <c r="N171" s="27">
        <f>VLOOKUP(B171,Sheet5!$D:$G,3,0)</f>
        <v>3</v>
      </c>
      <c r="O171" s="27">
        <f>VLOOKUP(B171,Sheet5!$D:$G,4,0)</f>
        <v>960</v>
      </c>
      <c r="P171" s="27" t="s">
        <v>58</v>
      </c>
      <c r="Q171" s="27">
        <f>IFERROR(VLOOKUP(R171,Sheet2!V:X,3,FALSE),VLOOKUP(B171,Sheet5!D:H,5,0))</f>
        <v>340020010</v>
      </c>
      <c r="R171" s="27" t="str">
        <f>IF(E171=2,INDEX(Sheet2!P:P,MATCH(C171,Sheet2!A:A,0)),INDEX(Sheet2!AB:AB,MATCH(N171,Sheet2!AA:AA,0)))</f>
        <v>生命强化</v>
      </c>
      <c r="S171" s="27" t="str">
        <f>IF($E171=2,INDEX(Sheet2!Q:Q,MATCH($C171,Sheet2!$A:$A,0)),IF(OR(N171=3,N171=8,N171=13,,N171=38),INDEX(Sheet2!$AC:$AC,MATCH($N171,Sheet2!$AA:$AA,0))&amp;O171,INDEX(Sheet2!$AC:$AC,MATCH($N171,Sheet2!$AA:$AA,0))&amp;(O171/10)&amp;"%"))</f>
        <v>觉醒后基础生命上限增加960</v>
      </c>
      <c r="T171" s="3" t="str">
        <f>INDEX(Sheet6!G:G,MATCH(B171,Sheet6!A:A,0))</f>
        <v>1210009,27|1430002,45</v>
      </c>
      <c r="U171" s="3">
        <v>1120001</v>
      </c>
      <c r="V171" s="3">
        <f>INDEX(Sheet6!H:H,MATCH(B171,Sheet6!A:A,0))</f>
        <v>94000</v>
      </c>
      <c r="W171" s="23">
        <v>0</v>
      </c>
      <c r="X171" s="3" t="s">
        <v>1348</v>
      </c>
      <c r="Y171" s="23">
        <v>1120001</v>
      </c>
      <c r="Z171" s="23">
        <v>376000</v>
      </c>
      <c r="AA171" s="27" t="str">
        <f>IF($E171=2,INDEX(Sheet2!Q:Q,MATCH($C171,Sheet2!$A:$A,0)),IF(OR(N171=3,N171=8,N171=13,,N171=38),INDEX(Sheet2!$AC:$AC,MATCH($N171,Sheet2!$AA:$AA,0))&amp;O171,INDEX(Sheet2!$AC:$AC,MATCH($N171,Sheet2!$AA:$AA,0))&amp;(O171/10)&amp;"%"))</f>
        <v>觉醒后基础生命上限增加960</v>
      </c>
    </row>
    <row r="172" spans="1:27">
      <c r="A172" s="23" t="s">
        <v>53</v>
      </c>
      <c r="B172" s="23">
        <f t="shared" si="4"/>
        <v>1227</v>
      </c>
      <c r="C172" s="3">
        <v>12</v>
      </c>
      <c r="D172" s="3">
        <v>27</v>
      </c>
      <c r="E172" s="3">
        <f t="shared" si="3"/>
        <v>1</v>
      </c>
      <c r="F172" s="3">
        <f>IF(AND($D172=1,$E172=1),VLOOKUP($C172,Sheet2!$A:$J,3,0),IF($E172=2,INDEX(Sheet2!G:G,MATCH($C172,Sheet2!$A:$A,0)+2),F171))</f>
        <v>1201</v>
      </c>
      <c r="G172" s="3">
        <f>IF(AND($D172=1,$E172=1),VLOOKUP($C172,Sheet2!$A:$J,4,0),IF($E172=2,INDEX(Sheet2!H:H,MATCH($C172,Sheet2!$A:$A,0)+2),G171))</f>
        <v>1206</v>
      </c>
      <c r="H172" s="3">
        <f>IF(AND($D172=1,$E172=1),VLOOKUP($C172,Sheet2!$A:$J,5,0),IF($E172=2,INDEX(Sheet2!I:I,MATCH($C172,Sheet2!$A:$A,0)+2),H171))</f>
        <v>1205</v>
      </c>
      <c r="I172" s="3">
        <f>IF(AND($D172=1,$E172=1),VLOOKUP($C172,Sheet2!$A:$J,6,0),IF($E172=2,INDEX(Sheet2!J:J,MATCH($C172,Sheet2!$A:$A,0)+2),I171))</f>
        <v>0</v>
      </c>
      <c r="K172" s="31">
        <v>0</v>
      </c>
      <c r="L172" s="31">
        <v>0</v>
      </c>
      <c r="M172" s="31">
        <v>0</v>
      </c>
      <c r="N172" s="27">
        <f>VLOOKUP(B172,Sheet5!$D:$G,3,0)</f>
        <v>8</v>
      </c>
      <c r="O172" s="27">
        <f>VLOOKUP(B172,Sheet5!$D:$G,4,0)</f>
        <v>160</v>
      </c>
      <c r="P172" s="27" t="s">
        <v>59</v>
      </c>
      <c r="Q172" s="27">
        <f>IFERROR(VLOOKUP(R172,Sheet2!V:X,3,FALSE),VLOOKUP(B172,Sheet5!D:H,5,0))</f>
        <v>340020007</v>
      </c>
      <c r="R172" s="27" t="str">
        <f>IF(E172=2,INDEX(Sheet2!P:P,MATCH(C172,Sheet2!A:A,0)),INDEX(Sheet2!AB:AB,MATCH(N172,Sheet2!AA:AA,0)))</f>
        <v>攻击强化</v>
      </c>
      <c r="S172" s="27" t="str">
        <f>IF($E172=2,INDEX(Sheet2!Q:Q,MATCH($C172,Sheet2!$A:$A,0)),IF(OR(N172=3,N172=8,N172=13,,N172=38),INDEX(Sheet2!$AC:$AC,MATCH($N172,Sheet2!$AA:$AA,0))&amp;O172,INDEX(Sheet2!$AC:$AC,MATCH($N172,Sheet2!$AA:$AA,0))&amp;(O172/10)&amp;"%"))</f>
        <v>觉醒后基础攻击力增加160</v>
      </c>
      <c r="T172" s="3" t="str">
        <f>INDEX(Sheet6!G:G,MATCH(B172,Sheet6!A:A,0))</f>
        <v>1210009,30|1430002,54</v>
      </c>
      <c r="U172" s="3">
        <v>1120001</v>
      </c>
      <c r="V172" s="3">
        <f>INDEX(Sheet6!H:H,MATCH(B172,Sheet6!A:A,0))</f>
        <v>129000</v>
      </c>
      <c r="W172" s="23">
        <v>0</v>
      </c>
      <c r="X172" s="3" t="s">
        <v>1349</v>
      </c>
      <c r="Y172" s="23">
        <v>1120001</v>
      </c>
      <c r="Z172" s="23">
        <v>516000</v>
      </c>
      <c r="AA172" s="27" t="str">
        <f>IF($E172=2,INDEX(Sheet2!Q:Q,MATCH($C172,Sheet2!$A:$A,0)),IF(OR(N172=3,N172=8,N172=13,,N172=38),INDEX(Sheet2!$AC:$AC,MATCH($N172,Sheet2!$AA:$AA,0))&amp;O172,INDEX(Sheet2!$AC:$AC,MATCH($N172,Sheet2!$AA:$AA,0))&amp;(O172/10)&amp;"%"))</f>
        <v>觉醒后基础攻击力增加160</v>
      </c>
    </row>
    <row r="173" spans="1:27">
      <c r="A173" s="23" t="s">
        <v>53</v>
      </c>
      <c r="B173" s="23">
        <f t="shared" si="4"/>
        <v>1228</v>
      </c>
      <c r="C173" s="3">
        <v>12</v>
      </c>
      <c r="D173" s="3">
        <v>28</v>
      </c>
      <c r="E173" s="3">
        <f t="shared" si="3"/>
        <v>2</v>
      </c>
      <c r="F173" s="3">
        <f>IF(AND($D173=1,$E173=1),VLOOKUP($C173,Sheet2!$A:$J,3,0),IF($E173=2,INDEX(Sheet2!G:G,MATCH($C173,Sheet2!$A:$A,0)+3),F172))</f>
        <v>1201</v>
      </c>
      <c r="G173" s="3">
        <f>IF(AND($D173=1,$E173=1),VLOOKUP($C173,Sheet2!$A:$J,4,0),IF($E173=2,INDEX(Sheet2!H:H,MATCH($C173,Sheet2!$A:$A,0)+3),G172))</f>
        <v>1206</v>
      </c>
      <c r="H173" s="3">
        <f>IF(AND($D173=1,$E173=1),VLOOKUP($C173,Sheet2!$A:$J,5,0),IF($E173=2,INDEX(Sheet2!I:I,MATCH($C173,Sheet2!$A:$A,0)+3),H172))</f>
        <v>1207</v>
      </c>
      <c r="I173" s="3">
        <f>IF(AND($D173=1,$E173=1),VLOOKUP($C173,Sheet2!$A:$J,6,0),IF($E173=2,INDEX(Sheet2!J:J,MATCH($C173,Sheet2!$A:$A,0)+3),I172))</f>
        <v>0</v>
      </c>
      <c r="K173" s="31">
        <v>0</v>
      </c>
      <c r="L173" s="31">
        <v>0</v>
      </c>
      <c r="M173" s="31">
        <v>0</v>
      </c>
      <c r="N173" s="27">
        <f>VLOOKUP(B173,Sheet5!$D:$G,3,0)</f>
        <v>0</v>
      </c>
      <c r="O173" s="27">
        <f>VLOOKUP(B173,Sheet5!$D:$G,4,0)</f>
        <v>0</v>
      </c>
      <c r="P173" s="27" t="s">
        <v>60</v>
      </c>
      <c r="Q173" s="27">
        <f>IFERROR(VLOOKUP(R173,Sheet2!V:X,3,FALSE),VLOOKUP(B173,Sheet5!D:H,5,0))</f>
        <v>311001203</v>
      </c>
      <c r="R173" s="27" t="str">
        <f>IF(E173=2,INDEX(Sheet2!P:P,MATCH(C173,Sheet2!A:A,0)+3),INDEX(Sheet2!AB:AB,MATCH(N173,Sheet2!AA:AA,0)))</f>
        <v>灭尽居合斩</v>
      </c>
      <c r="S173" s="27" t="s">
        <v>2304</v>
      </c>
      <c r="T173" s="3" t="str">
        <f>INDEX(Sheet6!G:G,MATCH(B173,Sheet6!A:A,0))</f>
        <v>1430004,9</v>
      </c>
      <c r="U173" s="3">
        <v>1120001</v>
      </c>
      <c r="V173" s="3">
        <f>INDEX(Sheet6!H:H,MATCH(B173,Sheet6!A:A,0))</f>
        <v>174000</v>
      </c>
      <c r="W173" s="23">
        <v>0</v>
      </c>
      <c r="X173" s="3" t="s">
        <v>1350</v>
      </c>
      <c r="Y173" s="23">
        <v>1120001</v>
      </c>
      <c r="Z173" s="23">
        <v>696000</v>
      </c>
      <c r="AA173" s="27" t="str">
        <f>IF($E173=2,INDEX(Sheet2!Q:Q,MATCH($C173,Sheet2!$A:$A,0)+3),IF(OR(N173=3,N173=8,N173=13,,N173=38),INDEX(Sheet2!$AC:$AC,MATCH($N173,Sheet2!$AA:$AA,0))&amp;O173,INDEX(Sheet2!$AC:$AC,MATCH($N173,Sheet2!$AA:$AA,0))&amp;(O173/10)&amp;"%"))</f>
        <v>进行三次超高速挥砍，对1名敌人造成&lt;color=#e56000&gt;3&lt;/color&gt;段伤害，每段伤害为攻击力的&lt;color=#e56000&gt;70%&lt;/color&gt;</v>
      </c>
    </row>
    <row r="174" spans="1:27">
      <c r="A174" s="23" t="s">
        <v>53</v>
      </c>
      <c r="B174" s="23">
        <f t="shared" si="0"/>
        <v>1301</v>
      </c>
      <c r="C174" s="3">
        <v>13</v>
      </c>
      <c r="D174" s="3">
        <v>1</v>
      </c>
      <c r="E174" s="3">
        <f t="shared" si="3"/>
        <v>1</v>
      </c>
      <c r="F174" s="3">
        <f>IF(AND($D174=1,$E174=1),VLOOKUP($C174,Sheet2!$A:$J,3,0),IF($E174=2,INDEX(Sheet2!G:G,MATCH($C174,Sheet2!$A:$A,0)),F173))</f>
        <v>1301</v>
      </c>
      <c r="G174" s="3">
        <f>IF(AND($D174=1,$E174=1),VLOOKUP($C174,Sheet2!$A:$J,4,0),IF($E174=2,INDEX(Sheet2!H:H,MATCH($C174,Sheet2!$A:$A,0)),G173))</f>
        <v>0</v>
      </c>
      <c r="H174" s="3">
        <f>IF(AND($D174=1,$E174=1),VLOOKUP($C174,Sheet2!$A:$J,5,0),IF($E174=2,INDEX(Sheet2!I:I,MATCH($C174,Sheet2!$A:$A,0)),H173))</f>
        <v>1303</v>
      </c>
      <c r="I174" s="3">
        <f>IF(AND($D174=1,$E174=1),VLOOKUP($C174,Sheet2!$A:$J,6,0),IF($E174=2,INDEX(Sheet2!J:J,MATCH($C174,Sheet2!$A:$A,0)),I173))</f>
        <v>0</v>
      </c>
      <c r="K174" s="31">
        <v>0</v>
      </c>
      <c r="L174" s="31">
        <v>0</v>
      </c>
      <c r="M174" s="31">
        <v>0</v>
      </c>
      <c r="N174" s="27">
        <f>VLOOKUP(B174,Sheet5!$D:$G,3,0)</f>
        <v>8</v>
      </c>
      <c r="O174" s="27">
        <f>VLOOKUP(B174,Sheet5!$D:$G,4,0)</f>
        <v>80</v>
      </c>
      <c r="P174" s="27" t="s">
        <v>54</v>
      </c>
      <c r="Q174" s="27">
        <f>IFERROR(VLOOKUP(R174,Sheet2!V:X,3,FALSE),VLOOKUP(B174,Sheet5!D:H,5,0))</f>
        <v>340020006</v>
      </c>
      <c r="R174" s="27" t="str">
        <f>IF($E174=2,INDEX(Sheet2!P:P,MATCH($C174,Sheet2!$A:$A,0)),INDEX(Sheet2!$AB:$AB,MATCH($N174,Sheet2!$AA:$AA,0)))</f>
        <v>攻击强化</v>
      </c>
      <c r="S174" s="27" t="str">
        <f>IF($E174=2,INDEX(Sheet2!Q:Q,MATCH($C174,Sheet2!$A:$A,0)),IF(OR(N174=3,N174=8,N174=13,,N174=38),INDEX(Sheet2!$AC:$AC,MATCH($N174,Sheet2!$AA:$AA,0))&amp;O174,INDEX(Sheet2!$AC:$AC,MATCH($N174,Sheet2!$AA:$AA,0))&amp;(O174/10)&amp;"%"))</f>
        <v>觉醒后基础攻击力增加80</v>
      </c>
      <c r="T174" s="3" t="str">
        <f>INDEX(Sheet6!G:G,MATCH(B174,Sheet6!A:A,0))</f>
        <v>1210003,32</v>
      </c>
      <c r="U174" s="3">
        <v>1120001</v>
      </c>
      <c r="V174" s="3">
        <f>INDEX(Sheet6!H:H,MATCH(B174,Sheet6!A:A,0))</f>
        <v>10400</v>
      </c>
      <c r="W174" s="23">
        <v>0</v>
      </c>
      <c r="X174" s="3" t="str">
        <f>VLOOKUP(B174,Sheet4!A:N,14,FALSE)</f>
        <v>1210001,8|1210002,8|1210003,16</v>
      </c>
      <c r="Y174" s="23">
        <v>1120001</v>
      </c>
      <c r="Z174" s="23">
        <f t="shared" si="2"/>
        <v>104000</v>
      </c>
      <c r="AA174" s="27" t="str">
        <f>IF($E174=2,INDEX(Sheet2!Q:Q,MATCH($C174,Sheet2!$A:$A,0)),IF(OR(N174=3,N174=8,N174=13,,N174=38),INDEX(Sheet2!$AC:$AC,MATCH($N174,Sheet2!$AA:$AA,0))&amp;O174,INDEX(Sheet2!$AC:$AC,MATCH($N174,Sheet2!$AA:$AA,0))&amp;(O174/10)&amp;"%"))</f>
        <v>觉醒后基础攻击力增加80</v>
      </c>
    </row>
    <row r="175" spans="1:27">
      <c r="A175" s="23" t="s">
        <v>53</v>
      </c>
      <c r="B175" s="23">
        <f t="shared" si="0"/>
        <v>1302</v>
      </c>
      <c r="C175" s="3">
        <v>13</v>
      </c>
      <c r="D175" s="3">
        <v>2</v>
      </c>
      <c r="E175" s="3">
        <f t="shared" si="3"/>
        <v>1</v>
      </c>
      <c r="F175" s="3">
        <f>IF(AND($D175=1,$E175=1),VLOOKUP($C175,Sheet2!$A:$J,3,0),IF($E175=2,INDEX(Sheet2!G:G,MATCH($C175,Sheet2!$A:$A,0)),F174))</f>
        <v>1301</v>
      </c>
      <c r="G175" s="3">
        <f>IF(AND($D175=1,$E175=1),VLOOKUP($C175,Sheet2!$A:$J,4,0),IF($E175=2,INDEX(Sheet2!H:H,MATCH($C175,Sheet2!$A:$A,0)),G174))</f>
        <v>0</v>
      </c>
      <c r="H175" s="3">
        <f>IF(AND($D175=1,$E175=1),VLOOKUP($C175,Sheet2!$A:$J,5,0),IF($E175=2,INDEX(Sheet2!I:I,MATCH($C175,Sheet2!$A:$A,0)),H174))</f>
        <v>1303</v>
      </c>
      <c r="I175" s="3">
        <f>IF(AND($D175=1,$E175=1),VLOOKUP($C175,Sheet2!$A:$J,6,0),IF($E175=2,INDEX(Sheet2!J:J,MATCH($C175,Sheet2!$A:$A,0)),I174))</f>
        <v>0</v>
      </c>
      <c r="K175" s="31">
        <v>0</v>
      </c>
      <c r="L175" s="31">
        <v>0</v>
      </c>
      <c r="M175" s="31">
        <v>0</v>
      </c>
      <c r="N175" s="27">
        <f>VLOOKUP(B175,Sheet5!$D:$G,3,0)</f>
        <v>3</v>
      </c>
      <c r="O175" s="27">
        <f>VLOOKUP(B175,Sheet5!$D:$G,4,0)</f>
        <v>480</v>
      </c>
      <c r="P175" s="27" t="s">
        <v>55</v>
      </c>
      <c r="Q175" s="27">
        <f>IFERROR(VLOOKUP(R175,Sheet2!V:X,3,FALSE),VLOOKUP(B175,Sheet5!D:H,5,0))</f>
        <v>340020009</v>
      </c>
      <c r="R175" s="27" t="str">
        <f>IF(E175=2,INDEX(Sheet2!P:P,MATCH(C175,Sheet2!A:A,0)),INDEX(Sheet2!AB:AB,MATCH(N175,Sheet2!AA:AA,0)))</f>
        <v>生命强化</v>
      </c>
      <c r="S175" s="27" t="str">
        <f>IF($E175=2,INDEX(Sheet2!Q:Q,MATCH($C175,Sheet2!$A:$A,0)),IF(OR(N175=3,N175=8,N175=13,,N175=38),INDEX(Sheet2!$AC:$AC,MATCH($N175,Sheet2!$AA:$AA,0))&amp;O175,INDEX(Sheet2!$AC:$AC,MATCH($N175,Sheet2!$AA:$AA,0))&amp;(O175/10)&amp;"%"))</f>
        <v>觉醒后基础生命上限增加480</v>
      </c>
      <c r="T175" s="3" t="str">
        <f>INDEX(Sheet6!G:G,MATCH(B175,Sheet6!A:A,0))</f>
        <v>1210003,48</v>
      </c>
      <c r="U175" s="3">
        <v>1120001</v>
      </c>
      <c r="V175" s="3">
        <f>INDEX(Sheet6!H:H,MATCH(B175,Sheet6!A:A,0))</f>
        <v>12000</v>
      </c>
      <c r="W175" s="23">
        <v>0</v>
      </c>
      <c r="X175" s="3" t="str">
        <f>VLOOKUP(B175,Sheet4!A:N,14,FALSE)</f>
        <v>1210001,20|1210002,20|1210003,40</v>
      </c>
      <c r="Y175" s="23">
        <v>1120001</v>
      </c>
      <c r="Z175" s="23">
        <f t="shared" si="2"/>
        <v>120000</v>
      </c>
      <c r="AA175" s="27" t="str">
        <f>IF($E175=2,INDEX(Sheet2!Q:Q,MATCH($C175,Sheet2!$A:$A,0)),IF(OR(N175=3,N175=8,N175=13,,N175=38),INDEX(Sheet2!$AC:$AC,MATCH($N175,Sheet2!$AA:$AA,0))&amp;O175,INDEX(Sheet2!$AC:$AC,MATCH($N175,Sheet2!$AA:$AA,0))&amp;(O175/10)&amp;"%"))</f>
        <v>觉醒后基础生命上限增加480</v>
      </c>
    </row>
    <row r="176" spans="1:27">
      <c r="A176" s="23" t="s">
        <v>53</v>
      </c>
      <c r="B176" s="23">
        <f t="shared" si="0"/>
        <v>1303</v>
      </c>
      <c r="C176" s="3">
        <v>13</v>
      </c>
      <c r="D176" s="3">
        <v>3</v>
      </c>
      <c r="E176" s="3">
        <f t="shared" si="3"/>
        <v>1</v>
      </c>
      <c r="F176" s="3">
        <f>IF(AND($D176=1,$E176=1),VLOOKUP($C176,Sheet2!$A:$J,3,0),IF($E176=2,INDEX(Sheet2!G:G,MATCH($C176,Sheet2!$A:$A,0)),F175))</f>
        <v>1301</v>
      </c>
      <c r="G176" s="3">
        <f>IF(AND($D176=1,$E176=1),VLOOKUP($C176,Sheet2!$A:$J,4,0),IF($E176=2,INDEX(Sheet2!H:H,MATCH($C176,Sheet2!$A:$A,0)),G175))</f>
        <v>0</v>
      </c>
      <c r="H176" s="3">
        <f>IF(AND($D176=1,$E176=1),VLOOKUP($C176,Sheet2!$A:$J,5,0),IF($E176=2,INDEX(Sheet2!I:I,MATCH($C176,Sheet2!$A:$A,0)),H175))</f>
        <v>1303</v>
      </c>
      <c r="I176" s="3">
        <f>IF(AND($D176=1,$E176=1),VLOOKUP($C176,Sheet2!$A:$J,6,0),IF($E176=2,INDEX(Sheet2!J:J,MATCH($C176,Sheet2!$A:$A,0)),I175))</f>
        <v>0</v>
      </c>
      <c r="K176" s="31">
        <v>0</v>
      </c>
      <c r="L176" s="31">
        <v>0</v>
      </c>
      <c r="M176" s="31">
        <v>0</v>
      </c>
      <c r="N176" s="27">
        <f>VLOOKUP(B176,Sheet5!$D:$G,3,0)</f>
        <v>18</v>
      </c>
      <c r="O176" s="27">
        <f>VLOOKUP(B176,Sheet5!$D:$G,4,0)</f>
        <v>40</v>
      </c>
      <c r="P176" s="27" t="s">
        <v>56</v>
      </c>
      <c r="Q176" s="27">
        <f>IFERROR(VLOOKUP(R176,Sheet2!V:X,3,FALSE),VLOOKUP(B176,Sheet5!D:H,5,0))</f>
        <v>340020001</v>
      </c>
      <c r="R176" s="27" t="str">
        <f>IF(E176=2,INDEX(Sheet2!P:P,MATCH(C176,Sheet2!A:A,0)),INDEX(Sheet2!AB:AB,MATCH(N176,Sheet2!AA:AA,0)))</f>
        <v>暴击强化</v>
      </c>
      <c r="S176" s="27" t="str">
        <f>IF($E176=2,INDEX(Sheet2!Q:Q,MATCH($C176,Sheet2!$A:$A,0)),IF(OR(N176=3,N176=8,N176=13,,N176=38),INDEX(Sheet2!$AC:$AC,MATCH($N176,Sheet2!$AA:$AA,0))&amp;O176,INDEX(Sheet2!$AC:$AC,MATCH($N176,Sheet2!$AA:$AA,0))&amp;(O176/10)&amp;"%"))</f>
        <v>觉醒后基础暴击增加4%</v>
      </c>
      <c r="T176" s="3" t="str">
        <f>INDEX(Sheet6!G:G,MATCH(B176,Sheet6!A:A,0))</f>
        <v>1210006,20</v>
      </c>
      <c r="U176" s="3">
        <v>1120001</v>
      </c>
      <c r="V176" s="3">
        <f>INDEX(Sheet6!H:H,MATCH(B176,Sheet6!A:A,0))</f>
        <v>18000</v>
      </c>
      <c r="W176" s="23">
        <v>0</v>
      </c>
      <c r="X176" s="3" t="str">
        <f>VLOOKUP(B176,Sheet4!A:N,14,FALSE)</f>
        <v>1210001,36|1210002,36|1210003,72</v>
      </c>
      <c r="Y176" s="23">
        <v>1120001</v>
      </c>
      <c r="Z176" s="23">
        <f t="shared" si="2"/>
        <v>180000</v>
      </c>
      <c r="AA176" s="27" t="str">
        <f>IF($E176=2,INDEX(Sheet2!Q:Q,MATCH($C176,Sheet2!$A:$A,0)),IF(OR(N176=3,N176=8,N176=13,,N176=38),INDEX(Sheet2!$AC:$AC,MATCH($N176,Sheet2!$AA:$AA,0))&amp;O176,INDEX(Sheet2!$AC:$AC,MATCH($N176,Sheet2!$AA:$AA,0))&amp;(O176/10)&amp;"%"))</f>
        <v>觉醒后基础暴击增加4%</v>
      </c>
    </row>
    <row r="177" spans="1:27">
      <c r="A177" s="23" t="s">
        <v>53</v>
      </c>
      <c r="B177" s="23">
        <f t="shared" si="0"/>
        <v>1304</v>
      </c>
      <c r="C177" s="3">
        <v>13</v>
      </c>
      <c r="D177" s="3">
        <v>4</v>
      </c>
      <c r="E177" s="3">
        <f t="shared" si="3"/>
        <v>1</v>
      </c>
      <c r="F177" s="3">
        <f>IF(AND($D177=1,$E177=1),VLOOKUP($C177,Sheet2!$A:$J,3,0),IF($E177=2,INDEX(Sheet2!G:G,MATCH($C177,Sheet2!$A:$A,0)),F176))</f>
        <v>1301</v>
      </c>
      <c r="G177" s="3">
        <f>IF(AND($D177=1,$E177=1),VLOOKUP($C177,Sheet2!$A:$J,4,0),IF($E177=2,INDEX(Sheet2!H:H,MATCH($C177,Sheet2!$A:$A,0)),G176))</f>
        <v>0</v>
      </c>
      <c r="H177" s="3">
        <f>IF(AND($D177=1,$E177=1),VLOOKUP($C177,Sheet2!$A:$J,5,0),IF($E177=2,INDEX(Sheet2!I:I,MATCH($C177,Sheet2!$A:$A,0)),H176))</f>
        <v>1303</v>
      </c>
      <c r="I177" s="3">
        <f>IF(AND($D177=1,$E177=1),VLOOKUP($C177,Sheet2!$A:$J,6,0),IF($E177=2,INDEX(Sheet2!J:J,MATCH($C177,Sheet2!$A:$A,0)),I176))</f>
        <v>0</v>
      </c>
      <c r="K177" s="31">
        <v>0</v>
      </c>
      <c r="L177" s="31">
        <v>0</v>
      </c>
      <c r="M177" s="31">
        <v>0</v>
      </c>
      <c r="N177" s="27">
        <f>VLOOKUP(B177,Sheet5!$D:$G,3,0)</f>
        <v>13</v>
      </c>
      <c r="O177" s="27">
        <f>VLOOKUP(B177,Sheet5!$D:$G,4,0)</f>
        <v>104</v>
      </c>
      <c r="P177" s="27" t="s">
        <v>57</v>
      </c>
      <c r="Q177" s="27">
        <f>IFERROR(VLOOKUP(R177,Sheet2!V:X,3,FALSE),VLOOKUP(B177,Sheet5!D:H,5,0))</f>
        <v>340020004</v>
      </c>
      <c r="R177" s="27" t="str">
        <f>IF(E177=2,INDEX(Sheet2!P:P,MATCH(C177,Sheet2!A:A,0)),INDEX(Sheet2!AB:AB,MATCH(N177,Sheet2!AA:AA,0)))</f>
        <v>防御强化</v>
      </c>
      <c r="S177" s="27" t="str">
        <f>IF($E177=2,INDEX(Sheet2!Q:Q,MATCH($C177,Sheet2!$A:$A,0)),IF(OR(N177=3,N177=8,N177=13,,N177=38),INDEX(Sheet2!$AC:$AC,MATCH($N177,Sheet2!$AA:$AA,0))&amp;O177,INDEX(Sheet2!$AC:$AC,MATCH($N177,Sheet2!$AA:$AA,0))&amp;(O177/10)&amp;"%"))</f>
        <v>觉醒后基础防御力增加104</v>
      </c>
      <c r="T177" s="3" t="str">
        <f>INDEX(Sheet6!G:G,MATCH(B177,Sheet6!A:A,0))</f>
        <v>1210006,24</v>
      </c>
      <c r="U177" s="3">
        <v>1120001</v>
      </c>
      <c r="V177" s="3">
        <f>INDEX(Sheet6!H:H,MATCH(B177,Sheet6!A:A,0))</f>
        <v>26900</v>
      </c>
      <c r="W177" s="23">
        <v>0</v>
      </c>
      <c r="X177" s="3" t="str">
        <f>VLOOKUP(B177,Sheet4!A:N,14,FALSE)</f>
        <v>1210001,56|1210002,56|1210003,112</v>
      </c>
      <c r="Y177" s="23">
        <v>1120001</v>
      </c>
      <c r="Z177" s="23">
        <f t="shared" si="2"/>
        <v>269000</v>
      </c>
      <c r="AA177" s="27" t="str">
        <f>IF($E177=2,INDEX(Sheet2!Q:Q,MATCH($C177,Sheet2!$A:$A,0)),IF(OR(N177=3,N177=8,N177=13,,N177=38),INDEX(Sheet2!$AC:$AC,MATCH($N177,Sheet2!$AA:$AA,0))&amp;O177,INDEX(Sheet2!$AC:$AC,MATCH($N177,Sheet2!$AA:$AA,0))&amp;(O177/10)&amp;"%"))</f>
        <v>觉醒后基础防御力增加104</v>
      </c>
    </row>
    <row r="178" spans="1:27">
      <c r="A178" s="23" t="s">
        <v>53</v>
      </c>
      <c r="B178" s="23">
        <f t="shared" si="0"/>
        <v>1305</v>
      </c>
      <c r="C178" s="3">
        <v>13</v>
      </c>
      <c r="D178" s="3">
        <v>5</v>
      </c>
      <c r="E178" s="3">
        <f t="shared" si="3"/>
        <v>1</v>
      </c>
      <c r="F178" s="3">
        <f>IF(AND($D178=1,$E178=1),VLOOKUP($C178,Sheet2!$A:$J,3,0),IF($E178=2,INDEX(Sheet2!G:G,MATCH($C178,Sheet2!$A:$A,0)),F177))</f>
        <v>1301</v>
      </c>
      <c r="G178" s="3">
        <f>IF(AND($D178=1,$E178=1),VLOOKUP($C178,Sheet2!$A:$J,4,0),IF($E178=2,INDEX(Sheet2!H:H,MATCH($C178,Sheet2!$A:$A,0)),G177))</f>
        <v>0</v>
      </c>
      <c r="H178" s="3">
        <f>IF(AND($D178=1,$E178=1),VLOOKUP($C178,Sheet2!$A:$J,5,0),IF($E178=2,INDEX(Sheet2!I:I,MATCH($C178,Sheet2!$A:$A,0)),H177))</f>
        <v>1303</v>
      </c>
      <c r="I178" s="3">
        <f>IF(AND($D178=1,$E178=1),VLOOKUP($C178,Sheet2!$A:$J,6,0),IF($E178=2,INDEX(Sheet2!J:J,MATCH($C178,Sheet2!$A:$A,0)),I177))</f>
        <v>0</v>
      </c>
      <c r="K178" s="31">
        <v>0</v>
      </c>
      <c r="L178" s="31">
        <v>0</v>
      </c>
      <c r="M178" s="31">
        <v>0</v>
      </c>
      <c r="N178" s="27">
        <f>VLOOKUP(B178,Sheet5!$D:$G,3,0)</f>
        <v>3</v>
      </c>
      <c r="O178" s="27">
        <f>VLOOKUP(B178,Sheet5!$D:$G,4,0)</f>
        <v>960</v>
      </c>
      <c r="P178" s="27" t="s">
        <v>58</v>
      </c>
      <c r="Q178" s="27">
        <f>IFERROR(VLOOKUP(R178,Sheet2!V:X,3,FALSE),VLOOKUP(B178,Sheet5!D:H,5,0))</f>
        <v>340020010</v>
      </c>
      <c r="R178" s="27" t="str">
        <f>IF(E178=2,INDEX(Sheet2!P:P,MATCH(C178,Sheet2!A:A,0)),INDEX(Sheet2!AB:AB,MATCH(N178,Sheet2!AA:AA,0)))</f>
        <v>生命强化</v>
      </c>
      <c r="S178" s="27" t="str">
        <f>IF($E178=2,INDEX(Sheet2!Q:Q,MATCH($C178,Sheet2!$A:$A,0)),IF(OR(N178=3,N178=8,N178=13,,N178=38),INDEX(Sheet2!$AC:$AC,MATCH($N178,Sheet2!$AA:$AA,0))&amp;O178,INDEX(Sheet2!$AC:$AC,MATCH($N178,Sheet2!$AA:$AA,0))&amp;(O178/10)&amp;"%"))</f>
        <v>觉醒后基础生命上限增加960</v>
      </c>
      <c r="T178" s="3" t="str">
        <f>INDEX(Sheet6!G:G,MATCH(B178,Sheet6!A:A,0))</f>
        <v>1210006,32</v>
      </c>
      <c r="U178" s="3">
        <v>1120001</v>
      </c>
      <c r="V178" s="3">
        <f>INDEX(Sheet6!H:H,MATCH(B178,Sheet6!A:A,0))</f>
        <v>37600</v>
      </c>
      <c r="W178" s="23">
        <v>0</v>
      </c>
      <c r="X178" s="3" t="str">
        <f>VLOOKUP(B178,Sheet4!A:N,14,FALSE)</f>
        <v>1210001,80|1210002,80|1210003,160</v>
      </c>
      <c r="Y178" s="23">
        <v>1120001</v>
      </c>
      <c r="Z178" s="23">
        <f t="shared" si="2"/>
        <v>376000</v>
      </c>
      <c r="AA178" s="27" t="str">
        <f>IF($E178=2,INDEX(Sheet2!Q:Q,MATCH($C178,Sheet2!$A:$A,0)),IF(OR(N178=3,N178=8,N178=13,,N178=38),INDEX(Sheet2!$AC:$AC,MATCH($N178,Sheet2!$AA:$AA,0))&amp;O178,INDEX(Sheet2!$AC:$AC,MATCH($N178,Sheet2!$AA:$AA,0))&amp;(O178/10)&amp;"%"))</f>
        <v>觉醒后基础生命上限增加960</v>
      </c>
    </row>
    <row r="179" spans="1:27">
      <c r="A179" s="23" t="s">
        <v>53</v>
      </c>
      <c r="B179" s="23">
        <f t="shared" si="0"/>
        <v>1306</v>
      </c>
      <c r="C179" s="3">
        <v>13</v>
      </c>
      <c r="D179" s="3">
        <v>6</v>
      </c>
      <c r="E179" s="3">
        <f t="shared" si="3"/>
        <v>1</v>
      </c>
      <c r="F179" s="3">
        <f>IF(AND($D179=1,$E179=1),VLOOKUP($C179,Sheet2!$A:$J,3,0),IF($E179=2,INDEX(Sheet2!G:G,MATCH($C179,Sheet2!$A:$A,0)),F178))</f>
        <v>1301</v>
      </c>
      <c r="G179" s="3">
        <f>IF(AND($D179=1,$E179=1),VLOOKUP($C179,Sheet2!$A:$J,4,0),IF($E179=2,INDEX(Sheet2!H:H,MATCH($C179,Sheet2!$A:$A,0)),G178))</f>
        <v>0</v>
      </c>
      <c r="H179" s="3">
        <f>IF(AND($D179=1,$E179=1),VLOOKUP($C179,Sheet2!$A:$J,5,0),IF($E179=2,INDEX(Sheet2!I:I,MATCH($C179,Sheet2!$A:$A,0)),H178))</f>
        <v>1303</v>
      </c>
      <c r="I179" s="3">
        <f>IF(AND($D179=1,$E179=1),VLOOKUP($C179,Sheet2!$A:$J,6,0),IF($E179=2,INDEX(Sheet2!J:J,MATCH($C179,Sheet2!$A:$A,0)),I178))</f>
        <v>0</v>
      </c>
      <c r="K179" s="31">
        <v>0</v>
      </c>
      <c r="L179" s="31">
        <v>0</v>
      </c>
      <c r="M179" s="31">
        <v>0</v>
      </c>
      <c r="N179" s="27">
        <f>VLOOKUP(B179,Sheet5!$D:$G,3,0)</f>
        <v>8</v>
      </c>
      <c r="O179" s="27">
        <f>VLOOKUP(B179,Sheet5!$D:$G,4,0)</f>
        <v>160</v>
      </c>
      <c r="P179" s="27" t="s">
        <v>59</v>
      </c>
      <c r="Q179" s="27">
        <f>IFERROR(VLOOKUP(R179,Sheet2!V:X,3,FALSE),VLOOKUP(B179,Sheet5!D:H,5,0))</f>
        <v>340020007</v>
      </c>
      <c r="R179" s="27" t="str">
        <f>IF(E179=2,INDEX(Sheet2!P:P,MATCH(C179,Sheet2!A:A,0)),INDEX(Sheet2!AB:AB,MATCH(N179,Sheet2!AA:AA,0)))</f>
        <v>攻击强化</v>
      </c>
      <c r="S179" s="27" t="str">
        <f>IF($E179=2,INDEX(Sheet2!Q:Q,MATCH($C179,Sheet2!$A:$A,0)),IF(OR(N179=3,N179=8,N179=13,,N179=38),INDEX(Sheet2!$AC:$AC,MATCH($N179,Sheet2!$AA:$AA,0))&amp;O179,INDEX(Sheet2!$AC:$AC,MATCH($N179,Sheet2!$AA:$AA,0))&amp;(O179/10)&amp;"%"))</f>
        <v>觉醒后基础攻击力增加160</v>
      </c>
      <c r="T179" s="3" t="str">
        <f>INDEX(Sheet6!G:G,MATCH(B179,Sheet6!A:A,0))</f>
        <v>1210009,12</v>
      </c>
      <c r="U179" s="3">
        <v>1120001</v>
      </c>
      <c r="V179" s="3">
        <f>INDEX(Sheet6!H:H,MATCH(B179,Sheet6!A:A,0))</f>
        <v>51600</v>
      </c>
      <c r="W179" s="23">
        <v>0</v>
      </c>
      <c r="X179" s="3" t="str">
        <f>VLOOKUP(B179,Sheet4!A:N,14,FALSE)</f>
        <v>1210001,108|1210002,108|1210003,216</v>
      </c>
      <c r="Y179" s="23">
        <v>1120001</v>
      </c>
      <c r="Z179" s="23">
        <f t="shared" si="2"/>
        <v>516000</v>
      </c>
      <c r="AA179" s="27" t="str">
        <f>IF($E179=2,INDEX(Sheet2!Q:Q,MATCH($C179,Sheet2!$A:$A,0)),IF(OR(N179=3,N179=8,N179=13,,N179=38),INDEX(Sheet2!$AC:$AC,MATCH($N179,Sheet2!$AA:$AA,0))&amp;O179,INDEX(Sheet2!$AC:$AC,MATCH($N179,Sheet2!$AA:$AA,0))&amp;(O179/10)&amp;"%"))</f>
        <v>觉醒后基础攻击力增加160</v>
      </c>
    </row>
    <row r="180" spans="1:27">
      <c r="A180" s="23" t="s">
        <v>53</v>
      </c>
      <c r="B180" s="23">
        <f t="shared" si="0"/>
        <v>1307</v>
      </c>
      <c r="C180" s="3">
        <v>13</v>
      </c>
      <c r="D180" s="3">
        <v>7</v>
      </c>
      <c r="E180" s="3">
        <f t="shared" si="3"/>
        <v>2</v>
      </c>
      <c r="F180" s="3">
        <f>IF(AND($D180=1,$E180=1),VLOOKUP($C180,Sheet2!$A:$J,3,0),IF($E180=2,INDEX(Sheet2!G:G,MATCH($C180,Sheet2!$A:$A,0)),F179))</f>
        <v>1301</v>
      </c>
      <c r="G180" s="3">
        <f>IF(AND($D180=1,$E180=1),VLOOKUP($C180,Sheet2!$A:$J,4,0),IF($E180=2,INDEX(Sheet2!H:H,MATCH($C180,Sheet2!$A:$A,0)),G179))</f>
        <v>1302</v>
      </c>
      <c r="H180" s="3">
        <f>IF(AND($D180=1,$E180=1),VLOOKUP($C180,Sheet2!$A:$J,5,0),IF($E180=2,INDEX(Sheet2!I:I,MATCH($C180,Sheet2!$A:$A,0)),H179))</f>
        <v>1303</v>
      </c>
      <c r="I180" s="3">
        <f>IF(AND($D180=1,$E180=1),VLOOKUP($C180,Sheet2!$A:$J,6,0),IF($E180=2,INDEX(Sheet2!J:J,MATCH($C180,Sheet2!$A:$A,0)),I179))</f>
        <v>0</v>
      </c>
      <c r="K180" s="31">
        <v>0</v>
      </c>
      <c r="L180" s="31">
        <v>0</v>
      </c>
      <c r="M180" s="31">
        <v>0</v>
      </c>
      <c r="N180" s="27">
        <f>VLOOKUP(B180,Sheet5!$D:$G,3,0)</f>
        <v>0</v>
      </c>
      <c r="O180" s="27">
        <f>VLOOKUP(B180,Sheet5!$D:$G,4,0)</f>
        <v>0</v>
      </c>
      <c r="P180" s="27" t="s">
        <v>60</v>
      </c>
      <c r="Q180" s="27">
        <f>IFERROR(VLOOKUP(R180,Sheet2!V:X,3,FALSE),VLOOKUP(B180,Sheet5!D:H,5,0))</f>
        <v>311001302</v>
      </c>
      <c r="R180" s="27" t="str">
        <f>IF(E180=2,INDEX(Sheet2!P:P,MATCH(C180,Sheet2!A:A,0)),INDEX(Sheet2!AB:AB,MATCH(N180,Sheet2!AA:AA,0)))</f>
        <v>竹筍裂伤</v>
      </c>
      <c r="S180" s="27" t="str">
        <f>IF($E180=2,INDEX(Sheet2!Q:Q,MATCH($C180,Sheet2!$A:$A,0)),IF(OR(N180=3,N180=8,N180=13,,N180=38),INDEX(Sheet2!$AC:$AC,MATCH($N180,Sheet2!$AA:$AA,0))&amp;O180,INDEX(Sheet2!$AC:$AC,MATCH($N180,Sheet2!$AA:$AA,0))&amp;(O180/10)&amp;"%"))</f>
        <v>对敌人造成伤害时有&lt;color=#e56000&gt;40%&lt;/color&gt;的几率使敌人&lt;color=#f2b600&gt;大出血&lt;/color&gt;，敌人回合开始时会受到自身生命上限&lt;color=#e56000&gt;20%&lt;/color&gt;的伤害，最高不能超过毒刺攻击力的&lt;color=#e56000&gt;150%&lt;/color&gt;，敌人血量每降低1%，触发概率降低&lt;color=#e56000&gt;0.3%&lt;/color&gt;</v>
      </c>
      <c r="T180" s="3" t="str">
        <f>INDEX(Sheet6!G:G,MATCH(B180,Sheet6!A:A,0))</f>
        <v>1210009,16</v>
      </c>
      <c r="U180" s="3">
        <v>1120001</v>
      </c>
      <c r="V180" s="3">
        <f>INDEX(Sheet6!H:H,MATCH(B180,Sheet6!A:A,0))</f>
        <v>69600</v>
      </c>
      <c r="W180" s="23">
        <v>0</v>
      </c>
      <c r="X180" s="3" t="str">
        <f>VLOOKUP(B180,Sheet4!A:N,14,FALSE)</f>
        <v>1210001,140|1210002,140|1210003,280</v>
      </c>
      <c r="Y180" s="23">
        <v>1120001</v>
      </c>
      <c r="Z180" s="23">
        <f t="shared" si="2"/>
        <v>696000</v>
      </c>
      <c r="AA180" s="27" t="str">
        <f>IF($E180=2,INDEX(Sheet2!Q:Q,MATCH($C180,Sheet2!$A:$A,0)),IF(OR(N180=3,N180=8,N180=13,,N180=38),INDEX(Sheet2!$AC:$AC,MATCH($N180,Sheet2!$AA:$AA,0))&amp;O180,INDEX(Sheet2!$AC:$AC,MATCH($N180,Sheet2!$AA:$AA,0))&amp;(O180/10)&amp;"%"))</f>
        <v>对敌人造成伤害时有&lt;color=#e56000&gt;40%&lt;/color&gt;的几率使敌人&lt;color=#f2b600&gt;大出血&lt;/color&gt;，敌人回合开始时会受到自身生命上限&lt;color=#e56000&gt;20%&lt;/color&gt;的伤害，最高不能超过毒刺攻击力的&lt;color=#e56000&gt;150%&lt;/color&gt;，敌人血量每降低1%，触发概率降低&lt;color=#e56000&gt;0.3%&lt;/color&gt;</v>
      </c>
    </row>
    <row r="181" spans="1:27">
      <c r="A181" s="23" t="s">
        <v>53</v>
      </c>
      <c r="B181" s="23">
        <f t="shared" ref="B181:B201" si="5">C181*100+D181</f>
        <v>1308</v>
      </c>
      <c r="C181" s="3">
        <v>13</v>
      </c>
      <c r="D181" s="3">
        <v>8</v>
      </c>
      <c r="E181" s="3">
        <f t="shared" si="3"/>
        <v>1</v>
      </c>
      <c r="F181" s="3">
        <f>IF(AND($D181=1,$E181=1),VLOOKUP($C181,Sheet2!$A:$J,3,0),IF($E181=2,INDEX(Sheet2!G:G,MATCH($C181,Sheet2!$A:$A,0)),F180))</f>
        <v>1301</v>
      </c>
      <c r="G181" s="3">
        <f>IF(AND($D181=1,$E181=1),VLOOKUP($C181,Sheet2!$A:$J,4,0),IF($E181=2,INDEX(Sheet2!H:H,MATCH($C181,Sheet2!$A:$A,0)),G180))</f>
        <v>1302</v>
      </c>
      <c r="H181" s="3">
        <f>IF(AND($D181=1,$E181=1),VLOOKUP($C181,Sheet2!$A:$J,5,0),IF($E181=2,INDEX(Sheet2!I:I,MATCH($C181,Sheet2!$A:$A,0)),H180))</f>
        <v>1303</v>
      </c>
      <c r="I181" s="3">
        <f>IF(AND($D181=1,$E181=1),VLOOKUP($C181,Sheet2!$A:$J,6,0),IF($E181=2,INDEX(Sheet2!J:J,MATCH($C181,Sheet2!$A:$A,0)),I180))</f>
        <v>0</v>
      </c>
      <c r="K181" s="31">
        <v>0</v>
      </c>
      <c r="L181" s="31">
        <v>0</v>
      </c>
      <c r="M181" s="31">
        <v>0</v>
      </c>
      <c r="N181" s="27">
        <f>VLOOKUP(B181,Sheet5!$D:$G,3,0)</f>
        <v>8</v>
      </c>
      <c r="O181" s="27">
        <f>VLOOKUP(B181,Sheet5!$D:$G,4,0)</f>
        <v>80</v>
      </c>
      <c r="P181" s="27" t="s">
        <v>54</v>
      </c>
      <c r="Q181" s="27">
        <f>IFERROR(VLOOKUP(R181,Sheet2!V:X,3,FALSE),VLOOKUP(B181,Sheet5!D:H,5,0))</f>
        <v>340020006</v>
      </c>
      <c r="R181" s="27" t="str">
        <f>IF($E181=2,INDEX(Sheet2!P:P,MATCH($C181,Sheet2!$A:$A,0)),INDEX(Sheet2!$AB:$AB,MATCH($N181,Sheet2!$AA:$AA,0)))</f>
        <v>攻击强化</v>
      </c>
      <c r="S181" s="27" t="str">
        <f>IF($E181=2,INDEX(Sheet2!Q:Q,MATCH($C181,Sheet2!$A:$A,0)),IF(OR(N181=3,N181=8,N181=13,,N181=38),INDEX(Sheet2!$AC:$AC,MATCH($N181,Sheet2!$AA:$AA,0))&amp;O181,INDEX(Sheet2!$AC:$AC,MATCH($N181,Sheet2!$AA:$AA,0))&amp;(O181/10)&amp;"%"))</f>
        <v>觉醒后基础攻击力增加80</v>
      </c>
      <c r="T181" s="3" t="str">
        <f>INDEX(Sheet6!G:G,MATCH(B181,Sheet6!A:A,0))</f>
        <v>1210009,5|1430002,1</v>
      </c>
      <c r="U181" s="3">
        <v>1120001</v>
      </c>
      <c r="V181" s="3">
        <f>INDEX(Sheet6!H:H,MATCH(B181,Sheet6!A:A,0))</f>
        <v>15600</v>
      </c>
      <c r="W181" s="23">
        <v>0</v>
      </c>
      <c r="X181" s="3" t="s">
        <v>1344</v>
      </c>
      <c r="Y181" s="23">
        <v>1120001</v>
      </c>
      <c r="Z181" s="23">
        <v>104000</v>
      </c>
      <c r="AA181" s="27" t="str">
        <f>IF($E181=2,INDEX(Sheet2!Q:Q,MATCH($C181,Sheet2!$A:$A,0)),IF(OR(N181=3,N181=8,N181=13,,N181=38),INDEX(Sheet2!$AC:$AC,MATCH($N181,Sheet2!$AA:$AA,0))&amp;O181,INDEX(Sheet2!$AC:$AC,MATCH($N181,Sheet2!$AA:$AA,0))&amp;(O181/10)&amp;"%"))</f>
        <v>觉醒后基础攻击力增加80</v>
      </c>
    </row>
    <row r="182" spans="1:27">
      <c r="A182" s="23" t="s">
        <v>53</v>
      </c>
      <c r="B182" s="23">
        <f t="shared" si="5"/>
        <v>1309</v>
      </c>
      <c r="C182" s="3">
        <v>13</v>
      </c>
      <c r="D182" s="3">
        <v>9</v>
      </c>
      <c r="E182" s="3">
        <f t="shared" si="3"/>
        <v>1</v>
      </c>
      <c r="F182" s="3">
        <f>IF(AND($D182=1,$E182=1),VLOOKUP($C182,Sheet2!$A:$J,3,0),IF($E182=2,INDEX(Sheet2!G:G,MATCH($C182,Sheet2!$A:$A,0)),F181))</f>
        <v>1301</v>
      </c>
      <c r="G182" s="3">
        <f>IF(AND($D182=1,$E182=1),VLOOKUP($C182,Sheet2!$A:$J,4,0),IF($E182=2,INDEX(Sheet2!H:H,MATCH($C182,Sheet2!$A:$A,0)),G181))</f>
        <v>1302</v>
      </c>
      <c r="H182" s="3">
        <f>IF(AND($D182=1,$E182=1),VLOOKUP($C182,Sheet2!$A:$J,5,0),IF($E182=2,INDEX(Sheet2!I:I,MATCH($C182,Sheet2!$A:$A,0)),H181))</f>
        <v>1303</v>
      </c>
      <c r="I182" s="3">
        <f>IF(AND($D182=1,$E182=1),VLOOKUP($C182,Sheet2!$A:$J,6,0),IF($E182=2,INDEX(Sheet2!J:J,MATCH($C182,Sheet2!$A:$A,0)),I181))</f>
        <v>0</v>
      </c>
      <c r="K182" s="31">
        <v>0</v>
      </c>
      <c r="L182" s="31">
        <v>0</v>
      </c>
      <c r="M182" s="31">
        <v>0</v>
      </c>
      <c r="N182" s="27">
        <f>VLOOKUP(B182,Sheet5!$D:$G,3,0)</f>
        <v>3</v>
      </c>
      <c r="O182" s="27">
        <f>VLOOKUP(B182,Sheet5!$D:$G,4,0)</f>
        <v>480</v>
      </c>
      <c r="P182" s="27" t="s">
        <v>55</v>
      </c>
      <c r="Q182" s="27">
        <f>IFERROR(VLOOKUP(R182,Sheet2!V:X,3,FALSE),VLOOKUP(B182,Sheet5!D:H,5,0))</f>
        <v>340020009</v>
      </c>
      <c r="R182" s="27" t="str">
        <f>IF(E182=2,INDEX(Sheet2!P:P,MATCH(C182,Sheet2!A:A,0)),INDEX(Sheet2!AB:AB,MATCH(N182,Sheet2!AA:AA,0)))</f>
        <v>生命强化</v>
      </c>
      <c r="S182" s="27" t="str">
        <f>IF($E182=2,INDEX(Sheet2!Q:Q,MATCH($C182,Sheet2!$A:$A,0)),IF(OR(N182=3,N182=8,N182=13,,N182=38),INDEX(Sheet2!$AC:$AC,MATCH($N182,Sheet2!$AA:$AA,0))&amp;O182,INDEX(Sheet2!$AC:$AC,MATCH($N182,Sheet2!$AA:$AA,0))&amp;(O182/10)&amp;"%"))</f>
        <v>觉醒后基础生命上限增加480</v>
      </c>
      <c r="T182" s="3" t="str">
        <f>INDEX(Sheet6!G:G,MATCH(B182,Sheet6!A:A,0))</f>
        <v>1210009,8|1430002,2</v>
      </c>
      <c r="U182" s="3">
        <v>1120001</v>
      </c>
      <c r="V182" s="3">
        <f>INDEX(Sheet6!H:H,MATCH(B182,Sheet6!A:A,0))</f>
        <v>18000</v>
      </c>
      <c r="W182" s="23">
        <v>0</v>
      </c>
      <c r="X182" s="3" t="s">
        <v>1345</v>
      </c>
      <c r="Y182" s="23">
        <v>1120001</v>
      </c>
      <c r="Z182" s="23">
        <v>120000</v>
      </c>
      <c r="AA182" s="27" t="str">
        <f>IF($E182=2,INDEX(Sheet2!Q:Q,MATCH($C182,Sheet2!$A:$A,0)),IF(OR(N182=3,N182=8,N182=13,,N182=38),INDEX(Sheet2!$AC:$AC,MATCH($N182,Sheet2!$AA:$AA,0))&amp;O182,INDEX(Sheet2!$AC:$AC,MATCH($N182,Sheet2!$AA:$AA,0))&amp;(O182/10)&amp;"%"))</f>
        <v>觉醒后基础生命上限增加480</v>
      </c>
    </row>
    <row r="183" spans="1:27">
      <c r="A183" s="23" t="s">
        <v>53</v>
      </c>
      <c r="B183" s="23">
        <f t="shared" si="5"/>
        <v>1310</v>
      </c>
      <c r="C183" s="3">
        <v>13</v>
      </c>
      <c r="D183" s="3">
        <v>10</v>
      </c>
      <c r="E183" s="3">
        <f t="shared" si="3"/>
        <v>1</v>
      </c>
      <c r="F183" s="3">
        <f>IF(AND($D183=1,$E183=1),VLOOKUP($C183,Sheet2!$A:$J,3,0),IF($E183=2,INDEX(Sheet2!G:G,MATCH($C183,Sheet2!$A:$A,0)),F182))</f>
        <v>1301</v>
      </c>
      <c r="G183" s="3">
        <f>IF(AND($D183=1,$E183=1),VLOOKUP($C183,Sheet2!$A:$J,4,0),IF($E183=2,INDEX(Sheet2!H:H,MATCH($C183,Sheet2!$A:$A,0)),G182))</f>
        <v>1302</v>
      </c>
      <c r="H183" s="3">
        <f>IF(AND($D183=1,$E183=1),VLOOKUP($C183,Sheet2!$A:$J,5,0),IF($E183=2,INDEX(Sheet2!I:I,MATCH($C183,Sheet2!$A:$A,0)),H182))</f>
        <v>1303</v>
      </c>
      <c r="I183" s="3">
        <f>IF(AND($D183=1,$E183=1),VLOOKUP($C183,Sheet2!$A:$J,6,0),IF($E183=2,INDEX(Sheet2!J:J,MATCH($C183,Sheet2!$A:$A,0)),I182))</f>
        <v>0</v>
      </c>
      <c r="K183" s="31">
        <v>0</v>
      </c>
      <c r="L183" s="31">
        <v>0</v>
      </c>
      <c r="M183" s="31">
        <v>0</v>
      </c>
      <c r="N183" s="27">
        <f>VLOOKUP(B183,Sheet5!$D:$G,3,0)</f>
        <v>18</v>
      </c>
      <c r="O183" s="27">
        <f>VLOOKUP(B183,Sheet5!$D:$G,4,0)</f>
        <v>40</v>
      </c>
      <c r="P183" s="27" t="s">
        <v>56</v>
      </c>
      <c r="Q183" s="27">
        <f>IFERROR(VLOOKUP(R183,Sheet2!V:X,3,FALSE),VLOOKUP(B183,Sheet5!D:H,5,0))</f>
        <v>340020001</v>
      </c>
      <c r="R183" s="27" t="str">
        <f>IF(E183=2,INDEX(Sheet2!P:P,MATCH(C183,Sheet2!A:A,0)),INDEX(Sheet2!AB:AB,MATCH(N183,Sheet2!AA:AA,0)))</f>
        <v>暴击强化</v>
      </c>
      <c r="S183" s="27" t="str">
        <f>IF($E183=2,INDEX(Sheet2!Q:Q,MATCH($C183,Sheet2!$A:$A,0)),IF(OR(N183=3,N183=8,N183=13,,N183=38),INDEX(Sheet2!$AC:$AC,MATCH($N183,Sheet2!$AA:$AA,0))&amp;O183,INDEX(Sheet2!$AC:$AC,MATCH($N183,Sheet2!$AA:$AA,0))&amp;(O183/10)&amp;"%"))</f>
        <v>觉醒后基础暴击增加4%</v>
      </c>
      <c r="T183" s="3" t="str">
        <f>INDEX(Sheet6!G:G,MATCH(B183,Sheet6!A:A,0))</f>
        <v>1210009,10|1430002,3</v>
      </c>
      <c r="U183" s="3">
        <v>1120001</v>
      </c>
      <c r="V183" s="3">
        <f>INDEX(Sheet6!H:H,MATCH(B183,Sheet6!A:A,0))</f>
        <v>27000</v>
      </c>
      <c r="W183" s="23">
        <v>0</v>
      </c>
      <c r="X183" s="3" t="s">
        <v>1346</v>
      </c>
      <c r="Y183" s="23">
        <v>1120001</v>
      </c>
      <c r="Z183" s="23">
        <v>180000</v>
      </c>
      <c r="AA183" s="27" t="str">
        <f>IF($E183=2,INDEX(Sheet2!Q:Q,MATCH($C183,Sheet2!$A:$A,0)),IF(OR(N183=3,N183=8,N183=13,,N183=38),INDEX(Sheet2!$AC:$AC,MATCH($N183,Sheet2!$AA:$AA,0))&amp;O183,INDEX(Sheet2!$AC:$AC,MATCH($N183,Sheet2!$AA:$AA,0))&amp;(O183/10)&amp;"%"))</f>
        <v>觉醒后基础暴击增加4%</v>
      </c>
    </row>
    <row r="184" spans="1:27">
      <c r="A184" s="23" t="s">
        <v>53</v>
      </c>
      <c r="B184" s="23">
        <f t="shared" si="5"/>
        <v>1311</v>
      </c>
      <c r="C184" s="3">
        <v>13</v>
      </c>
      <c r="D184" s="3">
        <v>11</v>
      </c>
      <c r="E184" s="3">
        <f t="shared" si="3"/>
        <v>1</v>
      </c>
      <c r="F184" s="3">
        <f>IF(AND($D184=1,$E184=1),VLOOKUP($C184,Sheet2!$A:$J,3,0),IF($E184=2,INDEX(Sheet2!G:G,MATCH($C184,Sheet2!$A:$A,0)),F183))</f>
        <v>1301</v>
      </c>
      <c r="G184" s="3">
        <f>IF(AND($D184=1,$E184=1),VLOOKUP($C184,Sheet2!$A:$J,4,0),IF($E184=2,INDEX(Sheet2!H:H,MATCH($C184,Sheet2!$A:$A,0)),G183))</f>
        <v>1302</v>
      </c>
      <c r="H184" s="3">
        <f>IF(AND($D184=1,$E184=1),VLOOKUP($C184,Sheet2!$A:$J,5,0),IF($E184=2,INDEX(Sheet2!I:I,MATCH($C184,Sheet2!$A:$A,0)),H183))</f>
        <v>1303</v>
      </c>
      <c r="I184" s="3">
        <f>IF(AND($D184=1,$E184=1),VLOOKUP($C184,Sheet2!$A:$J,6,0),IF($E184=2,INDEX(Sheet2!J:J,MATCH($C184,Sheet2!$A:$A,0)),I183))</f>
        <v>0</v>
      </c>
      <c r="K184" s="31">
        <v>0</v>
      </c>
      <c r="L184" s="31">
        <v>0</v>
      </c>
      <c r="M184" s="31">
        <v>0</v>
      </c>
      <c r="N184" s="27">
        <f>VLOOKUP(B184,Sheet5!$D:$G,3,0)</f>
        <v>13</v>
      </c>
      <c r="O184" s="27">
        <f>VLOOKUP(B184,Sheet5!$D:$G,4,0)</f>
        <v>104</v>
      </c>
      <c r="P184" s="27" t="s">
        <v>57</v>
      </c>
      <c r="Q184" s="27">
        <f>IFERROR(VLOOKUP(R184,Sheet2!V:X,3,FALSE),VLOOKUP(B184,Sheet5!D:H,5,0))</f>
        <v>340020004</v>
      </c>
      <c r="R184" s="27" t="str">
        <f>IF(E184=2,INDEX(Sheet2!P:P,MATCH(C184,Sheet2!A:A,0)),INDEX(Sheet2!AB:AB,MATCH(N184,Sheet2!AA:AA,0)))</f>
        <v>防御强化</v>
      </c>
      <c r="S184" s="27" t="str">
        <f>IF($E184=2,INDEX(Sheet2!Q:Q,MATCH($C184,Sheet2!$A:$A,0)),IF(OR(N184=3,N184=8,N184=13,,N184=38),INDEX(Sheet2!$AC:$AC,MATCH($N184,Sheet2!$AA:$AA,0))&amp;O184,INDEX(Sheet2!$AC:$AC,MATCH($N184,Sheet2!$AA:$AA,0))&amp;(O184/10)&amp;"%"))</f>
        <v>觉醒后基础防御力增加104</v>
      </c>
      <c r="T184" s="3" t="str">
        <f>INDEX(Sheet6!G:G,MATCH(B184,Sheet6!A:A,0))</f>
        <v>1210009,12|1430002,4</v>
      </c>
      <c r="U184" s="3">
        <v>1120001</v>
      </c>
      <c r="V184" s="3">
        <f>INDEX(Sheet6!H:H,MATCH(B184,Sheet6!A:A,0))</f>
        <v>40350</v>
      </c>
      <c r="W184" s="23">
        <v>0</v>
      </c>
      <c r="X184" s="3" t="s">
        <v>1347</v>
      </c>
      <c r="Y184" s="23">
        <v>1120001</v>
      </c>
      <c r="Z184" s="23">
        <v>269000</v>
      </c>
      <c r="AA184" s="27" t="str">
        <f>IF($E184=2,INDEX(Sheet2!Q:Q,MATCH($C184,Sheet2!$A:$A,0)),IF(OR(N184=3,N184=8,N184=13,,N184=38),INDEX(Sheet2!$AC:$AC,MATCH($N184,Sheet2!$AA:$AA,0))&amp;O184,INDEX(Sheet2!$AC:$AC,MATCH($N184,Sheet2!$AA:$AA,0))&amp;(O184/10)&amp;"%"))</f>
        <v>觉醒后基础防御力增加104</v>
      </c>
    </row>
    <row r="185" spans="1:27">
      <c r="A185" s="23" t="s">
        <v>53</v>
      </c>
      <c r="B185" s="23">
        <f t="shared" si="5"/>
        <v>1312</v>
      </c>
      <c r="C185" s="3">
        <v>13</v>
      </c>
      <c r="D185" s="3">
        <v>12</v>
      </c>
      <c r="E185" s="3">
        <f t="shared" si="3"/>
        <v>1</v>
      </c>
      <c r="F185" s="3">
        <f>IF(AND($D185=1,$E185=1),VLOOKUP($C185,Sheet2!$A:$J,3,0),IF($E185=2,INDEX(Sheet2!G:G,MATCH($C185,Sheet2!$A:$A,0)),F184))</f>
        <v>1301</v>
      </c>
      <c r="G185" s="3">
        <f>IF(AND($D185=1,$E185=1),VLOOKUP($C185,Sheet2!$A:$J,4,0),IF($E185=2,INDEX(Sheet2!H:H,MATCH($C185,Sheet2!$A:$A,0)),G184))</f>
        <v>1302</v>
      </c>
      <c r="H185" s="3">
        <f>IF(AND($D185=1,$E185=1),VLOOKUP($C185,Sheet2!$A:$J,5,0),IF($E185=2,INDEX(Sheet2!I:I,MATCH($C185,Sheet2!$A:$A,0)),H184))</f>
        <v>1303</v>
      </c>
      <c r="I185" s="3">
        <f>IF(AND($D185=1,$E185=1),VLOOKUP($C185,Sheet2!$A:$J,6,0),IF($E185=2,INDEX(Sheet2!J:J,MATCH($C185,Sheet2!$A:$A,0)),I184))</f>
        <v>0</v>
      </c>
      <c r="K185" s="31">
        <v>0</v>
      </c>
      <c r="L185" s="31">
        <v>0</v>
      </c>
      <c r="M185" s="31">
        <v>0</v>
      </c>
      <c r="N185" s="27">
        <f>VLOOKUP(B185,Sheet5!$D:$G,3,0)</f>
        <v>3</v>
      </c>
      <c r="O185" s="27">
        <f>VLOOKUP(B185,Sheet5!$D:$G,4,0)</f>
        <v>960</v>
      </c>
      <c r="P185" s="27" t="s">
        <v>58</v>
      </c>
      <c r="Q185" s="27">
        <f>IFERROR(VLOOKUP(R185,Sheet2!V:X,3,FALSE),VLOOKUP(B185,Sheet5!D:H,5,0))</f>
        <v>340020010</v>
      </c>
      <c r="R185" s="27" t="str">
        <f>IF(E185=2,INDEX(Sheet2!P:P,MATCH(C185,Sheet2!A:A,0)),INDEX(Sheet2!AB:AB,MATCH(N185,Sheet2!AA:AA,0)))</f>
        <v>生命强化</v>
      </c>
      <c r="S185" s="27" t="str">
        <f>IF($E185=2,INDEX(Sheet2!Q:Q,MATCH($C185,Sheet2!$A:$A,0)),IF(OR(N185=3,N185=8,N185=13,,N185=38),INDEX(Sheet2!$AC:$AC,MATCH($N185,Sheet2!$AA:$AA,0))&amp;O185,INDEX(Sheet2!$AC:$AC,MATCH($N185,Sheet2!$AA:$AA,0))&amp;(O185/10)&amp;"%"))</f>
        <v>觉醒后基础生命上限增加960</v>
      </c>
      <c r="T185" s="3" t="str">
        <f>INDEX(Sheet6!G:G,MATCH(B185,Sheet6!A:A,0))</f>
        <v>1210009,16|1430002,5</v>
      </c>
      <c r="U185" s="3">
        <v>1120001</v>
      </c>
      <c r="V185" s="3">
        <f>INDEX(Sheet6!H:H,MATCH(B185,Sheet6!A:A,0))</f>
        <v>56400</v>
      </c>
      <c r="W185" s="23">
        <v>0</v>
      </c>
      <c r="X185" s="3" t="s">
        <v>1348</v>
      </c>
      <c r="Y185" s="23">
        <v>1120001</v>
      </c>
      <c r="Z185" s="23">
        <v>376000</v>
      </c>
      <c r="AA185" s="27" t="str">
        <f>IF($E185=2,INDEX(Sheet2!Q:Q,MATCH($C185,Sheet2!$A:$A,0)),IF(OR(N185=3,N185=8,N185=13,,N185=38),INDEX(Sheet2!$AC:$AC,MATCH($N185,Sheet2!$AA:$AA,0))&amp;O185,INDEX(Sheet2!$AC:$AC,MATCH($N185,Sheet2!$AA:$AA,0))&amp;(O185/10)&amp;"%"))</f>
        <v>觉醒后基础生命上限增加960</v>
      </c>
    </row>
    <row r="186" spans="1:27">
      <c r="A186" s="23" t="s">
        <v>53</v>
      </c>
      <c r="B186" s="23">
        <f t="shared" si="5"/>
        <v>1313</v>
      </c>
      <c r="C186" s="3">
        <v>13</v>
      </c>
      <c r="D186" s="3">
        <v>13</v>
      </c>
      <c r="E186" s="3">
        <f t="shared" ref="E186:E249" si="6">IF(N186&gt;0,1,2)</f>
        <v>1</v>
      </c>
      <c r="F186" s="3">
        <f>IF(AND($D186=1,$E186=1),VLOOKUP($C186,Sheet2!$A:$J,3,0),IF($E186=2,INDEX(Sheet2!G:G,MATCH($C186,Sheet2!$A:$A,0)),F185))</f>
        <v>1301</v>
      </c>
      <c r="G186" s="3">
        <f>IF(AND($D186=1,$E186=1),VLOOKUP($C186,Sheet2!$A:$J,4,0),IF($E186=2,INDEX(Sheet2!H:H,MATCH($C186,Sheet2!$A:$A,0)),G185))</f>
        <v>1302</v>
      </c>
      <c r="H186" s="3">
        <f>IF(AND($D186=1,$E186=1),VLOOKUP($C186,Sheet2!$A:$J,5,0),IF($E186=2,INDEX(Sheet2!I:I,MATCH($C186,Sheet2!$A:$A,0)),H185))</f>
        <v>1303</v>
      </c>
      <c r="I186" s="3">
        <f>IF(AND($D186=1,$E186=1),VLOOKUP($C186,Sheet2!$A:$J,6,0),IF($E186=2,INDEX(Sheet2!J:J,MATCH($C186,Sheet2!$A:$A,0)),I185))</f>
        <v>0</v>
      </c>
      <c r="K186" s="31">
        <v>0</v>
      </c>
      <c r="L186" s="31">
        <v>0</v>
      </c>
      <c r="M186" s="31">
        <v>0</v>
      </c>
      <c r="N186" s="27">
        <f>VLOOKUP(B186,Sheet5!$D:$G,3,0)</f>
        <v>8</v>
      </c>
      <c r="O186" s="27">
        <f>VLOOKUP(B186,Sheet5!$D:$G,4,0)</f>
        <v>160</v>
      </c>
      <c r="P186" s="27" t="s">
        <v>59</v>
      </c>
      <c r="Q186" s="27">
        <f>IFERROR(VLOOKUP(R186,Sheet2!V:X,3,FALSE),VLOOKUP(B186,Sheet5!D:H,5,0))</f>
        <v>340020007</v>
      </c>
      <c r="R186" s="27" t="str">
        <f>IF(E186=2,INDEX(Sheet2!P:P,MATCH(C186,Sheet2!A:A,0)),INDEX(Sheet2!AB:AB,MATCH(N186,Sheet2!AA:AA,0)))</f>
        <v>攻击强化</v>
      </c>
      <c r="S186" s="27" t="str">
        <f>IF($E186=2,INDEX(Sheet2!Q:Q,MATCH($C186,Sheet2!$A:$A,0)),IF(OR(N186=3,N186=8,N186=13,,N186=38),INDEX(Sheet2!$AC:$AC,MATCH($N186,Sheet2!$AA:$AA,0))&amp;O186,INDEX(Sheet2!$AC:$AC,MATCH($N186,Sheet2!$AA:$AA,0))&amp;(O186/10)&amp;"%"))</f>
        <v>觉醒后基础攻击力增加160</v>
      </c>
      <c r="T186" s="3" t="str">
        <f>INDEX(Sheet6!G:G,MATCH(B186,Sheet6!A:A,0))</f>
        <v>1210009,18|1430002,6</v>
      </c>
      <c r="U186" s="3">
        <v>1120001</v>
      </c>
      <c r="V186" s="3">
        <f>INDEX(Sheet6!H:H,MATCH(B186,Sheet6!A:A,0))</f>
        <v>77400</v>
      </c>
      <c r="W186" s="23">
        <v>0</v>
      </c>
      <c r="X186" s="3" t="s">
        <v>1349</v>
      </c>
      <c r="Y186" s="23">
        <v>1120001</v>
      </c>
      <c r="Z186" s="23">
        <v>516000</v>
      </c>
      <c r="AA186" s="27" t="str">
        <f>IF($E186=2,INDEX(Sheet2!Q:Q,MATCH($C186,Sheet2!$A:$A,0)),IF(OR(N186=3,N186=8,N186=13,,N186=38),INDEX(Sheet2!$AC:$AC,MATCH($N186,Sheet2!$AA:$AA,0))&amp;O186,INDEX(Sheet2!$AC:$AC,MATCH($N186,Sheet2!$AA:$AA,0))&amp;(O186/10)&amp;"%"))</f>
        <v>觉醒后基础攻击力增加160</v>
      </c>
    </row>
    <row r="187" spans="1:27">
      <c r="A187" s="23" t="s">
        <v>53</v>
      </c>
      <c r="B187" s="23">
        <f t="shared" si="5"/>
        <v>1314</v>
      </c>
      <c r="C187" s="3">
        <v>13</v>
      </c>
      <c r="D187" s="3">
        <v>14</v>
      </c>
      <c r="E187" s="3">
        <f t="shared" si="6"/>
        <v>2</v>
      </c>
      <c r="F187" s="3">
        <f>IF(AND($D187=1,$E187=1),VLOOKUP($C187,Sheet2!$A:$J,3,0),IF($E187=2,INDEX(Sheet2!G:G,MATCH($C187,Sheet2!$A:$A,0)+1),F186))</f>
        <v>1301</v>
      </c>
      <c r="G187" s="3">
        <f>IF(AND($D187=1,$E187=1),VLOOKUP($C187,Sheet2!$A:$J,4,0),IF($E187=2,INDEX(Sheet2!H:H,MATCH($C187,Sheet2!$A:$A,0)+1),G186))</f>
        <v>1302</v>
      </c>
      <c r="H187" s="3">
        <f>IF(AND($D187=1,$E187=1),VLOOKUP($C187,Sheet2!$A:$J,5,0),IF($E187=2,INDEX(Sheet2!I:I,MATCH($C187,Sheet2!$A:$A,0)+1),H186))</f>
        <v>1304</v>
      </c>
      <c r="I187" s="3">
        <f>IF(AND($D187=1,$E187=1),VLOOKUP($C187,Sheet2!$A:$J,6,0),IF($E187=2,INDEX(Sheet2!J:J,MATCH($C187,Sheet2!$A:$A,0)+1),I186))</f>
        <v>0</v>
      </c>
      <c r="K187" s="31">
        <v>0</v>
      </c>
      <c r="L187" s="31">
        <v>0</v>
      </c>
      <c r="M187" s="31">
        <v>0</v>
      </c>
      <c r="N187" s="27">
        <f>VLOOKUP(B187,Sheet5!$D:$G,3,0)</f>
        <v>0</v>
      </c>
      <c r="O187" s="27">
        <f>VLOOKUP(B187,Sheet5!$D:$G,4,0)</f>
        <v>0</v>
      </c>
      <c r="P187" s="27" t="s">
        <v>60</v>
      </c>
      <c r="Q187" s="27">
        <f>IFERROR(VLOOKUP(R187,Sheet2!V:X,3,FALSE),VLOOKUP(B187,Sheet5!D:H,5,0))</f>
        <v>311001303</v>
      </c>
      <c r="R187" s="27" t="str">
        <f>IF(E187=2,INDEX(Sheet2!P:P,MATCH(C187,Sheet2!A:A,0)+1),INDEX(Sheet2!AB:AB,MATCH(N187,Sheet2!AA:AA,0)))</f>
        <v>巨钻莿枪四连击</v>
      </c>
      <c r="S187" s="27" t="s">
        <v>2306</v>
      </c>
      <c r="T187" s="3" t="str">
        <f>INDEX(Sheet6!G:G,MATCH(B187,Sheet6!A:A,0))</f>
        <v>1430004,1</v>
      </c>
      <c r="U187" s="3">
        <v>1120001</v>
      </c>
      <c r="V187" s="3">
        <f>INDEX(Sheet6!H:H,MATCH(B187,Sheet6!A:A,0))</f>
        <v>104400</v>
      </c>
      <c r="W187" s="23">
        <v>0</v>
      </c>
      <c r="X187" s="3" t="s">
        <v>1350</v>
      </c>
      <c r="Y187" s="23">
        <v>1120001</v>
      </c>
      <c r="Z187" s="23">
        <v>696000</v>
      </c>
      <c r="AA187" s="27" t="str">
        <f>IF($E187=2,INDEX(Sheet2!Q:Q,MATCH($C187,Sheet2!$A:$A,0)+1),IF(OR(N187=3,N187=8,N187=13,,N187=38),INDEX(Sheet2!$AC:$AC,MATCH($N187,Sheet2!$AA:$AA,0))&amp;O187,INDEX(Sheet2!$AC:$AC,MATCH($N187,Sheet2!$AA:$AA,0))&amp;(O187/10)&amp;"%"))</f>
        <v>对全体敌人&lt;color=#e56000&gt;随机攻击&lt;/color&gt;4次（可重复攻击同一敌人），每次攻击伤害为攻击力的&lt;color=#e56000&gt;165%&lt;/color&gt;，敌人血量每降低1%，该次伤害降低&lt;color=#e56000&gt;0.8%&lt;/color&gt;</v>
      </c>
    </row>
    <row r="188" spans="1:27">
      <c r="A188" s="23" t="s">
        <v>53</v>
      </c>
      <c r="B188" s="23">
        <f t="shared" si="5"/>
        <v>1315</v>
      </c>
      <c r="C188" s="3">
        <v>13</v>
      </c>
      <c r="D188" s="3">
        <v>15</v>
      </c>
      <c r="E188" s="3">
        <f t="shared" si="6"/>
        <v>1</v>
      </c>
      <c r="F188" s="3">
        <f>IF(AND($D188=1,$E188=1),VLOOKUP($C188,Sheet2!$A:$J,3,0),IF($E188=2,INDEX(Sheet2!G:G,MATCH($C188,Sheet2!$A:$A,0)+1),F187))</f>
        <v>1301</v>
      </c>
      <c r="G188" s="3">
        <f>IF(AND($D188=1,$E188=1),VLOOKUP($C188,Sheet2!$A:$J,4,0),IF($E188=2,INDEX(Sheet2!H:H,MATCH($C188,Sheet2!$A:$A,0)+1),G187))</f>
        <v>1302</v>
      </c>
      <c r="H188" s="3">
        <f>IF(AND($D188=1,$E188=1),VLOOKUP($C188,Sheet2!$A:$J,5,0),IF($E188=2,INDEX(Sheet2!I:I,MATCH($C188,Sheet2!$A:$A,0)+1),H187))</f>
        <v>1304</v>
      </c>
      <c r="I188" s="3">
        <f>IF(AND($D188=1,$E188=1),VLOOKUP($C188,Sheet2!$A:$J,6,0),IF($E188=2,INDEX(Sheet2!J:J,MATCH($C188,Sheet2!$A:$A,0)+1),I187))</f>
        <v>0</v>
      </c>
      <c r="K188" s="31">
        <v>0</v>
      </c>
      <c r="L188" s="31">
        <v>0</v>
      </c>
      <c r="M188" s="31">
        <v>0</v>
      </c>
      <c r="N188" s="27">
        <f>VLOOKUP(B188,Sheet5!$D:$G,3,0)</f>
        <v>8</v>
      </c>
      <c r="O188" s="27">
        <f>VLOOKUP(B188,Sheet5!$D:$G,4,0)</f>
        <v>80</v>
      </c>
      <c r="P188" s="27" t="s">
        <v>54</v>
      </c>
      <c r="Q188" s="27">
        <f>IFERROR(VLOOKUP(R188,Sheet2!V:X,3,FALSE),VLOOKUP(B188,Sheet5!D:H,5,0))</f>
        <v>340020006</v>
      </c>
      <c r="R188" s="27" t="str">
        <f>IF($E188=2,INDEX(Sheet2!P:P,MATCH($C188,Sheet2!$A:$A,0)),INDEX(Sheet2!$AB:$AB,MATCH($N188,Sheet2!$AA:$AA,0)))</f>
        <v>攻击强化</v>
      </c>
      <c r="S188" s="27" t="str">
        <f>IF($E188=2,INDEX(Sheet2!Q:Q,MATCH($C188,Sheet2!$A:$A,0)),IF(OR(N188=3,N188=8,N188=13,,N188=38),INDEX(Sheet2!$AC:$AC,MATCH($N188,Sheet2!$AA:$AA,0))&amp;O188,INDEX(Sheet2!$AC:$AC,MATCH($N188,Sheet2!$AA:$AA,0))&amp;(O188/10)&amp;"%"))</f>
        <v>觉醒后基础攻击力增加80</v>
      </c>
      <c r="T188" s="3" t="str">
        <f>INDEX(Sheet6!G:G,MATCH(B188,Sheet6!A:A,0))</f>
        <v>1210009,7|1430002,3</v>
      </c>
      <c r="U188" s="3">
        <v>1120001</v>
      </c>
      <c r="V188" s="3">
        <f>INDEX(Sheet6!H:H,MATCH(B188,Sheet6!A:A,0))</f>
        <v>20800</v>
      </c>
      <c r="W188" s="23">
        <v>0</v>
      </c>
      <c r="X188" s="3" t="s">
        <v>1344</v>
      </c>
      <c r="Y188" s="23">
        <v>1120001</v>
      </c>
      <c r="Z188" s="23">
        <v>104000</v>
      </c>
      <c r="AA188" s="27" t="str">
        <f>IF($E188=2,INDEX(Sheet2!Q:Q,MATCH($C188,Sheet2!$A:$A,0)),IF(OR(N188=3,N188=8,N188=13,,N188=38),INDEX(Sheet2!$AC:$AC,MATCH($N188,Sheet2!$AA:$AA,0))&amp;O188,INDEX(Sheet2!$AC:$AC,MATCH($N188,Sheet2!$AA:$AA,0))&amp;(O188/10)&amp;"%"))</f>
        <v>觉醒后基础攻击力增加80</v>
      </c>
    </row>
    <row r="189" spans="1:27">
      <c r="A189" s="23" t="s">
        <v>53</v>
      </c>
      <c r="B189" s="23">
        <f t="shared" si="5"/>
        <v>1316</v>
      </c>
      <c r="C189" s="3">
        <v>13</v>
      </c>
      <c r="D189" s="3">
        <v>16</v>
      </c>
      <c r="E189" s="3">
        <f t="shared" si="6"/>
        <v>1</v>
      </c>
      <c r="F189" s="3">
        <f>IF(AND($D189=1,$E189=1),VLOOKUP($C189,Sheet2!$A:$J,3,0),IF($E189=2,INDEX(Sheet2!G:G,MATCH($C189,Sheet2!$A:$A,0)+1),F188))</f>
        <v>1301</v>
      </c>
      <c r="G189" s="3">
        <f>IF(AND($D189=1,$E189=1),VLOOKUP($C189,Sheet2!$A:$J,4,0),IF($E189=2,INDEX(Sheet2!H:H,MATCH($C189,Sheet2!$A:$A,0)+1),G188))</f>
        <v>1302</v>
      </c>
      <c r="H189" s="3">
        <f>IF(AND($D189=1,$E189=1),VLOOKUP($C189,Sheet2!$A:$J,5,0),IF($E189=2,INDEX(Sheet2!I:I,MATCH($C189,Sheet2!$A:$A,0)+1),H188))</f>
        <v>1304</v>
      </c>
      <c r="I189" s="3">
        <f>IF(AND($D189=1,$E189=1),VLOOKUP($C189,Sheet2!$A:$J,6,0),IF($E189=2,INDEX(Sheet2!J:J,MATCH($C189,Sheet2!$A:$A,0)+1),I188))</f>
        <v>0</v>
      </c>
      <c r="K189" s="31">
        <v>0</v>
      </c>
      <c r="L189" s="31">
        <v>0</v>
      </c>
      <c r="M189" s="31">
        <v>0</v>
      </c>
      <c r="N189" s="27">
        <f>VLOOKUP(B189,Sheet5!$D:$G,3,0)</f>
        <v>3</v>
      </c>
      <c r="O189" s="27">
        <f>VLOOKUP(B189,Sheet5!$D:$G,4,0)</f>
        <v>480</v>
      </c>
      <c r="P189" s="27" t="s">
        <v>55</v>
      </c>
      <c r="Q189" s="27">
        <f>IFERROR(VLOOKUP(R189,Sheet2!V:X,3,FALSE),VLOOKUP(B189,Sheet5!D:H,5,0))</f>
        <v>340020009</v>
      </c>
      <c r="R189" s="27" t="str">
        <f>IF(E189=2,INDEX(Sheet2!P:P,MATCH(C189,Sheet2!A:A,0)),INDEX(Sheet2!AB:AB,MATCH(N189,Sheet2!AA:AA,0)))</f>
        <v>生命强化</v>
      </c>
      <c r="S189" s="27" t="str">
        <f>IF($E189=2,INDEX(Sheet2!Q:Q,MATCH($C189,Sheet2!$A:$A,0)),IF(OR(N189=3,N189=8,N189=13,,N189=38),INDEX(Sheet2!$AC:$AC,MATCH($N189,Sheet2!$AA:$AA,0))&amp;O189,INDEX(Sheet2!$AC:$AC,MATCH($N189,Sheet2!$AA:$AA,0))&amp;(O189/10)&amp;"%"))</f>
        <v>觉醒后基础生命上限增加480</v>
      </c>
      <c r="T189" s="3" t="str">
        <f>INDEX(Sheet6!G:G,MATCH(B189,Sheet6!A:A,0))</f>
        <v>1210009,11|1430002,6</v>
      </c>
      <c r="U189" s="3">
        <v>1120001</v>
      </c>
      <c r="V189" s="3">
        <f>INDEX(Sheet6!H:H,MATCH(B189,Sheet6!A:A,0))</f>
        <v>24000</v>
      </c>
      <c r="W189" s="23">
        <v>0</v>
      </c>
      <c r="X189" s="3" t="s">
        <v>1345</v>
      </c>
      <c r="Y189" s="23">
        <v>1120001</v>
      </c>
      <c r="Z189" s="23">
        <v>120000</v>
      </c>
      <c r="AA189" s="27" t="str">
        <f>IF($E189=2,INDEX(Sheet2!Q:Q,MATCH($C189,Sheet2!$A:$A,0)),IF(OR(N189=3,N189=8,N189=13,,N189=38),INDEX(Sheet2!$AC:$AC,MATCH($N189,Sheet2!$AA:$AA,0))&amp;O189,INDEX(Sheet2!$AC:$AC,MATCH($N189,Sheet2!$AA:$AA,0))&amp;(O189/10)&amp;"%"))</f>
        <v>觉醒后基础生命上限增加480</v>
      </c>
    </row>
    <row r="190" spans="1:27">
      <c r="A190" s="23" t="s">
        <v>53</v>
      </c>
      <c r="B190" s="23">
        <f t="shared" si="5"/>
        <v>1317</v>
      </c>
      <c r="C190" s="3">
        <v>13</v>
      </c>
      <c r="D190" s="3">
        <v>17</v>
      </c>
      <c r="E190" s="3">
        <f t="shared" si="6"/>
        <v>1</v>
      </c>
      <c r="F190" s="3">
        <f>IF(AND($D190=1,$E190=1),VLOOKUP($C190,Sheet2!$A:$J,3,0),IF($E190=2,INDEX(Sheet2!G:G,MATCH($C190,Sheet2!$A:$A,0)+1),F189))</f>
        <v>1301</v>
      </c>
      <c r="G190" s="3">
        <f>IF(AND($D190=1,$E190=1),VLOOKUP($C190,Sheet2!$A:$J,4,0),IF($E190=2,INDEX(Sheet2!H:H,MATCH($C190,Sheet2!$A:$A,0)+1),G189))</f>
        <v>1302</v>
      </c>
      <c r="H190" s="3">
        <f>IF(AND($D190=1,$E190=1),VLOOKUP($C190,Sheet2!$A:$J,5,0),IF($E190=2,INDEX(Sheet2!I:I,MATCH($C190,Sheet2!$A:$A,0)+1),H189))</f>
        <v>1304</v>
      </c>
      <c r="I190" s="3">
        <f>IF(AND($D190=1,$E190=1),VLOOKUP($C190,Sheet2!$A:$J,6,0),IF($E190=2,INDEX(Sheet2!J:J,MATCH($C190,Sheet2!$A:$A,0)+1),I189))</f>
        <v>0</v>
      </c>
      <c r="K190" s="31">
        <v>0</v>
      </c>
      <c r="L190" s="31">
        <v>0</v>
      </c>
      <c r="M190" s="31">
        <v>0</v>
      </c>
      <c r="N190" s="27">
        <f>VLOOKUP(B190,Sheet5!$D:$G,3,0)</f>
        <v>3</v>
      </c>
      <c r="O190" s="27">
        <f>VLOOKUP(B190,Sheet5!$D:$G,4,0)</f>
        <v>480</v>
      </c>
      <c r="P190" s="27" t="s">
        <v>56</v>
      </c>
      <c r="Q190" s="27">
        <f>IFERROR(VLOOKUP(R190,Sheet2!V:X,3,FALSE),VLOOKUP(B190,Sheet5!D:H,5,0))</f>
        <v>340020009</v>
      </c>
      <c r="R190" s="27" t="str">
        <f>IF(E190=2,INDEX(Sheet2!P:P,MATCH(C190,Sheet2!A:A,0)),INDEX(Sheet2!AB:AB,MATCH(N190,Sheet2!AA:AA,0)))</f>
        <v>生命强化</v>
      </c>
      <c r="S190" s="27" t="str">
        <f>IF($E190=2,INDEX(Sheet2!Q:Q,MATCH($C190,Sheet2!$A:$A,0)),IF(OR(N190=3,N190=8,N190=13,,N190=38),INDEX(Sheet2!$AC:$AC,MATCH($N190,Sheet2!$AA:$AA,0))&amp;O190,INDEX(Sheet2!$AC:$AC,MATCH($N190,Sheet2!$AA:$AA,0))&amp;(O190/10)&amp;"%"))</f>
        <v>觉醒后基础生命上限增加480</v>
      </c>
      <c r="T190" s="3" t="str">
        <f>INDEX(Sheet6!G:G,MATCH(B190,Sheet6!A:A,0))</f>
        <v>1210009,13|1430002,9</v>
      </c>
      <c r="U190" s="3">
        <v>1120001</v>
      </c>
      <c r="V190" s="3">
        <f>INDEX(Sheet6!H:H,MATCH(B190,Sheet6!A:A,0))</f>
        <v>36000</v>
      </c>
      <c r="W190" s="23">
        <v>0</v>
      </c>
      <c r="X190" s="3" t="s">
        <v>1346</v>
      </c>
      <c r="Y190" s="23">
        <v>1120001</v>
      </c>
      <c r="Z190" s="23">
        <v>180000</v>
      </c>
      <c r="AA190" s="27" t="str">
        <f>IF($E190=2,INDEX(Sheet2!Q:Q,MATCH($C190,Sheet2!$A:$A,0)),IF(OR(N190=3,N190=8,N190=13,,N190=38),INDEX(Sheet2!$AC:$AC,MATCH($N190,Sheet2!$AA:$AA,0))&amp;O190,INDEX(Sheet2!$AC:$AC,MATCH($N190,Sheet2!$AA:$AA,0))&amp;(O190/10)&amp;"%"))</f>
        <v>觉醒后基础生命上限增加480</v>
      </c>
    </row>
    <row r="191" spans="1:27">
      <c r="A191" s="23" t="s">
        <v>53</v>
      </c>
      <c r="B191" s="23">
        <f t="shared" si="5"/>
        <v>1318</v>
      </c>
      <c r="C191" s="3">
        <v>13</v>
      </c>
      <c r="D191" s="3">
        <v>18</v>
      </c>
      <c r="E191" s="3">
        <f t="shared" si="6"/>
        <v>1</v>
      </c>
      <c r="F191" s="3">
        <f>IF(AND($D191=1,$E191=1),VLOOKUP($C191,Sheet2!$A:$J,3,0),IF($E191=2,INDEX(Sheet2!G:G,MATCH($C191,Sheet2!$A:$A,0)+1),F190))</f>
        <v>1301</v>
      </c>
      <c r="G191" s="3">
        <f>IF(AND($D191=1,$E191=1),VLOOKUP($C191,Sheet2!$A:$J,4,0),IF($E191=2,INDEX(Sheet2!H:H,MATCH($C191,Sheet2!$A:$A,0)+1),G190))</f>
        <v>1302</v>
      </c>
      <c r="H191" s="3">
        <f>IF(AND($D191=1,$E191=1),VLOOKUP($C191,Sheet2!$A:$J,5,0),IF($E191=2,INDEX(Sheet2!I:I,MATCH($C191,Sheet2!$A:$A,0)+1),H190))</f>
        <v>1304</v>
      </c>
      <c r="I191" s="3">
        <f>IF(AND($D191=1,$E191=1),VLOOKUP($C191,Sheet2!$A:$J,6,0),IF($E191=2,INDEX(Sheet2!J:J,MATCH($C191,Sheet2!$A:$A,0)+1),I190))</f>
        <v>0</v>
      </c>
      <c r="K191" s="31">
        <v>0</v>
      </c>
      <c r="L191" s="31">
        <v>0</v>
      </c>
      <c r="M191" s="31">
        <v>0</v>
      </c>
      <c r="N191" s="27">
        <f>VLOOKUP(B191,Sheet5!$D:$G,3,0)</f>
        <v>13</v>
      </c>
      <c r="O191" s="27">
        <f>VLOOKUP(B191,Sheet5!$D:$G,4,0)</f>
        <v>104</v>
      </c>
      <c r="P191" s="27" t="s">
        <v>57</v>
      </c>
      <c r="Q191" s="27">
        <f>IFERROR(VLOOKUP(R191,Sheet2!V:X,3,FALSE),VLOOKUP(B191,Sheet5!D:H,5,0))</f>
        <v>340020004</v>
      </c>
      <c r="R191" s="27" t="str">
        <f>IF(E191=2,INDEX(Sheet2!P:P,MATCH(C191,Sheet2!A:A,0)),INDEX(Sheet2!AB:AB,MATCH(N191,Sheet2!AA:AA,0)))</f>
        <v>防御强化</v>
      </c>
      <c r="S191" s="27" t="str">
        <f>IF($E191=2,INDEX(Sheet2!Q:Q,MATCH($C191,Sheet2!$A:$A,0)),IF(OR(N191=3,N191=8,N191=13,,N191=38),INDEX(Sheet2!$AC:$AC,MATCH($N191,Sheet2!$AA:$AA,0))&amp;O191,INDEX(Sheet2!$AC:$AC,MATCH($N191,Sheet2!$AA:$AA,0))&amp;(O191/10)&amp;"%"))</f>
        <v>觉醒后基础防御力增加104</v>
      </c>
      <c r="T191" s="3" t="str">
        <f>INDEX(Sheet6!G:G,MATCH(B191,Sheet6!A:A,0))</f>
        <v>1210009,16|1430002,12</v>
      </c>
      <c r="U191" s="3">
        <v>1120001</v>
      </c>
      <c r="V191" s="3">
        <f>INDEX(Sheet6!H:H,MATCH(B191,Sheet6!A:A,0))</f>
        <v>53800</v>
      </c>
      <c r="W191" s="23">
        <v>0</v>
      </c>
      <c r="X191" s="3" t="s">
        <v>1347</v>
      </c>
      <c r="Y191" s="23">
        <v>1120001</v>
      </c>
      <c r="Z191" s="23">
        <v>269000</v>
      </c>
      <c r="AA191" s="27" t="str">
        <f>IF($E191=2,INDEX(Sheet2!Q:Q,MATCH($C191,Sheet2!$A:$A,0)),IF(OR(N191=3,N191=8,N191=13,,N191=38),INDEX(Sheet2!$AC:$AC,MATCH($N191,Sheet2!$AA:$AA,0))&amp;O191,INDEX(Sheet2!$AC:$AC,MATCH($N191,Sheet2!$AA:$AA,0))&amp;(O191/10)&amp;"%"))</f>
        <v>觉醒后基础防御力增加104</v>
      </c>
    </row>
    <row r="192" spans="1:27">
      <c r="A192" s="23" t="s">
        <v>53</v>
      </c>
      <c r="B192" s="23">
        <f t="shared" si="5"/>
        <v>1319</v>
      </c>
      <c r="C192" s="3">
        <v>13</v>
      </c>
      <c r="D192" s="3">
        <v>19</v>
      </c>
      <c r="E192" s="3">
        <f t="shared" si="6"/>
        <v>1</v>
      </c>
      <c r="F192" s="3">
        <f>IF(AND($D192=1,$E192=1),VLOOKUP($C192,Sheet2!$A:$J,3,0),IF($E192=2,INDEX(Sheet2!G:G,MATCH($C192,Sheet2!$A:$A,0)+1),F191))</f>
        <v>1301</v>
      </c>
      <c r="G192" s="3">
        <f>IF(AND($D192=1,$E192=1),VLOOKUP($C192,Sheet2!$A:$J,4,0),IF($E192=2,INDEX(Sheet2!H:H,MATCH($C192,Sheet2!$A:$A,0)+1),G191))</f>
        <v>1302</v>
      </c>
      <c r="H192" s="3">
        <f>IF(AND($D192=1,$E192=1),VLOOKUP($C192,Sheet2!$A:$J,5,0),IF($E192=2,INDEX(Sheet2!I:I,MATCH($C192,Sheet2!$A:$A,0)+1),H191))</f>
        <v>1304</v>
      </c>
      <c r="I192" s="3">
        <f>IF(AND($D192=1,$E192=1),VLOOKUP($C192,Sheet2!$A:$J,6,0),IF($E192=2,INDEX(Sheet2!J:J,MATCH($C192,Sheet2!$A:$A,0)+1),I191))</f>
        <v>0</v>
      </c>
      <c r="K192" s="31">
        <v>0</v>
      </c>
      <c r="L192" s="31">
        <v>0</v>
      </c>
      <c r="M192" s="31">
        <v>0</v>
      </c>
      <c r="N192" s="27">
        <f>VLOOKUP(B192,Sheet5!$D:$G,3,0)</f>
        <v>3</v>
      </c>
      <c r="O192" s="27">
        <f>VLOOKUP(B192,Sheet5!$D:$G,4,0)</f>
        <v>960</v>
      </c>
      <c r="P192" s="27" t="s">
        <v>58</v>
      </c>
      <c r="Q192" s="27">
        <f>IFERROR(VLOOKUP(R192,Sheet2!V:X,3,FALSE),VLOOKUP(B192,Sheet5!D:H,5,0))</f>
        <v>340020010</v>
      </c>
      <c r="R192" s="27" t="str">
        <f>IF(E192=2,INDEX(Sheet2!P:P,MATCH(C192,Sheet2!A:A,0)),INDEX(Sheet2!AB:AB,MATCH(N192,Sheet2!AA:AA,0)))</f>
        <v>生命强化</v>
      </c>
      <c r="S192" s="27" t="str">
        <f>IF($E192=2,INDEX(Sheet2!Q:Q,MATCH($C192,Sheet2!$A:$A,0)),IF(OR(N192=3,N192=8,N192=13,,N192=38),INDEX(Sheet2!$AC:$AC,MATCH($N192,Sheet2!$AA:$AA,0))&amp;O192,INDEX(Sheet2!$AC:$AC,MATCH($N192,Sheet2!$AA:$AA,0))&amp;(O192/10)&amp;"%"))</f>
        <v>觉醒后基础生命上限增加960</v>
      </c>
      <c r="T192" s="3" t="str">
        <f>INDEX(Sheet6!G:G,MATCH(B192,Sheet6!A:A,0))</f>
        <v>1210009,21|1430002,15</v>
      </c>
      <c r="U192" s="3">
        <v>1120001</v>
      </c>
      <c r="V192" s="3">
        <f>INDEX(Sheet6!H:H,MATCH(B192,Sheet6!A:A,0))</f>
        <v>75200</v>
      </c>
      <c r="W192" s="23">
        <v>0</v>
      </c>
      <c r="X192" s="3" t="s">
        <v>1348</v>
      </c>
      <c r="Y192" s="23">
        <v>1120001</v>
      </c>
      <c r="Z192" s="23">
        <v>376000</v>
      </c>
      <c r="AA192" s="27" t="str">
        <f>IF($E192=2,INDEX(Sheet2!Q:Q,MATCH($C192,Sheet2!$A:$A,0)),IF(OR(N192=3,N192=8,N192=13,,N192=38),INDEX(Sheet2!$AC:$AC,MATCH($N192,Sheet2!$AA:$AA,0))&amp;O192,INDEX(Sheet2!$AC:$AC,MATCH($N192,Sheet2!$AA:$AA,0))&amp;(O192/10)&amp;"%"))</f>
        <v>觉醒后基础生命上限增加960</v>
      </c>
    </row>
    <row r="193" spans="1:27">
      <c r="A193" s="23" t="s">
        <v>53</v>
      </c>
      <c r="B193" s="23">
        <f t="shared" si="5"/>
        <v>1320</v>
      </c>
      <c r="C193" s="3">
        <v>13</v>
      </c>
      <c r="D193" s="3">
        <v>20</v>
      </c>
      <c r="E193" s="3">
        <f t="shared" si="6"/>
        <v>1</v>
      </c>
      <c r="F193" s="3">
        <f>IF(AND($D193=1,$E193=1),VLOOKUP($C193,Sheet2!$A:$J,3,0),IF($E193=2,INDEX(Sheet2!G:G,MATCH($C193,Sheet2!$A:$A,0)+1),F192))</f>
        <v>1301</v>
      </c>
      <c r="G193" s="3">
        <f>IF(AND($D193=1,$E193=1),VLOOKUP($C193,Sheet2!$A:$J,4,0),IF($E193=2,INDEX(Sheet2!H:H,MATCH($C193,Sheet2!$A:$A,0)+1),G192))</f>
        <v>1302</v>
      </c>
      <c r="H193" s="3">
        <f>IF(AND($D193=1,$E193=1),VLOOKUP($C193,Sheet2!$A:$J,5,0),IF($E193=2,INDEX(Sheet2!I:I,MATCH($C193,Sheet2!$A:$A,0)+1),H192))</f>
        <v>1304</v>
      </c>
      <c r="I193" s="3">
        <f>IF(AND($D193=1,$E193=1),VLOOKUP($C193,Sheet2!$A:$J,6,0),IF($E193=2,INDEX(Sheet2!J:J,MATCH($C193,Sheet2!$A:$A,0)+1),I192))</f>
        <v>0</v>
      </c>
      <c r="K193" s="31">
        <v>0</v>
      </c>
      <c r="L193" s="31">
        <v>0</v>
      </c>
      <c r="M193" s="31">
        <v>0</v>
      </c>
      <c r="N193" s="27">
        <f>VLOOKUP(B193,Sheet5!$D:$G,3,0)</f>
        <v>8</v>
      </c>
      <c r="O193" s="27">
        <f>VLOOKUP(B193,Sheet5!$D:$G,4,0)</f>
        <v>160</v>
      </c>
      <c r="P193" s="27" t="s">
        <v>59</v>
      </c>
      <c r="Q193" s="27">
        <f>IFERROR(VLOOKUP(R193,Sheet2!V:X,3,FALSE),VLOOKUP(B193,Sheet5!D:H,5,0))</f>
        <v>340020007</v>
      </c>
      <c r="R193" s="27" t="str">
        <f>IF(E193=2,INDEX(Sheet2!P:P,MATCH(C193,Sheet2!A:A,0)),INDEX(Sheet2!AB:AB,MATCH(N193,Sheet2!AA:AA,0)))</f>
        <v>攻击强化</v>
      </c>
      <c r="S193" s="27" t="str">
        <f>IF($E193=2,INDEX(Sheet2!Q:Q,MATCH($C193,Sheet2!$A:$A,0)),IF(OR(N193=3,N193=8,N193=13,,N193=38),INDEX(Sheet2!$AC:$AC,MATCH($N193,Sheet2!$AA:$AA,0))&amp;O193,INDEX(Sheet2!$AC:$AC,MATCH($N193,Sheet2!$AA:$AA,0))&amp;(O193/10)&amp;"%"))</f>
        <v>觉醒后基础攻击力增加160</v>
      </c>
      <c r="T193" s="3" t="str">
        <f>INDEX(Sheet6!G:G,MATCH(B193,Sheet6!A:A,0))</f>
        <v>1210009,24|1430002,18</v>
      </c>
      <c r="U193" s="3">
        <v>1120001</v>
      </c>
      <c r="V193" s="3">
        <f>INDEX(Sheet6!H:H,MATCH(B193,Sheet6!A:A,0))</f>
        <v>103200</v>
      </c>
      <c r="W193" s="23">
        <v>0</v>
      </c>
      <c r="X193" s="3" t="s">
        <v>1349</v>
      </c>
      <c r="Y193" s="23">
        <v>1120001</v>
      </c>
      <c r="Z193" s="23">
        <v>516000</v>
      </c>
      <c r="AA193" s="27" t="str">
        <f>IF($E193=2,INDEX(Sheet2!Q:Q,MATCH($C193,Sheet2!$A:$A,0)),IF(OR(N193=3,N193=8,N193=13,,N193=38),INDEX(Sheet2!$AC:$AC,MATCH($N193,Sheet2!$AA:$AA,0))&amp;O193,INDEX(Sheet2!$AC:$AC,MATCH($N193,Sheet2!$AA:$AA,0))&amp;(O193/10)&amp;"%"))</f>
        <v>觉醒后基础攻击力增加160</v>
      </c>
    </row>
    <row r="194" spans="1:27">
      <c r="A194" s="23" t="s">
        <v>53</v>
      </c>
      <c r="B194" s="23">
        <f t="shared" si="5"/>
        <v>1321</v>
      </c>
      <c r="C194" s="3">
        <v>13</v>
      </c>
      <c r="D194" s="3">
        <v>21</v>
      </c>
      <c r="E194" s="3">
        <f t="shared" si="6"/>
        <v>2</v>
      </c>
      <c r="F194" s="3">
        <f>IF(AND($D194=1,$E194=1),VLOOKUP($C194,Sheet2!$A:$J,3,0),IF($E194=2,INDEX(Sheet2!G:G,MATCH($C194,Sheet2!$A:$A,0)+2),F193))</f>
        <v>1301</v>
      </c>
      <c r="G194" s="3">
        <f>IF(AND($D194=1,$E194=1),VLOOKUP($C194,Sheet2!$A:$J,4,0),IF($E194=2,INDEX(Sheet2!H:H,MATCH($C194,Sheet2!$A:$A,0)+2),G193))</f>
        <v>1305</v>
      </c>
      <c r="H194" s="3">
        <f>IF(AND($D194=1,$E194=1),VLOOKUP($C194,Sheet2!$A:$J,5,0),IF($E194=2,INDEX(Sheet2!I:I,MATCH($C194,Sheet2!$A:$A,0)+2),H193))</f>
        <v>1304</v>
      </c>
      <c r="I194" s="3">
        <f>IF(AND($D194=1,$E194=1),VLOOKUP($C194,Sheet2!$A:$J,6,0),IF($E194=2,INDEX(Sheet2!J:J,MATCH($C194,Sheet2!$A:$A,0)+2),I193))</f>
        <v>0</v>
      </c>
      <c r="K194" s="31">
        <v>0</v>
      </c>
      <c r="L194" s="31">
        <v>0</v>
      </c>
      <c r="M194" s="31">
        <v>0</v>
      </c>
      <c r="N194" s="27">
        <f>VLOOKUP(B194,Sheet5!$D:$G,3,0)</f>
        <v>0</v>
      </c>
      <c r="O194" s="27">
        <f>VLOOKUP(B194,Sheet5!$D:$G,4,0)</f>
        <v>0</v>
      </c>
      <c r="P194" s="27" t="s">
        <v>60</v>
      </c>
      <c r="Q194" s="27">
        <f>IFERROR(VLOOKUP(R194,Sheet2!V:X,3,FALSE),VLOOKUP(B194,Sheet5!D:H,5,0))</f>
        <v>311001302</v>
      </c>
      <c r="R194" s="27" t="str">
        <f>IF(E194=2,INDEX(Sheet2!P:P,MATCH(C194,Sheet2!A:A,0)+2),INDEX(Sheet2!AB:AB,MATCH(N194,Sheet2!AA:AA,0)))</f>
        <v>竹筍裂伤</v>
      </c>
      <c r="S194" s="27" t="s">
        <v>2307</v>
      </c>
      <c r="T194" s="3" t="str">
        <f>INDEX(Sheet6!G:G,MATCH(B194,Sheet6!A:A,0))</f>
        <v>1430004,3</v>
      </c>
      <c r="U194" s="3">
        <v>1120001</v>
      </c>
      <c r="V194" s="3">
        <f>INDEX(Sheet6!H:H,MATCH(B194,Sheet6!A:A,0))</f>
        <v>139200</v>
      </c>
      <c r="W194" s="23">
        <v>0</v>
      </c>
      <c r="X194" s="3" t="s">
        <v>1350</v>
      </c>
      <c r="Y194" s="23">
        <v>1120001</v>
      </c>
      <c r="Z194" s="23">
        <v>696000</v>
      </c>
      <c r="AA194" s="27" t="str">
        <f>IF($E194=2,INDEX(Sheet2!Q:Q,MATCH($C194,Sheet2!$A:$A,0)+2),IF(OR(N194=3,N194=8,N194=13,,N194=38),INDEX(Sheet2!$AC:$AC,MATCH($N194,Sheet2!$AA:$AA,0))&amp;O194,INDEX(Sheet2!$AC:$AC,MATCH($N194,Sheet2!$AA:$AA,0))&amp;(O194/10)&amp;"%"))</f>
        <v>对敌人造成伤害时有&lt;color=#e56000&gt;40%&lt;/color&gt;的几率使敌人&lt;color=#f2b600&gt;大出血&lt;/color&gt;，敌人回合开始时会受到自身生命上限&lt;color=#e56000&gt;23%&lt;/color&gt;的伤害，最高不能超过毒刺攻击力的&lt;color=#e56000&gt;150%&lt;/color&gt;，敌人血量每降低1%，触发概率降低&lt;color=#e56000&gt;0.3%&lt;/color&gt;</v>
      </c>
    </row>
    <row r="195" spans="1:27">
      <c r="A195" s="23" t="s">
        <v>53</v>
      </c>
      <c r="B195" s="23">
        <f t="shared" si="5"/>
        <v>1322</v>
      </c>
      <c r="C195" s="3">
        <v>13</v>
      </c>
      <c r="D195" s="3">
        <v>22</v>
      </c>
      <c r="E195" s="3">
        <f t="shared" si="6"/>
        <v>1</v>
      </c>
      <c r="F195" s="3">
        <f>IF(AND($D195=1,$E195=1),VLOOKUP($C195,Sheet2!$A:$J,3,0),IF($E195=2,INDEX(Sheet2!G:G,MATCH($C195,Sheet2!$A:$A,0)+2),F194))</f>
        <v>1301</v>
      </c>
      <c r="G195" s="3">
        <f>IF(AND($D195=1,$E195=1),VLOOKUP($C195,Sheet2!$A:$J,4,0),IF($E195=2,INDEX(Sheet2!H:H,MATCH($C195,Sheet2!$A:$A,0)+2),G194))</f>
        <v>1305</v>
      </c>
      <c r="H195" s="3">
        <f>IF(AND($D195=1,$E195=1),VLOOKUP($C195,Sheet2!$A:$J,5,0),IF($E195=2,INDEX(Sheet2!I:I,MATCH($C195,Sheet2!$A:$A,0)+2),H194))</f>
        <v>1304</v>
      </c>
      <c r="I195" s="3">
        <f>IF(AND($D195=1,$E195=1),VLOOKUP($C195,Sheet2!$A:$J,6,0),IF($E195=2,INDEX(Sheet2!J:J,MATCH($C195,Sheet2!$A:$A,0)+2),I194))</f>
        <v>0</v>
      </c>
      <c r="K195" s="31">
        <v>0</v>
      </c>
      <c r="L195" s="31">
        <v>0</v>
      </c>
      <c r="M195" s="31">
        <v>0</v>
      </c>
      <c r="N195" s="27">
        <f>VLOOKUP(B195,Sheet5!$D:$G,3,0)</f>
        <v>8</v>
      </c>
      <c r="O195" s="27">
        <f>VLOOKUP(B195,Sheet5!$D:$G,4,0)</f>
        <v>80</v>
      </c>
      <c r="P195" s="27" t="s">
        <v>54</v>
      </c>
      <c r="Q195" s="27">
        <f>IFERROR(VLOOKUP(R195,Sheet2!V:X,3,FALSE),VLOOKUP(B195,Sheet5!D:H,5,0))</f>
        <v>340020006</v>
      </c>
      <c r="R195" s="27" t="str">
        <f>IF($E195=2,INDEX(Sheet2!P:P,MATCH($C195,Sheet2!$A:$A,0)),INDEX(Sheet2!$AB:$AB,MATCH($N195,Sheet2!$AA:$AA,0)))</f>
        <v>攻击强化</v>
      </c>
      <c r="S195" s="27" t="str">
        <f>IF($E195=2,INDEX(Sheet2!Q:Q,MATCH($C195,Sheet2!$A:$A,0)),IF(OR(N195=3,N195=8,N195=13,,N195=38),INDEX(Sheet2!$AC:$AC,MATCH($N195,Sheet2!$AA:$AA,0))&amp;O195,INDEX(Sheet2!$AC:$AC,MATCH($N195,Sheet2!$AA:$AA,0))&amp;(O195/10)&amp;"%"))</f>
        <v>觉醒后基础攻击力增加80</v>
      </c>
      <c r="T195" s="3" t="str">
        <f>INDEX(Sheet6!G:G,MATCH(B195,Sheet6!A:A,0))</f>
        <v>1210009,9|1430002,9</v>
      </c>
      <c r="U195" s="3">
        <v>1120001</v>
      </c>
      <c r="V195" s="3">
        <f>INDEX(Sheet6!H:H,MATCH(B195,Sheet6!A:A,0))</f>
        <v>26000</v>
      </c>
      <c r="W195" s="23">
        <v>0</v>
      </c>
      <c r="X195" s="3" t="s">
        <v>1344</v>
      </c>
      <c r="Y195" s="23">
        <v>1120001</v>
      </c>
      <c r="Z195" s="23">
        <v>104000</v>
      </c>
      <c r="AA195" s="27" t="str">
        <f>IF($E195=2,INDEX(Sheet2!Q:Q,MATCH($C195,Sheet2!$A:$A,0)),IF(OR(N195=3,N195=8,N195=13,,N195=38),INDEX(Sheet2!$AC:$AC,MATCH($N195,Sheet2!$AA:$AA,0))&amp;O195,INDEX(Sheet2!$AC:$AC,MATCH($N195,Sheet2!$AA:$AA,0))&amp;(O195/10)&amp;"%"))</f>
        <v>觉醒后基础攻击力增加80</v>
      </c>
    </row>
    <row r="196" spans="1:27">
      <c r="A196" s="23" t="s">
        <v>53</v>
      </c>
      <c r="B196" s="23">
        <f t="shared" si="5"/>
        <v>1323</v>
      </c>
      <c r="C196" s="3">
        <v>13</v>
      </c>
      <c r="D196" s="3">
        <v>23</v>
      </c>
      <c r="E196" s="3">
        <f t="shared" si="6"/>
        <v>1</v>
      </c>
      <c r="F196" s="3">
        <f>IF(AND($D196=1,$E196=1),VLOOKUP($C196,Sheet2!$A:$J,3,0),IF($E196=2,INDEX(Sheet2!G:G,MATCH($C196,Sheet2!$A:$A,0)+2),F195))</f>
        <v>1301</v>
      </c>
      <c r="G196" s="3">
        <f>IF(AND($D196=1,$E196=1),VLOOKUP($C196,Sheet2!$A:$J,4,0),IF($E196=2,INDEX(Sheet2!H:H,MATCH($C196,Sheet2!$A:$A,0)+2),G195))</f>
        <v>1305</v>
      </c>
      <c r="H196" s="3">
        <f>IF(AND($D196=1,$E196=1),VLOOKUP($C196,Sheet2!$A:$J,5,0),IF($E196=2,INDEX(Sheet2!I:I,MATCH($C196,Sheet2!$A:$A,0)+2),H195))</f>
        <v>1304</v>
      </c>
      <c r="I196" s="3">
        <f>IF(AND($D196=1,$E196=1),VLOOKUP($C196,Sheet2!$A:$J,6,0),IF($E196=2,INDEX(Sheet2!J:J,MATCH($C196,Sheet2!$A:$A,0)+2),I195))</f>
        <v>0</v>
      </c>
      <c r="K196" s="31">
        <v>0</v>
      </c>
      <c r="L196" s="31">
        <v>0</v>
      </c>
      <c r="M196" s="31">
        <v>0</v>
      </c>
      <c r="N196" s="27">
        <f>VLOOKUP(B196,Sheet5!$D:$G,3,0)</f>
        <v>3</v>
      </c>
      <c r="O196" s="27">
        <f>VLOOKUP(B196,Sheet5!$D:$G,4,0)</f>
        <v>480</v>
      </c>
      <c r="P196" s="27" t="s">
        <v>55</v>
      </c>
      <c r="Q196" s="27">
        <f>IFERROR(VLOOKUP(R196,Sheet2!V:X,3,FALSE),VLOOKUP(B196,Sheet5!D:H,5,0))</f>
        <v>340020009</v>
      </c>
      <c r="R196" s="27" t="str">
        <f>IF(E196=2,INDEX(Sheet2!P:P,MATCH(C196,Sheet2!A:A,0)),INDEX(Sheet2!AB:AB,MATCH(N196,Sheet2!AA:AA,0)))</f>
        <v>生命强化</v>
      </c>
      <c r="S196" s="27" t="str">
        <f>IF($E196=2,INDEX(Sheet2!Q:Q,MATCH($C196,Sheet2!$A:$A,0)),IF(OR(N196=3,N196=8,N196=13,,N196=38),INDEX(Sheet2!$AC:$AC,MATCH($N196,Sheet2!$AA:$AA,0))&amp;O196,INDEX(Sheet2!$AC:$AC,MATCH($N196,Sheet2!$AA:$AA,0))&amp;(O196/10)&amp;"%"))</f>
        <v>觉醒后基础生命上限增加480</v>
      </c>
      <c r="T196" s="3" t="str">
        <f>INDEX(Sheet6!G:G,MATCH(B196,Sheet6!A:A,0))</f>
        <v>1210009,13|1430002,18</v>
      </c>
      <c r="U196" s="3">
        <v>1120001</v>
      </c>
      <c r="V196" s="3">
        <f>INDEX(Sheet6!H:H,MATCH(B196,Sheet6!A:A,0))</f>
        <v>30000</v>
      </c>
      <c r="W196" s="23">
        <v>0</v>
      </c>
      <c r="X196" s="3" t="s">
        <v>1345</v>
      </c>
      <c r="Y196" s="23">
        <v>1120001</v>
      </c>
      <c r="Z196" s="23">
        <v>120000</v>
      </c>
      <c r="AA196" s="27" t="str">
        <f>IF($E196=2,INDEX(Sheet2!Q:Q,MATCH($C196,Sheet2!$A:$A,0)),IF(OR(N196=3,N196=8,N196=13,,N196=38),INDEX(Sheet2!$AC:$AC,MATCH($N196,Sheet2!$AA:$AA,0))&amp;O196,INDEX(Sheet2!$AC:$AC,MATCH($N196,Sheet2!$AA:$AA,0))&amp;(O196/10)&amp;"%"))</f>
        <v>觉醒后基础生命上限增加480</v>
      </c>
    </row>
    <row r="197" spans="1:27">
      <c r="A197" s="23" t="s">
        <v>53</v>
      </c>
      <c r="B197" s="23">
        <f t="shared" si="5"/>
        <v>1324</v>
      </c>
      <c r="C197" s="3">
        <v>13</v>
      </c>
      <c r="D197" s="3">
        <v>24</v>
      </c>
      <c r="E197" s="3">
        <f t="shared" si="6"/>
        <v>1</v>
      </c>
      <c r="F197" s="3">
        <f>IF(AND($D197=1,$E197=1),VLOOKUP($C197,Sheet2!$A:$J,3,0),IF($E197=2,INDEX(Sheet2!G:G,MATCH($C197,Sheet2!$A:$A,0)+2),F196))</f>
        <v>1301</v>
      </c>
      <c r="G197" s="3">
        <f>IF(AND($D197=1,$E197=1),VLOOKUP($C197,Sheet2!$A:$J,4,0),IF($E197=2,INDEX(Sheet2!H:H,MATCH($C197,Sheet2!$A:$A,0)+2),G196))</f>
        <v>1305</v>
      </c>
      <c r="H197" s="3">
        <f>IF(AND($D197=1,$E197=1),VLOOKUP($C197,Sheet2!$A:$J,5,0),IF($E197=2,INDEX(Sheet2!I:I,MATCH($C197,Sheet2!$A:$A,0)+2),H196))</f>
        <v>1304</v>
      </c>
      <c r="I197" s="3">
        <f>IF(AND($D197=1,$E197=1),VLOOKUP($C197,Sheet2!$A:$J,6,0),IF($E197=2,INDEX(Sheet2!J:J,MATCH($C197,Sheet2!$A:$A,0)+2),I196))</f>
        <v>0</v>
      </c>
      <c r="K197" s="31">
        <v>0</v>
      </c>
      <c r="L197" s="31">
        <v>0</v>
      </c>
      <c r="M197" s="31">
        <v>0</v>
      </c>
      <c r="N197" s="27">
        <f>VLOOKUP(B197,Sheet5!$D:$G,3,0)</f>
        <v>8</v>
      </c>
      <c r="O197" s="27">
        <f>VLOOKUP(B197,Sheet5!$D:$G,4,0)</f>
        <v>80</v>
      </c>
      <c r="P197" s="27" t="s">
        <v>56</v>
      </c>
      <c r="Q197" s="27">
        <f>IFERROR(VLOOKUP(R197,Sheet2!V:X,3,FALSE),VLOOKUP(B197,Sheet5!D:H,5,0))</f>
        <v>340020006</v>
      </c>
      <c r="R197" s="27" t="str">
        <f>IF(E197=2,INDEX(Sheet2!P:P,MATCH(C197,Sheet2!A:A,0)),INDEX(Sheet2!AB:AB,MATCH(N197,Sheet2!AA:AA,0)))</f>
        <v>攻击强化</v>
      </c>
      <c r="S197" s="27" t="str">
        <f>IF($E197=2,INDEX(Sheet2!Q:Q,MATCH($C197,Sheet2!$A:$A,0)),IF(OR(N197=3,N197=8,N197=13,,N197=38),INDEX(Sheet2!$AC:$AC,MATCH($N197,Sheet2!$AA:$AA,0))&amp;O197,INDEX(Sheet2!$AC:$AC,MATCH($N197,Sheet2!$AA:$AA,0))&amp;(O197/10)&amp;"%"))</f>
        <v>觉醒后基础攻击力增加80</v>
      </c>
      <c r="T197" s="3" t="str">
        <f>INDEX(Sheet6!G:G,MATCH(B197,Sheet6!A:A,0))</f>
        <v>1210009,17|1430002,27</v>
      </c>
      <c r="U197" s="3">
        <v>1120001</v>
      </c>
      <c r="V197" s="3">
        <f>INDEX(Sheet6!H:H,MATCH(B197,Sheet6!A:A,0))</f>
        <v>45000</v>
      </c>
      <c r="W197" s="23">
        <v>0</v>
      </c>
      <c r="X197" s="3" t="s">
        <v>1346</v>
      </c>
      <c r="Y197" s="23">
        <v>1120001</v>
      </c>
      <c r="Z197" s="23">
        <v>180000</v>
      </c>
      <c r="AA197" s="27" t="str">
        <f>IF($E197=2,INDEX(Sheet2!Q:Q,MATCH($C197,Sheet2!$A:$A,0)),IF(OR(N197=3,N197=8,N197=13,,N197=38),INDEX(Sheet2!$AC:$AC,MATCH($N197,Sheet2!$AA:$AA,0))&amp;O197,INDEX(Sheet2!$AC:$AC,MATCH($N197,Sheet2!$AA:$AA,0))&amp;(O197/10)&amp;"%"))</f>
        <v>觉醒后基础攻击力增加80</v>
      </c>
    </row>
    <row r="198" spans="1:27">
      <c r="A198" s="23" t="s">
        <v>53</v>
      </c>
      <c r="B198" s="23">
        <f t="shared" si="5"/>
        <v>1325</v>
      </c>
      <c r="C198" s="3">
        <v>13</v>
      </c>
      <c r="D198" s="3">
        <v>25</v>
      </c>
      <c r="E198" s="3">
        <f t="shared" si="6"/>
        <v>1</v>
      </c>
      <c r="F198" s="3">
        <f>IF(AND($D198=1,$E198=1),VLOOKUP($C198,Sheet2!$A:$J,3,0),IF($E198=2,INDEX(Sheet2!G:G,MATCH($C198,Sheet2!$A:$A,0)+2),F197))</f>
        <v>1301</v>
      </c>
      <c r="G198" s="3">
        <f>IF(AND($D198=1,$E198=1),VLOOKUP($C198,Sheet2!$A:$J,4,0),IF($E198=2,INDEX(Sheet2!H:H,MATCH($C198,Sheet2!$A:$A,0)+2),G197))</f>
        <v>1305</v>
      </c>
      <c r="H198" s="3">
        <f>IF(AND($D198=1,$E198=1),VLOOKUP($C198,Sheet2!$A:$J,5,0),IF($E198=2,INDEX(Sheet2!I:I,MATCH($C198,Sheet2!$A:$A,0)+2),H197))</f>
        <v>1304</v>
      </c>
      <c r="I198" s="3">
        <f>IF(AND($D198=1,$E198=1),VLOOKUP($C198,Sheet2!$A:$J,6,0),IF($E198=2,INDEX(Sheet2!J:J,MATCH($C198,Sheet2!$A:$A,0)+2),I197))</f>
        <v>0</v>
      </c>
      <c r="K198" s="31">
        <v>0</v>
      </c>
      <c r="L198" s="31">
        <v>0</v>
      </c>
      <c r="M198" s="31">
        <v>0</v>
      </c>
      <c r="N198" s="27">
        <f>VLOOKUP(B198,Sheet5!$D:$G,3,0)</f>
        <v>13</v>
      </c>
      <c r="O198" s="27">
        <f>VLOOKUP(B198,Sheet5!$D:$G,4,0)</f>
        <v>104</v>
      </c>
      <c r="P198" s="27" t="s">
        <v>57</v>
      </c>
      <c r="Q198" s="27">
        <f>IFERROR(VLOOKUP(R198,Sheet2!V:X,3,FALSE),VLOOKUP(B198,Sheet5!D:H,5,0))</f>
        <v>340020004</v>
      </c>
      <c r="R198" s="27" t="str">
        <f>IF(E198=2,INDEX(Sheet2!P:P,MATCH(C198,Sheet2!A:A,0)),INDEX(Sheet2!AB:AB,MATCH(N198,Sheet2!AA:AA,0)))</f>
        <v>防御强化</v>
      </c>
      <c r="S198" s="27" t="str">
        <f>IF($E198=2,INDEX(Sheet2!Q:Q,MATCH($C198,Sheet2!$A:$A,0)),IF(OR(N198=3,N198=8,N198=13,,N198=38),INDEX(Sheet2!$AC:$AC,MATCH($N198,Sheet2!$AA:$AA,0))&amp;O198,INDEX(Sheet2!$AC:$AC,MATCH($N198,Sheet2!$AA:$AA,0))&amp;(O198/10)&amp;"%"))</f>
        <v>觉醒后基础防御力增加104</v>
      </c>
      <c r="T198" s="3" t="str">
        <f>INDEX(Sheet6!G:G,MATCH(B198,Sheet6!A:A,0))</f>
        <v>1210009,20|1430002,36</v>
      </c>
      <c r="U198" s="3">
        <v>1120001</v>
      </c>
      <c r="V198" s="3">
        <f>INDEX(Sheet6!H:H,MATCH(B198,Sheet6!A:A,0))</f>
        <v>67250</v>
      </c>
      <c r="W198" s="23">
        <v>0</v>
      </c>
      <c r="X198" s="3" t="s">
        <v>1347</v>
      </c>
      <c r="Y198" s="23">
        <v>1120001</v>
      </c>
      <c r="Z198" s="23">
        <v>269000</v>
      </c>
      <c r="AA198" s="27" t="str">
        <f>IF($E198=2,INDEX(Sheet2!Q:Q,MATCH($C198,Sheet2!$A:$A,0)),IF(OR(N198=3,N198=8,N198=13,,N198=38),INDEX(Sheet2!$AC:$AC,MATCH($N198,Sheet2!$AA:$AA,0))&amp;O198,INDEX(Sheet2!$AC:$AC,MATCH($N198,Sheet2!$AA:$AA,0))&amp;(O198/10)&amp;"%"))</f>
        <v>觉醒后基础防御力增加104</v>
      </c>
    </row>
    <row r="199" spans="1:27">
      <c r="A199" s="23" t="s">
        <v>53</v>
      </c>
      <c r="B199" s="23">
        <f t="shared" si="5"/>
        <v>1326</v>
      </c>
      <c r="C199" s="3">
        <v>13</v>
      </c>
      <c r="D199" s="3">
        <v>26</v>
      </c>
      <c r="E199" s="3">
        <f t="shared" si="6"/>
        <v>1</v>
      </c>
      <c r="F199" s="3">
        <f>IF(AND($D199=1,$E199=1),VLOOKUP($C199,Sheet2!$A:$J,3,0),IF($E199=2,INDEX(Sheet2!G:G,MATCH($C199,Sheet2!$A:$A,0)+2),F198))</f>
        <v>1301</v>
      </c>
      <c r="G199" s="3">
        <f>IF(AND($D199=1,$E199=1),VLOOKUP($C199,Sheet2!$A:$J,4,0),IF($E199=2,INDEX(Sheet2!H:H,MATCH($C199,Sheet2!$A:$A,0)+2),G198))</f>
        <v>1305</v>
      </c>
      <c r="H199" s="3">
        <f>IF(AND($D199=1,$E199=1),VLOOKUP($C199,Sheet2!$A:$J,5,0),IF($E199=2,INDEX(Sheet2!I:I,MATCH($C199,Sheet2!$A:$A,0)+2),H198))</f>
        <v>1304</v>
      </c>
      <c r="I199" s="3">
        <f>IF(AND($D199=1,$E199=1),VLOOKUP($C199,Sheet2!$A:$J,6,0),IF($E199=2,INDEX(Sheet2!J:J,MATCH($C199,Sheet2!$A:$A,0)+2),I198))</f>
        <v>0</v>
      </c>
      <c r="K199" s="31">
        <v>0</v>
      </c>
      <c r="L199" s="31">
        <v>0</v>
      </c>
      <c r="M199" s="31">
        <v>0</v>
      </c>
      <c r="N199" s="27">
        <f>VLOOKUP(B199,Sheet5!$D:$G,3,0)</f>
        <v>3</v>
      </c>
      <c r="O199" s="27">
        <f>VLOOKUP(B199,Sheet5!$D:$G,4,0)</f>
        <v>960</v>
      </c>
      <c r="P199" s="27" t="s">
        <v>58</v>
      </c>
      <c r="Q199" s="27">
        <f>IFERROR(VLOOKUP(R199,Sheet2!V:X,3,FALSE),VLOOKUP(B199,Sheet5!D:H,5,0))</f>
        <v>340020010</v>
      </c>
      <c r="R199" s="27" t="str">
        <f>IF(E199=2,INDEX(Sheet2!P:P,MATCH(C199,Sheet2!A:A,0)),INDEX(Sheet2!AB:AB,MATCH(N199,Sheet2!AA:AA,0)))</f>
        <v>生命强化</v>
      </c>
      <c r="S199" s="27" t="str">
        <f>IF($E199=2,INDEX(Sheet2!Q:Q,MATCH($C199,Sheet2!$A:$A,0)),IF(OR(N199=3,N199=8,N199=13,,N199=38),INDEX(Sheet2!$AC:$AC,MATCH($N199,Sheet2!$AA:$AA,0))&amp;O199,INDEX(Sheet2!$AC:$AC,MATCH($N199,Sheet2!$AA:$AA,0))&amp;(O199/10)&amp;"%"))</f>
        <v>觉醒后基础生命上限增加960</v>
      </c>
      <c r="T199" s="3" t="str">
        <f>INDEX(Sheet6!G:G,MATCH(B199,Sheet6!A:A,0))</f>
        <v>1210009,27|1430002,45</v>
      </c>
      <c r="U199" s="3">
        <v>1120001</v>
      </c>
      <c r="V199" s="3">
        <f>INDEX(Sheet6!H:H,MATCH(B199,Sheet6!A:A,0))</f>
        <v>94000</v>
      </c>
      <c r="W199" s="23">
        <v>0</v>
      </c>
      <c r="X199" s="3" t="s">
        <v>1348</v>
      </c>
      <c r="Y199" s="23">
        <v>1120001</v>
      </c>
      <c r="Z199" s="23">
        <v>376000</v>
      </c>
      <c r="AA199" s="27" t="str">
        <f>IF($E199=2,INDEX(Sheet2!Q:Q,MATCH($C199,Sheet2!$A:$A,0)),IF(OR(N199=3,N199=8,N199=13,,N199=38),INDEX(Sheet2!$AC:$AC,MATCH($N199,Sheet2!$AA:$AA,0))&amp;O199,INDEX(Sheet2!$AC:$AC,MATCH($N199,Sheet2!$AA:$AA,0))&amp;(O199/10)&amp;"%"))</f>
        <v>觉醒后基础生命上限增加960</v>
      </c>
    </row>
    <row r="200" spans="1:27">
      <c r="A200" s="23" t="s">
        <v>53</v>
      </c>
      <c r="B200" s="23">
        <f t="shared" si="5"/>
        <v>1327</v>
      </c>
      <c r="C200" s="3">
        <v>13</v>
      </c>
      <c r="D200" s="3">
        <v>27</v>
      </c>
      <c r="E200" s="3">
        <f t="shared" si="6"/>
        <v>1</v>
      </c>
      <c r="F200" s="3">
        <f>IF(AND($D200=1,$E200=1),VLOOKUP($C200,Sheet2!$A:$J,3,0),IF($E200=2,INDEX(Sheet2!G:G,MATCH($C200,Sheet2!$A:$A,0)+2),F199))</f>
        <v>1301</v>
      </c>
      <c r="G200" s="3">
        <f>IF(AND($D200=1,$E200=1),VLOOKUP($C200,Sheet2!$A:$J,4,0),IF($E200=2,INDEX(Sheet2!H:H,MATCH($C200,Sheet2!$A:$A,0)+2),G199))</f>
        <v>1305</v>
      </c>
      <c r="H200" s="3">
        <f>IF(AND($D200=1,$E200=1),VLOOKUP($C200,Sheet2!$A:$J,5,0),IF($E200=2,INDEX(Sheet2!I:I,MATCH($C200,Sheet2!$A:$A,0)+2),H199))</f>
        <v>1304</v>
      </c>
      <c r="I200" s="3">
        <f>IF(AND($D200=1,$E200=1),VLOOKUP($C200,Sheet2!$A:$J,6,0),IF($E200=2,INDEX(Sheet2!J:J,MATCH($C200,Sheet2!$A:$A,0)+2),I199))</f>
        <v>0</v>
      </c>
      <c r="K200" s="31">
        <v>0</v>
      </c>
      <c r="L200" s="31">
        <v>0</v>
      </c>
      <c r="M200" s="31">
        <v>0</v>
      </c>
      <c r="N200" s="27">
        <f>VLOOKUP(B200,Sheet5!$D:$G,3,0)</f>
        <v>8</v>
      </c>
      <c r="O200" s="27">
        <f>VLOOKUP(B200,Sheet5!$D:$G,4,0)</f>
        <v>160</v>
      </c>
      <c r="P200" s="27" t="s">
        <v>59</v>
      </c>
      <c r="Q200" s="27">
        <f>IFERROR(VLOOKUP(R200,Sheet2!V:X,3,FALSE),VLOOKUP(B200,Sheet5!D:H,5,0))</f>
        <v>340020007</v>
      </c>
      <c r="R200" s="27" t="str">
        <f>IF(E200=2,INDEX(Sheet2!P:P,MATCH(C200,Sheet2!A:A,0)),INDEX(Sheet2!AB:AB,MATCH(N200,Sheet2!AA:AA,0)))</f>
        <v>攻击强化</v>
      </c>
      <c r="S200" s="27" t="str">
        <f>IF($E200=2,INDEX(Sheet2!Q:Q,MATCH($C200,Sheet2!$A:$A,0)),IF(OR(N200=3,N200=8,N200=13,,N200=38),INDEX(Sheet2!$AC:$AC,MATCH($N200,Sheet2!$AA:$AA,0))&amp;O200,INDEX(Sheet2!$AC:$AC,MATCH($N200,Sheet2!$AA:$AA,0))&amp;(O200/10)&amp;"%"))</f>
        <v>觉醒后基础攻击力增加160</v>
      </c>
      <c r="T200" s="3" t="str">
        <f>INDEX(Sheet6!G:G,MATCH(B200,Sheet6!A:A,0))</f>
        <v>1210009,30|1430002,54</v>
      </c>
      <c r="U200" s="3">
        <v>1120001</v>
      </c>
      <c r="V200" s="3">
        <f>INDEX(Sheet6!H:H,MATCH(B200,Sheet6!A:A,0))</f>
        <v>129000</v>
      </c>
      <c r="W200" s="23">
        <v>0</v>
      </c>
      <c r="X200" s="3" t="s">
        <v>1349</v>
      </c>
      <c r="Y200" s="23">
        <v>1120001</v>
      </c>
      <c r="Z200" s="23">
        <v>516000</v>
      </c>
      <c r="AA200" s="27" t="str">
        <f>IF($E200=2,INDEX(Sheet2!Q:Q,MATCH($C200,Sheet2!$A:$A,0)),IF(OR(N200=3,N200=8,N200=13,,N200=38),INDEX(Sheet2!$AC:$AC,MATCH($N200,Sheet2!$AA:$AA,0))&amp;O200,INDEX(Sheet2!$AC:$AC,MATCH($N200,Sheet2!$AA:$AA,0))&amp;(O200/10)&amp;"%"))</f>
        <v>觉醒后基础攻击力增加160</v>
      </c>
    </row>
    <row r="201" spans="1:27">
      <c r="A201" s="23" t="s">
        <v>53</v>
      </c>
      <c r="B201" s="23">
        <f t="shared" si="5"/>
        <v>1328</v>
      </c>
      <c r="C201" s="3">
        <v>13</v>
      </c>
      <c r="D201" s="3">
        <v>28</v>
      </c>
      <c r="E201" s="3">
        <f t="shared" si="6"/>
        <v>2</v>
      </c>
      <c r="F201" s="3">
        <f>IF(AND($D201=1,$E201=1),VLOOKUP($C201,Sheet2!$A:$J,3,0),IF($E201=2,INDEX(Sheet2!G:G,MATCH($C201,Sheet2!$A:$A,0)+3),F200))</f>
        <v>1301</v>
      </c>
      <c r="G201" s="3">
        <f>IF(AND($D201=1,$E201=1),VLOOKUP($C201,Sheet2!$A:$J,4,0),IF($E201=2,INDEX(Sheet2!H:H,MATCH($C201,Sheet2!$A:$A,0)+3),G200))</f>
        <v>1306</v>
      </c>
      <c r="H201" s="3">
        <f>IF(AND($D201=1,$E201=1),VLOOKUP($C201,Sheet2!$A:$J,5,0),IF($E201=2,INDEX(Sheet2!I:I,MATCH($C201,Sheet2!$A:$A,0)+3),H200))</f>
        <v>1304</v>
      </c>
      <c r="I201" s="3">
        <f>IF(AND($D201=1,$E201=1),VLOOKUP($C201,Sheet2!$A:$J,6,0),IF($E201=2,INDEX(Sheet2!J:J,MATCH($C201,Sheet2!$A:$A,0)+3),I200))</f>
        <v>0</v>
      </c>
      <c r="K201" s="31">
        <v>0</v>
      </c>
      <c r="L201" s="31">
        <v>0</v>
      </c>
      <c r="M201" s="31">
        <v>0</v>
      </c>
      <c r="N201" s="27">
        <f>VLOOKUP(B201,Sheet5!$D:$G,3,0)</f>
        <v>0</v>
      </c>
      <c r="O201" s="27">
        <f>VLOOKUP(B201,Sheet5!$D:$G,4,0)</f>
        <v>0</v>
      </c>
      <c r="P201" s="27" t="s">
        <v>60</v>
      </c>
      <c r="Q201" s="27">
        <f>IFERROR(VLOOKUP(R201,Sheet2!V:X,3,FALSE),VLOOKUP(B201,Sheet5!D:H,5,0))</f>
        <v>311001302</v>
      </c>
      <c r="R201" s="27" t="str">
        <f>IF(E201=2,INDEX(Sheet2!P:P,MATCH(C201,Sheet2!A:A,0)+3),INDEX(Sheet2!AB:AB,MATCH(N201,Sheet2!AA:AA,0)))</f>
        <v>竹筍裂伤</v>
      </c>
      <c r="S201" s="27" t="s">
        <v>2308</v>
      </c>
      <c r="T201" s="3" t="str">
        <f>INDEX(Sheet6!G:G,MATCH(B201,Sheet6!A:A,0))</f>
        <v>1430004,9</v>
      </c>
      <c r="U201" s="3">
        <v>1120001</v>
      </c>
      <c r="V201" s="3">
        <f>INDEX(Sheet6!H:H,MATCH(B201,Sheet6!A:A,0))</f>
        <v>174000</v>
      </c>
      <c r="W201" s="23">
        <v>0</v>
      </c>
      <c r="X201" s="3" t="s">
        <v>1350</v>
      </c>
      <c r="Y201" s="23">
        <v>1120001</v>
      </c>
      <c r="Z201" s="23">
        <v>696000</v>
      </c>
      <c r="AA201" s="27" t="str">
        <f>IF($E201=2,INDEX(Sheet2!Q:Q,MATCH($C201,Sheet2!$A:$A,0)+3),IF(OR(N201=3,N201=8,N201=13,,N201=38),INDEX(Sheet2!$AC:$AC,MATCH($N201,Sheet2!$AA:$AA,0))&amp;O201,INDEX(Sheet2!$AC:$AC,MATCH($N201,Sheet2!$AA:$AA,0))&amp;(O201/10)&amp;"%"))</f>
        <v>对敌人造成伤害时有&lt;color=#e56000&gt;40%&lt;/color&gt;的几率使敌人&lt;color=#f2b600&gt;大出血&lt;/color&gt;，敌人回合开始时会受到自身生命上限&lt;color=#e56000&gt;23%&lt;/color&gt;的伤害，最高不能超过毒刺攻击力的&lt;color=#e56000&gt;160%&lt;/color&gt;，敌人血量每降低1%，触发概率降低&lt;color=#e56000&gt;0.3%&lt;/color&gt;</v>
      </c>
    </row>
    <row r="202" spans="1:27">
      <c r="A202" s="23" t="s">
        <v>53</v>
      </c>
      <c r="B202" s="23">
        <f t="shared" si="0"/>
        <v>1401</v>
      </c>
      <c r="C202" s="3">
        <v>14</v>
      </c>
      <c r="D202" s="3">
        <v>1</v>
      </c>
      <c r="E202" s="3">
        <f t="shared" si="6"/>
        <v>1</v>
      </c>
      <c r="F202" s="3">
        <f>IF(AND($D202=1,$E202=1),VLOOKUP($C202,Sheet2!$A:$J,3,0),IF($E202=2,INDEX(Sheet2!G:G,MATCH($C202,Sheet2!$A:$A,0)),F201))</f>
        <v>1401</v>
      </c>
      <c r="G202" s="3">
        <f>IF(AND($D202=1,$E202=1),VLOOKUP($C202,Sheet2!$A:$J,4,0),IF($E202=2,INDEX(Sheet2!H:H,MATCH($C202,Sheet2!$A:$A,0)),G201))</f>
        <v>0</v>
      </c>
      <c r="H202" s="3">
        <f>IF(AND($D202=1,$E202=1),VLOOKUP($C202,Sheet2!$A:$J,5,0),IF($E202=2,INDEX(Sheet2!I:I,MATCH($C202,Sheet2!$A:$A,0)),H201))</f>
        <v>1403</v>
      </c>
      <c r="I202" s="3">
        <f>IF(AND($D202=1,$E202=1),VLOOKUP($C202,Sheet2!$A:$J,6,0),IF($E202=2,INDEX(Sheet2!J:J,MATCH($C202,Sheet2!$A:$A,0)),I201))</f>
        <v>0</v>
      </c>
      <c r="K202" s="31">
        <v>0</v>
      </c>
      <c r="L202" s="31">
        <v>0</v>
      </c>
      <c r="M202" s="31">
        <v>0</v>
      </c>
      <c r="N202" s="27">
        <f>VLOOKUP(B202,Sheet5!$D:$G,3,0)</f>
        <v>8</v>
      </c>
      <c r="O202" s="27">
        <f>VLOOKUP(B202,Sheet5!$D:$G,4,0)</f>
        <v>80</v>
      </c>
      <c r="P202" s="27" t="s">
        <v>54</v>
      </c>
      <c r="Q202" s="27">
        <f>IFERROR(VLOOKUP(R202,Sheet2!V:X,3,FALSE),VLOOKUP(B202,Sheet5!D:H,5,0))</f>
        <v>340020006</v>
      </c>
      <c r="R202" s="27" t="str">
        <f>IF($E202=2,INDEX(Sheet2!P:P,MATCH($C202,Sheet2!$A:$A,0)),INDEX(Sheet2!$AB:$AB,MATCH($N202,Sheet2!$AA:$AA,0)))</f>
        <v>攻击强化</v>
      </c>
      <c r="S202" s="27" t="str">
        <f>IF($E202=2,INDEX(Sheet2!Q:Q,MATCH($C202,Sheet2!$A:$A,0)),IF(OR(N202=3,N202=8,N202=13,,N202=38),INDEX(Sheet2!$AC:$AC,MATCH($N202,Sheet2!$AA:$AA,0))&amp;O202,INDEX(Sheet2!$AC:$AC,MATCH($N202,Sheet2!$AA:$AA,0))&amp;(O202/10)&amp;"%"))</f>
        <v>觉醒后基础攻击力增加80</v>
      </c>
      <c r="T202" s="3" t="str">
        <f>INDEX(Sheet6!G:G,MATCH(B202,Sheet6!A:A,0))</f>
        <v>1210001,32</v>
      </c>
      <c r="U202" s="3">
        <v>1120001</v>
      </c>
      <c r="V202" s="3">
        <f>INDEX(Sheet6!H:H,MATCH(B202,Sheet6!A:A,0))</f>
        <v>10400</v>
      </c>
      <c r="W202" s="23">
        <v>0</v>
      </c>
      <c r="X202" s="3" t="str">
        <f>VLOOKUP(B202,Sheet4!A:N,14,FALSE)</f>
        <v>1210001,16|1210002,8|1210003,8</v>
      </c>
      <c r="Y202" s="23">
        <v>1120001</v>
      </c>
      <c r="Z202" s="23">
        <f t="shared" si="2"/>
        <v>104000</v>
      </c>
      <c r="AA202" s="27" t="str">
        <f>IF($E202=2,INDEX(Sheet2!Q:Q,MATCH($C202,Sheet2!$A:$A,0)),IF(OR(N202=3,N202=8,N202=13,,N202=38),INDEX(Sheet2!$AC:$AC,MATCH($N202,Sheet2!$AA:$AA,0))&amp;O202,INDEX(Sheet2!$AC:$AC,MATCH($N202,Sheet2!$AA:$AA,0))&amp;(O202/10)&amp;"%"))</f>
        <v>觉醒后基础攻击力增加80</v>
      </c>
    </row>
    <row r="203" spans="1:27">
      <c r="A203" s="23" t="s">
        <v>53</v>
      </c>
      <c r="B203" s="23">
        <f t="shared" si="0"/>
        <v>1402</v>
      </c>
      <c r="C203" s="3">
        <v>14</v>
      </c>
      <c r="D203" s="3">
        <v>2</v>
      </c>
      <c r="E203" s="3">
        <f t="shared" si="6"/>
        <v>1</v>
      </c>
      <c r="F203" s="3">
        <f>IF(AND($D203=1,$E203=1),VLOOKUP($C203,Sheet2!$A:$J,3,0),IF($E203=2,INDEX(Sheet2!G:G,MATCH($C203,Sheet2!$A:$A,0)),F202))</f>
        <v>1401</v>
      </c>
      <c r="G203" s="3">
        <f>IF(AND($D203=1,$E203=1),VLOOKUP($C203,Sheet2!$A:$J,4,0),IF($E203=2,INDEX(Sheet2!H:H,MATCH($C203,Sheet2!$A:$A,0)),G202))</f>
        <v>0</v>
      </c>
      <c r="H203" s="3">
        <f>IF(AND($D203=1,$E203=1),VLOOKUP($C203,Sheet2!$A:$J,5,0),IF($E203=2,INDEX(Sheet2!I:I,MATCH($C203,Sheet2!$A:$A,0)),H202))</f>
        <v>1403</v>
      </c>
      <c r="I203" s="3">
        <f>IF(AND($D203=1,$E203=1),VLOOKUP($C203,Sheet2!$A:$J,6,0),IF($E203=2,INDEX(Sheet2!J:J,MATCH($C203,Sheet2!$A:$A,0)),I202))</f>
        <v>0</v>
      </c>
      <c r="K203" s="31">
        <v>0</v>
      </c>
      <c r="L203" s="31">
        <v>0</v>
      </c>
      <c r="M203" s="31">
        <v>0</v>
      </c>
      <c r="N203" s="27">
        <f>VLOOKUP(B203,Sheet5!$D:$G,3,0)</f>
        <v>3</v>
      </c>
      <c r="O203" s="27">
        <f>VLOOKUP(B203,Sheet5!$D:$G,4,0)</f>
        <v>480</v>
      </c>
      <c r="P203" s="27" t="s">
        <v>55</v>
      </c>
      <c r="Q203" s="27">
        <f>IFERROR(VLOOKUP(R203,Sheet2!V:X,3,FALSE),VLOOKUP(B203,Sheet5!D:H,5,0))</f>
        <v>340020009</v>
      </c>
      <c r="R203" s="27" t="str">
        <f>IF(E203=2,INDEX(Sheet2!P:P,MATCH(C203,Sheet2!A:A,0)),INDEX(Sheet2!AB:AB,MATCH(N203,Sheet2!AA:AA,0)))</f>
        <v>生命强化</v>
      </c>
      <c r="S203" s="27" t="str">
        <f>IF($E203=2,INDEX(Sheet2!Q:Q,MATCH($C203,Sheet2!$A:$A,0)),IF(OR(N203=3,N203=8,N203=13,,N203=38),INDEX(Sheet2!$AC:$AC,MATCH($N203,Sheet2!$AA:$AA,0))&amp;O203,INDEX(Sheet2!$AC:$AC,MATCH($N203,Sheet2!$AA:$AA,0))&amp;(O203/10)&amp;"%"))</f>
        <v>觉醒后基础生命上限增加480</v>
      </c>
      <c r="T203" s="3" t="str">
        <f>INDEX(Sheet6!G:G,MATCH(B203,Sheet6!A:A,0))</f>
        <v>1210001,48</v>
      </c>
      <c r="U203" s="3">
        <v>1120001</v>
      </c>
      <c r="V203" s="3">
        <f>INDEX(Sheet6!H:H,MATCH(B203,Sheet6!A:A,0))</f>
        <v>12000</v>
      </c>
      <c r="W203" s="23">
        <v>0</v>
      </c>
      <c r="X203" s="3" t="str">
        <f>VLOOKUP(B203,Sheet4!A:N,14,FALSE)</f>
        <v>1210001,40|1210002,20|1210003,20</v>
      </c>
      <c r="Y203" s="23">
        <v>1120001</v>
      </c>
      <c r="Z203" s="23">
        <f t="shared" si="2"/>
        <v>120000</v>
      </c>
      <c r="AA203" s="27" t="str">
        <f>IF($E203=2,INDEX(Sheet2!Q:Q,MATCH($C203,Sheet2!$A:$A,0)),IF(OR(N203=3,N203=8,N203=13,,N203=38),INDEX(Sheet2!$AC:$AC,MATCH($N203,Sheet2!$AA:$AA,0))&amp;O203,INDEX(Sheet2!$AC:$AC,MATCH($N203,Sheet2!$AA:$AA,0))&amp;(O203/10)&amp;"%"))</f>
        <v>觉醒后基础生命上限增加480</v>
      </c>
    </row>
    <row r="204" spans="1:27">
      <c r="A204" s="23" t="s">
        <v>53</v>
      </c>
      <c r="B204" s="23">
        <f t="shared" si="0"/>
        <v>1403</v>
      </c>
      <c r="C204" s="3">
        <v>14</v>
      </c>
      <c r="D204" s="3">
        <v>3</v>
      </c>
      <c r="E204" s="3">
        <f t="shared" si="6"/>
        <v>1</v>
      </c>
      <c r="F204" s="3">
        <f>IF(AND($D204=1,$E204=1),VLOOKUP($C204,Sheet2!$A:$J,3,0),IF($E204=2,INDEX(Sheet2!G:G,MATCH($C204,Sheet2!$A:$A,0)),F203))</f>
        <v>1401</v>
      </c>
      <c r="G204" s="3">
        <f>IF(AND($D204=1,$E204=1),VLOOKUP($C204,Sheet2!$A:$J,4,0),IF($E204=2,INDEX(Sheet2!H:H,MATCH($C204,Sheet2!$A:$A,0)),G203))</f>
        <v>0</v>
      </c>
      <c r="H204" s="3">
        <f>IF(AND($D204=1,$E204=1),VLOOKUP($C204,Sheet2!$A:$J,5,0),IF($E204=2,INDEX(Sheet2!I:I,MATCH($C204,Sheet2!$A:$A,0)),H203))</f>
        <v>1403</v>
      </c>
      <c r="I204" s="3">
        <f>IF(AND($D204=1,$E204=1),VLOOKUP($C204,Sheet2!$A:$J,6,0),IF($E204=2,INDEX(Sheet2!J:J,MATCH($C204,Sheet2!$A:$A,0)),I203))</f>
        <v>0</v>
      </c>
      <c r="K204" s="31">
        <v>0</v>
      </c>
      <c r="L204" s="31">
        <v>0</v>
      </c>
      <c r="M204" s="31">
        <v>0</v>
      </c>
      <c r="N204" s="27">
        <f>VLOOKUP(B204,Sheet5!$D:$G,3,0)</f>
        <v>8</v>
      </c>
      <c r="O204" s="27">
        <f>VLOOKUP(B204,Sheet5!$D:$G,4,0)</f>
        <v>80</v>
      </c>
      <c r="P204" s="27" t="s">
        <v>56</v>
      </c>
      <c r="Q204" s="27">
        <f>IFERROR(VLOOKUP(R204,Sheet2!V:X,3,FALSE),VLOOKUP(B204,Sheet5!D:H,5,0))</f>
        <v>340020006</v>
      </c>
      <c r="R204" s="27" t="str">
        <f>IF(E204=2,INDEX(Sheet2!P:P,MATCH(C204,Sheet2!A:A,0)),INDEX(Sheet2!AB:AB,MATCH(N204,Sheet2!AA:AA,0)))</f>
        <v>攻击强化</v>
      </c>
      <c r="S204" s="27" t="str">
        <f>IF($E204=2,INDEX(Sheet2!Q:Q,MATCH($C204,Sheet2!$A:$A,0)),IF(OR(N204=3,N204=8,N204=13,,N204=38),INDEX(Sheet2!$AC:$AC,MATCH($N204,Sheet2!$AA:$AA,0))&amp;O204,INDEX(Sheet2!$AC:$AC,MATCH($N204,Sheet2!$AA:$AA,0))&amp;(O204/10)&amp;"%"))</f>
        <v>觉醒后基础攻击力增加80</v>
      </c>
      <c r="T204" s="3" t="str">
        <f>INDEX(Sheet6!G:G,MATCH(B204,Sheet6!A:A,0))</f>
        <v>1210004,20</v>
      </c>
      <c r="U204" s="3">
        <v>1120001</v>
      </c>
      <c r="V204" s="3">
        <f>INDEX(Sheet6!H:H,MATCH(B204,Sheet6!A:A,0))</f>
        <v>18000</v>
      </c>
      <c r="W204" s="23">
        <v>0</v>
      </c>
      <c r="X204" s="3" t="str">
        <f>VLOOKUP(B204,Sheet4!A:N,14,FALSE)</f>
        <v>1210001,72|1210002,36|1210003,36</v>
      </c>
      <c r="Y204" s="23">
        <v>1120001</v>
      </c>
      <c r="Z204" s="23">
        <f t="shared" si="2"/>
        <v>180000</v>
      </c>
      <c r="AA204" s="27" t="str">
        <f>IF($E204=2,INDEX(Sheet2!Q:Q,MATCH($C204,Sheet2!$A:$A,0)),IF(OR(N204=3,N204=8,N204=13,,N204=38),INDEX(Sheet2!$AC:$AC,MATCH($N204,Sheet2!$AA:$AA,0))&amp;O204,INDEX(Sheet2!$AC:$AC,MATCH($N204,Sheet2!$AA:$AA,0))&amp;(O204/10)&amp;"%"))</f>
        <v>觉醒后基础攻击力增加80</v>
      </c>
    </row>
    <row r="205" spans="1:27">
      <c r="A205" s="23" t="s">
        <v>53</v>
      </c>
      <c r="B205" s="23">
        <f t="shared" si="0"/>
        <v>1404</v>
      </c>
      <c r="C205" s="3">
        <v>14</v>
      </c>
      <c r="D205" s="3">
        <v>4</v>
      </c>
      <c r="E205" s="3">
        <f t="shared" si="6"/>
        <v>1</v>
      </c>
      <c r="F205" s="3">
        <f>IF(AND($D205=1,$E205=1),VLOOKUP($C205,Sheet2!$A:$J,3,0),IF($E205=2,INDEX(Sheet2!G:G,MATCH($C205,Sheet2!$A:$A,0)),F204))</f>
        <v>1401</v>
      </c>
      <c r="G205" s="3">
        <f>IF(AND($D205=1,$E205=1),VLOOKUP($C205,Sheet2!$A:$J,4,0),IF($E205=2,INDEX(Sheet2!H:H,MATCH($C205,Sheet2!$A:$A,0)),G204))</f>
        <v>0</v>
      </c>
      <c r="H205" s="3">
        <f>IF(AND($D205=1,$E205=1),VLOOKUP($C205,Sheet2!$A:$J,5,0),IF($E205=2,INDEX(Sheet2!I:I,MATCH($C205,Sheet2!$A:$A,0)),H204))</f>
        <v>1403</v>
      </c>
      <c r="I205" s="3">
        <f>IF(AND($D205=1,$E205=1),VLOOKUP($C205,Sheet2!$A:$J,6,0),IF($E205=2,INDEX(Sheet2!J:J,MATCH($C205,Sheet2!$A:$A,0)),I204))</f>
        <v>0</v>
      </c>
      <c r="K205" s="31">
        <v>0</v>
      </c>
      <c r="L205" s="31">
        <v>0</v>
      </c>
      <c r="M205" s="31">
        <v>0</v>
      </c>
      <c r="N205" s="27">
        <f>VLOOKUP(B205,Sheet5!$D:$G,3,0)</f>
        <v>13</v>
      </c>
      <c r="O205" s="27">
        <f>VLOOKUP(B205,Sheet5!$D:$G,4,0)</f>
        <v>104</v>
      </c>
      <c r="P205" s="27" t="s">
        <v>57</v>
      </c>
      <c r="Q205" s="27">
        <f>IFERROR(VLOOKUP(R205,Sheet2!V:X,3,FALSE),VLOOKUP(B205,Sheet5!D:H,5,0))</f>
        <v>340020004</v>
      </c>
      <c r="R205" s="27" t="str">
        <f>IF(E205=2,INDEX(Sheet2!P:P,MATCH(C205,Sheet2!A:A,0)),INDEX(Sheet2!AB:AB,MATCH(N205,Sheet2!AA:AA,0)))</f>
        <v>防御强化</v>
      </c>
      <c r="S205" s="27" t="str">
        <f>IF($E205=2,INDEX(Sheet2!Q:Q,MATCH($C205,Sheet2!$A:$A,0)),IF(OR(N205=3,N205=8,N205=13,,N205=38),INDEX(Sheet2!$AC:$AC,MATCH($N205,Sheet2!$AA:$AA,0))&amp;O205,INDEX(Sheet2!$AC:$AC,MATCH($N205,Sheet2!$AA:$AA,0))&amp;(O205/10)&amp;"%"))</f>
        <v>觉醒后基础防御力增加104</v>
      </c>
      <c r="T205" s="3" t="str">
        <f>INDEX(Sheet6!G:G,MATCH(B205,Sheet6!A:A,0))</f>
        <v>1210004,24</v>
      </c>
      <c r="U205" s="3">
        <v>1120001</v>
      </c>
      <c r="V205" s="3">
        <f>INDEX(Sheet6!H:H,MATCH(B205,Sheet6!A:A,0))</f>
        <v>26900</v>
      </c>
      <c r="W205" s="23">
        <v>0</v>
      </c>
      <c r="X205" s="3" t="str">
        <f>VLOOKUP(B205,Sheet4!A:N,14,FALSE)</f>
        <v>1210001,112|1210002,56|1210003,56</v>
      </c>
      <c r="Y205" s="23">
        <v>1120001</v>
      </c>
      <c r="Z205" s="23">
        <f t="shared" si="2"/>
        <v>269000</v>
      </c>
      <c r="AA205" s="27" t="str">
        <f>IF($E205=2,INDEX(Sheet2!Q:Q,MATCH($C205,Sheet2!$A:$A,0)),IF(OR(N205=3,N205=8,N205=13,,N205=38),INDEX(Sheet2!$AC:$AC,MATCH($N205,Sheet2!$AA:$AA,0))&amp;O205,INDEX(Sheet2!$AC:$AC,MATCH($N205,Sheet2!$AA:$AA,0))&amp;(O205/10)&amp;"%"))</f>
        <v>觉醒后基础防御力增加104</v>
      </c>
    </row>
    <row r="206" spans="1:27">
      <c r="A206" s="23" t="s">
        <v>53</v>
      </c>
      <c r="B206" s="23">
        <f t="shared" si="0"/>
        <v>1405</v>
      </c>
      <c r="C206" s="3">
        <v>14</v>
      </c>
      <c r="D206" s="3">
        <v>5</v>
      </c>
      <c r="E206" s="3">
        <f t="shared" si="6"/>
        <v>1</v>
      </c>
      <c r="F206" s="3">
        <f>IF(AND($D206=1,$E206=1),VLOOKUP($C206,Sheet2!$A:$J,3,0),IF($E206=2,INDEX(Sheet2!G:G,MATCH($C206,Sheet2!$A:$A,0)),F205))</f>
        <v>1401</v>
      </c>
      <c r="G206" s="3">
        <f>IF(AND($D206=1,$E206=1),VLOOKUP($C206,Sheet2!$A:$J,4,0),IF($E206=2,INDEX(Sheet2!H:H,MATCH($C206,Sheet2!$A:$A,0)),G205))</f>
        <v>0</v>
      </c>
      <c r="H206" s="3">
        <f>IF(AND($D206=1,$E206=1),VLOOKUP($C206,Sheet2!$A:$J,5,0),IF($E206=2,INDEX(Sheet2!I:I,MATCH($C206,Sheet2!$A:$A,0)),H205))</f>
        <v>1403</v>
      </c>
      <c r="I206" s="3">
        <f>IF(AND($D206=1,$E206=1),VLOOKUP($C206,Sheet2!$A:$J,6,0),IF($E206=2,INDEX(Sheet2!J:J,MATCH($C206,Sheet2!$A:$A,0)),I205))</f>
        <v>0</v>
      </c>
      <c r="K206" s="31">
        <v>0</v>
      </c>
      <c r="L206" s="31">
        <v>0</v>
      </c>
      <c r="M206" s="31">
        <v>0</v>
      </c>
      <c r="N206" s="27">
        <f>VLOOKUP(B206,Sheet5!$D:$G,3,0)</f>
        <v>3</v>
      </c>
      <c r="O206" s="27">
        <f>VLOOKUP(B206,Sheet5!$D:$G,4,0)</f>
        <v>960</v>
      </c>
      <c r="P206" s="27" t="s">
        <v>58</v>
      </c>
      <c r="Q206" s="27">
        <f>IFERROR(VLOOKUP(R206,Sheet2!V:X,3,FALSE),VLOOKUP(B206,Sheet5!D:H,5,0))</f>
        <v>340020010</v>
      </c>
      <c r="R206" s="27" t="str">
        <f>IF(E206=2,INDEX(Sheet2!P:P,MATCH(C206,Sheet2!A:A,0)),INDEX(Sheet2!AB:AB,MATCH(N206,Sheet2!AA:AA,0)))</f>
        <v>生命强化</v>
      </c>
      <c r="S206" s="27" t="str">
        <f>IF($E206=2,INDEX(Sheet2!Q:Q,MATCH($C206,Sheet2!$A:$A,0)),IF(OR(N206=3,N206=8,N206=13,,N206=38),INDEX(Sheet2!$AC:$AC,MATCH($N206,Sheet2!$AA:$AA,0))&amp;O206,INDEX(Sheet2!$AC:$AC,MATCH($N206,Sheet2!$AA:$AA,0))&amp;(O206/10)&amp;"%"))</f>
        <v>觉醒后基础生命上限增加960</v>
      </c>
      <c r="T206" s="3" t="str">
        <f>INDEX(Sheet6!G:G,MATCH(B206,Sheet6!A:A,0))</f>
        <v>1210004,32</v>
      </c>
      <c r="U206" s="3">
        <v>1120001</v>
      </c>
      <c r="V206" s="3">
        <f>INDEX(Sheet6!H:H,MATCH(B206,Sheet6!A:A,0))</f>
        <v>37600</v>
      </c>
      <c r="W206" s="23">
        <v>0</v>
      </c>
      <c r="X206" s="3" t="str">
        <f>VLOOKUP(B206,Sheet4!A:N,14,FALSE)</f>
        <v>1210001,160|1210002,80|1210003,80</v>
      </c>
      <c r="Y206" s="23">
        <v>1120001</v>
      </c>
      <c r="Z206" s="23">
        <f t="shared" si="2"/>
        <v>376000</v>
      </c>
      <c r="AA206" s="27" t="str">
        <f>IF($E206=2,INDEX(Sheet2!Q:Q,MATCH($C206,Sheet2!$A:$A,0)),IF(OR(N206=3,N206=8,N206=13,,N206=38),INDEX(Sheet2!$AC:$AC,MATCH($N206,Sheet2!$AA:$AA,0))&amp;O206,INDEX(Sheet2!$AC:$AC,MATCH($N206,Sheet2!$AA:$AA,0))&amp;(O206/10)&amp;"%"))</f>
        <v>觉醒后基础生命上限增加960</v>
      </c>
    </row>
    <row r="207" spans="1:27">
      <c r="A207" s="23" t="s">
        <v>53</v>
      </c>
      <c r="B207" s="23">
        <f t="shared" si="0"/>
        <v>1406</v>
      </c>
      <c r="C207" s="3">
        <v>14</v>
      </c>
      <c r="D207" s="3">
        <v>6</v>
      </c>
      <c r="E207" s="3">
        <f t="shared" si="6"/>
        <v>1</v>
      </c>
      <c r="F207" s="3">
        <f>IF(AND($D207=1,$E207=1),VLOOKUP($C207,Sheet2!$A:$J,3,0),IF($E207=2,INDEX(Sheet2!G:G,MATCH($C207,Sheet2!$A:$A,0)),F206))</f>
        <v>1401</v>
      </c>
      <c r="G207" s="3">
        <f>IF(AND($D207=1,$E207=1),VLOOKUP($C207,Sheet2!$A:$J,4,0),IF($E207=2,INDEX(Sheet2!H:H,MATCH($C207,Sheet2!$A:$A,0)),G206))</f>
        <v>0</v>
      </c>
      <c r="H207" s="3">
        <f>IF(AND($D207=1,$E207=1),VLOOKUP($C207,Sheet2!$A:$J,5,0),IF($E207=2,INDEX(Sheet2!I:I,MATCH($C207,Sheet2!$A:$A,0)),H206))</f>
        <v>1403</v>
      </c>
      <c r="I207" s="3">
        <f>IF(AND($D207=1,$E207=1),VLOOKUP($C207,Sheet2!$A:$J,6,0),IF($E207=2,INDEX(Sheet2!J:J,MATCH($C207,Sheet2!$A:$A,0)),I206))</f>
        <v>0</v>
      </c>
      <c r="K207" s="31">
        <v>0</v>
      </c>
      <c r="L207" s="31">
        <v>0</v>
      </c>
      <c r="M207" s="31">
        <v>0</v>
      </c>
      <c r="N207" s="27">
        <f>VLOOKUP(B207,Sheet5!$D:$G,3,0)</f>
        <v>8</v>
      </c>
      <c r="O207" s="27">
        <f>VLOOKUP(B207,Sheet5!$D:$G,4,0)</f>
        <v>160</v>
      </c>
      <c r="P207" s="27" t="s">
        <v>59</v>
      </c>
      <c r="Q207" s="27">
        <f>IFERROR(VLOOKUP(R207,Sheet2!V:X,3,FALSE),VLOOKUP(B207,Sheet5!D:H,5,0))</f>
        <v>340020007</v>
      </c>
      <c r="R207" s="27" t="str">
        <f>IF(E207=2,INDEX(Sheet2!P:P,MATCH(C207,Sheet2!A:A,0)),INDEX(Sheet2!AB:AB,MATCH(N207,Sheet2!AA:AA,0)))</f>
        <v>攻击强化</v>
      </c>
      <c r="S207" s="27" t="str">
        <f>IF($E207=2,INDEX(Sheet2!Q:Q,MATCH($C207,Sheet2!$A:$A,0)),IF(OR(N207=3,N207=8,N207=13,,N207=38),INDEX(Sheet2!$AC:$AC,MATCH($N207,Sheet2!$AA:$AA,0))&amp;O207,INDEX(Sheet2!$AC:$AC,MATCH($N207,Sheet2!$AA:$AA,0))&amp;(O207/10)&amp;"%"))</f>
        <v>觉醒后基础攻击力增加160</v>
      </c>
      <c r="T207" s="3" t="str">
        <f>INDEX(Sheet6!G:G,MATCH(B207,Sheet6!A:A,0))</f>
        <v>1210007,12</v>
      </c>
      <c r="U207" s="3">
        <v>1120001</v>
      </c>
      <c r="V207" s="3">
        <f>INDEX(Sheet6!H:H,MATCH(B207,Sheet6!A:A,0))</f>
        <v>51600</v>
      </c>
      <c r="W207" s="23">
        <v>0</v>
      </c>
      <c r="X207" s="3" t="str">
        <f>VLOOKUP(B207,Sheet4!A:N,14,FALSE)</f>
        <v>1210001,216|1210002,108|1210003,108</v>
      </c>
      <c r="Y207" s="23">
        <v>1120001</v>
      </c>
      <c r="Z207" s="23">
        <f t="shared" si="2"/>
        <v>516000</v>
      </c>
      <c r="AA207" s="27" t="str">
        <f>IF($E207=2,INDEX(Sheet2!Q:Q,MATCH($C207,Sheet2!$A:$A,0)),IF(OR(N207=3,N207=8,N207=13,,N207=38),INDEX(Sheet2!$AC:$AC,MATCH($N207,Sheet2!$AA:$AA,0))&amp;O207,INDEX(Sheet2!$AC:$AC,MATCH($N207,Sheet2!$AA:$AA,0))&amp;(O207/10)&amp;"%"))</f>
        <v>觉醒后基础攻击力增加160</v>
      </c>
    </row>
    <row r="208" spans="1:27">
      <c r="A208" s="23" t="s">
        <v>53</v>
      </c>
      <c r="B208" s="23">
        <f t="shared" si="0"/>
        <v>1407</v>
      </c>
      <c r="C208" s="3">
        <v>14</v>
      </c>
      <c r="D208" s="3">
        <v>7</v>
      </c>
      <c r="E208" s="3">
        <f t="shared" si="6"/>
        <v>2</v>
      </c>
      <c r="F208" s="3">
        <f>IF(AND($D208=1,$E208=1),VLOOKUP($C208,Sheet2!$A:$J,3,0),IF($E208=2,INDEX(Sheet2!G:G,MATCH($C208,Sheet2!$A:$A,0)),F207))</f>
        <v>1401</v>
      </c>
      <c r="G208" s="3">
        <f>IF(AND($D208=1,$E208=1),VLOOKUP($C208,Sheet2!$A:$J,4,0),IF($E208=2,INDEX(Sheet2!H:H,MATCH($C208,Sheet2!$A:$A,0)),G207))</f>
        <v>1402</v>
      </c>
      <c r="H208" s="3">
        <f>IF(AND($D208=1,$E208=1),VLOOKUP($C208,Sheet2!$A:$J,5,0),IF($E208=2,INDEX(Sheet2!I:I,MATCH($C208,Sheet2!$A:$A,0)),H207))</f>
        <v>1403</v>
      </c>
      <c r="I208" s="3">
        <f>IF(AND($D208=1,$E208=1),VLOOKUP($C208,Sheet2!$A:$J,6,0),IF($E208=2,INDEX(Sheet2!J:J,MATCH($C208,Sheet2!$A:$A,0)),I207))</f>
        <v>0</v>
      </c>
      <c r="K208" s="31">
        <v>0</v>
      </c>
      <c r="L208" s="31">
        <v>0</v>
      </c>
      <c r="M208" s="31">
        <v>0</v>
      </c>
      <c r="N208" s="27">
        <f>VLOOKUP(B208,Sheet5!$D:$G,3,0)</f>
        <v>0</v>
      </c>
      <c r="O208" s="27">
        <f>VLOOKUP(B208,Sheet5!$D:$G,4,0)</f>
        <v>0</v>
      </c>
      <c r="P208" s="27" t="s">
        <v>60</v>
      </c>
      <c r="Q208" s="27">
        <f>IFERROR(VLOOKUP(R208,Sheet2!V:X,3,FALSE),VLOOKUP(B208,Sheet5!D:H,5,0))</f>
        <v>311001402</v>
      </c>
      <c r="R208" s="27" t="str">
        <f>IF(E208=2,INDEX(Sheet2!P:P,MATCH(C208,Sheet2!A:A,0)),INDEX(Sheet2!AB:AB,MATCH(N208,Sheet2!AA:AA,0)))</f>
        <v>弱点侦破</v>
      </c>
      <c r="S208" s="27" t="str">
        <f>IF($E208=2,INDEX(Sheet2!Q:Q,MATCH($C208,Sheet2!$A:$A,0)),IF(OR(N208=3,N208=8,N208=13,,N208=38),INDEX(Sheet2!$AC:$AC,MATCH($N208,Sheet2!$AA:$AA,0))&amp;O208,INDEX(Sheet2!$AC:$AC,MATCH($N208,Sheet2!$AA:$AA,0))&amp;(O208/10)&amp;"%"))</f>
        <v>黄金球的子弹总能通过反弹跳弹的方式攻击到敌人弱点。在黄金球行动回合上有&lt;color=#f2b600&gt;AT Bonus&lt;/color&gt;时，首次伤害可以使敌人陷入&lt;color=#f2b600&gt;暴露状态&lt;/color&gt;，在暴露状态下的敌人受到伤害提高&lt;color=#e56000&gt;10%&lt;/color&gt;</v>
      </c>
      <c r="T208" s="3" t="str">
        <f>INDEX(Sheet6!G:G,MATCH(B208,Sheet6!A:A,0))</f>
        <v>1210007,16</v>
      </c>
      <c r="U208" s="3">
        <v>1120001</v>
      </c>
      <c r="V208" s="3">
        <f>INDEX(Sheet6!H:H,MATCH(B208,Sheet6!A:A,0))</f>
        <v>69600</v>
      </c>
      <c r="W208" s="23">
        <v>0</v>
      </c>
      <c r="X208" s="3" t="str">
        <f>VLOOKUP(B208,Sheet4!A:N,14,FALSE)</f>
        <v>1210001,280|1210002,140|1210003,140</v>
      </c>
      <c r="Y208" s="23">
        <v>1120001</v>
      </c>
      <c r="Z208" s="23">
        <f t="shared" si="2"/>
        <v>696000</v>
      </c>
      <c r="AA208" s="27" t="str">
        <f>IF($E208=2,INDEX(Sheet2!Q:Q,MATCH($C208,Sheet2!$A:$A,0)),IF(OR(N208=3,N208=8,N208=13,,N208=38),INDEX(Sheet2!$AC:$AC,MATCH($N208,Sheet2!$AA:$AA,0))&amp;O208,INDEX(Sheet2!$AC:$AC,MATCH($N208,Sheet2!$AA:$AA,0))&amp;(O208/10)&amp;"%"))</f>
        <v>黄金球的子弹总能通过反弹跳弹的方式攻击到敌人弱点。在黄金球行动回合上有&lt;color=#f2b600&gt;AT Bonus&lt;/color&gt;时，首次伤害可以使敌人陷入&lt;color=#f2b600&gt;暴露状态&lt;/color&gt;，在暴露状态下的敌人受到伤害提高&lt;color=#e56000&gt;10%&lt;/color&gt;</v>
      </c>
    </row>
    <row r="209" spans="1:27">
      <c r="A209" s="23" t="s">
        <v>53</v>
      </c>
      <c r="B209" s="23">
        <f t="shared" ref="B209:B229" si="7">C209*100+D209</f>
        <v>1408</v>
      </c>
      <c r="C209" s="3">
        <v>14</v>
      </c>
      <c r="D209" s="3">
        <v>8</v>
      </c>
      <c r="E209" s="3">
        <f t="shared" si="6"/>
        <v>1</v>
      </c>
      <c r="F209" s="3">
        <f>IF(AND($D209=1,$E209=1),VLOOKUP($C209,Sheet2!$A:$J,3,0),IF($E209=2,INDEX(Sheet2!G:G,MATCH($C209,Sheet2!$A:$A,0)),F208))</f>
        <v>1401</v>
      </c>
      <c r="G209" s="3">
        <f>IF(AND($D209=1,$E209=1),VLOOKUP($C209,Sheet2!$A:$J,4,0),IF($E209=2,INDEX(Sheet2!H:H,MATCH($C209,Sheet2!$A:$A,0)),G208))</f>
        <v>1402</v>
      </c>
      <c r="H209" s="3">
        <f>IF(AND($D209=1,$E209=1),VLOOKUP($C209,Sheet2!$A:$J,5,0),IF($E209=2,INDEX(Sheet2!I:I,MATCH($C209,Sheet2!$A:$A,0)),H208))</f>
        <v>1403</v>
      </c>
      <c r="I209" s="3">
        <f>IF(AND($D209=1,$E209=1),VLOOKUP($C209,Sheet2!$A:$J,6,0),IF($E209=2,INDEX(Sheet2!J:J,MATCH($C209,Sheet2!$A:$A,0)),I208))</f>
        <v>0</v>
      </c>
      <c r="K209" s="31">
        <v>0</v>
      </c>
      <c r="L209" s="31">
        <v>0</v>
      </c>
      <c r="M209" s="31">
        <v>0</v>
      </c>
      <c r="N209" s="27">
        <f>VLOOKUP(B209,Sheet5!$D:$G,3,0)</f>
        <v>8</v>
      </c>
      <c r="O209" s="27">
        <f>VLOOKUP(B209,Sheet5!$D:$G,4,0)</f>
        <v>80</v>
      </c>
      <c r="P209" s="27" t="s">
        <v>54</v>
      </c>
      <c r="Q209" s="27">
        <f>IFERROR(VLOOKUP(R209,Sheet2!V:X,3,FALSE),VLOOKUP(B209,Sheet5!D:H,5,0))</f>
        <v>340020006</v>
      </c>
      <c r="R209" s="27" t="str">
        <f>IF($E209=2,INDEX(Sheet2!P:P,MATCH($C209,Sheet2!$A:$A,0)),INDEX(Sheet2!$AB:$AB,MATCH($N209,Sheet2!$AA:$AA,0)))</f>
        <v>攻击强化</v>
      </c>
      <c r="S209" s="27" t="str">
        <f>IF($E209=2,INDEX(Sheet2!Q:Q,MATCH($C209,Sheet2!$A:$A,0)),IF(OR(N209=3,N209=8,N209=13,,N209=38),INDEX(Sheet2!$AC:$AC,MATCH($N209,Sheet2!$AA:$AA,0))&amp;O209,INDEX(Sheet2!$AC:$AC,MATCH($N209,Sheet2!$AA:$AA,0))&amp;(O209/10)&amp;"%"))</f>
        <v>觉醒后基础攻击力增加80</v>
      </c>
      <c r="T209" s="3" t="str">
        <f>INDEX(Sheet6!G:G,MATCH(B209,Sheet6!A:A,0))</f>
        <v>1210007,5|1430002,1</v>
      </c>
      <c r="U209" s="3">
        <v>1120001</v>
      </c>
      <c r="V209" s="3">
        <f>INDEX(Sheet6!H:H,MATCH(B209,Sheet6!A:A,0))</f>
        <v>15600</v>
      </c>
      <c r="W209" s="23">
        <v>0</v>
      </c>
      <c r="X209" s="3" t="s">
        <v>1337</v>
      </c>
      <c r="Y209" s="23">
        <v>1120001</v>
      </c>
      <c r="Z209" s="23">
        <v>104000</v>
      </c>
      <c r="AA209" s="27" t="str">
        <f>IF($E209=2,INDEX(Sheet2!Q:Q,MATCH($C209,Sheet2!$A:$A,0)),IF(OR(N209=3,N209=8,N209=13,,N209=38),INDEX(Sheet2!$AC:$AC,MATCH($N209,Sheet2!$AA:$AA,0))&amp;O209,INDEX(Sheet2!$AC:$AC,MATCH($N209,Sheet2!$AA:$AA,0))&amp;(O209/10)&amp;"%"))</f>
        <v>觉醒后基础攻击力增加80</v>
      </c>
    </row>
    <row r="210" spans="1:27">
      <c r="A210" s="23" t="s">
        <v>53</v>
      </c>
      <c r="B210" s="23">
        <f t="shared" si="7"/>
        <v>1409</v>
      </c>
      <c r="C210" s="3">
        <v>14</v>
      </c>
      <c r="D210" s="3">
        <v>9</v>
      </c>
      <c r="E210" s="3">
        <f t="shared" si="6"/>
        <v>1</v>
      </c>
      <c r="F210" s="3">
        <f>IF(AND($D210=1,$E210=1),VLOOKUP($C210,Sheet2!$A:$J,3,0),IF($E210=2,INDEX(Sheet2!G:G,MATCH($C210,Sheet2!$A:$A,0)),F209))</f>
        <v>1401</v>
      </c>
      <c r="G210" s="3">
        <f>IF(AND($D210=1,$E210=1),VLOOKUP($C210,Sheet2!$A:$J,4,0),IF($E210=2,INDEX(Sheet2!H:H,MATCH($C210,Sheet2!$A:$A,0)),G209))</f>
        <v>1402</v>
      </c>
      <c r="H210" s="3">
        <f>IF(AND($D210=1,$E210=1),VLOOKUP($C210,Sheet2!$A:$J,5,0),IF($E210=2,INDEX(Sheet2!I:I,MATCH($C210,Sheet2!$A:$A,0)),H209))</f>
        <v>1403</v>
      </c>
      <c r="I210" s="3">
        <f>IF(AND($D210=1,$E210=1),VLOOKUP($C210,Sheet2!$A:$J,6,0),IF($E210=2,INDEX(Sheet2!J:J,MATCH($C210,Sheet2!$A:$A,0)),I209))</f>
        <v>0</v>
      </c>
      <c r="K210" s="31">
        <v>0</v>
      </c>
      <c r="L210" s="31">
        <v>0</v>
      </c>
      <c r="M210" s="31">
        <v>0</v>
      </c>
      <c r="N210" s="27">
        <f>VLOOKUP(B210,Sheet5!$D:$G,3,0)</f>
        <v>3</v>
      </c>
      <c r="O210" s="27">
        <f>VLOOKUP(B210,Sheet5!$D:$G,4,0)</f>
        <v>480</v>
      </c>
      <c r="P210" s="27" t="s">
        <v>55</v>
      </c>
      <c r="Q210" s="27">
        <f>IFERROR(VLOOKUP(R210,Sheet2!V:X,3,FALSE),VLOOKUP(B210,Sheet5!D:H,5,0))</f>
        <v>340020009</v>
      </c>
      <c r="R210" s="27" t="str">
        <f>IF(E210=2,INDEX(Sheet2!P:P,MATCH(C210,Sheet2!A:A,0)),INDEX(Sheet2!AB:AB,MATCH(N210,Sheet2!AA:AA,0)))</f>
        <v>生命强化</v>
      </c>
      <c r="S210" s="27" t="str">
        <f>IF($E210=2,INDEX(Sheet2!Q:Q,MATCH($C210,Sheet2!$A:$A,0)),IF(OR(N210=3,N210=8,N210=13,,N210=38),INDEX(Sheet2!$AC:$AC,MATCH($N210,Sheet2!$AA:$AA,0))&amp;O210,INDEX(Sheet2!$AC:$AC,MATCH($N210,Sheet2!$AA:$AA,0))&amp;(O210/10)&amp;"%"))</f>
        <v>觉醒后基础生命上限增加480</v>
      </c>
      <c r="T210" s="3" t="str">
        <f>INDEX(Sheet6!G:G,MATCH(B210,Sheet6!A:A,0))</f>
        <v>1210007,8|1430002,2</v>
      </c>
      <c r="U210" s="3">
        <v>1120001</v>
      </c>
      <c r="V210" s="3">
        <f>INDEX(Sheet6!H:H,MATCH(B210,Sheet6!A:A,0))</f>
        <v>18000</v>
      </c>
      <c r="W210" s="23">
        <v>0</v>
      </c>
      <c r="X210" s="3" t="s">
        <v>1338</v>
      </c>
      <c r="Y210" s="23">
        <v>1120001</v>
      </c>
      <c r="Z210" s="23">
        <v>120000</v>
      </c>
      <c r="AA210" s="27" t="str">
        <f>IF($E210=2,INDEX(Sheet2!Q:Q,MATCH($C210,Sheet2!$A:$A,0)),IF(OR(N210=3,N210=8,N210=13,,N210=38),INDEX(Sheet2!$AC:$AC,MATCH($N210,Sheet2!$AA:$AA,0))&amp;O210,INDEX(Sheet2!$AC:$AC,MATCH($N210,Sheet2!$AA:$AA,0))&amp;(O210/10)&amp;"%"))</f>
        <v>觉醒后基础生命上限增加480</v>
      </c>
    </row>
    <row r="211" spans="1:27">
      <c r="A211" s="23" t="s">
        <v>53</v>
      </c>
      <c r="B211" s="23">
        <f t="shared" si="7"/>
        <v>1410</v>
      </c>
      <c r="C211" s="3">
        <v>14</v>
      </c>
      <c r="D211" s="3">
        <v>10</v>
      </c>
      <c r="E211" s="3">
        <f t="shared" si="6"/>
        <v>1</v>
      </c>
      <c r="F211" s="3">
        <f>IF(AND($D211=1,$E211=1),VLOOKUP($C211,Sheet2!$A:$J,3,0),IF($E211=2,INDEX(Sheet2!G:G,MATCH($C211,Sheet2!$A:$A,0)),F210))</f>
        <v>1401</v>
      </c>
      <c r="G211" s="3">
        <f>IF(AND($D211=1,$E211=1),VLOOKUP($C211,Sheet2!$A:$J,4,0),IF($E211=2,INDEX(Sheet2!H:H,MATCH($C211,Sheet2!$A:$A,0)),G210))</f>
        <v>1402</v>
      </c>
      <c r="H211" s="3">
        <f>IF(AND($D211=1,$E211=1),VLOOKUP($C211,Sheet2!$A:$J,5,0),IF($E211=2,INDEX(Sheet2!I:I,MATCH($C211,Sheet2!$A:$A,0)),H210))</f>
        <v>1403</v>
      </c>
      <c r="I211" s="3">
        <f>IF(AND($D211=1,$E211=1),VLOOKUP($C211,Sheet2!$A:$J,6,0),IF($E211=2,INDEX(Sheet2!J:J,MATCH($C211,Sheet2!$A:$A,0)),I210))</f>
        <v>0</v>
      </c>
      <c r="K211" s="31">
        <v>0</v>
      </c>
      <c r="L211" s="31">
        <v>0</v>
      </c>
      <c r="M211" s="31">
        <v>0</v>
      </c>
      <c r="N211" s="27">
        <f>VLOOKUP(B211,Sheet5!$D:$G,3,0)</f>
        <v>8</v>
      </c>
      <c r="O211" s="27">
        <f>VLOOKUP(B211,Sheet5!$D:$G,4,0)</f>
        <v>80</v>
      </c>
      <c r="P211" s="27" t="s">
        <v>56</v>
      </c>
      <c r="Q211" s="27">
        <f>IFERROR(VLOOKUP(R211,Sheet2!V:X,3,FALSE),VLOOKUP(B211,Sheet5!D:H,5,0))</f>
        <v>340020006</v>
      </c>
      <c r="R211" s="27" t="str">
        <f>IF(E211=2,INDEX(Sheet2!P:P,MATCH(C211,Sheet2!A:A,0)),INDEX(Sheet2!AB:AB,MATCH(N211,Sheet2!AA:AA,0)))</f>
        <v>攻击强化</v>
      </c>
      <c r="S211" s="27" t="str">
        <f>IF($E211=2,INDEX(Sheet2!Q:Q,MATCH($C211,Sheet2!$A:$A,0)),IF(OR(N211=3,N211=8,N211=13,,N211=38),INDEX(Sheet2!$AC:$AC,MATCH($N211,Sheet2!$AA:$AA,0))&amp;O211,INDEX(Sheet2!$AC:$AC,MATCH($N211,Sheet2!$AA:$AA,0))&amp;(O211/10)&amp;"%"))</f>
        <v>觉醒后基础攻击力增加80</v>
      </c>
      <c r="T211" s="3" t="str">
        <f>INDEX(Sheet6!G:G,MATCH(B211,Sheet6!A:A,0))</f>
        <v>1210007,10|1430002,3</v>
      </c>
      <c r="U211" s="3">
        <v>1120001</v>
      </c>
      <c r="V211" s="3">
        <f>INDEX(Sheet6!H:H,MATCH(B211,Sheet6!A:A,0))</f>
        <v>27000</v>
      </c>
      <c r="W211" s="23">
        <v>0</v>
      </c>
      <c r="X211" s="3" t="s">
        <v>1339</v>
      </c>
      <c r="Y211" s="23">
        <v>1120001</v>
      </c>
      <c r="Z211" s="23">
        <v>180000</v>
      </c>
      <c r="AA211" s="27" t="str">
        <f>IF($E211=2,INDEX(Sheet2!Q:Q,MATCH($C211,Sheet2!$A:$A,0)),IF(OR(N211=3,N211=8,N211=13,,N211=38),INDEX(Sheet2!$AC:$AC,MATCH($N211,Sheet2!$AA:$AA,0))&amp;O211,INDEX(Sheet2!$AC:$AC,MATCH($N211,Sheet2!$AA:$AA,0))&amp;(O211/10)&amp;"%"))</f>
        <v>觉醒后基础攻击力增加80</v>
      </c>
    </row>
    <row r="212" spans="1:27">
      <c r="A212" s="23" t="s">
        <v>53</v>
      </c>
      <c r="B212" s="23">
        <f t="shared" si="7"/>
        <v>1411</v>
      </c>
      <c r="C212" s="3">
        <v>14</v>
      </c>
      <c r="D212" s="3">
        <v>11</v>
      </c>
      <c r="E212" s="3">
        <f t="shared" si="6"/>
        <v>1</v>
      </c>
      <c r="F212" s="3">
        <f>IF(AND($D212=1,$E212=1),VLOOKUP($C212,Sheet2!$A:$J,3,0),IF($E212=2,INDEX(Sheet2!G:G,MATCH($C212,Sheet2!$A:$A,0)),F211))</f>
        <v>1401</v>
      </c>
      <c r="G212" s="3">
        <f>IF(AND($D212=1,$E212=1),VLOOKUP($C212,Sheet2!$A:$J,4,0),IF($E212=2,INDEX(Sheet2!H:H,MATCH($C212,Sheet2!$A:$A,0)),G211))</f>
        <v>1402</v>
      </c>
      <c r="H212" s="3">
        <f>IF(AND($D212=1,$E212=1),VLOOKUP($C212,Sheet2!$A:$J,5,0),IF($E212=2,INDEX(Sheet2!I:I,MATCH($C212,Sheet2!$A:$A,0)),H211))</f>
        <v>1403</v>
      </c>
      <c r="I212" s="3">
        <f>IF(AND($D212=1,$E212=1),VLOOKUP($C212,Sheet2!$A:$J,6,0),IF($E212=2,INDEX(Sheet2!J:J,MATCH($C212,Sheet2!$A:$A,0)),I211))</f>
        <v>0</v>
      </c>
      <c r="K212" s="31">
        <v>0</v>
      </c>
      <c r="L212" s="31">
        <v>0</v>
      </c>
      <c r="M212" s="31">
        <v>0</v>
      </c>
      <c r="N212" s="27">
        <f>VLOOKUP(B212,Sheet5!$D:$G,3,0)</f>
        <v>13</v>
      </c>
      <c r="O212" s="27">
        <f>VLOOKUP(B212,Sheet5!$D:$G,4,0)</f>
        <v>104</v>
      </c>
      <c r="P212" s="27" t="s">
        <v>57</v>
      </c>
      <c r="Q212" s="27">
        <f>IFERROR(VLOOKUP(R212,Sheet2!V:X,3,FALSE),VLOOKUP(B212,Sheet5!D:H,5,0))</f>
        <v>340020004</v>
      </c>
      <c r="R212" s="27" t="str">
        <f>IF(E212=2,INDEX(Sheet2!P:P,MATCH(C212,Sheet2!A:A,0)),INDEX(Sheet2!AB:AB,MATCH(N212,Sheet2!AA:AA,0)))</f>
        <v>防御强化</v>
      </c>
      <c r="S212" s="27" t="str">
        <f>IF($E212=2,INDEX(Sheet2!Q:Q,MATCH($C212,Sheet2!$A:$A,0)),IF(OR(N212=3,N212=8,N212=13,,N212=38),INDEX(Sheet2!$AC:$AC,MATCH($N212,Sheet2!$AA:$AA,0))&amp;O212,INDEX(Sheet2!$AC:$AC,MATCH($N212,Sheet2!$AA:$AA,0))&amp;(O212/10)&amp;"%"))</f>
        <v>觉醒后基础防御力增加104</v>
      </c>
      <c r="T212" s="3" t="str">
        <f>INDEX(Sheet6!G:G,MATCH(B212,Sheet6!A:A,0))</f>
        <v>1210007,12|1430002,4</v>
      </c>
      <c r="U212" s="3">
        <v>1120001</v>
      </c>
      <c r="V212" s="3">
        <f>INDEX(Sheet6!H:H,MATCH(B212,Sheet6!A:A,0))</f>
        <v>40350</v>
      </c>
      <c r="W212" s="23">
        <v>0</v>
      </c>
      <c r="X212" s="3" t="s">
        <v>1340</v>
      </c>
      <c r="Y212" s="23">
        <v>1120001</v>
      </c>
      <c r="Z212" s="23">
        <v>269000</v>
      </c>
      <c r="AA212" s="27" t="str">
        <f>IF($E212=2,INDEX(Sheet2!Q:Q,MATCH($C212,Sheet2!$A:$A,0)),IF(OR(N212=3,N212=8,N212=13,,N212=38),INDEX(Sheet2!$AC:$AC,MATCH($N212,Sheet2!$AA:$AA,0))&amp;O212,INDEX(Sheet2!$AC:$AC,MATCH($N212,Sheet2!$AA:$AA,0))&amp;(O212/10)&amp;"%"))</f>
        <v>觉醒后基础防御力增加104</v>
      </c>
    </row>
    <row r="213" spans="1:27">
      <c r="A213" s="23" t="s">
        <v>53</v>
      </c>
      <c r="B213" s="23">
        <f t="shared" si="7"/>
        <v>1412</v>
      </c>
      <c r="C213" s="3">
        <v>14</v>
      </c>
      <c r="D213" s="3">
        <v>12</v>
      </c>
      <c r="E213" s="3">
        <f t="shared" si="6"/>
        <v>1</v>
      </c>
      <c r="F213" s="3">
        <f>IF(AND($D213=1,$E213=1),VLOOKUP($C213,Sheet2!$A:$J,3,0),IF($E213=2,INDEX(Sheet2!G:G,MATCH($C213,Sheet2!$A:$A,0)),F212))</f>
        <v>1401</v>
      </c>
      <c r="G213" s="3">
        <f>IF(AND($D213=1,$E213=1),VLOOKUP($C213,Sheet2!$A:$J,4,0),IF($E213=2,INDEX(Sheet2!H:H,MATCH($C213,Sheet2!$A:$A,0)),G212))</f>
        <v>1402</v>
      </c>
      <c r="H213" s="3">
        <f>IF(AND($D213=1,$E213=1),VLOOKUP($C213,Sheet2!$A:$J,5,0),IF($E213=2,INDEX(Sheet2!I:I,MATCH($C213,Sheet2!$A:$A,0)),H212))</f>
        <v>1403</v>
      </c>
      <c r="I213" s="3">
        <f>IF(AND($D213=1,$E213=1),VLOOKUP($C213,Sheet2!$A:$J,6,0),IF($E213=2,INDEX(Sheet2!J:J,MATCH($C213,Sheet2!$A:$A,0)),I212))</f>
        <v>0</v>
      </c>
      <c r="K213" s="31">
        <v>0</v>
      </c>
      <c r="L213" s="31">
        <v>0</v>
      </c>
      <c r="M213" s="31">
        <v>0</v>
      </c>
      <c r="N213" s="27">
        <f>VLOOKUP(B213,Sheet5!$D:$G,3,0)</f>
        <v>3</v>
      </c>
      <c r="O213" s="27">
        <f>VLOOKUP(B213,Sheet5!$D:$G,4,0)</f>
        <v>960</v>
      </c>
      <c r="P213" s="27" t="s">
        <v>58</v>
      </c>
      <c r="Q213" s="27">
        <f>IFERROR(VLOOKUP(R213,Sheet2!V:X,3,FALSE),VLOOKUP(B213,Sheet5!D:H,5,0))</f>
        <v>340020010</v>
      </c>
      <c r="R213" s="27" t="str">
        <f>IF(E213=2,INDEX(Sheet2!P:P,MATCH(C213,Sheet2!A:A,0)),INDEX(Sheet2!AB:AB,MATCH(N213,Sheet2!AA:AA,0)))</f>
        <v>生命强化</v>
      </c>
      <c r="S213" s="27" t="str">
        <f>IF($E213=2,INDEX(Sheet2!Q:Q,MATCH($C213,Sheet2!$A:$A,0)),IF(OR(N213=3,N213=8,N213=13,,N213=38),INDEX(Sheet2!$AC:$AC,MATCH($N213,Sheet2!$AA:$AA,0))&amp;O213,INDEX(Sheet2!$AC:$AC,MATCH($N213,Sheet2!$AA:$AA,0))&amp;(O213/10)&amp;"%"))</f>
        <v>觉醒后基础生命上限增加960</v>
      </c>
      <c r="T213" s="3" t="str">
        <f>INDEX(Sheet6!G:G,MATCH(B213,Sheet6!A:A,0))</f>
        <v>1210007,16|1430002,5</v>
      </c>
      <c r="U213" s="3">
        <v>1120001</v>
      </c>
      <c r="V213" s="3">
        <f>INDEX(Sheet6!H:H,MATCH(B213,Sheet6!A:A,0))</f>
        <v>56400</v>
      </c>
      <c r="W213" s="23">
        <v>0</v>
      </c>
      <c r="X213" s="3" t="s">
        <v>1341</v>
      </c>
      <c r="Y213" s="23">
        <v>1120001</v>
      </c>
      <c r="Z213" s="23">
        <v>376000</v>
      </c>
      <c r="AA213" s="27" t="str">
        <f>IF($E213=2,INDEX(Sheet2!Q:Q,MATCH($C213,Sheet2!$A:$A,0)),IF(OR(N213=3,N213=8,N213=13,,N213=38),INDEX(Sheet2!$AC:$AC,MATCH($N213,Sheet2!$AA:$AA,0))&amp;O213,INDEX(Sheet2!$AC:$AC,MATCH($N213,Sheet2!$AA:$AA,0))&amp;(O213/10)&amp;"%"))</f>
        <v>觉醒后基础生命上限增加960</v>
      </c>
    </row>
    <row r="214" spans="1:27">
      <c r="A214" s="23" t="s">
        <v>53</v>
      </c>
      <c r="B214" s="23">
        <f t="shared" si="7"/>
        <v>1413</v>
      </c>
      <c r="C214" s="3">
        <v>14</v>
      </c>
      <c r="D214" s="3">
        <v>13</v>
      </c>
      <c r="E214" s="3">
        <f t="shared" si="6"/>
        <v>1</v>
      </c>
      <c r="F214" s="3">
        <f>IF(AND($D214=1,$E214=1),VLOOKUP($C214,Sheet2!$A:$J,3,0),IF($E214=2,INDEX(Sheet2!G:G,MATCH($C214,Sheet2!$A:$A,0)),F213))</f>
        <v>1401</v>
      </c>
      <c r="G214" s="3">
        <f>IF(AND($D214=1,$E214=1),VLOOKUP($C214,Sheet2!$A:$J,4,0),IF($E214=2,INDEX(Sheet2!H:H,MATCH($C214,Sheet2!$A:$A,0)),G213))</f>
        <v>1402</v>
      </c>
      <c r="H214" s="3">
        <f>IF(AND($D214=1,$E214=1),VLOOKUP($C214,Sheet2!$A:$J,5,0),IF($E214=2,INDEX(Sheet2!I:I,MATCH($C214,Sheet2!$A:$A,0)),H213))</f>
        <v>1403</v>
      </c>
      <c r="I214" s="3">
        <f>IF(AND($D214=1,$E214=1),VLOOKUP($C214,Sheet2!$A:$J,6,0),IF($E214=2,INDEX(Sheet2!J:J,MATCH($C214,Sheet2!$A:$A,0)),I213))</f>
        <v>0</v>
      </c>
      <c r="K214" s="31">
        <v>0</v>
      </c>
      <c r="L214" s="31">
        <v>0</v>
      </c>
      <c r="M214" s="31">
        <v>0</v>
      </c>
      <c r="N214" s="27">
        <f>VLOOKUP(B214,Sheet5!$D:$G,3,0)</f>
        <v>8</v>
      </c>
      <c r="O214" s="27">
        <f>VLOOKUP(B214,Sheet5!$D:$G,4,0)</f>
        <v>160</v>
      </c>
      <c r="P214" s="27" t="s">
        <v>59</v>
      </c>
      <c r="Q214" s="27">
        <f>IFERROR(VLOOKUP(R214,Sheet2!V:X,3,FALSE),VLOOKUP(B214,Sheet5!D:H,5,0))</f>
        <v>340020007</v>
      </c>
      <c r="R214" s="27" t="str">
        <f>IF(E214=2,INDEX(Sheet2!P:P,MATCH(C214,Sheet2!A:A,0)),INDEX(Sheet2!AB:AB,MATCH(N214,Sheet2!AA:AA,0)))</f>
        <v>攻击强化</v>
      </c>
      <c r="S214" s="27" t="str">
        <f>IF($E214=2,INDEX(Sheet2!Q:Q,MATCH($C214,Sheet2!$A:$A,0)),IF(OR(N214=3,N214=8,N214=13,,N214=38),INDEX(Sheet2!$AC:$AC,MATCH($N214,Sheet2!$AA:$AA,0))&amp;O214,INDEX(Sheet2!$AC:$AC,MATCH($N214,Sheet2!$AA:$AA,0))&amp;(O214/10)&amp;"%"))</f>
        <v>觉醒后基础攻击力增加160</v>
      </c>
      <c r="T214" s="3" t="str">
        <f>INDEX(Sheet6!G:G,MATCH(B214,Sheet6!A:A,0))</f>
        <v>1210007,18|1430002,6</v>
      </c>
      <c r="U214" s="3">
        <v>1120001</v>
      </c>
      <c r="V214" s="3">
        <f>INDEX(Sheet6!H:H,MATCH(B214,Sheet6!A:A,0))</f>
        <v>77400</v>
      </c>
      <c r="W214" s="23">
        <v>0</v>
      </c>
      <c r="X214" s="3" t="s">
        <v>1342</v>
      </c>
      <c r="Y214" s="23">
        <v>1120001</v>
      </c>
      <c r="Z214" s="23">
        <v>516000</v>
      </c>
      <c r="AA214" s="27" t="str">
        <f>IF($E214=2,INDEX(Sheet2!Q:Q,MATCH($C214,Sheet2!$A:$A,0)),IF(OR(N214=3,N214=8,N214=13,,N214=38),INDEX(Sheet2!$AC:$AC,MATCH($N214,Sheet2!$AA:$AA,0))&amp;O214,INDEX(Sheet2!$AC:$AC,MATCH($N214,Sheet2!$AA:$AA,0))&amp;(O214/10)&amp;"%"))</f>
        <v>觉醒后基础攻击力增加160</v>
      </c>
    </row>
    <row r="215" spans="1:27">
      <c r="A215" s="23" t="s">
        <v>53</v>
      </c>
      <c r="B215" s="23">
        <f t="shared" si="7"/>
        <v>1414</v>
      </c>
      <c r="C215" s="3">
        <v>14</v>
      </c>
      <c r="D215" s="3">
        <v>14</v>
      </c>
      <c r="E215" s="3">
        <f t="shared" si="6"/>
        <v>2</v>
      </c>
      <c r="F215" s="3">
        <f>IF(AND($D215=1,$E215=1),VLOOKUP($C215,Sheet2!$A:$J,3,0),IF($E215=2,INDEX(Sheet2!G:G,MATCH($C215,Sheet2!$A:$A,0)+1),F214))</f>
        <v>1401</v>
      </c>
      <c r="G215" s="3">
        <f>IF(AND($D215=1,$E215=1),VLOOKUP($C215,Sheet2!$A:$J,4,0),IF($E215=2,INDEX(Sheet2!H:H,MATCH($C215,Sheet2!$A:$A,0)+1),G214))</f>
        <v>1402</v>
      </c>
      <c r="H215" s="3">
        <f>IF(AND($D215=1,$E215=1),VLOOKUP($C215,Sheet2!$A:$J,5,0),IF($E215=2,INDEX(Sheet2!I:I,MATCH($C215,Sheet2!$A:$A,0)+1),H214))</f>
        <v>1404</v>
      </c>
      <c r="I215" s="3">
        <f>IF(AND($D215=1,$E215=1),VLOOKUP($C215,Sheet2!$A:$J,6,0),IF($E215=2,INDEX(Sheet2!J:J,MATCH($C215,Sheet2!$A:$A,0)+1),I214))</f>
        <v>0</v>
      </c>
      <c r="K215" s="31">
        <v>0</v>
      </c>
      <c r="L215" s="31">
        <v>0</v>
      </c>
      <c r="M215" s="31">
        <v>0</v>
      </c>
      <c r="N215" s="27">
        <f>VLOOKUP(B215,Sheet5!$D:$G,3,0)</f>
        <v>0</v>
      </c>
      <c r="O215" s="27">
        <f>VLOOKUP(B215,Sheet5!$D:$G,4,0)</f>
        <v>0</v>
      </c>
      <c r="P215" s="27" t="s">
        <v>60</v>
      </c>
      <c r="Q215" s="27">
        <f>IFERROR(VLOOKUP(R215,Sheet2!V:X,3,FALSE),VLOOKUP(B215,Sheet5!D:H,5,0))</f>
        <v>311001403</v>
      </c>
      <c r="R215" s="27" t="str">
        <f>IF(E215=2,INDEX(Sheet2!P:P,MATCH(C215,Sheet2!A:A,0)+1),INDEX(Sheet2!AB:AB,MATCH(N215,Sheet2!AA:AA,0)))</f>
        <v>黄金弹球爆发</v>
      </c>
      <c r="S215" s="27" t="s">
        <v>2309</v>
      </c>
      <c r="T215" s="3" t="str">
        <f>INDEX(Sheet6!G:G,MATCH(B215,Sheet6!A:A,0))</f>
        <v>1430004,1</v>
      </c>
      <c r="U215" s="3">
        <v>1120001</v>
      </c>
      <c r="V215" s="3">
        <f>INDEX(Sheet6!H:H,MATCH(B215,Sheet6!A:A,0))</f>
        <v>104400</v>
      </c>
      <c r="W215" s="23">
        <v>0</v>
      </c>
      <c r="X215" s="3" t="s">
        <v>1343</v>
      </c>
      <c r="Y215" s="23">
        <v>1120001</v>
      </c>
      <c r="Z215" s="23">
        <v>696000</v>
      </c>
      <c r="AA215" s="27" t="str">
        <f>IF($E215=2,INDEX(Sheet2!Q:Q,MATCH($C215,Sheet2!$A:$A,0)+1),IF(OR(N215=3,N215=8,N215=13,,N215=38),INDEX(Sheet2!$AC:$AC,MATCH($N215,Sheet2!$AA:$AA,0))&amp;O215,INDEX(Sheet2!$AC:$AC,MATCH($N215,Sheet2!$AA:$AA,0))&amp;(O215/10)&amp;"%"))</f>
        <v>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25%&lt;/color&gt;</v>
      </c>
    </row>
    <row r="216" spans="1:27">
      <c r="A216" s="23" t="s">
        <v>53</v>
      </c>
      <c r="B216" s="23">
        <f t="shared" si="7"/>
        <v>1415</v>
      </c>
      <c r="C216" s="3">
        <v>14</v>
      </c>
      <c r="D216" s="3">
        <v>15</v>
      </c>
      <c r="E216" s="3">
        <f t="shared" si="6"/>
        <v>1</v>
      </c>
      <c r="F216" s="3">
        <f>IF(AND($D216=1,$E216=1),VLOOKUP($C216,Sheet2!$A:$J,3,0),IF($E216=2,INDEX(Sheet2!G:G,MATCH($C216,Sheet2!$A:$A,0)+1),F215))</f>
        <v>1401</v>
      </c>
      <c r="G216" s="3">
        <f>IF(AND($D216=1,$E216=1),VLOOKUP($C216,Sheet2!$A:$J,4,0),IF($E216=2,INDEX(Sheet2!H:H,MATCH($C216,Sheet2!$A:$A,0)+1),G215))</f>
        <v>1402</v>
      </c>
      <c r="H216" s="3">
        <f>IF(AND($D216=1,$E216=1),VLOOKUP($C216,Sheet2!$A:$J,5,0),IF($E216=2,INDEX(Sheet2!I:I,MATCH($C216,Sheet2!$A:$A,0)+1),H215))</f>
        <v>1404</v>
      </c>
      <c r="I216" s="3">
        <f>IF(AND($D216=1,$E216=1),VLOOKUP($C216,Sheet2!$A:$J,6,0),IF($E216=2,INDEX(Sheet2!J:J,MATCH($C216,Sheet2!$A:$A,0)+1),I215))</f>
        <v>0</v>
      </c>
      <c r="K216" s="31">
        <v>0</v>
      </c>
      <c r="L216" s="31">
        <v>0</v>
      </c>
      <c r="M216" s="31">
        <v>0</v>
      </c>
      <c r="N216" s="27">
        <f>VLOOKUP(B216,Sheet5!$D:$G,3,0)</f>
        <v>8</v>
      </c>
      <c r="O216" s="27">
        <f>VLOOKUP(B216,Sheet5!$D:$G,4,0)</f>
        <v>80</v>
      </c>
      <c r="P216" s="27" t="s">
        <v>54</v>
      </c>
      <c r="Q216" s="27">
        <f>IFERROR(VLOOKUP(R216,Sheet2!V:X,3,FALSE),VLOOKUP(B216,Sheet5!D:H,5,0))</f>
        <v>340020006</v>
      </c>
      <c r="R216" s="27" t="str">
        <f>IF($E216=2,INDEX(Sheet2!P:P,MATCH($C216,Sheet2!$A:$A,0)),INDEX(Sheet2!$AB:$AB,MATCH($N216,Sheet2!$AA:$AA,0)))</f>
        <v>攻击强化</v>
      </c>
      <c r="S216" s="27" t="str">
        <f>IF($E216=2,INDEX(Sheet2!Q:Q,MATCH($C216,Sheet2!$A:$A,0)),IF(OR(N216=3,N216=8,N216=13,,N216=38),INDEX(Sheet2!$AC:$AC,MATCH($N216,Sheet2!$AA:$AA,0))&amp;O216,INDEX(Sheet2!$AC:$AC,MATCH($N216,Sheet2!$AA:$AA,0))&amp;(O216/10)&amp;"%"))</f>
        <v>觉醒后基础攻击力增加80</v>
      </c>
      <c r="T216" s="3" t="str">
        <f>INDEX(Sheet6!G:G,MATCH(B216,Sheet6!A:A,0))</f>
        <v>1210007,7|1430002,3</v>
      </c>
      <c r="U216" s="3">
        <v>1120001</v>
      </c>
      <c r="V216" s="3">
        <f>INDEX(Sheet6!H:H,MATCH(B216,Sheet6!A:A,0))</f>
        <v>20800</v>
      </c>
      <c r="W216" s="23">
        <v>0</v>
      </c>
      <c r="X216" s="3" t="s">
        <v>1337</v>
      </c>
      <c r="Y216" s="23">
        <v>1120001</v>
      </c>
      <c r="Z216" s="23">
        <v>104000</v>
      </c>
      <c r="AA216" s="27" t="str">
        <f>IF($E216=2,INDEX(Sheet2!Q:Q,MATCH($C216,Sheet2!$A:$A,0)),IF(OR(N216=3,N216=8,N216=13,,N216=38),INDEX(Sheet2!$AC:$AC,MATCH($N216,Sheet2!$AA:$AA,0))&amp;O216,INDEX(Sheet2!$AC:$AC,MATCH($N216,Sheet2!$AA:$AA,0))&amp;(O216/10)&amp;"%"))</f>
        <v>觉醒后基础攻击力增加80</v>
      </c>
    </row>
    <row r="217" spans="1:27">
      <c r="A217" s="23" t="s">
        <v>53</v>
      </c>
      <c r="B217" s="23">
        <f t="shared" si="7"/>
        <v>1416</v>
      </c>
      <c r="C217" s="3">
        <v>14</v>
      </c>
      <c r="D217" s="3">
        <v>16</v>
      </c>
      <c r="E217" s="3">
        <f t="shared" si="6"/>
        <v>1</v>
      </c>
      <c r="F217" s="3">
        <f>IF(AND($D217=1,$E217=1),VLOOKUP($C217,Sheet2!$A:$J,3,0),IF($E217=2,INDEX(Sheet2!G:G,MATCH($C217,Sheet2!$A:$A,0)+1),F216))</f>
        <v>1401</v>
      </c>
      <c r="G217" s="3">
        <f>IF(AND($D217=1,$E217=1),VLOOKUP($C217,Sheet2!$A:$J,4,0),IF($E217=2,INDEX(Sheet2!H:H,MATCH($C217,Sheet2!$A:$A,0)+1),G216))</f>
        <v>1402</v>
      </c>
      <c r="H217" s="3">
        <f>IF(AND($D217=1,$E217=1),VLOOKUP($C217,Sheet2!$A:$J,5,0),IF($E217=2,INDEX(Sheet2!I:I,MATCH($C217,Sheet2!$A:$A,0)+1),H216))</f>
        <v>1404</v>
      </c>
      <c r="I217" s="3">
        <f>IF(AND($D217=1,$E217=1),VLOOKUP($C217,Sheet2!$A:$J,6,0),IF($E217=2,INDEX(Sheet2!J:J,MATCH($C217,Sheet2!$A:$A,0)+1),I216))</f>
        <v>0</v>
      </c>
      <c r="K217" s="31">
        <v>0</v>
      </c>
      <c r="L217" s="31">
        <v>0</v>
      </c>
      <c r="M217" s="31">
        <v>0</v>
      </c>
      <c r="N217" s="27">
        <f>VLOOKUP(B217,Sheet5!$D:$G,3,0)</f>
        <v>3</v>
      </c>
      <c r="O217" s="27">
        <f>VLOOKUP(B217,Sheet5!$D:$G,4,0)</f>
        <v>480</v>
      </c>
      <c r="P217" s="27" t="s">
        <v>55</v>
      </c>
      <c r="Q217" s="27">
        <f>IFERROR(VLOOKUP(R217,Sheet2!V:X,3,FALSE),VLOOKUP(B217,Sheet5!D:H,5,0))</f>
        <v>340020009</v>
      </c>
      <c r="R217" s="27" t="str">
        <f>IF(E217=2,INDEX(Sheet2!P:P,MATCH(C217,Sheet2!A:A,0)),INDEX(Sheet2!AB:AB,MATCH(N217,Sheet2!AA:AA,0)))</f>
        <v>生命强化</v>
      </c>
      <c r="S217" s="27" t="str">
        <f>IF($E217=2,INDEX(Sheet2!Q:Q,MATCH($C217,Sheet2!$A:$A,0)),IF(OR(N217=3,N217=8,N217=13,,N217=38),INDEX(Sheet2!$AC:$AC,MATCH($N217,Sheet2!$AA:$AA,0))&amp;O217,INDEX(Sheet2!$AC:$AC,MATCH($N217,Sheet2!$AA:$AA,0))&amp;(O217/10)&amp;"%"))</f>
        <v>觉醒后基础生命上限增加480</v>
      </c>
      <c r="T217" s="3" t="str">
        <f>INDEX(Sheet6!G:G,MATCH(B217,Sheet6!A:A,0))</f>
        <v>1210007,11|1430002,6</v>
      </c>
      <c r="U217" s="3">
        <v>1120001</v>
      </c>
      <c r="V217" s="3">
        <f>INDEX(Sheet6!H:H,MATCH(B217,Sheet6!A:A,0))</f>
        <v>24000</v>
      </c>
      <c r="W217" s="23">
        <v>0</v>
      </c>
      <c r="X217" s="3" t="s">
        <v>1338</v>
      </c>
      <c r="Y217" s="23">
        <v>1120001</v>
      </c>
      <c r="Z217" s="23">
        <v>120000</v>
      </c>
      <c r="AA217" s="27" t="str">
        <f>IF($E217=2,INDEX(Sheet2!Q:Q,MATCH($C217,Sheet2!$A:$A,0)),IF(OR(N217=3,N217=8,N217=13,,N217=38),INDEX(Sheet2!$AC:$AC,MATCH($N217,Sheet2!$AA:$AA,0))&amp;O217,INDEX(Sheet2!$AC:$AC,MATCH($N217,Sheet2!$AA:$AA,0))&amp;(O217/10)&amp;"%"))</f>
        <v>觉醒后基础生命上限增加480</v>
      </c>
    </row>
    <row r="218" spans="1:27">
      <c r="A218" s="23" t="s">
        <v>53</v>
      </c>
      <c r="B218" s="23">
        <f t="shared" si="7"/>
        <v>1417</v>
      </c>
      <c r="C218" s="3">
        <v>14</v>
      </c>
      <c r="D218" s="3">
        <v>17</v>
      </c>
      <c r="E218" s="3">
        <f t="shared" si="6"/>
        <v>1</v>
      </c>
      <c r="F218" s="3">
        <f>IF(AND($D218=1,$E218=1),VLOOKUP($C218,Sheet2!$A:$J,3,0),IF($E218=2,INDEX(Sheet2!G:G,MATCH($C218,Sheet2!$A:$A,0)+1),F217))</f>
        <v>1401</v>
      </c>
      <c r="G218" s="3">
        <f>IF(AND($D218=1,$E218=1),VLOOKUP($C218,Sheet2!$A:$J,4,0),IF($E218=2,INDEX(Sheet2!H:H,MATCH($C218,Sheet2!$A:$A,0)+1),G217))</f>
        <v>1402</v>
      </c>
      <c r="H218" s="3">
        <f>IF(AND($D218=1,$E218=1),VLOOKUP($C218,Sheet2!$A:$J,5,0),IF($E218=2,INDEX(Sheet2!I:I,MATCH($C218,Sheet2!$A:$A,0)+1),H217))</f>
        <v>1404</v>
      </c>
      <c r="I218" s="3">
        <f>IF(AND($D218=1,$E218=1),VLOOKUP($C218,Sheet2!$A:$J,6,0),IF($E218=2,INDEX(Sheet2!J:J,MATCH($C218,Sheet2!$A:$A,0)+1),I217))</f>
        <v>0</v>
      </c>
      <c r="K218" s="31">
        <v>0</v>
      </c>
      <c r="L218" s="31">
        <v>0</v>
      </c>
      <c r="M218" s="31">
        <v>0</v>
      </c>
      <c r="N218" s="27">
        <f>VLOOKUP(B218,Sheet5!$D:$G,3,0)</f>
        <v>8</v>
      </c>
      <c r="O218" s="27">
        <f>VLOOKUP(B218,Sheet5!$D:$G,4,0)</f>
        <v>80</v>
      </c>
      <c r="P218" s="27" t="s">
        <v>56</v>
      </c>
      <c r="Q218" s="27">
        <f>IFERROR(VLOOKUP(R218,Sheet2!V:X,3,FALSE),VLOOKUP(B218,Sheet5!D:H,5,0))</f>
        <v>340020006</v>
      </c>
      <c r="R218" s="27" t="str">
        <f>IF(E218=2,INDEX(Sheet2!P:P,MATCH(C218,Sheet2!A:A,0)),INDEX(Sheet2!AB:AB,MATCH(N218,Sheet2!AA:AA,0)))</f>
        <v>攻击强化</v>
      </c>
      <c r="S218" s="27" t="str">
        <f>IF($E218=2,INDEX(Sheet2!Q:Q,MATCH($C218,Sheet2!$A:$A,0)),IF(OR(N218=3,N218=8,N218=13,,N218=38),INDEX(Sheet2!$AC:$AC,MATCH($N218,Sheet2!$AA:$AA,0))&amp;O218,INDEX(Sheet2!$AC:$AC,MATCH($N218,Sheet2!$AA:$AA,0))&amp;(O218/10)&amp;"%"))</f>
        <v>觉醒后基础攻击力增加80</v>
      </c>
      <c r="T218" s="3" t="str">
        <f>INDEX(Sheet6!G:G,MATCH(B218,Sheet6!A:A,0))</f>
        <v>1210007,13|1430002,9</v>
      </c>
      <c r="U218" s="3">
        <v>1120001</v>
      </c>
      <c r="V218" s="3">
        <f>INDEX(Sheet6!H:H,MATCH(B218,Sheet6!A:A,0))</f>
        <v>36000</v>
      </c>
      <c r="W218" s="23">
        <v>0</v>
      </c>
      <c r="X218" s="3" t="s">
        <v>1339</v>
      </c>
      <c r="Y218" s="23">
        <v>1120001</v>
      </c>
      <c r="Z218" s="23">
        <v>180000</v>
      </c>
      <c r="AA218" s="27" t="str">
        <f>IF($E218=2,INDEX(Sheet2!Q:Q,MATCH($C218,Sheet2!$A:$A,0)),IF(OR(N218=3,N218=8,N218=13,,N218=38),INDEX(Sheet2!$AC:$AC,MATCH($N218,Sheet2!$AA:$AA,0))&amp;O218,INDEX(Sheet2!$AC:$AC,MATCH($N218,Sheet2!$AA:$AA,0))&amp;(O218/10)&amp;"%"))</f>
        <v>觉醒后基础攻击力增加80</v>
      </c>
    </row>
    <row r="219" spans="1:27">
      <c r="A219" s="23" t="s">
        <v>53</v>
      </c>
      <c r="B219" s="23">
        <f t="shared" si="7"/>
        <v>1418</v>
      </c>
      <c r="C219" s="3">
        <v>14</v>
      </c>
      <c r="D219" s="3">
        <v>18</v>
      </c>
      <c r="E219" s="3">
        <f t="shared" si="6"/>
        <v>1</v>
      </c>
      <c r="F219" s="3">
        <f>IF(AND($D219=1,$E219=1),VLOOKUP($C219,Sheet2!$A:$J,3,0),IF($E219=2,INDEX(Sheet2!G:G,MATCH($C219,Sheet2!$A:$A,0)+1),F218))</f>
        <v>1401</v>
      </c>
      <c r="G219" s="3">
        <f>IF(AND($D219=1,$E219=1),VLOOKUP($C219,Sheet2!$A:$J,4,0),IF($E219=2,INDEX(Sheet2!H:H,MATCH($C219,Sheet2!$A:$A,0)+1),G218))</f>
        <v>1402</v>
      </c>
      <c r="H219" s="3">
        <f>IF(AND($D219=1,$E219=1),VLOOKUP($C219,Sheet2!$A:$J,5,0),IF($E219=2,INDEX(Sheet2!I:I,MATCH($C219,Sheet2!$A:$A,0)+1),H218))</f>
        <v>1404</v>
      </c>
      <c r="I219" s="3">
        <f>IF(AND($D219=1,$E219=1),VLOOKUP($C219,Sheet2!$A:$J,6,0),IF($E219=2,INDEX(Sheet2!J:J,MATCH($C219,Sheet2!$A:$A,0)+1),I218))</f>
        <v>0</v>
      </c>
      <c r="K219" s="31">
        <v>0</v>
      </c>
      <c r="L219" s="31">
        <v>0</v>
      </c>
      <c r="M219" s="31">
        <v>0</v>
      </c>
      <c r="N219" s="27">
        <f>VLOOKUP(B219,Sheet5!$D:$G,3,0)</f>
        <v>13</v>
      </c>
      <c r="O219" s="27">
        <f>VLOOKUP(B219,Sheet5!$D:$G,4,0)</f>
        <v>104</v>
      </c>
      <c r="P219" s="27" t="s">
        <v>57</v>
      </c>
      <c r="Q219" s="27">
        <f>IFERROR(VLOOKUP(R219,Sheet2!V:X,3,FALSE),VLOOKUP(B219,Sheet5!D:H,5,0))</f>
        <v>340020004</v>
      </c>
      <c r="R219" s="27" t="str">
        <f>IF(E219=2,INDEX(Sheet2!P:P,MATCH(C219,Sheet2!A:A,0)),INDEX(Sheet2!AB:AB,MATCH(N219,Sheet2!AA:AA,0)))</f>
        <v>防御强化</v>
      </c>
      <c r="S219" s="27" t="str">
        <f>IF($E219=2,INDEX(Sheet2!Q:Q,MATCH($C219,Sheet2!$A:$A,0)),IF(OR(N219=3,N219=8,N219=13,,N219=38),INDEX(Sheet2!$AC:$AC,MATCH($N219,Sheet2!$AA:$AA,0))&amp;O219,INDEX(Sheet2!$AC:$AC,MATCH($N219,Sheet2!$AA:$AA,0))&amp;(O219/10)&amp;"%"))</f>
        <v>觉醒后基础防御力增加104</v>
      </c>
      <c r="T219" s="3" t="str">
        <f>INDEX(Sheet6!G:G,MATCH(B219,Sheet6!A:A,0))</f>
        <v>1210007,16|1430002,12</v>
      </c>
      <c r="U219" s="3">
        <v>1120001</v>
      </c>
      <c r="V219" s="3">
        <f>INDEX(Sheet6!H:H,MATCH(B219,Sheet6!A:A,0))</f>
        <v>53800</v>
      </c>
      <c r="W219" s="23">
        <v>0</v>
      </c>
      <c r="X219" s="3" t="s">
        <v>1340</v>
      </c>
      <c r="Y219" s="23">
        <v>1120001</v>
      </c>
      <c r="Z219" s="23">
        <v>269000</v>
      </c>
      <c r="AA219" s="27" t="str">
        <f>IF($E219=2,INDEX(Sheet2!Q:Q,MATCH($C219,Sheet2!$A:$A,0)),IF(OR(N219=3,N219=8,N219=13,,N219=38),INDEX(Sheet2!$AC:$AC,MATCH($N219,Sheet2!$AA:$AA,0))&amp;O219,INDEX(Sheet2!$AC:$AC,MATCH($N219,Sheet2!$AA:$AA,0))&amp;(O219/10)&amp;"%"))</f>
        <v>觉醒后基础防御力增加104</v>
      </c>
    </row>
    <row r="220" spans="1:27">
      <c r="A220" s="23" t="s">
        <v>53</v>
      </c>
      <c r="B220" s="23">
        <f t="shared" si="7"/>
        <v>1419</v>
      </c>
      <c r="C220" s="3">
        <v>14</v>
      </c>
      <c r="D220" s="3">
        <v>19</v>
      </c>
      <c r="E220" s="3">
        <f t="shared" si="6"/>
        <v>1</v>
      </c>
      <c r="F220" s="3">
        <f>IF(AND($D220=1,$E220=1),VLOOKUP($C220,Sheet2!$A:$J,3,0),IF($E220=2,INDEX(Sheet2!G:G,MATCH($C220,Sheet2!$A:$A,0)+1),F219))</f>
        <v>1401</v>
      </c>
      <c r="G220" s="3">
        <f>IF(AND($D220=1,$E220=1),VLOOKUP($C220,Sheet2!$A:$J,4,0),IF($E220=2,INDEX(Sheet2!H:H,MATCH($C220,Sheet2!$A:$A,0)+1),G219))</f>
        <v>1402</v>
      </c>
      <c r="H220" s="3">
        <f>IF(AND($D220=1,$E220=1),VLOOKUP($C220,Sheet2!$A:$J,5,0),IF($E220=2,INDEX(Sheet2!I:I,MATCH($C220,Sheet2!$A:$A,0)+1),H219))</f>
        <v>1404</v>
      </c>
      <c r="I220" s="3">
        <f>IF(AND($D220=1,$E220=1),VLOOKUP($C220,Sheet2!$A:$J,6,0),IF($E220=2,INDEX(Sheet2!J:J,MATCH($C220,Sheet2!$A:$A,0)+1),I219))</f>
        <v>0</v>
      </c>
      <c r="K220" s="31">
        <v>0</v>
      </c>
      <c r="L220" s="31">
        <v>0</v>
      </c>
      <c r="M220" s="31">
        <v>0</v>
      </c>
      <c r="N220" s="27">
        <f>VLOOKUP(B220,Sheet5!$D:$G,3,0)</f>
        <v>3</v>
      </c>
      <c r="O220" s="27">
        <f>VLOOKUP(B220,Sheet5!$D:$G,4,0)</f>
        <v>960</v>
      </c>
      <c r="P220" s="27" t="s">
        <v>58</v>
      </c>
      <c r="Q220" s="27">
        <f>IFERROR(VLOOKUP(R220,Sheet2!V:X,3,FALSE),VLOOKUP(B220,Sheet5!D:H,5,0))</f>
        <v>340020010</v>
      </c>
      <c r="R220" s="27" t="str">
        <f>IF(E220=2,INDEX(Sheet2!P:P,MATCH(C220,Sheet2!A:A,0)),INDEX(Sheet2!AB:AB,MATCH(N220,Sheet2!AA:AA,0)))</f>
        <v>生命强化</v>
      </c>
      <c r="S220" s="27" t="str">
        <f>IF($E220=2,INDEX(Sheet2!Q:Q,MATCH($C220,Sheet2!$A:$A,0)),IF(OR(N220=3,N220=8,N220=13,,N220=38),INDEX(Sheet2!$AC:$AC,MATCH($N220,Sheet2!$AA:$AA,0))&amp;O220,INDEX(Sheet2!$AC:$AC,MATCH($N220,Sheet2!$AA:$AA,0))&amp;(O220/10)&amp;"%"))</f>
        <v>觉醒后基础生命上限增加960</v>
      </c>
      <c r="T220" s="3" t="str">
        <f>INDEX(Sheet6!G:G,MATCH(B220,Sheet6!A:A,0))</f>
        <v>1210007,21|1430002,15</v>
      </c>
      <c r="U220" s="3">
        <v>1120001</v>
      </c>
      <c r="V220" s="3">
        <f>INDEX(Sheet6!H:H,MATCH(B220,Sheet6!A:A,0))</f>
        <v>75200</v>
      </c>
      <c r="W220" s="23">
        <v>0</v>
      </c>
      <c r="X220" s="3" t="s">
        <v>1341</v>
      </c>
      <c r="Y220" s="23">
        <v>1120001</v>
      </c>
      <c r="Z220" s="23">
        <v>376000</v>
      </c>
      <c r="AA220" s="27" t="str">
        <f>IF($E220=2,INDEX(Sheet2!Q:Q,MATCH($C220,Sheet2!$A:$A,0)),IF(OR(N220=3,N220=8,N220=13,,N220=38),INDEX(Sheet2!$AC:$AC,MATCH($N220,Sheet2!$AA:$AA,0))&amp;O220,INDEX(Sheet2!$AC:$AC,MATCH($N220,Sheet2!$AA:$AA,0))&amp;(O220/10)&amp;"%"))</f>
        <v>觉醒后基础生命上限增加960</v>
      </c>
    </row>
    <row r="221" spans="1:27">
      <c r="A221" s="23" t="s">
        <v>53</v>
      </c>
      <c r="B221" s="23">
        <f t="shared" si="7"/>
        <v>1420</v>
      </c>
      <c r="C221" s="3">
        <v>14</v>
      </c>
      <c r="D221" s="3">
        <v>20</v>
      </c>
      <c r="E221" s="3">
        <f t="shared" si="6"/>
        <v>1</v>
      </c>
      <c r="F221" s="3">
        <f>IF(AND($D221=1,$E221=1),VLOOKUP($C221,Sheet2!$A:$J,3,0),IF($E221=2,INDEX(Sheet2!G:G,MATCH($C221,Sheet2!$A:$A,0)+1),F220))</f>
        <v>1401</v>
      </c>
      <c r="G221" s="3">
        <f>IF(AND($D221=1,$E221=1),VLOOKUP($C221,Sheet2!$A:$J,4,0),IF($E221=2,INDEX(Sheet2!H:H,MATCH($C221,Sheet2!$A:$A,0)+1),G220))</f>
        <v>1402</v>
      </c>
      <c r="H221" s="3">
        <f>IF(AND($D221=1,$E221=1),VLOOKUP($C221,Sheet2!$A:$J,5,0),IF($E221=2,INDEX(Sheet2!I:I,MATCH($C221,Sheet2!$A:$A,0)+1),H220))</f>
        <v>1404</v>
      </c>
      <c r="I221" s="3">
        <f>IF(AND($D221=1,$E221=1),VLOOKUP($C221,Sheet2!$A:$J,6,0),IF($E221=2,INDEX(Sheet2!J:J,MATCH($C221,Sheet2!$A:$A,0)+1),I220))</f>
        <v>0</v>
      </c>
      <c r="K221" s="31">
        <v>0</v>
      </c>
      <c r="L221" s="31">
        <v>0</v>
      </c>
      <c r="M221" s="31">
        <v>0</v>
      </c>
      <c r="N221" s="27">
        <f>VLOOKUP(B221,Sheet5!$D:$G,3,0)</f>
        <v>8</v>
      </c>
      <c r="O221" s="27">
        <f>VLOOKUP(B221,Sheet5!$D:$G,4,0)</f>
        <v>160</v>
      </c>
      <c r="P221" s="27" t="s">
        <v>59</v>
      </c>
      <c r="Q221" s="27">
        <f>IFERROR(VLOOKUP(R221,Sheet2!V:X,3,FALSE),VLOOKUP(B221,Sheet5!D:H,5,0))</f>
        <v>340020007</v>
      </c>
      <c r="R221" s="27" t="str">
        <f>IF(E221=2,INDEX(Sheet2!P:P,MATCH(C221,Sheet2!A:A,0)),INDEX(Sheet2!AB:AB,MATCH(N221,Sheet2!AA:AA,0)))</f>
        <v>攻击强化</v>
      </c>
      <c r="S221" s="27" t="str">
        <f>IF($E221=2,INDEX(Sheet2!Q:Q,MATCH($C221,Sheet2!$A:$A,0)),IF(OR(N221=3,N221=8,N221=13,,N221=38),INDEX(Sheet2!$AC:$AC,MATCH($N221,Sheet2!$AA:$AA,0))&amp;O221,INDEX(Sheet2!$AC:$AC,MATCH($N221,Sheet2!$AA:$AA,0))&amp;(O221/10)&amp;"%"))</f>
        <v>觉醒后基础攻击力增加160</v>
      </c>
      <c r="T221" s="3" t="str">
        <f>INDEX(Sheet6!G:G,MATCH(B221,Sheet6!A:A,0))</f>
        <v>1210007,24|1430002,18</v>
      </c>
      <c r="U221" s="3">
        <v>1120001</v>
      </c>
      <c r="V221" s="3">
        <f>INDEX(Sheet6!H:H,MATCH(B221,Sheet6!A:A,0))</f>
        <v>103200</v>
      </c>
      <c r="W221" s="23">
        <v>0</v>
      </c>
      <c r="X221" s="3" t="s">
        <v>1342</v>
      </c>
      <c r="Y221" s="23">
        <v>1120001</v>
      </c>
      <c r="Z221" s="23">
        <v>516000</v>
      </c>
      <c r="AA221" s="27" t="str">
        <f>IF($E221=2,INDEX(Sheet2!Q:Q,MATCH($C221,Sheet2!$A:$A,0)),IF(OR(N221=3,N221=8,N221=13,,N221=38),INDEX(Sheet2!$AC:$AC,MATCH($N221,Sheet2!$AA:$AA,0))&amp;O221,INDEX(Sheet2!$AC:$AC,MATCH($N221,Sheet2!$AA:$AA,0))&amp;(O221/10)&amp;"%"))</f>
        <v>觉醒后基础攻击力增加160</v>
      </c>
    </row>
    <row r="222" spans="1:27">
      <c r="A222" s="23" t="s">
        <v>53</v>
      </c>
      <c r="B222" s="23">
        <f t="shared" si="7"/>
        <v>1421</v>
      </c>
      <c r="C222" s="3">
        <v>14</v>
      </c>
      <c r="D222" s="3">
        <v>21</v>
      </c>
      <c r="E222" s="3">
        <f t="shared" si="6"/>
        <v>2</v>
      </c>
      <c r="F222" s="3">
        <f>IF(AND($D222=1,$E222=1),VLOOKUP($C222,Sheet2!$A:$J,3,0),IF($E222=2,INDEX(Sheet2!G:G,MATCH($C222,Sheet2!$A:$A,0)+2),F221))</f>
        <v>1401</v>
      </c>
      <c r="G222" s="3">
        <f>IF(AND($D222=1,$E222=1),VLOOKUP($C222,Sheet2!$A:$J,4,0),IF($E222=2,INDEX(Sheet2!H:H,MATCH($C222,Sheet2!$A:$A,0)+2),G221))</f>
        <v>1405</v>
      </c>
      <c r="H222" s="3">
        <f>IF(AND($D222=1,$E222=1),VLOOKUP($C222,Sheet2!$A:$J,5,0),IF($E222=2,INDEX(Sheet2!I:I,MATCH($C222,Sheet2!$A:$A,0)+2),H221))</f>
        <v>1404</v>
      </c>
      <c r="I222" s="3">
        <f>IF(AND($D222=1,$E222=1),VLOOKUP($C222,Sheet2!$A:$J,6,0),IF($E222=2,INDEX(Sheet2!J:J,MATCH($C222,Sheet2!$A:$A,0)+2),I221))</f>
        <v>0</v>
      </c>
      <c r="K222" s="31">
        <v>0</v>
      </c>
      <c r="L222" s="31">
        <v>0</v>
      </c>
      <c r="M222" s="31">
        <v>0</v>
      </c>
      <c r="N222" s="27">
        <f>VLOOKUP(B222,Sheet5!$D:$G,3,0)</f>
        <v>0</v>
      </c>
      <c r="O222" s="27">
        <f>VLOOKUP(B222,Sheet5!$D:$G,4,0)</f>
        <v>0</v>
      </c>
      <c r="P222" s="27" t="s">
        <v>60</v>
      </c>
      <c r="Q222" s="27">
        <f>IFERROR(VLOOKUP(R222,Sheet2!V:X,3,FALSE),VLOOKUP(B222,Sheet5!D:H,5,0))</f>
        <v>311001402</v>
      </c>
      <c r="R222" s="27" t="str">
        <f>IF(E222=2,INDEX(Sheet2!P:P,MATCH(C222,Sheet2!A:A,0)+2),INDEX(Sheet2!AB:AB,MATCH(N222,Sheet2!AA:AA,0)))</f>
        <v>弱点侦破</v>
      </c>
      <c r="S222" s="27" t="s">
        <v>2310</v>
      </c>
      <c r="T222" s="3" t="str">
        <f>INDEX(Sheet6!G:G,MATCH(B222,Sheet6!A:A,0))</f>
        <v>1430004,3</v>
      </c>
      <c r="U222" s="3">
        <v>1120001</v>
      </c>
      <c r="V222" s="3">
        <f>INDEX(Sheet6!H:H,MATCH(B222,Sheet6!A:A,0))</f>
        <v>139200</v>
      </c>
      <c r="W222" s="23">
        <v>0</v>
      </c>
      <c r="X222" s="3" t="s">
        <v>1343</v>
      </c>
      <c r="Y222" s="23">
        <v>1120001</v>
      </c>
      <c r="Z222" s="23">
        <v>696000</v>
      </c>
      <c r="AA222" s="27" t="str">
        <f>IF($E222=2,INDEX(Sheet2!Q:Q,MATCH($C222,Sheet2!$A:$A,0)+2),IF(OR(N222=3,N222=8,N222=13,,N222=38),INDEX(Sheet2!$AC:$AC,MATCH($N222,Sheet2!$AA:$AA,0))&amp;O222,INDEX(Sheet2!$AC:$AC,MATCH($N222,Sheet2!$AA:$AA,0))&amp;(O222/10)&amp;"%"))</f>
        <v>黄金球的子弹总能通过反弹跳弹的方式攻击到敌人弱点。在黄金球行动回合上有&lt;color=#f2b600&gt;AT Bonus&lt;/color&gt;时，首次伤害可以使敌人陷入&lt;color=#f2b600&gt;暴露状态&lt;/color&gt;，在暴露状态下的敌人受到伤害提高&lt;color=#e56000&gt;13%&lt;/color&gt;</v>
      </c>
    </row>
    <row r="223" spans="1:27">
      <c r="A223" s="23" t="s">
        <v>53</v>
      </c>
      <c r="B223" s="23">
        <f t="shared" si="7"/>
        <v>1422</v>
      </c>
      <c r="C223" s="3">
        <v>14</v>
      </c>
      <c r="D223" s="3">
        <v>22</v>
      </c>
      <c r="E223" s="3">
        <f t="shared" si="6"/>
        <v>1</v>
      </c>
      <c r="F223" s="3">
        <f>IF(AND($D223=1,$E223=1),VLOOKUP($C223,Sheet2!$A:$J,3,0),IF($E223=2,INDEX(Sheet2!G:G,MATCH($C223,Sheet2!$A:$A,0)+2),F222))</f>
        <v>1401</v>
      </c>
      <c r="G223" s="3">
        <f>IF(AND($D223=1,$E223=1),VLOOKUP($C223,Sheet2!$A:$J,4,0),IF($E223=2,INDEX(Sheet2!H:H,MATCH($C223,Sheet2!$A:$A,0)+2),G222))</f>
        <v>1405</v>
      </c>
      <c r="H223" s="3">
        <f>IF(AND($D223=1,$E223=1),VLOOKUP($C223,Sheet2!$A:$J,5,0),IF($E223=2,INDEX(Sheet2!I:I,MATCH($C223,Sheet2!$A:$A,0)+2),H222))</f>
        <v>1404</v>
      </c>
      <c r="I223" s="3">
        <f>IF(AND($D223=1,$E223=1),VLOOKUP($C223,Sheet2!$A:$J,6,0),IF($E223=2,INDEX(Sheet2!J:J,MATCH($C223,Sheet2!$A:$A,0)+2),I222))</f>
        <v>0</v>
      </c>
      <c r="K223" s="31">
        <v>0</v>
      </c>
      <c r="L223" s="31">
        <v>0</v>
      </c>
      <c r="M223" s="31">
        <v>0</v>
      </c>
      <c r="N223" s="27">
        <f>VLOOKUP(B223,Sheet5!$D:$G,3,0)</f>
        <v>8</v>
      </c>
      <c r="O223" s="27">
        <f>VLOOKUP(B223,Sheet5!$D:$G,4,0)</f>
        <v>80</v>
      </c>
      <c r="P223" s="27" t="s">
        <v>54</v>
      </c>
      <c r="Q223" s="27">
        <f>IFERROR(VLOOKUP(R223,Sheet2!V:X,3,FALSE),VLOOKUP(B223,Sheet5!D:H,5,0))</f>
        <v>340020006</v>
      </c>
      <c r="R223" s="27" t="str">
        <f>IF($E223=2,INDEX(Sheet2!P:P,MATCH($C223,Sheet2!$A:$A,0)),INDEX(Sheet2!$AB:$AB,MATCH($N223,Sheet2!$AA:$AA,0)))</f>
        <v>攻击强化</v>
      </c>
      <c r="S223" s="27" t="str">
        <f>IF($E223=2,INDEX(Sheet2!Q:Q,MATCH($C223,Sheet2!$A:$A,0)),IF(OR(N223=3,N223=8,N223=13,,N223=38),INDEX(Sheet2!$AC:$AC,MATCH($N223,Sheet2!$AA:$AA,0))&amp;O223,INDEX(Sheet2!$AC:$AC,MATCH($N223,Sheet2!$AA:$AA,0))&amp;(O223/10)&amp;"%"))</f>
        <v>觉醒后基础攻击力增加80</v>
      </c>
      <c r="T223" s="3" t="str">
        <f>INDEX(Sheet6!G:G,MATCH(B223,Sheet6!A:A,0))</f>
        <v>1210007,9|1430002,9</v>
      </c>
      <c r="U223" s="3">
        <v>1120001</v>
      </c>
      <c r="V223" s="3">
        <f>INDEX(Sheet6!H:H,MATCH(B223,Sheet6!A:A,0))</f>
        <v>26000</v>
      </c>
      <c r="W223" s="23">
        <v>0</v>
      </c>
      <c r="X223" s="3" t="s">
        <v>1337</v>
      </c>
      <c r="Y223" s="23">
        <v>1120001</v>
      </c>
      <c r="Z223" s="23">
        <v>104000</v>
      </c>
      <c r="AA223" s="27" t="str">
        <f>IF($E223=2,INDEX(Sheet2!Q:Q,MATCH($C223,Sheet2!$A:$A,0)),IF(OR(N223=3,N223=8,N223=13,,N223=38),INDEX(Sheet2!$AC:$AC,MATCH($N223,Sheet2!$AA:$AA,0))&amp;O223,INDEX(Sheet2!$AC:$AC,MATCH($N223,Sheet2!$AA:$AA,0))&amp;(O223/10)&amp;"%"))</f>
        <v>觉醒后基础攻击力增加80</v>
      </c>
    </row>
    <row r="224" spans="1:27">
      <c r="A224" s="23" t="s">
        <v>53</v>
      </c>
      <c r="B224" s="23">
        <f t="shared" si="7"/>
        <v>1423</v>
      </c>
      <c r="C224" s="3">
        <v>14</v>
      </c>
      <c r="D224" s="3">
        <v>23</v>
      </c>
      <c r="E224" s="3">
        <f t="shared" si="6"/>
        <v>1</v>
      </c>
      <c r="F224" s="3">
        <f>IF(AND($D224=1,$E224=1),VLOOKUP($C224,Sheet2!$A:$J,3,0),IF($E224=2,INDEX(Sheet2!G:G,MATCH($C224,Sheet2!$A:$A,0)+2),F223))</f>
        <v>1401</v>
      </c>
      <c r="G224" s="3">
        <f>IF(AND($D224=1,$E224=1),VLOOKUP($C224,Sheet2!$A:$J,4,0),IF($E224=2,INDEX(Sheet2!H:H,MATCH($C224,Sheet2!$A:$A,0)+2),G223))</f>
        <v>1405</v>
      </c>
      <c r="H224" s="3">
        <f>IF(AND($D224=1,$E224=1),VLOOKUP($C224,Sheet2!$A:$J,5,0),IF($E224=2,INDEX(Sheet2!I:I,MATCH($C224,Sheet2!$A:$A,0)+2),H223))</f>
        <v>1404</v>
      </c>
      <c r="I224" s="3">
        <f>IF(AND($D224=1,$E224=1),VLOOKUP($C224,Sheet2!$A:$J,6,0),IF($E224=2,INDEX(Sheet2!J:J,MATCH($C224,Sheet2!$A:$A,0)+2),I223))</f>
        <v>0</v>
      </c>
      <c r="K224" s="31">
        <v>0</v>
      </c>
      <c r="L224" s="31">
        <v>0</v>
      </c>
      <c r="M224" s="31">
        <v>0</v>
      </c>
      <c r="N224" s="27">
        <f>VLOOKUP(B224,Sheet5!$D:$G,3,0)</f>
        <v>3</v>
      </c>
      <c r="O224" s="27">
        <f>VLOOKUP(B224,Sheet5!$D:$G,4,0)</f>
        <v>480</v>
      </c>
      <c r="P224" s="27" t="s">
        <v>55</v>
      </c>
      <c r="Q224" s="27">
        <f>IFERROR(VLOOKUP(R224,Sheet2!V:X,3,FALSE),VLOOKUP(B224,Sheet5!D:H,5,0))</f>
        <v>340020009</v>
      </c>
      <c r="R224" s="27" t="str">
        <f>IF(E224=2,INDEX(Sheet2!P:P,MATCH(C224,Sheet2!A:A,0)),INDEX(Sheet2!AB:AB,MATCH(N224,Sheet2!AA:AA,0)))</f>
        <v>生命强化</v>
      </c>
      <c r="S224" s="27" t="str">
        <f>IF($E224=2,INDEX(Sheet2!Q:Q,MATCH($C224,Sheet2!$A:$A,0)),IF(OR(N224=3,N224=8,N224=13,,N224=38),INDEX(Sheet2!$AC:$AC,MATCH($N224,Sheet2!$AA:$AA,0))&amp;O224,INDEX(Sheet2!$AC:$AC,MATCH($N224,Sheet2!$AA:$AA,0))&amp;(O224/10)&amp;"%"))</f>
        <v>觉醒后基础生命上限增加480</v>
      </c>
      <c r="T224" s="3" t="str">
        <f>INDEX(Sheet6!G:G,MATCH(B224,Sheet6!A:A,0))</f>
        <v>1210007,13|1430002,18</v>
      </c>
      <c r="U224" s="3">
        <v>1120001</v>
      </c>
      <c r="V224" s="3">
        <f>INDEX(Sheet6!H:H,MATCH(B224,Sheet6!A:A,0))</f>
        <v>30000</v>
      </c>
      <c r="W224" s="23">
        <v>0</v>
      </c>
      <c r="X224" s="3" t="s">
        <v>1338</v>
      </c>
      <c r="Y224" s="23">
        <v>1120001</v>
      </c>
      <c r="Z224" s="23">
        <v>120000</v>
      </c>
      <c r="AA224" s="27" t="str">
        <f>IF($E224=2,INDEX(Sheet2!Q:Q,MATCH($C224,Sheet2!$A:$A,0)),IF(OR(N224=3,N224=8,N224=13,,N224=38),INDEX(Sheet2!$AC:$AC,MATCH($N224,Sheet2!$AA:$AA,0))&amp;O224,INDEX(Sheet2!$AC:$AC,MATCH($N224,Sheet2!$AA:$AA,0))&amp;(O224/10)&amp;"%"))</f>
        <v>觉醒后基础生命上限增加480</v>
      </c>
    </row>
    <row r="225" spans="1:27">
      <c r="A225" s="23" t="s">
        <v>53</v>
      </c>
      <c r="B225" s="23">
        <f t="shared" si="7"/>
        <v>1424</v>
      </c>
      <c r="C225" s="3">
        <v>14</v>
      </c>
      <c r="D225" s="3">
        <v>24</v>
      </c>
      <c r="E225" s="3">
        <f t="shared" si="6"/>
        <v>1</v>
      </c>
      <c r="F225" s="3">
        <f>IF(AND($D225=1,$E225=1),VLOOKUP($C225,Sheet2!$A:$J,3,0),IF($E225=2,INDEX(Sheet2!G:G,MATCH($C225,Sheet2!$A:$A,0)+2),F224))</f>
        <v>1401</v>
      </c>
      <c r="G225" s="3">
        <f>IF(AND($D225=1,$E225=1),VLOOKUP($C225,Sheet2!$A:$J,4,0),IF($E225=2,INDEX(Sheet2!H:H,MATCH($C225,Sheet2!$A:$A,0)+2),G224))</f>
        <v>1405</v>
      </c>
      <c r="H225" s="3">
        <f>IF(AND($D225=1,$E225=1),VLOOKUP($C225,Sheet2!$A:$J,5,0),IF($E225=2,INDEX(Sheet2!I:I,MATCH($C225,Sheet2!$A:$A,0)+2),H224))</f>
        <v>1404</v>
      </c>
      <c r="I225" s="3">
        <f>IF(AND($D225=1,$E225=1),VLOOKUP($C225,Sheet2!$A:$J,6,0),IF($E225=2,INDEX(Sheet2!J:J,MATCH($C225,Sheet2!$A:$A,0)+2),I224))</f>
        <v>0</v>
      </c>
      <c r="K225" s="31">
        <v>0</v>
      </c>
      <c r="L225" s="31">
        <v>0</v>
      </c>
      <c r="M225" s="31">
        <v>0</v>
      </c>
      <c r="N225" s="27">
        <f>VLOOKUP(B225,Sheet5!$D:$G,3,0)</f>
        <v>8</v>
      </c>
      <c r="O225" s="27">
        <f>VLOOKUP(B225,Sheet5!$D:$G,4,0)</f>
        <v>80</v>
      </c>
      <c r="P225" s="27" t="s">
        <v>56</v>
      </c>
      <c r="Q225" s="27">
        <f>IFERROR(VLOOKUP(R225,Sheet2!V:X,3,FALSE),VLOOKUP(B225,Sheet5!D:H,5,0))</f>
        <v>340020006</v>
      </c>
      <c r="R225" s="27" t="str">
        <f>IF(E225=2,INDEX(Sheet2!P:P,MATCH(C225,Sheet2!A:A,0)),INDEX(Sheet2!AB:AB,MATCH(N225,Sheet2!AA:AA,0)))</f>
        <v>攻击强化</v>
      </c>
      <c r="S225" s="27" t="str">
        <f>IF($E225=2,INDEX(Sheet2!Q:Q,MATCH($C225,Sheet2!$A:$A,0)),IF(OR(N225=3,N225=8,N225=13,,N225=38),INDEX(Sheet2!$AC:$AC,MATCH($N225,Sheet2!$AA:$AA,0))&amp;O225,INDEX(Sheet2!$AC:$AC,MATCH($N225,Sheet2!$AA:$AA,0))&amp;(O225/10)&amp;"%"))</f>
        <v>觉醒后基础攻击力增加80</v>
      </c>
      <c r="T225" s="3" t="str">
        <f>INDEX(Sheet6!G:G,MATCH(B225,Sheet6!A:A,0))</f>
        <v>1210007,17|1430002,27</v>
      </c>
      <c r="U225" s="3">
        <v>1120001</v>
      </c>
      <c r="V225" s="3">
        <f>INDEX(Sheet6!H:H,MATCH(B225,Sheet6!A:A,0))</f>
        <v>45000</v>
      </c>
      <c r="W225" s="23">
        <v>0</v>
      </c>
      <c r="X225" s="3" t="s">
        <v>1339</v>
      </c>
      <c r="Y225" s="23">
        <v>1120001</v>
      </c>
      <c r="Z225" s="23">
        <v>180000</v>
      </c>
      <c r="AA225" s="27" t="str">
        <f>IF($E225=2,INDEX(Sheet2!Q:Q,MATCH($C225,Sheet2!$A:$A,0)),IF(OR(N225=3,N225=8,N225=13,,N225=38),INDEX(Sheet2!$AC:$AC,MATCH($N225,Sheet2!$AA:$AA,0))&amp;O225,INDEX(Sheet2!$AC:$AC,MATCH($N225,Sheet2!$AA:$AA,0))&amp;(O225/10)&amp;"%"))</f>
        <v>觉醒后基础攻击力增加80</v>
      </c>
    </row>
    <row r="226" spans="1:27">
      <c r="A226" s="23" t="s">
        <v>53</v>
      </c>
      <c r="B226" s="23">
        <f t="shared" si="7"/>
        <v>1425</v>
      </c>
      <c r="C226" s="3">
        <v>14</v>
      </c>
      <c r="D226" s="3">
        <v>25</v>
      </c>
      <c r="E226" s="3">
        <f t="shared" si="6"/>
        <v>1</v>
      </c>
      <c r="F226" s="3">
        <f>IF(AND($D226=1,$E226=1),VLOOKUP($C226,Sheet2!$A:$J,3,0),IF($E226=2,INDEX(Sheet2!G:G,MATCH($C226,Sheet2!$A:$A,0)+2),F225))</f>
        <v>1401</v>
      </c>
      <c r="G226" s="3">
        <f>IF(AND($D226=1,$E226=1),VLOOKUP($C226,Sheet2!$A:$J,4,0),IF($E226=2,INDEX(Sheet2!H:H,MATCH($C226,Sheet2!$A:$A,0)+2),G225))</f>
        <v>1405</v>
      </c>
      <c r="H226" s="3">
        <f>IF(AND($D226=1,$E226=1),VLOOKUP($C226,Sheet2!$A:$J,5,0),IF($E226=2,INDEX(Sheet2!I:I,MATCH($C226,Sheet2!$A:$A,0)+2),H225))</f>
        <v>1404</v>
      </c>
      <c r="I226" s="3">
        <f>IF(AND($D226=1,$E226=1),VLOOKUP($C226,Sheet2!$A:$J,6,0),IF($E226=2,INDEX(Sheet2!J:J,MATCH($C226,Sheet2!$A:$A,0)+2),I225))</f>
        <v>0</v>
      </c>
      <c r="K226" s="31">
        <v>0</v>
      </c>
      <c r="L226" s="31">
        <v>0</v>
      </c>
      <c r="M226" s="31">
        <v>0</v>
      </c>
      <c r="N226" s="27">
        <f>VLOOKUP(B226,Sheet5!$D:$G,3,0)</f>
        <v>13</v>
      </c>
      <c r="O226" s="27">
        <f>VLOOKUP(B226,Sheet5!$D:$G,4,0)</f>
        <v>104</v>
      </c>
      <c r="P226" s="27" t="s">
        <v>57</v>
      </c>
      <c r="Q226" s="27">
        <f>IFERROR(VLOOKUP(R226,Sheet2!V:X,3,FALSE),VLOOKUP(B226,Sheet5!D:H,5,0))</f>
        <v>340020004</v>
      </c>
      <c r="R226" s="27" t="str">
        <f>IF(E226=2,INDEX(Sheet2!P:P,MATCH(C226,Sheet2!A:A,0)),INDEX(Sheet2!AB:AB,MATCH(N226,Sheet2!AA:AA,0)))</f>
        <v>防御强化</v>
      </c>
      <c r="S226" s="27" t="str">
        <f>IF($E226=2,INDEX(Sheet2!Q:Q,MATCH($C226,Sheet2!$A:$A,0)),IF(OR(N226=3,N226=8,N226=13,,N226=38),INDEX(Sheet2!$AC:$AC,MATCH($N226,Sheet2!$AA:$AA,0))&amp;O226,INDEX(Sheet2!$AC:$AC,MATCH($N226,Sheet2!$AA:$AA,0))&amp;(O226/10)&amp;"%"))</f>
        <v>觉醒后基础防御力增加104</v>
      </c>
      <c r="T226" s="3" t="str">
        <f>INDEX(Sheet6!G:G,MATCH(B226,Sheet6!A:A,0))</f>
        <v>1210007,20|1430002,36</v>
      </c>
      <c r="U226" s="3">
        <v>1120001</v>
      </c>
      <c r="V226" s="3">
        <f>INDEX(Sheet6!H:H,MATCH(B226,Sheet6!A:A,0))</f>
        <v>67250</v>
      </c>
      <c r="W226" s="23">
        <v>0</v>
      </c>
      <c r="X226" s="3" t="s">
        <v>1340</v>
      </c>
      <c r="Y226" s="23">
        <v>1120001</v>
      </c>
      <c r="Z226" s="23">
        <v>269000</v>
      </c>
      <c r="AA226" s="27" t="str">
        <f>IF($E226=2,INDEX(Sheet2!Q:Q,MATCH($C226,Sheet2!$A:$A,0)),IF(OR(N226=3,N226=8,N226=13,,N226=38),INDEX(Sheet2!$AC:$AC,MATCH($N226,Sheet2!$AA:$AA,0))&amp;O226,INDEX(Sheet2!$AC:$AC,MATCH($N226,Sheet2!$AA:$AA,0))&amp;(O226/10)&amp;"%"))</f>
        <v>觉醒后基础防御力增加104</v>
      </c>
    </row>
    <row r="227" spans="1:27">
      <c r="A227" s="23" t="s">
        <v>53</v>
      </c>
      <c r="B227" s="23">
        <f t="shared" si="7"/>
        <v>1426</v>
      </c>
      <c r="C227" s="3">
        <v>14</v>
      </c>
      <c r="D227" s="3">
        <v>26</v>
      </c>
      <c r="E227" s="3">
        <f t="shared" si="6"/>
        <v>1</v>
      </c>
      <c r="F227" s="3">
        <f>IF(AND($D227=1,$E227=1),VLOOKUP($C227,Sheet2!$A:$J,3,0),IF($E227=2,INDEX(Sheet2!G:G,MATCH($C227,Sheet2!$A:$A,0)+2),F226))</f>
        <v>1401</v>
      </c>
      <c r="G227" s="3">
        <f>IF(AND($D227=1,$E227=1),VLOOKUP($C227,Sheet2!$A:$J,4,0),IF($E227=2,INDEX(Sheet2!H:H,MATCH($C227,Sheet2!$A:$A,0)+2),G226))</f>
        <v>1405</v>
      </c>
      <c r="H227" s="3">
        <f>IF(AND($D227=1,$E227=1),VLOOKUP($C227,Sheet2!$A:$J,5,0),IF($E227=2,INDEX(Sheet2!I:I,MATCH($C227,Sheet2!$A:$A,0)+2),H226))</f>
        <v>1404</v>
      </c>
      <c r="I227" s="3">
        <f>IF(AND($D227=1,$E227=1),VLOOKUP($C227,Sheet2!$A:$J,6,0),IF($E227=2,INDEX(Sheet2!J:J,MATCH($C227,Sheet2!$A:$A,0)+2),I226))</f>
        <v>0</v>
      </c>
      <c r="K227" s="31">
        <v>0</v>
      </c>
      <c r="L227" s="31">
        <v>0</v>
      </c>
      <c r="M227" s="31">
        <v>0</v>
      </c>
      <c r="N227" s="27">
        <f>VLOOKUP(B227,Sheet5!$D:$G,3,0)</f>
        <v>3</v>
      </c>
      <c r="O227" s="27">
        <f>VLOOKUP(B227,Sheet5!$D:$G,4,0)</f>
        <v>960</v>
      </c>
      <c r="P227" s="27" t="s">
        <v>58</v>
      </c>
      <c r="Q227" s="27">
        <f>IFERROR(VLOOKUP(R227,Sheet2!V:X,3,FALSE),VLOOKUP(B227,Sheet5!D:H,5,0))</f>
        <v>340020010</v>
      </c>
      <c r="R227" s="27" t="str">
        <f>IF(E227=2,INDEX(Sheet2!P:P,MATCH(C227,Sheet2!A:A,0)),INDEX(Sheet2!AB:AB,MATCH(N227,Sheet2!AA:AA,0)))</f>
        <v>生命强化</v>
      </c>
      <c r="S227" s="27" t="str">
        <f>IF($E227=2,INDEX(Sheet2!Q:Q,MATCH($C227,Sheet2!$A:$A,0)),IF(OR(N227=3,N227=8,N227=13,,N227=38),INDEX(Sheet2!$AC:$AC,MATCH($N227,Sheet2!$AA:$AA,0))&amp;O227,INDEX(Sheet2!$AC:$AC,MATCH($N227,Sheet2!$AA:$AA,0))&amp;(O227/10)&amp;"%"))</f>
        <v>觉醒后基础生命上限增加960</v>
      </c>
      <c r="T227" s="3" t="str">
        <f>INDEX(Sheet6!G:G,MATCH(B227,Sheet6!A:A,0))</f>
        <v>1210007,27|1430002,45</v>
      </c>
      <c r="U227" s="3">
        <v>1120001</v>
      </c>
      <c r="V227" s="3">
        <f>INDEX(Sheet6!H:H,MATCH(B227,Sheet6!A:A,0))</f>
        <v>94000</v>
      </c>
      <c r="W227" s="23">
        <v>0</v>
      </c>
      <c r="X227" s="3" t="s">
        <v>1341</v>
      </c>
      <c r="Y227" s="23">
        <v>1120001</v>
      </c>
      <c r="Z227" s="23">
        <v>376000</v>
      </c>
      <c r="AA227" s="27" t="str">
        <f>IF($E227=2,INDEX(Sheet2!Q:Q,MATCH($C227,Sheet2!$A:$A,0)),IF(OR(N227=3,N227=8,N227=13,,N227=38),INDEX(Sheet2!$AC:$AC,MATCH($N227,Sheet2!$AA:$AA,0))&amp;O227,INDEX(Sheet2!$AC:$AC,MATCH($N227,Sheet2!$AA:$AA,0))&amp;(O227/10)&amp;"%"))</f>
        <v>觉醒后基础生命上限增加960</v>
      </c>
    </row>
    <row r="228" spans="1:27">
      <c r="A228" s="23" t="s">
        <v>53</v>
      </c>
      <c r="B228" s="23">
        <f t="shared" si="7"/>
        <v>1427</v>
      </c>
      <c r="C228" s="3">
        <v>14</v>
      </c>
      <c r="D228" s="3">
        <v>27</v>
      </c>
      <c r="E228" s="3">
        <f t="shared" si="6"/>
        <v>1</v>
      </c>
      <c r="F228" s="3">
        <f>IF(AND($D228=1,$E228=1),VLOOKUP($C228,Sheet2!$A:$J,3,0),IF($E228=2,INDEX(Sheet2!G:G,MATCH($C228,Sheet2!$A:$A,0)+2),F227))</f>
        <v>1401</v>
      </c>
      <c r="G228" s="3">
        <f>IF(AND($D228=1,$E228=1),VLOOKUP($C228,Sheet2!$A:$J,4,0),IF($E228=2,INDEX(Sheet2!H:H,MATCH($C228,Sheet2!$A:$A,0)+2),G227))</f>
        <v>1405</v>
      </c>
      <c r="H228" s="3">
        <f>IF(AND($D228=1,$E228=1),VLOOKUP($C228,Sheet2!$A:$J,5,0),IF($E228=2,INDEX(Sheet2!I:I,MATCH($C228,Sheet2!$A:$A,0)+2),H227))</f>
        <v>1404</v>
      </c>
      <c r="I228" s="3">
        <f>IF(AND($D228=1,$E228=1),VLOOKUP($C228,Sheet2!$A:$J,6,0),IF($E228=2,INDEX(Sheet2!J:J,MATCH($C228,Sheet2!$A:$A,0)+2),I227))</f>
        <v>0</v>
      </c>
      <c r="K228" s="31">
        <v>0</v>
      </c>
      <c r="L228" s="31">
        <v>0</v>
      </c>
      <c r="M228" s="31">
        <v>0</v>
      </c>
      <c r="N228" s="27">
        <f>VLOOKUP(B228,Sheet5!$D:$G,3,0)</f>
        <v>8</v>
      </c>
      <c r="O228" s="27">
        <f>VLOOKUP(B228,Sheet5!$D:$G,4,0)</f>
        <v>160</v>
      </c>
      <c r="P228" s="27" t="s">
        <v>59</v>
      </c>
      <c r="Q228" s="27">
        <f>IFERROR(VLOOKUP(R228,Sheet2!V:X,3,FALSE),VLOOKUP(B228,Sheet5!D:H,5,0))</f>
        <v>340020007</v>
      </c>
      <c r="R228" s="27" t="str">
        <f>IF(E228=2,INDEX(Sheet2!P:P,MATCH(C228,Sheet2!A:A,0)),INDEX(Sheet2!AB:AB,MATCH(N228,Sheet2!AA:AA,0)))</f>
        <v>攻击强化</v>
      </c>
      <c r="S228" s="27" t="str">
        <f>IF($E228=2,INDEX(Sheet2!Q:Q,MATCH($C228,Sheet2!$A:$A,0)),IF(OR(N228=3,N228=8,N228=13,,N228=38),INDEX(Sheet2!$AC:$AC,MATCH($N228,Sheet2!$AA:$AA,0))&amp;O228,INDEX(Sheet2!$AC:$AC,MATCH($N228,Sheet2!$AA:$AA,0))&amp;(O228/10)&amp;"%"))</f>
        <v>觉醒后基础攻击力增加160</v>
      </c>
      <c r="T228" s="3" t="str">
        <f>INDEX(Sheet6!G:G,MATCH(B228,Sheet6!A:A,0))</f>
        <v>1210007,30|1430002,54</v>
      </c>
      <c r="U228" s="3">
        <v>1120001</v>
      </c>
      <c r="V228" s="3">
        <f>INDEX(Sheet6!H:H,MATCH(B228,Sheet6!A:A,0))</f>
        <v>129000</v>
      </c>
      <c r="W228" s="23">
        <v>0</v>
      </c>
      <c r="X228" s="3" t="s">
        <v>1342</v>
      </c>
      <c r="Y228" s="23">
        <v>1120001</v>
      </c>
      <c r="Z228" s="23">
        <v>516000</v>
      </c>
      <c r="AA228" s="27" t="str">
        <f>IF($E228=2,INDEX(Sheet2!Q:Q,MATCH($C228,Sheet2!$A:$A,0)),IF(OR(N228=3,N228=8,N228=13,,N228=38),INDEX(Sheet2!$AC:$AC,MATCH($N228,Sheet2!$AA:$AA,0))&amp;O228,INDEX(Sheet2!$AC:$AC,MATCH($N228,Sheet2!$AA:$AA,0))&amp;(O228/10)&amp;"%"))</f>
        <v>觉醒后基础攻击力增加160</v>
      </c>
    </row>
    <row r="229" spans="1:27">
      <c r="A229" s="23" t="s">
        <v>53</v>
      </c>
      <c r="B229" s="23">
        <f t="shared" si="7"/>
        <v>1428</v>
      </c>
      <c r="C229" s="3">
        <v>14</v>
      </c>
      <c r="D229" s="3">
        <v>28</v>
      </c>
      <c r="E229" s="3">
        <f t="shared" si="6"/>
        <v>2</v>
      </c>
      <c r="F229" s="3">
        <f>IF(AND($D229=1,$E229=1),VLOOKUP($C229,Sheet2!$A:$J,3,0),IF($E229=2,INDEX(Sheet2!G:G,MATCH($C229,Sheet2!$A:$A,0)+3),F228))</f>
        <v>1401</v>
      </c>
      <c r="G229" s="3">
        <f>IF(AND($D229=1,$E229=1),VLOOKUP($C229,Sheet2!$A:$J,4,0),IF($E229=2,INDEX(Sheet2!H:H,MATCH($C229,Sheet2!$A:$A,0)+3),G228))</f>
        <v>1405</v>
      </c>
      <c r="H229" s="3">
        <f>IF(AND($D229=1,$E229=1),VLOOKUP($C229,Sheet2!$A:$J,5,0),IF($E229=2,INDEX(Sheet2!I:I,MATCH($C229,Sheet2!$A:$A,0)+3),H228))</f>
        <v>1406</v>
      </c>
      <c r="I229" s="3">
        <f>IF(AND($D229=1,$E229=1),VLOOKUP($C229,Sheet2!$A:$J,6,0),IF($E229=2,INDEX(Sheet2!J:J,MATCH($C229,Sheet2!$A:$A,0)+3),I228))</f>
        <v>0</v>
      </c>
      <c r="K229" s="31">
        <v>0</v>
      </c>
      <c r="L229" s="31">
        <v>0</v>
      </c>
      <c r="M229" s="31">
        <v>0</v>
      </c>
      <c r="N229" s="27">
        <f>VLOOKUP(B229,Sheet5!$D:$G,3,0)</f>
        <v>0</v>
      </c>
      <c r="O229" s="27">
        <f>VLOOKUP(B229,Sheet5!$D:$G,4,0)</f>
        <v>0</v>
      </c>
      <c r="P229" s="27" t="s">
        <v>60</v>
      </c>
      <c r="Q229" s="27">
        <f>IFERROR(VLOOKUP(R229,Sheet2!V:X,3,FALSE),VLOOKUP(B229,Sheet5!D:H,5,0))</f>
        <v>311001403</v>
      </c>
      <c r="R229" s="27" t="str">
        <f>IF(E229=2,INDEX(Sheet2!P:P,MATCH(C229,Sheet2!A:A,0)+3),INDEX(Sheet2!AB:AB,MATCH(N229,Sheet2!AA:AA,0)))</f>
        <v>黄金弹球爆发</v>
      </c>
      <c r="S229" s="27" t="s">
        <v>2311</v>
      </c>
      <c r="T229" s="3" t="str">
        <f>INDEX(Sheet6!G:G,MATCH(B229,Sheet6!A:A,0))</f>
        <v>1430004,9</v>
      </c>
      <c r="U229" s="3">
        <v>1120001</v>
      </c>
      <c r="V229" s="3">
        <f>INDEX(Sheet6!H:H,MATCH(B229,Sheet6!A:A,0))</f>
        <v>174000</v>
      </c>
      <c r="W229" s="23">
        <v>0</v>
      </c>
      <c r="X229" s="3" t="s">
        <v>1343</v>
      </c>
      <c r="Y229" s="23">
        <v>1120001</v>
      </c>
      <c r="Z229" s="23">
        <v>696000</v>
      </c>
      <c r="AA229" s="27" t="str">
        <f>IF($E229=2,INDEX(Sheet2!Q:Q,MATCH($C229,Sheet2!$A:$A,0)+3),IF(OR(N229=3,N229=8,N229=13,,N229=38),INDEX(Sheet2!$AC:$AC,MATCH($N229,Sheet2!$AA:$AA,0))&amp;O229,INDEX(Sheet2!$AC:$AC,MATCH($N229,Sheet2!$AA:$AA,0))&amp;(O229/10)&amp;"%"))</f>
        <v>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28%&lt;/color&gt;</v>
      </c>
    </row>
    <row r="230" spans="1:27">
      <c r="A230" s="23" t="s">
        <v>53</v>
      </c>
      <c r="B230" s="23">
        <f t="shared" si="0"/>
        <v>1501</v>
      </c>
      <c r="C230" s="3">
        <v>15</v>
      </c>
      <c r="D230" s="3">
        <v>1</v>
      </c>
      <c r="E230" s="3">
        <f t="shared" si="6"/>
        <v>1</v>
      </c>
      <c r="F230" s="3">
        <f>IF(AND($D230=1,$E230=1),VLOOKUP($C230,Sheet2!$A:$J,3,0),IF($E230=2,INDEX(Sheet2!G:G,MATCH($C230,Sheet2!$A:$A,0)),F229))</f>
        <v>1501</v>
      </c>
      <c r="G230" s="3">
        <f>IF(AND($D230=1,$E230=1),VLOOKUP($C230,Sheet2!$A:$J,4,0),IF($E230=2,INDEX(Sheet2!H:H,MATCH($C230,Sheet2!$A:$A,0)),G229))</f>
        <v>1502</v>
      </c>
      <c r="H230" s="3">
        <f>IF(AND($D230=1,$E230=1),VLOOKUP($C230,Sheet2!$A:$J,5,0),IF($E230=2,INDEX(Sheet2!I:I,MATCH($C230,Sheet2!$A:$A,0)),H229))</f>
        <v>1503</v>
      </c>
      <c r="I230" s="3">
        <f>IF(AND($D230=1,$E230=1),VLOOKUP($C230,Sheet2!$A:$J,6,0),IF($E230=2,INDEX(Sheet2!J:J,MATCH($C230,Sheet2!$A:$A,0)),I229))</f>
        <v>0</v>
      </c>
      <c r="K230" s="31">
        <v>0</v>
      </c>
      <c r="L230" s="31">
        <v>0</v>
      </c>
      <c r="M230" s="31">
        <v>0</v>
      </c>
      <c r="N230" s="27">
        <f>VLOOKUP(B230,Sheet5!$D:$G,3,0)</f>
        <v>8</v>
      </c>
      <c r="O230" s="27">
        <f>VLOOKUP(B230,Sheet5!$D:$G,4,0)</f>
        <v>80</v>
      </c>
      <c r="P230" s="27" t="s">
        <v>54</v>
      </c>
      <c r="Q230" s="27">
        <f>IFERROR(VLOOKUP(R230,Sheet2!V:X,3,FALSE),VLOOKUP(B230,Sheet5!D:H,5,0))</f>
        <v>340020006</v>
      </c>
      <c r="R230" s="27" t="str">
        <f>IF($E230=2,INDEX(Sheet2!P:P,MATCH($C230,Sheet2!$A:$A,0)),INDEX(Sheet2!$AB:$AB,MATCH($N230,Sheet2!$AA:$AA,0)))</f>
        <v>攻击强化</v>
      </c>
      <c r="S230" s="27" t="str">
        <f>IF($E230=2,INDEX(Sheet2!Q:Q,MATCH($C230,Sheet2!$A:$A,0)),IF(OR(N230=3,N230=8,N230=13,,N230=38),INDEX(Sheet2!$AC:$AC,MATCH($N230,Sheet2!$AA:$AA,0))&amp;O230,INDEX(Sheet2!$AC:$AC,MATCH($N230,Sheet2!$AA:$AA,0))&amp;(O230/10)&amp;"%"))</f>
        <v>觉醒后基础攻击力增加80</v>
      </c>
      <c r="T230" s="3" t="str">
        <f>INDEX(Sheet6!G:G,MATCH(B230,Sheet6!A:A,0))</f>
        <v>1210002,32</v>
      </c>
      <c r="U230" s="3">
        <v>1120001</v>
      </c>
      <c r="V230" s="3">
        <f>INDEX(Sheet6!H:H,MATCH(B230,Sheet6!A:A,0))</f>
        <v>10400</v>
      </c>
      <c r="W230" s="23">
        <v>0</v>
      </c>
      <c r="X230" s="3" t="str">
        <f>VLOOKUP(B230,Sheet4!A:N,14,FALSE)</f>
        <v>1210001,8|1210002,16|1210003,8</v>
      </c>
      <c r="Y230" s="23">
        <v>1120001</v>
      </c>
      <c r="Z230" s="23">
        <f t="shared" si="2"/>
        <v>104000</v>
      </c>
      <c r="AA230" s="27" t="str">
        <f>IF($E230=2,INDEX(Sheet2!Q:Q,MATCH($C230,Sheet2!$A:$A,0)),IF(OR(N230=3,N230=8,N230=13,,N230=38),INDEX(Sheet2!$AC:$AC,MATCH($N230,Sheet2!$AA:$AA,0))&amp;O230,INDEX(Sheet2!$AC:$AC,MATCH($N230,Sheet2!$AA:$AA,0))&amp;(O230/10)&amp;"%"))</f>
        <v>觉醒后基础攻击力增加80</v>
      </c>
    </row>
    <row r="231" spans="1:27">
      <c r="A231" s="23" t="s">
        <v>53</v>
      </c>
      <c r="B231" s="23">
        <f t="shared" si="0"/>
        <v>1502</v>
      </c>
      <c r="C231" s="3">
        <v>15</v>
      </c>
      <c r="D231" s="3">
        <v>2</v>
      </c>
      <c r="E231" s="3">
        <f t="shared" si="6"/>
        <v>1</v>
      </c>
      <c r="F231" s="3">
        <f>IF(AND($D231=1,$E231=1),VLOOKUP($C231,Sheet2!$A:$J,3,0),IF($E231=2,INDEX(Sheet2!G:G,MATCH($C231,Sheet2!$A:$A,0)),F230))</f>
        <v>1501</v>
      </c>
      <c r="G231" s="3">
        <f>IF(AND($D231=1,$E231=1),VLOOKUP($C231,Sheet2!$A:$J,4,0),IF($E231=2,INDEX(Sheet2!H:H,MATCH($C231,Sheet2!$A:$A,0)),G230))</f>
        <v>1502</v>
      </c>
      <c r="H231" s="3">
        <f>IF(AND($D231=1,$E231=1),VLOOKUP($C231,Sheet2!$A:$J,5,0),IF($E231=2,INDEX(Sheet2!I:I,MATCH($C231,Sheet2!$A:$A,0)),H230))</f>
        <v>1503</v>
      </c>
      <c r="I231" s="3">
        <f>IF(AND($D231=1,$E231=1),VLOOKUP($C231,Sheet2!$A:$J,6,0),IF($E231=2,INDEX(Sheet2!J:J,MATCH($C231,Sheet2!$A:$A,0)),I230))</f>
        <v>0</v>
      </c>
      <c r="K231" s="31">
        <v>0</v>
      </c>
      <c r="L231" s="31">
        <v>0</v>
      </c>
      <c r="M231" s="31">
        <v>0</v>
      </c>
      <c r="N231" s="27">
        <f>VLOOKUP(B231,Sheet5!$D:$G,3,0)</f>
        <v>3</v>
      </c>
      <c r="O231" s="27">
        <f>VLOOKUP(B231,Sheet5!$D:$G,4,0)</f>
        <v>480</v>
      </c>
      <c r="P231" s="27" t="s">
        <v>55</v>
      </c>
      <c r="Q231" s="27">
        <f>IFERROR(VLOOKUP(R231,Sheet2!V:X,3,FALSE),VLOOKUP(B231,Sheet5!D:H,5,0))</f>
        <v>340020009</v>
      </c>
      <c r="R231" s="27" t="str">
        <f>IF(E231=2,INDEX(Sheet2!P:P,MATCH(C231,Sheet2!A:A,0)),INDEX(Sheet2!AB:AB,MATCH(N231,Sheet2!AA:AA,0)))</f>
        <v>生命强化</v>
      </c>
      <c r="S231" s="27" t="str">
        <f>IF($E231=2,INDEX(Sheet2!Q:Q,MATCH($C231,Sheet2!$A:$A,0)),IF(OR(N231=3,N231=8,N231=13,,N231=38),INDEX(Sheet2!$AC:$AC,MATCH($N231,Sheet2!$AA:$AA,0))&amp;O231,INDEX(Sheet2!$AC:$AC,MATCH($N231,Sheet2!$AA:$AA,0))&amp;(O231/10)&amp;"%"))</f>
        <v>觉醒后基础生命上限增加480</v>
      </c>
      <c r="T231" s="3" t="str">
        <f>INDEX(Sheet6!G:G,MATCH(B231,Sheet6!A:A,0))</f>
        <v>1210002,48</v>
      </c>
      <c r="U231" s="3">
        <v>1120001</v>
      </c>
      <c r="V231" s="3">
        <f>INDEX(Sheet6!H:H,MATCH(B231,Sheet6!A:A,0))</f>
        <v>12000</v>
      </c>
      <c r="W231" s="23">
        <v>0</v>
      </c>
      <c r="X231" s="3" t="str">
        <f>VLOOKUP(B231,Sheet4!A:N,14,FALSE)</f>
        <v>1210001,20|1210002,40|1210003,20</v>
      </c>
      <c r="Y231" s="23">
        <v>1120001</v>
      </c>
      <c r="Z231" s="23">
        <f t="shared" si="2"/>
        <v>120000</v>
      </c>
      <c r="AA231" s="27" t="str">
        <f>IF($E231=2,INDEX(Sheet2!Q:Q,MATCH($C231,Sheet2!$A:$A,0)),IF(OR(N231=3,N231=8,N231=13,,N231=38),INDEX(Sheet2!$AC:$AC,MATCH($N231,Sheet2!$AA:$AA,0))&amp;O231,INDEX(Sheet2!$AC:$AC,MATCH($N231,Sheet2!$AA:$AA,0))&amp;(O231/10)&amp;"%"))</f>
        <v>觉醒后基础生命上限增加480</v>
      </c>
    </row>
    <row r="232" spans="1:27">
      <c r="A232" s="23" t="s">
        <v>53</v>
      </c>
      <c r="B232" s="23">
        <f t="shared" si="0"/>
        <v>1503</v>
      </c>
      <c r="C232" s="3">
        <v>15</v>
      </c>
      <c r="D232" s="3">
        <v>3</v>
      </c>
      <c r="E232" s="3">
        <f t="shared" si="6"/>
        <v>1</v>
      </c>
      <c r="F232" s="3">
        <f>IF(AND($D232=1,$E232=1),VLOOKUP($C232,Sheet2!$A:$J,3,0),IF($E232=2,INDEX(Sheet2!G:G,MATCH($C232,Sheet2!$A:$A,0)),F231))</f>
        <v>1501</v>
      </c>
      <c r="G232" s="3">
        <f>IF(AND($D232=1,$E232=1),VLOOKUP($C232,Sheet2!$A:$J,4,0),IF($E232=2,INDEX(Sheet2!H:H,MATCH($C232,Sheet2!$A:$A,0)),G231))</f>
        <v>1502</v>
      </c>
      <c r="H232" s="3">
        <f>IF(AND($D232=1,$E232=1),VLOOKUP($C232,Sheet2!$A:$J,5,0),IF($E232=2,INDEX(Sheet2!I:I,MATCH($C232,Sheet2!$A:$A,0)),H231))</f>
        <v>1503</v>
      </c>
      <c r="I232" s="3">
        <f>IF(AND($D232=1,$E232=1),VLOOKUP($C232,Sheet2!$A:$J,6,0),IF($E232=2,INDEX(Sheet2!J:J,MATCH($C232,Sheet2!$A:$A,0)),I231))</f>
        <v>0</v>
      </c>
      <c r="K232" s="31">
        <v>0</v>
      </c>
      <c r="L232" s="31">
        <v>0</v>
      </c>
      <c r="M232" s="31">
        <v>0</v>
      </c>
      <c r="N232" s="27">
        <f>VLOOKUP(B232,Sheet5!$D:$G,3,0)</f>
        <v>18</v>
      </c>
      <c r="O232" s="27">
        <f>VLOOKUP(B232,Sheet5!$D:$G,4,0)</f>
        <v>40</v>
      </c>
      <c r="P232" s="27" t="s">
        <v>56</v>
      </c>
      <c r="Q232" s="27">
        <f>IFERROR(VLOOKUP(R232,Sheet2!V:X,3,FALSE),VLOOKUP(B232,Sheet5!D:H,5,0))</f>
        <v>340020001</v>
      </c>
      <c r="R232" s="27" t="str">
        <f>IF(E232=2,INDEX(Sheet2!P:P,MATCH(C232,Sheet2!A:A,0)),INDEX(Sheet2!AB:AB,MATCH(N232,Sheet2!AA:AA,0)))</f>
        <v>暴击强化</v>
      </c>
      <c r="S232" s="27" t="str">
        <f>IF($E232=2,INDEX(Sheet2!Q:Q,MATCH($C232,Sheet2!$A:$A,0)),IF(OR(N232=3,N232=8,N232=13,,N232=38),INDEX(Sheet2!$AC:$AC,MATCH($N232,Sheet2!$AA:$AA,0))&amp;O232,INDEX(Sheet2!$AC:$AC,MATCH($N232,Sheet2!$AA:$AA,0))&amp;(O232/10)&amp;"%"))</f>
        <v>觉醒后基础暴击增加4%</v>
      </c>
      <c r="T232" s="3" t="str">
        <f>INDEX(Sheet6!G:G,MATCH(B232,Sheet6!A:A,0))</f>
        <v>1210005,20</v>
      </c>
      <c r="U232" s="3">
        <v>1120001</v>
      </c>
      <c r="V232" s="3">
        <f>INDEX(Sheet6!H:H,MATCH(B232,Sheet6!A:A,0))</f>
        <v>18000</v>
      </c>
      <c r="W232" s="23">
        <v>0</v>
      </c>
      <c r="X232" s="3" t="str">
        <f>VLOOKUP(B232,Sheet4!A:N,14,FALSE)</f>
        <v>1210001,36|1210002,72|1210003,36</v>
      </c>
      <c r="Y232" s="23">
        <v>1120001</v>
      </c>
      <c r="Z232" s="23">
        <f t="shared" si="2"/>
        <v>180000</v>
      </c>
      <c r="AA232" s="27" t="str">
        <f>IF($E232=2,INDEX(Sheet2!Q:Q,MATCH($C232,Sheet2!$A:$A,0)),IF(OR(N232=3,N232=8,N232=13,,N232=38),INDEX(Sheet2!$AC:$AC,MATCH($N232,Sheet2!$AA:$AA,0))&amp;O232,INDEX(Sheet2!$AC:$AC,MATCH($N232,Sheet2!$AA:$AA,0))&amp;(O232/10)&amp;"%"))</f>
        <v>觉醒后基础暴击增加4%</v>
      </c>
    </row>
    <row r="233" spans="1:27">
      <c r="A233" s="23" t="s">
        <v>53</v>
      </c>
      <c r="B233" s="23">
        <f t="shared" si="0"/>
        <v>1504</v>
      </c>
      <c r="C233" s="3">
        <v>15</v>
      </c>
      <c r="D233" s="3">
        <v>4</v>
      </c>
      <c r="E233" s="3">
        <f t="shared" si="6"/>
        <v>1</v>
      </c>
      <c r="F233" s="3">
        <f>IF(AND($D233=1,$E233=1),VLOOKUP($C233,Sheet2!$A:$J,3,0),IF($E233=2,INDEX(Sheet2!G:G,MATCH($C233,Sheet2!$A:$A,0)),F232))</f>
        <v>1501</v>
      </c>
      <c r="G233" s="3">
        <f>IF(AND($D233=1,$E233=1),VLOOKUP($C233,Sheet2!$A:$J,4,0),IF($E233=2,INDEX(Sheet2!H:H,MATCH($C233,Sheet2!$A:$A,0)),G232))</f>
        <v>1502</v>
      </c>
      <c r="H233" s="3">
        <f>IF(AND($D233=1,$E233=1),VLOOKUP($C233,Sheet2!$A:$J,5,0),IF($E233=2,INDEX(Sheet2!I:I,MATCH($C233,Sheet2!$A:$A,0)),H232))</f>
        <v>1503</v>
      </c>
      <c r="I233" s="3">
        <f>IF(AND($D233=1,$E233=1),VLOOKUP($C233,Sheet2!$A:$J,6,0),IF($E233=2,INDEX(Sheet2!J:J,MATCH($C233,Sheet2!$A:$A,0)),I232))</f>
        <v>0</v>
      </c>
      <c r="K233" s="31">
        <v>0</v>
      </c>
      <c r="L233" s="31">
        <v>0</v>
      </c>
      <c r="M233" s="31">
        <v>0</v>
      </c>
      <c r="N233" s="27">
        <f>VLOOKUP(B233,Sheet5!$D:$G,3,0)</f>
        <v>13</v>
      </c>
      <c r="O233" s="27">
        <f>VLOOKUP(B233,Sheet5!$D:$G,4,0)</f>
        <v>104</v>
      </c>
      <c r="P233" s="27" t="s">
        <v>57</v>
      </c>
      <c r="Q233" s="27">
        <f>IFERROR(VLOOKUP(R233,Sheet2!V:X,3,FALSE),VLOOKUP(B233,Sheet5!D:H,5,0))</f>
        <v>340020004</v>
      </c>
      <c r="R233" s="27" t="str">
        <f>IF(E233=2,INDEX(Sheet2!P:P,MATCH(C233,Sheet2!A:A,0)),INDEX(Sheet2!AB:AB,MATCH(N233,Sheet2!AA:AA,0)))</f>
        <v>防御强化</v>
      </c>
      <c r="S233" s="27" t="str">
        <f>IF($E233=2,INDEX(Sheet2!Q:Q,MATCH($C233,Sheet2!$A:$A,0)),IF(OR(N233=3,N233=8,N233=13,,N233=38),INDEX(Sheet2!$AC:$AC,MATCH($N233,Sheet2!$AA:$AA,0))&amp;O233,INDEX(Sheet2!$AC:$AC,MATCH($N233,Sheet2!$AA:$AA,0))&amp;(O233/10)&amp;"%"))</f>
        <v>觉醒后基础防御力增加104</v>
      </c>
      <c r="T233" s="3" t="str">
        <f>INDEX(Sheet6!G:G,MATCH(B233,Sheet6!A:A,0))</f>
        <v>1210005,24</v>
      </c>
      <c r="U233" s="3">
        <v>1120001</v>
      </c>
      <c r="V233" s="3">
        <f>INDEX(Sheet6!H:H,MATCH(B233,Sheet6!A:A,0))</f>
        <v>26900</v>
      </c>
      <c r="W233" s="23">
        <v>0</v>
      </c>
      <c r="X233" s="3" t="str">
        <f>VLOOKUP(B233,Sheet4!A:N,14,FALSE)</f>
        <v>1210001,56|1210002,112|1210003,56</v>
      </c>
      <c r="Y233" s="23">
        <v>1120001</v>
      </c>
      <c r="Z233" s="23">
        <f t="shared" si="2"/>
        <v>269000</v>
      </c>
      <c r="AA233" s="27" t="str">
        <f>IF($E233=2,INDEX(Sheet2!Q:Q,MATCH($C233,Sheet2!$A:$A,0)),IF(OR(N233=3,N233=8,N233=13,,N233=38),INDEX(Sheet2!$AC:$AC,MATCH($N233,Sheet2!$AA:$AA,0))&amp;O233,INDEX(Sheet2!$AC:$AC,MATCH($N233,Sheet2!$AA:$AA,0))&amp;(O233/10)&amp;"%"))</f>
        <v>觉醒后基础防御力增加104</v>
      </c>
    </row>
    <row r="234" spans="1:27">
      <c r="A234" s="23" t="s">
        <v>53</v>
      </c>
      <c r="B234" s="23">
        <f t="shared" si="0"/>
        <v>1505</v>
      </c>
      <c r="C234" s="3">
        <v>15</v>
      </c>
      <c r="D234" s="3">
        <v>5</v>
      </c>
      <c r="E234" s="3">
        <f t="shared" si="6"/>
        <v>1</v>
      </c>
      <c r="F234" s="3">
        <f>IF(AND($D234=1,$E234=1),VLOOKUP($C234,Sheet2!$A:$J,3,0),IF($E234=2,INDEX(Sheet2!G:G,MATCH($C234,Sheet2!$A:$A,0)),F233))</f>
        <v>1501</v>
      </c>
      <c r="G234" s="3">
        <f>IF(AND($D234=1,$E234=1),VLOOKUP($C234,Sheet2!$A:$J,4,0),IF($E234=2,INDEX(Sheet2!H:H,MATCH($C234,Sheet2!$A:$A,0)),G233))</f>
        <v>1502</v>
      </c>
      <c r="H234" s="3">
        <f>IF(AND($D234=1,$E234=1),VLOOKUP($C234,Sheet2!$A:$J,5,0),IF($E234=2,INDEX(Sheet2!I:I,MATCH($C234,Sheet2!$A:$A,0)),H233))</f>
        <v>1503</v>
      </c>
      <c r="I234" s="3">
        <f>IF(AND($D234=1,$E234=1),VLOOKUP($C234,Sheet2!$A:$J,6,0),IF($E234=2,INDEX(Sheet2!J:J,MATCH($C234,Sheet2!$A:$A,0)),I233))</f>
        <v>0</v>
      </c>
      <c r="K234" s="31">
        <v>0</v>
      </c>
      <c r="L234" s="31">
        <v>0</v>
      </c>
      <c r="M234" s="31">
        <v>0</v>
      </c>
      <c r="N234" s="27">
        <f>VLOOKUP(B234,Sheet5!$D:$G,3,0)</f>
        <v>3</v>
      </c>
      <c r="O234" s="27">
        <f>VLOOKUP(B234,Sheet5!$D:$G,4,0)</f>
        <v>960</v>
      </c>
      <c r="P234" s="27" t="s">
        <v>58</v>
      </c>
      <c r="Q234" s="27">
        <f>IFERROR(VLOOKUP(R234,Sheet2!V:X,3,FALSE),VLOOKUP(B234,Sheet5!D:H,5,0))</f>
        <v>340020010</v>
      </c>
      <c r="R234" s="27" t="str">
        <f>IF(E234=2,INDEX(Sheet2!P:P,MATCH(C234,Sheet2!A:A,0)),INDEX(Sheet2!AB:AB,MATCH(N234,Sheet2!AA:AA,0)))</f>
        <v>生命强化</v>
      </c>
      <c r="S234" s="27" t="str">
        <f>IF($E234=2,INDEX(Sheet2!Q:Q,MATCH($C234,Sheet2!$A:$A,0)),IF(OR(N234=3,N234=8,N234=13,,N234=38),INDEX(Sheet2!$AC:$AC,MATCH($N234,Sheet2!$AA:$AA,0))&amp;O234,INDEX(Sheet2!$AC:$AC,MATCH($N234,Sheet2!$AA:$AA,0))&amp;(O234/10)&amp;"%"))</f>
        <v>觉醒后基础生命上限增加960</v>
      </c>
      <c r="T234" s="3" t="str">
        <f>INDEX(Sheet6!G:G,MATCH(B234,Sheet6!A:A,0))</f>
        <v>1210005,32</v>
      </c>
      <c r="U234" s="3">
        <v>1120001</v>
      </c>
      <c r="V234" s="3">
        <f>INDEX(Sheet6!H:H,MATCH(B234,Sheet6!A:A,0))</f>
        <v>37600</v>
      </c>
      <c r="W234" s="23">
        <v>0</v>
      </c>
      <c r="X234" s="3" t="str">
        <f>VLOOKUP(B234,Sheet4!A:N,14,FALSE)</f>
        <v>1210001,80|1210002,160|1210003,80</v>
      </c>
      <c r="Y234" s="23">
        <v>1120001</v>
      </c>
      <c r="Z234" s="23">
        <f t="shared" si="2"/>
        <v>376000</v>
      </c>
      <c r="AA234" s="27" t="str">
        <f>IF($E234=2,INDEX(Sheet2!Q:Q,MATCH($C234,Sheet2!$A:$A,0)),IF(OR(N234=3,N234=8,N234=13,,N234=38),INDEX(Sheet2!$AC:$AC,MATCH($N234,Sheet2!$AA:$AA,0))&amp;O234,INDEX(Sheet2!$AC:$AC,MATCH($N234,Sheet2!$AA:$AA,0))&amp;(O234/10)&amp;"%"))</f>
        <v>觉醒后基础生命上限增加960</v>
      </c>
    </row>
    <row r="235" spans="1:27">
      <c r="A235" s="23" t="s">
        <v>53</v>
      </c>
      <c r="B235" s="23">
        <f t="shared" si="0"/>
        <v>1506</v>
      </c>
      <c r="C235" s="3">
        <v>15</v>
      </c>
      <c r="D235" s="3">
        <v>6</v>
      </c>
      <c r="E235" s="3">
        <f t="shared" si="6"/>
        <v>1</v>
      </c>
      <c r="F235" s="3">
        <f>IF(AND($D235=1,$E235=1),VLOOKUP($C235,Sheet2!$A:$J,3,0),IF($E235=2,INDEX(Sheet2!G:G,MATCH($C235,Sheet2!$A:$A,0)),F234))</f>
        <v>1501</v>
      </c>
      <c r="G235" s="3">
        <f>IF(AND($D235=1,$E235=1),VLOOKUP($C235,Sheet2!$A:$J,4,0),IF($E235=2,INDEX(Sheet2!H:H,MATCH($C235,Sheet2!$A:$A,0)),G234))</f>
        <v>1502</v>
      </c>
      <c r="H235" s="3">
        <f>IF(AND($D235=1,$E235=1),VLOOKUP($C235,Sheet2!$A:$J,5,0),IF($E235=2,INDEX(Sheet2!I:I,MATCH($C235,Sheet2!$A:$A,0)),H234))</f>
        <v>1503</v>
      </c>
      <c r="I235" s="3">
        <f>IF(AND($D235=1,$E235=1),VLOOKUP($C235,Sheet2!$A:$J,6,0),IF($E235=2,INDEX(Sheet2!J:J,MATCH($C235,Sheet2!$A:$A,0)),I234))</f>
        <v>0</v>
      </c>
      <c r="K235" s="31">
        <v>0</v>
      </c>
      <c r="L235" s="31">
        <v>0</v>
      </c>
      <c r="M235" s="31">
        <v>0</v>
      </c>
      <c r="N235" s="27">
        <f>VLOOKUP(B235,Sheet5!$D:$G,3,0)</f>
        <v>8</v>
      </c>
      <c r="O235" s="27">
        <f>VLOOKUP(B235,Sheet5!$D:$G,4,0)</f>
        <v>160</v>
      </c>
      <c r="P235" s="27" t="s">
        <v>59</v>
      </c>
      <c r="Q235" s="27">
        <f>IFERROR(VLOOKUP(R235,Sheet2!V:X,3,FALSE),VLOOKUP(B235,Sheet5!D:H,5,0))</f>
        <v>340020007</v>
      </c>
      <c r="R235" s="27" t="str">
        <f>IF(E235=2,INDEX(Sheet2!P:P,MATCH(C235,Sheet2!A:A,0)),INDEX(Sheet2!AB:AB,MATCH(N235,Sheet2!AA:AA,0)))</f>
        <v>攻击强化</v>
      </c>
      <c r="S235" s="27" t="str">
        <f>IF($E235=2,INDEX(Sheet2!Q:Q,MATCH($C235,Sheet2!$A:$A,0)),IF(OR(N235=3,N235=8,N235=13,,N235=38),INDEX(Sheet2!$AC:$AC,MATCH($N235,Sheet2!$AA:$AA,0))&amp;O235,INDEX(Sheet2!$AC:$AC,MATCH($N235,Sheet2!$AA:$AA,0))&amp;(O235/10)&amp;"%"))</f>
        <v>觉醒后基础攻击力增加160</v>
      </c>
      <c r="T235" s="3" t="str">
        <f>INDEX(Sheet6!G:G,MATCH(B235,Sheet6!A:A,0))</f>
        <v>1210008,12</v>
      </c>
      <c r="U235" s="3">
        <v>1120001</v>
      </c>
      <c r="V235" s="3">
        <f>INDEX(Sheet6!H:H,MATCH(B235,Sheet6!A:A,0))</f>
        <v>51600</v>
      </c>
      <c r="W235" s="23">
        <v>0</v>
      </c>
      <c r="X235" s="3" t="str">
        <f>VLOOKUP(B235,Sheet4!A:N,14,FALSE)</f>
        <v>1210001,108|1210002,216|1210003,108</v>
      </c>
      <c r="Y235" s="23">
        <v>1120001</v>
      </c>
      <c r="Z235" s="23">
        <f t="shared" si="2"/>
        <v>516000</v>
      </c>
      <c r="AA235" s="27" t="str">
        <f>IF($E235=2,INDEX(Sheet2!Q:Q,MATCH($C235,Sheet2!$A:$A,0)),IF(OR(N235=3,N235=8,N235=13,,N235=38),INDEX(Sheet2!$AC:$AC,MATCH($N235,Sheet2!$AA:$AA,0))&amp;O235,INDEX(Sheet2!$AC:$AC,MATCH($N235,Sheet2!$AA:$AA,0))&amp;(O235/10)&amp;"%"))</f>
        <v>觉醒后基础攻击力增加160</v>
      </c>
    </row>
    <row r="236" spans="1:27">
      <c r="A236" s="23" t="s">
        <v>53</v>
      </c>
      <c r="B236" s="23">
        <f t="shared" si="0"/>
        <v>1507</v>
      </c>
      <c r="C236" s="3">
        <v>15</v>
      </c>
      <c r="D236" s="3">
        <v>7</v>
      </c>
      <c r="E236" s="3">
        <f t="shared" si="6"/>
        <v>2</v>
      </c>
      <c r="F236" s="3">
        <f>IF(AND($D236=1,$E236=1),VLOOKUP($C236,Sheet2!$A:$J,3,0),IF($E236=2,INDEX(Sheet2!G:G,MATCH($C236,Sheet2!$A:$A,0)),F235))</f>
        <v>1501</v>
      </c>
      <c r="G236" s="3">
        <f>IF(AND($D236=1,$E236=1),VLOOKUP($C236,Sheet2!$A:$J,4,0),IF($E236=2,INDEX(Sheet2!H:H,MATCH($C236,Sheet2!$A:$A,0)),G235))</f>
        <v>1502</v>
      </c>
      <c r="H236" s="3">
        <f>IF(AND($D236=1,$E236=1),VLOOKUP($C236,Sheet2!$A:$J,5,0),IF($E236=2,INDEX(Sheet2!I:I,MATCH($C236,Sheet2!$A:$A,0)),H235))</f>
        <v>1505</v>
      </c>
      <c r="I236" s="3">
        <f>IF(AND($D236=1,$E236=1),VLOOKUP($C236,Sheet2!$A:$J,6,0),IF($E236=2,INDEX(Sheet2!J:J,MATCH($C236,Sheet2!$A:$A,0)),I235))</f>
        <v>0</v>
      </c>
      <c r="K236" s="31">
        <v>0</v>
      </c>
      <c r="L236" s="31">
        <v>0</v>
      </c>
      <c r="M236" s="31">
        <v>0</v>
      </c>
      <c r="N236" s="27">
        <f>VLOOKUP(B236,Sheet5!$D:$G,3,0)</f>
        <v>0</v>
      </c>
      <c r="O236" s="27">
        <f>VLOOKUP(B236,Sheet5!$D:$G,4,0)</f>
        <v>0</v>
      </c>
      <c r="P236" s="27" t="s">
        <v>60</v>
      </c>
      <c r="Q236" s="27">
        <f>IFERROR(VLOOKUP(R236,Sheet2!V:X,3,FALSE),VLOOKUP(B236,Sheet5!D:H,5,0))</f>
        <v>311001503</v>
      </c>
      <c r="R236" s="27" t="str">
        <f>IF(E236=2,INDEX(Sheet2!P:P,MATCH(C236,Sheet2!A:A,0)),INDEX(Sheet2!AB:AB,MATCH(N236,Sheet2!AA:AA,0)))</f>
        <v>踏无暴威(觉醒)</v>
      </c>
      <c r="S236" s="27" t="str">
        <f>IF($E236=2,INDEX(Sheet2!Q:Q,MATCH($C236,Sheet2!$A:$A,0)),IF(OR(N236=3,N236=8,N236=13,,N236=38),INDEX(Sheet2!$AC:$AC,MATCH($N236,Sheet2!$AA:$AA,0))&amp;O236,INDEX(Sheet2!$AC:$AC,MATCH($N236,Sheet2!$AA:$AA,0))&amp;(O236/10)&amp;"%"))</f>
        <v>积蓄力量发动强力一击攻击敌人，对1名敌人造成攻击力&lt;color=#e56000&gt;160%&lt;/color&gt;的伤害，攻击有&lt;color=#f2b600&gt;负面效果&lt;/color&gt;的敌人时此技能暴击率提高&lt;color=#e56000&gt;50%&lt;/color&gt;</v>
      </c>
      <c r="T236" s="3" t="str">
        <f>INDEX(Sheet6!G:G,MATCH(B236,Sheet6!A:A,0))</f>
        <v>1210008,16</v>
      </c>
      <c r="U236" s="3">
        <v>1120001</v>
      </c>
      <c r="V236" s="3">
        <f>INDEX(Sheet6!H:H,MATCH(B236,Sheet6!A:A,0))</f>
        <v>69600</v>
      </c>
      <c r="W236" s="23">
        <v>0</v>
      </c>
      <c r="X236" s="3" t="str">
        <f>VLOOKUP(B236,Sheet4!A:N,14,FALSE)</f>
        <v>1210001,140|1210002,280|1210003,140</v>
      </c>
      <c r="Y236" s="23">
        <v>1120001</v>
      </c>
      <c r="Z236" s="23">
        <f t="shared" si="2"/>
        <v>696000</v>
      </c>
      <c r="AA236" s="27" t="str">
        <f>IF($E236=2,INDEX(Sheet2!Q:Q,MATCH($C236,Sheet2!$A:$A,0)),IF(OR(N236=3,N236=8,N236=13,,N236=38),INDEX(Sheet2!$AC:$AC,MATCH($N236,Sheet2!$AA:$AA,0))&amp;O236,INDEX(Sheet2!$AC:$AC,MATCH($N236,Sheet2!$AA:$AA,0))&amp;(O236/10)&amp;"%"))</f>
        <v>积蓄力量发动强力一击攻击敌人，对1名敌人造成攻击力&lt;color=#e56000&gt;160%&lt;/color&gt;的伤害，攻击有&lt;color=#f2b600&gt;负面效果&lt;/color&gt;的敌人时此技能暴击率提高&lt;color=#e56000&gt;50%&lt;/color&gt;</v>
      </c>
    </row>
    <row r="237" spans="1:27">
      <c r="A237" s="23" t="s">
        <v>53</v>
      </c>
      <c r="B237" s="23">
        <f t="shared" ref="B237:B257" si="8">C237*100+D237</f>
        <v>1508</v>
      </c>
      <c r="C237" s="3">
        <v>15</v>
      </c>
      <c r="D237" s="3">
        <v>8</v>
      </c>
      <c r="E237" s="3">
        <f t="shared" si="6"/>
        <v>1</v>
      </c>
      <c r="F237" s="3">
        <f>IF(AND($D237=1,$E237=1),VLOOKUP($C237,Sheet2!$A:$J,3,0),IF($E237=2,INDEX(Sheet2!G:G,MATCH($C237,Sheet2!$A:$A,0)),F236))</f>
        <v>1501</v>
      </c>
      <c r="G237" s="3">
        <f>IF(AND($D237=1,$E237=1),VLOOKUP($C237,Sheet2!$A:$J,4,0),IF($E237=2,INDEX(Sheet2!H:H,MATCH($C237,Sheet2!$A:$A,0)),G236))</f>
        <v>1502</v>
      </c>
      <c r="H237" s="3">
        <f>IF(AND($D237=1,$E237=1),VLOOKUP($C237,Sheet2!$A:$J,5,0),IF($E237=2,INDEX(Sheet2!I:I,MATCH($C237,Sheet2!$A:$A,0)),H236))</f>
        <v>1505</v>
      </c>
      <c r="I237" s="3">
        <f>IF(AND($D237=1,$E237=1),VLOOKUP($C237,Sheet2!$A:$J,6,0),IF($E237=2,INDEX(Sheet2!J:J,MATCH($C237,Sheet2!$A:$A,0)),I236))</f>
        <v>0</v>
      </c>
      <c r="K237" s="31">
        <v>0</v>
      </c>
      <c r="L237" s="31">
        <v>0</v>
      </c>
      <c r="M237" s="31">
        <v>0</v>
      </c>
      <c r="N237" s="27">
        <f>VLOOKUP(B237,Sheet5!$D:$G,3,0)</f>
        <v>8</v>
      </c>
      <c r="O237" s="27">
        <f>VLOOKUP(B237,Sheet5!$D:$G,4,0)</f>
        <v>80</v>
      </c>
      <c r="P237" s="27" t="s">
        <v>54</v>
      </c>
      <c r="Q237" s="27">
        <f>IFERROR(VLOOKUP(R237,Sheet2!V:X,3,FALSE),VLOOKUP(B237,Sheet5!D:H,5,0))</f>
        <v>340020006</v>
      </c>
      <c r="R237" s="27" t="str">
        <f>IF($E237=2,INDEX(Sheet2!P:P,MATCH($C237,Sheet2!$A:$A,0)),INDEX(Sheet2!$AB:$AB,MATCH($N237,Sheet2!$AA:$AA,0)))</f>
        <v>攻击强化</v>
      </c>
      <c r="S237" s="27" t="str">
        <f>IF($E237=2,INDEX(Sheet2!Q:Q,MATCH($C237,Sheet2!$A:$A,0)),IF(OR(N237=3,N237=8,N237=13,,N237=38),INDEX(Sheet2!$AC:$AC,MATCH($N237,Sheet2!$AA:$AA,0))&amp;O237,INDEX(Sheet2!$AC:$AC,MATCH($N237,Sheet2!$AA:$AA,0))&amp;(O237/10)&amp;"%"))</f>
        <v>觉醒后基础攻击力增加80</v>
      </c>
      <c r="T237" s="3" t="str">
        <f>INDEX(Sheet6!G:G,MATCH(B237,Sheet6!A:A,0))</f>
        <v>1210008,5|1430002,1</v>
      </c>
      <c r="U237" s="3">
        <v>1120001</v>
      </c>
      <c r="V237" s="3">
        <f>INDEX(Sheet6!H:H,MATCH(B237,Sheet6!A:A,0))</f>
        <v>15600</v>
      </c>
      <c r="W237" s="23">
        <v>0</v>
      </c>
      <c r="X237" s="3" t="s">
        <v>1330</v>
      </c>
      <c r="Y237" s="23">
        <v>1120001</v>
      </c>
      <c r="Z237" s="23">
        <v>104000</v>
      </c>
      <c r="AA237" s="27" t="str">
        <f>IF($E237=2,INDEX(Sheet2!Q:Q,MATCH($C237,Sheet2!$A:$A,0)),IF(OR(N237=3,N237=8,N237=13,,N237=38),INDEX(Sheet2!$AC:$AC,MATCH($N237,Sheet2!$AA:$AA,0))&amp;O237,INDEX(Sheet2!$AC:$AC,MATCH($N237,Sheet2!$AA:$AA,0))&amp;(O237/10)&amp;"%"))</f>
        <v>觉醒后基础攻击力增加80</v>
      </c>
    </row>
    <row r="238" spans="1:27">
      <c r="A238" s="23" t="s">
        <v>53</v>
      </c>
      <c r="B238" s="23">
        <f t="shared" si="8"/>
        <v>1509</v>
      </c>
      <c r="C238" s="3">
        <v>15</v>
      </c>
      <c r="D238" s="3">
        <v>9</v>
      </c>
      <c r="E238" s="3">
        <f t="shared" si="6"/>
        <v>1</v>
      </c>
      <c r="F238" s="3">
        <f>IF(AND($D238=1,$E238=1),VLOOKUP($C238,Sheet2!$A:$J,3,0),IF($E238=2,INDEX(Sheet2!G:G,MATCH($C238,Sheet2!$A:$A,0)),F237))</f>
        <v>1501</v>
      </c>
      <c r="G238" s="3">
        <f>IF(AND($D238=1,$E238=1),VLOOKUP($C238,Sheet2!$A:$J,4,0),IF($E238=2,INDEX(Sheet2!H:H,MATCH($C238,Sheet2!$A:$A,0)),G237))</f>
        <v>1502</v>
      </c>
      <c r="H238" s="3">
        <f>IF(AND($D238=1,$E238=1),VLOOKUP($C238,Sheet2!$A:$J,5,0),IF($E238=2,INDEX(Sheet2!I:I,MATCH($C238,Sheet2!$A:$A,0)),H237))</f>
        <v>1505</v>
      </c>
      <c r="I238" s="3">
        <f>IF(AND($D238=1,$E238=1),VLOOKUP($C238,Sheet2!$A:$J,6,0),IF($E238=2,INDEX(Sheet2!J:J,MATCH($C238,Sheet2!$A:$A,0)),I237))</f>
        <v>0</v>
      </c>
      <c r="K238" s="31">
        <v>0</v>
      </c>
      <c r="L238" s="31">
        <v>0</v>
      </c>
      <c r="M238" s="31">
        <v>0</v>
      </c>
      <c r="N238" s="27">
        <f>VLOOKUP(B238,Sheet5!$D:$G,3,0)</f>
        <v>3</v>
      </c>
      <c r="O238" s="27">
        <f>VLOOKUP(B238,Sheet5!$D:$G,4,0)</f>
        <v>480</v>
      </c>
      <c r="P238" s="27" t="s">
        <v>55</v>
      </c>
      <c r="Q238" s="27">
        <f>IFERROR(VLOOKUP(R238,Sheet2!V:X,3,FALSE),VLOOKUP(B238,Sheet5!D:H,5,0))</f>
        <v>340020009</v>
      </c>
      <c r="R238" s="27" t="str">
        <f>IF(E238=2,INDEX(Sheet2!P:P,MATCH(C238,Sheet2!A:A,0)),INDEX(Sheet2!AB:AB,MATCH(N238,Sheet2!AA:AA,0)))</f>
        <v>生命强化</v>
      </c>
      <c r="S238" s="27" t="str">
        <f>IF($E238=2,INDEX(Sheet2!Q:Q,MATCH($C238,Sheet2!$A:$A,0)),IF(OR(N238=3,N238=8,N238=13,,N238=38),INDEX(Sheet2!$AC:$AC,MATCH($N238,Sheet2!$AA:$AA,0))&amp;O238,INDEX(Sheet2!$AC:$AC,MATCH($N238,Sheet2!$AA:$AA,0))&amp;(O238/10)&amp;"%"))</f>
        <v>觉醒后基础生命上限增加480</v>
      </c>
      <c r="T238" s="3" t="str">
        <f>INDEX(Sheet6!G:G,MATCH(B238,Sheet6!A:A,0))</f>
        <v>1210008,8|1430002,2</v>
      </c>
      <c r="U238" s="3">
        <v>1120001</v>
      </c>
      <c r="V238" s="3">
        <f>INDEX(Sheet6!H:H,MATCH(B238,Sheet6!A:A,0))</f>
        <v>18000</v>
      </c>
      <c r="W238" s="23">
        <v>0</v>
      </c>
      <c r="X238" s="3" t="s">
        <v>1331</v>
      </c>
      <c r="Y238" s="23">
        <v>1120001</v>
      </c>
      <c r="Z238" s="23">
        <v>120000</v>
      </c>
      <c r="AA238" s="27" t="str">
        <f>IF($E238=2,INDEX(Sheet2!Q:Q,MATCH($C238,Sheet2!$A:$A,0)),IF(OR(N238=3,N238=8,N238=13,,N238=38),INDEX(Sheet2!$AC:$AC,MATCH($N238,Sheet2!$AA:$AA,0))&amp;O238,INDEX(Sheet2!$AC:$AC,MATCH($N238,Sheet2!$AA:$AA,0))&amp;(O238/10)&amp;"%"))</f>
        <v>觉醒后基础生命上限增加480</v>
      </c>
    </row>
    <row r="239" spans="1:27">
      <c r="A239" s="23" t="s">
        <v>53</v>
      </c>
      <c r="B239" s="23">
        <f t="shared" si="8"/>
        <v>1510</v>
      </c>
      <c r="C239" s="3">
        <v>15</v>
      </c>
      <c r="D239" s="3">
        <v>10</v>
      </c>
      <c r="E239" s="3">
        <f t="shared" si="6"/>
        <v>1</v>
      </c>
      <c r="F239" s="3">
        <f>IF(AND($D239=1,$E239=1),VLOOKUP($C239,Sheet2!$A:$J,3,0),IF($E239=2,INDEX(Sheet2!G:G,MATCH($C239,Sheet2!$A:$A,0)),F238))</f>
        <v>1501</v>
      </c>
      <c r="G239" s="3">
        <f>IF(AND($D239=1,$E239=1),VLOOKUP($C239,Sheet2!$A:$J,4,0),IF($E239=2,INDEX(Sheet2!H:H,MATCH($C239,Sheet2!$A:$A,0)),G238))</f>
        <v>1502</v>
      </c>
      <c r="H239" s="3">
        <f>IF(AND($D239=1,$E239=1),VLOOKUP($C239,Sheet2!$A:$J,5,0),IF($E239=2,INDEX(Sheet2!I:I,MATCH($C239,Sheet2!$A:$A,0)),H238))</f>
        <v>1505</v>
      </c>
      <c r="I239" s="3">
        <f>IF(AND($D239=1,$E239=1),VLOOKUP($C239,Sheet2!$A:$J,6,0),IF($E239=2,INDEX(Sheet2!J:J,MATCH($C239,Sheet2!$A:$A,0)),I238))</f>
        <v>0</v>
      </c>
      <c r="K239" s="31">
        <v>0</v>
      </c>
      <c r="L239" s="31">
        <v>0</v>
      </c>
      <c r="M239" s="31">
        <v>0</v>
      </c>
      <c r="N239" s="27">
        <f>VLOOKUP(B239,Sheet5!$D:$G,3,0)</f>
        <v>3</v>
      </c>
      <c r="O239" s="27">
        <f>VLOOKUP(B239,Sheet5!$D:$G,4,0)</f>
        <v>480</v>
      </c>
      <c r="P239" s="27" t="s">
        <v>56</v>
      </c>
      <c r="Q239" s="27">
        <f>IFERROR(VLOOKUP(R239,Sheet2!V:X,3,FALSE),VLOOKUP(B239,Sheet5!D:H,5,0))</f>
        <v>340020009</v>
      </c>
      <c r="R239" s="27" t="str">
        <f>IF(E239=2,INDEX(Sheet2!P:P,MATCH(C239,Sheet2!A:A,0)),INDEX(Sheet2!AB:AB,MATCH(N239,Sheet2!AA:AA,0)))</f>
        <v>生命强化</v>
      </c>
      <c r="S239" s="27" t="str">
        <f>IF($E239=2,INDEX(Sheet2!Q:Q,MATCH($C239,Sheet2!$A:$A,0)),IF(OR(N239=3,N239=8,N239=13,,N239=38),INDEX(Sheet2!$AC:$AC,MATCH($N239,Sheet2!$AA:$AA,0))&amp;O239,INDEX(Sheet2!$AC:$AC,MATCH($N239,Sheet2!$AA:$AA,0))&amp;(O239/10)&amp;"%"))</f>
        <v>觉醒后基础生命上限增加480</v>
      </c>
      <c r="T239" s="3" t="str">
        <f>INDEX(Sheet6!G:G,MATCH(B239,Sheet6!A:A,0))</f>
        <v>1210008,10|1430002,3</v>
      </c>
      <c r="U239" s="3">
        <v>1120001</v>
      </c>
      <c r="V239" s="3">
        <f>INDEX(Sheet6!H:H,MATCH(B239,Sheet6!A:A,0))</f>
        <v>27000</v>
      </c>
      <c r="W239" s="23">
        <v>0</v>
      </c>
      <c r="X239" s="3" t="s">
        <v>1332</v>
      </c>
      <c r="Y239" s="23">
        <v>1120001</v>
      </c>
      <c r="Z239" s="23">
        <v>180000</v>
      </c>
      <c r="AA239" s="27" t="str">
        <f>IF($E239=2,INDEX(Sheet2!Q:Q,MATCH($C239,Sheet2!$A:$A,0)),IF(OR(N239=3,N239=8,N239=13,,N239=38),INDEX(Sheet2!$AC:$AC,MATCH($N239,Sheet2!$AA:$AA,0))&amp;O239,INDEX(Sheet2!$AC:$AC,MATCH($N239,Sheet2!$AA:$AA,0))&amp;(O239/10)&amp;"%"))</f>
        <v>觉醒后基础生命上限增加480</v>
      </c>
    </row>
    <row r="240" spans="1:27">
      <c r="A240" s="23" t="s">
        <v>53</v>
      </c>
      <c r="B240" s="23">
        <f t="shared" si="8"/>
        <v>1511</v>
      </c>
      <c r="C240" s="3">
        <v>15</v>
      </c>
      <c r="D240" s="3">
        <v>11</v>
      </c>
      <c r="E240" s="3">
        <f t="shared" si="6"/>
        <v>1</v>
      </c>
      <c r="F240" s="3">
        <f>IF(AND($D240=1,$E240=1),VLOOKUP($C240,Sheet2!$A:$J,3,0),IF($E240=2,INDEX(Sheet2!G:G,MATCH($C240,Sheet2!$A:$A,0)),F239))</f>
        <v>1501</v>
      </c>
      <c r="G240" s="3">
        <f>IF(AND($D240=1,$E240=1),VLOOKUP($C240,Sheet2!$A:$J,4,0),IF($E240=2,INDEX(Sheet2!H:H,MATCH($C240,Sheet2!$A:$A,0)),G239))</f>
        <v>1502</v>
      </c>
      <c r="H240" s="3">
        <f>IF(AND($D240=1,$E240=1),VLOOKUP($C240,Sheet2!$A:$J,5,0),IF($E240=2,INDEX(Sheet2!I:I,MATCH($C240,Sheet2!$A:$A,0)),H239))</f>
        <v>1505</v>
      </c>
      <c r="I240" s="3">
        <f>IF(AND($D240=1,$E240=1),VLOOKUP($C240,Sheet2!$A:$J,6,0),IF($E240=2,INDEX(Sheet2!J:J,MATCH($C240,Sheet2!$A:$A,0)),I239))</f>
        <v>0</v>
      </c>
      <c r="K240" s="31">
        <v>0</v>
      </c>
      <c r="L240" s="31">
        <v>0</v>
      </c>
      <c r="M240" s="31">
        <v>0</v>
      </c>
      <c r="N240" s="27">
        <f>VLOOKUP(B240,Sheet5!$D:$G,3,0)</f>
        <v>13</v>
      </c>
      <c r="O240" s="27">
        <f>VLOOKUP(B240,Sheet5!$D:$G,4,0)</f>
        <v>104</v>
      </c>
      <c r="P240" s="27" t="s">
        <v>57</v>
      </c>
      <c r="Q240" s="27">
        <f>IFERROR(VLOOKUP(R240,Sheet2!V:X,3,FALSE),VLOOKUP(B240,Sheet5!D:H,5,0))</f>
        <v>340020004</v>
      </c>
      <c r="R240" s="27" t="str">
        <f>IF(E240=2,INDEX(Sheet2!P:P,MATCH(C240,Sheet2!A:A,0)),INDEX(Sheet2!AB:AB,MATCH(N240,Sheet2!AA:AA,0)))</f>
        <v>防御强化</v>
      </c>
      <c r="S240" s="27" t="str">
        <f>IF($E240=2,INDEX(Sheet2!Q:Q,MATCH($C240,Sheet2!$A:$A,0)),IF(OR(N240=3,N240=8,N240=13,,N240=38),INDEX(Sheet2!$AC:$AC,MATCH($N240,Sheet2!$AA:$AA,0))&amp;O240,INDEX(Sheet2!$AC:$AC,MATCH($N240,Sheet2!$AA:$AA,0))&amp;(O240/10)&amp;"%"))</f>
        <v>觉醒后基础防御力增加104</v>
      </c>
      <c r="T240" s="3" t="str">
        <f>INDEX(Sheet6!G:G,MATCH(B240,Sheet6!A:A,0))</f>
        <v>1210008,12|1430002,4</v>
      </c>
      <c r="U240" s="3">
        <v>1120001</v>
      </c>
      <c r="V240" s="3">
        <f>INDEX(Sheet6!H:H,MATCH(B240,Sheet6!A:A,0))</f>
        <v>40350</v>
      </c>
      <c r="W240" s="23">
        <v>0</v>
      </c>
      <c r="X240" s="3" t="s">
        <v>1333</v>
      </c>
      <c r="Y240" s="23">
        <v>1120001</v>
      </c>
      <c r="Z240" s="23">
        <v>269000</v>
      </c>
      <c r="AA240" s="27" t="str">
        <f>IF($E240=2,INDEX(Sheet2!Q:Q,MATCH($C240,Sheet2!$A:$A,0)),IF(OR(N240=3,N240=8,N240=13,,N240=38),INDEX(Sheet2!$AC:$AC,MATCH($N240,Sheet2!$AA:$AA,0))&amp;O240,INDEX(Sheet2!$AC:$AC,MATCH($N240,Sheet2!$AA:$AA,0))&amp;(O240/10)&amp;"%"))</f>
        <v>觉醒后基础防御力增加104</v>
      </c>
    </row>
    <row r="241" spans="1:27">
      <c r="A241" s="23" t="s">
        <v>53</v>
      </c>
      <c r="B241" s="23">
        <f t="shared" si="8"/>
        <v>1512</v>
      </c>
      <c r="C241" s="3">
        <v>15</v>
      </c>
      <c r="D241" s="3">
        <v>12</v>
      </c>
      <c r="E241" s="3">
        <f t="shared" si="6"/>
        <v>1</v>
      </c>
      <c r="F241" s="3">
        <f>IF(AND($D241=1,$E241=1),VLOOKUP($C241,Sheet2!$A:$J,3,0),IF($E241=2,INDEX(Sheet2!G:G,MATCH($C241,Sheet2!$A:$A,0)),F240))</f>
        <v>1501</v>
      </c>
      <c r="G241" s="3">
        <f>IF(AND($D241=1,$E241=1),VLOOKUP($C241,Sheet2!$A:$J,4,0),IF($E241=2,INDEX(Sheet2!H:H,MATCH($C241,Sheet2!$A:$A,0)),G240))</f>
        <v>1502</v>
      </c>
      <c r="H241" s="3">
        <f>IF(AND($D241=1,$E241=1),VLOOKUP($C241,Sheet2!$A:$J,5,0),IF($E241=2,INDEX(Sheet2!I:I,MATCH($C241,Sheet2!$A:$A,0)),H240))</f>
        <v>1505</v>
      </c>
      <c r="I241" s="3">
        <f>IF(AND($D241=1,$E241=1),VLOOKUP($C241,Sheet2!$A:$J,6,0),IF($E241=2,INDEX(Sheet2!J:J,MATCH($C241,Sheet2!$A:$A,0)),I240))</f>
        <v>0</v>
      </c>
      <c r="K241" s="31">
        <v>0</v>
      </c>
      <c r="L241" s="31">
        <v>0</v>
      </c>
      <c r="M241" s="31">
        <v>0</v>
      </c>
      <c r="N241" s="27">
        <f>VLOOKUP(B241,Sheet5!$D:$G,3,0)</f>
        <v>3</v>
      </c>
      <c r="O241" s="27">
        <f>VLOOKUP(B241,Sheet5!$D:$G,4,0)</f>
        <v>960</v>
      </c>
      <c r="P241" s="27" t="s">
        <v>58</v>
      </c>
      <c r="Q241" s="27">
        <f>IFERROR(VLOOKUP(R241,Sheet2!V:X,3,FALSE),VLOOKUP(B241,Sheet5!D:H,5,0))</f>
        <v>340020010</v>
      </c>
      <c r="R241" s="27" t="str">
        <f>IF(E241=2,INDEX(Sheet2!P:P,MATCH(C241,Sheet2!A:A,0)),INDEX(Sheet2!AB:AB,MATCH(N241,Sheet2!AA:AA,0)))</f>
        <v>生命强化</v>
      </c>
      <c r="S241" s="27" t="str">
        <f>IF($E241=2,INDEX(Sheet2!Q:Q,MATCH($C241,Sheet2!$A:$A,0)),IF(OR(N241=3,N241=8,N241=13,,N241=38),INDEX(Sheet2!$AC:$AC,MATCH($N241,Sheet2!$AA:$AA,0))&amp;O241,INDEX(Sheet2!$AC:$AC,MATCH($N241,Sheet2!$AA:$AA,0))&amp;(O241/10)&amp;"%"))</f>
        <v>觉醒后基础生命上限增加960</v>
      </c>
      <c r="T241" s="3" t="str">
        <f>INDEX(Sheet6!G:G,MATCH(B241,Sheet6!A:A,0))</f>
        <v>1210008,16|1430002,5</v>
      </c>
      <c r="U241" s="3">
        <v>1120001</v>
      </c>
      <c r="V241" s="3">
        <f>INDEX(Sheet6!H:H,MATCH(B241,Sheet6!A:A,0))</f>
        <v>56400</v>
      </c>
      <c r="W241" s="23">
        <v>0</v>
      </c>
      <c r="X241" s="3" t="s">
        <v>1334</v>
      </c>
      <c r="Y241" s="23">
        <v>1120001</v>
      </c>
      <c r="Z241" s="23">
        <v>376000</v>
      </c>
      <c r="AA241" s="27" t="str">
        <f>IF($E241=2,INDEX(Sheet2!Q:Q,MATCH($C241,Sheet2!$A:$A,0)),IF(OR(N241=3,N241=8,N241=13,,N241=38),INDEX(Sheet2!$AC:$AC,MATCH($N241,Sheet2!$AA:$AA,0))&amp;O241,INDEX(Sheet2!$AC:$AC,MATCH($N241,Sheet2!$AA:$AA,0))&amp;(O241/10)&amp;"%"))</f>
        <v>觉醒后基础生命上限增加960</v>
      </c>
    </row>
    <row r="242" spans="1:27">
      <c r="A242" s="23" t="s">
        <v>53</v>
      </c>
      <c r="B242" s="23">
        <f t="shared" si="8"/>
        <v>1513</v>
      </c>
      <c r="C242" s="3">
        <v>15</v>
      </c>
      <c r="D242" s="3">
        <v>13</v>
      </c>
      <c r="E242" s="3">
        <f t="shared" si="6"/>
        <v>1</v>
      </c>
      <c r="F242" s="3">
        <f>IF(AND($D242=1,$E242=1),VLOOKUP($C242,Sheet2!$A:$J,3,0),IF($E242=2,INDEX(Sheet2!G:G,MATCH($C242,Sheet2!$A:$A,0)),F241))</f>
        <v>1501</v>
      </c>
      <c r="G242" s="3">
        <f>IF(AND($D242=1,$E242=1),VLOOKUP($C242,Sheet2!$A:$J,4,0),IF($E242=2,INDEX(Sheet2!H:H,MATCH($C242,Sheet2!$A:$A,0)),G241))</f>
        <v>1502</v>
      </c>
      <c r="H242" s="3">
        <f>IF(AND($D242=1,$E242=1),VLOOKUP($C242,Sheet2!$A:$J,5,0),IF($E242=2,INDEX(Sheet2!I:I,MATCH($C242,Sheet2!$A:$A,0)),H241))</f>
        <v>1505</v>
      </c>
      <c r="I242" s="3">
        <f>IF(AND($D242=1,$E242=1),VLOOKUP($C242,Sheet2!$A:$J,6,0),IF($E242=2,INDEX(Sheet2!J:J,MATCH($C242,Sheet2!$A:$A,0)),I241))</f>
        <v>0</v>
      </c>
      <c r="K242" s="31">
        <v>0</v>
      </c>
      <c r="L242" s="31">
        <v>0</v>
      </c>
      <c r="M242" s="31">
        <v>0</v>
      </c>
      <c r="N242" s="27">
        <f>VLOOKUP(B242,Sheet5!$D:$G,3,0)</f>
        <v>8</v>
      </c>
      <c r="O242" s="27">
        <f>VLOOKUP(B242,Sheet5!$D:$G,4,0)</f>
        <v>160</v>
      </c>
      <c r="P242" s="27" t="s">
        <v>59</v>
      </c>
      <c r="Q242" s="27">
        <f>IFERROR(VLOOKUP(R242,Sheet2!V:X,3,FALSE),VLOOKUP(B242,Sheet5!D:H,5,0))</f>
        <v>340020007</v>
      </c>
      <c r="R242" s="27" t="str">
        <f>IF(E242=2,INDEX(Sheet2!P:P,MATCH(C242,Sheet2!A:A,0)),INDEX(Sheet2!AB:AB,MATCH(N242,Sheet2!AA:AA,0)))</f>
        <v>攻击强化</v>
      </c>
      <c r="S242" s="27" t="str">
        <f>IF($E242=2,INDEX(Sheet2!Q:Q,MATCH($C242,Sheet2!$A:$A,0)),IF(OR(N242=3,N242=8,N242=13,,N242=38),INDEX(Sheet2!$AC:$AC,MATCH($N242,Sheet2!$AA:$AA,0))&amp;O242,INDEX(Sheet2!$AC:$AC,MATCH($N242,Sheet2!$AA:$AA,0))&amp;(O242/10)&amp;"%"))</f>
        <v>觉醒后基础攻击力增加160</v>
      </c>
      <c r="T242" s="3" t="str">
        <f>INDEX(Sheet6!G:G,MATCH(B242,Sheet6!A:A,0))</f>
        <v>1210008,18|1430002,6</v>
      </c>
      <c r="U242" s="3">
        <v>1120001</v>
      </c>
      <c r="V242" s="3">
        <f>INDEX(Sheet6!H:H,MATCH(B242,Sheet6!A:A,0))</f>
        <v>77400</v>
      </c>
      <c r="W242" s="23">
        <v>0</v>
      </c>
      <c r="X242" s="3" t="s">
        <v>1335</v>
      </c>
      <c r="Y242" s="23">
        <v>1120001</v>
      </c>
      <c r="Z242" s="23">
        <v>516000</v>
      </c>
      <c r="AA242" s="27" t="str">
        <f>IF($E242=2,INDEX(Sheet2!Q:Q,MATCH($C242,Sheet2!$A:$A,0)),IF(OR(N242=3,N242=8,N242=13,,N242=38),INDEX(Sheet2!$AC:$AC,MATCH($N242,Sheet2!$AA:$AA,0))&amp;O242,INDEX(Sheet2!$AC:$AC,MATCH($N242,Sheet2!$AA:$AA,0))&amp;(O242/10)&amp;"%"))</f>
        <v>觉醒后基础攻击力增加160</v>
      </c>
    </row>
    <row r="243" spans="1:27">
      <c r="A243" s="23" t="s">
        <v>53</v>
      </c>
      <c r="B243" s="23">
        <f t="shared" si="8"/>
        <v>1514</v>
      </c>
      <c r="C243" s="3">
        <v>15</v>
      </c>
      <c r="D243" s="3">
        <v>14</v>
      </c>
      <c r="E243" s="3">
        <f t="shared" si="6"/>
        <v>2</v>
      </c>
      <c r="F243" s="3">
        <f>IF(AND($D243=1,$E243=1),VLOOKUP($C243,Sheet2!$A:$J,3,0),IF($E243=2,INDEX(Sheet2!G:G,MATCH($C243,Sheet2!$A:$A,0)+1),F242))</f>
        <v>1501</v>
      </c>
      <c r="G243" s="3">
        <f>IF(AND($D243=1,$E243=1),VLOOKUP($C243,Sheet2!$A:$J,4,0),IF($E243=2,INDEX(Sheet2!H:H,MATCH($C243,Sheet2!$A:$A,0)+1),G242))</f>
        <v>1502</v>
      </c>
      <c r="H243" s="3">
        <f>IF(AND($D243=1,$E243=1),VLOOKUP($C243,Sheet2!$A:$J,5,0),IF($E243=2,INDEX(Sheet2!I:I,MATCH($C243,Sheet2!$A:$A,0)+1),H242))</f>
        <v>1506</v>
      </c>
      <c r="I243" s="3">
        <f>IF(AND($D243=1,$E243=1),VLOOKUP($C243,Sheet2!$A:$J,6,0),IF($E243=2,INDEX(Sheet2!J:J,MATCH($C243,Sheet2!$A:$A,0)+1),I242))</f>
        <v>0</v>
      </c>
      <c r="K243" s="31">
        <v>0</v>
      </c>
      <c r="L243" s="31">
        <v>0</v>
      </c>
      <c r="M243" s="31">
        <v>0</v>
      </c>
      <c r="N243" s="27">
        <f>VLOOKUP(B243,Sheet5!$D:$G,3,0)</f>
        <v>0</v>
      </c>
      <c r="O243" s="27">
        <f>VLOOKUP(B243,Sheet5!$D:$G,4,0)</f>
        <v>0</v>
      </c>
      <c r="P243" s="27" t="s">
        <v>60</v>
      </c>
      <c r="Q243" s="27">
        <f>IFERROR(VLOOKUP(R243,Sheet2!V:X,3,FALSE),VLOOKUP(B243,Sheet5!D:H,5,0))</f>
        <v>311001503</v>
      </c>
      <c r="R243" s="27" t="str">
        <f>IF(E243=2,INDEX(Sheet2!P:P,MATCH(C243,Sheet2!A:A,0)+1),INDEX(Sheet2!AB:AB,MATCH(N243,Sheet2!AA:AA,0)))</f>
        <v>踏无暴威(觉醒)</v>
      </c>
      <c r="S243" s="27" t="s">
        <v>2312</v>
      </c>
      <c r="T243" s="3" t="str">
        <f>INDEX(Sheet6!G:G,MATCH(B243,Sheet6!A:A,0))</f>
        <v>1430004,1</v>
      </c>
      <c r="U243" s="3">
        <v>1120001</v>
      </c>
      <c r="V243" s="3">
        <f>INDEX(Sheet6!H:H,MATCH(B243,Sheet6!A:A,0))</f>
        <v>104400</v>
      </c>
      <c r="W243" s="23">
        <v>0</v>
      </c>
      <c r="X243" s="3" t="s">
        <v>1336</v>
      </c>
      <c r="Y243" s="23">
        <v>1120001</v>
      </c>
      <c r="Z243" s="23">
        <v>696000</v>
      </c>
      <c r="AA243" s="27" t="str">
        <f>IF($E243=2,INDEX(Sheet2!Q:Q,MATCH($C243,Sheet2!$A:$A,0)+1),IF(OR(N243=3,N243=8,N243=13,,N243=38),INDEX(Sheet2!$AC:$AC,MATCH($N243,Sheet2!$AA:$AA,0))&amp;O243,INDEX(Sheet2!$AC:$AC,MATCH($N243,Sheet2!$AA:$AA,0))&amp;(O243/10)&amp;"%"))</f>
        <v>积蓄力量发动强力一击攻击敌人，对1名敌人造成攻击力&lt;color=#e56000&gt;165%&lt;/color&gt;的伤害，攻击有&lt;color=#f2b600&gt;负面效果&lt;/color&gt;的敌人时此技能暴击率提高&lt;color=#e56000&gt;50%&lt;/color&gt;</v>
      </c>
    </row>
    <row r="244" spans="1:27">
      <c r="A244" s="23" t="s">
        <v>53</v>
      </c>
      <c r="B244" s="23">
        <f t="shared" si="8"/>
        <v>1515</v>
      </c>
      <c r="C244" s="3">
        <v>15</v>
      </c>
      <c r="D244" s="3">
        <v>15</v>
      </c>
      <c r="E244" s="3">
        <f t="shared" si="6"/>
        <v>1</v>
      </c>
      <c r="F244" s="3">
        <f>IF(AND($D244=1,$E244=1),VLOOKUP($C244,Sheet2!$A:$J,3,0),IF($E244=2,INDEX(Sheet2!G:G,MATCH($C244,Sheet2!$A:$A,0)+1),F243))</f>
        <v>1501</v>
      </c>
      <c r="G244" s="3">
        <f>IF(AND($D244=1,$E244=1),VLOOKUP($C244,Sheet2!$A:$J,4,0),IF($E244=2,INDEX(Sheet2!H:H,MATCH($C244,Sheet2!$A:$A,0)+1),G243))</f>
        <v>1502</v>
      </c>
      <c r="H244" s="3">
        <f>IF(AND($D244=1,$E244=1),VLOOKUP($C244,Sheet2!$A:$J,5,0),IF($E244=2,INDEX(Sheet2!I:I,MATCH($C244,Sheet2!$A:$A,0)+1),H243))</f>
        <v>1506</v>
      </c>
      <c r="I244" s="3">
        <f>IF(AND($D244=1,$E244=1),VLOOKUP($C244,Sheet2!$A:$J,6,0),IF($E244=2,INDEX(Sheet2!J:J,MATCH($C244,Sheet2!$A:$A,0)+1),I243))</f>
        <v>0</v>
      </c>
      <c r="K244" s="31">
        <v>0</v>
      </c>
      <c r="L244" s="31">
        <v>0</v>
      </c>
      <c r="M244" s="31">
        <v>0</v>
      </c>
      <c r="N244" s="27">
        <f>VLOOKUP(B244,Sheet5!$D:$G,3,0)</f>
        <v>8</v>
      </c>
      <c r="O244" s="27">
        <f>VLOOKUP(B244,Sheet5!$D:$G,4,0)</f>
        <v>80</v>
      </c>
      <c r="P244" s="27" t="s">
        <v>54</v>
      </c>
      <c r="Q244" s="27">
        <f>IFERROR(VLOOKUP(R244,Sheet2!V:X,3,FALSE),VLOOKUP(B244,Sheet5!D:H,5,0))</f>
        <v>340020006</v>
      </c>
      <c r="R244" s="27" t="str">
        <f>IF($E244=2,INDEX(Sheet2!P:P,MATCH($C244,Sheet2!$A:$A,0)),INDEX(Sheet2!$AB:$AB,MATCH($N244,Sheet2!$AA:$AA,0)))</f>
        <v>攻击强化</v>
      </c>
      <c r="S244" s="27" t="str">
        <f>IF($E244=2,INDEX(Sheet2!Q:Q,MATCH($C244,Sheet2!$A:$A,0)),IF(OR(N244=3,N244=8,N244=13,,N244=38),INDEX(Sheet2!$AC:$AC,MATCH($N244,Sheet2!$AA:$AA,0))&amp;O244,INDEX(Sheet2!$AC:$AC,MATCH($N244,Sheet2!$AA:$AA,0))&amp;(O244/10)&amp;"%"))</f>
        <v>觉醒后基础攻击力增加80</v>
      </c>
      <c r="T244" s="3" t="str">
        <f>INDEX(Sheet6!G:G,MATCH(B244,Sheet6!A:A,0))</f>
        <v>1210008,7|1430002,3</v>
      </c>
      <c r="U244" s="3">
        <v>1120001</v>
      </c>
      <c r="V244" s="3">
        <f>INDEX(Sheet6!H:H,MATCH(B244,Sheet6!A:A,0))</f>
        <v>20800</v>
      </c>
      <c r="W244" s="23">
        <v>0</v>
      </c>
      <c r="X244" s="3" t="s">
        <v>1330</v>
      </c>
      <c r="Y244" s="23">
        <v>1120001</v>
      </c>
      <c r="Z244" s="23">
        <v>104000</v>
      </c>
      <c r="AA244" s="27" t="str">
        <f>IF($E244=2,INDEX(Sheet2!Q:Q,MATCH($C244,Sheet2!$A:$A,0)),IF(OR(N244=3,N244=8,N244=13,,N244=38),INDEX(Sheet2!$AC:$AC,MATCH($N244,Sheet2!$AA:$AA,0))&amp;O244,INDEX(Sheet2!$AC:$AC,MATCH($N244,Sheet2!$AA:$AA,0))&amp;(O244/10)&amp;"%"))</f>
        <v>觉醒后基础攻击力增加80</v>
      </c>
    </row>
    <row r="245" spans="1:27">
      <c r="A245" s="23" t="s">
        <v>53</v>
      </c>
      <c r="B245" s="23">
        <f t="shared" si="8"/>
        <v>1516</v>
      </c>
      <c r="C245" s="3">
        <v>15</v>
      </c>
      <c r="D245" s="3">
        <v>16</v>
      </c>
      <c r="E245" s="3">
        <f t="shared" si="6"/>
        <v>1</v>
      </c>
      <c r="F245" s="3">
        <f>IF(AND($D245=1,$E245=1),VLOOKUP($C245,Sheet2!$A:$J,3,0),IF($E245=2,INDEX(Sheet2!G:G,MATCH($C245,Sheet2!$A:$A,0)+1),F244))</f>
        <v>1501</v>
      </c>
      <c r="G245" s="3">
        <f>IF(AND($D245=1,$E245=1),VLOOKUP($C245,Sheet2!$A:$J,4,0),IF($E245=2,INDEX(Sheet2!H:H,MATCH($C245,Sheet2!$A:$A,0)+1),G244))</f>
        <v>1502</v>
      </c>
      <c r="H245" s="3">
        <f>IF(AND($D245=1,$E245=1),VLOOKUP($C245,Sheet2!$A:$J,5,0),IF($E245=2,INDEX(Sheet2!I:I,MATCH($C245,Sheet2!$A:$A,0)+1),H244))</f>
        <v>1506</v>
      </c>
      <c r="I245" s="3">
        <f>IF(AND($D245=1,$E245=1),VLOOKUP($C245,Sheet2!$A:$J,6,0),IF($E245=2,INDEX(Sheet2!J:J,MATCH($C245,Sheet2!$A:$A,0)+1),I244))</f>
        <v>0</v>
      </c>
      <c r="K245" s="31">
        <v>0</v>
      </c>
      <c r="L245" s="31">
        <v>0</v>
      </c>
      <c r="M245" s="31">
        <v>0</v>
      </c>
      <c r="N245" s="27">
        <f>VLOOKUP(B245,Sheet5!$D:$G,3,0)</f>
        <v>3</v>
      </c>
      <c r="O245" s="27">
        <f>VLOOKUP(B245,Sheet5!$D:$G,4,0)</f>
        <v>480</v>
      </c>
      <c r="P245" s="27" t="s">
        <v>55</v>
      </c>
      <c r="Q245" s="27">
        <f>IFERROR(VLOOKUP(R245,Sheet2!V:X,3,FALSE),VLOOKUP(B245,Sheet5!D:H,5,0))</f>
        <v>340020009</v>
      </c>
      <c r="R245" s="27" t="str">
        <f>IF(E245=2,INDEX(Sheet2!P:P,MATCH(C245,Sheet2!A:A,0)),INDEX(Sheet2!AB:AB,MATCH(N245,Sheet2!AA:AA,0)))</f>
        <v>生命强化</v>
      </c>
      <c r="S245" s="27" t="str">
        <f>IF($E245=2,INDEX(Sheet2!Q:Q,MATCH($C245,Sheet2!$A:$A,0)),IF(OR(N245=3,N245=8,N245=13,,N245=38),INDEX(Sheet2!$AC:$AC,MATCH($N245,Sheet2!$AA:$AA,0))&amp;O245,INDEX(Sheet2!$AC:$AC,MATCH($N245,Sheet2!$AA:$AA,0))&amp;(O245/10)&amp;"%"))</f>
        <v>觉醒后基础生命上限增加480</v>
      </c>
      <c r="T245" s="3" t="str">
        <f>INDEX(Sheet6!G:G,MATCH(B245,Sheet6!A:A,0))</f>
        <v>1210008,11|1430002,6</v>
      </c>
      <c r="U245" s="3">
        <v>1120001</v>
      </c>
      <c r="V245" s="3">
        <f>INDEX(Sheet6!H:H,MATCH(B245,Sheet6!A:A,0))</f>
        <v>24000</v>
      </c>
      <c r="W245" s="23">
        <v>0</v>
      </c>
      <c r="X245" s="3" t="s">
        <v>1331</v>
      </c>
      <c r="Y245" s="23">
        <v>1120001</v>
      </c>
      <c r="Z245" s="23">
        <v>120000</v>
      </c>
      <c r="AA245" s="27" t="str">
        <f>IF($E245=2,INDEX(Sheet2!Q:Q,MATCH($C245,Sheet2!$A:$A,0)),IF(OR(N245=3,N245=8,N245=13,,N245=38),INDEX(Sheet2!$AC:$AC,MATCH($N245,Sheet2!$AA:$AA,0))&amp;O245,INDEX(Sheet2!$AC:$AC,MATCH($N245,Sheet2!$AA:$AA,0))&amp;(O245/10)&amp;"%"))</f>
        <v>觉醒后基础生命上限增加480</v>
      </c>
    </row>
    <row r="246" spans="1:27">
      <c r="A246" s="23" t="s">
        <v>53</v>
      </c>
      <c r="B246" s="23">
        <f t="shared" si="8"/>
        <v>1517</v>
      </c>
      <c r="C246" s="3">
        <v>15</v>
      </c>
      <c r="D246" s="3">
        <v>17</v>
      </c>
      <c r="E246" s="3">
        <f t="shared" si="6"/>
        <v>1</v>
      </c>
      <c r="F246" s="3">
        <f>IF(AND($D246=1,$E246=1),VLOOKUP($C246,Sheet2!$A:$J,3,0),IF($E246=2,INDEX(Sheet2!G:G,MATCH($C246,Sheet2!$A:$A,0)+1),F245))</f>
        <v>1501</v>
      </c>
      <c r="G246" s="3">
        <f>IF(AND($D246=1,$E246=1),VLOOKUP($C246,Sheet2!$A:$J,4,0),IF($E246=2,INDEX(Sheet2!H:H,MATCH($C246,Sheet2!$A:$A,0)+1),G245))</f>
        <v>1502</v>
      </c>
      <c r="H246" s="3">
        <f>IF(AND($D246=1,$E246=1),VLOOKUP($C246,Sheet2!$A:$J,5,0),IF($E246=2,INDEX(Sheet2!I:I,MATCH($C246,Sheet2!$A:$A,0)+1),H245))</f>
        <v>1506</v>
      </c>
      <c r="I246" s="3">
        <f>IF(AND($D246=1,$E246=1),VLOOKUP($C246,Sheet2!$A:$J,6,0),IF($E246=2,INDEX(Sheet2!J:J,MATCH($C246,Sheet2!$A:$A,0)+1),I245))</f>
        <v>0</v>
      </c>
      <c r="K246" s="31">
        <v>0</v>
      </c>
      <c r="L246" s="31">
        <v>0</v>
      </c>
      <c r="M246" s="31">
        <v>0</v>
      </c>
      <c r="N246" s="27">
        <f>VLOOKUP(B246,Sheet5!$D:$G,3,0)</f>
        <v>8</v>
      </c>
      <c r="O246" s="27">
        <f>VLOOKUP(B246,Sheet5!$D:$G,4,0)</f>
        <v>80</v>
      </c>
      <c r="P246" s="27" t="s">
        <v>56</v>
      </c>
      <c r="Q246" s="27">
        <f>IFERROR(VLOOKUP(R246,Sheet2!V:X,3,FALSE),VLOOKUP(B246,Sheet5!D:H,5,0))</f>
        <v>340020006</v>
      </c>
      <c r="R246" s="27" t="str">
        <f>IF(E246=2,INDEX(Sheet2!P:P,MATCH(C246,Sheet2!A:A,0)),INDEX(Sheet2!AB:AB,MATCH(N246,Sheet2!AA:AA,0)))</f>
        <v>攻击强化</v>
      </c>
      <c r="S246" s="27" t="str">
        <f>IF($E246=2,INDEX(Sheet2!Q:Q,MATCH($C246,Sheet2!$A:$A,0)),IF(OR(N246=3,N246=8,N246=13,,N246=38),INDEX(Sheet2!$AC:$AC,MATCH($N246,Sheet2!$AA:$AA,0))&amp;O246,INDEX(Sheet2!$AC:$AC,MATCH($N246,Sheet2!$AA:$AA,0))&amp;(O246/10)&amp;"%"))</f>
        <v>觉醒后基础攻击力增加80</v>
      </c>
      <c r="T246" s="3" t="str">
        <f>INDEX(Sheet6!G:G,MATCH(B246,Sheet6!A:A,0))</f>
        <v>1210008,13|1430002,9</v>
      </c>
      <c r="U246" s="3">
        <v>1120001</v>
      </c>
      <c r="V246" s="3">
        <f>INDEX(Sheet6!H:H,MATCH(B246,Sheet6!A:A,0))</f>
        <v>36000</v>
      </c>
      <c r="W246" s="23">
        <v>0</v>
      </c>
      <c r="X246" s="3" t="s">
        <v>1332</v>
      </c>
      <c r="Y246" s="23">
        <v>1120001</v>
      </c>
      <c r="Z246" s="23">
        <v>180000</v>
      </c>
      <c r="AA246" s="27" t="str">
        <f>IF($E246=2,INDEX(Sheet2!Q:Q,MATCH($C246,Sheet2!$A:$A,0)),IF(OR(N246=3,N246=8,N246=13,,N246=38),INDEX(Sheet2!$AC:$AC,MATCH($N246,Sheet2!$AA:$AA,0))&amp;O246,INDEX(Sheet2!$AC:$AC,MATCH($N246,Sheet2!$AA:$AA,0))&amp;(O246/10)&amp;"%"))</f>
        <v>觉醒后基础攻击力增加80</v>
      </c>
    </row>
    <row r="247" spans="1:27">
      <c r="A247" s="23" t="s">
        <v>53</v>
      </c>
      <c r="B247" s="23">
        <f t="shared" si="8"/>
        <v>1518</v>
      </c>
      <c r="C247" s="3">
        <v>15</v>
      </c>
      <c r="D247" s="3">
        <v>18</v>
      </c>
      <c r="E247" s="3">
        <f t="shared" si="6"/>
        <v>1</v>
      </c>
      <c r="F247" s="3">
        <f>IF(AND($D247=1,$E247=1),VLOOKUP($C247,Sheet2!$A:$J,3,0),IF($E247=2,INDEX(Sheet2!G:G,MATCH($C247,Sheet2!$A:$A,0)+1),F246))</f>
        <v>1501</v>
      </c>
      <c r="G247" s="3">
        <f>IF(AND($D247=1,$E247=1),VLOOKUP($C247,Sheet2!$A:$J,4,0),IF($E247=2,INDEX(Sheet2!H:H,MATCH($C247,Sheet2!$A:$A,0)+1),G246))</f>
        <v>1502</v>
      </c>
      <c r="H247" s="3">
        <f>IF(AND($D247=1,$E247=1),VLOOKUP($C247,Sheet2!$A:$J,5,0),IF($E247=2,INDEX(Sheet2!I:I,MATCH($C247,Sheet2!$A:$A,0)+1),H246))</f>
        <v>1506</v>
      </c>
      <c r="I247" s="3">
        <f>IF(AND($D247=1,$E247=1),VLOOKUP($C247,Sheet2!$A:$J,6,0),IF($E247=2,INDEX(Sheet2!J:J,MATCH($C247,Sheet2!$A:$A,0)+1),I246))</f>
        <v>0</v>
      </c>
      <c r="K247" s="31">
        <v>0</v>
      </c>
      <c r="L247" s="31">
        <v>0</v>
      </c>
      <c r="M247" s="31">
        <v>0</v>
      </c>
      <c r="N247" s="27">
        <f>VLOOKUP(B247,Sheet5!$D:$G,3,0)</f>
        <v>13</v>
      </c>
      <c r="O247" s="27">
        <f>VLOOKUP(B247,Sheet5!$D:$G,4,0)</f>
        <v>104</v>
      </c>
      <c r="P247" s="27" t="s">
        <v>57</v>
      </c>
      <c r="Q247" s="27">
        <f>IFERROR(VLOOKUP(R247,Sheet2!V:X,3,FALSE),VLOOKUP(B247,Sheet5!D:H,5,0))</f>
        <v>340020004</v>
      </c>
      <c r="R247" s="27" t="str">
        <f>IF(E247=2,INDEX(Sheet2!P:P,MATCH(C247,Sheet2!A:A,0)),INDEX(Sheet2!AB:AB,MATCH(N247,Sheet2!AA:AA,0)))</f>
        <v>防御强化</v>
      </c>
      <c r="S247" s="27" t="str">
        <f>IF($E247=2,INDEX(Sheet2!Q:Q,MATCH($C247,Sheet2!$A:$A,0)),IF(OR(N247=3,N247=8,N247=13,,N247=38),INDEX(Sheet2!$AC:$AC,MATCH($N247,Sheet2!$AA:$AA,0))&amp;O247,INDEX(Sheet2!$AC:$AC,MATCH($N247,Sheet2!$AA:$AA,0))&amp;(O247/10)&amp;"%"))</f>
        <v>觉醒后基础防御力增加104</v>
      </c>
      <c r="T247" s="3" t="str">
        <f>INDEX(Sheet6!G:G,MATCH(B247,Sheet6!A:A,0))</f>
        <v>1210008,16|1430002,12</v>
      </c>
      <c r="U247" s="3">
        <v>1120001</v>
      </c>
      <c r="V247" s="3">
        <f>INDEX(Sheet6!H:H,MATCH(B247,Sheet6!A:A,0))</f>
        <v>53800</v>
      </c>
      <c r="W247" s="23">
        <v>0</v>
      </c>
      <c r="X247" s="3" t="s">
        <v>1333</v>
      </c>
      <c r="Y247" s="23">
        <v>1120001</v>
      </c>
      <c r="Z247" s="23">
        <v>269000</v>
      </c>
      <c r="AA247" s="27" t="str">
        <f>IF($E247=2,INDEX(Sheet2!Q:Q,MATCH($C247,Sheet2!$A:$A,0)),IF(OR(N247=3,N247=8,N247=13,,N247=38),INDEX(Sheet2!$AC:$AC,MATCH($N247,Sheet2!$AA:$AA,0))&amp;O247,INDEX(Sheet2!$AC:$AC,MATCH($N247,Sheet2!$AA:$AA,0))&amp;(O247/10)&amp;"%"))</f>
        <v>觉醒后基础防御力增加104</v>
      </c>
    </row>
    <row r="248" spans="1:27">
      <c r="A248" s="23" t="s">
        <v>53</v>
      </c>
      <c r="B248" s="23">
        <f t="shared" si="8"/>
        <v>1519</v>
      </c>
      <c r="C248" s="3">
        <v>15</v>
      </c>
      <c r="D248" s="3">
        <v>19</v>
      </c>
      <c r="E248" s="3">
        <f t="shared" si="6"/>
        <v>1</v>
      </c>
      <c r="F248" s="3">
        <f>IF(AND($D248=1,$E248=1),VLOOKUP($C248,Sheet2!$A:$J,3,0),IF($E248=2,INDEX(Sheet2!G:G,MATCH($C248,Sheet2!$A:$A,0)+1),F247))</f>
        <v>1501</v>
      </c>
      <c r="G248" s="3">
        <f>IF(AND($D248=1,$E248=1),VLOOKUP($C248,Sheet2!$A:$J,4,0),IF($E248=2,INDEX(Sheet2!H:H,MATCH($C248,Sheet2!$A:$A,0)+1),G247))</f>
        <v>1502</v>
      </c>
      <c r="H248" s="3">
        <f>IF(AND($D248=1,$E248=1),VLOOKUP($C248,Sheet2!$A:$J,5,0),IF($E248=2,INDEX(Sheet2!I:I,MATCH($C248,Sheet2!$A:$A,0)+1),H247))</f>
        <v>1506</v>
      </c>
      <c r="I248" s="3">
        <f>IF(AND($D248=1,$E248=1),VLOOKUP($C248,Sheet2!$A:$J,6,0),IF($E248=2,INDEX(Sheet2!J:J,MATCH($C248,Sheet2!$A:$A,0)+1),I247))</f>
        <v>0</v>
      </c>
      <c r="K248" s="31">
        <v>0</v>
      </c>
      <c r="L248" s="31">
        <v>0</v>
      </c>
      <c r="M248" s="31">
        <v>0</v>
      </c>
      <c r="N248" s="27">
        <f>VLOOKUP(B248,Sheet5!$D:$G,3,0)</f>
        <v>3</v>
      </c>
      <c r="O248" s="27">
        <f>VLOOKUP(B248,Sheet5!$D:$G,4,0)</f>
        <v>960</v>
      </c>
      <c r="P248" s="27" t="s">
        <v>58</v>
      </c>
      <c r="Q248" s="27">
        <f>IFERROR(VLOOKUP(R248,Sheet2!V:X,3,FALSE),VLOOKUP(B248,Sheet5!D:H,5,0))</f>
        <v>340020010</v>
      </c>
      <c r="R248" s="27" t="str">
        <f>IF(E248=2,INDEX(Sheet2!P:P,MATCH(C248,Sheet2!A:A,0)),INDEX(Sheet2!AB:AB,MATCH(N248,Sheet2!AA:AA,0)))</f>
        <v>生命强化</v>
      </c>
      <c r="S248" s="27" t="str">
        <f>IF($E248=2,INDEX(Sheet2!Q:Q,MATCH($C248,Sheet2!$A:$A,0)),IF(OR(N248=3,N248=8,N248=13,,N248=38),INDEX(Sheet2!$AC:$AC,MATCH($N248,Sheet2!$AA:$AA,0))&amp;O248,INDEX(Sheet2!$AC:$AC,MATCH($N248,Sheet2!$AA:$AA,0))&amp;(O248/10)&amp;"%"))</f>
        <v>觉醒后基础生命上限增加960</v>
      </c>
      <c r="T248" s="3" t="str">
        <f>INDEX(Sheet6!G:G,MATCH(B248,Sheet6!A:A,0))</f>
        <v>1210008,21|1430002,15</v>
      </c>
      <c r="U248" s="3">
        <v>1120001</v>
      </c>
      <c r="V248" s="3">
        <f>INDEX(Sheet6!H:H,MATCH(B248,Sheet6!A:A,0))</f>
        <v>75200</v>
      </c>
      <c r="W248" s="23">
        <v>0</v>
      </c>
      <c r="X248" s="3" t="s">
        <v>1334</v>
      </c>
      <c r="Y248" s="23">
        <v>1120001</v>
      </c>
      <c r="Z248" s="23">
        <v>376000</v>
      </c>
      <c r="AA248" s="27" t="str">
        <f>IF($E248=2,INDEX(Sheet2!Q:Q,MATCH($C248,Sheet2!$A:$A,0)),IF(OR(N248=3,N248=8,N248=13,,N248=38),INDEX(Sheet2!$AC:$AC,MATCH($N248,Sheet2!$AA:$AA,0))&amp;O248,INDEX(Sheet2!$AC:$AC,MATCH($N248,Sheet2!$AA:$AA,0))&amp;(O248/10)&amp;"%"))</f>
        <v>觉醒后基础生命上限增加960</v>
      </c>
    </row>
    <row r="249" spans="1:27">
      <c r="A249" s="23" t="s">
        <v>53</v>
      </c>
      <c r="B249" s="23">
        <f t="shared" si="8"/>
        <v>1520</v>
      </c>
      <c r="C249" s="3">
        <v>15</v>
      </c>
      <c r="D249" s="3">
        <v>20</v>
      </c>
      <c r="E249" s="3">
        <f t="shared" si="6"/>
        <v>1</v>
      </c>
      <c r="F249" s="3">
        <f>IF(AND($D249=1,$E249=1),VLOOKUP($C249,Sheet2!$A:$J,3,0),IF($E249=2,INDEX(Sheet2!G:G,MATCH($C249,Sheet2!$A:$A,0)+1),F248))</f>
        <v>1501</v>
      </c>
      <c r="G249" s="3">
        <f>IF(AND($D249=1,$E249=1),VLOOKUP($C249,Sheet2!$A:$J,4,0),IF($E249=2,INDEX(Sheet2!H:H,MATCH($C249,Sheet2!$A:$A,0)+1),G248))</f>
        <v>1502</v>
      </c>
      <c r="H249" s="3">
        <f>IF(AND($D249=1,$E249=1),VLOOKUP($C249,Sheet2!$A:$J,5,0),IF($E249=2,INDEX(Sheet2!I:I,MATCH($C249,Sheet2!$A:$A,0)+1),H248))</f>
        <v>1506</v>
      </c>
      <c r="I249" s="3">
        <f>IF(AND($D249=1,$E249=1),VLOOKUP($C249,Sheet2!$A:$J,6,0),IF($E249=2,INDEX(Sheet2!J:J,MATCH($C249,Sheet2!$A:$A,0)+1),I248))</f>
        <v>0</v>
      </c>
      <c r="K249" s="31">
        <v>0</v>
      </c>
      <c r="L249" s="31">
        <v>0</v>
      </c>
      <c r="M249" s="31">
        <v>0</v>
      </c>
      <c r="N249" s="27">
        <f>VLOOKUP(B249,Sheet5!$D:$G,3,0)</f>
        <v>8</v>
      </c>
      <c r="O249" s="27">
        <f>VLOOKUP(B249,Sheet5!$D:$G,4,0)</f>
        <v>160</v>
      </c>
      <c r="P249" s="27" t="s">
        <v>59</v>
      </c>
      <c r="Q249" s="27">
        <f>IFERROR(VLOOKUP(R249,Sheet2!V:X,3,FALSE),VLOOKUP(B249,Sheet5!D:H,5,0))</f>
        <v>340020007</v>
      </c>
      <c r="R249" s="27" t="str">
        <f>IF(E249=2,INDEX(Sheet2!P:P,MATCH(C249,Sheet2!A:A,0)),INDEX(Sheet2!AB:AB,MATCH(N249,Sheet2!AA:AA,0)))</f>
        <v>攻击强化</v>
      </c>
      <c r="S249" s="27" t="str">
        <f>IF($E249=2,INDEX(Sheet2!Q:Q,MATCH($C249,Sheet2!$A:$A,0)),IF(OR(N249=3,N249=8,N249=13,,N249=38),INDEX(Sheet2!$AC:$AC,MATCH($N249,Sheet2!$AA:$AA,0))&amp;O249,INDEX(Sheet2!$AC:$AC,MATCH($N249,Sheet2!$AA:$AA,0))&amp;(O249/10)&amp;"%"))</f>
        <v>觉醒后基础攻击力增加160</v>
      </c>
      <c r="T249" s="3" t="str">
        <f>INDEX(Sheet6!G:G,MATCH(B249,Sheet6!A:A,0))</f>
        <v>1210008,24|1430002,18</v>
      </c>
      <c r="U249" s="3">
        <v>1120001</v>
      </c>
      <c r="V249" s="3">
        <f>INDEX(Sheet6!H:H,MATCH(B249,Sheet6!A:A,0))</f>
        <v>103200</v>
      </c>
      <c r="W249" s="23">
        <v>0</v>
      </c>
      <c r="X249" s="3" t="s">
        <v>1335</v>
      </c>
      <c r="Y249" s="23">
        <v>1120001</v>
      </c>
      <c r="Z249" s="23">
        <v>516000</v>
      </c>
      <c r="AA249" s="27" t="str">
        <f>IF($E249=2,INDEX(Sheet2!Q:Q,MATCH($C249,Sheet2!$A:$A,0)),IF(OR(N249=3,N249=8,N249=13,,N249=38),INDEX(Sheet2!$AC:$AC,MATCH($N249,Sheet2!$AA:$AA,0))&amp;O249,INDEX(Sheet2!$AC:$AC,MATCH($N249,Sheet2!$AA:$AA,0))&amp;(O249/10)&amp;"%"))</f>
        <v>觉醒后基础攻击力增加160</v>
      </c>
    </row>
    <row r="250" spans="1:27">
      <c r="A250" s="23" t="s">
        <v>53</v>
      </c>
      <c r="B250" s="23">
        <f t="shared" si="8"/>
        <v>1521</v>
      </c>
      <c r="C250" s="3">
        <v>15</v>
      </c>
      <c r="D250" s="3">
        <v>21</v>
      </c>
      <c r="E250" s="3">
        <f t="shared" ref="E250:E313" si="9">IF(N250&gt;0,1,2)</f>
        <v>2</v>
      </c>
      <c r="F250" s="3">
        <f>IF(AND($D250=1,$E250=1),VLOOKUP($C250,Sheet2!$A:$J,3,0),IF($E250=2,INDEX(Sheet2!G:G,MATCH($C250,Sheet2!$A:$A,0)+2),F249))</f>
        <v>1501</v>
      </c>
      <c r="G250" s="3">
        <f>IF(AND($D250=1,$E250=1),VLOOKUP($C250,Sheet2!$A:$J,4,0),IF($E250=2,INDEX(Sheet2!H:H,MATCH($C250,Sheet2!$A:$A,0)+2),G249))</f>
        <v>1507</v>
      </c>
      <c r="H250" s="3">
        <f>IF(AND($D250=1,$E250=1),VLOOKUP($C250,Sheet2!$A:$J,5,0),IF($E250=2,INDEX(Sheet2!I:I,MATCH($C250,Sheet2!$A:$A,0)+2),H249))</f>
        <v>1506</v>
      </c>
      <c r="I250" s="3">
        <f>IF(AND($D250=1,$E250=1),VLOOKUP($C250,Sheet2!$A:$J,6,0),IF($E250=2,INDEX(Sheet2!J:J,MATCH($C250,Sheet2!$A:$A,0)+2),I249))</f>
        <v>0</v>
      </c>
      <c r="K250" s="31">
        <v>0</v>
      </c>
      <c r="L250" s="31">
        <v>0</v>
      </c>
      <c r="M250" s="31">
        <v>0</v>
      </c>
      <c r="N250" s="27">
        <f>VLOOKUP(B250,Sheet5!$D:$G,3,0)</f>
        <v>0</v>
      </c>
      <c r="O250" s="27">
        <f>VLOOKUP(B250,Sheet5!$D:$G,4,0)</f>
        <v>0</v>
      </c>
      <c r="P250" s="27" t="s">
        <v>60</v>
      </c>
      <c r="Q250" s="27">
        <f>IFERROR(VLOOKUP(R250,Sheet2!V:X,3,FALSE),VLOOKUP(B250,Sheet5!D:H,5,0))</f>
        <v>311001502</v>
      </c>
      <c r="R250" s="27" t="str">
        <f>IF(E250=2,INDEX(Sheet2!P:P,MATCH(C250,Sheet2!A:A,0)+2),INDEX(Sheet2!AB:AB,MATCH(N250,Sheet2!AA:AA,0)))</f>
        <v>迅捷行动</v>
      </c>
      <c r="S250" s="27" t="s">
        <v>2313</v>
      </c>
      <c r="T250" s="3" t="str">
        <f>INDEX(Sheet6!G:G,MATCH(B250,Sheet6!A:A,0))</f>
        <v>1430004,3</v>
      </c>
      <c r="U250" s="3">
        <v>1120001</v>
      </c>
      <c r="V250" s="3">
        <f>INDEX(Sheet6!H:H,MATCH(B250,Sheet6!A:A,0))</f>
        <v>139200</v>
      </c>
      <c r="W250" s="23">
        <v>0</v>
      </c>
      <c r="X250" s="3" t="s">
        <v>1336</v>
      </c>
      <c r="Y250" s="23">
        <v>1120001</v>
      </c>
      <c r="Z250" s="23">
        <v>696000</v>
      </c>
      <c r="AA250" s="27" t="str">
        <f>IF($E250=2,INDEX(Sheet2!Q:Q,MATCH($C250,Sheet2!$A:$A,0)+2),IF(OR(N250=3,N250=8,N250=13,,N250=38),INDEX(Sheet2!$AC:$AC,MATCH($N250,Sheet2!$AA:$AA,0))&amp;O250,INDEX(Sheet2!$AC:$AC,MATCH($N250,Sheet2!$AA:$AA,0))&amp;(O250/10)&amp;"%"))</f>
        <v>当攻击的敌人有&lt;color=#f2b600&gt;负面效果&lt;/color&gt;时，弹簧胡子造成的伤害提升&lt;color=#e56000&gt;55%&lt;/color&gt;</v>
      </c>
    </row>
    <row r="251" spans="1:27">
      <c r="A251" s="23" t="s">
        <v>53</v>
      </c>
      <c r="B251" s="23">
        <f t="shared" si="8"/>
        <v>1522</v>
      </c>
      <c r="C251" s="3">
        <v>15</v>
      </c>
      <c r="D251" s="3">
        <v>22</v>
      </c>
      <c r="E251" s="3">
        <f t="shared" si="9"/>
        <v>1</v>
      </c>
      <c r="F251" s="3">
        <f>IF(AND($D251=1,$E251=1),VLOOKUP($C251,Sheet2!$A:$J,3,0),IF($E251=2,INDEX(Sheet2!G:G,MATCH($C251,Sheet2!$A:$A,0)+2),F250))</f>
        <v>1501</v>
      </c>
      <c r="G251" s="3">
        <f>IF(AND($D251=1,$E251=1),VLOOKUP($C251,Sheet2!$A:$J,4,0),IF($E251=2,INDEX(Sheet2!H:H,MATCH($C251,Sheet2!$A:$A,0)+2),G250))</f>
        <v>1507</v>
      </c>
      <c r="H251" s="3">
        <f>IF(AND($D251=1,$E251=1),VLOOKUP($C251,Sheet2!$A:$J,5,0),IF($E251=2,INDEX(Sheet2!I:I,MATCH($C251,Sheet2!$A:$A,0)+2),H250))</f>
        <v>1506</v>
      </c>
      <c r="I251" s="3">
        <f>IF(AND($D251=1,$E251=1),VLOOKUP($C251,Sheet2!$A:$J,6,0),IF($E251=2,INDEX(Sheet2!J:J,MATCH($C251,Sheet2!$A:$A,0)+2),I250))</f>
        <v>0</v>
      </c>
      <c r="K251" s="31">
        <v>0</v>
      </c>
      <c r="L251" s="31">
        <v>0</v>
      </c>
      <c r="M251" s="31">
        <v>0</v>
      </c>
      <c r="N251" s="27">
        <f>VLOOKUP(B251,Sheet5!$D:$G,3,0)</f>
        <v>8</v>
      </c>
      <c r="O251" s="27">
        <f>VLOOKUP(B251,Sheet5!$D:$G,4,0)</f>
        <v>80</v>
      </c>
      <c r="P251" s="27" t="s">
        <v>54</v>
      </c>
      <c r="Q251" s="27">
        <f>IFERROR(VLOOKUP(R251,Sheet2!V:X,3,FALSE),VLOOKUP(B251,Sheet5!D:H,5,0))</f>
        <v>340020006</v>
      </c>
      <c r="R251" s="27" t="str">
        <f>IF($E251=2,INDEX(Sheet2!P:P,MATCH($C251,Sheet2!$A:$A,0)),INDEX(Sheet2!$AB:$AB,MATCH($N251,Sheet2!$AA:$AA,0)))</f>
        <v>攻击强化</v>
      </c>
      <c r="S251" s="27" t="str">
        <f>IF($E251=2,INDEX(Sheet2!Q:Q,MATCH($C251,Sheet2!$A:$A,0)),IF(OR(N251=3,N251=8,N251=13,,N251=38),INDEX(Sheet2!$AC:$AC,MATCH($N251,Sheet2!$AA:$AA,0))&amp;O251,INDEX(Sheet2!$AC:$AC,MATCH($N251,Sheet2!$AA:$AA,0))&amp;(O251/10)&amp;"%"))</f>
        <v>觉醒后基础攻击力增加80</v>
      </c>
      <c r="T251" s="3" t="str">
        <f>INDEX(Sheet6!G:G,MATCH(B251,Sheet6!A:A,0))</f>
        <v>1210008,9|1430002,9</v>
      </c>
      <c r="U251" s="3">
        <v>1120001</v>
      </c>
      <c r="V251" s="3">
        <f>INDEX(Sheet6!H:H,MATCH(B251,Sheet6!A:A,0))</f>
        <v>26000</v>
      </c>
      <c r="W251" s="23">
        <v>0</v>
      </c>
      <c r="X251" s="3" t="s">
        <v>1330</v>
      </c>
      <c r="Y251" s="23">
        <v>1120001</v>
      </c>
      <c r="Z251" s="23">
        <v>104000</v>
      </c>
      <c r="AA251" s="27" t="str">
        <f>IF($E251=2,INDEX(Sheet2!Q:Q,MATCH($C251,Sheet2!$A:$A,0)),IF(OR(N251=3,N251=8,N251=13,,N251=38),INDEX(Sheet2!$AC:$AC,MATCH($N251,Sheet2!$AA:$AA,0))&amp;O251,INDEX(Sheet2!$AC:$AC,MATCH($N251,Sheet2!$AA:$AA,0))&amp;(O251/10)&amp;"%"))</f>
        <v>觉醒后基础攻击力增加80</v>
      </c>
    </row>
    <row r="252" spans="1:27">
      <c r="A252" s="23" t="s">
        <v>53</v>
      </c>
      <c r="B252" s="23">
        <f t="shared" si="8"/>
        <v>1523</v>
      </c>
      <c r="C252" s="3">
        <v>15</v>
      </c>
      <c r="D252" s="3">
        <v>23</v>
      </c>
      <c r="E252" s="3">
        <f t="shared" si="9"/>
        <v>1</v>
      </c>
      <c r="F252" s="3">
        <f>IF(AND($D252=1,$E252=1),VLOOKUP($C252,Sheet2!$A:$J,3,0),IF($E252=2,INDEX(Sheet2!G:G,MATCH($C252,Sheet2!$A:$A,0)+2),F251))</f>
        <v>1501</v>
      </c>
      <c r="G252" s="3">
        <f>IF(AND($D252=1,$E252=1),VLOOKUP($C252,Sheet2!$A:$J,4,0),IF($E252=2,INDEX(Sheet2!H:H,MATCH($C252,Sheet2!$A:$A,0)+2),G251))</f>
        <v>1507</v>
      </c>
      <c r="H252" s="3">
        <f>IF(AND($D252=1,$E252=1),VLOOKUP($C252,Sheet2!$A:$J,5,0),IF($E252=2,INDEX(Sheet2!I:I,MATCH($C252,Sheet2!$A:$A,0)+2),H251))</f>
        <v>1506</v>
      </c>
      <c r="I252" s="3">
        <f>IF(AND($D252=1,$E252=1),VLOOKUP($C252,Sheet2!$A:$J,6,0),IF($E252=2,INDEX(Sheet2!J:J,MATCH($C252,Sheet2!$A:$A,0)+2),I251))</f>
        <v>0</v>
      </c>
      <c r="K252" s="31">
        <v>0</v>
      </c>
      <c r="L252" s="31">
        <v>0</v>
      </c>
      <c r="M252" s="31">
        <v>0</v>
      </c>
      <c r="N252" s="27">
        <f>VLOOKUP(B252,Sheet5!$D:$G,3,0)</f>
        <v>3</v>
      </c>
      <c r="O252" s="27">
        <f>VLOOKUP(B252,Sheet5!$D:$G,4,0)</f>
        <v>480</v>
      </c>
      <c r="P252" s="27" t="s">
        <v>55</v>
      </c>
      <c r="Q252" s="27">
        <f>IFERROR(VLOOKUP(R252,Sheet2!V:X,3,FALSE),VLOOKUP(B252,Sheet5!D:H,5,0))</f>
        <v>340020009</v>
      </c>
      <c r="R252" s="27" t="str">
        <f>IF(E252=2,INDEX(Sheet2!P:P,MATCH(C252,Sheet2!A:A,0)),INDEX(Sheet2!AB:AB,MATCH(N252,Sheet2!AA:AA,0)))</f>
        <v>生命强化</v>
      </c>
      <c r="S252" s="27" t="str">
        <f>IF($E252=2,INDEX(Sheet2!Q:Q,MATCH($C252,Sheet2!$A:$A,0)),IF(OR(N252=3,N252=8,N252=13,,N252=38),INDEX(Sheet2!$AC:$AC,MATCH($N252,Sheet2!$AA:$AA,0))&amp;O252,INDEX(Sheet2!$AC:$AC,MATCH($N252,Sheet2!$AA:$AA,0))&amp;(O252/10)&amp;"%"))</f>
        <v>觉醒后基础生命上限增加480</v>
      </c>
      <c r="T252" s="3" t="str">
        <f>INDEX(Sheet6!G:G,MATCH(B252,Sheet6!A:A,0))</f>
        <v>1210008,13|1430002,18</v>
      </c>
      <c r="U252" s="3">
        <v>1120001</v>
      </c>
      <c r="V252" s="3">
        <f>INDEX(Sheet6!H:H,MATCH(B252,Sheet6!A:A,0))</f>
        <v>30000</v>
      </c>
      <c r="W252" s="23">
        <v>0</v>
      </c>
      <c r="X252" s="3" t="s">
        <v>1331</v>
      </c>
      <c r="Y252" s="23">
        <v>1120001</v>
      </c>
      <c r="Z252" s="23">
        <v>120000</v>
      </c>
      <c r="AA252" s="27" t="str">
        <f>IF($E252=2,INDEX(Sheet2!Q:Q,MATCH($C252,Sheet2!$A:$A,0)),IF(OR(N252=3,N252=8,N252=13,,N252=38),INDEX(Sheet2!$AC:$AC,MATCH($N252,Sheet2!$AA:$AA,0))&amp;O252,INDEX(Sheet2!$AC:$AC,MATCH($N252,Sheet2!$AA:$AA,0))&amp;(O252/10)&amp;"%"))</f>
        <v>觉醒后基础生命上限增加480</v>
      </c>
    </row>
    <row r="253" spans="1:27">
      <c r="A253" s="23" t="s">
        <v>53</v>
      </c>
      <c r="B253" s="23">
        <f t="shared" si="8"/>
        <v>1524</v>
      </c>
      <c r="C253" s="3">
        <v>15</v>
      </c>
      <c r="D253" s="3">
        <v>24</v>
      </c>
      <c r="E253" s="3">
        <f t="shared" si="9"/>
        <v>1</v>
      </c>
      <c r="F253" s="3">
        <f>IF(AND($D253=1,$E253=1),VLOOKUP($C253,Sheet2!$A:$J,3,0),IF($E253=2,INDEX(Sheet2!G:G,MATCH($C253,Sheet2!$A:$A,0)+2),F252))</f>
        <v>1501</v>
      </c>
      <c r="G253" s="3">
        <f>IF(AND($D253=1,$E253=1),VLOOKUP($C253,Sheet2!$A:$J,4,0),IF($E253=2,INDEX(Sheet2!H:H,MATCH($C253,Sheet2!$A:$A,0)+2),G252))</f>
        <v>1507</v>
      </c>
      <c r="H253" s="3">
        <f>IF(AND($D253=1,$E253=1),VLOOKUP($C253,Sheet2!$A:$J,5,0),IF($E253=2,INDEX(Sheet2!I:I,MATCH($C253,Sheet2!$A:$A,0)+2),H252))</f>
        <v>1506</v>
      </c>
      <c r="I253" s="3">
        <f>IF(AND($D253=1,$E253=1),VLOOKUP($C253,Sheet2!$A:$J,6,0),IF($E253=2,INDEX(Sheet2!J:J,MATCH($C253,Sheet2!$A:$A,0)+2),I252))</f>
        <v>0</v>
      </c>
      <c r="K253" s="31">
        <v>0</v>
      </c>
      <c r="L253" s="31">
        <v>0</v>
      </c>
      <c r="M253" s="31">
        <v>0</v>
      </c>
      <c r="N253" s="27">
        <f>VLOOKUP(B253,Sheet5!$D:$G,3,0)</f>
        <v>3</v>
      </c>
      <c r="O253" s="27">
        <f>VLOOKUP(B253,Sheet5!$D:$G,4,0)</f>
        <v>480</v>
      </c>
      <c r="P253" s="27" t="s">
        <v>56</v>
      </c>
      <c r="Q253" s="27">
        <f>IFERROR(VLOOKUP(R253,Sheet2!V:X,3,FALSE),VLOOKUP(B253,Sheet5!D:H,5,0))</f>
        <v>340020009</v>
      </c>
      <c r="R253" s="27" t="str">
        <f>IF(E253=2,INDEX(Sheet2!P:P,MATCH(C253,Sheet2!A:A,0)),INDEX(Sheet2!AB:AB,MATCH(N253,Sheet2!AA:AA,0)))</f>
        <v>生命强化</v>
      </c>
      <c r="S253" s="27" t="str">
        <f>IF($E253=2,INDEX(Sheet2!Q:Q,MATCH($C253,Sheet2!$A:$A,0)),IF(OR(N253=3,N253=8,N253=13,,N253=38),INDEX(Sheet2!$AC:$AC,MATCH($N253,Sheet2!$AA:$AA,0))&amp;O253,INDEX(Sheet2!$AC:$AC,MATCH($N253,Sheet2!$AA:$AA,0))&amp;(O253/10)&amp;"%"))</f>
        <v>觉醒后基础生命上限增加480</v>
      </c>
      <c r="T253" s="3" t="str">
        <f>INDEX(Sheet6!G:G,MATCH(B253,Sheet6!A:A,0))</f>
        <v>1210008,17|1430002,27</v>
      </c>
      <c r="U253" s="3">
        <v>1120001</v>
      </c>
      <c r="V253" s="3">
        <f>INDEX(Sheet6!H:H,MATCH(B253,Sheet6!A:A,0))</f>
        <v>45000</v>
      </c>
      <c r="W253" s="23">
        <v>0</v>
      </c>
      <c r="X253" s="3" t="s">
        <v>1332</v>
      </c>
      <c r="Y253" s="23">
        <v>1120001</v>
      </c>
      <c r="Z253" s="23">
        <v>180000</v>
      </c>
      <c r="AA253" s="27" t="str">
        <f>IF($E253=2,INDEX(Sheet2!Q:Q,MATCH($C253,Sheet2!$A:$A,0)),IF(OR(N253=3,N253=8,N253=13,,N253=38),INDEX(Sheet2!$AC:$AC,MATCH($N253,Sheet2!$AA:$AA,0))&amp;O253,INDEX(Sheet2!$AC:$AC,MATCH($N253,Sheet2!$AA:$AA,0))&amp;(O253/10)&amp;"%"))</f>
        <v>觉醒后基础生命上限增加480</v>
      </c>
    </row>
    <row r="254" spans="1:27">
      <c r="A254" s="23" t="s">
        <v>53</v>
      </c>
      <c r="B254" s="23">
        <f t="shared" si="8"/>
        <v>1525</v>
      </c>
      <c r="C254" s="3">
        <v>15</v>
      </c>
      <c r="D254" s="3">
        <v>25</v>
      </c>
      <c r="E254" s="3">
        <f t="shared" si="9"/>
        <v>1</v>
      </c>
      <c r="F254" s="3">
        <f>IF(AND($D254=1,$E254=1),VLOOKUP($C254,Sheet2!$A:$J,3,0),IF($E254=2,INDEX(Sheet2!G:G,MATCH($C254,Sheet2!$A:$A,0)+2),F253))</f>
        <v>1501</v>
      </c>
      <c r="G254" s="3">
        <f>IF(AND($D254=1,$E254=1),VLOOKUP($C254,Sheet2!$A:$J,4,0),IF($E254=2,INDEX(Sheet2!H:H,MATCH($C254,Sheet2!$A:$A,0)+2),G253))</f>
        <v>1507</v>
      </c>
      <c r="H254" s="3">
        <f>IF(AND($D254=1,$E254=1),VLOOKUP($C254,Sheet2!$A:$J,5,0),IF($E254=2,INDEX(Sheet2!I:I,MATCH($C254,Sheet2!$A:$A,0)+2),H253))</f>
        <v>1506</v>
      </c>
      <c r="I254" s="3">
        <f>IF(AND($D254=1,$E254=1),VLOOKUP($C254,Sheet2!$A:$J,6,0),IF($E254=2,INDEX(Sheet2!J:J,MATCH($C254,Sheet2!$A:$A,0)+2),I253))</f>
        <v>0</v>
      </c>
      <c r="K254" s="31">
        <v>0</v>
      </c>
      <c r="L254" s="31">
        <v>0</v>
      </c>
      <c r="M254" s="31">
        <v>0</v>
      </c>
      <c r="N254" s="27">
        <f>VLOOKUP(B254,Sheet5!$D:$G,3,0)</f>
        <v>13</v>
      </c>
      <c r="O254" s="27">
        <f>VLOOKUP(B254,Sheet5!$D:$G,4,0)</f>
        <v>104</v>
      </c>
      <c r="P254" s="27" t="s">
        <v>57</v>
      </c>
      <c r="Q254" s="27">
        <f>IFERROR(VLOOKUP(R254,Sheet2!V:X,3,FALSE),VLOOKUP(B254,Sheet5!D:H,5,0))</f>
        <v>340020004</v>
      </c>
      <c r="R254" s="27" t="str">
        <f>IF(E254=2,INDEX(Sheet2!P:P,MATCH(C254,Sheet2!A:A,0)),INDEX(Sheet2!AB:AB,MATCH(N254,Sheet2!AA:AA,0)))</f>
        <v>防御强化</v>
      </c>
      <c r="S254" s="27" t="str">
        <f>IF($E254=2,INDEX(Sheet2!Q:Q,MATCH($C254,Sheet2!$A:$A,0)),IF(OR(N254=3,N254=8,N254=13,,N254=38),INDEX(Sheet2!$AC:$AC,MATCH($N254,Sheet2!$AA:$AA,0))&amp;O254,INDEX(Sheet2!$AC:$AC,MATCH($N254,Sheet2!$AA:$AA,0))&amp;(O254/10)&amp;"%"))</f>
        <v>觉醒后基础防御力增加104</v>
      </c>
      <c r="T254" s="3" t="str">
        <f>INDEX(Sheet6!G:G,MATCH(B254,Sheet6!A:A,0))</f>
        <v>1210008,20|1430002,36</v>
      </c>
      <c r="U254" s="3">
        <v>1120001</v>
      </c>
      <c r="V254" s="3">
        <f>INDEX(Sheet6!H:H,MATCH(B254,Sheet6!A:A,0))</f>
        <v>67250</v>
      </c>
      <c r="W254" s="23">
        <v>0</v>
      </c>
      <c r="X254" s="3" t="s">
        <v>1333</v>
      </c>
      <c r="Y254" s="23">
        <v>1120001</v>
      </c>
      <c r="Z254" s="23">
        <v>269000</v>
      </c>
      <c r="AA254" s="27" t="str">
        <f>IF($E254=2,INDEX(Sheet2!Q:Q,MATCH($C254,Sheet2!$A:$A,0)),IF(OR(N254=3,N254=8,N254=13,,N254=38),INDEX(Sheet2!$AC:$AC,MATCH($N254,Sheet2!$AA:$AA,0))&amp;O254,INDEX(Sheet2!$AC:$AC,MATCH($N254,Sheet2!$AA:$AA,0))&amp;(O254/10)&amp;"%"))</f>
        <v>觉醒后基础防御力增加104</v>
      </c>
    </row>
    <row r="255" spans="1:27">
      <c r="A255" s="23" t="s">
        <v>53</v>
      </c>
      <c r="B255" s="23">
        <f t="shared" si="8"/>
        <v>1526</v>
      </c>
      <c r="C255" s="3">
        <v>15</v>
      </c>
      <c r="D255" s="3">
        <v>26</v>
      </c>
      <c r="E255" s="3">
        <f t="shared" si="9"/>
        <v>1</v>
      </c>
      <c r="F255" s="3">
        <f>IF(AND($D255=1,$E255=1),VLOOKUP($C255,Sheet2!$A:$J,3,0),IF($E255=2,INDEX(Sheet2!G:G,MATCH($C255,Sheet2!$A:$A,0)+2),F254))</f>
        <v>1501</v>
      </c>
      <c r="G255" s="3">
        <f>IF(AND($D255=1,$E255=1),VLOOKUP($C255,Sheet2!$A:$J,4,0),IF($E255=2,INDEX(Sheet2!H:H,MATCH($C255,Sheet2!$A:$A,0)+2),G254))</f>
        <v>1507</v>
      </c>
      <c r="H255" s="3">
        <f>IF(AND($D255=1,$E255=1),VLOOKUP($C255,Sheet2!$A:$J,5,0),IF($E255=2,INDEX(Sheet2!I:I,MATCH($C255,Sheet2!$A:$A,0)+2),H254))</f>
        <v>1506</v>
      </c>
      <c r="I255" s="3">
        <f>IF(AND($D255=1,$E255=1),VLOOKUP($C255,Sheet2!$A:$J,6,0),IF($E255=2,INDEX(Sheet2!J:J,MATCH($C255,Sheet2!$A:$A,0)+2),I254))</f>
        <v>0</v>
      </c>
      <c r="K255" s="31">
        <v>0</v>
      </c>
      <c r="L255" s="31">
        <v>0</v>
      </c>
      <c r="M255" s="31">
        <v>0</v>
      </c>
      <c r="N255" s="27">
        <f>VLOOKUP(B255,Sheet5!$D:$G,3,0)</f>
        <v>3</v>
      </c>
      <c r="O255" s="27">
        <f>VLOOKUP(B255,Sheet5!$D:$G,4,0)</f>
        <v>960</v>
      </c>
      <c r="P255" s="27" t="s">
        <v>58</v>
      </c>
      <c r="Q255" s="27">
        <f>IFERROR(VLOOKUP(R255,Sheet2!V:X,3,FALSE),VLOOKUP(B255,Sheet5!D:H,5,0))</f>
        <v>340020010</v>
      </c>
      <c r="R255" s="27" t="str">
        <f>IF(E255=2,INDEX(Sheet2!P:P,MATCH(C255,Sheet2!A:A,0)),INDEX(Sheet2!AB:AB,MATCH(N255,Sheet2!AA:AA,0)))</f>
        <v>生命强化</v>
      </c>
      <c r="S255" s="27" t="str">
        <f>IF($E255=2,INDEX(Sheet2!Q:Q,MATCH($C255,Sheet2!$A:$A,0)),IF(OR(N255=3,N255=8,N255=13,,N255=38),INDEX(Sheet2!$AC:$AC,MATCH($N255,Sheet2!$AA:$AA,0))&amp;O255,INDEX(Sheet2!$AC:$AC,MATCH($N255,Sheet2!$AA:$AA,0))&amp;(O255/10)&amp;"%"))</f>
        <v>觉醒后基础生命上限增加960</v>
      </c>
      <c r="T255" s="3" t="str">
        <f>INDEX(Sheet6!G:G,MATCH(B255,Sheet6!A:A,0))</f>
        <v>1210008,27|1430002,45</v>
      </c>
      <c r="U255" s="3">
        <v>1120001</v>
      </c>
      <c r="V255" s="3">
        <f>INDEX(Sheet6!H:H,MATCH(B255,Sheet6!A:A,0))</f>
        <v>94000</v>
      </c>
      <c r="W255" s="23">
        <v>0</v>
      </c>
      <c r="X255" s="3" t="s">
        <v>1334</v>
      </c>
      <c r="Y255" s="23">
        <v>1120001</v>
      </c>
      <c r="Z255" s="23">
        <v>376000</v>
      </c>
      <c r="AA255" s="27" t="str">
        <f>IF($E255=2,INDEX(Sheet2!Q:Q,MATCH($C255,Sheet2!$A:$A,0)),IF(OR(N255=3,N255=8,N255=13,,N255=38),INDEX(Sheet2!$AC:$AC,MATCH($N255,Sheet2!$AA:$AA,0))&amp;O255,INDEX(Sheet2!$AC:$AC,MATCH($N255,Sheet2!$AA:$AA,0))&amp;(O255/10)&amp;"%"))</f>
        <v>觉醒后基础生命上限增加960</v>
      </c>
    </row>
    <row r="256" spans="1:27">
      <c r="A256" s="23" t="s">
        <v>53</v>
      </c>
      <c r="B256" s="23">
        <f t="shared" si="8"/>
        <v>1527</v>
      </c>
      <c r="C256" s="3">
        <v>15</v>
      </c>
      <c r="D256" s="3">
        <v>27</v>
      </c>
      <c r="E256" s="3">
        <f t="shared" si="9"/>
        <v>1</v>
      </c>
      <c r="F256" s="3">
        <f>IF(AND($D256=1,$E256=1),VLOOKUP($C256,Sheet2!$A:$J,3,0),IF($E256=2,INDEX(Sheet2!G:G,MATCH($C256,Sheet2!$A:$A,0)+2),F255))</f>
        <v>1501</v>
      </c>
      <c r="G256" s="3">
        <f>IF(AND($D256=1,$E256=1),VLOOKUP($C256,Sheet2!$A:$J,4,0),IF($E256=2,INDEX(Sheet2!H:H,MATCH($C256,Sheet2!$A:$A,0)+2),G255))</f>
        <v>1507</v>
      </c>
      <c r="H256" s="3">
        <f>IF(AND($D256=1,$E256=1),VLOOKUP($C256,Sheet2!$A:$J,5,0),IF($E256=2,INDEX(Sheet2!I:I,MATCH($C256,Sheet2!$A:$A,0)+2),H255))</f>
        <v>1506</v>
      </c>
      <c r="I256" s="3">
        <f>IF(AND($D256=1,$E256=1),VLOOKUP($C256,Sheet2!$A:$J,6,0),IF($E256=2,INDEX(Sheet2!J:J,MATCH($C256,Sheet2!$A:$A,0)+2),I255))</f>
        <v>0</v>
      </c>
      <c r="K256" s="31">
        <v>0</v>
      </c>
      <c r="L256" s="31">
        <v>0</v>
      </c>
      <c r="M256" s="31">
        <v>0</v>
      </c>
      <c r="N256" s="27">
        <f>VLOOKUP(B256,Sheet5!$D:$G,3,0)</f>
        <v>8</v>
      </c>
      <c r="O256" s="27">
        <f>VLOOKUP(B256,Sheet5!$D:$G,4,0)</f>
        <v>160</v>
      </c>
      <c r="P256" s="27" t="s">
        <v>59</v>
      </c>
      <c r="Q256" s="27">
        <f>IFERROR(VLOOKUP(R256,Sheet2!V:X,3,FALSE),VLOOKUP(B256,Sheet5!D:H,5,0))</f>
        <v>340020007</v>
      </c>
      <c r="R256" s="27" t="str">
        <f>IF(E256=2,INDEX(Sheet2!P:P,MATCH(C256,Sheet2!A:A,0)),INDEX(Sheet2!AB:AB,MATCH(N256,Sheet2!AA:AA,0)))</f>
        <v>攻击强化</v>
      </c>
      <c r="S256" s="27" t="str">
        <f>IF($E256=2,INDEX(Sheet2!Q:Q,MATCH($C256,Sheet2!$A:$A,0)),IF(OR(N256=3,N256=8,N256=13,,N256=38),INDEX(Sheet2!$AC:$AC,MATCH($N256,Sheet2!$AA:$AA,0))&amp;O256,INDEX(Sheet2!$AC:$AC,MATCH($N256,Sheet2!$AA:$AA,0))&amp;(O256/10)&amp;"%"))</f>
        <v>觉醒后基础攻击力增加160</v>
      </c>
      <c r="T256" s="3" t="str">
        <f>INDEX(Sheet6!G:G,MATCH(B256,Sheet6!A:A,0))</f>
        <v>1210008,30|1430002,54</v>
      </c>
      <c r="U256" s="3">
        <v>1120001</v>
      </c>
      <c r="V256" s="3">
        <f>INDEX(Sheet6!H:H,MATCH(B256,Sheet6!A:A,0))</f>
        <v>129000</v>
      </c>
      <c r="W256" s="23">
        <v>0</v>
      </c>
      <c r="X256" s="3" t="s">
        <v>1335</v>
      </c>
      <c r="Y256" s="23">
        <v>1120001</v>
      </c>
      <c r="Z256" s="23">
        <v>516000</v>
      </c>
      <c r="AA256" s="27" t="str">
        <f>IF($E256=2,INDEX(Sheet2!Q:Q,MATCH($C256,Sheet2!$A:$A,0)),IF(OR(N256=3,N256=8,N256=13,,N256=38),INDEX(Sheet2!$AC:$AC,MATCH($N256,Sheet2!$AA:$AA,0))&amp;O256,INDEX(Sheet2!$AC:$AC,MATCH($N256,Sheet2!$AA:$AA,0))&amp;(O256/10)&amp;"%"))</f>
        <v>觉醒后基础攻击力增加160</v>
      </c>
    </row>
    <row r="257" spans="1:27">
      <c r="A257" s="23" t="s">
        <v>53</v>
      </c>
      <c r="B257" s="23">
        <f t="shared" si="8"/>
        <v>1528</v>
      </c>
      <c r="C257" s="3">
        <v>15</v>
      </c>
      <c r="D257" s="3">
        <v>28</v>
      </c>
      <c r="E257" s="3">
        <f t="shared" si="9"/>
        <v>2</v>
      </c>
      <c r="F257" s="3">
        <f>IF(AND($D257=1,$E257=1),VLOOKUP($C257,Sheet2!$A:$J,3,0),IF($E257=2,INDEX(Sheet2!G:G,MATCH($C257,Sheet2!$A:$A,0)+3),F256))</f>
        <v>1501</v>
      </c>
      <c r="G257" s="3">
        <f>IF(AND($D257=1,$E257=1),VLOOKUP($C257,Sheet2!$A:$J,4,0),IF($E257=2,INDEX(Sheet2!H:H,MATCH($C257,Sheet2!$A:$A,0)+3),G256))</f>
        <v>1507</v>
      </c>
      <c r="H257" s="3">
        <f>IF(AND($D257=1,$E257=1),VLOOKUP($C257,Sheet2!$A:$J,5,0),IF($E257=2,INDEX(Sheet2!I:I,MATCH($C257,Sheet2!$A:$A,0)+3),H256))</f>
        <v>1508</v>
      </c>
      <c r="I257" s="3">
        <f>IF(AND($D257=1,$E257=1),VLOOKUP($C257,Sheet2!$A:$J,6,0),IF($E257=2,INDEX(Sheet2!J:J,MATCH($C257,Sheet2!$A:$A,0)+3),I256))</f>
        <v>0</v>
      </c>
      <c r="K257" s="31">
        <v>0</v>
      </c>
      <c r="L257" s="31">
        <v>0</v>
      </c>
      <c r="M257" s="31">
        <v>0</v>
      </c>
      <c r="N257" s="27">
        <f>VLOOKUP(B257,Sheet5!$D:$G,3,0)</f>
        <v>0</v>
      </c>
      <c r="O257" s="27">
        <f>VLOOKUP(B257,Sheet5!$D:$G,4,0)</f>
        <v>0</v>
      </c>
      <c r="P257" s="27" t="s">
        <v>60</v>
      </c>
      <c r="Q257" s="27">
        <f>IFERROR(VLOOKUP(R257,Sheet2!V:X,3,FALSE),VLOOKUP(B257,Sheet5!D:H,5,0))</f>
        <v>311001503</v>
      </c>
      <c r="R257" s="27" t="str">
        <f>IF(E257=2,INDEX(Sheet2!P:P,MATCH(C257,Sheet2!A:A,0)+3),INDEX(Sheet2!AB:AB,MATCH(N257,Sheet2!AA:AA,0)))</f>
        <v>踏无暴威(觉醒)</v>
      </c>
      <c r="S257" s="27" t="s">
        <v>2312</v>
      </c>
      <c r="T257" s="3" t="str">
        <f>INDEX(Sheet6!G:G,MATCH(B257,Sheet6!A:A,0))</f>
        <v>1430004,9</v>
      </c>
      <c r="U257" s="3">
        <v>1120001</v>
      </c>
      <c r="V257" s="3">
        <f>INDEX(Sheet6!H:H,MATCH(B257,Sheet6!A:A,0))</f>
        <v>174000</v>
      </c>
      <c r="W257" s="23">
        <v>0</v>
      </c>
      <c r="X257" s="3" t="s">
        <v>1336</v>
      </c>
      <c r="Y257" s="23">
        <v>1120001</v>
      </c>
      <c r="Z257" s="23">
        <v>696000</v>
      </c>
      <c r="AA257" s="27" t="str">
        <f>IF($E257=2,INDEX(Sheet2!Q:Q,MATCH($C257,Sheet2!$A:$A,0)+3),IF(OR(N257=3,N257=8,N257=13,,N257=38),INDEX(Sheet2!$AC:$AC,MATCH($N257,Sheet2!$AA:$AA,0))&amp;O257,INDEX(Sheet2!$AC:$AC,MATCH($N257,Sheet2!$AA:$AA,0))&amp;(O257/10)&amp;"%"))</f>
        <v>积蓄力量发动强力一击攻击敌人，对1名敌人造成攻击力&lt;color=#e56000&gt;170%&lt;/color&gt;的伤害，攻击有&lt;color=#f2b600&gt;负面效果&lt;/color&gt;的敌人时此技能暴击率提高&lt;color=#e56000&gt;50%&lt;/color&gt;</v>
      </c>
    </row>
    <row r="258" spans="1:27">
      <c r="A258" s="23" t="s">
        <v>53</v>
      </c>
      <c r="B258" s="23">
        <f t="shared" si="0"/>
        <v>1701</v>
      </c>
      <c r="C258" s="3">
        <v>17</v>
      </c>
      <c r="D258" s="3">
        <v>1</v>
      </c>
      <c r="E258" s="3">
        <f t="shared" si="9"/>
        <v>1</v>
      </c>
      <c r="F258" s="3">
        <f>IF(AND($D258=1,$E258=1),VLOOKUP($C258,Sheet2!$A:$J,3,0),IF($E258=2,INDEX(Sheet2!G:G,MATCH($C258,Sheet2!$A:$A,0)),F257))</f>
        <v>1701</v>
      </c>
      <c r="G258" s="3">
        <f>IF(AND($D258=1,$E258=1),VLOOKUP($C258,Sheet2!$A:$J,4,0),IF($E258=2,INDEX(Sheet2!H:H,MATCH($C258,Sheet2!$A:$A,0)),G257))</f>
        <v>1702</v>
      </c>
      <c r="H258" s="3">
        <f>IF(AND($D258=1,$E258=1),VLOOKUP($C258,Sheet2!$A:$J,5,0),IF($E258=2,INDEX(Sheet2!I:I,MATCH($C258,Sheet2!$A:$A,0)),H257))</f>
        <v>1703</v>
      </c>
      <c r="I258" s="3">
        <f>IF(AND($D258=1,$E258=1),VLOOKUP($C258,Sheet2!$A:$J,6,0),IF($E258=2,INDEX(Sheet2!J:J,MATCH($C258,Sheet2!$A:$A,0)),I257))</f>
        <v>0</v>
      </c>
      <c r="K258" s="31">
        <v>0</v>
      </c>
      <c r="L258" s="31">
        <v>0</v>
      </c>
      <c r="M258" s="31">
        <v>0</v>
      </c>
      <c r="N258" s="27">
        <f>VLOOKUP(B258,Sheet5!$D:$G,3,0)</f>
        <v>8</v>
      </c>
      <c r="O258" s="27">
        <f>VLOOKUP(B258,Sheet5!$D:$G,4,0)</f>
        <v>80</v>
      </c>
      <c r="P258" s="27" t="s">
        <v>54</v>
      </c>
      <c r="Q258" s="27">
        <f>IFERROR(VLOOKUP(R258,Sheet2!V:X,3,FALSE),VLOOKUP(B258,Sheet5!D:H,5,0))</f>
        <v>340020006</v>
      </c>
      <c r="R258" s="27" t="str">
        <f>IF($E258=2,INDEX(Sheet2!P:P,MATCH($C258,Sheet2!$A:$A,0)),INDEX(Sheet2!$AB:$AB,MATCH($N258,Sheet2!$AA:$AA,0)))</f>
        <v>攻击强化</v>
      </c>
      <c r="S258" s="27" t="str">
        <f>IF($E258=2,INDEX(Sheet2!Q:Q,MATCH($C258,Sheet2!$A:$A,0)),IF(OR(N258=3,N258=8,N258=13,,N258=38),INDEX(Sheet2!$AC:$AC,MATCH($N258,Sheet2!$AA:$AA,0))&amp;O258,INDEX(Sheet2!$AC:$AC,MATCH($N258,Sheet2!$AA:$AA,0))&amp;(O258/10)&amp;"%"))</f>
        <v>觉醒后基础攻击力增加80</v>
      </c>
      <c r="T258" s="3" t="str">
        <f>INDEX(Sheet6!G:G,MATCH(B258,Sheet6!A:A,0))</f>
        <v>1210002,32</v>
      </c>
      <c r="U258" s="3">
        <v>1120001</v>
      </c>
      <c r="V258" s="3">
        <f>INDEX(Sheet6!H:H,MATCH(B258,Sheet6!A:A,0))</f>
        <v>10400</v>
      </c>
      <c r="W258" s="23">
        <v>0</v>
      </c>
      <c r="X258" s="3" t="str">
        <f>VLOOKUP(B258,Sheet4!A:N,14,FALSE)</f>
        <v>1210001,8|1210002,16|1210003,8</v>
      </c>
      <c r="Y258" s="23">
        <v>1120001</v>
      </c>
      <c r="Z258" s="23">
        <f t="shared" si="2"/>
        <v>104000</v>
      </c>
      <c r="AA258" s="27" t="str">
        <f>IF($E258=2,INDEX(Sheet2!Q:Q,MATCH($C258,Sheet2!$A:$A,0)),IF(OR(N258=3,N258=8,N258=13,,N258=38),INDEX(Sheet2!$AC:$AC,MATCH($N258,Sheet2!$AA:$AA,0))&amp;O258,INDEX(Sheet2!$AC:$AC,MATCH($N258,Sheet2!$AA:$AA,0))&amp;(O258/10)&amp;"%"))</f>
        <v>觉醒后基础攻击力增加80</v>
      </c>
    </row>
    <row r="259" spans="1:27">
      <c r="A259" s="23" t="s">
        <v>53</v>
      </c>
      <c r="B259" s="23">
        <f t="shared" ref="B259:B511" si="10">C259*100+D259</f>
        <v>1702</v>
      </c>
      <c r="C259" s="3">
        <v>17</v>
      </c>
      <c r="D259" s="3">
        <v>2</v>
      </c>
      <c r="E259" s="3">
        <f t="shared" si="9"/>
        <v>1</v>
      </c>
      <c r="F259" s="3">
        <f>IF(AND($D259=1,$E259=1),VLOOKUP($C259,Sheet2!$A:$J,3,0),IF($E259=2,INDEX(Sheet2!G:G,MATCH($C259,Sheet2!$A:$A,0)),F258))</f>
        <v>1701</v>
      </c>
      <c r="G259" s="3">
        <f>IF(AND($D259=1,$E259=1),VLOOKUP($C259,Sheet2!$A:$J,4,0),IF($E259=2,INDEX(Sheet2!H:H,MATCH($C259,Sheet2!$A:$A,0)),G258))</f>
        <v>1702</v>
      </c>
      <c r="H259" s="3">
        <f>IF(AND($D259=1,$E259=1),VLOOKUP($C259,Sheet2!$A:$J,5,0),IF($E259=2,INDEX(Sheet2!I:I,MATCH($C259,Sheet2!$A:$A,0)),H258))</f>
        <v>1703</v>
      </c>
      <c r="I259" s="3">
        <f>IF(AND($D259=1,$E259=1),VLOOKUP($C259,Sheet2!$A:$J,6,0),IF($E259=2,INDEX(Sheet2!J:J,MATCH($C259,Sheet2!$A:$A,0)),I258))</f>
        <v>0</v>
      </c>
      <c r="K259" s="31">
        <v>0</v>
      </c>
      <c r="L259" s="31">
        <v>0</v>
      </c>
      <c r="M259" s="31">
        <v>0</v>
      </c>
      <c r="N259" s="27">
        <f>VLOOKUP(B259,Sheet5!$D:$G,3,0)</f>
        <v>3</v>
      </c>
      <c r="O259" s="27">
        <f>VLOOKUP(B259,Sheet5!$D:$G,4,0)</f>
        <v>480</v>
      </c>
      <c r="P259" s="27" t="s">
        <v>55</v>
      </c>
      <c r="Q259" s="27">
        <f>IFERROR(VLOOKUP(R259,Sheet2!V:X,3,FALSE),VLOOKUP(B259,Sheet5!D:H,5,0))</f>
        <v>340020009</v>
      </c>
      <c r="R259" s="27" t="str">
        <f>IF(E259=2,INDEX(Sheet2!P:P,MATCH(C259,Sheet2!A:A,0)),INDEX(Sheet2!AB:AB,MATCH(N259,Sheet2!AA:AA,0)))</f>
        <v>生命强化</v>
      </c>
      <c r="S259" s="27" t="str">
        <f>IF($E259=2,INDEX(Sheet2!Q:Q,MATCH($C259,Sheet2!$A:$A,0)),IF(OR(N259=3,N259=8,N259=13,,N259=38),INDEX(Sheet2!$AC:$AC,MATCH($N259,Sheet2!$AA:$AA,0))&amp;O259,INDEX(Sheet2!$AC:$AC,MATCH($N259,Sheet2!$AA:$AA,0))&amp;(O259/10)&amp;"%"))</f>
        <v>觉醒后基础生命上限增加480</v>
      </c>
      <c r="T259" s="3" t="str">
        <f>INDEX(Sheet6!G:G,MATCH(B259,Sheet6!A:A,0))</f>
        <v>1210002,48</v>
      </c>
      <c r="U259" s="3">
        <v>1120001</v>
      </c>
      <c r="V259" s="3">
        <f>INDEX(Sheet6!H:H,MATCH(B259,Sheet6!A:A,0))</f>
        <v>12000</v>
      </c>
      <c r="W259" s="23">
        <v>0</v>
      </c>
      <c r="X259" s="3" t="str">
        <f>VLOOKUP(B259,Sheet4!A:N,14,FALSE)</f>
        <v>1210001,20|1210002,40|1210003,20</v>
      </c>
      <c r="Y259" s="23">
        <v>1120001</v>
      </c>
      <c r="Z259" s="23">
        <f t="shared" ref="Z259:Z511" si="11">V259*10</f>
        <v>120000</v>
      </c>
      <c r="AA259" s="27" t="str">
        <f>IF($E259=2,INDEX(Sheet2!Q:Q,MATCH($C259,Sheet2!$A:$A,0)),IF(OR(N259=3,N259=8,N259=13,,N259=38),INDEX(Sheet2!$AC:$AC,MATCH($N259,Sheet2!$AA:$AA,0))&amp;O259,INDEX(Sheet2!$AC:$AC,MATCH($N259,Sheet2!$AA:$AA,0))&amp;(O259/10)&amp;"%"))</f>
        <v>觉醒后基础生命上限增加480</v>
      </c>
    </row>
    <row r="260" spans="1:27">
      <c r="A260" s="23" t="s">
        <v>53</v>
      </c>
      <c r="B260" s="23">
        <f t="shared" si="10"/>
        <v>1703</v>
      </c>
      <c r="C260" s="3">
        <v>17</v>
      </c>
      <c r="D260" s="3">
        <v>3</v>
      </c>
      <c r="E260" s="3">
        <f t="shared" si="9"/>
        <v>1</v>
      </c>
      <c r="F260" s="3">
        <f>IF(AND($D260=1,$E260=1),VLOOKUP($C260,Sheet2!$A:$J,3,0),IF($E260=2,INDEX(Sheet2!G:G,MATCH($C260,Sheet2!$A:$A,0)),F259))</f>
        <v>1701</v>
      </c>
      <c r="G260" s="3">
        <f>IF(AND($D260=1,$E260=1),VLOOKUP($C260,Sheet2!$A:$J,4,0),IF($E260=2,INDEX(Sheet2!H:H,MATCH($C260,Sheet2!$A:$A,0)),G259))</f>
        <v>1702</v>
      </c>
      <c r="H260" s="3">
        <f>IF(AND($D260=1,$E260=1),VLOOKUP($C260,Sheet2!$A:$J,5,0),IF($E260=2,INDEX(Sheet2!I:I,MATCH($C260,Sheet2!$A:$A,0)),H259))</f>
        <v>1703</v>
      </c>
      <c r="I260" s="3">
        <f>IF(AND($D260=1,$E260=1),VLOOKUP($C260,Sheet2!$A:$J,6,0),IF($E260=2,INDEX(Sheet2!J:J,MATCH($C260,Sheet2!$A:$A,0)),I259))</f>
        <v>0</v>
      </c>
      <c r="K260" s="31">
        <v>0</v>
      </c>
      <c r="L260" s="31">
        <v>0</v>
      </c>
      <c r="M260" s="31">
        <v>0</v>
      </c>
      <c r="N260" s="27">
        <f>VLOOKUP(B260,Sheet5!$D:$G,3,0)</f>
        <v>38</v>
      </c>
      <c r="O260" s="27">
        <f>VLOOKUP(B260,Sheet5!$D:$G,4,0)</f>
        <v>12</v>
      </c>
      <c r="P260" s="27" t="s">
        <v>56</v>
      </c>
      <c r="Q260" s="27">
        <f>IFERROR(VLOOKUP(R260,Sheet2!V:X,3,FALSE),VLOOKUP(B260,Sheet5!D:H,5,0))</f>
        <v>340020011</v>
      </c>
      <c r="R260" s="27" t="str">
        <f>IF(E260=2,INDEX(Sheet2!P:P,MATCH(C260,Sheet2!A:A,0)),INDEX(Sheet2!AB:AB,MATCH(N260,Sheet2!AA:AA,0)))</f>
        <v>速度强化</v>
      </c>
      <c r="S260" s="27" t="str">
        <f>IF($E260=2,INDEX(Sheet2!Q:Q,MATCH($C260,Sheet2!$A:$A,0)),IF(OR(N260=3,N260=8,N260=13,,N260=38),INDEX(Sheet2!$AC:$AC,MATCH($N260,Sheet2!$AA:$AA,0))&amp;O260,INDEX(Sheet2!$AC:$AC,MATCH($N260,Sheet2!$AA:$AA,0))&amp;(O260/10)&amp;"%"))</f>
        <v>觉醒后基础速度增加12</v>
      </c>
      <c r="T260" s="3" t="str">
        <f>INDEX(Sheet6!G:G,MATCH(B260,Sheet6!A:A,0))</f>
        <v>1210005,20</v>
      </c>
      <c r="U260" s="3">
        <v>1120001</v>
      </c>
      <c r="V260" s="3">
        <f>INDEX(Sheet6!H:H,MATCH(B260,Sheet6!A:A,0))</f>
        <v>18000</v>
      </c>
      <c r="W260" s="23">
        <v>0</v>
      </c>
      <c r="X260" s="3" t="str">
        <f>VLOOKUP(B260,Sheet4!A:N,14,FALSE)</f>
        <v>1210001,36|1210002,72|1210003,36</v>
      </c>
      <c r="Y260" s="23">
        <v>1120001</v>
      </c>
      <c r="Z260" s="23">
        <f t="shared" si="11"/>
        <v>180000</v>
      </c>
      <c r="AA260" s="27" t="str">
        <f>IF($E260=2,INDEX(Sheet2!Q:Q,MATCH($C260,Sheet2!$A:$A,0)),IF(OR(N260=3,N260=8,N260=13,,N260=38),INDEX(Sheet2!$AC:$AC,MATCH($N260,Sheet2!$AA:$AA,0))&amp;O260,INDEX(Sheet2!$AC:$AC,MATCH($N260,Sheet2!$AA:$AA,0))&amp;(O260/10)&amp;"%"))</f>
        <v>觉醒后基础速度增加12</v>
      </c>
    </row>
    <row r="261" spans="1:27">
      <c r="A261" s="23" t="s">
        <v>53</v>
      </c>
      <c r="B261" s="23">
        <f t="shared" si="10"/>
        <v>1704</v>
      </c>
      <c r="C261" s="3">
        <v>17</v>
      </c>
      <c r="D261" s="3">
        <v>4</v>
      </c>
      <c r="E261" s="3">
        <f t="shared" si="9"/>
        <v>1</v>
      </c>
      <c r="F261" s="3">
        <f>IF(AND($D261=1,$E261=1),VLOOKUP($C261,Sheet2!$A:$J,3,0),IF($E261=2,INDEX(Sheet2!G:G,MATCH($C261,Sheet2!$A:$A,0)),F260))</f>
        <v>1701</v>
      </c>
      <c r="G261" s="3">
        <f>IF(AND($D261=1,$E261=1),VLOOKUP($C261,Sheet2!$A:$J,4,0),IF($E261=2,INDEX(Sheet2!H:H,MATCH($C261,Sheet2!$A:$A,0)),G260))</f>
        <v>1702</v>
      </c>
      <c r="H261" s="3">
        <f>IF(AND($D261=1,$E261=1),VLOOKUP($C261,Sheet2!$A:$J,5,0),IF($E261=2,INDEX(Sheet2!I:I,MATCH($C261,Sheet2!$A:$A,0)),H260))</f>
        <v>1703</v>
      </c>
      <c r="I261" s="3">
        <f>IF(AND($D261=1,$E261=1),VLOOKUP($C261,Sheet2!$A:$J,6,0),IF($E261=2,INDEX(Sheet2!J:J,MATCH($C261,Sheet2!$A:$A,0)),I260))</f>
        <v>0</v>
      </c>
      <c r="K261" s="31">
        <v>0</v>
      </c>
      <c r="L261" s="31">
        <v>0</v>
      </c>
      <c r="M261" s="31">
        <v>0</v>
      </c>
      <c r="N261" s="27">
        <f>VLOOKUP(B261,Sheet5!$D:$G,3,0)</f>
        <v>13</v>
      </c>
      <c r="O261" s="27">
        <f>VLOOKUP(B261,Sheet5!$D:$G,4,0)</f>
        <v>104</v>
      </c>
      <c r="P261" s="27" t="s">
        <v>57</v>
      </c>
      <c r="Q261" s="27">
        <f>IFERROR(VLOOKUP(R261,Sheet2!V:X,3,FALSE),VLOOKUP(B261,Sheet5!D:H,5,0))</f>
        <v>340020004</v>
      </c>
      <c r="R261" s="27" t="str">
        <f>IF(E261=2,INDEX(Sheet2!P:P,MATCH(C261,Sheet2!A:A,0)),INDEX(Sheet2!AB:AB,MATCH(N261,Sheet2!AA:AA,0)))</f>
        <v>防御强化</v>
      </c>
      <c r="S261" s="27" t="str">
        <f>IF($E261=2,INDEX(Sheet2!Q:Q,MATCH($C261,Sheet2!$A:$A,0)),IF(OR(N261=3,N261=8,N261=13,,N261=38),INDEX(Sheet2!$AC:$AC,MATCH($N261,Sheet2!$AA:$AA,0))&amp;O261,INDEX(Sheet2!$AC:$AC,MATCH($N261,Sheet2!$AA:$AA,0))&amp;(O261/10)&amp;"%"))</f>
        <v>觉醒后基础防御力增加104</v>
      </c>
      <c r="T261" s="3" t="str">
        <f>INDEX(Sheet6!G:G,MATCH(B261,Sheet6!A:A,0))</f>
        <v>1210005,24</v>
      </c>
      <c r="U261" s="3">
        <v>1120001</v>
      </c>
      <c r="V261" s="3">
        <f>INDEX(Sheet6!H:H,MATCH(B261,Sheet6!A:A,0))</f>
        <v>26900</v>
      </c>
      <c r="W261" s="23">
        <v>0</v>
      </c>
      <c r="X261" s="3" t="str">
        <f>VLOOKUP(B261,Sheet4!A:N,14,FALSE)</f>
        <v>1210001,56|1210002,112|1210003,56</v>
      </c>
      <c r="Y261" s="23">
        <v>1120001</v>
      </c>
      <c r="Z261" s="23">
        <f t="shared" si="11"/>
        <v>269000</v>
      </c>
      <c r="AA261" s="27" t="str">
        <f>IF($E261=2,INDEX(Sheet2!Q:Q,MATCH($C261,Sheet2!$A:$A,0)),IF(OR(N261=3,N261=8,N261=13,,N261=38),INDEX(Sheet2!$AC:$AC,MATCH($N261,Sheet2!$AA:$AA,0))&amp;O261,INDEX(Sheet2!$AC:$AC,MATCH($N261,Sheet2!$AA:$AA,0))&amp;(O261/10)&amp;"%"))</f>
        <v>觉醒后基础防御力增加104</v>
      </c>
    </row>
    <row r="262" spans="1:27">
      <c r="A262" s="23" t="s">
        <v>53</v>
      </c>
      <c r="B262" s="23">
        <f t="shared" si="10"/>
        <v>1705</v>
      </c>
      <c r="C262" s="3">
        <v>17</v>
      </c>
      <c r="D262" s="3">
        <v>5</v>
      </c>
      <c r="E262" s="3">
        <f t="shared" si="9"/>
        <v>1</v>
      </c>
      <c r="F262" s="3">
        <f>IF(AND($D262=1,$E262=1),VLOOKUP($C262,Sheet2!$A:$J,3,0),IF($E262=2,INDEX(Sheet2!G:G,MATCH($C262,Sheet2!$A:$A,0)),F261))</f>
        <v>1701</v>
      </c>
      <c r="G262" s="3">
        <f>IF(AND($D262=1,$E262=1),VLOOKUP($C262,Sheet2!$A:$J,4,0),IF($E262=2,INDEX(Sheet2!H:H,MATCH($C262,Sheet2!$A:$A,0)),G261))</f>
        <v>1702</v>
      </c>
      <c r="H262" s="3">
        <f>IF(AND($D262=1,$E262=1),VLOOKUP($C262,Sheet2!$A:$J,5,0),IF($E262=2,INDEX(Sheet2!I:I,MATCH($C262,Sheet2!$A:$A,0)),H261))</f>
        <v>1703</v>
      </c>
      <c r="I262" s="3">
        <f>IF(AND($D262=1,$E262=1),VLOOKUP($C262,Sheet2!$A:$J,6,0),IF($E262=2,INDEX(Sheet2!J:J,MATCH($C262,Sheet2!$A:$A,0)),I261))</f>
        <v>0</v>
      </c>
      <c r="K262" s="31">
        <v>0</v>
      </c>
      <c r="L262" s="31">
        <v>0</v>
      </c>
      <c r="M262" s="31">
        <v>0</v>
      </c>
      <c r="N262" s="27">
        <f>VLOOKUP(B262,Sheet5!$D:$G,3,0)</f>
        <v>3</v>
      </c>
      <c r="O262" s="27">
        <f>VLOOKUP(B262,Sheet5!$D:$G,4,0)</f>
        <v>960</v>
      </c>
      <c r="P262" s="27" t="s">
        <v>58</v>
      </c>
      <c r="Q262" s="27">
        <f>IFERROR(VLOOKUP(R262,Sheet2!V:X,3,FALSE),VLOOKUP(B262,Sheet5!D:H,5,0))</f>
        <v>340020010</v>
      </c>
      <c r="R262" s="27" t="str">
        <f>IF(E262=2,INDEX(Sheet2!P:P,MATCH(C262,Sheet2!A:A,0)),INDEX(Sheet2!AB:AB,MATCH(N262,Sheet2!AA:AA,0)))</f>
        <v>生命强化</v>
      </c>
      <c r="S262" s="27" t="str">
        <f>IF($E262=2,INDEX(Sheet2!Q:Q,MATCH($C262,Sheet2!$A:$A,0)),IF(OR(N262=3,N262=8,N262=13,,N262=38),INDEX(Sheet2!$AC:$AC,MATCH($N262,Sheet2!$AA:$AA,0))&amp;O262,INDEX(Sheet2!$AC:$AC,MATCH($N262,Sheet2!$AA:$AA,0))&amp;(O262/10)&amp;"%"))</f>
        <v>觉醒后基础生命上限增加960</v>
      </c>
      <c r="T262" s="3" t="str">
        <f>INDEX(Sheet6!G:G,MATCH(B262,Sheet6!A:A,0))</f>
        <v>1210005,32</v>
      </c>
      <c r="U262" s="3">
        <v>1120001</v>
      </c>
      <c r="V262" s="3">
        <f>INDEX(Sheet6!H:H,MATCH(B262,Sheet6!A:A,0))</f>
        <v>37600</v>
      </c>
      <c r="W262" s="23">
        <v>0</v>
      </c>
      <c r="X262" s="3" t="str">
        <f>VLOOKUP(B262,Sheet4!A:N,14,FALSE)</f>
        <v>1210001,80|1210002,160|1210003,80</v>
      </c>
      <c r="Y262" s="23">
        <v>1120001</v>
      </c>
      <c r="Z262" s="23">
        <f t="shared" si="11"/>
        <v>376000</v>
      </c>
      <c r="AA262" s="27" t="str">
        <f>IF($E262=2,INDEX(Sheet2!Q:Q,MATCH($C262,Sheet2!$A:$A,0)),IF(OR(N262=3,N262=8,N262=13,,N262=38),INDEX(Sheet2!$AC:$AC,MATCH($N262,Sheet2!$AA:$AA,0))&amp;O262,INDEX(Sheet2!$AC:$AC,MATCH($N262,Sheet2!$AA:$AA,0))&amp;(O262/10)&amp;"%"))</f>
        <v>觉醒后基础生命上限增加960</v>
      </c>
    </row>
    <row r="263" spans="1:27">
      <c r="A263" s="23" t="s">
        <v>53</v>
      </c>
      <c r="B263" s="23">
        <f t="shared" si="10"/>
        <v>1706</v>
      </c>
      <c r="C263" s="3">
        <v>17</v>
      </c>
      <c r="D263" s="3">
        <v>6</v>
      </c>
      <c r="E263" s="3">
        <f t="shared" si="9"/>
        <v>1</v>
      </c>
      <c r="F263" s="3">
        <f>IF(AND($D263=1,$E263=1),VLOOKUP($C263,Sheet2!$A:$J,3,0),IF($E263=2,INDEX(Sheet2!G:G,MATCH($C263,Sheet2!$A:$A,0)),F262))</f>
        <v>1701</v>
      </c>
      <c r="G263" s="3">
        <f>IF(AND($D263=1,$E263=1),VLOOKUP($C263,Sheet2!$A:$J,4,0),IF($E263=2,INDEX(Sheet2!H:H,MATCH($C263,Sheet2!$A:$A,0)),G262))</f>
        <v>1702</v>
      </c>
      <c r="H263" s="3">
        <f>IF(AND($D263=1,$E263=1),VLOOKUP($C263,Sheet2!$A:$J,5,0),IF($E263=2,INDEX(Sheet2!I:I,MATCH($C263,Sheet2!$A:$A,0)),H262))</f>
        <v>1703</v>
      </c>
      <c r="I263" s="3">
        <f>IF(AND($D263=1,$E263=1),VLOOKUP($C263,Sheet2!$A:$J,6,0),IF($E263=2,INDEX(Sheet2!J:J,MATCH($C263,Sheet2!$A:$A,0)),I262))</f>
        <v>0</v>
      </c>
      <c r="K263" s="31">
        <v>0</v>
      </c>
      <c r="L263" s="31">
        <v>0</v>
      </c>
      <c r="M263" s="31">
        <v>0</v>
      </c>
      <c r="N263" s="27">
        <f>VLOOKUP(B263,Sheet5!$D:$G,3,0)</f>
        <v>8</v>
      </c>
      <c r="O263" s="27">
        <f>VLOOKUP(B263,Sheet5!$D:$G,4,0)</f>
        <v>160</v>
      </c>
      <c r="P263" s="27" t="s">
        <v>59</v>
      </c>
      <c r="Q263" s="27">
        <f>IFERROR(VLOOKUP(R263,Sheet2!V:X,3,FALSE),VLOOKUP(B263,Sheet5!D:H,5,0))</f>
        <v>340020007</v>
      </c>
      <c r="R263" s="27" t="str">
        <f>IF(E263=2,INDEX(Sheet2!P:P,MATCH(C263,Sheet2!A:A,0)),INDEX(Sheet2!AB:AB,MATCH(N263,Sheet2!AA:AA,0)))</f>
        <v>攻击强化</v>
      </c>
      <c r="S263" s="27" t="str">
        <f>IF($E263=2,INDEX(Sheet2!Q:Q,MATCH($C263,Sheet2!$A:$A,0)),IF(OR(N263=3,N263=8,N263=13,,N263=38),INDEX(Sheet2!$AC:$AC,MATCH($N263,Sheet2!$AA:$AA,0))&amp;O263,INDEX(Sheet2!$AC:$AC,MATCH($N263,Sheet2!$AA:$AA,0))&amp;(O263/10)&amp;"%"))</f>
        <v>觉醒后基础攻击力增加160</v>
      </c>
      <c r="T263" s="3" t="str">
        <f>INDEX(Sheet6!G:G,MATCH(B263,Sheet6!A:A,0))</f>
        <v>1210008,12</v>
      </c>
      <c r="U263" s="3">
        <v>1120001</v>
      </c>
      <c r="V263" s="3">
        <f>INDEX(Sheet6!H:H,MATCH(B263,Sheet6!A:A,0))</f>
        <v>51600</v>
      </c>
      <c r="W263" s="23">
        <v>0</v>
      </c>
      <c r="X263" s="3" t="str">
        <f>VLOOKUP(B263,Sheet4!A:N,14,FALSE)</f>
        <v>1210001,108|1210002,216|1210003,108</v>
      </c>
      <c r="Y263" s="23">
        <v>1120001</v>
      </c>
      <c r="Z263" s="23">
        <f t="shared" si="11"/>
        <v>516000</v>
      </c>
      <c r="AA263" s="27" t="str">
        <f>IF($E263=2,INDEX(Sheet2!Q:Q,MATCH($C263,Sheet2!$A:$A,0)),IF(OR(N263=3,N263=8,N263=13,,N263=38),INDEX(Sheet2!$AC:$AC,MATCH($N263,Sheet2!$AA:$AA,0))&amp;O263,INDEX(Sheet2!$AC:$AC,MATCH($N263,Sheet2!$AA:$AA,0))&amp;(O263/10)&amp;"%"))</f>
        <v>觉醒后基础攻击力增加160</v>
      </c>
    </row>
    <row r="264" spans="1:27">
      <c r="A264" s="23" t="s">
        <v>53</v>
      </c>
      <c r="B264" s="23">
        <f t="shared" si="10"/>
        <v>1707</v>
      </c>
      <c r="C264" s="3">
        <v>17</v>
      </c>
      <c r="D264" s="3">
        <v>7</v>
      </c>
      <c r="E264" s="3">
        <f t="shared" si="9"/>
        <v>1</v>
      </c>
      <c r="F264" s="3">
        <f>IF(AND($D264=1,$E264=1),VLOOKUP($C264,Sheet2!$A:$J,3,0),IF($E264=2,INDEX(Sheet2!G:G,MATCH($C264,Sheet2!$A:$A,0)),F263))</f>
        <v>1701</v>
      </c>
      <c r="G264" s="3">
        <f>IF(AND($D264=1,$E264=1),VLOOKUP($C264,Sheet2!$A:$J,4,0),IF($E264=2,INDEX(Sheet2!H:H,MATCH($C264,Sheet2!$A:$A,0)),G263))</f>
        <v>1702</v>
      </c>
      <c r="H264" s="3">
        <f>IF(AND($D264=1,$E264=1),VLOOKUP($C264,Sheet2!$A:$J,5,0),IF($E264=2,INDEX(Sheet2!I:I,MATCH($C264,Sheet2!$A:$A,0)),H263))</f>
        <v>1703</v>
      </c>
      <c r="I264" s="3">
        <f>IF(AND($D264=1,$E264=1),VLOOKUP($C264,Sheet2!$A:$J,6,0),IF($E264=2,INDEX(Sheet2!J:J,MATCH($C264,Sheet2!$A:$A,0)),I263))</f>
        <v>0</v>
      </c>
      <c r="K264" s="31">
        <v>0</v>
      </c>
      <c r="L264" s="31">
        <v>0</v>
      </c>
      <c r="M264" s="31">
        <v>0</v>
      </c>
      <c r="N264" s="27">
        <f>VLOOKUP(B264,Sheet5!$D:$G,3,0)</f>
        <v>28</v>
      </c>
      <c r="O264" s="27">
        <f>VLOOKUP(B264,Sheet5!$D:$G,4,0)</f>
        <v>80</v>
      </c>
      <c r="P264" s="27" t="s">
        <v>60</v>
      </c>
      <c r="Q264" s="27">
        <f>IFERROR(VLOOKUP(R264,Sheet2!V:X,3,FALSE),VLOOKUP(B264,Sheet5!D:H,5,0))</f>
        <v>340020008</v>
      </c>
      <c r="R264" s="27" t="str">
        <f>IF(E264=2,INDEX(Sheet2!P:P,MATCH(C264,Sheet2!A:A,0)),INDEX(Sheet2!AB:AB,MATCH(N264,Sheet2!AA:AA,0)))</f>
        <v>命中强化</v>
      </c>
      <c r="S264" s="27" t="str">
        <f>IF($E264=2,INDEX(Sheet2!Q:Q,MATCH($C264,Sheet2!$A:$A,0)),IF(OR(N264=3,N264=8,N264=13,,N264=38),INDEX(Sheet2!$AC:$AC,MATCH($N264,Sheet2!$AA:$AA,0))&amp;O264,INDEX(Sheet2!$AC:$AC,MATCH($N264,Sheet2!$AA:$AA,0))&amp;(O264/10)&amp;"%"))</f>
        <v>觉醒后基础效果命中增加8%</v>
      </c>
      <c r="T264" s="3" t="str">
        <f>INDEX(Sheet6!G:G,MATCH(B264,Sheet6!A:A,0))</f>
        <v>1210008,16</v>
      </c>
      <c r="U264" s="3">
        <v>1120001</v>
      </c>
      <c r="V264" s="3">
        <f>INDEX(Sheet6!H:H,MATCH(B264,Sheet6!A:A,0))</f>
        <v>69600</v>
      </c>
      <c r="W264" s="23">
        <v>0</v>
      </c>
      <c r="X264" s="3" t="str">
        <f>VLOOKUP(B264,Sheet4!A:N,14,FALSE)</f>
        <v>1210001,140|1210002,280|1210003,140</v>
      </c>
      <c r="Y264" s="23">
        <v>1120001</v>
      </c>
      <c r="Z264" s="23">
        <f t="shared" si="11"/>
        <v>696000</v>
      </c>
      <c r="AA264" s="27" t="str">
        <f>IF($E264=2,INDEX(Sheet2!Q:Q,MATCH($C264,Sheet2!$A:$A,0)),IF(OR(N264=3,N264=8,N264=13,,N264=38),INDEX(Sheet2!$AC:$AC,MATCH($N264,Sheet2!$AA:$AA,0))&amp;O264,INDEX(Sheet2!$AC:$AC,MATCH($N264,Sheet2!$AA:$AA,0))&amp;(O264/10)&amp;"%"))</f>
        <v>觉醒后基础效果命中增加8%</v>
      </c>
    </row>
    <row r="265" spans="1:27">
      <c r="A265" s="23" t="s">
        <v>53</v>
      </c>
      <c r="B265" s="23">
        <f t="shared" ref="B265:B285" si="12">C265*100+D265</f>
        <v>1708</v>
      </c>
      <c r="C265" s="3">
        <v>17</v>
      </c>
      <c r="D265" s="3">
        <v>8</v>
      </c>
      <c r="E265" s="3">
        <f t="shared" si="9"/>
        <v>1</v>
      </c>
      <c r="F265" s="3">
        <f>IF(AND($D265=1,$E265=1),VLOOKUP($C265,Sheet2!$A:$J,3,0),IF($E265=2,INDEX(Sheet2!G:G,MATCH($C265,Sheet2!$A:$A,0)),F264))</f>
        <v>1701</v>
      </c>
      <c r="G265" s="3">
        <f>IF(AND($D265=1,$E265=1),VLOOKUP($C265,Sheet2!$A:$J,4,0),IF($E265=2,INDEX(Sheet2!H:H,MATCH($C265,Sheet2!$A:$A,0)),G264))</f>
        <v>1702</v>
      </c>
      <c r="H265" s="3">
        <f>IF(AND($D265=1,$E265=1),VLOOKUP($C265,Sheet2!$A:$J,5,0),IF($E265=2,INDEX(Sheet2!I:I,MATCH($C265,Sheet2!$A:$A,0)),H264))</f>
        <v>1703</v>
      </c>
      <c r="I265" s="3">
        <f>IF(AND($D265=1,$E265=1),VLOOKUP($C265,Sheet2!$A:$J,6,0),IF($E265=2,INDEX(Sheet2!J:J,MATCH($C265,Sheet2!$A:$A,0)),I264))</f>
        <v>0</v>
      </c>
      <c r="K265" s="31">
        <v>0</v>
      </c>
      <c r="L265" s="31">
        <v>0</v>
      </c>
      <c r="M265" s="31">
        <v>0</v>
      </c>
      <c r="N265" s="27">
        <f>VLOOKUP(B265,Sheet5!$D:$G,3,0)</f>
        <v>8</v>
      </c>
      <c r="O265" s="27">
        <f>VLOOKUP(B265,Sheet5!$D:$G,4,0)</f>
        <v>80</v>
      </c>
      <c r="P265" s="27" t="s">
        <v>54</v>
      </c>
      <c r="Q265" s="27">
        <f>IFERROR(VLOOKUP(R265,Sheet2!V:X,3,FALSE),VLOOKUP(B265,Sheet5!D:H,5,0))</f>
        <v>340020006</v>
      </c>
      <c r="R265" s="27" t="str">
        <f>IF($E265=2,INDEX(Sheet2!P:P,MATCH($C265,Sheet2!$A:$A,0)),INDEX(Sheet2!$AB:$AB,MATCH($N265,Sheet2!$AA:$AA,0)))</f>
        <v>攻击强化</v>
      </c>
      <c r="S265" s="27" t="str">
        <f>IF($E265=2,INDEX(Sheet2!Q:Q,MATCH($C265,Sheet2!$A:$A,0)),IF(OR(N265=3,N265=8,N265=13,,N265=38),INDEX(Sheet2!$AC:$AC,MATCH($N265,Sheet2!$AA:$AA,0))&amp;O265,INDEX(Sheet2!$AC:$AC,MATCH($N265,Sheet2!$AA:$AA,0))&amp;(O265/10)&amp;"%"))</f>
        <v>觉醒后基础攻击力增加80</v>
      </c>
      <c r="T265" s="3" t="str">
        <f>INDEX(Sheet6!G:G,MATCH(B265,Sheet6!A:A,0))</f>
        <v>1210008,5|1430002,1</v>
      </c>
      <c r="U265" s="3">
        <v>1120001</v>
      </c>
      <c r="V265" s="3">
        <f>INDEX(Sheet6!H:H,MATCH(B265,Sheet6!A:A,0))</f>
        <v>15600</v>
      </c>
      <c r="W265" s="23">
        <v>0</v>
      </c>
      <c r="X265" s="3" t="s">
        <v>1330</v>
      </c>
      <c r="Y265" s="23">
        <v>1120001</v>
      </c>
      <c r="Z265" s="23">
        <v>104000</v>
      </c>
      <c r="AA265" s="27" t="str">
        <f>IF($E265=2,INDEX(Sheet2!Q:Q,MATCH($C265,Sheet2!$A:$A,0)),IF(OR(N265=3,N265=8,N265=13,,N265=38),INDEX(Sheet2!$AC:$AC,MATCH($N265,Sheet2!$AA:$AA,0))&amp;O265,INDEX(Sheet2!$AC:$AC,MATCH($N265,Sheet2!$AA:$AA,0))&amp;(O265/10)&amp;"%"))</f>
        <v>觉醒后基础攻击力增加80</v>
      </c>
    </row>
    <row r="266" spans="1:27">
      <c r="A266" s="23" t="s">
        <v>53</v>
      </c>
      <c r="B266" s="23">
        <f t="shared" si="12"/>
        <v>1709</v>
      </c>
      <c r="C266" s="3">
        <v>17</v>
      </c>
      <c r="D266" s="3">
        <v>9</v>
      </c>
      <c r="E266" s="3">
        <f t="shared" si="9"/>
        <v>1</v>
      </c>
      <c r="F266" s="3">
        <f>IF(AND($D266=1,$E266=1),VLOOKUP($C266,Sheet2!$A:$J,3,0),IF($E266=2,INDEX(Sheet2!G:G,MATCH($C266,Sheet2!$A:$A,0)),F265))</f>
        <v>1701</v>
      </c>
      <c r="G266" s="3">
        <f>IF(AND($D266=1,$E266=1),VLOOKUP($C266,Sheet2!$A:$J,4,0),IF($E266=2,INDEX(Sheet2!H:H,MATCH($C266,Sheet2!$A:$A,0)),G265))</f>
        <v>1702</v>
      </c>
      <c r="H266" s="3">
        <f>IF(AND($D266=1,$E266=1),VLOOKUP($C266,Sheet2!$A:$J,5,0),IF($E266=2,INDEX(Sheet2!I:I,MATCH($C266,Sheet2!$A:$A,0)),H265))</f>
        <v>1703</v>
      </c>
      <c r="I266" s="3">
        <f>IF(AND($D266=1,$E266=1),VLOOKUP($C266,Sheet2!$A:$J,6,0),IF($E266=2,INDEX(Sheet2!J:J,MATCH($C266,Sheet2!$A:$A,0)),I265))</f>
        <v>0</v>
      </c>
      <c r="K266" s="31">
        <v>0</v>
      </c>
      <c r="L266" s="31">
        <v>0</v>
      </c>
      <c r="M266" s="31">
        <v>0</v>
      </c>
      <c r="N266" s="27">
        <f>VLOOKUP(B266,Sheet5!$D:$G,3,0)</f>
        <v>3</v>
      </c>
      <c r="O266" s="27">
        <f>VLOOKUP(B266,Sheet5!$D:$G,4,0)</f>
        <v>480</v>
      </c>
      <c r="P266" s="27" t="s">
        <v>55</v>
      </c>
      <c r="Q266" s="27">
        <f>IFERROR(VLOOKUP(R266,Sheet2!V:X,3,FALSE),VLOOKUP(B266,Sheet5!D:H,5,0))</f>
        <v>340020009</v>
      </c>
      <c r="R266" s="27" t="str">
        <f>IF(E266=2,INDEX(Sheet2!P:P,MATCH(C266,Sheet2!A:A,0)),INDEX(Sheet2!AB:AB,MATCH(N266,Sheet2!AA:AA,0)))</f>
        <v>生命强化</v>
      </c>
      <c r="S266" s="27" t="str">
        <f>IF($E266=2,INDEX(Sheet2!Q:Q,MATCH($C266,Sheet2!$A:$A,0)),IF(OR(N266=3,N266=8,N266=13,,N266=38),INDEX(Sheet2!$AC:$AC,MATCH($N266,Sheet2!$AA:$AA,0))&amp;O266,INDEX(Sheet2!$AC:$AC,MATCH($N266,Sheet2!$AA:$AA,0))&amp;(O266/10)&amp;"%"))</f>
        <v>觉醒后基础生命上限增加480</v>
      </c>
      <c r="T266" s="3" t="str">
        <f>INDEX(Sheet6!G:G,MATCH(B266,Sheet6!A:A,0))</f>
        <v>1210008,8|1430002,2</v>
      </c>
      <c r="U266" s="3">
        <v>1120001</v>
      </c>
      <c r="V266" s="3">
        <f>INDEX(Sheet6!H:H,MATCH(B266,Sheet6!A:A,0))</f>
        <v>18000</v>
      </c>
      <c r="W266" s="23">
        <v>0</v>
      </c>
      <c r="X266" s="3" t="s">
        <v>1331</v>
      </c>
      <c r="Y266" s="23">
        <v>1120001</v>
      </c>
      <c r="Z266" s="23">
        <v>120000</v>
      </c>
      <c r="AA266" s="27" t="str">
        <f>IF($E266=2,INDEX(Sheet2!Q:Q,MATCH($C266,Sheet2!$A:$A,0)),IF(OR(N266=3,N266=8,N266=13,,N266=38),INDEX(Sheet2!$AC:$AC,MATCH($N266,Sheet2!$AA:$AA,0))&amp;O266,INDEX(Sheet2!$AC:$AC,MATCH($N266,Sheet2!$AA:$AA,0))&amp;(O266/10)&amp;"%"))</f>
        <v>觉醒后基础生命上限增加480</v>
      </c>
    </row>
    <row r="267" spans="1:27">
      <c r="A267" s="23" t="s">
        <v>53</v>
      </c>
      <c r="B267" s="23">
        <f t="shared" si="12"/>
        <v>1710</v>
      </c>
      <c r="C267" s="3">
        <v>17</v>
      </c>
      <c r="D267" s="3">
        <v>10</v>
      </c>
      <c r="E267" s="3">
        <f t="shared" si="9"/>
        <v>1</v>
      </c>
      <c r="F267" s="3">
        <f>IF(AND($D267=1,$E267=1),VLOOKUP($C267,Sheet2!$A:$J,3,0),IF($E267=2,INDEX(Sheet2!G:G,MATCH($C267,Sheet2!$A:$A,0)),F266))</f>
        <v>1701</v>
      </c>
      <c r="G267" s="3">
        <f>IF(AND($D267=1,$E267=1),VLOOKUP($C267,Sheet2!$A:$J,4,0),IF($E267=2,INDEX(Sheet2!H:H,MATCH($C267,Sheet2!$A:$A,0)),G266))</f>
        <v>1702</v>
      </c>
      <c r="H267" s="3">
        <f>IF(AND($D267=1,$E267=1),VLOOKUP($C267,Sheet2!$A:$J,5,0),IF($E267=2,INDEX(Sheet2!I:I,MATCH($C267,Sheet2!$A:$A,0)),H266))</f>
        <v>1703</v>
      </c>
      <c r="I267" s="3">
        <f>IF(AND($D267=1,$E267=1),VLOOKUP($C267,Sheet2!$A:$J,6,0),IF($E267=2,INDEX(Sheet2!J:J,MATCH($C267,Sheet2!$A:$A,0)),I266))</f>
        <v>0</v>
      </c>
      <c r="K267" s="31">
        <v>0</v>
      </c>
      <c r="L267" s="31">
        <v>0</v>
      </c>
      <c r="M267" s="31">
        <v>0</v>
      </c>
      <c r="N267" s="27">
        <f>VLOOKUP(B267,Sheet5!$D:$G,3,0)</f>
        <v>8</v>
      </c>
      <c r="O267" s="27">
        <f>VLOOKUP(B267,Sheet5!$D:$G,4,0)</f>
        <v>80</v>
      </c>
      <c r="P267" s="27" t="s">
        <v>56</v>
      </c>
      <c r="Q267" s="27">
        <f>IFERROR(VLOOKUP(R267,Sheet2!V:X,3,FALSE),VLOOKUP(B267,Sheet5!D:H,5,0))</f>
        <v>340020006</v>
      </c>
      <c r="R267" s="27" t="str">
        <f>IF(E267=2,INDEX(Sheet2!P:P,MATCH(C267,Sheet2!A:A,0)),INDEX(Sheet2!AB:AB,MATCH(N267,Sheet2!AA:AA,0)))</f>
        <v>攻击强化</v>
      </c>
      <c r="S267" s="27" t="str">
        <f>IF($E267=2,INDEX(Sheet2!Q:Q,MATCH($C267,Sheet2!$A:$A,0)),IF(OR(N267=3,N267=8,N267=13,,N267=38),INDEX(Sheet2!$AC:$AC,MATCH($N267,Sheet2!$AA:$AA,0))&amp;O267,INDEX(Sheet2!$AC:$AC,MATCH($N267,Sheet2!$AA:$AA,0))&amp;(O267/10)&amp;"%"))</f>
        <v>觉醒后基础攻击力增加80</v>
      </c>
      <c r="T267" s="3" t="str">
        <f>INDEX(Sheet6!G:G,MATCH(B267,Sheet6!A:A,0))</f>
        <v>1210008,10|1430002,3</v>
      </c>
      <c r="U267" s="3">
        <v>1120001</v>
      </c>
      <c r="V267" s="3">
        <f>INDEX(Sheet6!H:H,MATCH(B267,Sheet6!A:A,0))</f>
        <v>27000</v>
      </c>
      <c r="W267" s="23">
        <v>0</v>
      </c>
      <c r="X267" s="3" t="s">
        <v>1332</v>
      </c>
      <c r="Y267" s="23">
        <v>1120001</v>
      </c>
      <c r="Z267" s="23">
        <v>180000</v>
      </c>
      <c r="AA267" s="27" t="str">
        <f>IF($E267=2,INDEX(Sheet2!Q:Q,MATCH($C267,Sheet2!$A:$A,0)),IF(OR(N267=3,N267=8,N267=13,,N267=38),INDEX(Sheet2!$AC:$AC,MATCH($N267,Sheet2!$AA:$AA,0))&amp;O267,INDEX(Sheet2!$AC:$AC,MATCH($N267,Sheet2!$AA:$AA,0))&amp;(O267/10)&amp;"%"))</f>
        <v>觉醒后基础攻击力增加80</v>
      </c>
    </row>
    <row r="268" spans="1:27">
      <c r="A268" s="23" t="s">
        <v>53</v>
      </c>
      <c r="B268" s="23">
        <f t="shared" si="12"/>
        <v>1711</v>
      </c>
      <c r="C268" s="3">
        <v>17</v>
      </c>
      <c r="D268" s="3">
        <v>11</v>
      </c>
      <c r="E268" s="3">
        <f t="shared" si="9"/>
        <v>1</v>
      </c>
      <c r="F268" s="3">
        <f>IF(AND($D268=1,$E268=1),VLOOKUP($C268,Sheet2!$A:$J,3,0),IF($E268=2,INDEX(Sheet2!G:G,MATCH($C268,Sheet2!$A:$A,0)),F267))</f>
        <v>1701</v>
      </c>
      <c r="G268" s="3">
        <f>IF(AND($D268=1,$E268=1),VLOOKUP($C268,Sheet2!$A:$J,4,0),IF($E268=2,INDEX(Sheet2!H:H,MATCH($C268,Sheet2!$A:$A,0)),G267))</f>
        <v>1702</v>
      </c>
      <c r="H268" s="3">
        <f>IF(AND($D268=1,$E268=1),VLOOKUP($C268,Sheet2!$A:$J,5,0),IF($E268=2,INDEX(Sheet2!I:I,MATCH($C268,Sheet2!$A:$A,0)),H267))</f>
        <v>1703</v>
      </c>
      <c r="I268" s="3">
        <f>IF(AND($D268=1,$E268=1),VLOOKUP($C268,Sheet2!$A:$J,6,0),IF($E268=2,INDEX(Sheet2!J:J,MATCH($C268,Sheet2!$A:$A,0)),I267))</f>
        <v>0</v>
      </c>
      <c r="K268" s="31">
        <v>0</v>
      </c>
      <c r="L268" s="31">
        <v>0</v>
      </c>
      <c r="M268" s="31">
        <v>0</v>
      </c>
      <c r="N268" s="27">
        <f>VLOOKUP(B268,Sheet5!$D:$G,3,0)</f>
        <v>13</v>
      </c>
      <c r="O268" s="27">
        <f>VLOOKUP(B268,Sheet5!$D:$G,4,0)</f>
        <v>104</v>
      </c>
      <c r="P268" s="27" t="s">
        <v>57</v>
      </c>
      <c r="Q268" s="27">
        <f>IFERROR(VLOOKUP(R268,Sheet2!V:X,3,FALSE),VLOOKUP(B268,Sheet5!D:H,5,0))</f>
        <v>340020004</v>
      </c>
      <c r="R268" s="27" t="str">
        <f>IF(E268=2,INDEX(Sheet2!P:P,MATCH(C268,Sheet2!A:A,0)),INDEX(Sheet2!AB:AB,MATCH(N268,Sheet2!AA:AA,0)))</f>
        <v>防御强化</v>
      </c>
      <c r="S268" s="27" t="str">
        <f>IF($E268=2,INDEX(Sheet2!Q:Q,MATCH($C268,Sheet2!$A:$A,0)),IF(OR(N268=3,N268=8,N268=13,,N268=38),INDEX(Sheet2!$AC:$AC,MATCH($N268,Sheet2!$AA:$AA,0))&amp;O268,INDEX(Sheet2!$AC:$AC,MATCH($N268,Sheet2!$AA:$AA,0))&amp;(O268/10)&amp;"%"))</f>
        <v>觉醒后基础防御力增加104</v>
      </c>
      <c r="T268" s="3" t="str">
        <f>INDEX(Sheet6!G:G,MATCH(B268,Sheet6!A:A,0))</f>
        <v>1210008,12|1430002,4</v>
      </c>
      <c r="U268" s="3">
        <v>1120001</v>
      </c>
      <c r="V268" s="3">
        <f>INDEX(Sheet6!H:H,MATCH(B268,Sheet6!A:A,0))</f>
        <v>40350</v>
      </c>
      <c r="W268" s="23">
        <v>0</v>
      </c>
      <c r="X268" s="3" t="s">
        <v>1333</v>
      </c>
      <c r="Y268" s="23">
        <v>1120001</v>
      </c>
      <c r="Z268" s="23">
        <v>269000</v>
      </c>
      <c r="AA268" s="27" t="str">
        <f>IF($E268=2,INDEX(Sheet2!Q:Q,MATCH($C268,Sheet2!$A:$A,0)),IF(OR(N268=3,N268=8,N268=13,,N268=38),INDEX(Sheet2!$AC:$AC,MATCH($N268,Sheet2!$AA:$AA,0))&amp;O268,INDEX(Sheet2!$AC:$AC,MATCH($N268,Sheet2!$AA:$AA,0))&amp;(O268/10)&amp;"%"))</f>
        <v>觉醒后基础防御力增加104</v>
      </c>
    </row>
    <row r="269" spans="1:27">
      <c r="A269" s="23" t="s">
        <v>53</v>
      </c>
      <c r="B269" s="23">
        <f t="shared" si="12"/>
        <v>1712</v>
      </c>
      <c r="C269" s="3">
        <v>17</v>
      </c>
      <c r="D269" s="3">
        <v>12</v>
      </c>
      <c r="E269" s="3">
        <f t="shared" si="9"/>
        <v>1</v>
      </c>
      <c r="F269" s="3">
        <f>IF(AND($D269=1,$E269=1),VLOOKUP($C269,Sheet2!$A:$J,3,0),IF($E269=2,INDEX(Sheet2!G:G,MATCH($C269,Sheet2!$A:$A,0)),F268))</f>
        <v>1701</v>
      </c>
      <c r="G269" s="3">
        <f>IF(AND($D269=1,$E269=1),VLOOKUP($C269,Sheet2!$A:$J,4,0),IF($E269=2,INDEX(Sheet2!H:H,MATCH($C269,Sheet2!$A:$A,0)),G268))</f>
        <v>1702</v>
      </c>
      <c r="H269" s="3">
        <f>IF(AND($D269=1,$E269=1),VLOOKUP($C269,Sheet2!$A:$J,5,0),IF($E269=2,INDEX(Sheet2!I:I,MATCH($C269,Sheet2!$A:$A,0)),H268))</f>
        <v>1703</v>
      </c>
      <c r="I269" s="3">
        <f>IF(AND($D269=1,$E269=1),VLOOKUP($C269,Sheet2!$A:$J,6,0),IF($E269=2,INDEX(Sheet2!J:J,MATCH($C269,Sheet2!$A:$A,0)),I268))</f>
        <v>0</v>
      </c>
      <c r="K269" s="31">
        <v>0</v>
      </c>
      <c r="L269" s="31">
        <v>0</v>
      </c>
      <c r="M269" s="31">
        <v>0</v>
      </c>
      <c r="N269" s="27">
        <f>VLOOKUP(B269,Sheet5!$D:$G,3,0)</f>
        <v>3</v>
      </c>
      <c r="O269" s="27">
        <f>VLOOKUP(B269,Sheet5!$D:$G,4,0)</f>
        <v>960</v>
      </c>
      <c r="P269" s="27" t="s">
        <v>58</v>
      </c>
      <c r="Q269" s="27">
        <f>IFERROR(VLOOKUP(R269,Sheet2!V:X,3,FALSE),VLOOKUP(B269,Sheet5!D:H,5,0))</f>
        <v>340020010</v>
      </c>
      <c r="R269" s="27" t="str">
        <f>IF(E269=2,INDEX(Sheet2!P:P,MATCH(C269,Sheet2!A:A,0)),INDEX(Sheet2!AB:AB,MATCH(N269,Sheet2!AA:AA,0)))</f>
        <v>生命强化</v>
      </c>
      <c r="S269" s="27" t="str">
        <f>IF($E269=2,INDEX(Sheet2!Q:Q,MATCH($C269,Sheet2!$A:$A,0)),IF(OR(N269=3,N269=8,N269=13,,N269=38),INDEX(Sheet2!$AC:$AC,MATCH($N269,Sheet2!$AA:$AA,0))&amp;O269,INDEX(Sheet2!$AC:$AC,MATCH($N269,Sheet2!$AA:$AA,0))&amp;(O269/10)&amp;"%"))</f>
        <v>觉醒后基础生命上限增加960</v>
      </c>
      <c r="T269" s="3" t="str">
        <f>INDEX(Sheet6!G:G,MATCH(B269,Sheet6!A:A,0))</f>
        <v>1210008,16|1430002,5</v>
      </c>
      <c r="U269" s="3">
        <v>1120001</v>
      </c>
      <c r="V269" s="3">
        <f>INDEX(Sheet6!H:H,MATCH(B269,Sheet6!A:A,0))</f>
        <v>56400</v>
      </c>
      <c r="W269" s="23">
        <v>0</v>
      </c>
      <c r="X269" s="3" t="s">
        <v>1334</v>
      </c>
      <c r="Y269" s="23">
        <v>1120001</v>
      </c>
      <c r="Z269" s="23">
        <v>376000</v>
      </c>
      <c r="AA269" s="27" t="str">
        <f>IF($E269=2,INDEX(Sheet2!Q:Q,MATCH($C269,Sheet2!$A:$A,0)),IF(OR(N269=3,N269=8,N269=13,,N269=38),INDEX(Sheet2!$AC:$AC,MATCH($N269,Sheet2!$AA:$AA,0))&amp;O269,INDEX(Sheet2!$AC:$AC,MATCH($N269,Sheet2!$AA:$AA,0))&amp;(O269/10)&amp;"%"))</f>
        <v>觉醒后基础生命上限增加960</v>
      </c>
    </row>
    <row r="270" spans="1:27">
      <c r="A270" s="23" t="s">
        <v>53</v>
      </c>
      <c r="B270" s="23">
        <f t="shared" si="12"/>
        <v>1713</v>
      </c>
      <c r="C270" s="3">
        <v>17</v>
      </c>
      <c r="D270" s="3">
        <v>13</v>
      </c>
      <c r="E270" s="3">
        <f t="shared" si="9"/>
        <v>1</v>
      </c>
      <c r="F270" s="3">
        <f>IF(AND($D270=1,$E270=1),VLOOKUP($C270,Sheet2!$A:$J,3,0),IF($E270=2,INDEX(Sheet2!G:G,MATCH($C270,Sheet2!$A:$A,0)),F269))</f>
        <v>1701</v>
      </c>
      <c r="G270" s="3">
        <f>IF(AND($D270=1,$E270=1),VLOOKUP($C270,Sheet2!$A:$J,4,0),IF($E270=2,INDEX(Sheet2!H:H,MATCH($C270,Sheet2!$A:$A,0)),G269))</f>
        <v>1702</v>
      </c>
      <c r="H270" s="3">
        <f>IF(AND($D270=1,$E270=1),VLOOKUP($C270,Sheet2!$A:$J,5,0),IF($E270=2,INDEX(Sheet2!I:I,MATCH($C270,Sheet2!$A:$A,0)),H269))</f>
        <v>1703</v>
      </c>
      <c r="I270" s="3">
        <f>IF(AND($D270=1,$E270=1),VLOOKUP($C270,Sheet2!$A:$J,6,0),IF($E270=2,INDEX(Sheet2!J:J,MATCH($C270,Sheet2!$A:$A,0)),I269))</f>
        <v>0</v>
      </c>
      <c r="K270" s="31">
        <v>0</v>
      </c>
      <c r="L270" s="31">
        <v>0</v>
      </c>
      <c r="M270" s="31">
        <v>0</v>
      </c>
      <c r="N270" s="27">
        <f>VLOOKUP(B270,Sheet5!$D:$G,3,0)</f>
        <v>8</v>
      </c>
      <c r="O270" s="27">
        <f>VLOOKUP(B270,Sheet5!$D:$G,4,0)</f>
        <v>160</v>
      </c>
      <c r="P270" s="27" t="s">
        <v>59</v>
      </c>
      <c r="Q270" s="27">
        <f>IFERROR(VLOOKUP(R270,Sheet2!V:X,3,FALSE),VLOOKUP(B270,Sheet5!D:H,5,0))</f>
        <v>340020007</v>
      </c>
      <c r="R270" s="27" t="str">
        <f>IF(E270=2,INDEX(Sheet2!P:P,MATCH(C270,Sheet2!A:A,0)),INDEX(Sheet2!AB:AB,MATCH(N270,Sheet2!AA:AA,0)))</f>
        <v>攻击强化</v>
      </c>
      <c r="S270" s="27" t="str">
        <f>IF($E270=2,INDEX(Sheet2!Q:Q,MATCH($C270,Sheet2!$A:$A,0)),IF(OR(N270=3,N270=8,N270=13,,N270=38),INDEX(Sheet2!$AC:$AC,MATCH($N270,Sheet2!$AA:$AA,0))&amp;O270,INDEX(Sheet2!$AC:$AC,MATCH($N270,Sheet2!$AA:$AA,0))&amp;(O270/10)&amp;"%"))</f>
        <v>觉醒后基础攻击力增加160</v>
      </c>
      <c r="T270" s="3" t="str">
        <f>INDEX(Sheet6!G:G,MATCH(B270,Sheet6!A:A,0))</f>
        <v>1210008,18|1430002,6</v>
      </c>
      <c r="U270" s="3">
        <v>1120001</v>
      </c>
      <c r="V270" s="3">
        <f>INDEX(Sheet6!H:H,MATCH(B270,Sheet6!A:A,0))</f>
        <v>77400</v>
      </c>
      <c r="W270" s="23">
        <v>0</v>
      </c>
      <c r="X270" s="3" t="s">
        <v>1335</v>
      </c>
      <c r="Y270" s="23">
        <v>1120001</v>
      </c>
      <c r="Z270" s="23">
        <v>516000</v>
      </c>
      <c r="AA270" s="27" t="str">
        <f>IF($E270=2,INDEX(Sheet2!Q:Q,MATCH($C270,Sheet2!$A:$A,0)),IF(OR(N270=3,N270=8,N270=13,,N270=38),INDEX(Sheet2!$AC:$AC,MATCH($N270,Sheet2!$AA:$AA,0))&amp;O270,INDEX(Sheet2!$AC:$AC,MATCH($N270,Sheet2!$AA:$AA,0))&amp;(O270/10)&amp;"%"))</f>
        <v>觉醒后基础攻击力增加160</v>
      </c>
    </row>
    <row r="271" spans="1:27">
      <c r="A271" s="23" t="s">
        <v>53</v>
      </c>
      <c r="B271" s="23">
        <f t="shared" si="12"/>
        <v>1714</v>
      </c>
      <c r="C271" s="3">
        <v>17</v>
      </c>
      <c r="D271" s="3">
        <v>14</v>
      </c>
      <c r="E271" s="3">
        <f t="shared" si="9"/>
        <v>2</v>
      </c>
      <c r="F271" s="3">
        <f>IF(AND($D271=1,$E271=1),VLOOKUP($C271,Sheet2!$A:$J,3,0),IF($E271=2,INDEX(Sheet2!G:G,MATCH($C271,Sheet2!$A:$A,0)+1),F270))</f>
        <v>1701</v>
      </c>
      <c r="G271" s="3">
        <f>IF(AND($D271=1,$E271=1),VLOOKUP($C271,Sheet2!$A:$J,4,0),IF($E271=2,INDEX(Sheet2!H:H,MATCH($C271,Sheet2!$A:$A,0)+1),G270))</f>
        <v>1702</v>
      </c>
      <c r="H271" s="3">
        <f>IF(AND($D271=1,$E271=1),VLOOKUP($C271,Sheet2!$A:$J,5,0),IF($E271=2,INDEX(Sheet2!I:I,MATCH($C271,Sheet2!$A:$A,0)+1),H270))</f>
        <v>1704</v>
      </c>
      <c r="I271" s="3">
        <f>IF(AND($D271=1,$E271=1),VLOOKUP($C271,Sheet2!$A:$J,6,0),IF($E271=2,INDEX(Sheet2!J:J,MATCH($C271,Sheet2!$A:$A,0)+1),I270))</f>
        <v>0</v>
      </c>
      <c r="K271" s="31">
        <v>0</v>
      </c>
      <c r="L271" s="31">
        <v>0</v>
      </c>
      <c r="M271" s="31">
        <v>0</v>
      </c>
      <c r="N271" s="27">
        <f>VLOOKUP(B271,Sheet5!$D:$G,3,0)</f>
        <v>0</v>
      </c>
      <c r="O271" s="27">
        <f>VLOOKUP(B271,Sheet5!$D:$G,4,0)</f>
        <v>0</v>
      </c>
      <c r="P271" s="27" t="s">
        <v>60</v>
      </c>
      <c r="Q271" s="27">
        <f>IFERROR(VLOOKUP(R271,Sheet2!V:X,3,FALSE),VLOOKUP(B271,Sheet5!D:H,5,0))</f>
        <v>311001703</v>
      </c>
      <c r="R271" s="27" t="str">
        <f>IF(E271=2,INDEX(Sheet2!P:P,MATCH(C271,Sheet2!A:A,0)+1),INDEX(Sheet2!AB:AB,MATCH(N271,Sheet2!AA:AA,0)))</f>
        <v>火葬</v>
      </c>
      <c r="S271" s="27" t="s">
        <v>2314</v>
      </c>
      <c r="T271" s="3" t="str">
        <f>INDEX(Sheet6!G:G,MATCH(B271,Sheet6!A:A,0))</f>
        <v>1430004,1</v>
      </c>
      <c r="U271" s="3">
        <v>1120001</v>
      </c>
      <c r="V271" s="3">
        <f>INDEX(Sheet6!H:H,MATCH(B271,Sheet6!A:A,0))</f>
        <v>104400</v>
      </c>
      <c r="W271" s="23">
        <v>0</v>
      </c>
      <c r="X271" s="3" t="s">
        <v>1336</v>
      </c>
      <c r="Y271" s="23">
        <v>1120001</v>
      </c>
      <c r="Z271" s="23">
        <v>696000</v>
      </c>
      <c r="AA271" s="27" t="str">
        <f>IF($E271=2,INDEX(Sheet2!Q:Q,MATCH($C271,Sheet2!$A:$A,0)+1),IF(OR(N271=3,N271=8,N271=13,,N271=38),INDEX(Sheet2!$AC:$AC,MATCH($N271,Sheet2!$AA:$AA,0))&amp;O271,INDEX(Sheet2!$AC:$AC,MATCH($N271,Sheet2!$AA:$AA,0))&amp;(O271/10)&amp;"%"))</f>
        <v>对全体敌人造成攻击力&lt;color=#e56000&gt;145%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v>
      </c>
    </row>
    <row r="272" spans="1:27">
      <c r="A272" s="23" t="s">
        <v>53</v>
      </c>
      <c r="B272" s="23">
        <f t="shared" si="12"/>
        <v>1715</v>
      </c>
      <c r="C272" s="3">
        <v>17</v>
      </c>
      <c r="D272" s="3">
        <v>15</v>
      </c>
      <c r="E272" s="3">
        <f t="shared" si="9"/>
        <v>1</v>
      </c>
      <c r="F272" s="3">
        <f>IF(AND($D272=1,$E272=1),VLOOKUP($C272,Sheet2!$A:$J,3,0),IF($E272=2,INDEX(Sheet2!G:G,MATCH($C272,Sheet2!$A:$A,0)+1),F271))</f>
        <v>1701</v>
      </c>
      <c r="G272" s="3">
        <f>IF(AND($D272=1,$E272=1),VLOOKUP($C272,Sheet2!$A:$J,4,0),IF($E272=2,INDEX(Sheet2!H:H,MATCH($C272,Sheet2!$A:$A,0)+1),G271))</f>
        <v>1702</v>
      </c>
      <c r="H272" s="3">
        <f>IF(AND($D272=1,$E272=1),VLOOKUP($C272,Sheet2!$A:$J,5,0),IF($E272=2,INDEX(Sheet2!I:I,MATCH($C272,Sheet2!$A:$A,0)+1),H271))</f>
        <v>1704</v>
      </c>
      <c r="I272" s="3">
        <f>IF(AND($D272=1,$E272=1),VLOOKUP($C272,Sheet2!$A:$J,6,0),IF($E272=2,INDEX(Sheet2!J:J,MATCH($C272,Sheet2!$A:$A,0)+1),I271))</f>
        <v>0</v>
      </c>
      <c r="K272" s="31">
        <v>0</v>
      </c>
      <c r="L272" s="31">
        <v>0</v>
      </c>
      <c r="M272" s="31">
        <v>0</v>
      </c>
      <c r="N272" s="27">
        <f>VLOOKUP(B272,Sheet5!$D:$G,3,0)</f>
        <v>8</v>
      </c>
      <c r="O272" s="27">
        <f>VLOOKUP(B272,Sheet5!$D:$G,4,0)</f>
        <v>80</v>
      </c>
      <c r="P272" s="27" t="s">
        <v>54</v>
      </c>
      <c r="Q272" s="27">
        <f>IFERROR(VLOOKUP(R272,Sheet2!V:X,3,FALSE),VLOOKUP(B272,Sheet5!D:H,5,0))</f>
        <v>340020006</v>
      </c>
      <c r="R272" s="27" t="str">
        <f>IF($E272=2,INDEX(Sheet2!P:P,MATCH($C272,Sheet2!$A:$A,0)),INDEX(Sheet2!$AB:$AB,MATCH($N272,Sheet2!$AA:$AA,0)))</f>
        <v>攻击强化</v>
      </c>
      <c r="S272" s="27" t="str">
        <f>IF($E272=2,INDEX(Sheet2!Q:Q,MATCH($C272,Sheet2!$A:$A,0)),IF(OR(N272=3,N272=8,N272=13,,N272=38),INDEX(Sheet2!$AC:$AC,MATCH($N272,Sheet2!$AA:$AA,0))&amp;O272,INDEX(Sheet2!$AC:$AC,MATCH($N272,Sheet2!$AA:$AA,0))&amp;(O272/10)&amp;"%"))</f>
        <v>觉醒后基础攻击力增加80</v>
      </c>
      <c r="T272" s="3" t="str">
        <f>INDEX(Sheet6!G:G,MATCH(B272,Sheet6!A:A,0))</f>
        <v>1210008,7|1430002,3</v>
      </c>
      <c r="U272" s="3">
        <v>1120001</v>
      </c>
      <c r="V272" s="3">
        <f>INDEX(Sheet6!H:H,MATCH(B272,Sheet6!A:A,0))</f>
        <v>20800</v>
      </c>
      <c r="W272" s="23">
        <v>0</v>
      </c>
      <c r="X272" s="3" t="s">
        <v>1330</v>
      </c>
      <c r="Y272" s="23">
        <v>1120001</v>
      </c>
      <c r="Z272" s="23">
        <v>104000</v>
      </c>
      <c r="AA272" s="27" t="str">
        <f>IF($E272=2,INDEX(Sheet2!Q:Q,MATCH($C272,Sheet2!$A:$A,0)),IF(OR(N272=3,N272=8,N272=13,,N272=38),INDEX(Sheet2!$AC:$AC,MATCH($N272,Sheet2!$AA:$AA,0))&amp;O272,INDEX(Sheet2!$AC:$AC,MATCH($N272,Sheet2!$AA:$AA,0))&amp;(O272/10)&amp;"%"))</f>
        <v>觉醒后基础攻击力增加80</v>
      </c>
    </row>
    <row r="273" spans="1:27">
      <c r="A273" s="23" t="s">
        <v>53</v>
      </c>
      <c r="B273" s="23">
        <f t="shared" si="12"/>
        <v>1716</v>
      </c>
      <c r="C273" s="3">
        <v>17</v>
      </c>
      <c r="D273" s="3">
        <v>16</v>
      </c>
      <c r="E273" s="3">
        <f t="shared" si="9"/>
        <v>1</v>
      </c>
      <c r="F273" s="3">
        <f>IF(AND($D273=1,$E273=1),VLOOKUP($C273,Sheet2!$A:$J,3,0),IF($E273=2,INDEX(Sheet2!G:G,MATCH($C273,Sheet2!$A:$A,0)+1),F272))</f>
        <v>1701</v>
      </c>
      <c r="G273" s="3">
        <f>IF(AND($D273=1,$E273=1),VLOOKUP($C273,Sheet2!$A:$J,4,0),IF($E273=2,INDEX(Sheet2!H:H,MATCH($C273,Sheet2!$A:$A,0)+1),G272))</f>
        <v>1702</v>
      </c>
      <c r="H273" s="3">
        <f>IF(AND($D273=1,$E273=1),VLOOKUP($C273,Sheet2!$A:$J,5,0),IF($E273=2,INDEX(Sheet2!I:I,MATCH($C273,Sheet2!$A:$A,0)+1),H272))</f>
        <v>1704</v>
      </c>
      <c r="I273" s="3">
        <f>IF(AND($D273=1,$E273=1),VLOOKUP($C273,Sheet2!$A:$J,6,0),IF($E273=2,INDEX(Sheet2!J:J,MATCH($C273,Sheet2!$A:$A,0)+1),I272))</f>
        <v>0</v>
      </c>
      <c r="K273" s="31">
        <v>0</v>
      </c>
      <c r="L273" s="31">
        <v>0</v>
      </c>
      <c r="M273" s="31">
        <v>0</v>
      </c>
      <c r="N273" s="27">
        <f>VLOOKUP(B273,Sheet5!$D:$G,3,0)</f>
        <v>3</v>
      </c>
      <c r="O273" s="27">
        <f>VLOOKUP(B273,Sheet5!$D:$G,4,0)</f>
        <v>480</v>
      </c>
      <c r="P273" s="27" t="s">
        <v>55</v>
      </c>
      <c r="Q273" s="27">
        <f>IFERROR(VLOOKUP(R273,Sheet2!V:X,3,FALSE),VLOOKUP(B273,Sheet5!D:H,5,0))</f>
        <v>340020009</v>
      </c>
      <c r="R273" s="27" t="str">
        <f>IF(E273=2,INDEX(Sheet2!P:P,MATCH(C273,Sheet2!A:A,0)),INDEX(Sheet2!AB:AB,MATCH(N273,Sheet2!AA:AA,0)))</f>
        <v>生命强化</v>
      </c>
      <c r="S273" s="27" t="str">
        <f>IF($E273=2,INDEX(Sheet2!Q:Q,MATCH($C273,Sheet2!$A:$A,0)),IF(OR(N273=3,N273=8,N273=13,,N273=38),INDEX(Sheet2!$AC:$AC,MATCH($N273,Sheet2!$AA:$AA,0))&amp;O273,INDEX(Sheet2!$AC:$AC,MATCH($N273,Sheet2!$AA:$AA,0))&amp;(O273/10)&amp;"%"))</f>
        <v>觉醒后基础生命上限增加480</v>
      </c>
      <c r="T273" s="3" t="str">
        <f>INDEX(Sheet6!G:G,MATCH(B273,Sheet6!A:A,0))</f>
        <v>1210008,11|1430002,6</v>
      </c>
      <c r="U273" s="3">
        <v>1120001</v>
      </c>
      <c r="V273" s="3">
        <f>INDEX(Sheet6!H:H,MATCH(B273,Sheet6!A:A,0))</f>
        <v>24000</v>
      </c>
      <c r="W273" s="23">
        <v>0</v>
      </c>
      <c r="X273" s="3" t="s">
        <v>1331</v>
      </c>
      <c r="Y273" s="23">
        <v>1120001</v>
      </c>
      <c r="Z273" s="23">
        <v>120000</v>
      </c>
      <c r="AA273" s="27" t="str">
        <f>IF($E273=2,INDEX(Sheet2!Q:Q,MATCH($C273,Sheet2!$A:$A,0)),IF(OR(N273=3,N273=8,N273=13,,N273=38),INDEX(Sheet2!$AC:$AC,MATCH($N273,Sheet2!$AA:$AA,0))&amp;O273,INDEX(Sheet2!$AC:$AC,MATCH($N273,Sheet2!$AA:$AA,0))&amp;(O273/10)&amp;"%"))</f>
        <v>觉醒后基础生命上限增加480</v>
      </c>
    </row>
    <row r="274" spans="1:27">
      <c r="A274" s="23" t="s">
        <v>53</v>
      </c>
      <c r="B274" s="23">
        <f t="shared" si="12"/>
        <v>1717</v>
      </c>
      <c r="C274" s="3">
        <v>17</v>
      </c>
      <c r="D274" s="3">
        <v>17</v>
      </c>
      <c r="E274" s="3">
        <f t="shared" si="9"/>
        <v>1</v>
      </c>
      <c r="F274" s="3">
        <f>IF(AND($D274=1,$E274=1),VLOOKUP($C274,Sheet2!$A:$J,3,0),IF($E274=2,INDEX(Sheet2!G:G,MATCH($C274,Sheet2!$A:$A,0)+1),F273))</f>
        <v>1701</v>
      </c>
      <c r="G274" s="3">
        <f>IF(AND($D274=1,$E274=1),VLOOKUP($C274,Sheet2!$A:$J,4,0),IF($E274=2,INDEX(Sheet2!H:H,MATCH($C274,Sheet2!$A:$A,0)+1),G273))</f>
        <v>1702</v>
      </c>
      <c r="H274" s="3">
        <f>IF(AND($D274=1,$E274=1),VLOOKUP($C274,Sheet2!$A:$J,5,0),IF($E274=2,INDEX(Sheet2!I:I,MATCH($C274,Sheet2!$A:$A,0)+1),H273))</f>
        <v>1704</v>
      </c>
      <c r="I274" s="3">
        <f>IF(AND($D274=1,$E274=1),VLOOKUP($C274,Sheet2!$A:$J,6,0),IF($E274=2,INDEX(Sheet2!J:J,MATCH($C274,Sheet2!$A:$A,0)+1),I273))</f>
        <v>0</v>
      </c>
      <c r="K274" s="31">
        <v>0</v>
      </c>
      <c r="L274" s="31">
        <v>0</v>
      </c>
      <c r="M274" s="31">
        <v>0</v>
      </c>
      <c r="N274" s="27">
        <f>VLOOKUP(B274,Sheet5!$D:$G,3,0)</f>
        <v>3</v>
      </c>
      <c r="O274" s="27">
        <f>VLOOKUP(B274,Sheet5!$D:$G,4,0)</f>
        <v>480</v>
      </c>
      <c r="P274" s="27" t="s">
        <v>56</v>
      </c>
      <c r="Q274" s="27">
        <f>IFERROR(VLOOKUP(R274,Sheet2!V:X,3,FALSE),VLOOKUP(B274,Sheet5!D:H,5,0))</f>
        <v>340020009</v>
      </c>
      <c r="R274" s="27" t="str">
        <f>IF(E274=2,INDEX(Sheet2!P:P,MATCH(C274,Sheet2!A:A,0)),INDEX(Sheet2!AB:AB,MATCH(N274,Sheet2!AA:AA,0)))</f>
        <v>生命强化</v>
      </c>
      <c r="S274" s="27" t="str">
        <f>IF($E274=2,INDEX(Sheet2!Q:Q,MATCH($C274,Sheet2!$A:$A,0)),IF(OR(N274=3,N274=8,N274=13,,N274=38),INDEX(Sheet2!$AC:$AC,MATCH($N274,Sheet2!$AA:$AA,0))&amp;O274,INDEX(Sheet2!$AC:$AC,MATCH($N274,Sheet2!$AA:$AA,0))&amp;(O274/10)&amp;"%"))</f>
        <v>觉醒后基础生命上限增加480</v>
      </c>
      <c r="T274" s="3" t="str">
        <f>INDEX(Sheet6!G:G,MATCH(B274,Sheet6!A:A,0))</f>
        <v>1210008,13|1430002,9</v>
      </c>
      <c r="U274" s="3">
        <v>1120001</v>
      </c>
      <c r="V274" s="3">
        <f>INDEX(Sheet6!H:H,MATCH(B274,Sheet6!A:A,0))</f>
        <v>36000</v>
      </c>
      <c r="W274" s="23">
        <v>0</v>
      </c>
      <c r="X274" s="3" t="s">
        <v>1332</v>
      </c>
      <c r="Y274" s="23">
        <v>1120001</v>
      </c>
      <c r="Z274" s="23">
        <v>180000</v>
      </c>
      <c r="AA274" s="27" t="str">
        <f>IF($E274=2,INDEX(Sheet2!Q:Q,MATCH($C274,Sheet2!$A:$A,0)),IF(OR(N274=3,N274=8,N274=13,,N274=38),INDEX(Sheet2!$AC:$AC,MATCH($N274,Sheet2!$AA:$AA,0))&amp;O274,INDEX(Sheet2!$AC:$AC,MATCH($N274,Sheet2!$AA:$AA,0))&amp;(O274/10)&amp;"%"))</f>
        <v>觉醒后基础生命上限增加480</v>
      </c>
    </row>
    <row r="275" spans="1:27">
      <c r="A275" s="23" t="s">
        <v>53</v>
      </c>
      <c r="B275" s="23">
        <f t="shared" si="12"/>
        <v>1718</v>
      </c>
      <c r="C275" s="3">
        <v>17</v>
      </c>
      <c r="D275" s="3">
        <v>18</v>
      </c>
      <c r="E275" s="3">
        <f t="shared" si="9"/>
        <v>1</v>
      </c>
      <c r="F275" s="3">
        <f>IF(AND($D275=1,$E275=1),VLOOKUP($C275,Sheet2!$A:$J,3,0),IF($E275=2,INDEX(Sheet2!G:G,MATCH($C275,Sheet2!$A:$A,0)+1),F274))</f>
        <v>1701</v>
      </c>
      <c r="G275" s="3">
        <f>IF(AND($D275=1,$E275=1),VLOOKUP($C275,Sheet2!$A:$J,4,0),IF($E275=2,INDEX(Sheet2!H:H,MATCH($C275,Sheet2!$A:$A,0)+1),G274))</f>
        <v>1702</v>
      </c>
      <c r="H275" s="3">
        <f>IF(AND($D275=1,$E275=1),VLOOKUP($C275,Sheet2!$A:$J,5,0),IF($E275=2,INDEX(Sheet2!I:I,MATCH($C275,Sheet2!$A:$A,0)+1),H274))</f>
        <v>1704</v>
      </c>
      <c r="I275" s="3">
        <f>IF(AND($D275=1,$E275=1),VLOOKUP($C275,Sheet2!$A:$J,6,0),IF($E275=2,INDEX(Sheet2!J:J,MATCH($C275,Sheet2!$A:$A,0)+1),I274))</f>
        <v>0</v>
      </c>
      <c r="K275" s="31">
        <v>0</v>
      </c>
      <c r="L275" s="31">
        <v>0</v>
      </c>
      <c r="M275" s="31">
        <v>0</v>
      </c>
      <c r="N275" s="27">
        <f>VLOOKUP(B275,Sheet5!$D:$G,3,0)</f>
        <v>13</v>
      </c>
      <c r="O275" s="27">
        <f>VLOOKUP(B275,Sheet5!$D:$G,4,0)</f>
        <v>104</v>
      </c>
      <c r="P275" s="27" t="s">
        <v>57</v>
      </c>
      <c r="Q275" s="27">
        <f>IFERROR(VLOOKUP(R275,Sheet2!V:X,3,FALSE),VLOOKUP(B275,Sheet5!D:H,5,0))</f>
        <v>340020004</v>
      </c>
      <c r="R275" s="27" t="str">
        <f>IF(E275=2,INDEX(Sheet2!P:P,MATCH(C275,Sheet2!A:A,0)),INDEX(Sheet2!AB:AB,MATCH(N275,Sheet2!AA:AA,0)))</f>
        <v>防御强化</v>
      </c>
      <c r="S275" s="27" t="str">
        <f>IF($E275=2,INDEX(Sheet2!Q:Q,MATCH($C275,Sheet2!$A:$A,0)),IF(OR(N275=3,N275=8,N275=13,,N275=38),INDEX(Sheet2!$AC:$AC,MATCH($N275,Sheet2!$AA:$AA,0))&amp;O275,INDEX(Sheet2!$AC:$AC,MATCH($N275,Sheet2!$AA:$AA,0))&amp;(O275/10)&amp;"%"))</f>
        <v>觉醒后基础防御力增加104</v>
      </c>
      <c r="T275" s="3" t="str">
        <f>INDEX(Sheet6!G:G,MATCH(B275,Sheet6!A:A,0))</f>
        <v>1210008,16|1430002,12</v>
      </c>
      <c r="U275" s="3">
        <v>1120001</v>
      </c>
      <c r="V275" s="3">
        <f>INDEX(Sheet6!H:H,MATCH(B275,Sheet6!A:A,0))</f>
        <v>53800</v>
      </c>
      <c r="W275" s="23">
        <v>0</v>
      </c>
      <c r="X275" s="3" t="s">
        <v>1333</v>
      </c>
      <c r="Y275" s="23">
        <v>1120001</v>
      </c>
      <c r="Z275" s="23">
        <v>269000</v>
      </c>
      <c r="AA275" s="27" t="str">
        <f>IF($E275=2,INDEX(Sheet2!Q:Q,MATCH($C275,Sheet2!$A:$A,0)),IF(OR(N275=3,N275=8,N275=13,,N275=38),INDEX(Sheet2!$AC:$AC,MATCH($N275,Sheet2!$AA:$AA,0))&amp;O275,INDEX(Sheet2!$AC:$AC,MATCH($N275,Sheet2!$AA:$AA,0))&amp;(O275/10)&amp;"%"))</f>
        <v>觉醒后基础防御力增加104</v>
      </c>
    </row>
    <row r="276" spans="1:27">
      <c r="A276" s="23" t="s">
        <v>53</v>
      </c>
      <c r="B276" s="23">
        <f t="shared" si="12"/>
        <v>1719</v>
      </c>
      <c r="C276" s="3">
        <v>17</v>
      </c>
      <c r="D276" s="3">
        <v>19</v>
      </c>
      <c r="E276" s="3">
        <f t="shared" si="9"/>
        <v>1</v>
      </c>
      <c r="F276" s="3">
        <f>IF(AND($D276=1,$E276=1),VLOOKUP($C276,Sheet2!$A:$J,3,0),IF($E276=2,INDEX(Sheet2!G:G,MATCH($C276,Sheet2!$A:$A,0)+1),F275))</f>
        <v>1701</v>
      </c>
      <c r="G276" s="3">
        <f>IF(AND($D276=1,$E276=1),VLOOKUP($C276,Sheet2!$A:$J,4,0),IF($E276=2,INDEX(Sheet2!H:H,MATCH($C276,Sheet2!$A:$A,0)+1),G275))</f>
        <v>1702</v>
      </c>
      <c r="H276" s="3">
        <f>IF(AND($D276=1,$E276=1),VLOOKUP($C276,Sheet2!$A:$J,5,0),IF($E276=2,INDEX(Sheet2!I:I,MATCH($C276,Sheet2!$A:$A,0)+1),H275))</f>
        <v>1704</v>
      </c>
      <c r="I276" s="3">
        <f>IF(AND($D276=1,$E276=1),VLOOKUP($C276,Sheet2!$A:$J,6,0),IF($E276=2,INDEX(Sheet2!J:J,MATCH($C276,Sheet2!$A:$A,0)+1),I275))</f>
        <v>0</v>
      </c>
      <c r="K276" s="31">
        <v>0</v>
      </c>
      <c r="L276" s="31">
        <v>0</v>
      </c>
      <c r="M276" s="31">
        <v>0</v>
      </c>
      <c r="N276" s="27">
        <f>VLOOKUP(B276,Sheet5!$D:$G,3,0)</f>
        <v>3</v>
      </c>
      <c r="O276" s="27">
        <f>VLOOKUP(B276,Sheet5!$D:$G,4,0)</f>
        <v>960</v>
      </c>
      <c r="P276" s="27" t="s">
        <v>58</v>
      </c>
      <c r="Q276" s="27">
        <f>IFERROR(VLOOKUP(R276,Sheet2!V:X,3,FALSE),VLOOKUP(B276,Sheet5!D:H,5,0))</f>
        <v>340020010</v>
      </c>
      <c r="R276" s="27" t="str">
        <f>IF(E276=2,INDEX(Sheet2!P:P,MATCH(C276,Sheet2!A:A,0)),INDEX(Sheet2!AB:AB,MATCH(N276,Sheet2!AA:AA,0)))</f>
        <v>生命强化</v>
      </c>
      <c r="S276" s="27" t="str">
        <f>IF($E276=2,INDEX(Sheet2!Q:Q,MATCH($C276,Sheet2!$A:$A,0)),IF(OR(N276=3,N276=8,N276=13,,N276=38),INDEX(Sheet2!$AC:$AC,MATCH($N276,Sheet2!$AA:$AA,0))&amp;O276,INDEX(Sheet2!$AC:$AC,MATCH($N276,Sheet2!$AA:$AA,0))&amp;(O276/10)&amp;"%"))</f>
        <v>觉醒后基础生命上限增加960</v>
      </c>
      <c r="T276" s="3" t="str">
        <f>INDEX(Sheet6!G:G,MATCH(B276,Sheet6!A:A,0))</f>
        <v>1210008,21|1430002,15</v>
      </c>
      <c r="U276" s="3">
        <v>1120001</v>
      </c>
      <c r="V276" s="3">
        <f>INDEX(Sheet6!H:H,MATCH(B276,Sheet6!A:A,0))</f>
        <v>75200</v>
      </c>
      <c r="W276" s="23">
        <v>0</v>
      </c>
      <c r="X276" s="3" t="s">
        <v>1334</v>
      </c>
      <c r="Y276" s="23">
        <v>1120001</v>
      </c>
      <c r="Z276" s="23">
        <v>376000</v>
      </c>
      <c r="AA276" s="27" t="str">
        <f>IF($E276=2,INDEX(Sheet2!Q:Q,MATCH($C276,Sheet2!$A:$A,0)),IF(OR(N276=3,N276=8,N276=13,,N276=38),INDEX(Sheet2!$AC:$AC,MATCH($N276,Sheet2!$AA:$AA,0))&amp;O276,INDEX(Sheet2!$AC:$AC,MATCH($N276,Sheet2!$AA:$AA,0))&amp;(O276/10)&amp;"%"))</f>
        <v>觉醒后基础生命上限增加960</v>
      </c>
    </row>
    <row r="277" spans="1:27">
      <c r="A277" s="23" t="s">
        <v>53</v>
      </c>
      <c r="B277" s="23">
        <f t="shared" si="12"/>
        <v>1720</v>
      </c>
      <c r="C277" s="3">
        <v>17</v>
      </c>
      <c r="D277" s="3">
        <v>20</v>
      </c>
      <c r="E277" s="3">
        <f t="shared" si="9"/>
        <v>1</v>
      </c>
      <c r="F277" s="3">
        <f>IF(AND($D277=1,$E277=1),VLOOKUP($C277,Sheet2!$A:$J,3,0),IF($E277=2,INDEX(Sheet2!G:G,MATCH($C277,Sheet2!$A:$A,0)+1),F276))</f>
        <v>1701</v>
      </c>
      <c r="G277" s="3">
        <f>IF(AND($D277=1,$E277=1),VLOOKUP($C277,Sheet2!$A:$J,4,0),IF($E277=2,INDEX(Sheet2!H:H,MATCH($C277,Sheet2!$A:$A,0)+1),G276))</f>
        <v>1702</v>
      </c>
      <c r="H277" s="3">
        <f>IF(AND($D277=1,$E277=1),VLOOKUP($C277,Sheet2!$A:$J,5,0),IF($E277=2,INDEX(Sheet2!I:I,MATCH($C277,Sheet2!$A:$A,0)+1),H276))</f>
        <v>1704</v>
      </c>
      <c r="I277" s="3">
        <f>IF(AND($D277=1,$E277=1),VLOOKUP($C277,Sheet2!$A:$J,6,0),IF($E277=2,INDEX(Sheet2!J:J,MATCH($C277,Sheet2!$A:$A,0)+1),I276))</f>
        <v>0</v>
      </c>
      <c r="K277" s="31">
        <v>0</v>
      </c>
      <c r="L277" s="31">
        <v>0</v>
      </c>
      <c r="M277" s="31">
        <v>0</v>
      </c>
      <c r="N277" s="27">
        <f>VLOOKUP(B277,Sheet5!$D:$G,3,0)</f>
        <v>8</v>
      </c>
      <c r="O277" s="27">
        <f>VLOOKUP(B277,Sheet5!$D:$G,4,0)</f>
        <v>160</v>
      </c>
      <c r="P277" s="27" t="s">
        <v>59</v>
      </c>
      <c r="Q277" s="27">
        <f>IFERROR(VLOOKUP(R277,Sheet2!V:X,3,FALSE),VLOOKUP(B277,Sheet5!D:H,5,0))</f>
        <v>340020007</v>
      </c>
      <c r="R277" s="27" t="str">
        <f>IF(E277=2,INDEX(Sheet2!P:P,MATCH(C277,Sheet2!A:A,0)),INDEX(Sheet2!AB:AB,MATCH(N277,Sheet2!AA:AA,0)))</f>
        <v>攻击强化</v>
      </c>
      <c r="S277" s="27" t="str">
        <f>IF($E277=2,INDEX(Sheet2!Q:Q,MATCH($C277,Sheet2!$A:$A,0)),IF(OR(N277=3,N277=8,N277=13,,N277=38),INDEX(Sheet2!$AC:$AC,MATCH($N277,Sheet2!$AA:$AA,0))&amp;O277,INDEX(Sheet2!$AC:$AC,MATCH($N277,Sheet2!$AA:$AA,0))&amp;(O277/10)&amp;"%"))</f>
        <v>觉醒后基础攻击力增加160</v>
      </c>
      <c r="T277" s="3" t="str">
        <f>INDEX(Sheet6!G:G,MATCH(B277,Sheet6!A:A,0))</f>
        <v>1210008,24|1430002,18</v>
      </c>
      <c r="U277" s="3">
        <v>1120001</v>
      </c>
      <c r="V277" s="3">
        <f>INDEX(Sheet6!H:H,MATCH(B277,Sheet6!A:A,0))</f>
        <v>103200</v>
      </c>
      <c r="W277" s="23">
        <v>0</v>
      </c>
      <c r="X277" s="3" t="s">
        <v>1335</v>
      </c>
      <c r="Y277" s="23">
        <v>1120001</v>
      </c>
      <c r="Z277" s="23">
        <v>516000</v>
      </c>
      <c r="AA277" s="27" t="str">
        <f>IF($E277=2,INDEX(Sheet2!Q:Q,MATCH($C277,Sheet2!$A:$A,0)),IF(OR(N277=3,N277=8,N277=13,,N277=38),INDEX(Sheet2!$AC:$AC,MATCH($N277,Sheet2!$AA:$AA,0))&amp;O277,INDEX(Sheet2!$AC:$AC,MATCH($N277,Sheet2!$AA:$AA,0))&amp;(O277/10)&amp;"%"))</f>
        <v>觉醒后基础攻击力增加160</v>
      </c>
    </row>
    <row r="278" spans="1:27">
      <c r="A278" s="23" t="s">
        <v>53</v>
      </c>
      <c r="B278" s="23">
        <f t="shared" si="12"/>
        <v>1721</v>
      </c>
      <c r="C278" s="3">
        <v>17</v>
      </c>
      <c r="D278" s="3">
        <v>21</v>
      </c>
      <c r="E278" s="3">
        <f t="shared" si="9"/>
        <v>2</v>
      </c>
      <c r="F278" s="3">
        <f>IF(AND($D278=1,$E278=1),VLOOKUP($C278,Sheet2!$A:$J,3,0),IF($E278=2,INDEX(Sheet2!G:G,MATCH($C278,Sheet2!$A:$A,0)+2),F277))</f>
        <v>1701</v>
      </c>
      <c r="G278" s="3">
        <f>IF(AND($D278=1,$E278=1),VLOOKUP($C278,Sheet2!$A:$J,4,0),IF($E278=2,INDEX(Sheet2!H:H,MATCH($C278,Sheet2!$A:$A,0)+2),G277))</f>
        <v>1705</v>
      </c>
      <c r="H278" s="3">
        <f>IF(AND($D278=1,$E278=1),VLOOKUP($C278,Sheet2!$A:$J,5,0),IF($E278=2,INDEX(Sheet2!I:I,MATCH($C278,Sheet2!$A:$A,0)+2),H277))</f>
        <v>1704</v>
      </c>
      <c r="I278" s="3">
        <f>IF(AND($D278=1,$E278=1),VLOOKUP($C278,Sheet2!$A:$J,6,0),IF($E278=2,INDEX(Sheet2!J:J,MATCH($C278,Sheet2!$A:$A,0)+2),I277))</f>
        <v>0</v>
      </c>
      <c r="K278" s="31">
        <v>0</v>
      </c>
      <c r="L278" s="31">
        <v>0</v>
      </c>
      <c r="M278" s="31">
        <v>0</v>
      </c>
      <c r="N278" s="27">
        <f>VLOOKUP(B278,Sheet5!$D:$G,3,0)</f>
        <v>0</v>
      </c>
      <c r="O278" s="27">
        <f>VLOOKUP(B278,Sheet5!$D:$G,4,0)</f>
        <v>0</v>
      </c>
      <c r="P278" s="27" t="s">
        <v>60</v>
      </c>
      <c r="Q278" s="27">
        <f>IFERROR(VLOOKUP(R278,Sheet2!V:X,3,FALSE),VLOOKUP(B278,Sheet5!D:H,5,0))</f>
        <v>311001702</v>
      </c>
      <c r="R278" s="27" t="str">
        <f>IF(E278=2,INDEX(Sheet2!P:P,MATCH(C278,Sheet2!A:A,0)+2),INDEX(Sheet2!AB:AB,MATCH(N278,Sheet2!AA:AA,0)))</f>
        <v>青焰</v>
      </c>
      <c r="S278" s="27" t="s">
        <v>2315</v>
      </c>
      <c r="T278" s="3" t="str">
        <f>INDEX(Sheet6!G:G,MATCH(B278,Sheet6!A:A,0))</f>
        <v>1430004,3</v>
      </c>
      <c r="U278" s="3">
        <v>1120001</v>
      </c>
      <c r="V278" s="3">
        <f>INDEX(Sheet6!H:H,MATCH(B278,Sheet6!A:A,0))</f>
        <v>139200</v>
      </c>
      <c r="W278" s="23">
        <v>0</v>
      </c>
      <c r="X278" s="3" t="s">
        <v>1336</v>
      </c>
      <c r="Y278" s="23">
        <v>1120001</v>
      </c>
      <c r="Z278" s="23">
        <v>696000</v>
      </c>
      <c r="AA278" s="27" t="str">
        <f>IF($E278=2,INDEX(Sheet2!Q:Q,MATCH($C278,Sheet2!$A:$A,0)+2),IF(OR(N278=3,N278=8,N278=13,,N278=38),INDEX(Sheet2!$AC:$AC,MATCH($N278,Sheet2!$AA:$AA,0))&amp;O278,INDEX(Sheet2!$AC:$AC,MATCH($N278,Sheet2!$AA:$AA,0))&amp;(O278/10)&amp;"%"))</f>
        <v>青色火焰的灼烧会使敌人无法使用技能。造成伤害时有&lt;color=#e56000&gt;12%&lt;/color&gt;的概率使敌人陷入&lt;color=#f2b600&gt;封技&lt;/color&gt;状态，同时降低敌人&lt;color=#e56000&gt;10%&lt;/color&gt;抵抗，持续&lt;color=#e56000&gt;1&lt;/color&gt;回合。（封技效果受命中影响）</v>
      </c>
    </row>
    <row r="279" spans="1:27">
      <c r="A279" s="23" t="s">
        <v>53</v>
      </c>
      <c r="B279" s="23">
        <f t="shared" si="12"/>
        <v>1722</v>
      </c>
      <c r="C279" s="3">
        <v>17</v>
      </c>
      <c r="D279" s="3">
        <v>22</v>
      </c>
      <c r="E279" s="3">
        <f t="shared" si="9"/>
        <v>1</v>
      </c>
      <c r="F279" s="3">
        <f>IF(AND($D279=1,$E279=1),VLOOKUP($C279,Sheet2!$A:$J,3,0),IF($E279=2,INDEX(Sheet2!G:G,MATCH($C279,Sheet2!$A:$A,0)+2),F278))</f>
        <v>1701</v>
      </c>
      <c r="G279" s="3">
        <f>IF(AND($D279=1,$E279=1),VLOOKUP($C279,Sheet2!$A:$J,4,0),IF($E279=2,INDEX(Sheet2!H:H,MATCH($C279,Sheet2!$A:$A,0)+2),G278))</f>
        <v>1705</v>
      </c>
      <c r="H279" s="3">
        <f>IF(AND($D279=1,$E279=1),VLOOKUP($C279,Sheet2!$A:$J,5,0),IF($E279=2,INDEX(Sheet2!I:I,MATCH($C279,Sheet2!$A:$A,0)+2),H278))</f>
        <v>1704</v>
      </c>
      <c r="I279" s="3">
        <f>IF(AND($D279=1,$E279=1),VLOOKUP($C279,Sheet2!$A:$J,6,0),IF($E279=2,INDEX(Sheet2!J:J,MATCH($C279,Sheet2!$A:$A,0)+2),I278))</f>
        <v>0</v>
      </c>
      <c r="K279" s="31">
        <v>0</v>
      </c>
      <c r="L279" s="31">
        <v>0</v>
      </c>
      <c r="M279" s="31">
        <v>0</v>
      </c>
      <c r="N279" s="27">
        <f>VLOOKUP(B279,Sheet5!$D:$G,3,0)</f>
        <v>8</v>
      </c>
      <c r="O279" s="27">
        <f>VLOOKUP(B279,Sheet5!$D:$G,4,0)</f>
        <v>80</v>
      </c>
      <c r="P279" s="27" t="s">
        <v>54</v>
      </c>
      <c r="Q279" s="27">
        <f>IFERROR(VLOOKUP(R279,Sheet2!V:X,3,FALSE),VLOOKUP(B279,Sheet5!D:H,5,0))</f>
        <v>340020006</v>
      </c>
      <c r="R279" s="27" t="str">
        <f>IF($E279=2,INDEX(Sheet2!P:P,MATCH($C279,Sheet2!$A:$A,0)),INDEX(Sheet2!$AB:$AB,MATCH($N279,Sheet2!$AA:$AA,0)))</f>
        <v>攻击强化</v>
      </c>
      <c r="S279" s="27" t="str">
        <f>IF($E279=2,INDEX(Sheet2!Q:Q,MATCH($C279,Sheet2!$A:$A,0)),IF(OR(N279=3,N279=8,N279=13,,N279=38),INDEX(Sheet2!$AC:$AC,MATCH($N279,Sheet2!$AA:$AA,0))&amp;O279,INDEX(Sheet2!$AC:$AC,MATCH($N279,Sheet2!$AA:$AA,0))&amp;(O279/10)&amp;"%"))</f>
        <v>觉醒后基础攻击力增加80</v>
      </c>
      <c r="T279" s="3" t="str">
        <f>INDEX(Sheet6!G:G,MATCH(B279,Sheet6!A:A,0))</f>
        <v>1210008,9|1430002,9</v>
      </c>
      <c r="U279" s="3">
        <v>1120001</v>
      </c>
      <c r="V279" s="3">
        <f>INDEX(Sheet6!H:H,MATCH(B279,Sheet6!A:A,0))</f>
        <v>26000</v>
      </c>
      <c r="W279" s="23">
        <v>0</v>
      </c>
      <c r="X279" s="3" t="s">
        <v>1330</v>
      </c>
      <c r="Y279" s="23">
        <v>1120001</v>
      </c>
      <c r="Z279" s="23">
        <v>104000</v>
      </c>
      <c r="AA279" s="27" t="str">
        <f>IF($E279=2,INDEX(Sheet2!Q:Q,MATCH($C279,Sheet2!$A:$A,0)),IF(OR(N279=3,N279=8,N279=13,,N279=38),INDEX(Sheet2!$AC:$AC,MATCH($N279,Sheet2!$AA:$AA,0))&amp;O279,INDEX(Sheet2!$AC:$AC,MATCH($N279,Sheet2!$AA:$AA,0))&amp;(O279/10)&amp;"%"))</f>
        <v>觉醒后基础攻击力增加80</v>
      </c>
    </row>
    <row r="280" spans="1:27">
      <c r="A280" s="23" t="s">
        <v>53</v>
      </c>
      <c r="B280" s="23">
        <f t="shared" si="12"/>
        <v>1723</v>
      </c>
      <c r="C280" s="3">
        <v>17</v>
      </c>
      <c r="D280" s="3">
        <v>23</v>
      </c>
      <c r="E280" s="3">
        <f t="shared" si="9"/>
        <v>1</v>
      </c>
      <c r="F280" s="3">
        <f>IF(AND($D280=1,$E280=1),VLOOKUP($C280,Sheet2!$A:$J,3,0),IF($E280=2,INDEX(Sheet2!G:G,MATCH($C280,Sheet2!$A:$A,0)+2),F279))</f>
        <v>1701</v>
      </c>
      <c r="G280" s="3">
        <f>IF(AND($D280=1,$E280=1),VLOOKUP($C280,Sheet2!$A:$J,4,0),IF($E280=2,INDEX(Sheet2!H:H,MATCH($C280,Sheet2!$A:$A,0)+2),G279))</f>
        <v>1705</v>
      </c>
      <c r="H280" s="3">
        <f>IF(AND($D280=1,$E280=1),VLOOKUP($C280,Sheet2!$A:$J,5,0),IF($E280=2,INDEX(Sheet2!I:I,MATCH($C280,Sheet2!$A:$A,0)+2),H279))</f>
        <v>1704</v>
      </c>
      <c r="I280" s="3">
        <f>IF(AND($D280=1,$E280=1),VLOOKUP($C280,Sheet2!$A:$J,6,0),IF($E280=2,INDEX(Sheet2!J:J,MATCH($C280,Sheet2!$A:$A,0)+2),I279))</f>
        <v>0</v>
      </c>
      <c r="K280" s="31">
        <v>0</v>
      </c>
      <c r="L280" s="31">
        <v>0</v>
      </c>
      <c r="M280" s="31">
        <v>0</v>
      </c>
      <c r="N280" s="27">
        <f>VLOOKUP(B280,Sheet5!$D:$G,3,0)</f>
        <v>3</v>
      </c>
      <c r="O280" s="27">
        <f>VLOOKUP(B280,Sheet5!$D:$G,4,0)</f>
        <v>480</v>
      </c>
      <c r="P280" s="27" t="s">
        <v>55</v>
      </c>
      <c r="Q280" s="27">
        <f>IFERROR(VLOOKUP(R280,Sheet2!V:X,3,FALSE),VLOOKUP(B280,Sheet5!D:H,5,0))</f>
        <v>340020009</v>
      </c>
      <c r="R280" s="27" t="str">
        <f>IF(E280=2,INDEX(Sheet2!P:P,MATCH(C280,Sheet2!A:A,0)),INDEX(Sheet2!AB:AB,MATCH(N280,Sheet2!AA:AA,0)))</f>
        <v>生命强化</v>
      </c>
      <c r="S280" s="27" t="str">
        <f>IF($E280=2,INDEX(Sheet2!Q:Q,MATCH($C280,Sheet2!$A:$A,0)),IF(OR(N280=3,N280=8,N280=13,,N280=38),INDEX(Sheet2!$AC:$AC,MATCH($N280,Sheet2!$AA:$AA,0))&amp;O280,INDEX(Sheet2!$AC:$AC,MATCH($N280,Sheet2!$AA:$AA,0))&amp;(O280/10)&amp;"%"))</f>
        <v>觉醒后基础生命上限增加480</v>
      </c>
      <c r="T280" s="3" t="str">
        <f>INDEX(Sheet6!G:G,MATCH(B280,Sheet6!A:A,0))</f>
        <v>1210008,13|1430002,18</v>
      </c>
      <c r="U280" s="3">
        <v>1120001</v>
      </c>
      <c r="V280" s="3">
        <f>INDEX(Sheet6!H:H,MATCH(B280,Sheet6!A:A,0))</f>
        <v>30000</v>
      </c>
      <c r="W280" s="23">
        <v>0</v>
      </c>
      <c r="X280" s="3" t="s">
        <v>1331</v>
      </c>
      <c r="Y280" s="23">
        <v>1120001</v>
      </c>
      <c r="Z280" s="23">
        <v>120000</v>
      </c>
      <c r="AA280" s="27" t="str">
        <f>IF($E280=2,INDEX(Sheet2!Q:Q,MATCH($C280,Sheet2!$A:$A,0)),IF(OR(N280=3,N280=8,N280=13,,N280=38),INDEX(Sheet2!$AC:$AC,MATCH($N280,Sheet2!$AA:$AA,0))&amp;O280,INDEX(Sheet2!$AC:$AC,MATCH($N280,Sheet2!$AA:$AA,0))&amp;(O280/10)&amp;"%"))</f>
        <v>觉醒后基础生命上限增加480</v>
      </c>
    </row>
    <row r="281" spans="1:27">
      <c r="A281" s="23" t="s">
        <v>53</v>
      </c>
      <c r="B281" s="23">
        <f t="shared" si="12"/>
        <v>1724</v>
      </c>
      <c r="C281" s="3">
        <v>17</v>
      </c>
      <c r="D281" s="3">
        <v>24</v>
      </c>
      <c r="E281" s="3">
        <f t="shared" si="9"/>
        <v>1</v>
      </c>
      <c r="F281" s="3">
        <f>IF(AND($D281=1,$E281=1),VLOOKUP($C281,Sheet2!$A:$J,3,0),IF($E281=2,INDEX(Sheet2!G:G,MATCH($C281,Sheet2!$A:$A,0)+2),F280))</f>
        <v>1701</v>
      </c>
      <c r="G281" s="3">
        <f>IF(AND($D281=1,$E281=1),VLOOKUP($C281,Sheet2!$A:$J,4,0),IF($E281=2,INDEX(Sheet2!H:H,MATCH($C281,Sheet2!$A:$A,0)+2),G280))</f>
        <v>1705</v>
      </c>
      <c r="H281" s="3">
        <f>IF(AND($D281=1,$E281=1),VLOOKUP($C281,Sheet2!$A:$J,5,0),IF($E281=2,INDEX(Sheet2!I:I,MATCH($C281,Sheet2!$A:$A,0)+2),H280))</f>
        <v>1704</v>
      </c>
      <c r="I281" s="3">
        <f>IF(AND($D281=1,$E281=1),VLOOKUP($C281,Sheet2!$A:$J,6,0),IF($E281=2,INDEX(Sheet2!J:J,MATCH($C281,Sheet2!$A:$A,0)+2),I280))</f>
        <v>0</v>
      </c>
      <c r="K281" s="31">
        <v>0</v>
      </c>
      <c r="L281" s="31">
        <v>0</v>
      </c>
      <c r="M281" s="31">
        <v>0</v>
      </c>
      <c r="N281" s="27">
        <f>VLOOKUP(B281,Sheet5!$D:$G,3,0)</f>
        <v>8</v>
      </c>
      <c r="O281" s="27">
        <f>VLOOKUP(B281,Sheet5!$D:$G,4,0)</f>
        <v>80</v>
      </c>
      <c r="P281" s="27" t="s">
        <v>56</v>
      </c>
      <c r="Q281" s="27">
        <f>IFERROR(VLOOKUP(R281,Sheet2!V:X,3,FALSE),VLOOKUP(B281,Sheet5!D:H,5,0))</f>
        <v>340020006</v>
      </c>
      <c r="R281" s="27" t="str">
        <f>IF(E281=2,INDEX(Sheet2!P:P,MATCH(C281,Sheet2!A:A,0)),INDEX(Sheet2!AB:AB,MATCH(N281,Sheet2!AA:AA,0)))</f>
        <v>攻击强化</v>
      </c>
      <c r="S281" s="27" t="str">
        <f>IF($E281=2,INDEX(Sheet2!Q:Q,MATCH($C281,Sheet2!$A:$A,0)),IF(OR(N281=3,N281=8,N281=13,,N281=38),INDEX(Sheet2!$AC:$AC,MATCH($N281,Sheet2!$AA:$AA,0))&amp;O281,INDEX(Sheet2!$AC:$AC,MATCH($N281,Sheet2!$AA:$AA,0))&amp;(O281/10)&amp;"%"))</f>
        <v>觉醒后基础攻击力增加80</v>
      </c>
      <c r="T281" s="3" t="str">
        <f>INDEX(Sheet6!G:G,MATCH(B281,Sheet6!A:A,0))</f>
        <v>1210008,17|1430002,27</v>
      </c>
      <c r="U281" s="3">
        <v>1120001</v>
      </c>
      <c r="V281" s="3">
        <f>INDEX(Sheet6!H:H,MATCH(B281,Sheet6!A:A,0))</f>
        <v>45000</v>
      </c>
      <c r="W281" s="23">
        <v>0</v>
      </c>
      <c r="X281" s="3" t="s">
        <v>1332</v>
      </c>
      <c r="Y281" s="23">
        <v>1120001</v>
      </c>
      <c r="Z281" s="23">
        <v>180000</v>
      </c>
      <c r="AA281" s="27" t="str">
        <f>IF($E281=2,INDEX(Sheet2!Q:Q,MATCH($C281,Sheet2!$A:$A,0)),IF(OR(N281=3,N281=8,N281=13,,N281=38),INDEX(Sheet2!$AC:$AC,MATCH($N281,Sheet2!$AA:$AA,0))&amp;O281,INDEX(Sheet2!$AC:$AC,MATCH($N281,Sheet2!$AA:$AA,0))&amp;(O281/10)&amp;"%"))</f>
        <v>觉醒后基础攻击力增加80</v>
      </c>
    </row>
    <row r="282" spans="1:27">
      <c r="A282" s="23" t="s">
        <v>53</v>
      </c>
      <c r="B282" s="23">
        <f t="shared" si="12"/>
        <v>1725</v>
      </c>
      <c r="C282" s="3">
        <v>17</v>
      </c>
      <c r="D282" s="3">
        <v>25</v>
      </c>
      <c r="E282" s="3">
        <f t="shared" si="9"/>
        <v>1</v>
      </c>
      <c r="F282" s="3">
        <f>IF(AND($D282=1,$E282=1),VLOOKUP($C282,Sheet2!$A:$J,3,0),IF($E282=2,INDEX(Sheet2!G:G,MATCH($C282,Sheet2!$A:$A,0)+2),F281))</f>
        <v>1701</v>
      </c>
      <c r="G282" s="3">
        <f>IF(AND($D282=1,$E282=1),VLOOKUP($C282,Sheet2!$A:$J,4,0),IF($E282=2,INDEX(Sheet2!H:H,MATCH($C282,Sheet2!$A:$A,0)+2),G281))</f>
        <v>1705</v>
      </c>
      <c r="H282" s="3">
        <f>IF(AND($D282=1,$E282=1),VLOOKUP($C282,Sheet2!$A:$J,5,0),IF($E282=2,INDEX(Sheet2!I:I,MATCH($C282,Sheet2!$A:$A,0)+2),H281))</f>
        <v>1704</v>
      </c>
      <c r="I282" s="3">
        <f>IF(AND($D282=1,$E282=1),VLOOKUP($C282,Sheet2!$A:$J,6,0),IF($E282=2,INDEX(Sheet2!J:J,MATCH($C282,Sheet2!$A:$A,0)+2),I281))</f>
        <v>0</v>
      </c>
      <c r="K282" s="31">
        <v>0</v>
      </c>
      <c r="L282" s="31">
        <v>0</v>
      </c>
      <c r="M282" s="31">
        <v>0</v>
      </c>
      <c r="N282" s="27">
        <f>VLOOKUP(B282,Sheet5!$D:$G,3,0)</f>
        <v>13</v>
      </c>
      <c r="O282" s="27">
        <f>VLOOKUP(B282,Sheet5!$D:$G,4,0)</f>
        <v>104</v>
      </c>
      <c r="P282" s="27" t="s">
        <v>57</v>
      </c>
      <c r="Q282" s="27">
        <f>IFERROR(VLOOKUP(R282,Sheet2!V:X,3,FALSE),VLOOKUP(B282,Sheet5!D:H,5,0))</f>
        <v>340020004</v>
      </c>
      <c r="R282" s="27" t="str">
        <f>IF(E282=2,INDEX(Sheet2!P:P,MATCH(C282,Sheet2!A:A,0)),INDEX(Sheet2!AB:AB,MATCH(N282,Sheet2!AA:AA,0)))</f>
        <v>防御强化</v>
      </c>
      <c r="S282" s="27" t="str">
        <f>IF($E282=2,INDEX(Sheet2!Q:Q,MATCH($C282,Sheet2!$A:$A,0)),IF(OR(N282=3,N282=8,N282=13,,N282=38),INDEX(Sheet2!$AC:$AC,MATCH($N282,Sheet2!$AA:$AA,0))&amp;O282,INDEX(Sheet2!$AC:$AC,MATCH($N282,Sheet2!$AA:$AA,0))&amp;(O282/10)&amp;"%"))</f>
        <v>觉醒后基础防御力增加104</v>
      </c>
      <c r="T282" s="3" t="str">
        <f>INDEX(Sheet6!G:G,MATCH(B282,Sheet6!A:A,0))</f>
        <v>1210008,20|1430002,36</v>
      </c>
      <c r="U282" s="3">
        <v>1120001</v>
      </c>
      <c r="V282" s="3">
        <f>INDEX(Sheet6!H:H,MATCH(B282,Sheet6!A:A,0))</f>
        <v>67250</v>
      </c>
      <c r="W282" s="23">
        <v>0</v>
      </c>
      <c r="X282" s="3" t="s">
        <v>1333</v>
      </c>
      <c r="Y282" s="23">
        <v>1120001</v>
      </c>
      <c r="Z282" s="23">
        <v>269000</v>
      </c>
      <c r="AA282" s="27" t="str">
        <f>IF($E282=2,INDEX(Sheet2!Q:Q,MATCH($C282,Sheet2!$A:$A,0)),IF(OR(N282=3,N282=8,N282=13,,N282=38),INDEX(Sheet2!$AC:$AC,MATCH($N282,Sheet2!$AA:$AA,0))&amp;O282,INDEX(Sheet2!$AC:$AC,MATCH($N282,Sheet2!$AA:$AA,0))&amp;(O282/10)&amp;"%"))</f>
        <v>觉醒后基础防御力增加104</v>
      </c>
    </row>
    <row r="283" spans="1:27">
      <c r="A283" s="23" t="s">
        <v>53</v>
      </c>
      <c r="B283" s="23">
        <f t="shared" si="12"/>
        <v>1726</v>
      </c>
      <c r="C283" s="3">
        <v>17</v>
      </c>
      <c r="D283" s="3">
        <v>26</v>
      </c>
      <c r="E283" s="3">
        <f t="shared" si="9"/>
        <v>1</v>
      </c>
      <c r="F283" s="3">
        <f>IF(AND($D283=1,$E283=1),VLOOKUP($C283,Sheet2!$A:$J,3,0),IF($E283=2,INDEX(Sheet2!G:G,MATCH($C283,Sheet2!$A:$A,0)+2),F282))</f>
        <v>1701</v>
      </c>
      <c r="G283" s="3">
        <f>IF(AND($D283=1,$E283=1),VLOOKUP($C283,Sheet2!$A:$J,4,0),IF($E283=2,INDEX(Sheet2!H:H,MATCH($C283,Sheet2!$A:$A,0)+2),G282))</f>
        <v>1705</v>
      </c>
      <c r="H283" s="3">
        <f>IF(AND($D283=1,$E283=1),VLOOKUP($C283,Sheet2!$A:$J,5,0),IF($E283=2,INDEX(Sheet2!I:I,MATCH($C283,Sheet2!$A:$A,0)+2),H282))</f>
        <v>1704</v>
      </c>
      <c r="I283" s="3">
        <f>IF(AND($D283=1,$E283=1),VLOOKUP($C283,Sheet2!$A:$J,6,0),IF($E283=2,INDEX(Sheet2!J:J,MATCH($C283,Sheet2!$A:$A,0)+2),I282))</f>
        <v>0</v>
      </c>
      <c r="K283" s="31">
        <v>0</v>
      </c>
      <c r="L283" s="31">
        <v>0</v>
      </c>
      <c r="M283" s="31">
        <v>0</v>
      </c>
      <c r="N283" s="27">
        <f>VLOOKUP(B283,Sheet5!$D:$G,3,0)</f>
        <v>3</v>
      </c>
      <c r="O283" s="27">
        <f>VLOOKUP(B283,Sheet5!$D:$G,4,0)</f>
        <v>960</v>
      </c>
      <c r="P283" s="27" t="s">
        <v>58</v>
      </c>
      <c r="Q283" s="27">
        <f>IFERROR(VLOOKUP(R283,Sheet2!V:X,3,FALSE),VLOOKUP(B283,Sheet5!D:H,5,0))</f>
        <v>340020010</v>
      </c>
      <c r="R283" s="27" t="str">
        <f>IF(E283=2,INDEX(Sheet2!P:P,MATCH(C283,Sheet2!A:A,0)),INDEX(Sheet2!AB:AB,MATCH(N283,Sheet2!AA:AA,0)))</f>
        <v>生命强化</v>
      </c>
      <c r="S283" s="27" t="str">
        <f>IF($E283=2,INDEX(Sheet2!Q:Q,MATCH($C283,Sheet2!$A:$A,0)),IF(OR(N283=3,N283=8,N283=13,,N283=38),INDEX(Sheet2!$AC:$AC,MATCH($N283,Sheet2!$AA:$AA,0))&amp;O283,INDEX(Sheet2!$AC:$AC,MATCH($N283,Sheet2!$AA:$AA,0))&amp;(O283/10)&amp;"%"))</f>
        <v>觉醒后基础生命上限增加960</v>
      </c>
      <c r="T283" s="3" t="str">
        <f>INDEX(Sheet6!G:G,MATCH(B283,Sheet6!A:A,0))</f>
        <v>1210008,27|1430002,45</v>
      </c>
      <c r="U283" s="3">
        <v>1120001</v>
      </c>
      <c r="V283" s="3">
        <f>INDEX(Sheet6!H:H,MATCH(B283,Sheet6!A:A,0))</f>
        <v>94000</v>
      </c>
      <c r="W283" s="23">
        <v>0</v>
      </c>
      <c r="X283" s="3" t="s">
        <v>1334</v>
      </c>
      <c r="Y283" s="23">
        <v>1120001</v>
      </c>
      <c r="Z283" s="23">
        <v>376000</v>
      </c>
      <c r="AA283" s="27" t="str">
        <f>IF($E283=2,INDEX(Sheet2!Q:Q,MATCH($C283,Sheet2!$A:$A,0)),IF(OR(N283=3,N283=8,N283=13,,N283=38),INDEX(Sheet2!$AC:$AC,MATCH($N283,Sheet2!$AA:$AA,0))&amp;O283,INDEX(Sheet2!$AC:$AC,MATCH($N283,Sheet2!$AA:$AA,0))&amp;(O283/10)&amp;"%"))</f>
        <v>觉醒后基础生命上限增加960</v>
      </c>
    </row>
    <row r="284" spans="1:27">
      <c r="A284" s="23" t="s">
        <v>53</v>
      </c>
      <c r="B284" s="23">
        <f t="shared" si="12"/>
        <v>1727</v>
      </c>
      <c r="C284" s="3">
        <v>17</v>
      </c>
      <c r="D284" s="3">
        <v>27</v>
      </c>
      <c r="E284" s="3">
        <f t="shared" si="9"/>
        <v>1</v>
      </c>
      <c r="F284" s="3">
        <f>IF(AND($D284=1,$E284=1),VLOOKUP($C284,Sheet2!$A:$J,3,0),IF($E284=2,INDEX(Sheet2!G:G,MATCH($C284,Sheet2!$A:$A,0)+2),F283))</f>
        <v>1701</v>
      </c>
      <c r="G284" s="3">
        <f>IF(AND($D284=1,$E284=1),VLOOKUP($C284,Sheet2!$A:$J,4,0),IF($E284=2,INDEX(Sheet2!H:H,MATCH($C284,Sheet2!$A:$A,0)+2),G283))</f>
        <v>1705</v>
      </c>
      <c r="H284" s="3">
        <f>IF(AND($D284=1,$E284=1),VLOOKUP($C284,Sheet2!$A:$J,5,0),IF($E284=2,INDEX(Sheet2!I:I,MATCH($C284,Sheet2!$A:$A,0)+2),H283))</f>
        <v>1704</v>
      </c>
      <c r="I284" s="3">
        <f>IF(AND($D284=1,$E284=1),VLOOKUP($C284,Sheet2!$A:$J,6,0),IF($E284=2,INDEX(Sheet2!J:J,MATCH($C284,Sheet2!$A:$A,0)+2),I283))</f>
        <v>0</v>
      </c>
      <c r="K284" s="31">
        <v>0</v>
      </c>
      <c r="L284" s="31">
        <v>0</v>
      </c>
      <c r="M284" s="31">
        <v>0</v>
      </c>
      <c r="N284" s="27">
        <f>VLOOKUP(B284,Sheet5!$D:$G,3,0)</f>
        <v>8</v>
      </c>
      <c r="O284" s="27">
        <f>VLOOKUP(B284,Sheet5!$D:$G,4,0)</f>
        <v>160</v>
      </c>
      <c r="P284" s="27" t="s">
        <v>59</v>
      </c>
      <c r="Q284" s="27">
        <f>IFERROR(VLOOKUP(R284,Sheet2!V:X,3,FALSE),VLOOKUP(B284,Sheet5!D:H,5,0))</f>
        <v>340020007</v>
      </c>
      <c r="R284" s="27" t="str">
        <f>IF(E284=2,INDEX(Sheet2!P:P,MATCH(C284,Sheet2!A:A,0)),INDEX(Sheet2!AB:AB,MATCH(N284,Sheet2!AA:AA,0)))</f>
        <v>攻击强化</v>
      </c>
      <c r="S284" s="27" t="str">
        <f>IF($E284=2,INDEX(Sheet2!Q:Q,MATCH($C284,Sheet2!$A:$A,0)),IF(OR(N284=3,N284=8,N284=13,,N284=38),INDEX(Sheet2!$AC:$AC,MATCH($N284,Sheet2!$AA:$AA,0))&amp;O284,INDEX(Sheet2!$AC:$AC,MATCH($N284,Sheet2!$AA:$AA,0))&amp;(O284/10)&amp;"%"))</f>
        <v>觉醒后基础攻击力增加160</v>
      </c>
      <c r="T284" s="3" t="str">
        <f>INDEX(Sheet6!G:G,MATCH(B284,Sheet6!A:A,0))</f>
        <v>1210008,30|1430002,54</v>
      </c>
      <c r="U284" s="3">
        <v>1120001</v>
      </c>
      <c r="V284" s="3">
        <f>INDEX(Sheet6!H:H,MATCH(B284,Sheet6!A:A,0))</f>
        <v>129000</v>
      </c>
      <c r="W284" s="23">
        <v>0</v>
      </c>
      <c r="X284" s="3" t="s">
        <v>1335</v>
      </c>
      <c r="Y284" s="23">
        <v>1120001</v>
      </c>
      <c r="Z284" s="23">
        <v>516000</v>
      </c>
      <c r="AA284" s="27" t="str">
        <f>IF($E284=2,INDEX(Sheet2!Q:Q,MATCH($C284,Sheet2!$A:$A,0)),IF(OR(N284=3,N284=8,N284=13,,N284=38),INDEX(Sheet2!$AC:$AC,MATCH($N284,Sheet2!$AA:$AA,0))&amp;O284,INDEX(Sheet2!$AC:$AC,MATCH($N284,Sheet2!$AA:$AA,0))&amp;(O284/10)&amp;"%"))</f>
        <v>觉醒后基础攻击力增加160</v>
      </c>
    </row>
    <row r="285" spans="1:27">
      <c r="A285" s="23" t="s">
        <v>53</v>
      </c>
      <c r="B285" s="23">
        <f t="shared" si="12"/>
        <v>1728</v>
      </c>
      <c r="C285" s="3">
        <v>17</v>
      </c>
      <c r="D285" s="3">
        <v>28</v>
      </c>
      <c r="E285" s="3">
        <f t="shared" si="9"/>
        <v>2</v>
      </c>
      <c r="F285" s="3">
        <f>IF(AND($D285=1,$E285=1),VLOOKUP($C285,Sheet2!$A:$J,3,0),IF($E285=2,INDEX(Sheet2!G:G,MATCH($C285,Sheet2!$A:$A,0)+3),F284))</f>
        <v>1701</v>
      </c>
      <c r="G285" s="3">
        <f>IF(AND($D285=1,$E285=1),VLOOKUP($C285,Sheet2!$A:$J,4,0),IF($E285=2,INDEX(Sheet2!H:H,MATCH($C285,Sheet2!$A:$A,0)+3),G284))</f>
        <v>1705</v>
      </c>
      <c r="H285" s="3">
        <f>IF(AND($D285=1,$E285=1),VLOOKUP($C285,Sheet2!$A:$J,5,0),IF($E285=2,INDEX(Sheet2!I:I,MATCH($C285,Sheet2!$A:$A,0)+3),H284))</f>
        <v>1706</v>
      </c>
      <c r="I285" s="3">
        <f>IF(AND($D285=1,$E285=1),VLOOKUP($C285,Sheet2!$A:$J,6,0),IF($E285=2,INDEX(Sheet2!J:J,MATCH($C285,Sheet2!$A:$A,0)+3),I284))</f>
        <v>0</v>
      </c>
      <c r="K285" s="31">
        <v>0</v>
      </c>
      <c r="L285" s="31">
        <v>0</v>
      </c>
      <c r="M285" s="31">
        <v>0</v>
      </c>
      <c r="N285" s="27">
        <f>VLOOKUP(B285,Sheet5!$D:$G,3,0)</f>
        <v>0</v>
      </c>
      <c r="O285" s="27">
        <f>VLOOKUP(B285,Sheet5!$D:$G,4,0)</f>
        <v>0</v>
      </c>
      <c r="P285" s="27" t="s">
        <v>60</v>
      </c>
      <c r="Q285" s="27">
        <f>IFERROR(VLOOKUP(R285,Sheet2!V:X,3,FALSE),VLOOKUP(B285,Sheet5!D:H,5,0))</f>
        <v>311001703</v>
      </c>
      <c r="R285" s="27" t="str">
        <f>IF(E285=2,INDEX(Sheet2!P:P,MATCH(C285,Sheet2!A:A,0)+3),INDEX(Sheet2!AB:AB,MATCH(N285,Sheet2!AA:AA,0)))</f>
        <v>火葬</v>
      </c>
      <c r="S285" s="27" t="s">
        <v>2316</v>
      </c>
      <c r="T285" s="3" t="str">
        <f>INDEX(Sheet6!G:G,MATCH(B285,Sheet6!A:A,0))</f>
        <v>1430004,9</v>
      </c>
      <c r="U285" s="3">
        <v>1120001</v>
      </c>
      <c r="V285" s="3">
        <f>INDEX(Sheet6!H:H,MATCH(B285,Sheet6!A:A,0))</f>
        <v>174000</v>
      </c>
      <c r="W285" s="23">
        <v>0</v>
      </c>
      <c r="X285" s="3" t="s">
        <v>1336</v>
      </c>
      <c r="Y285" s="23">
        <v>1120001</v>
      </c>
      <c r="Z285" s="23">
        <v>696000</v>
      </c>
      <c r="AA285" s="27" t="str">
        <f>IF($E285=2,INDEX(Sheet2!Q:Q,MATCH($C285,Sheet2!$A:$A,0)+3),IF(OR(N285=3,N285=8,N285=13,,N285=38),INDEX(Sheet2!$AC:$AC,MATCH($N285,Sheet2!$AA:$AA,0))&amp;O285,INDEX(Sheet2!$AC:$AC,MATCH($N285,Sheet2!$AA:$AA,0))&amp;(O285/10)&amp;"%"))</f>
        <v>对全体敌人造成攻击力&lt;color=#e56000&gt;145%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v>
      </c>
    </row>
    <row r="286" spans="1:27">
      <c r="A286" s="23" t="s">
        <v>53</v>
      </c>
      <c r="B286" s="23">
        <f t="shared" si="10"/>
        <v>1901</v>
      </c>
      <c r="C286" s="3">
        <v>19</v>
      </c>
      <c r="D286" s="3">
        <v>1</v>
      </c>
      <c r="E286" s="3">
        <f t="shared" si="9"/>
        <v>1</v>
      </c>
      <c r="F286" s="3">
        <f>IF(AND($D286=1,$E286=1),VLOOKUP($C286,Sheet2!$A:$J,3,0),IF($E286=2,INDEX(Sheet2!G:G,MATCH($C286,Sheet2!$A:$A,0)),F285))</f>
        <v>1901</v>
      </c>
      <c r="G286" s="3">
        <f>IF(AND($D286=1,$E286=1),VLOOKUP($C286,Sheet2!$A:$J,4,0),IF($E286=2,INDEX(Sheet2!H:H,MATCH($C286,Sheet2!$A:$A,0)),G285))</f>
        <v>1904</v>
      </c>
      <c r="H286" s="3">
        <f>IF(AND($D286=1,$E286=1),VLOOKUP($C286,Sheet2!$A:$J,5,0),IF($E286=2,INDEX(Sheet2!I:I,MATCH($C286,Sheet2!$A:$A,0)),H285))</f>
        <v>1903</v>
      </c>
      <c r="I286" s="3">
        <f>IF(AND($D286=1,$E286=1),VLOOKUP($C286,Sheet2!$A:$J,6,0),IF($E286=2,INDEX(Sheet2!J:J,MATCH($C286,Sheet2!$A:$A,0)),I285))</f>
        <v>0</v>
      </c>
      <c r="K286" s="31">
        <v>0</v>
      </c>
      <c r="L286" s="31">
        <v>0</v>
      </c>
      <c r="M286" s="31">
        <v>0</v>
      </c>
      <c r="N286" s="27">
        <f>VLOOKUP(B286,Sheet5!$D:$G,3,0)</f>
        <v>8</v>
      </c>
      <c r="O286" s="27">
        <f>VLOOKUP(B286,Sheet5!$D:$G,4,0)</f>
        <v>80</v>
      </c>
      <c r="P286" s="27" t="s">
        <v>54</v>
      </c>
      <c r="Q286" s="27">
        <f>IFERROR(VLOOKUP(R286,Sheet2!V:X,3,FALSE),VLOOKUP(B286,Sheet5!D:H,5,0))</f>
        <v>340020006</v>
      </c>
      <c r="R286" s="27" t="str">
        <f>IF($E286=2,INDEX(Sheet2!P:P,MATCH($C286,Sheet2!$A:$A,0)),INDEX(Sheet2!$AB:$AB,MATCH($N286,Sheet2!$AA:$AA,0)))</f>
        <v>攻击强化</v>
      </c>
      <c r="S286" s="27" t="str">
        <f>IF($E286=2,INDEX(Sheet2!Q:Q,MATCH($C286,Sheet2!$A:$A,0)),IF(OR(N286=3,N286=8,N286=13,,N286=38),INDEX(Sheet2!$AC:$AC,MATCH($N286,Sheet2!$AA:$AA,0))&amp;O286,INDEX(Sheet2!$AC:$AC,MATCH($N286,Sheet2!$AA:$AA,0))&amp;(O286/10)&amp;"%"))</f>
        <v>觉醒后基础攻击力增加80</v>
      </c>
      <c r="T286" s="3" t="str">
        <f>INDEX(Sheet6!G:G,MATCH(B286,Sheet6!A:A,0))</f>
        <v>1210001,32</v>
      </c>
      <c r="U286" s="3">
        <v>1120001</v>
      </c>
      <c r="V286" s="3">
        <f>INDEX(Sheet6!H:H,MATCH(B286,Sheet6!A:A,0))</f>
        <v>10400</v>
      </c>
      <c r="W286" s="23">
        <v>0</v>
      </c>
      <c r="X286" s="3" t="str">
        <f>VLOOKUP(B286,Sheet4!A:N,14,FALSE)</f>
        <v>1210001,16|1210002,8|1210003,8</v>
      </c>
      <c r="Y286" s="23">
        <v>1120001</v>
      </c>
      <c r="Z286" s="23">
        <f t="shared" si="11"/>
        <v>104000</v>
      </c>
      <c r="AA286" s="27" t="str">
        <f>IF($E286=2,INDEX(Sheet2!Q:Q,MATCH($C286,Sheet2!$A:$A,0)),IF(OR(N286=3,N286=8,N286=13,,N286=38),INDEX(Sheet2!$AC:$AC,MATCH($N286,Sheet2!$AA:$AA,0))&amp;O286,INDEX(Sheet2!$AC:$AC,MATCH($N286,Sheet2!$AA:$AA,0))&amp;(O286/10)&amp;"%"))</f>
        <v>觉醒后基础攻击力增加80</v>
      </c>
    </row>
    <row r="287" spans="1:27">
      <c r="A287" s="23" t="s">
        <v>53</v>
      </c>
      <c r="B287" s="23">
        <f t="shared" si="10"/>
        <v>1902</v>
      </c>
      <c r="C287" s="3">
        <v>19</v>
      </c>
      <c r="D287" s="3">
        <v>2</v>
      </c>
      <c r="E287" s="3">
        <f t="shared" si="9"/>
        <v>1</v>
      </c>
      <c r="F287" s="3">
        <f>IF(AND($D287=1,$E287=1),VLOOKUP($C287,Sheet2!$A:$J,3,0),IF($E287=2,INDEX(Sheet2!G:G,MATCH($C287,Sheet2!$A:$A,0)),F286))</f>
        <v>1901</v>
      </c>
      <c r="G287" s="3">
        <f>IF(AND($D287=1,$E287=1),VLOOKUP($C287,Sheet2!$A:$J,4,0),IF($E287=2,INDEX(Sheet2!H:H,MATCH($C287,Sheet2!$A:$A,0)),G286))</f>
        <v>1904</v>
      </c>
      <c r="H287" s="3">
        <f>IF(AND($D287=1,$E287=1),VLOOKUP($C287,Sheet2!$A:$J,5,0),IF($E287=2,INDEX(Sheet2!I:I,MATCH($C287,Sheet2!$A:$A,0)),H286))</f>
        <v>1903</v>
      </c>
      <c r="I287" s="3">
        <f>IF(AND($D287=1,$E287=1),VLOOKUP($C287,Sheet2!$A:$J,6,0),IF($E287=2,INDEX(Sheet2!J:J,MATCH($C287,Sheet2!$A:$A,0)),I286))</f>
        <v>0</v>
      </c>
      <c r="K287" s="31">
        <v>0</v>
      </c>
      <c r="L287" s="31">
        <v>0</v>
      </c>
      <c r="M287" s="31">
        <v>0</v>
      </c>
      <c r="N287" s="27">
        <f>VLOOKUP(B287,Sheet5!$D:$G,3,0)</f>
        <v>3</v>
      </c>
      <c r="O287" s="27">
        <f>VLOOKUP(B287,Sheet5!$D:$G,4,0)</f>
        <v>480</v>
      </c>
      <c r="P287" s="27" t="s">
        <v>55</v>
      </c>
      <c r="Q287" s="27">
        <f>IFERROR(VLOOKUP(R287,Sheet2!V:X,3,FALSE),VLOOKUP(B287,Sheet5!D:H,5,0))</f>
        <v>340020009</v>
      </c>
      <c r="R287" s="27" t="str">
        <f>IF(E287=2,INDEX(Sheet2!P:P,MATCH(C287,Sheet2!A:A,0)),INDEX(Sheet2!AB:AB,MATCH(N287,Sheet2!AA:AA,0)))</f>
        <v>生命强化</v>
      </c>
      <c r="S287" s="27" t="str">
        <f>IF($E287=2,INDEX(Sheet2!Q:Q,MATCH($C287,Sheet2!$A:$A,0)),IF(OR(N287=3,N287=8,N287=13,,N287=38),INDEX(Sheet2!$AC:$AC,MATCH($N287,Sheet2!$AA:$AA,0))&amp;O287,INDEX(Sheet2!$AC:$AC,MATCH($N287,Sheet2!$AA:$AA,0))&amp;(O287/10)&amp;"%"))</f>
        <v>觉醒后基础生命上限增加480</v>
      </c>
      <c r="T287" s="3" t="str">
        <f>INDEX(Sheet6!G:G,MATCH(B287,Sheet6!A:A,0))</f>
        <v>1210001,48</v>
      </c>
      <c r="U287" s="3">
        <v>1120001</v>
      </c>
      <c r="V287" s="3">
        <f>INDEX(Sheet6!H:H,MATCH(B287,Sheet6!A:A,0))</f>
        <v>12000</v>
      </c>
      <c r="W287" s="23">
        <v>0</v>
      </c>
      <c r="X287" s="3" t="str">
        <f>VLOOKUP(B287,Sheet4!A:N,14,FALSE)</f>
        <v>1210001,40|1210002,20|1210003,20</v>
      </c>
      <c r="Y287" s="23">
        <v>1120001</v>
      </c>
      <c r="Z287" s="23">
        <f t="shared" si="11"/>
        <v>120000</v>
      </c>
      <c r="AA287" s="27" t="str">
        <f>IF($E287=2,INDEX(Sheet2!Q:Q,MATCH($C287,Sheet2!$A:$A,0)),IF(OR(N287=3,N287=8,N287=13,,N287=38),INDEX(Sheet2!$AC:$AC,MATCH($N287,Sheet2!$AA:$AA,0))&amp;O287,INDEX(Sheet2!$AC:$AC,MATCH($N287,Sheet2!$AA:$AA,0))&amp;(O287/10)&amp;"%"))</f>
        <v>觉醒后基础生命上限增加480</v>
      </c>
    </row>
    <row r="288" spans="1:27">
      <c r="A288" s="23" t="s">
        <v>53</v>
      </c>
      <c r="B288" s="23">
        <f t="shared" si="10"/>
        <v>1903</v>
      </c>
      <c r="C288" s="3">
        <v>19</v>
      </c>
      <c r="D288" s="3">
        <v>3</v>
      </c>
      <c r="E288" s="3">
        <f t="shared" si="9"/>
        <v>1</v>
      </c>
      <c r="F288" s="3">
        <f>IF(AND($D288=1,$E288=1),VLOOKUP($C288,Sheet2!$A:$J,3,0),IF($E288=2,INDEX(Sheet2!G:G,MATCH($C288,Sheet2!$A:$A,0)),F287))</f>
        <v>1901</v>
      </c>
      <c r="G288" s="3">
        <f>IF(AND($D288=1,$E288=1),VLOOKUP($C288,Sheet2!$A:$J,4,0),IF($E288=2,INDEX(Sheet2!H:H,MATCH($C288,Sheet2!$A:$A,0)),G287))</f>
        <v>1904</v>
      </c>
      <c r="H288" s="3">
        <f>IF(AND($D288=1,$E288=1),VLOOKUP($C288,Sheet2!$A:$J,5,0),IF($E288=2,INDEX(Sheet2!I:I,MATCH($C288,Sheet2!$A:$A,0)),H287))</f>
        <v>1903</v>
      </c>
      <c r="I288" s="3">
        <f>IF(AND($D288=1,$E288=1),VLOOKUP($C288,Sheet2!$A:$J,6,0),IF($E288=2,INDEX(Sheet2!J:J,MATCH($C288,Sheet2!$A:$A,0)),I287))</f>
        <v>0</v>
      </c>
      <c r="K288" s="31">
        <v>0</v>
      </c>
      <c r="L288" s="31">
        <v>0</v>
      </c>
      <c r="M288" s="31">
        <v>0</v>
      </c>
      <c r="N288" s="27">
        <f>VLOOKUP(B288,Sheet5!$D:$G,3,0)</f>
        <v>13</v>
      </c>
      <c r="O288" s="27">
        <f>VLOOKUP(B288,Sheet5!$D:$G,4,0)</f>
        <v>52</v>
      </c>
      <c r="P288" s="27" t="s">
        <v>56</v>
      </c>
      <c r="Q288" s="27">
        <f>IFERROR(VLOOKUP(R288,Sheet2!V:X,3,FALSE),VLOOKUP(B288,Sheet5!D:H,5,0))</f>
        <v>340020005</v>
      </c>
      <c r="R288" s="27" t="str">
        <f>IF(E288=2,INDEX(Sheet2!P:P,MATCH(C288,Sheet2!A:A,0)),INDEX(Sheet2!AB:AB,MATCH(N288,Sheet2!AA:AA,0)))</f>
        <v>防御强化</v>
      </c>
      <c r="S288" s="27" t="str">
        <f>IF($E288=2,INDEX(Sheet2!Q:Q,MATCH($C288,Sheet2!$A:$A,0)),IF(OR(N288=3,N288=8,N288=13,,N288=38),INDEX(Sheet2!$AC:$AC,MATCH($N288,Sheet2!$AA:$AA,0))&amp;O288,INDEX(Sheet2!$AC:$AC,MATCH($N288,Sheet2!$AA:$AA,0))&amp;(O288/10)&amp;"%"))</f>
        <v>觉醒后基础防御力增加52</v>
      </c>
      <c r="T288" s="3" t="str">
        <f>INDEX(Sheet6!G:G,MATCH(B288,Sheet6!A:A,0))</f>
        <v>1210004,20</v>
      </c>
      <c r="U288" s="3">
        <v>1120001</v>
      </c>
      <c r="V288" s="3">
        <f>INDEX(Sheet6!H:H,MATCH(B288,Sheet6!A:A,0))</f>
        <v>18000</v>
      </c>
      <c r="W288" s="23">
        <v>0</v>
      </c>
      <c r="X288" s="3" t="str">
        <f>VLOOKUP(B288,Sheet4!A:N,14,FALSE)</f>
        <v>1210001,72|1210002,36|1210003,36</v>
      </c>
      <c r="Y288" s="23">
        <v>1120001</v>
      </c>
      <c r="Z288" s="23">
        <f t="shared" si="11"/>
        <v>180000</v>
      </c>
      <c r="AA288" s="27" t="str">
        <f>IF($E288=2,INDEX(Sheet2!Q:Q,MATCH($C288,Sheet2!$A:$A,0)),IF(OR(N288=3,N288=8,N288=13,,N288=38),INDEX(Sheet2!$AC:$AC,MATCH($N288,Sheet2!$AA:$AA,0))&amp;O288,INDEX(Sheet2!$AC:$AC,MATCH($N288,Sheet2!$AA:$AA,0))&amp;(O288/10)&amp;"%"))</f>
        <v>觉醒后基础防御力增加52</v>
      </c>
    </row>
    <row r="289" spans="1:27">
      <c r="A289" s="23" t="s">
        <v>53</v>
      </c>
      <c r="B289" s="23">
        <f t="shared" si="10"/>
        <v>1904</v>
      </c>
      <c r="C289" s="3">
        <v>19</v>
      </c>
      <c r="D289" s="3">
        <v>4</v>
      </c>
      <c r="E289" s="3">
        <f t="shared" si="9"/>
        <v>1</v>
      </c>
      <c r="F289" s="3">
        <f>IF(AND($D289=1,$E289=1),VLOOKUP($C289,Sheet2!$A:$J,3,0),IF($E289=2,INDEX(Sheet2!G:G,MATCH($C289,Sheet2!$A:$A,0)),F288))</f>
        <v>1901</v>
      </c>
      <c r="G289" s="3">
        <f>IF(AND($D289=1,$E289=1),VLOOKUP($C289,Sheet2!$A:$J,4,0),IF($E289=2,INDEX(Sheet2!H:H,MATCH($C289,Sheet2!$A:$A,0)),G288))</f>
        <v>1904</v>
      </c>
      <c r="H289" s="3">
        <f>IF(AND($D289=1,$E289=1),VLOOKUP($C289,Sheet2!$A:$J,5,0),IF($E289=2,INDEX(Sheet2!I:I,MATCH($C289,Sheet2!$A:$A,0)),H288))</f>
        <v>1903</v>
      </c>
      <c r="I289" s="3">
        <f>IF(AND($D289=1,$E289=1),VLOOKUP($C289,Sheet2!$A:$J,6,0),IF($E289=2,INDEX(Sheet2!J:J,MATCH($C289,Sheet2!$A:$A,0)),I288))</f>
        <v>0</v>
      </c>
      <c r="K289" s="31">
        <v>0</v>
      </c>
      <c r="L289" s="31">
        <v>0</v>
      </c>
      <c r="M289" s="31">
        <v>0</v>
      </c>
      <c r="N289" s="27">
        <f>VLOOKUP(B289,Sheet5!$D:$G,3,0)</f>
        <v>13</v>
      </c>
      <c r="O289" s="27">
        <f>VLOOKUP(B289,Sheet5!$D:$G,4,0)</f>
        <v>104</v>
      </c>
      <c r="P289" s="27" t="s">
        <v>57</v>
      </c>
      <c r="Q289" s="27">
        <f>IFERROR(VLOOKUP(R289,Sheet2!V:X,3,FALSE),VLOOKUP(B289,Sheet5!D:H,5,0))</f>
        <v>340020004</v>
      </c>
      <c r="R289" s="27" t="str">
        <f>IF(E289=2,INDEX(Sheet2!P:P,MATCH(C289,Sheet2!A:A,0)),INDEX(Sheet2!AB:AB,MATCH(N289,Sheet2!AA:AA,0)))</f>
        <v>防御强化</v>
      </c>
      <c r="S289" s="27" t="str">
        <f>IF($E289=2,INDEX(Sheet2!Q:Q,MATCH($C289,Sheet2!$A:$A,0)),IF(OR(N289=3,N289=8,N289=13,,N289=38),INDEX(Sheet2!$AC:$AC,MATCH($N289,Sheet2!$AA:$AA,0))&amp;O289,INDEX(Sheet2!$AC:$AC,MATCH($N289,Sheet2!$AA:$AA,0))&amp;(O289/10)&amp;"%"))</f>
        <v>觉醒后基础防御力增加104</v>
      </c>
      <c r="T289" s="3" t="str">
        <f>INDEX(Sheet6!G:G,MATCH(B289,Sheet6!A:A,0))</f>
        <v>1210004,24</v>
      </c>
      <c r="U289" s="3">
        <v>1120001</v>
      </c>
      <c r="V289" s="3">
        <f>INDEX(Sheet6!H:H,MATCH(B289,Sheet6!A:A,0))</f>
        <v>26900</v>
      </c>
      <c r="W289" s="23">
        <v>0</v>
      </c>
      <c r="X289" s="3" t="str">
        <f>VLOOKUP(B289,Sheet4!A:N,14,FALSE)</f>
        <v>1210001,112|1210002,56|1210003,56</v>
      </c>
      <c r="Y289" s="23">
        <v>1120001</v>
      </c>
      <c r="Z289" s="23">
        <f t="shared" si="11"/>
        <v>269000</v>
      </c>
      <c r="AA289" s="27" t="str">
        <f>IF($E289=2,INDEX(Sheet2!Q:Q,MATCH($C289,Sheet2!$A:$A,0)),IF(OR(N289=3,N289=8,N289=13,,N289=38),INDEX(Sheet2!$AC:$AC,MATCH($N289,Sheet2!$AA:$AA,0))&amp;O289,INDEX(Sheet2!$AC:$AC,MATCH($N289,Sheet2!$AA:$AA,0))&amp;(O289/10)&amp;"%"))</f>
        <v>觉醒后基础防御力增加104</v>
      </c>
    </row>
    <row r="290" spans="1:27">
      <c r="A290" s="23" t="s">
        <v>53</v>
      </c>
      <c r="B290" s="23">
        <f t="shared" si="10"/>
        <v>1905</v>
      </c>
      <c r="C290" s="3">
        <v>19</v>
      </c>
      <c r="D290" s="3">
        <v>5</v>
      </c>
      <c r="E290" s="3">
        <f t="shared" si="9"/>
        <v>1</v>
      </c>
      <c r="F290" s="3">
        <f>IF(AND($D290=1,$E290=1),VLOOKUP($C290,Sheet2!$A:$J,3,0),IF($E290=2,INDEX(Sheet2!G:G,MATCH($C290,Sheet2!$A:$A,0)),F289))</f>
        <v>1901</v>
      </c>
      <c r="G290" s="3">
        <f>IF(AND($D290=1,$E290=1),VLOOKUP($C290,Sheet2!$A:$J,4,0),IF($E290=2,INDEX(Sheet2!H:H,MATCH($C290,Sheet2!$A:$A,0)),G289))</f>
        <v>1904</v>
      </c>
      <c r="H290" s="3">
        <f>IF(AND($D290=1,$E290=1),VLOOKUP($C290,Sheet2!$A:$J,5,0),IF($E290=2,INDEX(Sheet2!I:I,MATCH($C290,Sheet2!$A:$A,0)),H289))</f>
        <v>1903</v>
      </c>
      <c r="I290" s="3">
        <f>IF(AND($D290=1,$E290=1),VLOOKUP($C290,Sheet2!$A:$J,6,0),IF($E290=2,INDEX(Sheet2!J:J,MATCH($C290,Sheet2!$A:$A,0)),I289))</f>
        <v>0</v>
      </c>
      <c r="K290" s="31">
        <v>0</v>
      </c>
      <c r="L290" s="31">
        <v>0</v>
      </c>
      <c r="M290" s="31">
        <v>0</v>
      </c>
      <c r="N290" s="27">
        <f>VLOOKUP(B290,Sheet5!$D:$G,3,0)</f>
        <v>3</v>
      </c>
      <c r="O290" s="27">
        <f>VLOOKUP(B290,Sheet5!$D:$G,4,0)</f>
        <v>960</v>
      </c>
      <c r="P290" s="27" t="s">
        <v>58</v>
      </c>
      <c r="Q290" s="27">
        <f>IFERROR(VLOOKUP(R290,Sheet2!V:X,3,FALSE),VLOOKUP(B290,Sheet5!D:H,5,0))</f>
        <v>340020010</v>
      </c>
      <c r="R290" s="27" t="str">
        <f>IF(E290=2,INDEX(Sheet2!P:P,MATCH(C290,Sheet2!A:A,0)),INDEX(Sheet2!AB:AB,MATCH(N290,Sheet2!AA:AA,0)))</f>
        <v>生命强化</v>
      </c>
      <c r="S290" s="27" t="str">
        <f>IF($E290=2,INDEX(Sheet2!Q:Q,MATCH($C290,Sheet2!$A:$A,0)),IF(OR(N290=3,N290=8,N290=13,,N290=38),INDEX(Sheet2!$AC:$AC,MATCH($N290,Sheet2!$AA:$AA,0))&amp;O290,INDEX(Sheet2!$AC:$AC,MATCH($N290,Sheet2!$AA:$AA,0))&amp;(O290/10)&amp;"%"))</f>
        <v>觉醒后基础生命上限增加960</v>
      </c>
      <c r="T290" s="3" t="str">
        <f>INDEX(Sheet6!G:G,MATCH(B290,Sheet6!A:A,0))</f>
        <v>1210004,32</v>
      </c>
      <c r="U290" s="3">
        <v>1120001</v>
      </c>
      <c r="V290" s="3">
        <f>INDEX(Sheet6!H:H,MATCH(B290,Sheet6!A:A,0))</f>
        <v>37600</v>
      </c>
      <c r="W290" s="23">
        <v>0</v>
      </c>
      <c r="X290" s="3" t="str">
        <f>VLOOKUP(B290,Sheet4!A:N,14,FALSE)</f>
        <v>1210001,160|1210002,80|1210003,80</v>
      </c>
      <c r="Y290" s="23">
        <v>1120001</v>
      </c>
      <c r="Z290" s="23">
        <f t="shared" si="11"/>
        <v>376000</v>
      </c>
      <c r="AA290" s="27" t="str">
        <f>IF($E290=2,INDEX(Sheet2!Q:Q,MATCH($C290,Sheet2!$A:$A,0)),IF(OR(N290=3,N290=8,N290=13,,N290=38),INDEX(Sheet2!$AC:$AC,MATCH($N290,Sheet2!$AA:$AA,0))&amp;O290,INDEX(Sheet2!$AC:$AC,MATCH($N290,Sheet2!$AA:$AA,0))&amp;(O290/10)&amp;"%"))</f>
        <v>觉醒后基础生命上限增加960</v>
      </c>
    </row>
    <row r="291" spans="1:27">
      <c r="A291" s="23" t="s">
        <v>53</v>
      </c>
      <c r="B291" s="23">
        <f t="shared" si="10"/>
        <v>1906</v>
      </c>
      <c r="C291" s="3">
        <v>19</v>
      </c>
      <c r="D291" s="3">
        <v>6</v>
      </c>
      <c r="E291" s="3">
        <f t="shared" si="9"/>
        <v>1</v>
      </c>
      <c r="F291" s="3">
        <f>IF(AND($D291=1,$E291=1),VLOOKUP($C291,Sheet2!$A:$J,3,0),IF($E291=2,INDEX(Sheet2!G:G,MATCH($C291,Sheet2!$A:$A,0)),F290))</f>
        <v>1901</v>
      </c>
      <c r="G291" s="3">
        <f>IF(AND($D291=1,$E291=1),VLOOKUP($C291,Sheet2!$A:$J,4,0),IF($E291=2,INDEX(Sheet2!H:H,MATCH($C291,Sheet2!$A:$A,0)),G290))</f>
        <v>1904</v>
      </c>
      <c r="H291" s="3">
        <f>IF(AND($D291=1,$E291=1),VLOOKUP($C291,Sheet2!$A:$J,5,0),IF($E291=2,INDEX(Sheet2!I:I,MATCH($C291,Sheet2!$A:$A,0)),H290))</f>
        <v>1903</v>
      </c>
      <c r="I291" s="3">
        <f>IF(AND($D291=1,$E291=1),VLOOKUP($C291,Sheet2!$A:$J,6,0),IF($E291=2,INDEX(Sheet2!J:J,MATCH($C291,Sheet2!$A:$A,0)),I290))</f>
        <v>0</v>
      </c>
      <c r="K291" s="31">
        <v>0</v>
      </c>
      <c r="L291" s="31">
        <v>0</v>
      </c>
      <c r="M291" s="31">
        <v>0</v>
      </c>
      <c r="N291" s="27">
        <f>VLOOKUP(B291,Sheet5!$D:$G,3,0)</f>
        <v>8</v>
      </c>
      <c r="O291" s="27">
        <f>VLOOKUP(B291,Sheet5!$D:$G,4,0)</f>
        <v>160</v>
      </c>
      <c r="P291" s="27" t="s">
        <v>59</v>
      </c>
      <c r="Q291" s="27">
        <f>IFERROR(VLOOKUP(R291,Sheet2!V:X,3,FALSE),VLOOKUP(B291,Sheet5!D:H,5,0))</f>
        <v>340020007</v>
      </c>
      <c r="R291" s="27" t="str">
        <f>IF(E291=2,INDEX(Sheet2!P:P,MATCH(C291,Sheet2!A:A,0)),INDEX(Sheet2!AB:AB,MATCH(N291,Sheet2!AA:AA,0)))</f>
        <v>攻击强化</v>
      </c>
      <c r="S291" s="27" t="str">
        <f>IF($E291=2,INDEX(Sheet2!Q:Q,MATCH($C291,Sheet2!$A:$A,0)),IF(OR(N291=3,N291=8,N291=13,,N291=38),INDEX(Sheet2!$AC:$AC,MATCH($N291,Sheet2!$AA:$AA,0))&amp;O291,INDEX(Sheet2!$AC:$AC,MATCH($N291,Sheet2!$AA:$AA,0))&amp;(O291/10)&amp;"%"))</f>
        <v>觉醒后基础攻击力增加160</v>
      </c>
      <c r="T291" s="3" t="str">
        <f>INDEX(Sheet6!G:G,MATCH(B291,Sheet6!A:A,0))</f>
        <v>1210007,12</v>
      </c>
      <c r="U291" s="3">
        <v>1120001</v>
      </c>
      <c r="V291" s="3">
        <f>INDEX(Sheet6!H:H,MATCH(B291,Sheet6!A:A,0))</f>
        <v>51600</v>
      </c>
      <c r="W291" s="23">
        <v>0</v>
      </c>
      <c r="X291" s="3" t="str">
        <f>VLOOKUP(B291,Sheet4!A:N,14,FALSE)</f>
        <v>1210001,216|1210002,108|1210003,108</v>
      </c>
      <c r="Y291" s="23">
        <v>1120001</v>
      </c>
      <c r="Z291" s="23">
        <f t="shared" si="11"/>
        <v>516000</v>
      </c>
      <c r="AA291" s="27" t="str">
        <f>IF($E291=2,INDEX(Sheet2!Q:Q,MATCH($C291,Sheet2!$A:$A,0)),IF(OR(N291=3,N291=8,N291=13,,N291=38),INDEX(Sheet2!$AC:$AC,MATCH($N291,Sheet2!$AA:$AA,0))&amp;O291,INDEX(Sheet2!$AC:$AC,MATCH($N291,Sheet2!$AA:$AA,0))&amp;(O291/10)&amp;"%"))</f>
        <v>觉醒后基础攻击力增加160</v>
      </c>
    </row>
    <row r="292" spans="1:27">
      <c r="A292" s="23" t="s">
        <v>53</v>
      </c>
      <c r="B292" s="23">
        <f t="shared" si="10"/>
        <v>1907</v>
      </c>
      <c r="C292" s="3">
        <v>19</v>
      </c>
      <c r="D292" s="3">
        <v>7</v>
      </c>
      <c r="E292" s="3">
        <f t="shared" si="9"/>
        <v>2</v>
      </c>
      <c r="F292" s="3">
        <f>IF(AND($D292=1,$E292=1),VLOOKUP($C292,Sheet2!$A:$J,3,0),IF($E292=2,INDEX(Sheet2!G:G,MATCH($C292,Sheet2!$A:$A,0)),F291))</f>
        <v>1901</v>
      </c>
      <c r="G292" s="3">
        <f>IF(AND($D292=1,$E292=1),VLOOKUP($C292,Sheet2!$A:$J,4,0),IF($E292=2,INDEX(Sheet2!H:H,MATCH($C292,Sheet2!$A:$A,0)),G291))</f>
        <v>1902</v>
      </c>
      <c r="H292" s="3">
        <f>IF(AND($D292=1,$E292=1),VLOOKUP($C292,Sheet2!$A:$J,5,0),IF($E292=2,INDEX(Sheet2!I:I,MATCH($C292,Sheet2!$A:$A,0)),H291))</f>
        <v>1903</v>
      </c>
      <c r="I292" s="3">
        <f>IF(AND($D292=1,$E292=1),VLOOKUP($C292,Sheet2!$A:$J,6,0),IF($E292=2,INDEX(Sheet2!J:J,MATCH($C292,Sheet2!$A:$A,0)),I291))</f>
        <v>0</v>
      </c>
      <c r="K292" s="31">
        <v>0</v>
      </c>
      <c r="L292" s="31">
        <v>0</v>
      </c>
      <c r="M292" s="31">
        <v>0</v>
      </c>
      <c r="N292" s="27">
        <f>VLOOKUP(B292,Sheet5!$D:$G,3,0)</f>
        <v>0</v>
      </c>
      <c r="O292" s="27">
        <f>VLOOKUP(B292,Sheet5!$D:$G,4,0)</f>
        <v>0</v>
      </c>
      <c r="P292" s="27" t="s">
        <v>60</v>
      </c>
      <c r="Q292" s="27">
        <f>IFERROR(VLOOKUP(R292,Sheet2!V:X,3,FALSE),VLOOKUP(B292,Sheet5!D:H,5,0))</f>
        <v>311001902</v>
      </c>
      <c r="R292" s="27" t="str">
        <f>IF(E292=2,INDEX(Sheet2!P:P,MATCH(C292,Sheet2!A:A,0)),INDEX(Sheet2!AB:AB,MATCH(N292,Sheet2!AA:AA,0)))</f>
        <v>微笑之力(觉醒)</v>
      </c>
      <c r="S292" s="27" t="str">
        <f>IF($E292=2,INDEX(Sheet2!Q:Q,MATCH($C292,Sheet2!$A:$A,0)),IF(OR(N292=3,N292=8,N292=13,,N292=38),INDEX(Sheet2!$AC:$AC,MATCH($N292,Sheet2!$AA:$AA,0))&amp;O292,INDEX(Sheet2!$AC:$AC,MATCH($N292,Sheet2!$AA:$AA,0))&amp;(O292/10)&amp;"%"))</f>
        <v>&lt;color=#e56000&gt;暴走世界&lt;/color&gt;对自身的治疗提高&lt;color=#e56000&gt;50%&lt;/color&gt;</v>
      </c>
      <c r="T292" s="3" t="str">
        <f>INDEX(Sheet6!G:G,MATCH(B292,Sheet6!A:A,0))</f>
        <v>1210007,16</v>
      </c>
      <c r="U292" s="3">
        <v>1120001</v>
      </c>
      <c r="V292" s="3">
        <f>INDEX(Sheet6!H:H,MATCH(B292,Sheet6!A:A,0))</f>
        <v>69600</v>
      </c>
      <c r="W292" s="23">
        <v>0</v>
      </c>
      <c r="X292" s="3" t="str">
        <f>VLOOKUP(B292,Sheet4!A:N,14,FALSE)</f>
        <v>1210001,280|1210002,140|1210003,140</v>
      </c>
      <c r="Y292" s="23">
        <v>1120001</v>
      </c>
      <c r="Z292" s="23">
        <f t="shared" si="11"/>
        <v>696000</v>
      </c>
      <c r="AA292" s="27" t="str">
        <f>IF($E292=2,INDEX(Sheet2!Q:Q,MATCH($C292,Sheet2!$A:$A,0)),IF(OR(N292=3,N292=8,N292=13,,N292=38),INDEX(Sheet2!$AC:$AC,MATCH($N292,Sheet2!$AA:$AA,0))&amp;O292,INDEX(Sheet2!$AC:$AC,MATCH($N292,Sheet2!$AA:$AA,0))&amp;(O292/10)&amp;"%"))</f>
        <v>&lt;color=#e56000&gt;暴走世界&lt;/color&gt;对自身的治疗提高&lt;color=#e56000&gt;50%&lt;/color&gt;</v>
      </c>
    </row>
    <row r="293" spans="1:27">
      <c r="A293" s="23" t="s">
        <v>53</v>
      </c>
      <c r="B293" s="23">
        <f t="shared" ref="B293:B313" si="13">C293*100+D293</f>
        <v>1908</v>
      </c>
      <c r="C293" s="3">
        <v>19</v>
      </c>
      <c r="D293" s="3">
        <v>8</v>
      </c>
      <c r="E293" s="3">
        <f t="shared" si="9"/>
        <v>1</v>
      </c>
      <c r="F293" s="3">
        <f>IF(AND($D293=1,$E293=1),VLOOKUP($C293,Sheet2!$A:$J,3,0),IF($E293=2,INDEX(Sheet2!G:G,MATCH($C293,Sheet2!$A:$A,0)),F292))</f>
        <v>1901</v>
      </c>
      <c r="G293" s="3">
        <f>IF(AND($D293=1,$E293=1),VLOOKUP($C293,Sheet2!$A:$J,4,0),IF($E293=2,INDEX(Sheet2!H:H,MATCH($C293,Sheet2!$A:$A,0)),G292))</f>
        <v>1902</v>
      </c>
      <c r="H293" s="3">
        <f>IF(AND($D293=1,$E293=1),VLOOKUP($C293,Sheet2!$A:$J,5,0),IF($E293=2,INDEX(Sheet2!I:I,MATCH($C293,Sheet2!$A:$A,0)),H292))</f>
        <v>1903</v>
      </c>
      <c r="I293" s="3">
        <f>IF(AND($D293=1,$E293=1),VLOOKUP($C293,Sheet2!$A:$J,6,0),IF($E293=2,INDEX(Sheet2!J:J,MATCH($C293,Sheet2!$A:$A,0)),I292))</f>
        <v>0</v>
      </c>
      <c r="K293" s="31">
        <v>0</v>
      </c>
      <c r="L293" s="31">
        <v>0</v>
      </c>
      <c r="M293" s="31">
        <v>0</v>
      </c>
      <c r="N293" s="27">
        <f>VLOOKUP(B293,Sheet5!$D:$G,3,0)</f>
        <v>8</v>
      </c>
      <c r="O293" s="27">
        <f>VLOOKUP(B293,Sheet5!$D:$G,4,0)</f>
        <v>80</v>
      </c>
      <c r="P293" s="27" t="s">
        <v>54</v>
      </c>
      <c r="Q293" s="27">
        <f>IFERROR(VLOOKUP(R293,Sheet2!V:X,3,FALSE),VLOOKUP(B293,Sheet5!D:H,5,0))</f>
        <v>340020006</v>
      </c>
      <c r="R293" s="27" t="str">
        <f>IF($E293=2,INDEX(Sheet2!P:P,MATCH($C293,Sheet2!$A:$A,0)),INDEX(Sheet2!$AB:$AB,MATCH($N293,Sheet2!$AA:$AA,0)))</f>
        <v>攻击强化</v>
      </c>
      <c r="S293" s="27" t="str">
        <f>IF($E293=2,INDEX(Sheet2!Q:Q,MATCH($C293,Sheet2!$A:$A,0)),IF(OR(N293=3,N293=8,N293=13,,N293=38),INDEX(Sheet2!$AC:$AC,MATCH($N293,Sheet2!$AA:$AA,0))&amp;O293,INDEX(Sheet2!$AC:$AC,MATCH($N293,Sheet2!$AA:$AA,0))&amp;(O293/10)&amp;"%"))</f>
        <v>觉醒后基础攻击力增加80</v>
      </c>
      <c r="T293" s="3" t="str">
        <f>INDEX(Sheet6!G:G,MATCH(B293,Sheet6!A:A,0))</f>
        <v>1210007,5|1430002,1</v>
      </c>
      <c r="U293" s="3">
        <v>1120001</v>
      </c>
      <c r="V293" s="3">
        <f>INDEX(Sheet6!H:H,MATCH(B293,Sheet6!A:A,0))</f>
        <v>15600</v>
      </c>
      <c r="W293" s="23">
        <v>0</v>
      </c>
      <c r="X293" s="3" t="s">
        <v>1337</v>
      </c>
      <c r="Y293" s="23">
        <v>1120001</v>
      </c>
      <c r="Z293" s="23">
        <v>104000</v>
      </c>
      <c r="AA293" s="27" t="str">
        <f>IF($E293=2,INDEX(Sheet2!Q:Q,MATCH($C293,Sheet2!$A:$A,0)),IF(OR(N293=3,N293=8,N293=13,,N293=38),INDEX(Sheet2!$AC:$AC,MATCH($N293,Sheet2!$AA:$AA,0))&amp;O293,INDEX(Sheet2!$AC:$AC,MATCH($N293,Sheet2!$AA:$AA,0))&amp;(O293/10)&amp;"%"))</f>
        <v>觉醒后基础攻击力增加80</v>
      </c>
    </row>
    <row r="294" spans="1:27">
      <c r="A294" s="23" t="s">
        <v>53</v>
      </c>
      <c r="B294" s="23">
        <f t="shared" si="13"/>
        <v>1909</v>
      </c>
      <c r="C294" s="3">
        <v>19</v>
      </c>
      <c r="D294" s="3">
        <v>9</v>
      </c>
      <c r="E294" s="3">
        <f t="shared" si="9"/>
        <v>1</v>
      </c>
      <c r="F294" s="3">
        <f>IF(AND($D294=1,$E294=1),VLOOKUP($C294,Sheet2!$A:$J,3,0),IF($E294=2,INDEX(Sheet2!G:G,MATCH($C294,Sheet2!$A:$A,0)),F293))</f>
        <v>1901</v>
      </c>
      <c r="G294" s="3">
        <f>IF(AND($D294=1,$E294=1),VLOOKUP($C294,Sheet2!$A:$J,4,0),IF($E294=2,INDEX(Sheet2!H:H,MATCH($C294,Sheet2!$A:$A,0)),G293))</f>
        <v>1902</v>
      </c>
      <c r="H294" s="3">
        <f>IF(AND($D294=1,$E294=1),VLOOKUP($C294,Sheet2!$A:$J,5,0),IF($E294=2,INDEX(Sheet2!I:I,MATCH($C294,Sheet2!$A:$A,0)),H293))</f>
        <v>1903</v>
      </c>
      <c r="I294" s="3">
        <f>IF(AND($D294=1,$E294=1),VLOOKUP($C294,Sheet2!$A:$J,6,0),IF($E294=2,INDEX(Sheet2!J:J,MATCH($C294,Sheet2!$A:$A,0)),I293))</f>
        <v>0</v>
      </c>
      <c r="K294" s="31">
        <v>0</v>
      </c>
      <c r="L294" s="31">
        <v>0</v>
      </c>
      <c r="M294" s="31">
        <v>0</v>
      </c>
      <c r="N294" s="27">
        <f>VLOOKUP(B294,Sheet5!$D:$G,3,0)</f>
        <v>3</v>
      </c>
      <c r="O294" s="27">
        <f>VLOOKUP(B294,Sheet5!$D:$G,4,0)</f>
        <v>480</v>
      </c>
      <c r="P294" s="27" t="s">
        <v>55</v>
      </c>
      <c r="Q294" s="27">
        <f>IFERROR(VLOOKUP(R294,Sheet2!V:X,3,FALSE),VLOOKUP(B294,Sheet5!D:H,5,0))</f>
        <v>340020009</v>
      </c>
      <c r="R294" s="27" t="str">
        <f>IF(E294=2,INDEX(Sheet2!P:P,MATCH(C294,Sheet2!A:A,0)),INDEX(Sheet2!AB:AB,MATCH(N294,Sheet2!AA:AA,0)))</f>
        <v>生命强化</v>
      </c>
      <c r="S294" s="27" t="str">
        <f>IF($E294=2,INDEX(Sheet2!Q:Q,MATCH($C294,Sheet2!$A:$A,0)),IF(OR(N294=3,N294=8,N294=13,,N294=38),INDEX(Sheet2!$AC:$AC,MATCH($N294,Sheet2!$AA:$AA,0))&amp;O294,INDEX(Sheet2!$AC:$AC,MATCH($N294,Sheet2!$AA:$AA,0))&amp;(O294/10)&amp;"%"))</f>
        <v>觉醒后基础生命上限增加480</v>
      </c>
      <c r="T294" s="3" t="str">
        <f>INDEX(Sheet6!G:G,MATCH(B294,Sheet6!A:A,0))</f>
        <v>1210007,8|1430002,2</v>
      </c>
      <c r="U294" s="3">
        <v>1120001</v>
      </c>
      <c r="V294" s="3">
        <f>INDEX(Sheet6!H:H,MATCH(B294,Sheet6!A:A,0))</f>
        <v>18000</v>
      </c>
      <c r="W294" s="23">
        <v>0</v>
      </c>
      <c r="X294" s="3" t="s">
        <v>1338</v>
      </c>
      <c r="Y294" s="23">
        <v>1120001</v>
      </c>
      <c r="Z294" s="23">
        <v>120000</v>
      </c>
      <c r="AA294" s="27" t="str">
        <f>IF($E294=2,INDEX(Sheet2!Q:Q,MATCH($C294,Sheet2!$A:$A,0)),IF(OR(N294=3,N294=8,N294=13,,N294=38),INDEX(Sheet2!$AC:$AC,MATCH($N294,Sheet2!$AA:$AA,0))&amp;O294,INDEX(Sheet2!$AC:$AC,MATCH($N294,Sheet2!$AA:$AA,0))&amp;(O294/10)&amp;"%"))</f>
        <v>觉醒后基础生命上限增加480</v>
      </c>
    </row>
    <row r="295" spans="1:27">
      <c r="A295" s="23" t="s">
        <v>53</v>
      </c>
      <c r="B295" s="23">
        <f t="shared" si="13"/>
        <v>1910</v>
      </c>
      <c r="C295" s="3">
        <v>19</v>
      </c>
      <c r="D295" s="3">
        <v>10</v>
      </c>
      <c r="E295" s="3">
        <f t="shared" si="9"/>
        <v>1</v>
      </c>
      <c r="F295" s="3">
        <f>IF(AND($D295=1,$E295=1),VLOOKUP($C295,Sheet2!$A:$J,3,0),IF($E295=2,INDEX(Sheet2!G:G,MATCH($C295,Sheet2!$A:$A,0)),F294))</f>
        <v>1901</v>
      </c>
      <c r="G295" s="3">
        <f>IF(AND($D295=1,$E295=1),VLOOKUP($C295,Sheet2!$A:$J,4,0),IF($E295=2,INDEX(Sheet2!H:H,MATCH($C295,Sheet2!$A:$A,0)),G294))</f>
        <v>1902</v>
      </c>
      <c r="H295" s="3">
        <f>IF(AND($D295=1,$E295=1),VLOOKUP($C295,Sheet2!$A:$J,5,0),IF($E295=2,INDEX(Sheet2!I:I,MATCH($C295,Sheet2!$A:$A,0)),H294))</f>
        <v>1903</v>
      </c>
      <c r="I295" s="3">
        <f>IF(AND($D295=1,$E295=1),VLOOKUP($C295,Sheet2!$A:$J,6,0),IF($E295=2,INDEX(Sheet2!J:J,MATCH($C295,Sheet2!$A:$A,0)),I294))</f>
        <v>0</v>
      </c>
      <c r="K295" s="31">
        <v>0</v>
      </c>
      <c r="L295" s="31">
        <v>0</v>
      </c>
      <c r="M295" s="31">
        <v>0</v>
      </c>
      <c r="N295" s="27">
        <f>VLOOKUP(B295,Sheet5!$D:$G,3,0)</f>
        <v>13</v>
      </c>
      <c r="O295" s="27">
        <f>VLOOKUP(B295,Sheet5!$D:$G,4,0)</f>
        <v>52</v>
      </c>
      <c r="P295" s="27" t="s">
        <v>56</v>
      </c>
      <c r="Q295" s="27">
        <f>IFERROR(VLOOKUP(R295,Sheet2!V:X,3,FALSE),VLOOKUP(B295,Sheet5!D:H,5,0))</f>
        <v>340020005</v>
      </c>
      <c r="R295" s="27" t="str">
        <f>IF(E295=2,INDEX(Sheet2!P:P,MATCH(C295,Sheet2!A:A,0)),INDEX(Sheet2!AB:AB,MATCH(N295,Sheet2!AA:AA,0)))</f>
        <v>防御强化</v>
      </c>
      <c r="S295" s="27" t="str">
        <f>IF($E295=2,INDEX(Sheet2!Q:Q,MATCH($C295,Sheet2!$A:$A,0)),IF(OR(N295=3,N295=8,N295=13,,N295=38),INDEX(Sheet2!$AC:$AC,MATCH($N295,Sheet2!$AA:$AA,0))&amp;O295,INDEX(Sheet2!$AC:$AC,MATCH($N295,Sheet2!$AA:$AA,0))&amp;(O295/10)&amp;"%"))</f>
        <v>觉醒后基础防御力增加52</v>
      </c>
      <c r="T295" s="3" t="str">
        <f>INDEX(Sheet6!G:G,MATCH(B295,Sheet6!A:A,0))</f>
        <v>1210007,10|1430002,3</v>
      </c>
      <c r="U295" s="3">
        <v>1120001</v>
      </c>
      <c r="V295" s="3">
        <f>INDEX(Sheet6!H:H,MATCH(B295,Sheet6!A:A,0))</f>
        <v>27000</v>
      </c>
      <c r="W295" s="23">
        <v>0</v>
      </c>
      <c r="X295" s="3" t="s">
        <v>1339</v>
      </c>
      <c r="Y295" s="23">
        <v>1120001</v>
      </c>
      <c r="Z295" s="23">
        <v>180000</v>
      </c>
      <c r="AA295" s="27" t="str">
        <f>IF($E295=2,INDEX(Sheet2!Q:Q,MATCH($C295,Sheet2!$A:$A,0)),IF(OR(N295=3,N295=8,N295=13,,N295=38),INDEX(Sheet2!$AC:$AC,MATCH($N295,Sheet2!$AA:$AA,0))&amp;O295,INDEX(Sheet2!$AC:$AC,MATCH($N295,Sheet2!$AA:$AA,0))&amp;(O295/10)&amp;"%"))</f>
        <v>觉醒后基础防御力增加52</v>
      </c>
    </row>
    <row r="296" spans="1:27">
      <c r="A296" s="23" t="s">
        <v>53</v>
      </c>
      <c r="B296" s="23">
        <f t="shared" si="13"/>
        <v>1911</v>
      </c>
      <c r="C296" s="3">
        <v>19</v>
      </c>
      <c r="D296" s="3">
        <v>11</v>
      </c>
      <c r="E296" s="3">
        <f t="shared" si="9"/>
        <v>1</v>
      </c>
      <c r="F296" s="3">
        <f>IF(AND($D296=1,$E296=1),VLOOKUP($C296,Sheet2!$A:$J,3,0),IF($E296=2,INDEX(Sheet2!G:G,MATCH($C296,Sheet2!$A:$A,0)),F295))</f>
        <v>1901</v>
      </c>
      <c r="G296" s="3">
        <f>IF(AND($D296=1,$E296=1),VLOOKUP($C296,Sheet2!$A:$J,4,0),IF($E296=2,INDEX(Sheet2!H:H,MATCH($C296,Sheet2!$A:$A,0)),G295))</f>
        <v>1902</v>
      </c>
      <c r="H296" s="3">
        <f>IF(AND($D296=1,$E296=1),VLOOKUP($C296,Sheet2!$A:$J,5,0),IF($E296=2,INDEX(Sheet2!I:I,MATCH($C296,Sheet2!$A:$A,0)),H295))</f>
        <v>1903</v>
      </c>
      <c r="I296" s="3">
        <f>IF(AND($D296=1,$E296=1),VLOOKUP($C296,Sheet2!$A:$J,6,0),IF($E296=2,INDEX(Sheet2!J:J,MATCH($C296,Sheet2!$A:$A,0)),I295))</f>
        <v>0</v>
      </c>
      <c r="K296" s="31">
        <v>0</v>
      </c>
      <c r="L296" s="31">
        <v>0</v>
      </c>
      <c r="M296" s="31">
        <v>0</v>
      </c>
      <c r="N296" s="27">
        <f>VLOOKUP(B296,Sheet5!$D:$G,3,0)</f>
        <v>13</v>
      </c>
      <c r="O296" s="27">
        <f>VLOOKUP(B296,Sheet5!$D:$G,4,0)</f>
        <v>104</v>
      </c>
      <c r="P296" s="27" t="s">
        <v>57</v>
      </c>
      <c r="Q296" s="27">
        <f>IFERROR(VLOOKUP(R296,Sheet2!V:X,3,FALSE),VLOOKUP(B296,Sheet5!D:H,5,0))</f>
        <v>340020004</v>
      </c>
      <c r="R296" s="27" t="str">
        <f>IF(E296=2,INDEX(Sheet2!P:P,MATCH(C296,Sheet2!A:A,0)),INDEX(Sheet2!AB:AB,MATCH(N296,Sheet2!AA:AA,0)))</f>
        <v>防御强化</v>
      </c>
      <c r="S296" s="27" t="str">
        <f>IF($E296=2,INDEX(Sheet2!Q:Q,MATCH($C296,Sheet2!$A:$A,0)),IF(OR(N296=3,N296=8,N296=13,,N296=38),INDEX(Sheet2!$AC:$AC,MATCH($N296,Sheet2!$AA:$AA,0))&amp;O296,INDEX(Sheet2!$AC:$AC,MATCH($N296,Sheet2!$AA:$AA,0))&amp;(O296/10)&amp;"%"))</f>
        <v>觉醒后基础防御力增加104</v>
      </c>
      <c r="T296" s="3" t="str">
        <f>INDEX(Sheet6!G:G,MATCH(B296,Sheet6!A:A,0))</f>
        <v>1210007,12|1430002,4</v>
      </c>
      <c r="U296" s="3">
        <v>1120001</v>
      </c>
      <c r="V296" s="3">
        <f>INDEX(Sheet6!H:H,MATCH(B296,Sheet6!A:A,0))</f>
        <v>40350</v>
      </c>
      <c r="W296" s="23">
        <v>0</v>
      </c>
      <c r="X296" s="3" t="s">
        <v>1340</v>
      </c>
      <c r="Y296" s="23">
        <v>1120001</v>
      </c>
      <c r="Z296" s="23">
        <v>269000</v>
      </c>
      <c r="AA296" s="27" t="str">
        <f>IF($E296=2,INDEX(Sheet2!Q:Q,MATCH($C296,Sheet2!$A:$A,0)),IF(OR(N296=3,N296=8,N296=13,,N296=38),INDEX(Sheet2!$AC:$AC,MATCH($N296,Sheet2!$AA:$AA,0))&amp;O296,INDEX(Sheet2!$AC:$AC,MATCH($N296,Sheet2!$AA:$AA,0))&amp;(O296/10)&amp;"%"))</f>
        <v>觉醒后基础防御力增加104</v>
      </c>
    </row>
    <row r="297" spans="1:27">
      <c r="A297" s="23" t="s">
        <v>53</v>
      </c>
      <c r="B297" s="23">
        <f t="shared" si="13"/>
        <v>1912</v>
      </c>
      <c r="C297" s="3">
        <v>19</v>
      </c>
      <c r="D297" s="3">
        <v>12</v>
      </c>
      <c r="E297" s="3">
        <f t="shared" si="9"/>
        <v>1</v>
      </c>
      <c r="F297" s="3">
        <f>IF(AND($D297=1,$E297=1),VLOOKUP($C297,Sheet2!$A:$J,3,0),IF($E297=2,INDEX(Sheet2!G:G,MATCH($C297,Sheet2!$A:$A,0)),F296))</f>
        <v>1901</v>
      </c>
      <c r="G297" s="3">
        <f>IF(AND($D297=1,$E297=1),VLOOKUP($C297,Sheet2!$A:$J,4,0),IF($E297=2,INDEX(Sheet2!H:H,MATCH($C297,Sheet2!$A:$A,0)),G296))</f>
        <v>1902</v>
      </c>
      <c r="H297" s="3">
        <f>IF(AND($D297=1,$E297=1),VLOOKUP($C297,Sheet2!$A:$J,5,0),IF($E297=2,INDEX(Sheet2!I:I,MATCH($C297,Sheet2!$A:$A,0)),H296))</f>
        <v>1903</v>
      </c>
      <c r="I297" s="3">
        <f>IF(AND($D297=1,$E297=1),VLOOKUP($C297,Sheet2!$A:$J,6,0),IF($E297=2,INDEX(Sheet2!J:J,MATCH($C297,Sheet2!$A:$A,0)),I296))</f>
        <v>0</v>
      </c>
      <c r="K297" s="31">
        <v>0</v>
      </c>
      <c r="L297" s="31">
        <v>0</v>
      </c>
      <c r="M297" s="31">
        <v>0</v>
      </c>
      <c r="N297" s="27">
        <f>VLOOKUP(B297,Sheet5!$D:$G,3,0)</f>
        <v>3</v>
      </c>
      <c r="O297" s="27">
        <f>VLOOKUP(B297,Sheet5!$D:$G,4,0)</f>
        <v>960</v>
      </c>
      <c r="P297" s="27" t="s">
        <v>58</v>
      </c>
      <c r="Q297" s="27">
        <f>IFERROR(VLOOKUP(R297,Sheet2!V:X,3,FALSE),VLOOKUP(B297,Sheet5!D:H,5,0))</f>
        <v>340020010</v>
      </c>
      <c r="R297" s="27" t="str">
        <f>IF(E297=2,INDEX(Sheet2!P:P,MATCH(C297,Sheet2!A:A,0)),INDEX(Sheet2!AB:AB,MATCH(N297,Sheet2!AA:AA,0)))</f>
        <v>生命强化</v>
      </c>
      <c r="S297" s="27" t="str">
        <f>IF($E297=2,INDEX(Sheet2!Q:Q,MATCH($C297,Sheet2!$A:$A,0)),IF(OR(N297=3,N297=8,N297=13,,N297=38),INDEX(Sheet2!$AC:$AC,MATCH($N297,Sheet2!$AA:$AA,0))&amp;O297,INDEX(Sheet2!$AC:$AC,MATCH($N297,Sheet2!$AA:$AA,0))&amp;(O297/10)&amp;"%"))</f>
        <v>觉醒后基础生命上限增加960</v>
      </c>
      <c r="T297" s="3" t="str">
        <f>INDEX(Sheet6!G:G,MATCH(B297,Sheet6!A:A,0))</f>
        <v>1210007,16|1430002,5</v>
      </c>
      <c r="U297" s="3">
        <v>1120001</v>
      </c>
      <c r="V297" s="3">
        <f>INDEX(Sheet6!H:H,MATCH(B297,Sheet6!A:A,0))</f>
        <v>56400</v>
      </c>
      <c r="W297" s="23">
        <v>0</v>
      </c>
      <c r="X297" s="3" t="s">
        <v>1341</v>
      </c>
      <c r="Y297" s="23">
        <v>1120001</v>
      </c>
      <c r="Z297" s="23">
        <v>376000</v>
      </c>
      <c r="AA297" s="27" t="str">
        <f>IF($E297=2,INDEX(Sheet2!Q:Q,MATCH($C297,Sheet2!$A:$A,0)),IF(OR(N297=3,N297=8,N297=13,,N297=38),INDEX(Sheet2!$AC:$AC,MATCH($N297,Sheet2!$AA:$AA,0))&amp;O297,INDEX(Sheet2!$AC:$AC,MATCH($N297,Sheet2!$AA:$AA,0))&amp;(O297/10)&amp;"%"))</f>
        <v>觉醒后基础生命上限增加960</v>
      </c>
    </row>
    <row r="298" spans="1:27">
      <c r="A298" s="23" t="s">
        <v>53</v>
      </c>
      <c r="B298" s="23">
        <f t="shared" si="13"/>
        <v>1913</v>
      </c>
      <c r="C298" s="3">
        <v>19</v>
      </c>
      <c r="D298" s="3">
        <v>13</v>
      </c>
      <c r="E298" s="3">
        <f t="shared" si="9"/>
        <v>1</v>
      </c>
      <c r="F298" s="3">
        <f>IF(AND($D298=1,$E298=1),VLOOKUP($C298,Sheet2!$A:$J,3,0),IF($E298=2,INDEX(Sheet2!G:G,MATCH($C298,Sheet2!$A:$A,0)),F297))</f>
        <v>1901</v>
      </c>
      <c r="G298" s="3">
        <f>IF(AND($D298=1,$E298=1),VLOOKUP($C298,Sheet2!$A:$J,4,0),IF($E298=2,INDEX(Sheet2!H:H,MATCH($C298,Sheet2!$A:$A,0)),G297))</f>
        <v>1902</v>
      </c>
      <c r="H298" s="3">
        <f>IF(AND($D298=1,$E298=1),VLOOKUP($C298,Sheet2!$A:$J,5,0),IF($E298=2,INDEX(Sheet2!I:I,MATCH($C298,Sheet2!$A:$A,0)),H297))</f>
        <v>1903</v>
      </c>
      <c r="I298" s="3">
        <f>IF(AND($D298=1,$E298=1),VLOOKUP($C298,Sheet2!$A:$J,6,0),IF($E298=2,INDEX(Sheet2!J:J,MATCH($C298,Sheet2!$A:$A,0)),I297))</f>
        <v>0</v>
      </c>
      <c r="K298" s="31">
        <v>0</v>
      </c>
      <c r="L298" s="31">
        <v>0</v>
      </c>
      <c r="M298" s="31">
        <v>0</v>
      </c>
      <c r="N298" s="27">
        <f>VLOOKUP(B298,Sheet5!$D:$G,3,0)</f>
        <v>8</v>
      </c>
      <c r="O298" s="27">
        <f>VLOOKUP(B298,Sheet5!$D:$G,4,0)</f>
        <v>160</v>
      </c>
      <c r="P298" s="27" t="s">
        <v>59</v>
      </c>
      <c r="Q298" s="27">
        <f>IFERROR(VLOOKUP(R298,Sheet2!V:X,3,FALSE),VLOOKUP(B298,Sheet5!D:H,5,0))</f>
        <v>340020007</v>
      </c>
      <c r="R298" s="27" t="str">
        <f>IF(E298=2,INDEX(Sheet2!P:P,MATCH(C298,Sheet2!A:A,0)),INDEX(Sheet2!AB:AB,MATCH(N298,Sheet2!AA:AA,0)))</f>
        <v>攻击强化</v>
      </c>
      <c r="S298" s="27" t="str">
        <f>IF($E298=2,INDEX(Sheet2!Q:Q,MATCH($C298,Sheet2!$A:$A,0)),IF(OR(N298=3,N298=8,N298=13,,N298=38),INDEX(Sheet2!$AC:$AC,MATCH($N298,Sheet2!$AA:$AA,0))&amp;O298,INDEX(Sheet2!$AC:$AC,MATCH($N298,Sheet2!$AA:$AA,0))&amp;(O298/10)&amp;"%"))</f>
        <v>觉醒后基础攻击力增加160</v>
      </c>
      <c r="T298" s="3" t="str">
        <f>INDEX(Sheet6!G:G,MATCH(B298,Sheet6!A:A,0))</f>
        <v>1210007,18|1430002,6</v>
      </c>
      <c r="U298" s="3">
        <v>1120001</v>
      </c>
      <c r="V298" s="3">
        <f>INDEX(Sheet6!H:H,MATCH(B298,Sheet6!A:A,0))</f>
        <v>77400</v>
      </c>
      <c r="W298" s="23">
        <v>0</v>
      </c>
      <c r="X298" s="3" t="s">
        <v>1342</v>
      </c>
      <c r="Y298" s="23">
        <v>1120001</v>
      </c>
      <c r="Z298" s="23">
        <v>516000</v>
      </c>
      <c r="AA298" s="27" t="str">
        <f>IF($E298=2,INDEX(Sheet2!Q:Q,MATCH($C298,Sheet2!$A:$A,0)),IF(OR(N298=3,N298=8,N298=13,,N298=38),INDEX(Sheet2!$AC:$AC,MATCH($N298,Sheet2!$AA:$AA,0))&amp;O298,INDEX(Sheet2!$AC:$AC,MATCH($N298,Sheet2!$AA:$AA,0))&amp;(O298/10)&amp;"%"))</f>
        <v>觉醒后基础攻击力增加160</v>
      </c>
    </row>
    <row r="299" spans="1:27">
      <c r="A299" s="23" t="s">
        <v>53</v>
      </c>
      <c r="B299" s="23">
        <f t="shared" si="13"/>
        <v>1914</v>
      </c>
      <c r="C299" s="3">
        <v>19</v>
      </c>
      <c r="D299" s="3">
        <v>14</v>
      </c>
      <c r="E299" s="3">
        <f t="shared" si="9"/>
        <v>2</v>
      </c>
      <c r="F299" s="3">
        <f>IF(AND($D299=1,$E299=1),VLOOKUP($C299,Sheet2!$A:$J,3,0),IF($E299=2,INDEX(Sheet2!G:G,MATCH($C299,Sheet2!$A:$A,0)+1),F298))</f>
        <v>1901</v>
      </c>
      <c r="G299" s="3">
        <f>IF(AND($D299=1,$E299=1),VLOOKUP($C299,Sheet2!$A:$J,4,0),IF($E299=2,INDEX(Sheet2!H:H,MATCH($C299,Sheet2!$A:$A,0)+1),G298))</f>
        <v>1902</v>
      </c>
      <c r="H299" s="3">
        <f>IF(AND($D299=1,$E299=1),VLOOKUP($C299,Sheet2!$A:$J,5,0),IF($E299=2,INDEX(Sheet2!I:I,MATCH($C299,Sheet2!$A:$A,0)+1),H298))</f>
        <v>1907</v>
      </c>
      <c r="I299" s="3">
        <f>IF(AND($D299=1,$E299=1),VLOOKUP($C299,Sheet2!$A:$J,6,0),IF($E299=2,INDEX(Sheet2!J:J,MATCH($C299,Sheet2!$A:$A,0)+1),I298))</f>
        <v>0</v>
      </c>
      <c r="K299" s="31">
        <v>0</v>
      </c>
      <c r="L299" s="31">
        <v>0</v>
      </c>
      <c r="M299" s="31">
        <v>0</v>
      </c>
      <c r="N299" s="27">
        <f>VLOOKUP(B299,Sheet5!$D:$G,3,0)</f>
        <v>0</v>
      </c>
      <c r="O299" s="27">
        <f>VLOOKUP(B299,Sheet5!$D:$G,4,0)</f>
        <v>0</v>
      </c>
      <c r="P299" s="27" t="s">
        <v>60</v>
      </c>
      <c r="Q299" s="27">
        <f>IFERROR(VLOOKUP(R299,Sheet2!V:X,3,FALSE),VLOOKUP(B299,Sheet5!D:H,5,0))</f>
        <v>311001903</v>
      </c>
      <c r="R299" s="27" t="str">
        <f>IF(E299=2,INDEX(Sheet2!P:P,MATCH(C299,Sheet2!A:A,0)+1),INDEX(Sheet2!AB:AB,MATCH(N299,Sheet2!AA:AA,0)))</f>
        <v>暴走世界</v>
      </c>
      <c r="S299" s="27" t="s">
        <v>2318</v>
      </c>
      <c r="T299" s="3" t="str">
        <f>INDEX(Sheet6!G:G,MATCH(B299,Sheet6!A:A,0))</f>
        <v>1430004,1</v>
      </c>
      <c r="U299" s="3">
        <v>1120001</v>
      </c>
      <c r="V299" s="3">
        <f>INDEX(Sheet6!H:H,MATCH(B299,Sheet6!A:A,0))</f>
        <v>104400</v>
      </c>
      <c r="W299" s="23">
        <v>0</v>
      </c>
      <c r="X299" s="3" t="s">
        <v>1343</v>
      </c>
      <c r="Y299" s="23">
        <v>1120001</v>
      </c>
      <c r="Z299" s="23">
        <v>696000</v>
      </c>
      <c r="AA299" s="27" t="str">
        <f>IF($E299=2,INDEX(Sheet2!Q:Q,MATCH($C299,Sheet2!$A:$A,0)+1),IF(OR(N299=3,N299=8,N299=13,,N299=38),INDEX(Sheet2!$AC:$AC,MATCH($N299,Sheet2!$AA:$AA,0))&amp;O299,INDEX(Sheet2!$AC:$AC,MATCH($N299,Sheet2!$AA:$AA,0))&amp;(O299/10)&amp;"%"))</f>
        <v>挥舞剑玉，让剑玉上的剑球围绕转动。为我方全体回复微笑超人生命上限&lt;color=#e56000&gt;20%&lt;/color&gt;的血量，最多不超过微笑超人攻击力的&lt;color=#e56000&gt;150%&lt;/color&gt;</v>
      </c>
    </row>
    <row r="300" spans="1:27">
      <c r="A300" s="23" t="s">
        <v>53</v>
      </c>
      <c r="B300" s="23">
        <f t="shared" si="13"/>
        <v>1915</v>
      </c>
      <c r="C300" s="3">
        <v>19</v>
      </c>
      <c r="D300" s="3">
        <v>15</v>
      </c>
      <c r="E300" s="3">
        <f t="shared" si="9"/>
        <v>1</v>
      </c>
      <c r="F300" s="3">
        <f>IF(AND($D300=1,$E300=1),VLOOKUP($C300,Sheet2!$A:$J,3,0),IF($E300=2,INDEX(Sheet2!G:G,MATCH($C300,Sheet2!$A:$A,0)+1),F299))</f>
        <v>1901</v>
      </c>
      <c r="G300" s="3">
        <f>IF(AND($D300=1,$E300=1),VLOOKUP($C300,Sheet2!$A:$J,4,0),IF($E300=2,INDEX(Sheet2!H:H,MATCH($C300,Sheet2!$A:$A,0)+1),G299))</f>
        <v>1902</v>
      </c>
      <c r="H300" s="3">
        <f>IF(AND($D300=1,$E300=1),VLOOKUP($C300,Sheet2!$A:$J,5,0),IF($E300=2,INDEX(Sheet2!I:I,MATCH($C300,Sheet2!$A:$A,0)+1),H299))</f>
        <v>1907</v>
      </c>
      <c r="I300" s="3">
        <f>IF(AND($D300=1,$E300=1),VLOOKUP($C300,Sheet2!$A:$J,6,0),IF($E300=2,INDEX(Sheet2!J:J,MATCH($C300,Sheet2!$A:$A,0)+1),I299))</f>
        <v>0</v>
      </c>
      <c r="K300" s="31">
        <v>0</v>
      </c>
      <c r="L300" s="31">
        <v>0</v>
      </c>
      <c r="M300" s="31">
        <v>0</v>
      </c>
      <c r="N300" s="27">
        <f>VLOOKUP(B300,Sheet5!$D:$G,3,0)</f>
        <v>8</v>
      </c>
      <c r="O300" s="27">
        <f>VLOOKUP(B300,Sheet5!$D:$G,4,0)</f>
        <v>80</v>
      </c>
      <c r="P300" s="27" t="s">
        <v>54</v>
      </c>
      <c r="Q300" s="27">
        <f>IFERROR(VLOOKUP(R300,Sheet2!V:X,3,FALSE),VLOOKUP(B300,Sheet5!D:H,5,0))</f>
        <v>340020006</v>
      </c>
      <c r="R300" s="27" t="str">
        <f>IF($E300=2,INDEX(Sheet2!P:P,MATCH($C300,Sheet2!$A:$A,0)),INDEX(Sheet2!$AB:$AB,MATCH($N300,Sheet2!$AA:$AA,0)))</f>
        <v>攻击强化</v>
      </c>
      <c r="S300" s="27" t="str">
        <f>IF($E300=2,INDEX(Sheet2!Q:Q,MATCH($C300,Sheet2!$A:$A,0)),IF(OR(N300=3,N300=8,N300=13,,N300=38),INDEX(Sheet2!$AC:$AC,MATCH($N300,Sheet2!$AA:$AA,0))&amp;O300,INDEX(Sheet2!$AC:$AC,MATCH($N300,Sheet2!$AA:$AA,0))&amp;(O300/10)&amp;"%"))</f>
        <v>觉醒后基础攻击力增加80</v>
      </c>
      <c r="T300" s="3" t="str">
        <f>INDEX(Sheet6!G:G,MATCH(B300,Sheet6!A:A,0))</f>
        <v>1210007,7|1430002,3</v>
      </c>
      <c r="U300" s="3">
        <v>1120001</v>
      </c>
      <c r="V300" s="3">
        <f>INDEX(Sheet6!H:H,MATCH(B300,Sheet6!A:A,0))</f>
        <v>20800</v>
      </c>
      <c r="W300" s="23">
        <v>0</v>
      </c>
      <c r="X300" s="3" t="s">
        <v>1337</v>
      </c>
      <c r="Y300" s="23">
        <v>1120001</v>
      </c>
      <c r="Z300" s="23">
        <v>104000</v>
      </c>
      <c r="AA300" s="27" t="str">
        <f>IF($E300=2,INDEX(Sheet2!Q:Q,MATCH($C300,Sheet2!$A:$A,0)),IF(OR(N300=3,N300=8,N300=13,,N300=38),INDEX(Sheet2!$AC:$AC,MATCH($N300,Sheet2!$AA:$AA,0))&amp;O300,INDEX(Sheet2!$AC:$AC,MATCH($N300,Sheet2!$AA:$AA,0))&amp;(O300/10)&amp;"%"))</f>
        <v>觉醒后基础攻击力增加80</v>
      </c>
    </row>
    <row r="301" spans="1:27">
      <c r="A301" s="23" t="s">
        <v>53</v>
      </c>
      <c r="B301" s="23">
        <f t="shared" si="13"/>
        <v>1916</v>
      </c>
      <c r="C301" s="3">
        <v>19</v>
      </c>
      <c r="D301" s="3">
        <v>16</v>
      </c>
      <c r="E301" s="3">
        <f t="shared" si="9"/>
        <v>1</v>
      </c>
      <c r="F301" s="3">
        <f>IF(AND($D301=1,$E301=1),VLOOKUP($C301,Sheet2!$A:$J,3,0),IF($E301=2,INDEX(Sheet2!G:G,MATCH($C301,Sheet2!$A:$A,0)+1),F300))</f>
        <v>1901</v>
      </c>
      <c r="G301" s="3">
        <f>IF(AND($D301=1,$E301=1),VLOOKUP($C301,Sheet2!$A:$J,4,0),IF($E301=2,INDEX(Sheet2!H:H,MATCH($C301,Sheet2!$A:$A,0)+1),G300))</f>
        <v>1902</v>
      </c>
      <c r="H301" s="3">
        <f>IF(AND($D301=1,$E301=1),VLOOKUP($C301,Sheet2!$A:$J,5,0),IF($E301=2,INDEX(Sheet2!I:I,MATCH($C301,Sheet2!$A:$A,0)+1),H300))</f>
        <v>1907</v>
      </c>
      <c r="I301" s="3">
        <f>IF(AND($D301=1,$E301=1),VLOOKUP($C301,Sheet2!$A:$J,6,0),IF($E301=2,INDEX(Sheet2!J:J,MATCH($C301,Sheet2!$A:$A,0)+1),I300))</f>
        <v>0</v>
      </c>
      <c r="K301" s="31">
        <v>0</v>
      </c>
      <c r="L301" s="31">
        <v>0</v>
      </c>
      <c r="M301" s="31">
        <v>0</v>
      </c>
      <c r="N301" s="27">
        <f>VLOOKUP(B301,Sheet5!$D:$G,3,0)</f>
        <v>3</v>
      </c>
      <c r="O301" s="27">
        <f>VLOOKUP(B301,Sheet5!$D:$G,4,0)</f>
        <v>480</v>
      </c>
      <c r="P301" s="27" t="s">
        <v>55</v>
      </c>
      <c r="Q301" s="27">
        <f>IFERROR(VLOOKUP(R301,Sheet2!V:X,3,FALSE),VLOOKUP(B301,Sheet5!D:H,5,0))</f>
        <v>340020009</v>
      </c>
      <c r="R301" s="27" t="str">
        <f>IF(E301=2,INDEX(Sheet2!P:P,MATCH(C301,Sheet2!A:A,0)),INDEX(Sheet2!AB:AB,MATCH(N301,Sheet2!AA:AA,0)))</f>
        <v>生命强化</v>
      </c>
      <c r="S301" s="27" t="str">
        <f>IF($E301=2,INDEX(Sheet2!Q:Q,MATCH($C301,Sheet2!$A:$A,0)),IF(OR(N301=3,N301=8,N301=13,,N301=38),INDEX(Sheet2!$AC:$AC,MATCH($N301,Sheet2!$AA:$AA,0))&amp;O301,INDEX(Sheet2!$AC:$AC,MATCH($N301,Sheet2!$AA:$AA,0))&amp;(O301/10)&amp;"%"))</f>
        <v>觉醒后基础生命上限增加480</v>
      </c>
      <c r="T301" s="3" t="str">
        <f>INDEX(Sheet6!G:G,MATCH(B301,Sheet6!A:A,0))</f>
        <v>1210007,11|1430002,6</v>
      </c>
      <c r="U301" s="3">
        <v>1120001</v>
      </c>
      <c r="V301" s="3">
        <f>INDEX(Sheet6!H:H,MATCH(B301,Sheet6!A:A,0))</f>
        <v>24000</v>
      </c>
      <c r="W301" s="23">
        <v>0</v>
      </c>
      <c r="X301" s="3" t="s">
        <v>1338</v>
      </c>
      <c r="Y301" s="23">
        <v>1120001</v>
      </c>
      <c r="Z301" s="23">
        <v>120000</v>
      </c>
      <c r="AA301" s="27" t="str">
        <f>IF($E301=2,INDEX(Sheet2!Q:Q,MATCH($C301,Sheet2!$A:$A,0)),IF(OR(N301=3,N301=8,N301=13,,N301=38),INDEX(Sheet2!$AC:$AC,MATCH($N301,Sheet2!$AA:$AA,0))&amp;O301,INDEX(Sheet2!$AC:$AC,MATCH($N301,Sheet2!$AA:$AA,0))&amp;(O301/10)&amp;"%"))</f>
        <v>觉醒后基础生命上限增加480</v>
      </c>
    </row>
    <row r="302" spans="1:27">
      <c r="A302" s="23" t="s">
        <v>53</v>
      </c>
      <c r="B302" s="23">
        <f t="shared" si="13"/>
        <v>1917</v>
      </c>
      <c r="C302" s="3">
        <v>19</v>
      </c>
      <c r="D302" s="3">
        <v>17</v>
      </c>
      <c r="E302" s="3">
        <f t="shared" si="9"/>
        <v>1</v>
      </c>
      <c r="F302" s="3">
        <f>IF(AND($D302=1,$E302=1),VLOOKUP($C302,Sheet2!$A:$J,3,0),IF($E302=2,INDEX(Sheet2!G:G,MATCH($C302,Sheet2!$A:$A,0)+1),F301))</f>
        <v>1901</v>
      </c>
      <c r="G302" s="3">
        <f>IF(AND($D302=1,$E302=1),VLOOKUP($C302,Sheet2!$A:$J,4,0),IF($E302=2,INDEX(Sheet2!H:H,MATCH($C302,Sheet2!$A:$A,0)+1),G301))</f>
        <v>1902</v>
      </c>
      <c r="H302" s="3">
        <f>IF(AND($D302=1,$E302=1),VLOOKUP($C302,Sheet2!$A:$J,5,0),IF($E302=2,INDEX(Sheet2!I:I,MATCH($C302,Sheet2!$A:$A,0)+1),H301))</f>
        <v>1907</v>
      </c>
      <c r="I302" s="3">
        <f>IF(AND($D302=1,$E302=1),VLOOKUP($C302,Sheet2!$A:$J,6,0),IF($E302=2,INDEX(Sheet2!J:J,MATCH($C302,Sheet2!$A:$A,0)+1),I301))</f>
        <v>0</v>
      </c>
      <c r="K302" s="31">
        <v>0</v>
      </c>
      <c r="L302" s="31">
        <v>0</v>
      </c>
      <c r="M302" s="31">
        <v>0</v>
      </c>
      <c r="N302" s="27">
        <f>VLOOKUP(B302,Sheet5!$D:$G,3,0)</f>
        <v>13</v>
      </c>
      <c r="O302" s="27">
        <f>VLOOKUP(B302,Sheet5!$D:$G,4,0)</f>
        <v>52</v>
      </c>
      <c r="P302" s="27" t="s">
        <v>56</v>
      </c>
      <c r="Q302" s="27">
        <f>IFERROR(VLOOKUP(R302,Sheet2!V:X,3,FALSE),VLOOKUP(B302,Sheet5!D:H,5,0))</f>
        <v>340020005</v>
      </c>
      <c r="R302" s="27" t="str">
        <f>IF(E302=2,INDEX(Sheet2!P:P,MATCH(C302,Sheet2!A:A,0)),INDEX(Sheet2!AB:AB,MATCH(N302,Sheet2!AA:AA,0)))</f>
        <v>防御强化</v>
      </c>
      <c r="S302" s="27" t="str">
        <f>IF($E302=2,INDEX(Sheet2!Q:Q,MATCH($C302,Sheet2!$A:$A,0)),IF(OR(N302=3,N302=8,N302=13,,N302=38),INDEX(Sheet2!$AC:$AC,MATCH($N302,Sheet2!$AA:$AA,0))&amp;O302,INDEX(Sheet2!$AC:$AC,MATCH($N302,Sheet2!$AA:$AA,0))&amp;(O302/10)&amp;"%"))</f>
        <v>觉醒后基础防御力增加52</v>
      </c>
      <c r="T302" s="3" t="str">
        <f>INDEX(Sheet6!G:G,MATCH(B302,Sheet6!A:A,0))</f>
        <v>1210007,13|1430002,9</v>
      </c>
      <c r="U302" s="3">
        <v>1120001</v>
      </c>
      <c r="V302" s="3">
        <f>INDEX(Sheet6!H:H,MATCH(B302,Sheet6!A:A,0))</f>
        <v>36000</v>
      </c>
      <c r="W302" s="23">
        <v>0</v>
      </c>
      <c r="X302" s="3" t="s">
        <v>1339</v>
      </c>
      <c r="Y302" s="23">
        <v>1120001</v>
      </c>
      <c r="Z302" s="23">
        <v>180000</v>
      </c>
      <c r="AA302" s="27" t="str">
        <f>IF($E302=2,INDEX(Sheet2!Q:Q,MATCH($C302,Sheet2!$A:$A,0)),IF(OR(N302=3,N302=8,N302=13,,N302=38),INDEX(Sheet2!$AC:$AC,MATCH($N302,Sheet2!$AA:$AA,0))&amp;O302,INDEX(Sheet2!$AC:$AC,MATCH($N302,Sheet2!$AA:$AA,0))&amp;(O302/10)&amp;"%"))</f>
        <v>觉醒后基础防御力增加52</v>
      </c>
    </row>
    <row r="303" spans="1:27">
      <c r="A303" s="23" t="s">
        <v>53</v>
      </c>
      <c r="B303" s="23">
        <f t="shared" si="13"/>
        <v>1918</v>
      </c>
      <c r="C303" s="3">
        <v>19</v>
      </c>
      <c r="D303" s="3">
        <v>18</v>
      </c>
      <c r="E303" s="3">
        <f t="shared" si="9"/>
        <v>1</v>
      </c>
      <c r="F303" s="3">
        <f>IF(AND($D303=1,$E303=1),VLOOKUP($C303,Sheet2!$A:$J,3,0),IF($E303=2,INDEX(Sheet2!G:G,MATCH($C303,Sheet2!$A:$A,0)+1),F302))</f>
        <v>1901</v>
      </c>
      <c r="G303" s="3">
        <f>IF(AND($D303=1,$E303=1),VLOOKUP($C303,Sheet2!$A:$J,4,0),IF($E303=2,INDEX(Sheet2!H:H,MATCH($C303,Sheet2!$A:$A,0)+1),G302))</f>
        <v>1902</v>
      </c>
      <c r="H303" s="3">
        <f>IF(AND($D303=1,$E303=1),VLOOKUP($C303,Sheet2!$A:$J,5,0),IF($E303=2,INDEX(Sheet2!I:I,MATCH($C303,Sheet2!$A:$A,0)+1),H302))</f>
        <v>1907</v>
      </c>
      <c r="I303" s="3">
        <f>IF(AND($D303=1,$E303=1),VLOOKUP($C303,Sheet2!$A:$J,6,0),IF($E303=2,INDEX(Sheet2!J:J,MATCH($C303,Sheet2!$A:$A,0)+1),I302))</f>
        <v>0</v>
      </c>
      <c r="K303" s="31">
        <v>0</v>
      </c>
      <c r="L303" s="31">
        <v>0</v>
      </c>
      <c r="M303" s="31">
        <v>0</v>
      </c>
      <c r="N303" s="27">
        <f>VLOOKUP(B303,Sheet5!$D:$G,3,0)</f>
        <v>13</v>
      </c>
      <c r="O303" s="27">
        <f>VLOOKUP(B303,Sheet5!$D:$G,4,0)</f>
        <v>104</v>
      </c>
      <c r="P303" s="27" t="s">
        <v>57</v>
      </c>
      <c r="Q303" s="27">
        <f>IFERROR(VLOOKUP(R303,Sheet2!V:X,3,FALSE),VLOOKUP(B303,Sheet5!D:H,5,0))</f>
        <v>340020004</v>
      </c>
      <c r="R303" s="27" t="str">
        <f>IF(E303=2,INDEX(Sheet2!P:P,MATCH(C303,Sheet2!A:A,0)),INDEX(Sheet2!AB:AB,MATCH(N303,Sheet2!AA:AA,0)))</f>
        <v>防御强化</v>
      </c>
      <c r="S303" s="27" t="str">
        <f>IF($E303=2,INDEX(Sheet2!Q:Q,MATCH($C303,Sheet2!$A:$A,0)),IF(OR(N303=3,N303=8,N303=13,,N303=38),INDEX(Sheet2!$AC:$AC,MATCH($N303,Sheet2!$AA:$AA,0))&amp;O303,INDEX(Sheet2!$AC:$AC,MATCH($N303,Sheet2!$AA:$AA,0))&amp;(O303/10)&amp;"%"))</f>
        <v>觉醒后基础防御力增加104</v>
      </c>
      <c r="T303" s="3" t="str">
        <f>INDEX(Sheet6!G:G,MATCH(B303,Sheet6!A:A,0))</f>
        <v>1210007,16|1430002,12</v>
      </c>
      <c r="U303" s="3">
        <v>1120001</v>
      </c>
      <c r="V303" s="3">
        <f>INDEX(Sheet6!H:H,MATCH(B303,Sheet6!A:A,0))</f>
        <v>53800</v>
      </c>
      <c r="W303" s="23">
        <v>0</v>
      </c>
      <c r="X303" s="3" t="s">
        <v>1340</v>
      </c>
      <c r="Y303" s="23">
        <v>1120001</v>
      </c>
      <c r="Z303" s="23">
        <v>269000</v>
      </c>
      <c r="AA303" s="27" t="str">
        <f>IF($E303=2,INDEX(Sheet2!Q:Q,MATCH($C303,Sheet2!$A:$A,0)),IF(OR(N303=3,N303=8,N303=13,,N303=38),INDEX(Sheet2!$AC:$AC,MATCH($N303,Sheet2!$AA:$AA,0))&amp;O303,INDEX(Sheet2!$AC:$AC,MATCH($N303,Sheet2!$AA:$AA,0))&amp;(O303/10)&amp;"%"))</f>
        <v>觉醒后基础防御力增加104</v>
      </c>
    </row>
    <row r="304" spans="1:27">
      <c r="A304" s="23" t="s">
        <v>53</v>
      </c>
      <c r="B304" s="23">
        <f t="shared" si="13"/>
        <v>1919</v>
      </c>
      <c r="C304" s="3">
        <v>19</v>
      </c>
      <c r="D304" s="3">
        <v>19</v>
      </c>
      <c r="E304" s="3">
        <f t="shared" si="9"/>
        <v>1</v>
      </c>
      <c r="F304" s="3">
        <f>IF(AND($D304=1,$E304=1),VLOOKUP($C304,Sheet2!$A:$J,3,0),IF($E304=2,INDEX(Sheet2!G:G,MATCH($C304,Sheet2!$A:$A,0)+1),F303))</f>
        <v>1901</v>
      </c>
      <c r="G304" s="3">
        <f>IF(AND($D304=1,$E304=1),VLOOKUP($C304,Sheet2!$A:$J,4,0),IF($E304=2,INDEX(Sheet2!H:H,MATCH($C304,Sheet2!$A:$A,0)+1),G303))</f>
        <v>1902</v>
      </c>
      <c r="H304" s="3">
        <f>IF(AND($D304=1,$E304=1),VLOOKUP($C304,Sheet2!$A:$J,5,0),IF($E304=2,INDEX(Sheet2!I:I,MATCH($C304,Sheet2!$A:$A,0)+1),H303))</f>
        <v>1907</v>
      </c>
      <c r="I304" s="3">
        <f>IF(AND($D304=1,$E304=1),VLOOKUP($C304,Sheet2!$A:$J,6,0),IF($E304=2,INDEX(Sheet2!J:J,MATCH($C304,Sheet2!$A:$A,0)+1),I303))</f>
        <v>0</v>
      </c>
      <c r="K304" s="31">
        <v>0</v>
      </c>
      <c r="L304" s="31">
        <v>0</v>
      </c>
      <c r="M304" s="31">
        <v>0</v>
      </c>
      <c r="N304" s="27">
        <f>VLOOKUP(B304,Sheet5!$D:$G,3,0)</f>
        <v>3</v>
      </c>
      <c r="O304" s="27">
        <f>VLOOKUP(B304,Sheet5!$D:$G,4,0)</f>
        <v>960</v>
      </c>
      <c r="P304" s="27" t="s">
        <v>58</v>
      </c>
      <c r="Q304" s="27">
        <f>IFERROR(VLOOKUP(R304,Sheet2!V:X,3,FALSE),VLOOKUP(B304,Sheet5!D:H,5,0))</f>
        <v>340020010</v>
      </c>
      <c r="R304" s="27" t="str">
        <f>IF(E304=2,INDEX(Sheet2!P:P,MATCH(C304,Sheet2!A:A,0)),INDEX(Sheet2!AB:AB,MATCH(N304,Sheet2!AA:AA,0)))</f>
        <v>生命强化</v>
      </c>
      <c r="S304" s="27" t="str">
        <f>IF($E304=2,INDEX(Sheet2!Q:Q,MATCH($C304,Sheet2!$A:$A,0)),IF(OR(N304=3,N304=8,N304=13,,N304=38),INDEX(Sheet2!$AC:$AC,MATCH($N304,Sheet2!$AA:$AA,0))&amp;O304,INDEX(Sheet2!$AC:$AC,MATCH($N304,Sheet2!$AA:$AA,0))&amp;(O304/10)&amp;"%"))</f>
        <v>觉醒后基础生命上限增加960</v>
      </c>
      <c r="T304" s="3" t="str">
        <f>INDEX(Sheet6!G:G,MATCH(B304,Sheet6!A:A,0))</f>
        <v>1210007,21|1430002,15</v>
      </c>
      <c r="U304" s="3">
        <v>1120001</v>
      </c>
      <c r="V304" s="3">
        <f>INDEX(Sheet6!H:H,MATCH(B304,Sheet6!A:A,0))</f>
        <v>75200</v>
      </c>
      <c r="W304" s="23">
        <v>0</v>
      </c>
      <c r="X304" s="3" t="s">
        <v>1341</v>
      </c>
      <c r="Y304" s="23">
        <v>1120001</v>
      </c>
      <c r="Z304" s="23">
        <v>376000</v>
      </c>
      <c r="AA304" s="27" t="str">
        <f>IF($E304=2,INDEX(Sheet2!Q:Q,MATCH($C304,Sheet2!$A:$A,0)),IF(OR(N304=3,N304=8,N304=13,,N304=38),INDEX(Sheet2!$AC:$AC,MATCH($N304,Sheet2!$AA:$AA,0))&amp;O304,INDEX(Sheet2!$AC:$AC,MATCH($N304,Sheet2!$AA:$AA,0))&amp;(O304/10)&amp;"%"))</f>
        <v>觉醒后基础生命上限增加960</v>
      </c>
    </row>
    <row r="305" spans="1:27">
      <c r="A305" s="23" t="s">
        <v>53</v>
      </c>
      <c r="B305" s="23">
        <f t="shared" si="13"/>
        <v>1920</v>
      </c>
      <c r="C305" s="3">
        <v>19</v>
      </c>
      <c r="D305" s="3">
        <v>20</v>
      </c>
      <c r="E305" s="3">
        <f t="shared" si="9"/>
        <v>1</v>
      </c>
      <c r="F305" s="3">
        <f>IF(AND($D305=1,$E305=1),VLOOKUP($C305,Sheet2!$A:$J,3,0),IF($E305=2,INDEX(Sheet2!G:G,MATCH($C305,Sheet2!$A:$A,0)+1),F304))</f>
        <v>1901</v>
      </c>
      <c r="G305" s="3">
        <f>IF(AND($D305=1,$E305=1),VLOOKUP($C305,Sheet2!$A:$J,4,0),IF($E305=2,INDEX(Sheet2!H:H,MATCH($C305,Sheet2!$A:$A,0)+1),G304))</f>
        <v>1902</v>
      </c>
      <c r="H305" s="3">
        <f>IF(AND($D305=1,$E305=1),VLOOKUP($C305,Sheet2!$A:$J,5,0),IF($E305=2,INDEX(Sheet2!I:I,MATCH($C305,Sheet2!$A:$A,0)+1),H304))</f>
        <v>1907</v>
      </c>
      <c r="I305" s="3">
        <f>IF(AND($D305=1,$E305=1),VLOOKUP($C305,Sheet2!$A:$J,6,0),IF($E305=2,INDEX(Sheet2!J:J,MATCH($C305,Sheet2!$A:$A,0)+1),I304))</f>
        <v>0</v>
      </c>
      <c r="K305" s="31">
        <v>0</v>
      </c>
      <c r="L305" s="31">
        <v>0</v>
      </c>
      <c r="M305" s="31">
        <v>0</v>
      </c>
      <c r="N305" s="27">
        <f>VLOOKUP(B305,Sheet5!$D:$G,3,0)</f>
        <v>8</v>
      </c>
      <c r="O305" s="27">
        <f>VLOOKUP(B305,Sheet5!$D:$G,4,0)</f>
        <v>160</v>
      </c>
      <c r="P305" s="27" t="s">
        <v>59</v>
      </c>
      <c r="Q305" s="27">
        <f>IFERROR(VLOOKUP(R305,Sheet2!V:X,3,FALSE),VLOOKUP(B305,Sheet5!D:H,5,0))</f>
        <v>340020007</v>
      </c>
      <c r="R305" s="27" t="str">
        <f>IF(E305=2,INDEX(Sheet2!P:P,MATCH(C305,Sheet2!A:A,0)),INDEX(Sheet2!AB:AB,MATCH(N305,Sheet2!AA:AA,0)))</f>
        <v>攻击强化</v>
      </c>
      <c r="S305" s="27" t="str">
        <f>IF($E305=2,INDEX(Sheet2!Q:Q,MATCH($C305,Sheet2!$A:$A,0)),IF(OR(N305=3,N305=8,N305=13,,N305=38),INDEX(Sheet2!$AC:$AC,MATCH($N305,Sheet2!$AA:$AA,0))&amp;O305,INDEX(Sheet2!$AC:$AC,MATCH($N305,Sheet2!$AA:$AA,0))&amp;(O305/10)&amp;"%"))</f>
        <v>觉醒后基础攻击力增加160</v>
      </c>
      <c r="T305" s="3" t="str">
        <f>INDEX(Sheet6!G:G,MATCH(B305,Sheet6!A:A,0))</f>
        <v>1210007,24|1430002,18</v>
      </c>
      <c r="U305" s="3">
        <v>1120001</v>
      </c>
      <c r="V305" s="3">
        <f>INDEX(Sheet6!H:H,MATCH(B305,Sheet6!A:A,0))</f>
        <v>103200</v>
      </c>
      <c r="W305" s="23">
        <v>0</v>
      </c>
      <c r="X305" s="3" t="s">
        <v>1342</v>
      </c>
      <c r="Y305" s="23">
        <v>1120001</v>
      </c>
      <c r="Z305" s="23">
        <v>516000</v>
      </c>
      <c r="AA305" s="27" t="str">
        <f>IF($E305=2,INDEX(Sheet2!Q:Q,MATCH($C305,Sheet2!$A:$A,0)),IF(OR(N305=3,N305=8,N305=13,,N305=38),INDEX(Sheet2!$AC:$AC,MATCH($N305,Sheet2!$AA:$AA,0))&amp;O305,INDEX(Sheet2!$AC:$AC,MATCH($N305,Sheet2!$AA:$AA,0))&amp;(O305/10)&amp;"%"))</f>
        <v>觉醒后基础攻击力增加160</v>
      </c>
    </row>
    <row r="306" spans="1:27">
      <c r="A306" s="23" t="s">
        <v>53</v>
      </c>
      <c r="B306" s="23">
        <f t="shared" si="13"/>
        <v>1921</v>
      </c>
      <c r="C306" s="3">
        <v>19</v>
      </c>
      <c r="D306" s="3">
        <v>21</v>
      </c>
      <c r="E306" s="3">
        <f t="shared" si="9"/>
        <v>2</v>
      </c>
      <c r="F306" s="3">
        <f>IF(AND($D306=1,$E306=1),VLOOKUP($C306,Sheet2!$A:$J,3,0),IF($E306=2,INDEX(Sheet2!G:G,MATCH($C306,Sheet2!$A:$A,0)+2),F305))</f>
        <v>1901</v>
      </c>
      <c r="G306" s="3">
        <f>IF(AND($D306=1,$E306=1),VLOOKUP($C306,Sheet2!$A:$J,4,0),IF($E306=2,INDEX(Sheet2!H:H,MATCH($C306,Sheet2!$A:$A,0)+2),G305))</f>
        <v>1908</v>
      </c>
      <c r="H306" s="3">
        <f>IF(AND($D306=1,$E306=1),VLOOKUP($C306,Sheet2!$A:$J,5,0),IF($E306=2,INDEX(Sheet2!I:I,MATCH($C306,Sheet2!$A:$A,0)+2),H305))</f>
        <v>1907</v>
      </c>
      <c r="I306" s="3">
        <f>IF(AND($D306=1,$E306=1),VLOOKUP($C306,Sheet2!$A:$J,6,0),IF($E306=2,INDEX(Sheet2!J:J,MATCH($C306,Sheet2!$A:$A,0)+2),I305))</f>
        <v>0</v>
      </c>
      <c r="K306" s="31">
        <v>0</v>
      </c>
      <c r="L306" s="31">
        <v>0</v>
      </c>
      <c r="M306" s="31">
        <v>0</v>
      </c>
      <c r="N306" s="27">
        <f>VLOOKUP(B306,Sheet5!$D:$G,3,0)</f>
        <v>0</v>
      </c>
      <c r="O306" s="27">
        <f>VLOOKUP(B306,Sheet5!$D:$G,4,0)</f>
        <v>0</v>
      </c>
      <c r="P306" s="27" t="s">
        <v>60</v>
      </c>
      <c r="Q306" s="27">
        <f>IFERROR(VLOOKUP(R306,Sheet2!V:X,3,FALSE),VLOOKUP(B306,Sheet5!D:H,5,0))</f>
        <v>311001902</v>
      </c>
      <c r="R306" s="27" t="str">
        <f>IF(E306=2,INDEX(Sheet2!P:P,MATCH(C306,Sheet2!A:A,0)+2),INDEX(Sheet2!AB:AB,MATCH(N306,Sheet2!AA:AA,0)))</f>
        <v>微笑之力(觉醒)</v>
      </c>
      <c r="S306" s="27" t="s">
        <v>2317</v>
      </c>
      <c r="T306" s="3" t="str">
        <f>INDEX(Sheet6!G:G,MATCH(B306,Sheet6!A:A,0))</f>
        <v>1430004,3</v>
      </c>
      <c r="U306" s="3">
        <v>1120001</v>
      </c>
      <c r="V306" s="3">
        <f>INDEX(Sheet6!H:H,MATCH(B306,Sheet6!A:A,0))</f>
        <v>139200</v>
      </c>
      <c r="W306" s="23">
        <v>0</v>
      </c>
      <c r="X306" s="3" t="s">
        <v>1343</v>
      </c>
      <c r="Y306" s="23">
        <v>1120001</v>
      </c>
      <c r="Z306" s="23">
        <v>696000</v>
      </c>
      <c r="AA306" s="27" t="str">
        <f>IF($E306=2,INDEX(Sheet2!Q:Q,MATCH($C306,Sheet2!$A:$A,0)+2),IF(OR(N306=3,N306=8,N306=13,,N306=38),INDEX(Sheet2!$AC:$AC,MATCH($N306,Sheet2!$AA:$AA,0))&amp;O306,INDEX(Sheet2!$AC:$AC,MATCH($N306,Sheet2!$AA:$AA,0))&amp;(O306/10)&amp;"%"))</f>
        <v>&lt;color=#e56000&gt;暴走世界&lt;/color&gt;对自身的治疗提高&lt;color=#e56000&gt;55%&lt;/color&gt;</v>
      </c>
    </row>
    <row r="307" spans="1:27">
      <c r="A307" s="23" t="s">
        <v>53</v>
      </c>
      <c r="B307" s="23">
        <f t="shared" si="13"/>
        <v>1922</v>
      </c>
      <c r="C307" s="3">
        <v>19</v>
      </c>
      <c r="D307" s="3">
        <v>22</v>
      </c>
      <c r="E307" s="3">
        <f t="shared" si="9"/>
        <v>1</v>
      </c>
      <c r="F307" s="3">
        <f>IF(AND($D307=1,$E307=1),VLOOKUP($C307,Sheet2!$A:$J,3,0),IF($E307=2,INDEX(Sheet2!G:G,MATCH($C307,Sheet2!$A:$A,0)+2),F306))</f>
        <v>1901</v>
      </c>
      <c r="G307" s="3">
        <f>IF(AND($D307=1,$E307=1),VLOOKUP($C307,Sheet2!$A:$J,4,0),IF($E307=2,INDEX(Sheet2!H:H,MATCH($C307,Sheet2!$A:$A,0)+2),G306))</f>
        <v>1908</v>
      </c>
      <c r="H307" s="3">
        <f>IF(AND($D307=1,$E307=1),VLOOKUP($C307,Sheet2!$A:$J,5,0),IF($E307=2,INDEX(Sheet2!I:I,MATCH($C307,Sheet2!$A:$A,0)+2),H306))</f>
        <v>1907</v>
      </c>
      <c r="I307" s="3">
        <f>IF(AND($D307=1,$E307=1),VLOOKUP($C307,Sheet2!$A:$J,6,0),IF($E307=2,INDEX(Sheet2!J:J,MATCH($C307,Sheet2!$A:$A,0)+2),I306))</f>
        <v>0</v>
      </c>
      <c r="K307" s="31">
        <v>0</v>
      </c>
      <c r="L307" s="31">
        <v>0</v>
      </c>
      <c r="M307" s="31">
        <v>0</v>
      </c>
      <c r="N307" s="27">
        <f>VLOOKUP(B307,Sheet5!$D:$G,3,0)</f>
        <v>8</v>
      </c>
      <c r="O307" s="27">
        <f>VLOOKUP(B307,Sheet5!$D:$G,4,0)</f>
        <v>80</v>
      </c>
      <c r="P307" s="27" t="s">
        <v>54</v>
      </c>
      <c r="Q307" s="27">
        <f>IFERROR(VLOOKUP(R307,Sheet2!V:X,3,FALSE),VLOOKUP(B307,Sheet5!D:H,5,0))</f>
        <v>340020006</v>
      </c>
      <c r="R307" s="27" t="str">
        <f>IF($E307=2,INDEX(Sheet2!P:P,MATCH($C307,Sheet2!$A:$A,0)),INDEX(Sheet2!$AB:$AB,MATCH($N307,Sheet2!$AA:$AA,0)))</f>
        <v>攻击强化</v>
      </c>
      <c r="S307" s="27" t="str">
        <f>IF($E307=2,INDEX(Sheet2!Q:Q,MATCH($C307,Sheet2!$A:$A,0)),IF(OR(N307=3,N307=8,N307=13,,N307=38),INDEX(Sheet2!$AC:$AC,MATCH($N307,Sheet2!$AA:$AA,0))&amp;O307,INDEX(Sheet2!$AC:$AC,MATCH($N307,Sheet2!$AA:$AA,0))&amp;(O307/10)&amp;"%"))</f>
        <v>觉醒后基础攻击力增加80</v>
      </c>
      <c r="T307" s="3" t="str">
        <f>INDEX(Sheet6!G:G,MATCH(B307,Sheet6!A:A,0))</f>
        <v>1210007,9|1430002,9</v>
      </c>
      <c r="U307" s="3">
        <v>1120001</v>
      </c>
      <c r="V307" s="3">
        <f>INDEX(Sheet6!H:H,MATCH(B307,Sheet6!A:A,0))</f>
        <v>26000</v>
      </c>
      <c r="W307" s="23">
        <v>0</v>
      </c>
      <c r="X307" s="3" t="s">
        <v>1337</v>
      </c>
      <c r="Y307" s="23">
        <v>1120001</v>
      </c>
      <c r="Z307" s="23">
        <v>104000</v>
      </c>
      <c r="AA307" s="27" t="str">
        <f>IF($E307=2,INDEX(Sheet2!Q:Q,MATCH($C307,Sheet2!$A:$A,0)),IF(OR(N307=3,N307=8,N307=13,,N307=38),INDEX(Sheet2!$AC:$AC,MATCH($N307,Sheet2!$AA:$AA,0))&amp;O307,INDEX(Sheet2!$AC:$AC,MATCH($N307,Sheet2!$AA:$AA,0))&amp;(O307/10)&amp;"%"))</f>
        <v>觉醒后基础攻击力增加80</v>
      </c>
    </row>
    <row r="308" spans="1:27">
      <c r="A308" s="23" t="s">
        <v>53</v>
      </c>
      <c r="B308" s="23">
        <f t="shared" si="13"/>
        <v>1923</v>
      </c>
      <c r="C308" s="3">
        <v>19</v>
      </c>
      <c r="D308" s="3">
        <v>23</v>
      </c>
      <c r="E308" s="3">
        <f t="shared" si="9"/>
        <v>1</v>
      </c>
      <c r="F308" s="3">
        <f>IF(AND($D308=1,$E308=1),VLOOKUP($C308,Sheet2!$A:$J,3,0),IF($E308=2,INDEX(Sheet2!G:G,MATCH($C308,Sheet2!$A:$A,0)+2),F307))</f>
        <v>1901</v>
      </c>
      <c r="G308" s="3">
        <f>IF(AND($D308=1,$E308=1),VLOOKUP($C308,Sheet2!$A:$J,4,0),IF($E308=2,INDEX(Sheet2!H:H,MATCH($C308,Sheet2!$A:$A,0)+2),G307))</f>
        <v>1908</v>
      </c>
      <c r="H308" s="3">
        <f>IF(AND($D308=1,$E308=1),VLOOKUP($C308,Sheet2!$A:$J,5,0),IF($E308=2,INDEX(Sheet2!I:I,MATCH($C308,Sheet2!$A:$A,0)+2),H307))</f>
        <v>1907</v>
      </c>
      <c r="I308" s="3">
        <f>IF(AND($D308=1,$E308=1),VLOOKUP($C308,Sheet2!$A:$J,6,0),IF($E308=2,INDEX(Sheet2!J:J,MATCH($C308,Sheet2!$A:$A,0)+2),I307))</f>
        <v>0</v>
      </c>
      <c r="K308" s="31">
        <v>0</v>
      </c>
      <c r="L308" s="31">
        <v>0</v>
      </c>
      <c r="M308" s="31">
        <v>0</v>
      </c>
      <c r="N308" s="27">
        <f>VLOOKUP(B308,Sheet5!$D:$G,3,0)</f>
        <v>3</v>
      </c>
      <c r="O308" s="27">
        <f>VLOOKUP(B308,Sheet5!$D:$G,4,0)</f>
        <v>480</v>
      </c>
      <c r="P308" s="27" t="s">
        <v>55</v>
      </c>
      <c r="Q308" s="27">
        <f>IFERROR(VLOOKUP(R308,Sheet2!V:X,3,FALSE),VLOOKUP(B308,Sheet5!D:H,5,0))</f>
        <v>340020009</v>
      </c>
      <c r="R308" s="27" t="str">
        <f>IF(E308=2,INDEX(Sheet2!P:P,MATCH(C308,Sheet2!A:A,0)),INDEX(Sheet2!AB:AB,MATCH(N308,Sheet2!AA:AA,0)))</f>
        <v>生命强化</v>
      </c>
      <c r="S308" s="27" t="str">
        <f>IF($E308=2,INDEX(Sheet2!Q:Q,MATCH($C308,Sheet2!$A:$A,0)),IF(OR(N308=3,N308=8,N308=13,,N308=38),INDEX(Sheet2!$AC:$AC,MATCH($N308,Sheet2!$AA:$AA,0))&amp;O308,INDEX(Sheet2!$AC:$AC,MATCH($N308,Sheet2!$AA:$AA,0))&amp;(O308/10)&amp;"%"))</f>
        <v>觉醒后基础生命上限增加480</v>
      </c>
      <c r="T308" s="3" t="str">
        <f>INDEX(Sheet6!G:G,MATCH(B308,Sheet6!A:A,0))</f>
        <v>1210007,13|1430002,18</v>
      </c>
      <c r="U308" s="3">
        <v>1120001</v>
      </c>
      <c r="V308" s="3">
        <f>INDEX(Sheet6!H:H,MATCH(B308,Sheet6!A:A,0))</f>
        <v>30000</v>
      </c>
      <c r="W308" s="23">
        <v>0</v>
      </c>
      <c r="X308" s="3" t="s">
        <v>1338</v>
      </c>
      <c r="Y308" s="23">
        <v>1120001</v>
      </c>
      <c r="Z308" s="23">
        <v>120000</v>
      </c>
      <c r="AA308" s="27" t="str">
        <f>IF($E308=2,INDEX(Sheet2!Q:Q,MATCH($C308,Sheet2!$A:$A,0)),IF(OR(N308=3,N308=8,N308=13,,N308=38),INDEX(Sheet2!$AC:$AC,MATCH($N308,Sheet2!$AA:$AA,0))&amp;O308,INDEX(Sheet2!$AC:$AC,MATCH($N308,Sheet2!$AA:$AA,0))&amp;(O308/10)&amp;"%"))</f>
        <v>觉醒后基础生命上限增加480</v>
      </c>
    </row>
    <row r="309" spans="1:27">
      <c r="A309" s="23" t="s">
        <v>53</v>
      </c>
      <c r="B309" s="23">
        <f t="shared" si="13"/>
        <v>1924</v>
      </c>
      <c r="C309" s="3">
        <v>19</v>
      </c>
      <c r="D309" s="3">
        <v>24</v>
      </c>
      <c r="E309" s="3">
        <f t="shared" si="9"/>
        <v>1</v>
      </c>
      <c r="F309" s="3">
        <f>IF(AND($D309=1,$E309=1),VLOOKUP($C309,Sheet2!$A:$J,3,0),IF($E309=2,INDEX(Sheet2!G:G,MATCH($C309,Sheet2!$A:$A,0)+2),F308))</f>
        <v>1901</v>
      </c>
      <c r="G309" s="3">
        <f>IF(AND($D309=1,$E309=1),VLOOKUP($C309,Sheet2!$A:$J,4,0),IF($E309=2,INDEX(Sheet2!H:H,MATCH($C309,Sheet2!$A:$A,0)+2),G308))</f>
        <v>1908</v>
      </c>
      <c r="H309" s="3">
        <f>IF(AND($D309=1,$E309=1),VLOOKUP($C309,Sheet2!$A:$J,5,0),IF($E309=2,INDEX(Sheet2!I:I,MATCH($C309,Sheet2!$A:$A,0)+2),H308))</f>
        <v>1907</v>
      </c>
      <c r="I309" s="3">
        <f>IF(AND($D309=1,$E309=1),VLOOKUP($C309,Sheet2!$A:$J,6,0),IF($E309=2,INDEX(Sheet2!J:J,MATCH($C309,Sheet2!$A:$A,0)+2),I308))</f>
        <v>0</v>
      </c>
      <c r="K309" s="31">
        <v>0</v>
      </c>
      <c r="L309" s="31">
        <v>0</v>
      </c>
      <c r="M309" s="31">
        <v>0</v>
      </c>
      <c r="N309" s="27">
        <f>VLOOKUP(B309,Sheet5!$D:$G,3,0)</f>
        <v>13</v>
      </c>
      <c r="O309" s="27">
        <f>VLOOKUP(B309,Sheet5!$D:$G,4,0)</f>
        <v>52</v>
      </c>
      <c r="P309" s="27" t="s">
        <v>56</v>
      </c>
      <c r="Q309" s="27">
        <f>IFERROR(VLOOKUP(R309,Sheet2!V:X,3,FALSE),VLOOKUP(B309,Sheet5!D:H,5,0))</f>
        <v>340020005</v>
      </c>
      <c r="R309" s="27" t="str">
        <f>IF(E309=2,INDEX(Sheet2!P:P,MATCH(C309,Sheet2!A:A,0)),INDEX(Sheet2!AB:AB,MATCH(N309,Sheet2!AA:AA,0)))</f>
        <v>防御强化</v>
      </c>
      <c r="S309" s="27" t="str">
        <f>IF($E309=2,INDEX(Sheet2!Q:Q,MATCH($C309,Sheet2!$A:$A,0)),IF(OR(N309=3,N309=8,N309=13,,N309=38),INDEX(Sheet2!$AC:$AC,MATCH($N309,Sheet2!$AA:$AA,0))&amp;O309,INDEX(Sheet2!$AC:$AC,MATCH($N309,Sheet2!$AA:$AA,0))&amp;(O309/10)&amp;"%"))</f>
        <v>觉醒后基础防御力增加52</v>
      </c>
      <c r="T309" s="3" t="str">
        <f>INDEX(Sheet6!G:G,MATCH(B309,Sheet6!A:A,0))</f>
        <v>1210007,17|1430002,27</v>
      </c>
      <c r="U309" s="3">
        <v>1120001</v>
      </c>
      <c r="V309" s="3">
        <f>INDEX(Sheet6!H:H,MATCH(B309,Sheet6!A:A,0))</f>
        <v>45000</v>
      </c>
      <c r="W309" s="23">
        <v>0</v>
      </c>
      <c r="X309" s="3" t="s">
        <v>1339</v>
      </c>
      <c r="Y309" s="23">
        <v>1120001</v>
      </c>
      <c r="Z309" s="23">
        <v>180000</v>
      </c>
      <c r="AA309" s="27" t="str">
        <f>IF($E309=2,INDEX(Sheet2!Q:Q,MATCH($C309,Sheet2!$A:$A,0)),IF(OR(N309=3,N309=8,N309=13,,N309=38),INDEX(Sheet2!$AC:$AC,MATCH($N309,Sheet2!$AA:$AA,0))&amp;O309,INDEX(Sheet2!$AC:$AC,MATCH($N309,Sheet2!$AA:$AA,0))&amp;(O309/10)&amp;"%"))</f>
        <v>觉醒后基础防御力增加52</v>
      </c>
    </row>
    <row r="310" spans="1:27">
      <c r="A310" s="23" t="s">
        <v>53</v>
      </c>
      <c r="B310" s="23">
        <f t="shared" si="13"/>
        <v>1925</v>
      </c>
      <c r="C310" s="3">
        <v>19</v>
      </c>
      <c r="D310" s="3">
        <v>25</v>
      </c>
      <c r="E310" s="3">
        <f t="shared" si="9"/>
        <v>1</v>
      </c>
      <c r="F310" s="3">
        <f>IF(AND($D310=1,$E310=1),VLOOKUP($C310,Sheet2!$A:$J,3,0),IF($E310=2,INDEX(Sheet2!G:G,MATCH($C310,Sheet2!$A:$A,0)+2),F309))</f>
        <v>1901</v>
      </c>
      <c r="G310" s="3">
        <f>IF(AND($D310=1,$E310=1),VLOOKUP($C310,Sheet2!$A:$J,4,0),IF($E310=2,INDEX(Sheet2!H:H,MATCH($C310,Sheet2!$A:$A,0)+2),G309))</f>
        <v>1908</v>
      </c>
      <c r="H310" s="3">
        <f>IF(AND($D310=1,$E310=1),VLOOKUP($C310,Sheet2!$A:$J,5,0),IF($E310=2,INDEX(Sheet2!I:I,MATCH($C310,Sheet2!$A:$A,0)+2),H309))</f>
        <v>1907</v>
      </c>
      <c r="I310" s="3">
        <f>IF(AND($D310=1,$E310=1),VLOOKUP($C310,Sheet2!$A:$J,6,0),IF($E310=2,INDEX(Sheet2!J:J,MATCH($C310,Sheet2!$A:$A,0)+2),I309))</f>
        <v>0</v>
      </c>
      <c r="K310" s="31">
        <v>0</v>
      </c>
      <c r="L310" s="31">
        <v>0</v>
      </c>
      <c r="M310" s="31">
        <v>0</v>
      </c>
      <c r="N310" s="27">
        <f>VLOOKUP(B310,Sheet5!$D:$G,3,0)</f>
        <v>13</v>
      </c>
      <c r="O310" s="27">
        <f>VLOOKUP(B310,Sheet5!$D:$G,4,0)</f>
        <v>104</v>
      </c>
      <c r="P310" s="27" t="s">
        <v>57</v>
      </c>
      <c r="Q310" s="27">
        <f>IFERROR(VLOOKUP(R310,Sheet2!V:X,3,FALSE),VLOOKUP(B310,Sheet5!D:H,5,0))</f>
        <v>340020004</v>
      </c>
      <c r="R310" s="27" t="str">
        <f>IF(E310=2,INDEX(Sheet2!P:P,MATCH(C310,Sheet2!A:A,0)),INDEX(Sheet2!AB:AB,MATCH(N310,Sheet2!AA:AA,0)))</f>
        <v>防御强化</v>
      </c>
      <c r="S310" s="27" t="str">
        <f>IF($E310=2,INDEX(Sheet2!Q:Q,MATCH($C310,Sheet2!$A:$A,0)),IF(OR(N310=3,N310=8,N310=13,,N310=38),INDEX(Sheet2!$AC:$AC,MATCH($N310,Sheet2!$AA:$AA,0))&amp;O310,INDEX(Sheet2!$AC:$AC,MATCH($N310,Sheet2!$AA:$AA,0))&amp;(O310/10)&amp;"%"))</f>
        <v>觉醒后基础防御力增加104</v>
      </c>
      <c r="T310" s="3" t="str">
        <f>INDEX(Sheet6!G:G,MATCH(B310,Sheet6!A:A,0))</f>
        <v>1210007,20|1430002,36</v>
      </c>
      <c r="U310" s="3">
        <v>1120001</v>
      </c>
      <c r="V310" s="3">
        <f>INDEX(Sheet6!H:H,MATCH(B310,Sheet6!A:A,0))</f>
        <v>67250</v>
      </c>
      <c r="W310" s="23">
        <v>0</v>
      </c>
      <c r="X310" s="3" t="s">
        <v>1340</v>
      </c>
      <c r="Y310" s="23">
        <v>1120001</v>
      </c>
      <c r="Z310" s="23">
        <v>269000</v>
      </c>
      <c r="AA310" s="27" t="str">
        <f>IF($E310=2,INDEX(Sheet2!Q:Q,MATCH($C310,Sheet2!$A:$A,0)),IF(OR(N310=3,N310=8,N310=13,,N310=38),INDEX(Sheet2!$AC:$AC,MATCH($N310,Sheet2!$AA:$AA,0))&amp;O310,INDEX(Sheet2!$AC:$AC,MATCH($N310,Sheet2!$AA:$AA,0))&amp;(O310/10)&amp;"%"))</f>
        <v>觉醒后基础防御力增加104</v>
      </c>
    </row>
    <row r="311" spans="1:27">
      <c r="A311" s="23" t="s">
        <v>53</v>
      </c>
      <c r="B311" s="23">
        <f t="shared" si="13"/>
        <v>1926</v>
      </c>
      <c r="C311" s="3">
        <v>19</v>
      </c>
      <c r="D311" s="3">
        <v>26</v>
      </c>
      <c r="E311" s="3">
        <f t="shared" si="9"/>
        <v>1</v>
      </c>
      <c r="F311" s="3">
        <f>IF(AND($D311=1,$E311=1),VLOOKUP($C311,Sheet2!$A:$J,3,0),IF($E311=2,INDEX(Sheet2!G:G,MATCH($C311,Sheet2!$A:$A,0)+2),F310))</f>
        <v>1901</v>
      </c>
      <c r="G311" s="3">
        <f>IF(AND($D311=1,$E311=1),VLOOKUP($C311,Sheet2!$A:$J,4,0),IF($E311=2,INDEX(Sheet2!H:H,MATCH($C311,Sheet2!$A:$A,0)+2),G310))</f>
        <v>1908</v>
      </c>
      <c r="H311" s="3">
        <f>IF(AND($D311=1,$E311=1),VLOOKUP($C311,Sheet2!$A:$J,5,0),IF($E311=2,INDEX(Sheet2!I:I,MATCH($C311,Sheet2!$A:$A,0)+2),H310))</f>
        <v>1907</v>
      </c>
      <c r="I311" s="3">
        <f>IF(AND($D311=1,$E311=1),VLOOKUP($C311,Sheet2!$A:$J,6,0),IF($E311=2,INDEX(Sheet2!J:J,MATCH($C311,Sheet2!$A:$A,0)+2),I310))</f>
        <v>0</v>
      </c>
      <c r="K311" s="31">
        <v>0</v>
      </c>
      <c r="L311" s="31">
        <v>0</v>
      </c>
      <c r="M311" s="31">
        <v>0</v>
      </c>
      <c r="N311" s="27">
        <f>VLOOKUP(B311,Sheet5!$D:$G,3,0)</f>
        <v>3</v>
      </c>
      <c r="O311" s="27">
        <f>VLOOKUP(B311,Sheet5!$D:$G,4,0)</f>
        <v>960</v>
      </c>
      <c r="P311" s="27" t="s">
        <v>58</v>
      </c>
      <c r="Q311" s="27">
        <f>IFERROR(VLOOKUP(R311,Sheet2!V:X,3,FALSE),VLOOKUP(B311,Sheet5!D:H,5,0))</f>
        <v>340020010</v>
      </c>
      <c r="R311" s="27" t="str">
        <f>IF(E311=2,INDEX(Sheet2!P:P,MATCH(C311,Sheet2!A:A,0)),INDEX(Sheet2!AB:AB,MATCH(N311,Sheet2!AA:AA,0)))</f>
        <v>生命强化</v>
      </c>
      <c r="S311" s="27" t="str">
        <f>IF($E311=2,INDEX(Sheet2!Q:Q,MATCH($C311,Sheet2!$A:$A,0)),IF(OR(N311=3,N311=8,N311=13,,N311=38),INDEX(Sheet2!$AC:$AC,MATCH($N311,Sheet2!$AA:$AA,0))&amp;O311,INDEX(Sheet2!$AC:$AC,MATCH($N311,Sheet2!$AA:$AA,0))&amp;(O311/10)&amp;"%"))</f>
        <v>觉醒后基础生命上限增加960</v>
      </c>
      <c r="T311" s="3" t="str">
        <f>INDEX(Sheet6!G:G,MATCH(B311,Sheet6!A:A,0))</f>
        <v>1210007,27|1430002,45</v>
      </c>
      <c r="U311" s="3">
        <v>1120001</v>
      </c>
      <c r="V311" s="3">
        <f>INDEX(Sheet6!H:H,MATCH(B311,Sheet6!A:A,0))</f>
        <v>94000</v>
      </c>
      <c r="W311" s="23">
        <v>0</v>
      </c>
      <c r="X311" s="3" t="s">
        <v>1341</v>
      </c>
      <c r="Y311" s="23">
        <v>1120001</v>
      </c>
      <c r="Z311" s="23">
        <v>376000</v>
      </c>
      <c r="AA311" s="27" t="str">
        <f>IF($E311=2,INDEX(Sheet2!Q:Q,MATCH($C311,Sheet2!$A:$A,0)),IF(OR(N311=3,N311=8,N311=13,,N311=38),INDEX(Sheet2!$AC:$AC,MATCH($N311,Sheet2!$AA:$AA,0))&amp;O311,INDEX(Sheet2!$AC:$AC,MATCH($N311,Sheet2!$AA:$AA,0))&amp;(O311/10)&amp;"%"))</f>
        <v>觉醒后基础生命上限增加960</v>
      </c>
    </row>
    <row r="312" spans="1:27">
      <c r="A312" s="23" t="s">
        <v>53</v>
      </c>
      <c r="B312" s="23">
        <f t="shared" si="13"/>
        <v>1927</v>
      </c>
      <c r="C312" s="3">
        <v>19</v>
      </c>
      <c r="D312" s="3">
        <v>27</v>
      </c>
      <c r="E312" s="3">
        <f t="shared" si="9"/>
        <v>1</v>
      </c>
      <c r="F312" s="3">
        <f>IF(AND($D312=1,$E312=1),VLOOKUP($C312,Sheet2!$A:$J,3,0),IF($E312=2,INDEX(Sheet2!G:G,MATCH($C312,Sheet2!$A:$A,0)+2),F311))</f>
        <v>1901</v>
      </c>
      <c r="G312" s="3">
        <f>IF(AND($D312=1,$E312=1),VLOOKUP($C312,Sheet2!$A:$J,4,0),IF($E312=2,INDEX(Sheet2!H:H,MATCH($C312,Sheet2!$A:$A,0)+2),G311))</f>
        <v>1908</v>
      </c>
      <c r="H312" s="3">
        <f>IF(AND($D312=1,$E312=1),VLOOKUP($C312,Sheet2!$A:$J,5,0),IF($E312=2,INDEX(Sheet2!I:I,MATCH($C312,Sheet2!$A:$A,0)+2),H311))</f>
        <v>1907</v>
      </c>
      <c r="I312" s="3">
        <f>IF(AND($D312=1,$E312=1),VLOOKUP($C312,Sheet2!$A:$J,6,0),IF($E312=2,INDEX(Sheet2!J:J,MATCH($C312,Sheet2!$A:$A,0)+2),I311))</f>
        <v>0</v>
      </c>
      <c r="K312" s="31">
        <v>0</v>
      </c>
      <c r="L312" s="31">
        <v>0</v>
      </c>
      <c r="M312" s="31">
        <v>0</v>
      </c>
      <c r="N312" s="27">
        <f>VLOOKUP(B312,Sheet5!$D:$G,3,0)</f>
        <v>8</v>
      </c>
      <c r="O312" s="27">
        <f>VLOOKUP(B312,Sheet5!$D:$G,4,0)</f>
        <v>160</v>
      </c>
      <c r="P312" s="27" t="s">
        <v>59</v>
      </c>
      <c r="Q312" s="27">
        <f>IFERROR(VLOOKUP(R312,Sheet2!V:X,3,FALSE),VLOOKUP(B312,Sheet5!D:H,5,0))</f>
        <v>340020007</v>
      </c>
      <c r="R312" s="27" t="str">
        <f>IF(E312=2,INDEX(Sheet2!P:P,MATCH(C312,Sheet2!A:A,0)),INDEX(Sheet2!AB:AB,MATCH(N312,Sheet2!AA:AA,0)))</f>
        <v>攻击强化</v>
      </c>
      <c r="S312" s="27" t="str">
        <f>IF($E312=2,INDEX(Sheet2!Q:Q,MATCH($C312,Sheet2!$A:$A,0)),IF(OR(N312=3,N312=8,N312=13,,N312=38),INDEX(Sheet2!$AC:$AC,MATCH($N312,Sheet2!$AA:$AA,0))&amp;O312,INDEX(Sheet2!$AC:$AC,MATCH($N312,Sheet2!$AA:$AA,0))&amp;(O312/10)&amp;"%"))</f>
        <v>觉醒后基础攻击力增加160</v>
      </c>
      <c r="T312" s="3" t="str">
        <f>INDEX(Sheet6!G:G,MATCH(B312,Sheet6!A:A,0))</f>
        <v>1210007,30|1430002,54</v>
      </c>
      <c r="U312" s="3">
        <v>1120001</v>
      </c>
      <c r="V312" s="3">
        <f>INDEX(Sheet6!H:H,MATCH(B312,Sheet6!A:A,0))</f>
        <v>129000</v>
      </c>
      <c r="W312" s="23">
        <v>0</v>
      </c>
      <c r="X312" s="3" t="s">
        <v>1342</v>
      </c>
      <c r="Y312" s="23">
        <v>1120001</v>
      </c>
      <c r="Z312" s="23">
        <v>516000</v>
      </c>
      <c r="AA312" s="27" t="str">
        <f>IF($E312=2,INDEX(Sheet2!Q:Q,MATCH($C312,Sheet2!$A:$A,0)),IF(OR(N312=3,N312=8,N312=13,,N312=38),INDEX(Sheet2!$AC:$AC,MATCH($N312,Sheet2!$AA:$AA,0))&amp;O312,INDEX(Sheet2!$AC:$AC,MATCH($N312,Sheet2!$AA:$AA,0))&amp;(O312/10)&amp;"%"))</f>
        <v>觉醒后基础攻击力增加160</v>
      </c>
    </row>
    <row r="313" spans="1:27">
      <c r="A313" s="23" t="s">
        <v>53</v>
      </c>
      <c r="B313" s="23">
        <f t="shared" si="13"/>
        <v>1928</v>
      </c>
      <c r="C313" s="3">
        <v>19</v>
      </c>
      <c r="D313" s="3">
        <v>28</v>
      </c>
      <c r="E313" s="3">
        <f t="shared" si="9"/>
        <v>2</v>
      </c>
      <c r="F313" s="3">
        <f>IF(AND($D313=1,$E313=1),VLOOKUP($C313,Sheet2!$A:$J,3,0),IF($E313=2,INDEX(Sheet2!G:G,MATCH($C313,Sheet2!$A:$A,0)+3),F312))</f>
        <v>1901</v>
      </c>
      <c r="G313" s="3">
        <f>IF(AND($D313=1,$E313=1),VLOOKUP($C313,Sheet2!$A:$J,4,0),IF($E313=2,INDEX(Sheet2!H:H,MATCH($C313,Sheet2!$A:$A,0)+3),G312))</f>
        <v>1908</v>
      </c>
      <c r="H313" s="3">
        <f>IF(AND($D313=1,$E313=1),VLOOKUP($C313,Sheet2!$A:$J,5,0),IF($E313=2,INDEX(Sheet2!I:I,MATCH($C313,Sheet2!$A:$A,0)+3),H312))</f>
        <v>1909</v>
      </c>
      <c r="I313" s="3">
        <f>IF(AND($D313=1,$E313=1),VLOOKUP($C313,Sheet2!$A:$J,6,0),IF($E313=2,INDEX(Sheet2!J:J,MATCH($C313,Sheet2!$A:$A,0)+3),I312))</f>
        <v>0</v>
      </c>
      <c r="K313" s="31">
        <v>0</v>
      </c>
      <c r="L313" s="31">
        <v>0</v>
      </c>
      <c r="M313" s="31">
        <v>0</v>
      </c>
      <c r="N313" s="27">
        <f>VLOOKUP(B313,Sheet5!$D:$G,3,0)</f>
        <v>0</v>
      </c>
      <c r="O313" s="27">
        <f>VLOOKUP(B313,Sheet5!$D:$G,4,0)</f>
        <v>0</v>
      </c>
      <c r="P313" s="27" t="s">
        <v>60</v>
      </c>
      <c r="Q313" s="27">
        <f>IFERROR(VLOOKUP(R313,Sheet2!V:X,3,FALSE),VLOOKUP(B313,Sheet5!D:H,5,0))</f>
        <v>311001903</v>
      </c>
      <c r="R313" s="27" t="str">
        <f>IF(E313=2,INDEX(Sheet2!P:P,MATCH(C313,Sheet2!A:A,0)+3),INDEX(Sheet2!AB:AB,MATCH(N313,Sheet2!AA:AA,0)))</f>
        <v>暴走世界</v>
      </c>
      <c r="S313" s="27" t="s">
        <v>2319</v>
      </c>
      <c r="T313" s="3" t="str">
        <f>INDEX(Sheet6!G:G,MATCH(B313,Sheet6!A:A,0))</f>
        <v>1430004,9</v>
      </c>
      <c r="U313" s="3">
        <v>1120001</v>
      </c>
      <c r="V313" s="3">
        <f>INDEX(Sheet6!H:H,MATCH(B313,Sheet6!A:A,0))</f>
        <v>174000</v>
      </c>
      <c r="W313" s="23">
        <v>0</v>
      </c>
      <c r="X313" s="3" t="s">
        <v>1343</v>
      </c>
      <c r="Y313" s="23">
        <v>1120001</v>
      </c>
      <c r="Z313" s="23">
        <v>696000</v>
      </c>
      <c r="AA313" s="27" t="str">
        <f>IF($E313=2,INDEX(Sheet2!Q:Q,MATCH($C313,Sheet2!$A:$A,0)+3),IF(OR(N313=3,N313=8,N313=13,,N313=38),INDEX(Sheet2!$AC:$AC,MATCH($N313,Sheet2!$AA:$AA,0))&amp;O313,INDEX(Sheet2!$AC:$AC,MATCH($N313,Sheet2!$AA:$AA,0))&amp;(O313/10)&amp;"%"))</f>
        <v>挥舞剑玉，让剑玉上的剑球围绕转动。为我方全体回复微笑超人生命上限&lt;color=#e56000&gt;20%&lt;/color&gt;的血量，最多不超过微笑超人攻击力的&lt;color=#e56000&gt;160%&lt;/color&gt;</v>
      </c>
    </row>
    <row r="314" spans="1:27">
      <c r="A314" s="23" t="s">
        <v>53</v>
      </c>
      <c r="B314" s="23">
        <f t="shared" si="10"/>
        <v>4001</v>
      </c>
      <c r="C314" s="3">
        <v>40</v>
      </c>
      <c r="D314" s="3">
        <v>1</v>
      </c>
      <c r="E314" s="3">
        <f t="shared" ref="E314:E377" si="14">IF(N314&gt;0,1,2)</f>
        <v>1</v>
      </c>
      <c r="F314" s="3">
        <f>IF(AND($D314=1,$E314=1),VLOOKUP($C314,Sheet2!$A:$J,3,0),IF($E314=2,INDEX(Sheet2!G:G,MATCH($C314,Sheet2!$A:$A,0)),F313))</f>
        <v>4001</v>
      </c>
      <c r="G314" s="3">
        <f>IF(AND($D314=1,$E314=1),VLOOKUP($C314,Sheet2!$A:$J,4,0),IF($E314=2,INDEX(Sheet2!H:H,MATCH($C314,Sheet2!$A:$A,0)),G313))</f>
        <v>0</v>
      </c>
      <c r="H314" s="3">
        <f>IF(AND($D314=1,$E314=1),VLOOKUP($C314,Sheet2!$A:$J,5,0),IF($E314=2,INDEX(Sheet2!I:I,MATCH($C314,Sheet2!$A:$A,0)),H313))</f>
        <v>4006</v>
      </c>
      <c r="I314" s="3">
        <f>IF(AND($D314=1,$E314=1),VLOOKUP($C314,Sheet2!$A:$J,6,0),IF($E314=2,INDEX(Sheet2!J:J,MATCH($C314,Sheet2!$A:$A,0)),I313))</f>
        <v>0</v>
      </c>
      <c r="K314" s="31">
        <v>0</v>
      </c>
      <c r="L314" s="31">
        <v>0</v>
      </c>
      <c r="M314" s="31">
        <v>0</v>
      </c>
      <c r="N314" s="27">
        <f>VLOOKUP(B314,Sheet5!$D:$G,3,0)</f>
        <v>8</v>
      </c>
      <c r="O314" s="27">
        <f>VLOOKUP(B314,Sheet5!$D:$G,4,0)</f>
        <v>80</v>
      </c>
      <c r="P314" s="27" t="s">
        <v>54</v>
      </c>
      <c r="Q314" s="27">
        <f>IFERROR(VLOOKUP(R314,Sheet2!V:X,3,FALSE),VLOOKUP(B314,Sheet5!D:H,5,0))</f>
        <v>340020006</v>
      </c>
      <c r="R314" s="27" t="str">
        <f>IF($E314=2,INDEX(Sheet2!P:P,MATCH($C314,Sheet2!$A:$A,0)),INDEX(Sheet2!$AB:$AB,MATCH($N314,Sheet2!$AA:$AA,0)))</f>
        <v>攻击强化</v>
      </c>
      <c r="S314" s="27" t="str">
        <f>IF($E314=2,INDEX(Sheet2!Q:Q,MATCH($C314,Sheet2!$A:$A,0)),IF(OR(N314=3,N314=8,N314=13,,N314=38),INDEX(Sheet2!$AC:$AC,MATCH($N314,Sheet2!$AA:$AA,0))&amp;O314,INDEX(Sheet2!$AC:$AC,MATCH($N314,Sheet2!$AA:$AA,0))&amp;(O314/10)&amp;"%"))</f>
        <v>觉醒后基础攻击力增加80</v>
      </c>
      <c r="T314" s="3" t="str">
        <f>INDEX(Sheet6!G:G,MATCH(B314,Sheet6!A:A,0))</f>
        <v>1210001,32</v>
      </c>
      <c r="U314" s="3">
        <v>1120001</v>
      </c>
      <c r="V314" s="3">
        <f>INDEX(Sheet6!H:H,MATCH(B314,Sheet6!A:A,0))</f>
        <v>10400</v>
      </c>
      <c r="W314" s="23">
        <v>0</v>
      </c>
      <c r="X314" s="3" t="str">
        <f>VLOOKUP(B314,Sheet4!A:N,14,FALSE)</f>
        <v>1210001,16|1210002,8|1210003,8</v>
      </c>
      <c r="Y314" s="23">
        <v>1120001</v>
      </c>
      <c r="Z314" s="23">
        <f t="shared" si="11"/>
        <v>104000</v>
      </c>
      <c r="AA314" s="27" t="str">
        <f>IF($E314=2,INDEX(Sheet2!Q:Q,MATCH($C314,Sheet2!$A:$A,0)),IF(OR(N314=3,N314=8,N314=13,,N314=38),INDEX(Sheet2!$AC:$AC,MATCH($N314,Sheet2!$AA:$AA,0))&amp;O314,INDEX(Sheet2!$AC:$AC,MATCH($N314,Sheet2!$AA:$AA,0))&amp;(O314/10)&amp;"%"))</f>
        <v>觉醒后基础攻击力增加80</v>
      </c>
    </row>
    <row r="315" spans="1:27">
      <c r="A315" s="23" t="s">
        <v>53</v>
      </c>
      <c r="B315" s="23">
        <f t="shared" si="10"/>
        <v>4002</v>
      </c>
      <c r="C315" s="3">
        <v>40</v>
      </c>
      <c r="D315" s="3">
        <v>2</v>
      </c>
      <c r="E315" s="3">
        <f t="shared" si="14"/>
        <v>1</v>
      </c>
      <c r="F315" s="3">
        <f>IF(AND($D315=1,$E315=1),VLOOKUP($C315,Sheet2!$A:$J,3,0),IF($E315=2,INDEX(Sheet2!G:G,MATCH($C315,Sheet2!$A:$A,0)),F314))</f>
        <v>4001</v>
      </c>
      <c r="G315" s="3">
        <f>IF(AND($D315=1,$E315=1),VLOOKUP($C315,Sheet2!$A:$J,4,0),IF($E315=2,INDEX(Sheet2!H:H,MATCH($C315,Sheet2!$A:$A,0)),G314))</f>
        <v>0</v>
      </c>
      <c r="H315" s="3">
        <f>IF(AND($D315=1,$E315=1),VLOOKUP($C315,Sheet2!$A:$J,5,0),IF($E315=2,INDEX(Sheet2!I:I,MATCH($C315,Sheet2!$A:$A,0)),H314))</f>
        <v>4006</v>
      </c>
      <c r="I315" s="3">
        <f>IF(AND($D315=1,$E315=1),VLOOKUP($C315,Sheet2!$A:$J,6,0),IF($E315=2,INDEX(Sheet2!J:J,MATCH($C315,Sheet2!$A:$A,0)),I314))</f>
        <v>0</v>
      </c>
      <c r="K315" s="31">
        <v>0</v>
      </c>
      <c r="L315" s="31">
        <v>0</v>
      </c>
      <c r="M315" s="31">
        <v>0</v>
      </c>
      <c r="N315" s="27">
        <f>VLOOKUP(B315,Sheet5!$D:$G,3,0)</f>
        <v>3</v>
      </c>
      <c r="O315" s="27">
        <f>VLOOKUP(B315,Sheet5!$D:$G,4,0)</f>
        <v>480</v>
      </c>
      <c r="P315" s="27" t="s">
        <v>55</v>
      </c>
      <c r="Q315" s="27">
        <f>IFERROR(VLOOKUP(R315,Sheet2!V:X,3,FALSE),VLOOKUP(B315,Sheet5!D:H,5,0))</f>
        <v>340020009</v>
      </c>
      <c r="R315" s="27" t="str">
        <f>IF(E315=2,INDEX(Sheet2!P:P,MATCH(C315,Sheet2!A:A,0)),INDEX(Sheet2!AB:AB,MATCH(N315,Sheet2!AA:AA,0)))</f>
        <v>生命强化</v>
      </c>
      <c r="S315" s="27" t="str">
        <f>IF($E315=2,INDEX(Sheet2!Q:Q,MATCH($C315,Sheet2!$A:$A,0)),IF(OR(N315=3,N315=8,N315=13,,N315=38),INDEX(Sheet2!$AC:$AC,MATCH($N315,Sheet2!$AA:$AA,0))&amp;O315,INDEX(Sheet2!$AC:$AC,MATCH($N315,Sheet2!$AA:$AA,0))&amp;(O315/10)&amp;"%"))</f>
        <v>觉醒后基础生命上限增加480</v>
      </c>
      <c r="T315" s="3" t="str">
        <f>INDEX(Sheet6!G:G,MATCH(B315,Sheet6!A:A,0))</f>
        <v>1210001,48</v>
      </c>
      <c r="U315" s="3">
        <v>1120001</v>
      </c>
      <c r="V315" s="3">
        <f>INDEX(Sheet6!H:H,MATCH(B315,Sheet6!A:A,0))</f>
        <v>12000</v>
      </c>
      <c r="W315" s="23">
        <v>0</v>
      </c>
      <c r="X315" s="3" t="str">
        <f>VLOOKUP(B315,Sheet4!A:N,14,FALSE)</f>
        <v>1210001,40|1210002,20|1210003,20</v>
      </c>
      <c r="Y315" s="23">
        <v>1120001</v>
      </c>
      <c r="Z315" s="23">
        <f t="shared" si="11"/>
        <v>120000</v>
      </c>
      <c r="AA315" s="27" t="str">
        <f>IF($E315=2,INDEX(Sheet2!Q:Q,MATCH($C315,Sheet2!$A:$A,0)),IF(OR(N315=3,N315=8,N315=13,,N315=38),INDEX(Sheet2!$AC:$AC,MATCH($N315,Sheet2!$AA:$AA,0))&amp;O315,INDEX(Sheet2!$AC:$AC,MATCH($N315,Sheet2!$AA:$AA,0))&amp;(O315/10)&amp;"%"))</f>
        <v>觉醒后基础生命上限增加480</v>
      </c>
    </row>
    <row r="316" spans="1:27">
      <c r="A316" s="23" t="s">
        <v>53</v>
      </c>
      <c r="B316" s="23">
        <f t="shared" si="10"/>
        <v>4003</v>
      </c>
      <c r="C316" s="3">
        <v>40</v>
      </c>
      <c r="D316" s="3">
        <v>3</v>
      </c>
      <c r="E316" s="3">
        <f t="shared" si="14"/>
        <v>1</v>
      </c>
      <c r="F316" s="3">
        <f>IF(AND($D316=1,$E316=1),VLOOKUP($C316,Sheet2!$A:$J,3,0),IF($E316=2,INDEX(Sheet2!G:G,MATCH($C316,Sheet2!$A:$A,0)),F315))</f>
        <v>4001</v>
      </c>
      <c r="G316" s="3">
        <f>IF(AND($D316=1,$E316=1),VLOOKUP($C316,Sheet2!$A:$J,4,0),IF($E316=2,INDEX(Sheet2!H:H,MATCH($C316,Sheet2!$A:$A,0)),G315))</f>
        <v>0</v>
      </c>
      <c r="H316" s="3">
        <f>IF(AND($D316=1,$E316=1),VLOOKUP($C316,Sheet2!$A:$J,5,0),IF($E316=2,INDEX(Sheet2!I:I,MATCH($C316,Sheet2!$A:$A,0)),H315))</f>
        <v>4006</v>
      </c>
      <c r="I316" s="3">
        <f>IF(AND($D316=1,$E316=1),VLOOKUP($C316,Sheet2!$A:$J,6,0),IF($E316=2,INDEX(Sheet2!J:J,MATCH($C316,Sheet2!$A:$A,0)),I315))</f>
        <v>0</v>
      </c>
      <c r="K316" s="31">
        <v>0</v>
      </c>
      <c r="L316" s="31">
        <v>0</v>
      </c>
      <c r="M316" s="31">
        <v>0</v>
      </c>
      <c r="N316" s="27">
        <f>VLOOKUP(B316,Sheet5!$D:$G,3,0)</f>
        <v>38</v>
      </c>
      <c r="O316" s="27">
        <f>VLOOKUP(B316,Sheet5!$D:$G,4,0)</f>
        <v>12</v>
      </c>
      <c r="P316" s="27" t="s">
        <v>56</v>
      </c>
      <c r="Q316" s="27">
        <f>IFERROR(VLOOKUP(R316,Sheet2!V:X,3,FALSE),VLOOKUP(B316,Sheet5!D:H,5,0))</f>
        <v>340020011</v>
      </c>
      <c r="R316" s="27" t="str">
        <f>IF(E316=2,INDEX(Sheet2!P:P,MATCH(C316,Sheet2!A:A,0)),INDEX(Sheet2!AB:AB,MATCH(N316,Sheet2!AA:AA,0)))</f>
        <v>速度强化</v>
      </c>
      <c r="S316" s="27" t="str">
        <f>IF($E316=2,INDEX(Sheet2!Q:Q,MATCH($C316,Sheet2!$A:$A,0)),IF(OR(N316=3,N316=8,N316=13,,N316=38),INDEX(Sheet2!$AC:$AC,MATCH($N316,Sheet2!$AA:$AA,0))&amp;O316,INDEX(Sheet2!$AC:$AC,MATCH($N316,Sheet2!$AA:$AA,0))&amp;(O316/10)&amp;"%"))</f>
        <v>觉醒后基础速度增加12</v>
      </c>
      <c r="T316" s="3" t="str">
        <f>INDEX(Sheet6!G:G,MATCH(B316,Sheet6!A:A,0))</f>
        <v>1210004,20</v>
      </c>
      <c r="U316" s="3">
        <v>1120001</v>
      </c>
      <c r="V316" s="3">
        <f>INDEX(Sheet6!H:H,MATCH(B316,Sheet6!A:A,0))</f>
        <v>18000</v>
      </c>
      <c r="W316" s="23">
        <v>0</v>
      </c>
      <c r="X316" s="3" t="str">
        <f>VLOOKUP(B316,Sheet4!A:N,14,FALSE)</f>
        <v>1210001,72|1210002,36|1210003,36</v>
      </c>
      <c r="Y316" s="23">
        <v>1120001</v>
      </c>
      <c r="Z316" s="23">
        <f t="shared" si="11"/>
        <v>180000</v>
      </c>
      <c r="AA316" s="27" t="str">
        <f>IF($E316=2,INDEX(Sheet2!Q:Q,MATCH($C316,Sheet2!$A:$A,0)),IF(OR(N316=3,N316=8,N316=13,,N316=38),INDEX(Sheet2!$AC:$AC,MATCH($N316,Sheet2!$AA:$AA,0))&amp;O316,INDEX(Sheet2!$AC:$AC,MATCH($N316,Sheet2!$AA:$AA,0))&amp;(O316/10)&amp;"%"))</f>
        <v>觉醒后基础速度增加12</v>
      </c>
    </row>
    <row r="317" spans="1:27">
      <c r="A317" s="23" t="s">
        <v>53</v>
      </c>
      <c r="B317" s="23">
        <f t="shared" si="10"/>
        <v>4004</v>
      </c>
      <c r="C317" s="3">
        <v>40</v>
      </c>
      <c r="D317" s="3">
        <v>4</v>
      </c>
      <c r="E317" s="3">
        <f t="shared" si="14"/>
        <v>1</v>
      </c>
      <c r="F317" s="3">
        <f>IF(AND($D317=1,$E317=1),VLOOKUP($C317,Sheet2!$A:$J,3,0),IF($E317=2,INDEX(Sheet2!G:G,MATCH($C317,Sheet2!$A:$A,0)),F316))</f>
        <v>4001</v>
      </c>
      <c r="G317" s="3">
        <f>IF(AND($D317=1,$E317=1),VLOOKUP($C317,Sheet2!$A:$J,4,0),IF($E317=2,INDEX(Sheet2!H:H,MATCH($C317,Sheet2!$A:$A,0)),G316))</f>
        <v>0</v>
      </c>
      <c r="H317" s="3">
        <f>IF(AND($D317=1,$E317=1),VLOOKUP($C317,Sheet2!$A:$J,5,0),IF($E317=2,INDEX(Sheet2!I:I,MATCH($C317,Sheet2!$A:$A,0)),H316))</f>
        <v>4006</v>
      </c>
      <c r="I317" s="3">
        <f>IF(AND($D317=1,$E317=1),VLOOKUP($C317,Sheet2!$A:$J,6,0),IF($E317=2,INDEX(Sheet2!J:J,MATCH($C317,Sheet2!$A:$A,0)),I316))</f>
        <v>0</v>
      </c>
      <c r="K317" s="31">
        <v>0</v>
      </c>
      <c r="L317" s="31">
        <v>0</v>
      </c>
      <c r="M317" s="31">
        <v>0</v>
      </c>
      <c r="N317" s="27">
        <f>VLOOKUP(B317,Sheet5!$D:$G,3,0)</f>
        <v>13</v>
      </c>
      <c r="O317" s="27">
        <f>VLOOKUP(B317,Sheet5!$D:$G,4,0)</f>
        <v>104</v>
      </c>
      <c r="P317" s="27" t="s">
        <v>57</v>
      </c>
      <c r="Q317" s="27">
        <f>IFERROR(VLOOKUP(R317,Sheet2!V:X,3,FALSE),VLOOKUP(B317,Sheet5!D:H,5,0))</f>
        <v>340020004</v>
      </c>
      <c r="R317" s="27" t="str">
        <f>IF(E317=2,INDEX(Sheet2!P:P,MATCH(C317,Sheet2!A:A,0)),INDEX(Sheet2!AB:AB,MATCH(N317,Sheet2!AA:AA,0)))</f>
        <v>防御强化</v>
      </c>
      <c r="S317" s="27" t="str">
        <f>IF($E317=2,INDEX(Sheet2!Q:Q,MATCH($C317,Sheet2!$A:$A,0)),IF(OR(N317=3,N317=8,N317=13,,N317=38),INDEX(Sheet2!$AC:$AC,MATCH($N317,Sheet2!$AA:$AA,0))&amp;O317,INDEX(Sheet2!$AC:$AC,MATCH($N317,Sheet2!$AA:$AA,0))&amp;(O317/10)&amp;"%"))</f>
        <v>觉醒后基础防御力增加104</v>
      </c>
      <c r="T317" s="3" t="str">
        <f>INDEX(Sheet6!G:G,MATCH(B317,Sheet6!A:A,0))</f>
        <v>1210004,24</v>
      </c>
      <c r="U317" s="3">
        <v>1120001</v>
      </c>
      <c r="V317" s="3">
        <f>INDEX(Sheet6!H:H,MATCH(B317,Sheet6!A:A,0))</f>
        <v>26900</v>
      </c>
      <c r="W317" s="23">
        <v>0</v>
      </c>
      <c r="X317" s="3" t="str">
        <f>VLOOKUP(B317,Sheet4!A:N,14,FALSE)</f>
        <v>1210001,112|1210002,56|1210003,56</v>
      </c>
      <c r="Y317" s="23">
        <v>1120001</v>
      </c>
      <c r="Z317" s="23">
        <f t="shared" si="11"/>
        <v>269000</v>
      </c>
      <c r="AA317" s="27" t="str">
        <f>IF($E317=2,INDEX(Sheet2!Q:Q,MATCH($C317,Sheet2!$A:$A,0)),IF(OR(N317=3,N317=8,N317=13,,N317=38),INDEX(Sheet2!$AC:$AC,MATCH($N317,Sheet2!$AA:$AA,0))&amp;O317,INDEX(Sheet2!$AC:$AC,MATCH($N317,Sheet2!$AA:$AA,0))&amp;(O317/10)&amp;"%"))</f>
        <v>觉醒后基础防御力增加104</v>
      </c>
    </row>
    <row r="318" spans="1:27">
      <c r="A318" s="23" t="s">
        <v>53</v>
      </c>
      <c r="B318" s="23">
        <f t="shared" si="10"/>
        <v>4005</v>
      </c>
      <c r="C318" s="3">
        <v>40</v>
      </c>
      <c r="D318" s="3">
        <v>5</v>
      </c>
      <c r="E318" s="3">
        <f t="shared" si="14"/>
        <v>1</v>
      </c>
      <c r="F318" s="3">
        <f>IF(AND($D318=1,$E318=1),VLOOKUP($C318,Sheet2!$A:$J,3,0),IF($E318=2,INDEX(Sheet2!G:G,MATCH($C318,Sheet2!$A:$A,0)),F317))</f>
        <v>4001</v>
      </c>
      <c r="G318" s="3">
        <f>IF(AND($D318=1,$E318=1),VLOOKUP($C318,Sheet2!$A:$J,4,0),IF($E318=2,INDEX(Sheet2!H:H,MATCH($C318,Sheet2!$A:$A,0)),G317))</f>
        <v>0</v>
      </c>
      <c r="H318" s="3">
        <f>IF(AND($D318=1,$E318=1),VLOOKUP($C318,Sheet2!$A:$J,5,0),IF($E318=2,INDEX(Sheet2!I:I,MATCH($C318,Sheet2!$A:$A,0)),H317))</f>
        <v>4006</v>
      </c>
      <c r="I318" s="3">
        <f>IF(AND($D318=1,$E318=1),VLOOKUP($C318,Sheet2!$A:$J,6,0),IF($E318=2,INDEX(Sheet2!J:J,MATCH($C318,Sheet2!$A:$A,0)),I317))</f>
        <v>0</v>
      </c>
      <c r="K318" s="31">
        <v>0</v>
      </c>
      <c r="L318" s="31">
        <v>0</v>
      </c>
      <c r="M318" s="31">
        <v>0</v>
      </c>
      <c r="N318" s="27">
        <f>VLOOKUP(B318,Sheet5!$D:$G,3,0)</f>
        <v>3</v>
      </c>
      <c r="O318" s="27">
        <f>VLOOKUP(B318,Sheet5!$D:$G,4,0)</f>
        <v>960</v>
      </c>
      <c r="P318" s="27" t="s">
        <v>58</v>
      </c>
      <c r="Q318" s="27">
        <f>IFERROR(VLOOKUP(R318,Sheet2!V:X,3,FALSE),VLOOKUP(B318,Sheet5!D:H,5,0))</f>
        <v>340020010</v>
      </c>
      <c r="R318" s="27" t="str">
        <f>IF(E318=2,INDEX(Sheet2!P:P,MATCH(C318,Sheet2!A:A,0)),INDEX(Sheet2!AB:AB,MATCH(N318,Sheet2!AA:AA,0)))</f>
        <v>生命强化</v>
      </c>
      <c r="S318" s="27" t="str">
        <f>IF($E318=2,INDEX(Sheet2!Q:Q,MATCH($C318,Sheet2!$A:$A,0)),IF(OR(N318=3,N318=8,N318=13,,N318=38),INDEX(Sheet2!$AC:$AC,MATCH($N318,Sheet2!$AA:$AA,0))&amp;O318,INDEX(Sheet2!$AC:$AC,MATCH($N318,Sheet2!$AA:$AA,0))&amp;(O318/10)&amp;"%"))</f>
        <v>觉醒后基础生命上限增加960</v>
      </c>
      <c r="T318" s="3" t="str">
        <f>INDEX(Sheet6!G:G,MATCH(B318,Sheet6!A:A,0))</f>
        <v>1210004,32</v>
      </c>
      <c r="U318" s="3">
        <v>1120001</v>
      </c>
      <c r="V318" s="3">
        <f>INDEX(Sheet6!H:H,MATCH(B318,Sheet6!A:A,0))</f>
        <v>37600</v>
      </c>
      <c r="W318" s="23">
        <v>0</v>
      </c>
      <c r="X318" s="3" t="str">
        <f>VLOOKUP(B318,Sheet4!A:N,14,FALSE)</f>
        <v>1210001,160|1210002,80|1210003,80</v>
      </c>
      <c r="Y318" s="23">
        <v>1120001</v>
      </c>
      <c r="Z318" s="23">
        <f t="shared" si="11"/>
        <v>376000</v>
      </c>
      <c r="AA318" s="27" t="str">
        <f>IF($E318=2,INDEX(Sheet2!Q:Q,MATCH($C318,Sheet2!$A:$A,0)),IF(OR(N318=3,N318=8,N318=13,,N318=38),INDEX(Sheet2!$AC:$AC,MATCH($N318,Sheet2!$AA:$AA,0))&amp;O318,INDEX(Sheet2!$AC:$AC,MATCH($N318,Sheet2!$AA:$AA,0))&amp;(O318/10)&amp;"%"))</f>
        <v>觉醒后基础生命上限增加960</v>
      </c>
    </row>
    <row r="319" spans="1:27">
      <c r="A319" s="23" t="s">
        <v>53</v>
      </c>
      <c r="B319" s="23">
        <f t="shared" si="10"/>
        <v>4006</v>
      </c>
      <c r="C319" s="3">
        <v>40</v>
      </c>
      <c r="D319" s="3">
        <v>6</v>
      </c>
      <c r="E319" s="3">
        <f t="shared" si="14"/>
        <v>1</v>
      </c>
      <c r="F319" s="3">
        <f>IF(AND($D319=1,$E319=1),VLOOKUP($C319,Sheet2!$A:$J,3,0),IF($E319=2,INDEX(Sheet2!G:G,MATCH($C319,Sheet2!$A:$A,0)),F318))</f>
        <v>4001</v>
      </c>
      <c r="G319" s="3">
        <f>IF(AND($D319=1,$E319=1),VLOOKUP($C319,Sheet2!$A:$J,4,0),IF($E319=2,INDEX(Sheet2!H:H,MATCH($C319,Sheet2!$A:$A,0)),G318))</f>
        <v>0</v>
      </c>
      <c r="H319" s="3">
        <f>IF(AND($D319=1,$E319=1),VLOOKUP($C319,Sheet2!$A:$J,5,0),IF($E319=2,INDEX(Sheet2!I:I,MATCH($C319,Sheet2!$A:$A,0)),H318))</f>
        <v>4006</v>
      </c>
      <c r="I319" s="3">
        <f>IF(AND($D319=1,$E319=1),VLOOKUP($C319,Sheet2!$A:$J,6,0),IF($E319=2,INDEX(Sheet2!J:J,MATCH($C319,Sheet2!$A:$A,0)),I318))</f>
        <v>0</v>
      </c>
      <c r="K319" s="31">
        <v>0</v>
      </c>
      <c r="L319" s="31">
        <v>0</v>
      </c>
      <c r="M319" s="31">
        <v>0</v>
      </c>
      <c r="N319" s="27">
        <f>VLOOKUP(B319,Sheet5!$D:$G,3,0)</f>
        <v>8</v>
      </c>
      <c r="O319" s="27">
        <f>VLOOKUP(B319,Sheet5!$D:$G,4,0)</f>
        <v>160</v>
      </c>
      <c r="P319" s="27" t="s">
        <v>59</v>
      </c>
      <c r="Q319" s="27">
        <f>IFERROR(VLOOKUP(R319,Sheet2!V:X,3,FALSE),VLOOKUP(B319,Sheet5!D:H,5,0))</f>
        <v>340020007</v>
      </c>
      <c r="R319" s="27" t="str">
        <f>IF(E319=2,INDEX(Sheet2!P:P,MATCH(C319,Sheet2!A:A,0)),INDEX(Sheet2!AB:AB,MATCH(N319,Sheet2!AA:AA,0)))</f>
        <v>攻击强化</v>
      </c>
      <c r="S319" s="27" t="str">
        <f>IF($E319=2,INDEX(Sheet2!Q:Q,MATCH($C319,Sheet2!$A:$A,0)),IF(OR(N319=3,N319=8,N319=13,,N319=38),INDEX(Sheet2!$AC:$AC,MATCH($N319,Sheet2!$AA:$AA,0))&amp;O319,INDEX(Sheet2!$AC:$AC,MATCH($N319,Sheet2!$AA:$AA,0))&amp;(O319/10)&amp;"%"))</f>
        <v>觉醒后基础攻击力增加160</v>
      </c>
      <c r="T319" s="3" t="str">
        <f>INDEX(Sheet6!G:G,MATCH(B319,Sheet6!A:A,0))</f>
        <v>1210007,12</v>
      </c>
      <c r="U319" s="3">
        <v>1120001</v>
      </c>
      <c r="V319" s="3">
        <f>INDEX(Sheet6!H:H,MATCH(B319,Sheet6!A:A,0))</f>
        <v>51600</v>
      </c>
      <c r="W319" s="23">
        <v>0</v>
      </c>
      <c r="X319" s="3" t="str">
        <f>VLOOKUP(B319,Sheet4!A:N,14,FALSE)</f>
        <v>1210001,216|1210002,108|1210003,108</v>
      </c>
      <c r="Y319" s="23">
        <v>1120001</v>
      </c>
      <c r="Z319" s="23">
        <f t="shared" si="11"/>
        <v>516000</v>
      </c>
      <c r="AA319" s="27" t="str">
        <f>IF($E319=2,INDEX(Sheet2!Q:Q,MATCH($C319,Sheet2!$A:$A,0)),IF(OR(N319=3,N319=8,N319=13,,N319=38),INDEX(Sheet2!$AC:$AC,MATCH($N319,Sheet2!$AA:$AA,0))&amp;O319,INDEX(Sheet2!$AC:$AC,MATCH($N319,Sheet2!$AA:$AA,0))&amp;(O319/10)&amp;"%"))</f>
        <v>觉醒后基础攻击力增加160</v>
      </c>
    </row>
    <row r="320" spans="1:27">
      <c r="A320" s="23" t="s">
        <v>53</v>
      </c>
      <c r="B320" s="23">
        <f t="shared" si="10"/>
        <v>4007</v>
      </c>
      <c r="C320" s="3">
        <v>40</v>
      </c>
      <c r="D320" s="3">
        <v>7</v>
      </c>
      <c r="E320" s="3">
        <f t="shared" si="14"/>
        <v>2</v>
      </c>
      <c r="F320" s="3">
        <f>IF(AND($D320=1,$E320=1),VLOOKUP($C320,Sheet2!$A:$J,3,0),IF($E320=2,INDEX(Sheet2!G:G,MATCH($C320,Sheet2!$A:$A,0)),F319))</f>
        <v>4001</v>
      </c>
      <c r="G320" s="3">
        <f>IF(AND($D320=1,$E320=1),VLOOKUP($C320,Sheet2!$A:$J,4,0),IF($E320=2,INDEX(Sheet2!H:H,MATCH($C320,Sheet2!$A:$A,0)),G319))</f>
        <v>4007</v>
      </c>
      <c r="H320" s="3">
        <f>IF(AND($D320=1,$E320=1),VLOOKUP($C320,Sheet2!$A:$J,5,0),IF($E320=2,INDEX(Sheet2!I:I,MATCH($C320,Sheet2!$A:$A,0)),H319))</f>
        <v>4006</v>
      </c>
      <c r="I320" s="3">
        <f>IF(AND($D320=1,$E320=1),VLOOKUP($C320,Sheet2!$A:$J,6,0),IF($E320=2,INDEX(Sheet2!J:J,MATCH($C320,Sheet2!$A:$A,0)),I319))</f>
        <v>0</v>
      </c>
      <c r="K320" s="31">
        <v>0</v>
      </c>
      <c r="L320" s="31">
        <v>0</v>
      </c>
      <c r="M320" s="31">
        <v>0</v>
      </c>
      <c r="N320" s="27">
        <f>VLOOKUP(B320,Sheet5!$D:$G,3,0)</f>
        <v>0</v>
      </c>
      <c r="O320" s="27">
        <f>VLOOKUP(B320,Sheet5!$D:$G,4,0)</f>
        <v>0</v>
      </c>
      <c r="P320" s="27" t="s">
        <v>60</v>
      </c>
      <c r="Q320" s="27">
        <f>IFERROR(VLOOKUP(R320,Sheet2!V:X,3,FALSE),VLOOKUP(B320,Sheet5!D:H,5,0))</f>
        <v>311004002</v>
      </c>
      <c r="R320" s="27" t="str">
        <f>IF(E320=2,INDEX(Sheet2!P:P,MATCH(C320,Sheet2!A:A,0)),INDEX(Sheet2!AB:AB,MATCH(N320,Sheet2!AA:AA,0)))</f>
        <v>装甲蓄力</v>
      </c>
      <c r="S320" s="27" t="str">
        <f>IF($E320=2,INDEX(Sheet2!Q:Q,MATCH($C320,Sheet2!$A:$A,0)),IF(OR(N320=3,N320=8,N320=13,,N320=38),INDEX(Sheet2!$AC:$AC,MATCH($N320,Sheet2!$AA:$AA,0))&amp;O320,INDEX(Sheet2!$AC:$AC,MATCH($N320,Sheet2!$AA:$AA,0))&amp;(O320/10)&amp;"%"))</f>
        <v>战斗开始后钉锤头一直&lt;color=#f2b600&gt;积蓄力量&lt;/color&gt;，会将钉锤头造成伤害的&lt;color=#e56000&gt;80%&lt;/color&gt;记录为自身的力量积蓄起来（不得超过自身攻击的&lt;color=#e56000&gt;1000%&lt;/color&gt;，包含滚动攻击造成的伤害），当有击飞的敌人返回战场时，钉锤头会对敌人使用滚动攻击：造成所&lt;color=#f2b600&gt;积蓄力量&lt;/color&gt;的真实伤害</v>
      </c>
      <c r="T320" s="3" t="str">
        <f>INDEX(Sheet6!G:G,MATCH(B320,Sheet6!A:A,0))</f>
        <v>1210007,16</v>
      </c>
      <c r="U320" s="3">
        <v>1120001</v>
      </c>
      <c r="V320" s="3">
        <f>INDEX(Sheet6!H:H,MATCH(B320,Sheet6!A:A,0))</f>
        <v>69600</v>
      </c>
      <c r="W320" s="23">
        <v>0</v>
      </c>
      <c r="X320" s="3" t="str">
        <f>VLOOKUP(B320,Sheet4!A:N,14,FALSE)</f>
        <v>1210001,280|1210002,140|1210003,140</v>
      </c>
      <c r="Y320" s="23">
        <v>1120001</v>
      </c>
      <c r="Z320" s="23">
        <f t="shared" si="11"/>
        <v>696000</v>
      </c>
      <c r="AA320" s="27" t="str">
        <f>IF($E320=2,INDEX(Sheet2!Q:Q,MATCH($C320,Sheet2!$A:$A,0)),IF(OR(N320=3,N320=8,N320=13,,N320=38),INDEX(Sheet2!$AC:$AC,MATCH($N320,Sheet2!$AA:$AA,0))&amp;O320,INDEX(Sheet2!$AC:$AC,MATCH($N320,Sheet2!$AA:$AA,0))&amp;(O320/10)&amp;"%"))</f>
        <v>战斗开始后钉锤头一直&lt;color=#f2b600&gt;积蓄力量&lt;/color&gt;，会将钉锤头造成伤害的&lt;color=#e56000&gt;80%&lt;/color&gt;记录为自身的力量积蓄起来（不得超过自身攻击的&lt;color=#e56000&gt;1000%&lt;/color&gt;，包含滚动攻击造成的伤害），当有击飞的敌人返回战场时，钉锤头会对敌人使用滚动攻击：造成所&lt;color=#f2b600&gt;积蓄力量&lt;/color&gt;的真实伤害</v>
      </c>
    </row>
    <row r="321" spans="1:27">
      <c r="A321" s="23" t="s">
        <v>53</v>
      </c>
      <c r="B321" s="23">
        <f t="shared" ref="B321:B341" si="15">C321*100+D321</f>
        <v>4008</v>
      </c>
      <c r="C321" s="3">
        <v>40</v>
      </c>
      <c r="D321" s="3">
        <v>8</v>
      </c>
      <c r="E321" s="3">
        <f t="shared" si="14"/>
        <v>1</v>
      </c>
      <c r="F321" s="3">
        <f>IF(AND($D321=1,$E321=1),VLOOKUP($C321,Sheet2!$A:$J,3,0),IF($E321=2,INDEX(Sheet2!G:G,MATCH($C321,Sheet2!$A:$A,0)),F320))</f>
        <v>4001</v>
      </c>
      <c r="G321" s="3">
        <f>IF(AND($D321=1,$E321=1),VLOOKUP($C321,Sheet2!$A:$J,4,0),IF($E321=2,INDEX(Sheet2!H:H,MATCH($C321,Sheet2!$A:$A,0)),G320))</f>
        <v>4007</v>
      </c>
      <c r="H321" s="3">
        <f>IF(AND($D321=1,$E321=1),VLOOKUP($C321,Sheet2!$A:$J,5,0),IF($E321=2,INDEX(Sheet2!I:I,MATCH($C321,Sheet2!$A:$A,0)),H320))</f>
        <v>4006</v>
      </c>
      <c r="I321" s="3">
        <f>IF(AND($D321=1,$E321=1),VLOOKUP($C321,Sheet2!$A:$J,6,0),IF($E321=2,INDEX(Sheet2!J:J,MATCH($C321,Sheet2!$A:$A,0)),I320))</f>
        <v>0</v>
      </c>
      <c r="K321" s="31">
        <v>0</v>
      </c>
      <c r="L321" s="31">
        <v>0</v>
      </c>
      <c r="M321" s="31">
        <v>0</v>
      </c>
      <c r="N321" s="27">
        <f>VLOOKUP(B321,Sheet5!$D:$G,3,0)</f>
        <v>8</v>
      </c>
      <c r="O321" s="27">
        <f>VLOOKUP(B321,Sheet5!$D:$G,4,0)</f>
        <v>80</v>
      </c>
      <c r="P321" s="27" t="s">
        <v>54</v>
      </c>
      <c r="Q321" s="27">
        <f>IFERROR(VLOOKUP(R321,Sheet2!V:X,3,FALSE),VLOOKUP(B321,Sheet5!D:H,5,0))</f>
        <v>340020006</v>
      </c>
      <c r="R321" s="27" t="str">
        <f>IF($E321=2,INDEX(Sheet2!P:P,MATCH($C321,Sheet2!$A:$A,0)),INDEX(Sheet2!$AB:$AB,MATCH($N321,Sheet2!$AA:$AA,0)))</f>
        <v>攻击强化</v>
      </c>
      <c r="S321" s="27" t="str">
        <f>IF($E321=2,INDEX(Sheet2!Q:Q,MATCH($C321,Sheet2!$A:$A,0)),IF(OR(N321=3,N321=8,N321=13,,N321=38),INDEX(Sheet2!$AC:$AC,MATCH($N321,Sheet2!$AA:$AA,0))&amp;O321,INDEX(Sheet2!$AC:$AC,MATCH($N321,Sheet2!$AA:$AA,0))&amp;(O321/10)&amp;"%"))</f>
        <v>觉醒后基础攻击力增加80</v>
      </c>
      <c r="T321" s="3" t="str">
        <f>INDEX(Sheet6!G:G,MATCH(B321,Sheet6!A:A,0))</f>
        <v>1210007,5|1430002,1</v>
      </c>
      <c r="U321" s="3">
        <v>1120001</v>
      </c>
      <c r="V321" s="3">
        <f>INDEX(Sheet6!H:H,MATCH(B321,Sheet6!A:A,0))</f>
        <v>15600</v>
      </c>
      <c r="W321" s="23">
        <v>0</v>
      </c>
      <c r="X321" s="3" t="s">
        <v>1337</v>
      </c>
      <c r="Y321" s="23">
        <v>1120001</v>
      </c>
      <c r="Z321" s="23">
        <v>104000</v>
      </c>
      <c r="AA321" s="27" t="str">
        <f>IF($E321=2,INDEX(Sheet2!Q:Q,MATCH($C321,Sheet2!$A:$A,0)),IF(OR(N321=3,N321=8,N321=13,,N321=38),INDEX(Sheet2!$AC:$AC,MATCH($N321,Sheet2!$AA:$AA,0))&amp;O321,INDEX(Sheet2!$AC:$AC,MATCH($N321,Sheet2!$AA:$AA,0))&amp;(O321/10)&amp;"%"))</f>
        <v>觉醒后基础攻击力增加80</v>
      </c>
    </row>
    <row r="322" spans="1:27">
      <c r="A322" s="23" t="s">
        <v>53</v>
      </c>
      <c r="B322" s="23">
        <f t="shared" si="15"/>
        <v>4009</v>
      </c>
      <c r="C322" s="3">
        <v>40</v>
      </c>
      <c r="D322" s="3">
        <v>9</v>
      </c>
      <c r="E322" s="3">
        <f t="shared" si="14"/>
        <v>1</v>
      </c>
      <c r="F322" s="3">
        <f>IF(AND($D322=1,$E322=1),VLOOKUP($C322,Sheet2!$A:$J,3,0),IF($E322=2,INDEX(Sheet2!G:G,MATCH($C322,Sheet2!$A:$A,0)),F321))</f>
        <v>4001</v>
      </c>
      <c r="G322" s="3">
        <f>IF(AND($D322=1,$E322=1),VLOOKUP($C322,Sheet2!$A:$J,4,0),IF($E322=2,INDEX(Sheet2!H:H,MATCH($C322,Sheet2!$A:$A,0)),G321))</f>
        <v>4007</v>
      </c>
      <c r="H322" s="3">
        <f>IF(AND($D322=1,$E322=1),VLOOKUP($C322,Sheet2!$A:$J,5,0),IF($E322=2,INDEX(Sheet2!I:I,MATCH($C322,Sheet2!$A:$A,0)),H321))</f>
        <v>4006</v>
      </c>
      <c r="I322" s="3">
        <f>IF(AND($D322=1,$E322=1),VLOOKUP($C322,Sheet2!$A:$J,6,0),IF($E322=2,INDEX(Sheet2!J:J,MATCH($C322,Sheet2!$A:$A,0)),I321))</f>
        <v>0</v>
      </c>
      <c r="K322" s="31">
        <v>0</v>
      </c>
      <c r="L322" s="31">
        <v>0</v>
      </c>
      <c r="M322" s="31">
        <v>0</v>
      </c>
      <c r="N322" s="27">
        <f>VLOOKUP(B322,Sheet5!$D:$G,3,0)</f>
        <v>3</v>
      </c>
      <c r="O322" s="27">
        <f>VLOOKUP(B322,Sheet5!$D:$G,4,0)</f>
        <v>480</v>
      </c>
      <c r="P322" s="27" t="s">
        <v>55</v>
      </c>
      <c r="Q322" s="27">
        <f>IFERROR(VLOOKUP(R322,Sheet2!V:X,3,FALSE),VLOOKUP(B322,Sheet5!D:H,5,0))</f>
        <v>340020009</v>
      </c>
      <c r="R322" s="27" t="str">
        <f>IF(E322=2,INDEX(Sheet2!P:P,MATCH(C322,Sheet2!A:A,0)),INDEX(Sheet2!AB:AB,MATCH(N322,Sheet2!AA:AA,0)))</f>
        <v>生命强化</v>
      </c>
      <c r="S322" s="27" t="str">
        <f>IF($E322=2,INDEX(Sheet2!Q:Q,MATCH($C322,Sheet2!$A:$A,0)),IF(OR(N322=3,N322=8,N322=13,,N322=38),INDEX(Sheet2!$AC:$AC,MATCH($N322,Sheet2!$AA:$AA,0))&amp;O322,INDEX(Sheet2!$AC:$AC,MATCH($N322,Sheet2!$AA:$AA,0))&amp;(O322/10)&amp;"%"))</f>
        <v>觉醒后基础生命上限增加480</v>
      </c>
      <c r="T322" s="3" t="str">
        <f>INDEX(Sheet6!G:G,MATCH(B322,Sheet6!A:A,0))</f>
        <v>1210007,8|1430002,2</v>
      </c>
      <c r="U322" s="3">
        <v>1120001</v>
      </c>
      <c r="V322" s="3">
        <f>INDEX(Sheet6!H:H,MATCH(B322,Sheet6!A:A,0))</f>
        <v>18000</v>
      </c>
      <c r="W322" s="23">
        <v>0</v>
      </c>
      <c r="X322" s="3" t="s">
        <v>1338</v>
      </c>
      <c r="Y322" s="23">
        <v>1120001</v>
      </c>
      <c r="Z322" s="23">
        <v>120000</v>
      </c>
      <c r="AA322" s="27" t="str">
        <f>IF($E322=2,INDEX(Sheet2!Q:Q,MATCH($C322,Sheet2!$A:$A,0)),IF(OR(N322=3,N322=8,N322=13,,N322=38),INDEX(Sheet2!$AC:$AC,MATCH($N322,Sheet2!$AA:$AA,0))&amp;O322,INDEX(Sheet2!$AC:$AC,MATCH($N322,Sheet2!$AA:$AA,0))&amp;(O322/10)&amp;"%"))</f>
        <v>觉醒后基础生命上限增加480</v>
      </c>
    </row>
    <row r="323" spans="1:27">
      <c r="A323" s="23" t="s">
        <v>53</v>
      </c>
      <c r="B323" s="23">
        <f t="shared" si="15"/>
        <v>4010</v>
      </c>
      <c r="C323" s="3">
        <v>40</v>
      </c>
      <c r="D323" s="3">
        <v>10</v>
      </c>
      <c r="E323" s="3">
        <f t="shared" si="14"/>
        <v>1</v>
      </c>
      <c r="F323" s="3">
        <f>IF(AND($D323=1,$E323=1),VLOOKUP($C323,Sheet2!$A:$J,3,0),IF($E323=2,INDEX(Sheet2!G:G,MATCH($C323,Sheet2!$A:$A,0)),F322))</f>
        <v>4001</v>
      </c>
      <c r="G323" s="3">
        <f>IF(AND($D323=1,$E323=1),VLOOKUP($C323,Sheet2!$A:$J,4,0),IF($E323=2,INDEX(Sheet2!H:H,MATCH($C323,Sheet2!$A:$A,0)),G322))</f>
        <v>4007</v>
      </c>
      <c r="H323" s="3">
        <f>IF(AND($D323=1,$E323=1),VLOOKUP($C323,Sheet2!$A:$J,5,0),IF($E323=2,INDEX(Sheet2!I:I,MATCH($C323,Sheet2!$A:$A,0)),H322))</f>
        <v>4006</v>
      </c>
      <c r="I323" s="3">
        <f>IF(AND($D323=1,$E323=1),VLOOKUP($C323,Sheet2!$A:$J,6,0),IF($E323=2,INDEX(Sheet2!J:J,MATCH($C323,Sheet2!$A:$A,0)),I322))</f>
        <v>0</v>
      </c>
      <c r="K323" s="31">
        <v>0</v>
      </c>
      <c r="L323" s="31">
        <v>0</v>
      </c>
      <c r="M323" s="31">
        <v>0</v>
      </c>
      <c r="N323" s="27">
        <f>VLOOKUP(B323,Sheet5!$D:$G,3,0)</f>
        <v>8</v>
      </c>
      <c r="O323" s="27">
        <f>VLOOKUP(B323,Sheet5!$D:$G,4,0)</f>
        <v>80</v>
      </c>
      <c r="P323" s="27" t="s">
        <v>56</v>
      </c>
      <c r="Q323" s="27">
        <f>IFERROR(VLOOKUP(R323,Sheet2!V:X,3,FALSE),VLOOKUP(B323,Sheet5!D:H,5,0))</f>
        <v>340020006</v>
      </c>
      <c r="R323" s="27" t="str">
        <f>IF(E323=2,INDEX(Sheet2!P:P,MATCH(C323,Sheet2!A:A,0)),INDEX(Sheet2!AB:AB,MATCH(N323,Sheet2!AA:AA,0)))</f>
        <v>攻击强化</v>
      </c>
      <c r="S323" s="27" t="str">
        <f>IF($E323=2,INDEX(Sheet2!Q:Q,MATCH($C323,Sheet2!$A:$A,0)),IF(OR(N323=3,N323=8,N323=13,,N323=38),INDEX(Sheet2!$AC:$AC,MATCH($N323,Sheet2!$AA:$AA,0))&amp;O323,INDEX(Sheet2!$AC:$AC,MATCH($N323,Sheet2!$AA:$AA,0))&amp;(O323/10)&amp;"%"))</f>
        <v>觉醒后基础攻击力增加80</v>
      </c>
      <c r="T323" s="3" t="str">
        <f>INDEX(Sheet6!G:G,MATCH(B323,Sheet6!A:A,0))</f>
        <v>1210007,10|1430002,3</v>
      </c>
      <c r="U323" s="3">
        <v>1120001</v>
      </c>
      <c r="V323" s="3">
        <f>INDEX(Sheet6!H:H,MATCH(B323,Sheet6!A:A,0))</f>
        <v>27000</v>
      </c>
      <c r="W323" s="23">
        <v>0</v>
      </c>
      <c r="X323" s="3" t="s">
        <v>1339</v>
      </c>
      <c r="Y323" s="23">
        <v>1120001</v>
      </c>
      <c r="Z323" s="23">
        <v>180000</v>
      </c>
      <c r="AA323" s="27" t="str">
        <f>IF($E323=2,INDEX(Sheet2!Q:Q,MATCH($C323,Sheet2!$A:$A,0)),IF(OR(N323=3,N323=8,N323=13,,N323=38),INDEX(Sheet2!$AC:$AC,MATCH($N323,Sheet2!$AA:$AA,0))&amp;O323,INDEX(Sheet2!$AC:$AC,MATCH($N323,Sheet2!$AA:$AA,0))&amp;(O323/10)&amp;"%"))</f>
        <v>觉醒后基础攻击力增加80</v>
      </c>
    </row>
    <row r="324" spans="1:27">
      <c r="A324" s="23" t="s">
        <v>53</v>
      </c>
      <c r="B324" s="23">
        <f t="shared" si="15"/>
        <v>4011</v>
      </c>
      <c r="C324" s="3">
        <v>40</v>
      </c>
      <c r="D324" s="3">
        <v>11</v>
      </c>
      <c r="E324" s="3">
        <f t="shared" si="14"/>
        <v>1</v>
      </c>
      <c r="F324" s="3">
        <f>IF(AND($D324=1,$E324=1),VLOOKUP($C324,Sheet2!$A:$J,3,0),IF($E324=2,INDEX(Sheet2!G:G,MATCH($C324,Sheet2!$A:$A,0)),F323))</f>
        <v>4001</v>
      </c>
      <c r="G324" s="3">
        <f>IF(AND($D324=1,$E324=1),VLOOKUP($C324,Sheet2!$A:$J,4,0),IF($E324=2,INDEX(Sheet2!H:H,MATCH($C324,Sheet2!$A:$A,0)),G323))</f>
        <v>4007</v>
      </c>
      <c r="H324" s="3">
        <f>IF(AND($D324=1,$E324=1),VLOOKUP($C324,Sheet2!$A:$J,5,0),IF($E324=2,INDEX(Sheet2!I:I,MATCH($C324,Sheet2!$A:$A,0)),H323))</f>
        <v>4006</v>
      </c>
      <c r="I324" s="3">
        <f>IF(AND($D324=1,$E324=1),VLOOKUP($C324,Sheet2!$A:$J,6,0),IF($E324=2,INDEX(Sheet2!J:J,MATCH($C324,Sheet2!$A:$A,0)),I323))</f>
        <v>0</v>
      </c>
      <c r="K324" s="31">
        <v>0</v>
      </c>
      <c r="L324" s="31">
        <v>0</v>
      </c>
      <c r="M324" s="31">
        <v>0</v>
      </c>
      <c r="N324" s="27">
        <f>VLOOKUP(B324,Sheet5!$D:$G,3,0)</f>
        <v>13</v>
      </c>
      <c r="O324" s="27">
        <f>VLOOKUP(B324,Sheet5!$D:$G,4,0)</f>
        <v>104</v>
      </c>
      <c r="P324" s="27" t="s">
        <v>57</v>
      </c>
      <c r="Q324" s="27">
        <f>IFERROR(VLOOKUP(R324,Sheet2!V:X,3,FALSE),VLOOKUP(B324,Sheet5!D:H,5,0))</f>
        <v>340020004</v>
      </c>
      <c r="R324" s="27" t="str">
        <f>IF(E324=2,INDEX(Sheet2!P:P,MATCH(C324,Sheet2!A:A,0)),INDEX(Sheet2!AB:AB,MATCH(N324,Sheet2!AA:AA,0)))</f>
        <v>防御强化</v>
      </c>
      <c r="S324" s="27" t="str">
        <f>IF($E324=2,INDEX(Sheet2!Q:Q,MATCH($C324,Sheet2!$A:$A,0)),IF(OR(N324=3,N324=8,N324=13,,N324=38),INDEX(Sheet2!$AC:$AC,MATCH($N324,Sheet2!$AA:$AA,0))&amp;O324,INDEX(Sheet2!$AC:$AC,MATCH($N324,Sheet2!$AA:$AA,0))&amp;(O324/10)&amp;"%"))</f>
        <v>觉醒后基础防御力增加104</v>
      </c>
      <c r="T324" s="3" t="str">
        <f>INDEX(Sheet6!G:G,MATCH(B324,Sheet6!A:A,0))</f>
        <v>1210007,12|1430002,4</v>
      </c>
      <c r="U324" s="3">
        <v>1120001</v>
      </c>
      <c r="V324" s="3">
        <f>INDEX(Sheet6!H:H,MATCH(B324,Sheet6!A:A,0))</f>
        <v>40350</v>
      </c>
      <c r="W324" s="23">
        <v>0</v>
      </c>
      <c r="X324" s="3" t="s">
        <v>1340</v>
      </c>
      <c r="Y324" s="23">
        <v>1120001</v>
      </c>
      <c r="Z324" s="23">
        <v>269000</v>
      </c>
      <c r="AA324" s="27" t="str">
        <f>IF($E324=2,INDEX(Sheet2!Q:Q,MATCH($C324,Sheet2!$A:$A,0)),IF(OR(N324=3,N324=8,N324=13,,N324=38),INDEX(Sheet2!$AC:$AC,MATCH($N324,Sheet2!$AA:$AA,0))&amp;O324,INDEX(Sheet2!$AC:$AC,MATCH($N324,Sheet2!$AA:$AA,0))&amp;(O324/10)&amp;"%"))</f>
        <v>觉醒后基础防御力增加104</v>
      </c>
    </row>
    <row r="325" spans="1:27">
      <c r="A325" s="23" t="s">
        <v>53</v>
      </c>
      <c r="B325" s="23">
        <f t="shared" si="15"/>
        <v>4012</v>
      </c>
      <c r="C325" s="3">
        <v>40</v>
      </c>
      <c r="D325" s="3">
        <v>12</v>
      </c>
      <c r="E325" s="3">
        <f t="shared" si="14"/>
        <v>1</v>
      </c>
      <c r="F325" s="3">
        <f>IF(AND($D325=1,$E325=1),VLOOKUP($C325,Sheet2!$A:$J,3,0),IF($E325=2,INDEX(Sheet2!G:G,MATCH($C325,Sheet2!$A:$A,0)),F324))</f>
        <v>4001</v>
      </c>
      <c r="G325" s="3">
        <f>IF(AND($D325=1,$E325=1),VLOOKUP($C325,Sheet2!$A:$J,4,0),IF($E325=2,INDEX(Sheet2!H:H,MATCH($C325,Sheet2!$A:$A,0)),G324))</f>
        <v>4007</v>
      </c>
      <c r="H325" s="3">
        <f>IF(AND($D325=1,$E325=1),VLOOKUP($C325,Sheet2!$A:$J,5,0),IF($E325=2,INDEX(Sheet2!I:I,MATCH($C325,Sheet2!$A:$A,0)),H324))</f>
        <v>4006</v>
      </c>
      <c r="I325" s="3">
        <f>IF(AND($D325=1,$E325=1),VLOOKUP($C325,Sheet2!$A:$J,6,0),IF($E325=2,INDEX(Sheet2!J:J,MATCH($C325,Sheet2!$A:$A,0)),I324))</f>
        <v>0</v>
      </c>
      <c r="K325" s="31">
        <v>0</v>
      </c>
      <c r="L325" s="31">
        <v>0</v>
      </c>
      <c r="M325" s="31">
        <v>0</v>
      </c>
      <c r="N325" s="27">
        <f>VLOOKUP(B325,Sheet5!$D:$G,3,0)</f>
        <v>3</v>
      </c>
      <c r="O325" s="27">
        <f>VLOOKUP(B325,Sheet5!$D:$G,4,0)</f>
        <v>960</v>
      </c>
      <c r="P325" s="27" t="s">
        <v>58</v>
      </c>
      <c r="Q325" s="27">
        <f>IFERROR(VLOOKUP(R325,Sheet2!V:X,3,FALSE),VLOOKUP(B325,Sheet5!D:H,5,0))</f>
        <v>340020010</v>
      </c>
      <c r="R325" s="27" t="str">
        <f>IF(E325=2,INDEX(Sheet2!P:P,MATCH(C325,Sheet2!A:A,0)),INDEX(Sheet2!AB:AB,MATCH(N325,Sheet2!AA:AA,0)))</f>
        <v>生命强化</v>
      </c>
      <c r="S325" s="27" t="str">
        <f>IF($E325=2,INDEX(Sheet2!Q:Q,MATCH($C325,Sheet2!$A:$A,0)),IF(OR(N325=3,N325=8,N325=13,,N325=38),INDEX(Sheet2!$AC:$AC,MATCH($N325,Sheet2!$AA:$AA,0))&amp;O325,INDEX(Sheet2!$AC:$AC,MATCH($N325,Sheet2!$AA:$AA,0))&amp;(O325/10)&amp;"%"))</f>
        <v>觉醒后基础生命上限增加960</v>
      </c>
      <c r="T325" s="3" t="str">
        <f>INDEX(Sheet6!G:G,MATCH(B325,Sheet6!A:A,0))</f>
        <v>1210007,16|1430002,5</v>
      </c>
      <c r="U325" s="3">
        <v>1120001</v>
      </c>
      <c r="V325" s="3">
        <f>INDEX(Sheet6!H:H,MATCH(B325,Sheet6!A:A,0))</f>
        <v>56400</v>
      </c>
      <c r="W325" s="23">
        <v>0</v>
      </c>
      <c r="X325" s="3" t="s">
        <v>1341</v>
      </c>
      <c r="Y325" s="23">
        <v>1120001</v>
      </c>
      <c r="Z325" s="23">
        <v>376000</v>
      </c>
      <c r="AA325" s="27" t="str">
        <f>IF($E325=2,INDEX(Sheet2!Q:Q,MATCH($C325,Sheet2!$A:$A,0)),IF(OR(N325=3,N325=8,N325=13,,N325=38),INDEX(Sheet2!$AC:$AC,MATCH($N325,Sheet2!$AA:$AA,0))&amp;O325,INDEX(Sheet2!$AC:$AC,MATCH($N325,Sheet2!$AA:$AA,0))&amp;(O325/10)&amp;"%"))</f>
        <v>觉醒后基础生命上限增加960</v>
      </c>
    </row>
    <row r="326" spans="1:27">
      <c r="A326" s="23" t="s">
        <v>53</v>
      </c>
      <c r="B326" s="23">
        <f t="shared" si="15"/>
        <v>4013</v>
      </c>
      <c r="C326" s="3">
        <v>40</v>
      </c>
      <c r="D326" s="3">
        <v>13</v>
      </c>
      <c r="E326" s="3">
        <f t="shared" si="14"/>
        <v>1</v>
      </c>
      <c r="F326" s="3">
        <f>IF(AND($D326=1,$E326=1),VLOOKUP($C326,Sheet2!$A:$J,3,0),IF($E326=2,INDEX(Sheet2!G:G,MATCH($C326,Sheet2!$A:$A,0)),F325))</f>
        <v>4001</v>
      </c>
      <c r="G326" s="3">
        <f>IF(AND($D326=1,$E326=1),VLOOKUP($C326,Sheet2!$A:$J,4,0),IF($E326=2,INDEX(Sheet2!H:H,MATCH($C326,Sheet2!$A:$A,0)),G325))</f>
        <v>4007</v>
      </c>
      <c r="H326" s="3">
        <f>IF(AND($D326=1,$E326=1),VLOOKUP($C326,Sheet2!$A:$J,5,0),IF($E326=2,INDEX(Sheet2!I:I,MATCH($C326,Sheet2!$A:$A,0)),H325))</f>
        <v>4006</v>
      </c>
      <c r="I326" s="3">
        <f>IF(AND($D326=1,$E326=1),VLOOKUP($C326,Sheet2!$A:$J,6,0),IF($E326=2,INDEX(Sheet2!J:J,MATCH($C326,Sheet2!$A:$A,0)),I325))</f>
        <v>0</v>
      </c>
      <c r="K326" s="31">
        <v>0</v>
      </c>
      <c r="L326" s="31">
        <v>0</v>
      </c>
      <c r="M326" s="31">
        <v>0</v>
      </c>
      <c r="N326" s="27">
        <f>VLOOKUP(B326,Sheet5!$D:$G,3,0)</f>
        <v>8</v>
      </c>
      <c r="O326" s="27">
        <f>VLOOKUP(B326,Sheet5!$D:$G,4,0)</f>
        <v>160</v>
      </c>
      <c r="P326" s="27" t="s">
        <v>59</v>
      </c>
      <c r="Q326" s="27">
        <f>IFERROR(VLOOKUP(R326,Sheet2!V:X,3,FALSE),VLOOKUP(B326,Sheet5!D:H,5,0))</f>
        <v>340020007</v>
      </c>
      <c r="R326" s="27" t="str">
        <f>IF(E326=2,INDEX(Sheet2!P:P,MATCH(C326,Sheet2!A:A,0)),INDEX(Sheet2!AB:AB,MATCH(N326,Sheet2!AA:AA,0)))</f>
        <v>攻击强化</v>
      </c>
      <c r="S326" s="27" t="str">
        <f>IF($E326=2,INDEX(Sheet2!Q:Q,MATCH($C326,Sheet2!$A:$A,0)),IF(OR(N326=3,N326=8,N326=13,,N326=38),INDEX(Sheet2!$AC:$AC,MATCH($N326,Sheet2!$AA:$AA,0))&amp;O326,INDEX(Sheet2!$AC:$AC,MATCH($N326,Sheet2!$AA:$AA,0))&amp;(O326/10)&amp;"%"))</f>
        <v>觉醒后基础攻击力增加160</v>
      </c>
      <c r="T326" s="3" t="str">
        <f>INDEX(Sheet6!G:G,MATCH(B326,Sheet6!A:A,0))</f>
        <v>1210007,18|1430002,6</v>
      </c>
      <c r="U326" s="3">
        <v>1120001</v>
      </c>
      <c r="V326" s="3">
        <f>INDEX(Sheet6!H:H,MATCH(B326,Sheet6!A:A,0))</f>
        <v>77400</v>
      </c>
      <c r="W326" s="23">
        <v>0</v>
      </c>
      <c r="X326" s="3" t="s">
        <v>1342</v>
      </c>
      <c r="Y326" s="23">
        <v>1120001</v>
      </c>
      <c r="Z326" s="23">
        <v>516000</v>
      </c>
      <c r="AA326" s="27" t="str">
        <f>IF($E326=2,INDEX(Sheet2!Q:Q,MATCH($C326,Sheet2!$A:$A,0)),IF(OR(N326=3,N326=8,N326=13,,N326=38),INDEX(Sheet2!$AC:$AC,MATCH($N326,Sheet2!$AA:$AA,0))&amp;O326,INDEX(Sheet2!$AC:$AC,MATCH($N326,Sheet2!$AA:$AA,0))&amp;(O326/10)&amp;"%"))</f>
        <v>觉醒后基础攻击力增加160</v>
      </c>
    </row>
    <row r="327" spans="1:27">
      <c r="A327" s="23" t="s">
        <v>53</v>
      </c>
      <c r="B327" s="23">
        <f t="shared" si="15"/>
        <v>4014</v>
      </c>
      <c r="C327" s="3">
        <v>40</v>
      </c>
      <c r="D327" s="3">
        <v>14</v>
      </c>
      <c r="E327" s="3">
        <f t="shared" si="14"/>
        <v>2</v>
      </c>
      <c r="F327" s="3">
        <f>IF(AND($D327=1,$E327=1),VLOOKUP($C327,Sheet2!$A:$J,3,0),IF($E327=2,INDEX(Sheet2!G:G,MATCH($C327,Sheet2!$A:$A,0)+1),F326))</f>
        <v>4001</v>
      </c>
      <c r="G327" s="3">
        <f>IF(AND($D327=1,$E327=1),VLOOKUP($C327,Sheet2!$A:$J,4,0),IF($E327=2,INDEX(Sheet2!H:H,MATCH($C327,Sheet2!$A:$A,0)+1),G326))</f>
        <v>4007</v>
      </c>
      <c r="H327" s="3">
        <f>IF(AND($D327=1,$E327=1),VLOOKUP($C327,Sheet2!$A:$J,5,0),IF($E327=2,INDEX(Sheet2!I:I,MATCH($C327,Sheet2!$A:$A,0)+1),H326))</f>
        <v>4008</v>
      </c>
      <c r="I327" s="3">
        <f>IF(AND($D327=1,$E327=1),VLOOKUP($C327,Sheet2!$A:$J,6,0),IF($E327=2,INDEX(Sheet2!J:J,MATCH($C327,Sheet2!$A:$A,0)+1),I326))</f>
        <v>0</v>
      </c>
      <c r="K327" s="31">
        <v>0</v>
      </c>
      <c r="L327" s="31">
        <v>0</v>
      </c>
      <c r="M327" s="31">
        <v>0</v>
      </c>
      <c r="N327" s="27">
        <f>VLOOKUP(B327,Sheet5!$D:$G,3,0)</f>
        <v>0</v>
      </c>
      <c r="O327" s="27">
        <f>VLOOKUP(B327,Sheet5!$D:$G,4,0)</f>
        <v>0</v>
      </c>
      <c r="P327" s="27" t="s">
        <v>60</v>
      </c>
      <c r="Q327" s="27">
        <f>IFERROR(VLOOKUP(R327,Sheet2!V:X,3,FALSE),VLOOKUP(B327,Sheet5!D:H,5,0))</f>
        <v>311004003</v>
      </c>
      <c r="R327" s="27" t="str">
        <f>IF(E327=2,INDEX(Sheet2!P:P,MATCH(C327,Sheet2!A:A,0)+1),INDEX(Sheet2!AB:AB,MATCH(N327,Sheet2!AA:AA,0)))</f>
        <v>装甲重拳</v>
      </c>
      <c r="S327" s="27" t="s">
        <v>2320</v>
      </c>
      <c r="T327" s="3" t="str">
        <f>INDEX(Sheet6!G:G,MATCH(B327,Sheet6!A:A,0))</f>
        <v>1430004,1</v>
      </c>
      <c r="U327" s="3">
        <v>1120001</v>
      </c>
      <c r="V327" s="3">
        <f>INDEX(Sheet6!H:H,MATCH(B327,Sheet6!A:A,0))</f>
        <v>104400</v>
      </c>
      <c r="W327" s="23">
        <v>0</v>
      </c>
      <c r="X327" s="3" t="s">
        <v>1343</v>
      </c>
      <c r="Y327" s="23">
        <v>1120001</v>
      </c>
      <c r="Z327" s="23">
        <v>696000</v>
      </c>
      <c r="AA327" s="27" t="str">
        <f>IF($E327=2,INDEX(Sheet2!Q:Q,MATCH($C327,Sheet2!$A:$A,0)+1),IF(OR(N327=3,N327=8,N327=13,,N327=38),INDEX(Sheet2!$AC:$AC,MATCH($N327,Sheet2!$AA:$AA,0))&amp;O327,INDEX(Sheet2!$AC:$AC,MATCH($N327,Sheet2!$AA:$AA,0))&amp;(O327/10)&amp;"%"))</f>
        <v>奋力一击，对1名敌人造成攻击力&lt;color=#e56000&gt;205%&lt;/color&gt;的伤害，并有&lt;color=#e56000&gt;50%&lt;/color&gt;的概率将敌人&lt;color=#f2b600&gt;击飞&lt;/color&gt;，如本回合有AT BONUS，则一定会将敌人&lt;color=#f2b600&gt;击飞&lt;/color&gt;（技能冷却时间：2回合）。（击飞效果受命中影响）</v>
      </c>
    </row>
    <row r="328" spans="1:27">
      <c r="A328" s="23" t="s">
        <v>53</v>
      </c>
      <c r="B328" s="23">
        <f t="shared" si="15"/>
        <v>4015</v>
      </c>
      <c r="C328" s="3">
        <v>40</v>
      </c>
      <c r="D328" s="3">
        <v>15</v>
      </c>
      <c r="E328" s="3">
        <f t="shared" si="14"/>
        <v>1</v>
      </c>
      <c r="F328" s="3">
        <f>IF(AND($D328=1,$E328=1),VLOOKUP($C328,Sheet2!$A:$J,3,0),IF($E328=2,INDEX(Sheet2!G:G,MATCH($C328,Sheet2!$A:$A,0)+1),F327))</f>
        <v>4001</v>
      </c>
      <c r="G328" s="3">
        <f>IF(AND($D328=1,$E328=1),VLOOKUP($C328,Sheet2!$A:$J,4,0),IF($E328=2,INDEX(Sheet2!H:H,MATCH($C328,Sheet2!$A:$A,0)+1),G327))</f>
        <v>4007</v>
      </c>
      <c r="H328" s="3">
        <f>IF(AND($D328=1,$E328=1),VLOOKUP($C328,Sheet2!$A:$J,5,0),IF($E328=2,INDEX(Sheet2!I:I,MATCH($C328,Sheet2!$A:$A,0)+1),H327))</f>
        <v>4008</v>
      </c>
      <c r="I328" s="3">
        <f>IF(AND($D328=1,$E328=1),VLOOKUP($C328,Sheet2!$A:$J,6,0),IF($E328=2,INDEX(Sheet2!J:J,MATCH($C328,Sheet2!$A:$A,0)+1),I327))</f>
        <v>0</v>
      </c>
      <c r="K328" s="31">
        <v>0</v>
      </c>
      <c r="L328" s="31">
        <v>0</v>
      </c>
      <c r="M328" s="31">
        <v>0</v>
      </c>
      <c r="N328" s="27">
        <f>VLOOKUP(B328,Sheet5!$D:$G,3,0)</f>
        <v>8</v>
      </c>
      <c r="O328" s="27">
        <f>VLOOKUP(B328,Sheet5!$D:$G,4,0)</f>
        <v>80</v>
      </c>
      <c r="P328" s="27" t="s">
        <v>54</v>
      </c>
      <c r="Q328" s="27">
        <f>IFERROR(VLOOKUP(R328,Sheet2!V:X,3,FALSE),VLOOKUP(B328,Sheet5!D:H,5,0))</f>
        <v>340020006</v>
      </c>
      <c r="R328" s="27" t="str">
        <f>IF($E328=2,INDEX(Sheet2!P:P,MATCH($C328,Sheet2!$A:$A,0)),INDEX(Sheet2!$AB:$AB,MATCH($N328,Sheet2!$AA:$AA,0)))</f>
        <v>攻击强化</v>
      </c>
      <c r="S328" s="27" t="str">
        <f>IF($E328=2,INDEX(Sheet2!Q:Q,MATCH($C328,Sheet2!$A:$A,0)),IF(OR(N328=3,N328=8,N328=13,,N328=38),INDEX(Sheet2!$AC:$AC,MATCH($N328,Sheet2!$AA:$AA,0))&amp;O328,INDEX(Sheet2!$AC:$AC,MATCH($N328,Sheet2!$AA:$AA,0))&amp;(O328/10)&amp;"%"))</f>
        <v>觉醒后基础攻击力增加80</v>
      </c>
      <c r="T328" s="3" t="str">
        <f>INDEX(Sheet6!G:G,MATCH(B328,Sheet6!A:A,0))</f>
        <v>1210007,7|1430002,3</v>
      </c>
      <c r="U328" s="3">
        <v>1120001</v>
      </c>
      <c r="V328" s="3">
        <f>INDEX(Sheet6!H:H,MATCH(B328,Sheet6!A:A,0))</f>
        <v>20800</v>
      </c>
      <c r="W328" s="23">
        <v>0</v>
      </c>
      <c r="X328" s="3" t="s">
        <v>1337</v>
      </c>
      <c r="Y328" s="23">
        <v>1120001</v>
      </c>
      <c r="Z328" s="23">
        <v>104000</v>
      </c>
      <c r="AA328" s="27" t="str">
        <f>IF($E328=2,INDEX(Sheet2!Q:Q,MATCH($C328,Sheet2!$A:$A,0)),IF(OR(N328=3,N328=8,N328=13,,N328=38),INDEX(Sheet2!$AC:$AC,MATCH($N328,Sheet2!$AA:$AA,0))&amp;O328,INDEX(Sheet2!$AC:$AC,MATCH($N328,Sheet2!$AA:$AA,0))&amp;(O328/10)&amp;"%"))</f>
        <v>觉醒后基础攻击力增加80</v>
      </c>
    </row>
    <row r="329" spans="1:27">
      <c r="A329" s="23" t="s">
        <v>53</v>
      </c>
      <c r="B329" s="23">
        <f t="shared" si="15"/>
        <v>4016</v>
      </c>
      <c r="C329" s="3">
        <v>40</v>
      </c>
      <c r="D329" s="3">
        <v>16</v>
      </c>
      <c r="E329" s="3">
        <f t="shared" si="14"/>
        <v>1</v>
      </c>
      <c r="F329" s="3">
        <f>IF(AND($D329=1,$E329=1),VLOOKUP($C329,Sheet2!$A:$J,3,0),IF($E329=2,INDEX(Sheet2!G:G,MATCH($C329,Sheet2!$A:$A,0)+1),F328))</f>
        <v>4001</v>
      </c>
      <c r="G329" s="3">
        <f>IF(AND($D329=1,$E329=1),VLOOKUP($C329,Sheet2!$A:$J,4,0),IF($E329=2,INDEX(Sheet2!H:H,MATCH($C329,Sheet2!$A:$A,0)+1),G328))</f>
        <v>4007</v>
      </c>
      <c r="H329" s="3">
        <f>IF(AND($D329=1,$E329=1),VLOOKUP($C329,Sheet2!$A:$J,5,0),IF($E329=2,INDEX(Sheet2!I:I,MATCH($C329,Sheet2!$A:$A,0)+1),H328))</f>
        <v>4008</v>
      </c>
      <c r="I329" s="3">
        <f>IF(AND($D329=1,$E329=1),VLOOKUP($C329,Sheet2!$A:$J,6,0),IF($E329=2,INDEX(Sheet2!J:J,MATCH($C329,Sheet2!$A:$A,0)+1),I328))</f>
        <v>0</v>
      </c>
      <c r="K329" s="31">
        <v>0</v>
      </c>
      <c r="L329" s="31">
        <v>0</v>
      </c>
      <c r="M329" s="31">
        <v>0</v>
      </c>
      <c r="N329" s="27">
        <f>VLOOKUP(B329,Sheet5!$D:$G,3,0)</f>
        <v>3</v>
      </c>
      <c r="O329" s="27">
        <f>VLOOKUP(B329,Sheet5!$D:$G,4,0)</f>
        <v>480</v>
      </c>
      <c r="P329" s="27" t="s">
        <v>55</v>
      </c>
      <c r="Q329" s="27">
        <f>IFERROR(VLOOKUP(R329,Sheet2!V:X,3,FALSE),VLOOKUP(B329,Sheet5!D:H,5,0))</f>
        <v>340020009</v>
      </c>
      <c r="R329" s="27" t="str">
        <f>IF(E329=2,INDEX(Sheet2!P:P,MATCH(C329,Sheet2!A:A,0)),INDEX(Sheet2!AB:AB,MATCH(N329,Sheet2!AA:AA,0)))</f>
        <v>生命强化</v>
      </c>
      <c r="S329" s="27" t="str">
        <f>IF($E329=2,INDEX(Sheet2!Q:Q,MATCH($C329,Sheet2!$A:$A,0)),IF(OR(N329=3,N329=8,N329=13,,N329=38),INDEX(Sheet2!$AC:$AC,MATCH($N329,Sheet2!$AA:$AA,0))&amp;O329,INDEX(Sheet2!$AC:$AC,MATCH($N329,Sheet2!$AA:$AA,0))&amp;(O329/10)&amp;"%"))</f>
        <v>觉醒后基础生命上限增加480</v>
      </c>
      <c r="T329" s="3" t="str">
        <f>INDEX(Sheet6!G:G,MATCH(B329,Sheet6!A:A,0))</f>
        <v>1210007,11|1430002,6</v>
      </c>
      <c r="U329" s="3">
        <v>1120001</v>
      </c>
      <c r="V329" s="3">
        <f>INDEX(Sheet6!H:H,MATCH(B329,Sheet6!A:A,0))</f>
        <v>24000</v>
      </c>
      <c r="W329" s="23">
        <v>0</v>
      </c>
      <c r="X329" s="3" t="s">
        <v>1338</v>
      </c>
      <c r="Y329" s="23">
        <v>1120001</v>
      </c>
      <c r="Z329" s="23">
        <v>120000</v>
      </c>
      <c r="AA329" s="27" t="str">
        <f>IF($E329=2,INDEX(Sheet2!Q:Q,MATCH($C329,Sheet2!$A:$A,0)),IF(OR(N329=3,N329=8,N329=13,,N329=38),INDEX(Sheet2!$AC:$AC,MATCH($N329,Sheet2!$AA:$AA,0))&amp;O329,INDEX(Sheet2!$AC:$AC,MATCH($N329,Sheet2!$AA:$AA,0))&amp;(O329/10)&amp;"%"))</f>
        <v>觉醒后基础生命上限增加480</v>
      </c>
    </row>
    <row r="330" spans="1:27">
      <c r="A330" s="23" t="s">
        <v>53</v>
      </c>
      <c r="B330" s="23">
        <f t="shared" si="15"/>
        <v>4017</v>
      </c>
      <c r="C330" s="3">
        <v>40</v>
      </c>
      <c r="D330" s="3">
        <v>17</v>
      </c>
      <c r="E330" s="3">
        <f t="shared" si="14"/>
        <v>1</v>
      </c>
      <c r="F330" s="3">
        <f>IF(AND($D330=1,$E330=1),VLOOKUP($C330,Sheet2!$A:$J,3,0),IF($E330=2,INDEX(Sheet2!G:G,MATCH($C330,Sheet2!$A:$A,0)+1),F329))</f>
        <v>4001</v>
      </c>
      <c r="G330" s="3">
        <f>IF(AND($D330=1,$E330=1),VLOOKUP($C330,Sheet2!$A:$J,4,0),IF($E330=2,INDEX(Sheet2!H:H,MATCH($C330,Sheet2!$A:$A,0)+1),G329))</f>
        <v>4007</v>
      </c>
      <c r="H330" s="3">
        <f>IF(AND($D330=1,$E330=1),VLOOKUP($C330,Sheet2!$A:$J,5,0),IF($E330=2,INDEX(Sheet2!I:I,MATCH($C330,Sheet2!$A:$A,0)+1),H329))</f>
        <v>4008</v>
      </c>
      <c r="I330" s="3">
        <f>IF(AND($D330=1,$E330=1),VLOOKUP($C330,Sheet2!$A:$J,6,0),IF($E330=2,INDEX(Sheet2!J:J,MATCH($C330,Sheet2!$A:$A,0)+1),I329))</f>
        <v>0</v>
      </c>
      <c r="K330" s="31">
        <v>0</v>
      </c>
      <c r="L330" s="31">
        <v>0</v>
      </c>
      <c r="M330" s="31">
        <v>0</v>
      </c>
      <c r="N330" s="27">
        <f>VLOOKUP(B330,Sheet5!$D:$G,3,0)</f>
        <v>3</v>
      </c>
      <c r="O330" s="27">
        <f>VLOOKUP(B330,Sheet5!$D:$G,4,0)</f>
        <v>480</v>
      </c>
      <c r="P330" s="27" t="s">
        <v>56</v>
      </c>
      <c r="Q330" s="27">
        <f>IFERROR(VLOOKUP(R330,Sheet2!V:X,3,FALSE),VLOOKUP(B330,Sheet5!D:H,5,0))</f>
        <v>340020009</v>
      </c>
      <c r="R330" s="27" t="str">
        <f>IF(E330=2,INDEX(Sheet2!P:P,MATCH(C330,Sheet2!A:A,0)),INDEX(Sheet2!AB:AB,MATCH(N330,Sheet2!AA:AA,0)))</f>
        <v>生命强化</v>
      </c>
      <c r="S330" s="27" t="str">
        <f>IF($E330=2,INDEX(Sheet2!Q:Q,MATCH($C330,Sheet2!$A:$A,0)),IF(OR(N330=3,N330=8,N330=13,,N330=38),INDEX(Sheet2!$AC:$AC,MATCH($N330,Sheet2!$AA:$AA,0))&amp;O330,INDEX(Sheet2!$AC:$AC,MATCH($N330,Sheet2!$AA:$AA,0))&amp;(O330/10)&amp;"%"))</f>
        <v>觉醒后基础生命上限增加480</v>
      </c>
      <c r="T330" s="3" t="str">
        <f>INDEX(Sheet6!G:G,MATCH(B330,Sheet6!A:A,0))</f>
        <v>1210007,13|1430002,9</v>
      </c>
      <c r="U330" s="3">
        <v>1120001</v>
      </c>
      <c r="V330" s="3">
        <f>INDEX(Sheet6!H:H,MATCH(B330,Sheet6!A:A,0))</f>
        <v>36000</v>
      </c>
      <c r="W330" s="23">
        <v>0</v>
      </c>
      <c r="X330" s="3" t="s">
        <v>1339</v>
      </c>
      <c r="Y330" s="23">
        <v>1120001</v>
      </c>
      <c r="Z330" s="23">
        <v>180000</v>
      </c>
      <c r="AA330" s="27" t="str">
        <f>IF($E330=2,INDEX(Sheet2!Q:Q,MATCH($C330,Sheet2!$A:$A,0)),IF(OR(N330=3,N330=8,N330=13,,N330=38),INDEX(Sheet2!$AC:$AC,MATCH($N330,Sheet2!$AA:$AA,0))&amp;O330,INDEX(Sheet2!$AC:$AC,MATCH($N330,Sheet2!$AA:$AA,0))&amp;(O330/10)&amp;"%"))</f>
        <v>觉醒后基础生命上限增加480</v>
      </c>
    </row>
    <row r="331" spans="1:27">
      <c r="A331" s="23" t="s">
        <v>53</v>
      </c>
      <c r="B331" s="23">
        <f t="shared" si="15"/>
        <v>4018</v>
      </c>
      <c r="C331" s="3">
        <v>40</v>
      </c>
      <c r="D331" s="3">
        <v>18</v>
      </c>
      <c r="E331" s="3">
        <f t="shared" si="14"/>
        <v>1</v>
      </c>
      <c r="F331" s="3">
        <f>IF(AND($D331=1,$E331=1),VLOOKUP($C331,Sheet2!$A:$J,3,0),IF($E331=2,INDEX(Sheet2!G:G,MATCH($C331,Sheet2!$A:$A,0)+1),F330))</f>
        <v>4001</v>
      </c>
      <c r="G331" s="3">
        <f>IF(AND($D331=1,$E331=1),VLOOKUP($C331,Sheet2!$A:$J,4,0),IF($E331=2,INDEX(Sheet2!H:H,MATCH($C331,Sheet2!$A:$A,0)+1),G330))</f>
        <v>4007</v>
      </c>
      <c r="H331" s="3">
        <f>IF(AND($D331=1,$E331=1),VLOOKUP($C331,Sheet2!$A:$J,5,0),IF($E331=2,INDEX(Sheet2!I:I,MATCH($C331,Sheet2!$A:$A,0)+1),H330))</f>
        <v>4008</v>
      </c>
      <c r="I331" s="3">
        <f>IF(AND($D331=1,$E331=1),VLOOKUP($C331,Sheet2!$A:$J,6,0),IF($E331=2,INDEX(Sheet2!J:J,MATCH($C331,Sheet2!$A:$A,0)+1),I330))</f>
        <v>0</v>
      </c>
      <c r="K331" s="31">
        <v>0</v>
      </c>
      <c r="L331" s="31">
        <v>0</v>
      </c>
      <c r="M331" s="31">
        <v>0</v>
      </c>
      <c r="N331" s="27">
        <f>VLOOKUP(B331,Sheet5!$D:$G,3,0)</f>
        <v>13</v>
      </c>
      <c r="O331" s="27">
        <f>VLOOKUP(B331,Sheet5!$D:$G,4,0)</f>
        <v>104</v>
      </c>
      <c r="P331" s="27" t="s">
        <v>57</v>
      </c>
      <c r="Q331" s="27">
        <f>IFERROR(VLOOKUP(R331,Sheet2!V:X,3,FALSE),VLOOKUP(B331,Sheet5!D:H,5,0))</f>
        <v>340020004</v>
      </c>
      <c r="R331" s="27" t="str">
        <f>IF(E331=2,INDEX(Sheet2!P:P,MATCH(C331,Sheet2!A:A,0)),INDEX(Sheet2!AB:AB,MATCH(N331,Sheet2!AA:AA,0)))</f>
        <v>防御强化</v>
      </c>
      <c r="S331" s="27" t="str">
        <f>IF($E331=2,INDEX(Sheet2!Q:Q,MATCH($C331,Sheet2!$A:$A,0)),IF(OR(N331=3,N331=8,N331=13,,N331=38),INDEX(Sheet2!$AC:$AC,MATCH($N331,Sheet2!$AA:$AA,0))&amp;O331,INDEX(Sheet2!$AC:$AC,MATCH($N331,Sheet2!$AA:$AA,0))&amp;(O331/10)&amp;"%"))</f>
        <v>觉醒后基础防御力增加104</v>
      </c>
      <c r="T331" s="3" t="str">
        <f>INDEX(Sheet6!G:G,MATCH(B331,Sheet6!A:A,0))</f>
        <v>1210007,16|1430002,12</v>
      </c>
      <c r="U331" s="3">
        <v>1120001</v>
      </c>
      <c r="V331" s="3">
        <f>INDEX(Sheet6!H:H,MATCH(B331,Sheet6!A:A,0))</f>
        <v>53800</v>
      </c>
      <c r="W331" s="23">
        <v>0</v>
      </c>
      <c r="X331" s="3" t="s">
        <v>1340</v>
      </c>
      <c r="Y331" s="23">
        <v>1120001</v>
      </c>
      <c r="Z331" s="23">
        <v>269000</v>
      </c>
      <c r="AA331" s="27" t="str">
        <f>IF($E331=2,INDEX(Sheet2!Q:Q,MATCH($C331,Sheet2!$A:$A,0)),IF(OR(N331=3,N331=8,N331=13,,N331=38),INDEX(Sheet2!$AC:$AC,MATCH($N331,Sheet2!$AA:$AA,0))&amp;O331,INDEX(Sheet2!$AC:$AC,MATCH($N331,Sheet2!$AA:$AA,0))&amp;(O331/10)&amp;"%"))</f>
        <v>觉醒后基础防御力增加104</v>
      </c>
    </row>
    <row r="332" spans="1:27">
      <c r="A332" s="23" t="s">
        <v>53</v>
      </c>
      <c r="B332" s="23">
        <f t="shared" si="15"/>
        <v>4019</v>
      </c>
      <c r="C332" s="3">
        <v>40</v>
      </c>
      <c r="D332" s="3">
        <v>19</v>
      </c>
      <c r="E332" s="3">
        <f t="shared" si="14"/>
        <v>1</v>
      </c>
      <c r="F332" s="3">
        <f>IF(AND($D332=1,$E332=1),VLOOKUP($C332,Sheet2!$A:$J,3,0),IF($E332=2,INDEX(Sheet2!G:G,MATCH($C332,Sheet2!$A:$A,0)+1),F331))</f>
        <v>4001</v>
      </c>
      <c r="G332" s="3">
        <f>IF(AND($D332=1,$E332=1),VLOOKUP($C332,Sheet2!$A:$J,4,0),IF($E332=2,INDEX(Sheet2!H:H,MATCH($C332,Sheet2!$A:$A,0)+1),G331))</f>
        <v>4007</v>
      </c>
      <c r="H332" s="3">
        <f>IF(AND($D332=1,$E332=1),VLOOKUP($C332,Sheet2!$A:$J,5,0),IF($E332=2,INDEX(Sheet2!I:I,MATCH($C332,Sheet2!$A:$A,0)+1),H331))</f>
        <v>4008</v>
      </c>
      <c r="I332" s="3">
        <f>IF(AND($D332=1,$E332=1),VLOOKUP($C332,Sheet2!$A:$J,6,0),IF($E332=2,INDEX(Sheet2!J:J,MATCH($C332,Sheet2!$A:$A,0)+1),I331))</f>
        <v>0</v>
      </c>
      <c r="K332" s="31">
        <v>0</v>
      </c>
      <c r="L332" s="31">
        <v>0</v>
      </c>
      <c r="M332" s="31">
        <v>0</v>
      </c>
      <c r="N332" s="27">
        <f>VLOOKUP(B332,Sheet5!$D:$G,3,0)</f>
        <v>3</v>
      </c>
      <c r="O332" s="27">
        <f>VLOOKUP(B332,Sheet5!$D:$G,4,0)</f>
        <v>960</v>
      </c>
      <c r="P332" s="27" t="s">
        <v>58</v>
      </c>
      <c r="Q332" s="27">
        <f>IFERROR(VLOOKUP(R332,Sheet2!V:X,3,FALSE),VLOOKUP(B332,Sheet5!D:H,5,0))</f>
        <v>340020010</v>
      </c>
      <c r="R332" s="27" t="str">
        <f>IF(E332=2,INDEX(Sheet2!P:P,MATCH(C332,Sheet2!A:A,0)),INDEX(Sheet2!AB:AB,MATCH(N332,Sheet2!AA:AA,0)))</f>
        <v>生命强化</v>
      </c>
      <c r="S332" s="27" t="str">
        <f>IF($E332=2,INDEX(Sheet2!Q:Q,MATCH($C332,Sheet2!$A:$A,0)),IF(OR(N332=3,N332=8,N332=13,,N332=38),INDEX(Sheet2!$AC:$AC,MATCH($N332,Sheet2!$AA:$AA,0))&amp;O332,INDEX(Sheet2!$AC:$AC,MATCH($N332,Sheet2!$AA:$AA,0))&amp;(O332/10)&amp;"%"))</f>
        <v>觉醒后基础生命上限增加960</v>
      </c>
      <c r="T332" s="3" t="str">
        <f>INDEX(Sheet6!G:G,MATCH(B332,Sheet6!A:A,0))</f>
        <v>1210007,21|1430002,15</v>
      </c>
      <c r="U332" s="3">
        <v>1120001</v>
      </c>
      <c r="V332" s="3">
        <f>INDEX(Sheet6!H:H,MATCH(B332,Sheet6!A:A,0))</f>
        <v>75200</v>
      </c>
      <c r="W332" s="23">
        <v>0</v>
      </c>
      <c r="X332" s="3" t="s">
        <v>1341</v>
      </c>
      <c r="Y332" s="23">
        <v>1120001</v>
      </c>
      <c r="Z332" s="23">
        <v>376000</v>
      </c>
      <c r="AA332" s="27" t="str">
        <f>IF($E332=2,INDEX(Sheet2!Q:Q,MATCH($C332,Sheet2!$A:$A,0)),IF(OR(N332=3,N332=8,N332=13,,N332=38),INDEX(Sheet2!$AC:$AC,MATCH($N332,Sheet2!$AA:$AA,0))&amp;O332,INDEX(Sheet2!$AC:$AC,MATCH($N332,Sheet2!$AA:$AA,0))&amp;(O332/10)&amp;"%"))</f>
        <v>觉醒后基础生命上限增加960</v>
      </c>
    </row>
    <row r="333" spans="1:27">
      <c r="A333" s="23" t="s">
        <v>53</v>
      </c>
      <c r="B333" s="23">
        <f t="shared" si="15"/>
        <v>4020</v>
      </c>
      <c r="C333" s="3">
        <v>40</v>
      </c>
      <c r="D333" s="3">
        <v>20</v>
      </c>
      <c r="E333" s="3">
        <f t="shared" si="14"/>
        <v>1</v>
      </c>
      <c r="F333" s="3">
        <f>IF(AND($D333=1,$E333=1),VLOOKUP($C333,Sheet2!$A:$J,3,0),IF($E333=2,INDEX(Sheet2!G:G,MATCH($C333,Sheet2!$A:$A,0)+1),F332))</f>
        <v>4001</v>
      </c>
      <c r="G333" s="3">
        <f>IF(AND($D333=1,$E333=1),VLOOKUP($C333,Sheet2!$A:$J,4,0),IF($E333=2,INDEX(Sheet2!H:H,MATCH($C333,Sheet2!$A:$A,0)+1),G332))</f>
        <v>4007</v>
      </c>
      <c r="H333" s="3">
        <f>IF(AND($D333=1,$E333=1),VLOOKUP($C333,Sheet2!$A:$J,5,0),IF($E333=2,INDEX(Sheet2!I:I,MATCH($C333,Sheet2!$A:$A,0)+1),H332))</f>
        <v>4008</v>
      </c>
      <c r="I333" s="3">
        <f>IF(AND($D333=1,$E333=1),VLOOKUP($C333,Sheet2!$A:$J,6,0),IF($E333=2,INDEX(Sheet2!J:J,MATCH($C333,Sheet2!$A:$A,0)+1),I332))</f>
        <v>0</v>
      </c>
      <c r="K333" s="31">
        <v>0</v>
      </c>
      <c r="L333" s="31">
        <v>0</v>
      </c>
      <c r="M333" s="31">
        <v>0</v>
      </c>
      <c r="N333" s="27">
        <f>VLOOKUP(B333,Sheet5!$D:$G,3,0)</f>
        <v>8</v>
      </c>
      <c r="O333" s="27">
        <f>VLOOKUP(B333,Sheet5!$D:$G,4,0)</f>
        <v>160</v>
      </c>
      <c r="P333" s="27" t="s">
        <v>59</v>
      </c>
      <c r="Q333" s="27">
        <f>IFERROR(VLOOKUP(R333,Sheet2!V:X,3,FALSE),VLOOKUP(B333,Sheet5!D:H,5,0))</f>
        <v>340020007</v>
      </c>
      <c r="R333" s="27" t="str">
        <f>IF(E333=2,INDEX(Sheet2!P:P,MATCH(C333,Sheet2!A:A,0)),INDEX(Sheet2!AB:AB,MATCH(N333,Sheet2!AA:AA,0)))</f>
        <v>攻击强化</v>
      </c>
      <c r="S333" s="27" t="str">
        <f>IF($E333=2,INDEX(Sheet2!Q:Q,MATCH($C333,Sheet2!$A:$A,0)),IF(OR(N333=3,N333=8,N333=13,,N333=38),INDEX(Sheet2!$AC:$AC,MATCH($N333,Sheet2!$AA:$AA,0))&amp;O333,INDEX(Sheet2!$AC:$AC,MATCH($N333,Sheet2!$AA:$AA,0))&amp;(O333/10)&amp;"%"))</f>
        <v>觉醒后基础攻击力增加160</v>
      </c>
      <c r="T333" s="3" t="str">
        <f>INDEX(Sheet6!G:G,MATCH(B333,Sheet6!A:A,0))</f>
        <v>1210007,24|1430002,18</v>
      </c>
      <c r="U333" s="3">
        <v>1120001</v>
      </c>
      <c r="V333" s="3">
        <f>INDEX(Sheet6!H:H,MATCH(B333,Sheet6!A:A,0))</f>
        <v>103200</v>
      </c>
      <c r="W333" s="23">
        <v>0</v>
      </c>
      <c r="X333" s="3" t="s">
        <v>1342</v>
      </c>
      <c r="Y333" s="23">
        <v>1120001</v>
      </c>
      <c r="Z333" s="23">
        <v>516000</v>
      </c>
      <c r="AA333" s="27" t="str">
        <f>IF($E333=2,INDEX(Sheet2!Q:Q,MATCH($C333,Sheet2!$A:$A,0)),IF(OR(N333=3,N333=8,N333=13,,N333=38),INDEX(Sheet2!$AC:$AC,MATCH($N333,Sheet2!$AA:$AA,0))&amp;O333,INDEX(Sheet2!$AC:$AC,MATCH($N333,Sheet2!$AA:$AA,0))&amp;(O333/10)&amp;"%"))</f>
        <v>觉醒后基础攻击力增加160</v>
      </c>
    </row>
    <row r="334" spans="1:27">
      <c r="A334" s="23" t="s">
        <v>53</v>
      </c>
      <c r="B334" s="23">
        <f t="shared" si="15"/>
        <v>4021</v>
      </c>
      <c r="C334" s="3">
        <v>40</v>
      </c>
      <c r="D334" s="3">
        <v>21</v>
      </c>
      <c r="E334" s="3">
        <f t="shared" si="14"/>
        <v>2</v>
      </c>
      <c r="F334" s="3">
        <f>IF(AND($D334=1,$E334=1),VLOOKUP($C334,Sheet2!$A:$J,3,0),IF($E334=2,INDEX(Sheet2!G:G,MATCH($C334,Sheet2!$A:$A,0)+2),F333))</f>
        <v>4001</v>
      </c>
      <c r="G334" s="3">
        <f>IF(AND($D334=1,$E334=1),VLOOKUP($C334,Sheet2!$A:$J,4,0),IF($E334=2,INDEX(Sheet2!H:H,MATCH($C334,Sheet2!$A:$A,0)+2),G333))</f>
        <v>4009</v>
      </c>
      <c r="H334" s="3">
        <f>IF(AND($D334=1,$E334=1),VLOOKUP($C334,Sheet2!$A:$J,5,0),IF($E334=2,INDEX(Sheet2!I:I,MATCH($C334,Sheet2!$A:$A,0)+2),H333))</f>
        <v>4008</v>
      </c>
      <c r="I334" s="3">
        <f>IF(AND($D334=1,$E334=1),VLOOKUP($C334,Sheet2!$A:$J,6,0),IF($E334=2,INDEX(Sheet2!J:J,MATCH($C334,Sheet2!$A:$A,0)+2),I333))</f>
        <v>0</v>
      </c>
      <c r="K334" s="31">
        <v>0</v>
      </c>
      <c r="L334" s="31">
        <v>0</v>
      </c>
      <c r="M334" s="31">
        <v>0</v>
      </c>
      <c r="N334" s="27">
        <f>VLOOKUP(B334,Sheet5!$D:$G,3,0)</f>
        <v>0</v>
      </c>
      <c r="O334" s="27">
        <f>VLOOKUP(B334,Sheet5!$D:$G,4,0)</f>
        <v>0</v>
      </c>
      <c r="P334" s="27" t="s">
        <v>60</v>
      </c>
      <c r="Q334" s="27">
        <f>IFERROR(VLOOKUP(R334,Sheet2!V:X,3,FALSE),VLOOKUP(B334,Sheet5!D:H,5,0))</f>
        <v>311004002</v>
      </c>
      <c r="R334" s="27" t="str">
        <f>IF(E334=2,INDEX(Sheet2!P:P,MATCH(C334,Sheet2!A:A,0)+2),INDEX(Sheet2!AB:AB,MATCH(N334,Sheet2!AA:AA,0)))</f>
        <v>装甲蓄力</v>
      </c>
      <c r="S334" s="27" t="s">
        <v>2321</v>
      </c>
      <c r="T334" s="3" t="str">
        <f>INDEX(Sheet6!G:G,MATCH(B334,Sheet6!A:A,0))</f>
        <v>1430004,3</v>
      </c>
      <c r="U334" s="3">
        <v>1120001</v>
      </c>
      <c r="V334" s="3">
        <f>INDEX(Sheet6!H:H,MATCH(B334,Sheet6!A:A,0))</f>
        <v>139200</v>
      </c>
      <c r="W334" s="23">
        <v>0</v>
      </c>
      <c r="X334" s="3" t="s">
        <v>1343</v>
      </c>
      <c r="Y334" s="23">
        <v>1120001</v>
      </c>
      <c r="Z334" s="23">
        <v>696000</v>
      </c>
      <c r="AA334" s="27" t="str">
        <f>IF($E334=2,INDEX(Sheet2!Q:Q,MATCH($C334,Sheet2!$A:$A,0)+2),IF(OR(N334=3,N334=8,N334=13,,N334=38),INDEX(Sheet2!$AC:$AC,MATCH($N334,Sheet2!$AA:$AA,0))&amp;O334,INDEX(Sheet2!$AC:$AC,MATCH($N334,Sheet2!$AA:$AA,0))&amp;(O334/10)&amp;"%"))</f>
        <v>战斗开始后钉锤头一直&lt;color=#f2b600&gt;积蓄力量&lt;/color&gt;，会将钉锤头造成伤害的&lt;color=#e56000&gt;85%&lt;/color&gt;记录为自身的力量积蓄起来（不得超过自身攻击的&lt;color=#e56000&gt;1000%&lt;/color&gt;，包含滚动攻击造成的伤害），当有击飞的敌人返回战场时，钉锤头会对敌人使用滚动攻击：造成所&lt;color=#f2b600&gt;积蓄力量&lt;/color&gt;的真实伤害</v>
      </c>
    </row>
    <row r="335" spans="1:27">
      <c r="A335" s="23" t="s">
        <v>53</v>
      </c>
      <c r="B335" s="23">
        <f t="shared" si="15"/>
        <v>4022</v>
      </c>
      <c r="C335" s="3">
        <v>40</v>
      </c>
      <c r="D335" s="3">
        <v>22</v>
      </c>
      <c r="E335" s="3">
        <f t="shared" si="14"/>
        <v>1</v>
      </c>
      <c r="F335" s="3">
        <f>IF(AND($D335=1,$E335=1),VLOOKUP($C335,Sheet2!$A:$J,3,0),IF($E335=2,INDEX(Sheet2!G:G,MATCH($C335,Sheet2!$A:$A,0)+2),F334))</f>
        <v>4001</v>
      </c>
      <c r="G335" s="3">
        <f>IF(AND($D335=1,$E335=1),VLOOKUP($C335,Sheet2!$A:$J,4,0),IF($E335=2,INDEX(Sheet2!H:H,MATCH($C335,Sheet2!$A:$A,0)+2),G334))</f>
        <v>4009</v>
      </c>
      <c r="H335" s="3">
        <f>IF(AND($D335=1,$E335=1),VLOOKUP($C335,Sheet2!$A:$J,5,0),IF($E335=2,INDEX(Sheet2!I:I,MATCH($C335,Sheet2!$A:$A,0)+2),H334))</f>
        <v>4008</v>
      </c>
      <c r="I335" s="3">
        <f>IF(AND($D335=1,$E335=1),VLOOKUP($C335,Sheet2!$A:$J,6,0),IF($E335=2,INDEX(Sheet2!J:J,MATCH($C335,Sheet2!$A:$A,0)+2),I334))</f>
        <v>0</v>
      </c>
      <c r="K335" s="31">
        <v>0</v>
      </c>
      <c r="L335" s="31">
        <v>0</v>
      </c>
      <c r="M335" s="31">
        <v>0</v>
      </c>
      <c r="N335" s="27">
        <f>VLOOKUP(B335,Sheet5!$D:$G,3,0)</f>
        <v>8</v>
      </c>
      <c r="O335" s="27">
        <f>VLOOKUP(B335,Sheet5!$D:$G,4,0)</f>
        <v>80</v>
      </c>
      <c r="P335" s="27" t="s">
        <v>54</v>
      </c>
      <c r="Q335" s="27">
        <f>IFERROR(VLOOKUP(R335,Sheet2!V:X,3,FALSE),VLOOKUP(B335,Sheet5!D:H,5,0))</f>
        <v>340020006</v>
      </c>
      <c r="R335" s="27" t="str">
        <f>IF($E335=2,INDEX(Sheet2!P:P,MATCH($C335,Sheet2!$A:$A,0)),INDEX(Sheet2!$AB:$AB,MATCH($N335,Sheet2!$AA:$AA,0)))</f>
        <v>攻击强化</v>
      </c>
      <c r="S335" s="27" t="str">
        <f>IF($E335=2,INDEX(Sheet2!Q:Q,MATCH($C335,Sheet2!$A:$A,0)),IF(OR(N335=3,N335=8,N335=13,,N335=38),INDEX(Sheet2!$AC:$AC,MATCH($N335,Sheet2!$AA:$AA,0))&amp;O335,INDEX(Sheet2!$AC:$AC,MATCH($N335,Sheet2!$AA:$AA,0))&amp;(O335/10)&amp;"%"))</f>
        <v>觉醒后基础攻击力增加80</v>
      </c>
      <c r="T335" s="3" t="str">
        <f>INDEX(Sheet6!G:G,MATCH(B335,Sheet6!A:A,0))</f>
        <v>1210007,9|1430002,9</v>
      </c>
      <c r="U335" s="3">
        <v>1120001</v>
      </c>
      <c r="V335" s="3">
        <f>INDEX(Sheet6!H:H,MATCH(B335,Sheet6!A:A,0))</f>
        <v>26000</v>
      </c>
      <c r="W335" s="23">
        <v>0</v>
      </c>
      <c r="X335" s="3" t="s">
        <v>1337</v>
      </c>
      <c r="Y335" s="23">
        <v>1120001</v>
      </c>
      <c r="Z335" s="23">
        <v>104000</v>
      </c>
      <c r="AA335" s="27" t="str">
        <f>IF($E335=2,INDEX(Sheet2!Q:Q,MATCH($C335,Sheet2!$A:$A,0)),IF(OR(N335=3,N335=8,N335=13,,N335=38),INDEX(Sheet2!$AC:$AC,MATCH($N335,Sheet2!$AA:$AA,0))&amp;O335,INDEX(Sheet2!$AC:$AC,MATCH($N335,Sheet2!$AA:$AA,0))&amp;(O335/10)&amp;"%"))</f>
        <v>觉醒后基础攻击力增加80</v>
      </c>
    </row>
    <row r="336" spans="1:27">
      <c r="A336" s="23" t="s">
        <v>53</v>
      </c>
      <c r="B336" s="23">
        <f t="shared" si="15"/>
        <v>4023</v>
      </c>
      <c r="C336" s="3">
        <v>40</v>
      </c>
      <c r="D336" s="3">
        <v>23</v>
      </c>
      <c r="E336" s="3">
        <f t="shared" si="14"/>
        <v>1</v>
      </c>
      <c r="F336" s="3">
        <f>IF(AND($D336=1,$E336=1),VLOOKUP($C336,Sheet2!$A:$J,3,0),IF($E336=2,INDEX(Sheet2!G:G,MATCH($C336,Sheet2!$A:$A,0)+2),F335))</f>
        <v>4001</v>
      </c>
      <c r="G336" s="3">
        <f>IF(AND($D336=1,$E336=1),VLOOKUP($C336,Sheet2!$A:$J,4,0),IF($E336=2,INDEX(Sheet2!H:H,MATCH($C336,Sheet2!$A:$A,0)+2),G335))</f>
        <v>4009</v>
      </c>
      <c r="H336" s="3">
        <f>IF(AND($D336=1,$E336=1),VLOOKUP($C336,Sheet2!$A:$J,5,0),IF($E336=2,INDEX(Sheet2!I:I,MATCH($C336,Sheet2!$A:$A,0)+2),H335))</f>
        <v>4008</v>
      </c>
      <c r="I336" s="3">
        <f>IF(AND($D336=1,$E336=1),VLOOKUP($C336,Sheet2!$A:$J,6,0),IF($E336=2,INDEX(Sheet2!J:J,MATCH($C336,Sheet2!$A:$A,0)+2),I335))</f>
        <v>0</v>
      </c>
      <c r="K336" s="31">
        <v>0</v>
      </c>
      <c r="L336" s="31">
        <v>0</v>
      </c>
      <c r="M336" s="31">
        <v>0</v>
      </c>
      <c r="N336" s="27">
        <f>VLOOKUP(B336,Sheet5!$D:$G,3,0)</f>
        <v>3</v>
      </c>
      <c r="O336" s="27">
        <f>VLOOKUP(B336,Sheet5!$D:$G,4,0)</f>
        <v>480</v>
      </c>
      <c r="P336" s="27" t="s">
        <v>55</v>
      </c>
      <c r="Q336" s="27">
        <f>IFERROR(VLOOKUP(R336,Sheet2!V:X,3,FALSE),VLOOKUP(B336,Sheet5!D:H,5,0))</f>
        <v>340020009</v>
      </c>
      <c r="R336" s="27" t="str">
        <f>IF(E336=2,INDEX(Sheet2!P:P,MATCH(C336,Sheet2!A:A,0)),INDEX(Sheet2!AB:AB,MATCH(N336,Sheet2!AA:AA,0)))</f>
        <v>生命强化</v>
      </c>
      <c r="S336" s="27" t="str">
        <f>IF($E336=2,INDEX(Sheet2!Q:Q,MATCH($C336,Sheet2!$A:$A,0)),IF(OR(N336=3,N336=8,N336=13,,N336=38),INDEX(Sheet2!$AC:$AC,MATCH($N336,Sheet2!$AA:$AA,0))&amp;O336,INDEX(Sheet2!$AC:$AC,MATCH($N336,Sheet2!$AA:$AA,0))&amp;(O336/10)&amp;"%"))</f>
        <v>觉醒后基础生命上限增加480</v>
      </c>
      <c r="T336" s="3" t="str">
        <f>INDEX(Sheet6!G:G,MATCH(B336,Sheet6!A:A,0))</f>
        <v>1210007,13|1430002,18</v>
      </c>
      <c r="U336" s="3">
        <v>1120001</v>
      </c>
      <c r="V336" s="3">
        <f>INDEX(Sheet6!H:H,MATCH(B336,Sheet6!A:A,0))</f>
        <v>30000</v>
      </c>
      <c r="W336" s="23">
        <v>0</v>
      </c>
      <c r="X336" s="3" t="s">
        <v>1338</v>
      </c>
      <c r="Y336" s="23">
        <v>1120001</v>
      </c>
      <c r="Z336" s="23">
        <v>120000</v>
      </c>
      <c r="AA336" s="27" t="str">
        <f>IF($E336=2,INDEX(Sheet2!Q:Q,MATCH($C336,Sheet2!$A:$A,0)),IF(OR(N336=3,N336=8,N336=13,,N336=38),INDEX(Sheet2!$AC:$AC,MATCH($N336,Sheet2!$AA:$AA,0))&amp;O336,INDEX(Sheet2!$AC:$AC,MATCH($N336,Sheet2!$AA:$AA,0))&amp;(O336/10)&amp;"%"))</f>
        <v>觉醒后基础生命上限增加480</v>
      </c>
    </row>
    <row r="337" spans="1:27">
      <c r="A337" s="23" t="s">
        <v>53</v>
      </c>
      <c r="B337" s="23">
        <f t="shared" si="15"/>
        <v>4024</v>
      </c>
      <c r="C337" s="3">
        <v>40</v>
      </c>
      <c r="D337" s="3">
        <v>24</v>
      </c>
      <c r="E337" s="3">
        <f t="shared" si="14"/>
        <v>1</v>
      </c>
      <c r="F337" s="3">
        <f>IF(AND($D337=1,$E337=1),VLOOKUP($C337,Sheet2!$A:$J,3,0),IF($E337=2,INDEX(Sheet2!G:G,MATCH($C337,Sheet2!$A:$A,0)+2),F336))</f>
        <v>4001</v>
      </c>
      <c r="G337" s="3">
        <f>IF(AND($D337=1,$E337=1),VLOOKUP($C337,Sheet2!$A:$J,4,0),IF($E337=2,INDEX(Sheet2!H:H,MATCH($C337,Sheet2!$A:$A,0)+2),G336))</f>
        <v>4009</v>
      </c>
      <c r="H337" s="3">
        <f>IF(AND($D337=1,$E337=1),VLOOKUP($C337,Sheet2!$A:$J,5,0),IF($E337=2,INDEX(Sheet2!I:I,MATCH($C337,Sheet2!$A:$A,0)+2),H336))</f>
        <v>4008</v>
      </c>
      <c r="I337" s="3">
        <f>IF(AND($D337=1,$E337=1),VLOOKUP($C337,Sheet2!$A:$J,6,0),IF($E337=2,INDEX(Sheet2!J:J,MATCH($C337,Sheet2!$A:$A,0)+2),I336))</f>
        <v>0</v>
      </c>
      <c r="K337" s="31">
        <v>0</v>
      </c>
      <c r="L337" s="31">
        <v>0</v>
      </c>
      <c r="M337" s="31">
        <v>0</v>
      </c>
      <c r="N337" s="27">
        <f>VLOOKUP(B337,Sheet5!$D:$G,3,0)</f>
        <v>8</v>
      </c>
      <c r="O337" s="27">
        <f>VLOOKUP(B337,Sheet5!$D:$G,4,0)</f>
        <v>80</v>
      </c>
      <c r="P337" s="27" t="s">
        <v>56</v>
      </c>
      <c r="Q337" s="27">
        <f>IFERROR(VLOOKUP(R337,Sheet2!V:X,3,FALSE),VLOOKUP(B337,Sheet5!D:H,5,0))</f>
        <v>340020006</v>
      </c>
      <c r="R337" s="27" t="str">
        <f>IF(E337=2,INDEX(Sheet2!P:P,MATCH(C337,Sheet2!A:A,0)),INDEX(Sheet2!AB:AB,MATCH(N337,Sheet2!AA:AA,0)))</f>
        <v>攻击强化</v>
      </c>
      <c r="S337" s="27" t="str">
        <f>IF($E337=2,INDEX(Sheet2!Q:Q,MATCH($C337,Sheet2!$A:$A,0)),IF(OR(N337=3,N337=8,N337=13,,N337=38),INDEX(Sheet2!$AC:$AC,MATCH($N337,Sheet2!$AA:$AA,0))&amp;O337,INDEX(Sheet2!$AC:$AC,MATCH($N337,Sheet2!$AA:$AA,0))&amp;(O337/10)&amp;"%"))</f>
        <v>觉醒后基础攻击力增加80</v>
      </c>
      <c r="T337" s="3" t="str">
        <f>INDEX(Sheet6!G:G,MATCH(B337,Sheet6!A:A,0))</f>
        <v>1210007,17|1430002,27</v>
      </c>
      <c r="U337" s="3">
        <v>1120001</v>
      </c>
      <c r="V337" s="3">
        <f>INDEX(Sheet6!H:H,MATCH(B337,Sheet6!A:A,0))</f>
        <v>45000</v>
      </c>
      <c r="W337" s="23">
        <v>0</v>
      </c>
      <c r="X337" s="3" t="s">
        <v>1339</v>
      </c>
      <c r="Y337" s="23">
        <v>1120001</v>
      </c>
      <c r="Z337" s="23">
        <v>180000</v>
      </c>
      <c r="AA337" s="27" t="str">
        <f>IF($E337=2,INDEX(Sheet2!Q:Q,MATCH($C337,Sheet2!$A:$A,0)),IF(OR(N337=3,N337=8,N337=13,,N337=38),INDEX(Sheet2!$AC:$AC,MATCH($N337,Sheet2!$AA:$AA,0))&amp;O337,INDEX(Sheet2!$AC:$AC,MATCH($N337,Sheet2!$AA:$AA,0))&amp;(O337/10)&amp;"%"))</f>
        <v>觉醒后基础攻击力增加80</v>
      </c>
    </row>
    <row r="338" spans="1:27">
      <c r="A338" s="23" t="s">
        <v>53</v>
      </c>
      <c r="B338" s="23">
        <f t="shared" si="15"/>
        <v>4025</v>
      </c>
      <c r="C338" s="3">
        <v>40</v>
      </c>
      <c r="D338" s="3">
        <v>25</v>
      </c>
      <c r="E338" s="3">
        <f t="shared" si="14"/>
        <v>1</v>
      </c>
      <c r="F338" s="3">
        <f>IF(AND($D338=1,$E338=1),VLOOKUP($C338,Sheet2!$A:$J,3,0),IF($E338=2,INDEX(Sheet2!G:G,MATCH($C338,Sheet2!$A:$A,0)+2),F337))</f>
        <v>4001</v>
      </c>
      <c r="G338" s="3">
        <f>IF(AND($D338=1,$E338=1),VLOOKUP($C338,Sheet2!$A:$J,4,0),IF($E338=2,INDEX(Sheet2!H:H,MATCH($C338,Sheet2!$A:$A,0)+2),G337))</f>
        <v>4009</v>
      </c>
      <c r="H338" s="3">
        <f>IF(AND($D338=1,$E338=1),VLOOKUP($C338,Sheet2!$A:$J,5,0),IF($E338=2,INDEX(Sheet2!I:I,MATCH($C338,Sheet2!$A:$A,0)+2),H337))</f>
        <v>4008</v>
      </c>
      <c r="I338" s="3">
        <f>IF(AND($D338=1,$E338=1),VLOOKUP($C338,Sheet2!$A:$J,6,0),IF($E338=2,INDEX(Sheet2!J:J,MATCH($C338,Sheet2!$A:$A,0)+2),I337))</f>
        <v>0</v>
      </c>
      <c r="K338" s="31">
        <v>0</v>
      </c>
      <c r="L338" s="31">
        <v>0</v>
      </c>
      <c r="M338" s="31">
        <v>0</v>
      </c>
      <c r="N338" s="27">
        <f>VLOOKUP(B338,Sheet5!$D:$G,3,0)</f>
        <v>13</v>
      </c>
      <c r="O338" s="27">
        <f>VLOOKUP(B338,Sheet5!$D:$G,4,0)</f>
        <v>104</v>
      </c>
      <c r="P338" s="27" t="s">
        <v>57</v>
      </c>
      <c r="Q338" s="27">
        <f>IFERROR(VLOOKUP(R338,Sheet2!V:X,3,FALSE),VLOOKUP(B338,Sheet5!D:H,5,0))</f>
        <v>340020004</v>
      </c>
      <c r="R338" s="27" t="str">
        <f>IF(E338=2,INDEX(Sheet2!P:P,MATCH(C338,Sheet2!A:A,0)),INDEX(Sheet2!AB:AB,MATCH(N338,Sheet2!AA:AA,0)))</f>
        <v>防御强化</v>
      </c>
      <c r="S338" s="27" t="str">
        <f>IF($E338=2,INDEX(Sheet2!Q:Q,MATCH($C338,Sheet2!$A:$A,0)),IF(OR(N338=3,N338=8,N338=13,,N338=38),INDEX(Sheet2!$AC:$AC,MATCH($N338,Sheet2!$AA:$AA,0))&amp;O338,INDEX(Sheet2!$AC:$AC,MATCH($N338,Sheet2!$AA:$AA,0))&amp;(O338/10)&amp;"%"))</f>
        <v>觉醒后基础防御力增加104</v>
      </c>
      <c r="T338" s="3" t="str">
        <f>INDEX(Sheet6!G:G,MATCH(B338,Sheet6!A:A,0))</f>
        <v>1210007,20|1430002,36</v>
      </c>
      <c r="U338" s="3">
        <v>1120001</v>
      </c>
      <c r="V338" s="3">
        <f>INDEX(Sheet6!H:H,MATCH(B338,Sheet6!A:A,0))</f>
        <v>67250</v>
      </c>
      <c r="W338" s="23">
        <v>0</v>
      </c>
      <c r="X338" s="3" t="s">
        <v>1340</v>
      </c>
      <c r="Y338" s="23">
        <v>1120001</v>
      </c>
      <c r="Z338" s="23">
        <v>269000</v>
      </c>
      <c r="AA338" s="27" t="str">
        <f>IF($E338=2,INDEX(Sheet2!Q:Q,MATCH($C338,Sheet2!$A:$A,0)),IF(OR(N338=3,N338=8,N338=13,,N338=38),INDEX(Sheet2!$AC:$AC,MATCH($N338,Sheet2!$AA:$AA,0))&amp;O338,INDEX(Sheet2!$AC:$AC,MATCH($N338,Sheet2!$AA:$AA,0))&amp;(O338/10)&amp;"%"))</f>
        <v>觉醒后基础防御力增加104</v>
      </c>
    </row>
    <row r="339" spans="1:27">
      <c r="A339" s="23" t="s">
        <v>53</v>
      </c>
      <c r="B339" s="23">
        <f t="shared" si="15"/>
        <v>4026</v>
      </c>
      <c r="C339" s="3">
        <v>40</v>
      </c>
      <c r="D339" s="3">
        <v>26</v>
      </c>
      <c r="E339" s="3">
        <f t="shared" si="14"/>
        <v>1</v>
      </c>
      <c r="F339" s="3">
        <f>IF(AND($D339=1,$E339=1),VLOOKUP($C339,Sheet2!$A:$J,3,0),IF($E339=2,INDEX(Sheet2!G:G,MATCH($C339,Sheet2!$A:$A,0)+2),F338))</f>
        <v>4001</v>
      </c>
      <c r="G339" s="3">
        <f>IF(AND($D339=1,$E339=1),VLOOKUP($C339,Sheet2!$A:$J,4,0),IF($E339=2,INDEX(Sheet2!H:H,MATCH($C339,Sheet2!$A:$A,0)+2),G338))</f>
        <v>4009</v>
      </c>
      <c r="H339" s="3">
        <f>IF(AND($D339=1,$E339=1),VLOOKUP($C339,Sheet2!$A:$J,5,0),IF($E339=2,INDEX(Sheet2!I:I,MATCH($C339,Sheet2!$A:$A,0)+2),H338))</f>
        <v>4008</v>
      </c>
      <c r="I339" s="3">
        <f>IF(AND($D339=1,$E339=1),VLOOKUP($C339,Sheet2!$A:$J,6,0),IF($E339=2,INDEX(Sheet2!J:J,MATCH($C339,Sheet2!$A:$A,0)+2),I338))</f>
        <v>0</v>
      </c>
      <c r="K339" s="31">
        <v>0</v>
      </c>
      <c r="L339" s="31">
        <v>0</v>
      </c>
      <c r="M339" s="31">
        <v>0</v>
      </c>
      <c r="N339" s="27">
        <f>VLOOKUP(B339,Sheet5!$D:$G,3,0)</f>
        <v>3</v>
      </c>
      <c r="O339" s="27">
        <f>VLOOKUP(B339,Sheet5!$D:$G,4,0)</f>
        <v>960</v>
      </c>
      <c r="P339" s="27" t="s">
        <v>58</v>
      </c>
      <c r="Q339" s="27">
        <f>IFERROR(VLOOKUP(R339,Sheet2!V:X,3,FALSE),VLOOKUP(B339,Sheet5!D:H,5,0))</f>
        <v>340020010</v>
      </c>
      <c r="R339" s="27" t="str">
        <f>IF(E339=2,INDEX(Sheet2!P:P,MATCH(C339,Sheet2!A:A,0)),INDEX(Sheet2!AB:AB,MATCH(N339,Sheet2!AA:AA,0)))</f>
        <v>生命强化</v>
      </c>
      <c r="S339" s="27" t="str">
        <f>IF($E339=2,INDEX(Sheet2!Q:Q,MATCH($C339,Sheet2!$A:$A,0)),IF(OR(N339=3,N339=8,N339=13,,N339=38),INDEX(Sheet2!$AC:$AC,MATCH($N339,Sheet2!$AA:$AA,0))&amp;O339,INDEX(Sheet2!$AC:$AC,MATCH($N339,Sheet2!$AA:$AA,0))&amp;(O339/10)&amp;"%"))</f>
        <v>觉醒后基础生命上限增加960</v>
      </c>
      <c r="T339" s="3" t="str">
        <f>INDEX(Sheet6!G:G,MATCH(B339,Sheet6!A:A,0))</f>
        <v>1210007,27|1430002,45</v>
      </c>
      <c r="U339" s="3">
        <v>1120001</v>
      </c>
      <c r="V339" s="3">
        <f>INDEX(Sheet6!H:H,MATCH(B339,Sheet6!A:A,0))</f>
        <v>94000</v>
      </c>
      <c r="W339" s="23">
        <v>0</v>
      </c>
      <c r="X339" s="3" t="s">
        <v>1341</v>
      </c>
      <c r="Y339" s="23">
        <v>1120001</v>
      </c>
      <c r="Z339" s="23">
        <v>376000</v>
      </c>
      <c r="AA339" s="27" t="str">
        <f>IF($E339=2,INDEX(Sheet2!Q:Q,MATCH($C339,Sheet2!$A:$A,0)),IF(OR(N339=3,N339=8,N339=13,,N339=38),INDEX(Sheet2!$AC:$AC,MATCH($N339,Sheet2!$AA:$AA,0))&amp;O339,INDEX(Sheet2!$AC:$AC,MATCH($N339,Sheet2!$AA:$AA,0))&amp;(O339/10)&amp;"%"))</f>
        <v>觉醒后基础生命上限增加960</v>
      </c>
    </row>
    <row r="340" spans="1:27">
      <c r="A340" s="23" t="s">
        <v>53</v>
      </c>
      <c r="B340" s="23">
        <f t="shared" si="15"/>
        <v>4027</v>
      </c>
      <c r="C340" s="3">
        <v>40</v>
      </c>
      <c r="D340" s="3">
        <v>27</v>
      </c>
      <c r="E340" s="3">
        <f t="shared" si="14"/>
        <v>1</v>
      </c>
      <c r="F340" s="3">
        <f>IF(AND($D340=1,$E340=1),VLOOKUP($C340,Sheet2!$A:$J,3,0),IF($E340=2,INDEX(Sheet2!G:G,MATCH($C340,Sheet2!$A:$A,0)+2),F339))</f>
        <v>4001</v>
      </c>
      <c r="G340" s="3">
        <f>IF(AND($D340=1,$E340=1),VLOOKUP($C340,Sheet2!$A:$J,4,0),IF($E340=2,INDEX(Sheet2!H:H,MATCH($C340,Sheet2!$A:$A,0)+2),G339))</f>
        <v>4009</v>
      </c>
      <c r="H340" s="3">
        <f>IF(AND($D340=1,$E340=1),VLOOKUP($C340,Sheet2!$A:$J,5,0),IF($E340=2,INDEX(Sheet2!I:I,MATCH($C340,Sheet2!$A:$A,0)+2),H339))</f>
        <v>4008</v>
      </c>
      <c r="I340" s="3">
        <f>IF(AND($D340=1,$E340=1),VLOOKUP($C340,Sheet2!$A:$J,6,0),IF($E340=2,INDEX(Sheet2!J:J,MATCH($C340,Sheet2!$A:$A,0)+2),I339))</f>
        <v>0</v>
      </c>
      <c r="K340" s="31">
        <v>0</v>
      </c>
      <c r="L340" s="31">
        <v>0</v>
      </c>
      <c r="M340" s="31">
        <v>0</v>
      </c>
      <c r="N340" s="27">
        <f>VLOOKUP(B340,Sheet5!$D:$G,3,0)</f>
        <v>8</v>
      </c>
      <c r="O340" s="27">
        <f>VLOOKUP(B340,Sheet5!$D:$G,4,0)</f>
        <v>160</v>
      </c>
      <c r="P340" s="27" t="s">
        <v>59</v>
      </c>
      <c r="Q340" s="27">
        <f>IFERROR(VLOOKUP(R340,Sheet2!V:X,3,FALSE),VLOOKUP(B340,Sheet5!D:H,5,0))</f>
        <v>340020007</v>
      </c>
      <c r="R340" s="27" t="str">
        <f>IF(E340=2,INDEX(Sheet2!P:P,MATCH(C340,Sheet2!A:A,0)),INDEX(Sheet2!AB:AB,MATCH(N340,Sheet2!AA:AA,0)))</f>
        <v>攻击强化</v>
      </c>
      <c r="S340" s="27" t="str">
        <f>IF($E340=2,INDEX(Sheet2!Q:Q,MATCH($C340,Sheet2!$A:$A,0)),IF(OR(N340=3,N340=8,N340=13,,N340=38),INDEX(Sheet2!$AC:$AC,MATCH($N340,Sheet2!$AA:$AA,0))&amp;O340,INDEX(Sheet2!$AC:$AC,MATCH($N340,Sheet2!$AA:$AA,0))&amp;(O340/10)&amp;"%"))</f>
        <v>觉醒后基础攻击力增加160</v>
      </c>
      <c r="T340" s="3" t="str">
        <f>INDEX(Sheet6!G:G,MATCH(B340,Sheet6!A:A,0))</f>
        <v>1210007,30|1430002,54</v>
      </c>
      <c r="U340" s="3">
        <v>1120001</v>
      </c>
      <c r="V340" s="3">
        <f>INDEX(Sheet6!H:H,MATCH(B340,Sheet6!A:A,0))</f>
        <v>129000</v>
      </c>
      <c r="W340" s="23">
        <v>0</v>
      </c>
      <c r="X340" s="3" t="s">
        <v>1342</v>
      </c>
      <c r="Y340" s="23">
        <v>1120001</v>
      </c>
      <c r="Z340" s="23">
        <v>516000</v>
      </c>
      <c r="AA340" s="27" t="str">
        <f>IF($E340=2,INDEX(Sheet2!Q:Q,MATCH($C340,Sheet2!$A:$A,0)),IF(OR(N340=3,N340=8,N340=13,,N340=38),INDEX(Sheet2!$AC:$AC,MATCH($N340,Sheet2!$AA:$AA,0))&amp;O340,INDEX(Sheet2!$AC:$AC,MATCH($N340,Sheet2!$AA:$AA,0))&amp;(O340/10)&amp;"%"))</f>
        <v>觉醒后基础攻击力增加160</v>
      </c>
    </row>
    <row r="341" spans="1:27">
      <c r="A341" s="23" t="s">
        <v>53</v>
      </c>
      <c r="B341" s="23">
        <f t="shared" si="15"/>
        <v>4028</v>
      </c>
      <c r="C341" s="3">
        <v>40</v>
      </c>
      <c r="D341" s="3">
        <v>28</v>
      </c>
      <c r="E341" s="3">
        <f t="shared" si="14"/>
        <v>2</v>
      </c>
      <c r="F341" s="3">
        <f>IF(AND($D341=1,$E341=1),VLOOKUP($C341,Sheet2!$A:$J,3,0),IF($E341=2,INDEX(Sheet2!G:G,MATCH($C341,Sheet2!$A:$A,0)+3),F340))</f>
        <v>4001</v>
      </c>
      <c r="G341" s="3">
        <f>IF(AND($D341=1,$E341=1),VLOOKUP($C341,Sheet2!$A:$J,4,0),IF($E341=2,INDEX(Sheet2!H:H,MATCH($C341,Sheet2!$A:$A,0)+3),G340))</f>
        <v>4009</v>
      </c>
      <c r="H341" s="3">
        <f>IF(AND($D341=1,$E341=1),VLOOKUP($C341,Sheet2!$A:$J,5,0),IF($E341=2,INDEX(Sheet2!I:I,MATCH($C341,Sheet2!$A:$A,0)+3),H340))</f>
        <v>4010</v>
      </c>
      <c r="I341" s="3">
        <f>IF(AND($D341=1,$E341=1),VLOOKUP($C341,Sheet2!$A:$J,6,0),IF($E341=2,INDEX(Sheet2!J:J,MATCH($C341,Sheet2!$A:$A,0)+3),I340))</f>
        <v>0</v>
      </c>
      <c r="K341" s="31">
        <v>0</v>
      </c>
      <c r="L341" s="31">
        <v>0</v>
      </c>
      <c r="M341" s="31">
        <v>0</v>
      </c>
      <c r="N341" s="27">
        <f>VLOOKUP(B341,Sheet5!$D:$G,3,0)</f>
        <v>0</v>
      </c>
      <c r="O341" s="27">
        <f>VLOOKUP(B341,Sheet5!$D:$G,4,0)</f>
        <v>0</v>
      </c>
      <c r="P341" s="27" t="s">
        <v>60</v>
      </c>
      <c r="Q341" s="27">
        <f>IFERROR(VLOOKUP(R341,Sheet2!V:X,3,FALSE),VLOOKUP(B341,Sheet5!D:H,5,0))</f>
        <v>311004003</v>
      </c>
      <c r="R341" s="27" t="str">
        <f>IF(E341=2,INDEX(Sheet2!P:P,MATCH(C341,Sheet2!A:A,0)+3),INDEX(Sheet2!AB:AB,MATCH(N341,Sheet2!AA:AA,0)))</f>
        <v>装甲重拳</v>
      </c>
      <c r="S341" s="27" t="s">
        <v>2320</v>
      </c>
      <c r="T341" s="3" t="str">
        <f>INDEX(Sheet6!G:G,MATCH(B341,Sheet6!A:A,0))</f>
        <v>1430004,9</v>
      </c>
      <c r="U341" s="3">
        <v>1120001</v>
      </c>
      <c r="V341" s="3">
        <f>INDEX(Sheet6!H:H,MATCH(B341,Sheet6!A:A,0))</f>
        <v>174000</v>
      </c>
      <c r="W341" s="23">
        <v>0</v>
      </c>
      <c r="X341" s="3" t="s">
        <v>1343</v>
      </c>
      <c r="Y341" s="23">
        <v>1120001</v>
      </c>
      <c r="Z341" s="23">
        <v>696000</v>
      </c>
      <c r="AA341" s="27" t="str">
        <f>IF($E341=2,INDEX(Sheet2!Q:Q,MATCH($C341,Sheet2!$A:$A,0)+3),IF(OR(N341=3,N341=8,N341=13,,N341=38),INDEX(Sheet2!$AC:$AC,MATCH($N341,Sheet2!$AA:$AA,0))&amp;O341,INDEX(Sheet2!$AC:$AC,MATCH($N341,Sheet2!$AA:$AA,0))&amp;(O341/10)&amp;"%"))</f>
        <v>奋力一击，对1名敌人造成攻击力&lt;color=#e56000&gt;210%&lt;/color&gt;的伤害，并有&lt;color=#e56000&gt;50%&lt;/color&gt;的概率将敌人&lt;color=#f2b600&gt;击飞&lt;/color&gt;，如本回合有AT BONUS，则一定会将敌人&lt;color=#f2b600&gt;击飞&lt;/color&gt;（技能冷却时间：2回合）。（击飞效果受命中影响）</v>
      </c>
    </row>
    <row r="342" spans="1:27">
      <c r="A342" s="23" t="s">
        <v>53</v>
      </c>
      <c r="B342" s="23">
        <f t="shared" si="10"/>
        <v>401</v>
      </c>
      <c r="C342" s="3">
        <v>4</v>
      </c>
      <c r="D342" s="3">
        <v>1</v>
      </c>
      <c r="E342" s="3">
        <f t="shared" si="14"/>
        <v>1</v>
      </c>
      <c r="F342" s="3">
        <f>IF(AND($D342=1,$E342=1),VLOOKUP($C342,Sheet2!$A:$J,3,0),IF($E342=2,INDEX(Sheet2!G:G,MATCH($C342,Sheet2!$A:$A,0)),F341))</f>
        <v>401</v>
      </c>
      <c r="G342" s="3">
        <f>IF(AND($D342=1,$E342=1),VLOOKUP($C342,Sheet2!$A:$J,4,0),IF($E342=2,INDEX(Sheet2!H:H,MATCH($C342,Sheet2!$A:$A,0)),G341))</f>
        <v>402</v>
      </c>
      <c r="H342" s="3">
        <f>IF(AND($D342=1,$E342=1),VLOOKUP($C342,Sheet2!$A:$J,5,0),IF($E342=2,INDEX(Sheet2!I:I,MATCH($C342,Sheet2!$A:$A,0)),H341))</f>
        <v>405</v>
      </c>
      <c r="I342" s="3">
        <f>IF(AND($D342=1,$E342=1),VLOOKUP($C342,Sheet2!$A:$J,6,0),IF($E342=2,INDEX(Sheet2!J:J,MATCH($C342,Sheet2!$A:$A,0)),I341))</f>
        <v>404</v>
      </c>
      <c r="K342" s="31">
        <v>0</v>
      </c>
      <c r="L342" s="31">
        <v>0</v>
      </c>
      <c r="M342" s="31">
        <v>0</v>
      </c>
      <c r="N342" s="27">
        <f>VLOOKUP(B342,Sheet5!$D:$G,3,0)</f>
        <v>8</v>
      </c>
      <c r="O342" s="27">
        <f>VLOOKUP(B342,Sheet5!$D:$G,4,0)</f>
        <v>100</v>
      </c>
      <c r="P342" s="27" t="s">
        <v>54</v>
      </c>
      <c r="Q342" s="27">
        <f>IFERROR(VLOOKUP(R342,Sheet2!V:X,3,FALSE),VLOOKUP(B342,Sheet5!D:H,5,0))</f>
        <v>340020006</v>
      </c>
      <c r="R342" s="27" t="str">
        <f>IF($E342=2,INDEX(Sheet2!P:P,MATCH($C342,Sheet2!$A:$A,0)),INDEX(Sheet2!$AB:$AB,MATCH($N342,Sheet2!$AA:$AA,0)))</f>
        <v>攻击强化</v>
      </c>
      <c r="S342" s="27" t="str">
        <f>IF($E342=2,INDEX(Sheet2!Q:Q,MATCH($C342,Sheet2!$A:$A,0)),IF(OR(N342=3,N342=8,N342=13,,N342=38),INDEX(Sheet2!$AC:$AC,MATCH($N342,Sheet2!$AA:$AA,0))&amp;O342,INDEX(Sheet2!$AC:$AC,MATCH($N342,Sheet2!$AA:$AA,0))&amp;(O342/10)&amp;"%"))</f>
        <v>觉醒后基础攻击力增加100</v>
      </c>
      <c r="T342" s="3" t="str">
        <f>INDEX(Sheet6!G:G,MATCH(B342,Sheet6!A:A,0))</f>
        <v>1210002,40</v>
      </c>
      <c r="U342" s="3">
        <v>1120001</v>
      </c>
      <c r="V342" s="3">
        <f>INDEX(Sheet6!H:H,MATCH(B342,Sheet6!A:A,0))</f>
        <v>13000</v>
      </c>
      <c r="W342" s="23">
        <v>0</v>
      </c>
      <c r="X342" s="3" t="str">
        <f>VLOOKUP(B342,Sheet4!A:N,14,FALSE)</f>
        <v>1210001,10|1210002,20|1210003,10</v>
      </c>
      <c r="Y342" s="23">
        <v>1120001</v>
      </c>
      <c r="Z342" s="23">
        <f t="shared" si="11"/>
        <v>130000</v>
      </c>
      <c r="AA342" s="27" t="str">
        <f>IF($E342=2,INDEX(Sheet2!Q:Q,MATCH($C342,Sheet2!$A:$A,0)),IF(OR(N342=3,N342=8,N342=13,,N342=38),INDEX(Sheet2!$AC:$AC,MATCH($N342,Sheet2!$AA:$AA,0))&amp;O342,INDEX(Sheet2!$AC:$AC,MATCH($N342,Sheet2!$AA:$AA,0))&amp;(O342/10)&amp;"%"))</f>
        <v>觉醒后基础攻击力增加100</v>
      </c>
    </row>
    <row r="343" spans="1:27">
      <c r="A343" s="23" t="s">
        <v>53</v>
      </c>
      <c r="B343" s="23">
        <f t="shared" si="10"/>
        <v>402</v>
      </c>
      <c r="C343" s="3">
        <v>4</v>
      </c>
      <c r="D343" s="3">
        <v>2</v>
      </c>
      <c r="E343" s="3">
        <f t="shared" si="14"/>
        <v>1</v>
      </c>
      <c r="F343" s="3">
        <f>IF(AND($D343=1,$E343=1),VLOOKUP($C343,Sheet2!$A:$J,3,0),IF($E343=2,INDEX(Sheet2!G:G,MATCH($C343,Sheet2!$A:$A,0)),F342))</f>
        <v>401</v>
      </c>
      <c r="G343" s="3">
        <f>IF(AND($D343=1,$E343=1),VLOOKUP($C343,Sheet2!$A:$J,4,0),IF($E343=2,INDEX(Sheet2!H:H,MATCH($C343,Sheet2!$A:$A,0)),G342))</f>
        <v>402</v>
      </c>
      <c r="H343" s="3">
        <f>IF(AND($D343=1,$E343=1),VLOOKUP($C343,Sheet2!$A:$J,5,0),IF($E343=2,INDEX(Sheet2!I:I,MATCH($C343,Sheet2!$A:$A,0)),H342))</f>
        <v>405</v>
      </c>
      <c r="I343" s="3">
        <f>IF(AND($D343=1,$E343=1),VLOOKUP($C343,Sheet2!$A:$J,6,0),IF($E343=2,INDEX(Sheet2!J:J,MATCH($C343,Sheet2!$A:$A,0)),I342))</f>
        <v>404</v>
      </c>
      <c r="K343" s="31">
        <v>0</v>
      </c>
      <c r="L343" s="31">
        <v>0</v>
      </c>
      <c r="M343" s="31">
        <v>0</v>
      </c>
      <c r="N343" s="27">
        <f>VLOOKUP(B343,Sheet5!$D:$G,3,0)</f>
        <v>3</v>
      </c>
      <c r="O343" s="27">
        <f>VLOOKUP(B343,Sheet5!$D:$G,4,0)</f>
        <v>600</v>
      </c>
      <c r="P343" s="27" t="s">
        <v>55</v>
      </c>
      <c r="Q343" s="27">
        <f>IFERROR(VLOOKUP(R343,Sheet2!V:X,3,FALSE),VLOOKUP(B343,Sheet5!D:H,5,0))</f>
        <v>340020009</v>
      </c>
      <c r="R343" s="27" t="str">
        <f>IF(E343=2,INDEX(Sheet2!P:P,MATCH(C343,Sheet2!A:A,0)),INDEX(Sheet2!AB:AB,MATCH(N343,Sheet2!AA:AA,0)))</f>
        <v>生命强化</v>
      </c>
      <c r="S343" s="27" t="str">
        <f>IF($E343=2,INDEX(Sheet2!Q:Q,MATCH($C343,Sheet2!$A:$A,0)),IF(OR(N343=3,N343=8,N343=13,,N343=38),INDEX(Sheet2!$AC:$AC,MATCH($N343,Sheet2!$AA:$AA,0))&amp;O343,INDEX(Sheet2!$AC:$AC,MATCH($N343,Sheet2!$AA:$AA,0))&amp;(O343/10)&amp;"%"))</f>
        <v>觉醒后基础生命上限增加600</v>
      </c>
      <c r="T343" s="3" t="str">
        <f>INDEX(Sheet6!G:G,MATCH(B343,Sheet6!A:A,0))</f>
        <v>1210002,60</v>
      </c>
      <c r="U343" s="3">
        <v>1120001</v>
      </c>
      <c r="V343" s="3">
        <f>INDEX(Sheet6!H:H,MATCH(B343,Sheet6!A:A,0))</f>
        <v>15000</v>
      </c>
      <c r="W343" s="23">
        <v>0</v>
      </c>
      <c r="X343" s="3" t="str">
        <f>VLOOKUP(B343,Sheet4!A:N,14,FALSE)</f>
        <v>1210001,25|1210002,50|1210003,25</v>
      </c>
      <c r="Y343" s="23">
        <v>1120001</v>
      </c>
      <c r="Z343" s="23">
        <f t="shared" si="11"/>
        <v>150000</v>
      </c>
      <c r="AA343" s="27" t="str">
        <f>IF($E343=2,INDEX(Sheet2!Q:Q,MATCH($C343,Sheet2!$A:$A,0)),IF(OR(N343=3,N343=8,N343=13,,N343=38),INDEX(Sheet2!$AC:$AC,MATCH($N343,Sheet2!$AA:$AA,0))&amp;O343,INDEX(Sheet2!$AC:$AC,MATCH($N343,Sheet2!$AA:$AA,0))&amp;(O343/10)&amp;"%"))</f>
        <v>觉醒后基础生命上限增加600</v>
      </c>
    </row>
    <row r="344" spans="1:27">
      <c r="A344" s="23" t="s">
        <v>53</v>
      </c>
      <c r="B344" s="23">
        <f t="shared" si="10"/>
        <v>403</v>
      </c>
      <c r="C344" s="3">
        <v>4</v>
      </c>
      <c r="D344" s="3">
        <v>3</v>
      </c>
      <c r="E344" s="3">
        <f t="shared" si="14"/>
        <v>1</v>
      </c>
      <c r="F344" s="3">
        <f>IF(AND($D344=1,$E344=1),VLOOKUP($C344,Sheet2!$A:$J,3,0),IF($E344=2,INDEX(Sheet2!G:G,MATCH($C344,Sheet2!$A:$A,0)),F343))</f>
        <v>401</v>
      </c>
      <c r="G344" s="3">
        <f>IF(AND($D344=1,$E344=1),VLOOKUP($C344,Sheet2!$A:$J,4,0),IF($E344=2,INDEX(Sheet2!H:H,MATCH($C344,Sheet2!$A:$A,0)),G343))</f>
        <v>402</v>
      </c>
      <c r="H344" s="3">
        <f>IF(AND($D344=1,$E344=1),VLOOKUP($C344,Sheet2!$A:$J,5,0),IF($E344=2,INDEX(Sheet2!I:I,MATCH($C344,Sheet2!$A:$A,0)),H343))</f>
        <v>405</v>
      </c>
      <c r="I344" s="3">
        <f>IF(AND($D344=1,$E344=1),VLOOKUP($C344,Sheet2!$A:$J,6,0),IF($E344=2,INDEX(Sheet2!J:J,MATCH($C344,Sheet2!$A:$A,0)),I343))</f>
        <v>404</v>
      </c>
      <c r="K344" s="31">
        <v>0</v>
      </c>
      <c r="L344" s="31">
        <v>0</v>
      </c>
      <c r="M344" s="31">
        <v>0</v>
      </c>
      <c r="N344" s="27">
        <f>VLOOKUP(B344,Sheet5!$D:$G,3,0)</f>
        <v>18</v>
      </c>
      <c r="O344" s="27">
        <f>VLOOKUP(B344,Sheet5!$D:$G,4,0)</f>
        <v>50</v>
      </c>
      <c r="P344" s="27" t="s">
        <v>56</v>
      </c>
      <c r="Q344" s="27">
        <f>IFERROR(VLOOKUP(R344,Sheet2!V:X,3,FALSE),VLOOKUP(B344,Sheet5!D:H,5,0))</f>
        <v>340020001</v>
      </c>
      <c r="R344" s="27" t="str">
        <f>IF(E344=2,INDEX(Sheet2!P:P,MATCH(C344,Sheet2!A:A,0)),INDEX(Sheet2!AB:AB,MATCH(N344,Sheet2!AA:AA,0)))</f>
        <v>暴击强化</v>
      </c>
      <c r="S344" s="27" t="str">
        <f>IF($E344=2,INDEX(Sheet2!Q:Q,MATCH($C344,Sheet2!$A:$A,0)),IF(OR(N344=3,N344=8,N344=13,,N344=38),INDEX(Sheet2!$AC:$AC,MATCH($N344,Sheet2!$AA:$AA,0))&amp;O344,INDEX(Sheet2!$AC:$AC,MATCH($N344,Sheet2!$AA:$AA,0))&amp;(O344/10)&amp;"%"))</f>
        <v>觉醒后基础暴击增加5%</v>
      </c>
      <c r="T344" s="3" t="str">
        <f>INDEX(Sheet6!G:G,MATCH(B344,Sheet6!A:A,0))</f>
        <v>1210005,24</v>
      </c>
      <c r="U344" s="3">
        <v>1120001</v>
      </c>
      <c r="V344" s="3">
        <f>INDEX(Sheet6!H:H,MATCH(B344,Sheet6!A:A,0))</f>
        <v>22500</v>
      </c>
      <c r="W344" s="23">
        <v>0</v>
      </c>
      <c r="X344" s="3" t="str">
        <f>VLOOKUP(B344,Sheet4!A:N,14,FALSE)</f>
        <v>1210001,45|1210002,90|1210003,45</v>
      </c>
      <c r="Y344" s="23">
        <v>1120001</v>
      </c>
      <c r="Z344" s="23">
        <f t="shared" si="11"/>
        <v>225000</v>
      </c>
      <c r="AA344" s="27" t="str">
        <f>IF($E344=2,INDEX(Sheet2!Q:Q,MATCH($C344,Sheet2!$A:$A,0)),IF(OR(N344=3,N344=8,N344=13,,N344=38),INDEX(Sheet2!$AC:$AC,MATCH($N344,Sheet2!$AA:$AA,0))&amp;O344,INDEX(Sheet2!$AC:$AC,MATCH($N344,Sheet2!$AA:$AA,0))&amp;(O344/10)&amp;"%"))</f>
        <v>觉醒后基础暴击增加5%</v>
      </c>
    </row>
    <row r="345" spans="1:27">
      <c r="A345" s="23" t="s">
        <v>53</v>
      </c>
      <c r="B345" s="23">
        <f t="shared" si="10"/>
        <v>404</v>
      </c>
      <c r="C345" s="3">
        <v>4</v>
      </c>
      <c r="D345" s="3">
        <v>4</v>
      </c>
      <c r="E345" s="3">
        <f t="shared" si="14"/>
        <v>1</v>
      </c>
      <c r="F345" s="3">
        <f>IF(AND($D345=1,$E345=1),VLOOKUP($C345,Sheet2!$A:$J,3,0),IF($E345=2,INDEX(Sheet2!G:G,MATCH($C345,Sheet2!$A:$A,0)),F344))</f>
        <v>401</v>
      </c>
      <c r="G345" s="3">
        <f>IF(AND($D345=1,$E345=1),VLOOKUP($C345,Sheet2!$A:$J,4,0),IF($E345=2,INDEX(Sheet2!H:H,MATCH($C345,Sheet2!$A:$A,0)),G344))</f>
        <v>402</v>
      </c>
      <c r="H345" s="3">
        <f>IF(AND($D345=1,$E345=1),VLOOKUP($C345,Sheet2!$A:$J,5,0),IF($E345=2,INDEX(Sheet2!I:I,MATCH($C345,Sheet2!$A:$A,0)),H344))</f>
        <v>405</v>
      </c>
      <c r="I345" s="3">
        <f>IF(AND($D345=1,$E345=1),VLOOKUP($C345,Sheet2!$A:$J,6,0),IF($E345=2,INDEX(Sheet2!J:J,MATCH($C345,Sheet2!$A:$A,0)),I344))</f>
        <v>404</v>
      </c>
      <c r="K345" s="31">
        <v>0</v>
      </c>
      <c r="L345" s="31">
        <v>0</v>
      </c>
      <c r="M345" s="31">
        <v>0</v>
      </c>
      <c r="N345" s="27">
        <f>VLOOKUP(B345,Sheet5!$D:$G,3,0)</f>
        <v>13</v>
      </c>
      <c r="O345" s="27">
        <f>VLOOKUP(B345,Sheet5!$D:$G,4,0)</f>
        <v>130</v>
      </c>
      <c r="P345" s="27" t="s">
        <v>57</v>
      </c>
      <c r="Q345" s="27">
        <f>IFERROR(VLOOKUP(R345,Sheet2!V:X,3,FALSE),VLOOKUP(B345,Sheet5!D:H,5,0))</f>
        <v>340020004</v>
      </c>
      <c r="R345" s="27" t="str">
        <f>IF(E345=2,INDEX(Sheet2!P:P,MATCH(C345,Sheet2!A:A,0)),INDEX(Sheet2!AB:AB,MATCH(N345,Sheet2!AA:AA,0)))</f>
        <v>防御强化</v>
      </c>
      <c r="S345" s="27" t="str">
        <f>IF($E345=2,INDEX(Sheet2!Q:Q,MATCH($C345,Sheet2!$A:$A,0)),IF(OR(N345=3,N345=8,N345=13,,N345=38),INDEX(Sheet2!$AC:$AC,MATCH($N345,Sheet2!$AA:$AA,0))&amp;O345,INDEX(Sheet2!$AC:$AC,MATCH($N345,Sheet2!$AA:$AA,0))&amp;(O345/10)&amp;"%"))</f>
        <v>觉醒后基础防御力增加130</v>
      </c>
      <c r="T345" s="3" t="str">
        <f>INDEX(Sheet6!G:G,MATCH(B345,Sheet6!A:A,0))</f>
        <v>1210005,32</v>
      </c>
      <c r="U345" s="3">
        <v>1120001</v>
      </c>
      <c r="V345" s="3">
        <f>INDEX(Sheet6!H:H,MATCH(B345,Sheet6!A:A,0))</f>
        <v>33700</v>
      </c>
      <c r="W345" s="23">
        <v>0</v>
      </c>
      <c r="X345" s="3" t="str">
        <f>VLOOKUP(B345,Sheet4!A:N,14,FALSE)</f>
        <v>1210001,70|1210002,140|1210003,70</v>
      </c>
      <c r="Y345" s="23">
        <v>1120001</v>
      </c>
      <c r="Z345" s="23">
        <f t="shared" si="11"/>
        <v>337000</v>
      </c>
      <c r="AA345" s="27" t="str">
        <f>IF($E345=2,INDEX(Sheet2!Q:Q,MATCH($C345,Sheet2!$A:$A,0)),IF(OR(N345=3,N345=8,N345=13,,N345=38),INDEX(Sheet2!$AC:$AC,MATCH($N345,Sheet2!$AA:$AA,0))&amp;O345,INDEX(Sheet2!$AC:$AC,MATCH($N345,Sheet2!$AA:$AA,0))&amp;(O345/10)&amp;"%"))</f>
        <v>觉醒后基础防御力增加130</v>
      </c>
    </row>
    <row r="346" spans="1:27">
      <c r="A346" s="23" t="s">
        <v>53</v>
      </c>
      <c r="B346" s="23">
        <f t="shared" si="10"/>
        <v>405</v>
      </c>
      <c r="C346" s="3">
        <v>4</v>
      </c>
      <c r="D346" s="3">
        <v>5</v>
      </c>
      <c r="E346" s="3">
        <f t="shared" si="14"/>
        <v>1</v>
      </c>
      <c r="F346" s="3">
        <f>IF(AND($D346=1,$E346=1),VLOOKUP($C346,Sheet2!$A:$J,3,0),IF($E346=2,INDEX(Sheet2!G:G,MATCH($C346,Sheet2!$A:$A,0)),F345))</f>
        <v>401</v>
      </c>
      <c r="G346" s="3">
        <f>IF(AND($D346=1,$E346=1),VLOOKUP($C346,Sheet2!$A:$J,4,0),IF($E346=2,INDEX(Sheet2!H:H,MATCH($C346,Sheet2!$A:$A,0)),G345))</f>
        <v>402</v>
      </c>
      <c r="H346" s="3">
        <f>IF(AND($D346=1,$E346=1),VLOOKUP($C346,Sheet2!$A:$J,5,0),IF($E346=2,INDEX(Sheet2!I:I,MATCH($C346,Sheet2!$A:$A,0)),H345))</f>
        <v>405</v>
      </c>
      <c r="I346" s="3">
        <f>IF(AND($D346=1,$E346=1),VLOOKUP($C346,Sheet2!$A:$J,6,0),IF($E346=2,INDEX(Sheet2!J:J,MATCH($C346,Sheet2!$A:$A,0)),I345))</f>
        <v>404</v>
      </c>
      <c r="K346" s="31">
        <v>0</v>
      </c>
      <c r="L346" s="31">
        <v>0</v>
      </c>
      <c r="M346" s="31">
        <v>0</v>
      </c>
      <c r="N346" s="27">
        <f>VLOOKUP(B346,Sheet5!$D:$G,3,0)</f>
        <v>3</v>
      </c>
      <c r="O346" s="27">
        <f>VLOOKUP(B346,Sheet5!$D:$G,4,0)</f>
        <v>1200</v>
      </c>
      <c r="P346" s="27" t="s">
        <v>58</v>
      </c>
      <c r="Q346" s="27">
        <f>IFERROR(VLOOKUP(R346,Sheet2!V:X,3,FALSE),VLOOKUP(B346,Sheet5!D:H,5,0))</f>
        <v>340020010</v>
      </c>
      <c r="R346" s="27" t="str">
        <f>IF(E346=2,INDEX(Sheet2!P:P,MATCH(C346,Sheet2!A:A,0)),INDEX(Sheet2!AB:AB,MATCH(N346,Sheet2!AA:AA,0)))</f>
        <v>生命强化</v>
      </c>
      <c r="S346" s="27" t="str">
        <f>IF($E346=2,INDEX(Sheet2!Q:Q,MATCH($C346,Sheet2!$A:$A,0)),IF(OR(N346=3,N346=8,N346=13,,N346=38),INDEX(Sheet2!$AC:$AC,MATCH($N346,Sheet2!$AA:$AA,0))&amp;O346,INDEX(Sheet2!$AC:$AC,MATCH($N346,Sheet2!$AA:$AA,0))&amp;(O346/10)&amp;"%"))</f>
        <v>觉醒后基础生命上限增加1200</v>
      </c>
      <c r="T346" s="3" t="str">
        <f>INDEX(Sheet6!G:G,MATCH(B346,Sheet6!A:A,0))</f>
        <v>1210008,12</v>
      </c>
      <c r="U346" s="3">
        <v>1120001</v>
      </c>
      <c r="V346" s="3">
        <f>INDEX(Sheet6!H:H,MATCH(B346,Sheet6!A:A,0))</f>
        <v>47100</v>
      </c>
      <c r="W346" s="23">
        <v>0</v>
      </c>
      <c r="X346" s="3" t="str">
        <f>VLOOKUP(B346,Sheet4!A:N,14,FALSE)</f>
        <v>1210001,100|1210002,200|1210003,100</v>
      </c>
      <c r="Y346" s="23">
        <v>1120001</v>
      </c>
      <c r="Z346" s="23">
        <f t="shared" si="11"/>
        <v>471000</v>
      </c>
      <c r="AA346" s="27" t="str">
        <f>IF($E346=2,INDEX(Sheet2!Q:Q,MATCH($C346,Sheet2!$A:$A,0)),IF(OR(N346=3,N346=8,N346=13,,N346=38),INDEX(Sheet2!$AC:$AC,MATCH($N346,Sheet2!$AA:$AA,0))&amp;O346,INDEX(Sheet2!$AC:$AC,MATCH($N346,Sheet2!$AA:$AA,0))&amp;(O346/10)&amp;"%"))</f>
        <v>觉醒后基础生命上限增加1200</v>
      </c>
    </row>
    <row r="347" spans="1:27">
      <c r="A347" s="23" t="s">
        <v>53</v>
      </c>
      <c r="B347" s="23">
        <f t="shared" si="10"/>
        <v>406</v>
      </c>
      <c r="C347" s="3">
        <v>4</v>
      </c>
      <c r="D347" s="3">
        <v>6</v>
      </c>
      <c r="E347" s="3">
        <f t="shared" si="14"/>
        <v>1</v>
      </c>
      <c r="F347" s="3">
        <f>IF(AND($D347=1,$E347=1),VLOOKUP($C347,Sheet2!$A:$J,3,0),IF($E347=2,INDEX(Sheet2!G:G,MATCH($C347,Sheet2!$A:$A,0)),F346))</f>
        <v>401</v>
      </c>
      <c r="G347" s="3">
        <f>IF(AND($D347=1,$E347=1),VLOOKUP($C347,Sheet2!$A:$J,4,0),IF($E347=2,INDEX(Sheet2!H:H,MATCH($C347,Sheet2!$A:$A,0)),G346))</f>
        <v>402</v>
      </c>
      <c r="H347" s="3">
        <f>IF(AND($D347=1,$E347=1),VLOOKUP($C347,Sheet2!$A:$J,5,0),IF($E347=2,INDEX(Sheet2!I:I,MATCH($C347,Sheet2!$A:$A,0)),H346))</f>
        <v>405</v>
      </c>
      <c r="I347" s="3">
        <f>IF(AND($D347=1,$E347=1),VLOOKUP($C347,Sheet2!$A:$J,6,0),IF($E347=2,INDEX(Sheet2!J:J,MATCH($C347,Sheet2!$A:$A,0)),I346))</f>
        <v>404</v>
      </c>
      <c r="K347" s="31">
        <v>0</v>
      </c>
      <c r="L347" s="31">
        <v>0</v>
      </c>
      <c r="M347" s="31">
        <v>0</v>
      </c>
      <c r="N347" s="27">
        <f>VLOOKUP(B347,Sheet5!$D:$G,3,0)</f>
        <v>8</v>
      </c>
      <c r="O347" s="27">
        <f>VLOOKUP(B347,Sheet5!$D:$G,4,0)</f>
        <v>200</v>
      </c>
      <c r="P347" s="27" t="s">
        <v>59</v>
      </c>
      <c r="Q347" s="27">
        <f>IFERROR(VLOOKUP(R347,Sheet2!V:X,3,FALSE),VLOOKUP(B347,Sheet5!D:H,5,0))</f>
        <v>340020007</v>
      </c>
      <c r="R347" s="27" t="str">
        <f>IF(E347=2,INDEX(Sheet2!P:P,MATCH(C347,Sheet2!A:A,0)),INDEX(Sheet2!AB:AB,MATCH(N347,Sheet2!AA:AA,0)))</f>
        <v>攻击强化</v>
      </c>
      <c r="S347" s="27" t="str">
        <f>IF($E347=2,INDEX(Sheet2!Q:Q,MATCH($C347,Sheet2!$A:$A,0)),IF(OR(N347=3,N347=8,N347=13,,N347=38),INDEX(Sheet2!$AC:$AC,MATCH($N347,Sheet2!$AA:$AA,0))&amp;O347,INDEX(Sheet2!$AC:$AC,MATCH($N347,Sheet2!$AA:$AA,0))&amp;(O347/10)&amp;"%"))</f>
        <v>觉醒后基础攻击力增加200</v>
      </c>
      <c r="T347" s="3" t="str">
        <f>INDEX(Sheet6!G:G,MATCH(B347,Sheet6!A:A,0))</f>
        <v>1210008,16</v>
      </c>
      <c r="U347" s="3">
        <v>1120001</v>
      </c>
      <c r="V347" s="3">
        <f>INDEX(Sheet6!H:H,MATCH(B347,Sheet6!A:A,0))</f>
        <v>64500</v>
      </c>
      <c r="W347" s="23">
        <v>0</v>
      </c>
      <c r="X347" s="3" t="str">
        <f>VLOOKUP(B347,Sheet4!A:N,14,FALSE)</f>
        <v>1210001,135|1210002,270|1210003,135</v>
      </c>
      <c r="Y347" s="23">
        <v>1120001</v>
      </c>
      <c r="Z347" s="23">
        <f t="shared" si="11"/>
        <v>645000</v>
      </c>
      <c r="AA347" s="27" t="str">
        <f>IF($E347=2,INDEX(Sheet2!Q:Q,MATCH($C347,Sheet2!$A:$A,0)),IF(OR(N347=3,N347=8,N347=13,,N347=38),INDEX(Sheet2!$AC:$AC,MATCH($N347,Sheet2!$AA:$AA,0))&amp;O347,INDEX(Sheet2!$AC:$AC,MATCH($N347,Sheet2!$AA:$AA,0))&amp;(O347/10)&amp;"%"))</f>
        <v>觉醒后基础攻击力增加200</v>
      </c>
    </row>
    <row r="348" spans="1:27">
      <c r="A348" s="23" t="s">
        <v>53</v>
      </c>
      <c r="B348" s="23">
        <f t="shared" si="10"/>
        <v>407</v>
      </c>
      <c r="C348" s="3">
        <v>4</v>
      </c>
      <c r="D348" s="3">
        <v>7</v>
      </c>
      <c r="E348" s="3">
        <f t="shared" si="14"/>
        <v>2</v>
      </c>
      <c r="F348" s="3">
        <f>IF(AND($D348=1,$E348=1),VLOOKUP($C348,Sheet2!$A:$J,3,0),IF($E348=2,INDEX(Sheet2!G:G,MATCH($C348,Sheet2!$A:$A,0)),F347))</f>
        <v>401</v>
      </c>
      <c r="G348" s="3">
        <f>IF(AND($D348=1,$E348=1),VLOOKUP($C348,Sheet2!$A:$J,4,0),IF($E348=2,INDEX(Sheet2!H:H,MATCH($C348,Sheet2!$A:$A,0)),G347))</f>
        <v>402</v>
      </c>
      <c r="H348" s="3">
        <f>IF(AND($D348=1,$E348=1),VLOOKUP($C348,Sheet2!$A:$J,5,0),IF($E348=2,INDEX(Sheet2!I:I,MATCH($C348,Sheet2!$A:$A,0)),H347))</f>
        <v>403</v>
      </c>
      <c r="I348" s="3">
        <f>IF(AND($D348=1,$E348=1),VLOOKUP($C348,Sheet2!$A:$J,6,0),IF($E348=2,INDEX(Sheet2!J:J,MATCH($C348,Sheet2!$A:$A,0)),I347))</f>
        <v>404</v>
      </c>
      <c r="K348" s="31">
        <v>0</v>
      </c>
      <c r="L348" s="31">
        <v>0</v>
      </c>
      <c r="M348" s="31">
        <v>0</v>
      </c>
      <c r="N348" s="27">
        <f>VLOOKUP(B348,Sheet5!$D:$G,3,0)</f>
        <v>0</v>
      </c>
      <c r="O348" s="27">
        <f>VLOOKUP(B348,Sheet5!$D:$G,4,0)</f>
        <v>0</v>
      </c>
      <c r="P348" s="27" t="s">
        <v>60</v>
      </c>
      <c r="Q348" s="27">
        <f>IFERROR(VLOOKUP(R348,Sheet2!V:X,3,FALSE),VLOOKUP(B348,Sheet5!D:H,5,0))</f>
        <v>311000403</v>
      </c>
      <c r="R348" s="27" t="str">
        <f>IF(E348=2,INDEX(Sheet2!P:P,MATCH(C348,Sheet2!A:A,0)),INDEX(Sheet2!AB:AB,MATCH(N348,Sheet2!AA:AA,0)))</f>
        <v>流水岩碎拳(觉醒)</v>
      </c>
      <c r="S348" s="27" t="s">
        <v>2344</v>
      </c>
      <c r="T348" s="3" t="str">
        <f>INDEX(Sheet6!G:G,MATCH(B348,Sheet6!A:A,0))</f>
        <v>1210008,20</v>
      </c>
      <c r="U348" s="3">
        <v>1120001</v>
      </c>
      <c r="V348" s="3">
        <f>INDEX(Sheet6!H:H,MATCH(B348,Sheet6!A:A,0))</f>
        <v>87000</v>
      </c>
      <c r="W348" s="23">
        <v>0</v>
      </c>
      <c r="X348" s="3" t="str">
        <f>VLOOKUP(B348,Sheet4!A:N,14,FALSE)</f>
        <v>1210001,175|1210002,350|1210003,175</v>
      </c>
      <c r="Y348" s="23">
        <v>1120001</v>
      </c>
      <c r="Z348" s="23">
        <f t="shared" si="11"/>
        <v>870000</v>
      </c>
      <c r="AA348" s="27" t="str">
        <f>IF($E348=2,INDEX(Sheet2!Q:Q,MATCH($C348,Sheet2!$A:$A,0)),IF(OR(N348=3,N348=8,N348=13,,N348=38),INDEX(Sheet2!$AC:$AC,MATCH($N348,Sheet2!$AA:$AA,0))&amp;O348,INDEX(Sheet2!$AC:$AC,MATCH($N348,Sheet2!$AA:$AA,0))&amp;(O348/10)&amp;"%"))</f>
        <v>对1名敌人造成&lt;color=#e56000&gt;4&lt;/color&gt;段伤害，每段伤害为攻击力的&lt;color=#e56000&gt;55%&lt;/color&gt;，每层&lt;color=#f2b600&gt;看破&lt;/color&gt;增加&lt;color=#e56000&gt;33%&lt;/color&gt;的伤害，被标记了1/2/3层看破的敌人在血量低于&lt;color=#e56000&gt;5%/10%/20%&lt;/color&gt;时会被&lt;color=#f2b600&gt;击飞&lt;/color&gt;</v>
      </c>
    </row>
    <row r="349" spans="1:27">
      <c r="A349" s="23" t="s">
        <v>53</v>
      </c>
      <c r="B349" s="23">
        <f t="shared" ref="B349:B369" si="16">C349*100+D349</f>
        <v>408</v>
      </c>
      <c r="C349" s="3">
        <v>4</v>
      </c>
      <c r="D349" s="3">
        <v>8</v>
      </c>
      <c r="E349" s="3">
        <f t="shared" si="14"/>
        <v>1</v>
      </c>
      <c r="F349" s="3">
        <f>IF(AND($D349=1,$E349=1),VLOOKUP($C349,Sheet2!$A:$J,3,0),IF($E349=2,INDEX(Sheet2!G:G,MATCH($C349,Sheet2!$A:$A,0)),F348))</f>
        <v>401</v>
      </c>
      <c r="G349" s="3">
        <f>IF(AND($D349=1,$E349=1),VLOOKUP($C349,Sheet2!$A:$J,4,0),IF($E349=2,INDEX(Sheet2!H:H,MATCH($C349,Sheet2!$A:$A,0)),G348))</f>
        <v>402</v>
      </c>
      <c r="H349" s="3">
        <f>IF(AND($D349=1,$E349=1),VLOOKUP($C349,Sheet2!$A:$J,5,0),IF($E349=2,INDEX(Sheet2!I:I,MATCH($C349,Sheet2!$A:$A,0)),H348))</f>
        <v>403</v>
      </c>
      <c r="I349" s="3">
        <f>IF(AND($D349=1,$E349=1),VLOOKUP($C349,Sheet2!$A:$J,6,0),IF($E349=2,INDEX(Sheet2!J:J,MATCH($C349,Sheet2!$A:$A,0)),I348))</f>
        <v>404</v>
      </c>
      <c r="K349" s="31">
        <v>0</v>
      </c>
      <c r="L349" s="31">
        <v>0</v>
      </c>
      <c r="M349" s="31">
        <v>0</v>
      </c>
      <c r="N349" s="27">
        <f>VLOOKUP(B349,Sheet5!$D:$G,3,0)</f>
        <v>8</v>
      </c>
      <c r="O349" s="27">
        <f>VLOOKUP(B349,Sheet5!$D:$G,4,0)</f>
        <v>100</v>
      </c>
      <c r="P349" s="27" t="s">
        <v>54</v>
      </c>
      <c r="Q349" s="27">
        <f>IFERROR(VLOOKUP(R349,Sheet2!V:X,3,FALSE),VLOOKUP(B349,Sheet5!D:H,5,0))</f>
        <v>340020006</v>
      </c>
      <c r="R349" s="27" t="str">
        <f>IF($E349=2,INDEX(Sheet2!P:P,MATCH($C349,Sheet2!$A:$A,0)),INDEX(Sheet2!$AB:$AB,MATCH($N349,Sheet2!$AA:$AA,0)))</f>
        <v>攻击强化</v>
      </c>
      <c r="S349" s="27" t="str">
        <f>IF($E349=2,INDEX(Sheet2!Q:Q,MATCH($C349,Sheet2!$A:$A,0)),IF(OR(N349=3,N349=8,N349=13,,N349=38),INDEX(Sheet2!$AC:$AC,MATCH($N349,Sheet2!$AA:$AA,0))&amp;O349,INDEX(Sheet2!$AC:$AC,MATCH($N349,Sheet2!$AA:$AA,0))&amp;(O349/10)&amp;"%"))</f>
        <v>觉醒后基础攻击力增加100</v>
      </c>
      <c r="T349" s="3" t="str">
        <f>INDEX(Sheet6!G:G,MATCH(B349,Sheet6!A:A,0))</f>
        <v>1210008,6|1430001,1</v>
      </c>
      <c r="U349" s="3">
        <v>1120001</v>
      </c>
      <c r="V349" s="3">
        <f>INDEX(Sheet6!H:H,MATCH(B349,Sheet6!A:A,0))</f>
        <v>19500</v>
      </c>
      <c r="W349" s="23">
        <v>0</v>
      </c>
      <c r="X349" s="3" t="s">
        <v>1316</v>
      </c>
      <c r="Y349" s="23">
        <v>1120001</v>
      </c>
      <c r="Z349" s="23">
        <v>130000</v>
      </c>
      <c r="AA349" s="27" t="str">
        <f>IF($E349=2,INDEX(Sheet2!Q:Q,MATCH($C349,Sheet2!$A:$A,0)),IF(OR(N349=3,N349=8,N349=13,,N349=38),INDEX(Sheet2!$AC:$AC,MATCH($N349,Sheet2!$AA:$AA,0))&amp;O349,INDEX(Sheet2!$AC:$AC,MATCH($N349,Sheet2!$AA:$AA,0))&amp;(O349/10)&amp;"%"))</f>
        <v>觉醒后基础攻击力增加100</v>
      </c>
    </row>
    <row r="350" spans="1:27">
      <c r="A350" s="23" t="s">
        <v>53</v>
      </c>
      <c r="B350" s="23">
        <f t="shared" si="16"/>
        <v>409</v>
      </c>
      <c r="C350" s="3">
        <v>4</v>
      </c>
      <c r="D350" s="3">
        <v>9</v>
      </c>
      <c r="E350" s="3">
        <f t="shared" si="14"/>
        <v>1</v>
      </c>
      <c r="F350" s="3">
        <f>IF(AND($D350=1,$E350=1),VLOOKUP($C350,Sheet2!$A:$J,3,0),IF($E350=2,INDEX(Sheet2!G:G,MATCH($C350,Sheet2!$A:$A,0)),F349))</f>
        <v>401</v>
      </c>
      <c r="G350" s="3">
        <f>IF(AND($D350=1,$E350=1),VLOOKUP($C350,Sheet2!$A:$J,4,0),IF($E350=2,INDEX(Sheet2!H:H,MATCH($C350,Sheet2!$A:$A,0)),G349))</f>
        <v>402</v>
      </c>
      <c r="H350" s="3">
        <f>IF(AND($D350=1,$E350=1),VLOOKUP($C350,Sheet2!$A:$J,5,0),IF($E350=2,INDEX(Sheet2!I:I,MATCH($C350,Sheet2!$A:$A,0)),H349))</f>
        <v>403</v>
      </c>
      <c r="I350" s="3">
        <f>IF(AND($D350=1,$E350=1),VLOOKUP($C350,Sheet2!$A:$J,6,0),IF($E350=2,INDEX(Sheet2!J:J,MATCH($C350,Sheet2!$A:$A,0)),I349))</f>
        <v>404</v>
      </c>
      <c r="K350" s="31">
        <v>0</v>
      </c>
      <c r="L350" s="31">
        <v>0</v>
      </c>
      <c r="M350" s="31">
        <v>0</v>
      </c>
      <c r="N350" s="27">
        <f>VLOOKUP(B350,Sheet5!$D:$G,3,0)</f>
        <v>3</v>
      </c>
      <c r="O350" s="27">
        <f>VLOOKUP(B350,Sheet5!$D:$G,4,0)</f>
        <v>600</v>
      </c>
      <c r="P350" s="27" t="s">
        <v>55</v>
      </c>
      <c r="Q350" s="27">
        <f>IFERROR(VLOOKUP(R350,Sheet2!V:X,3,FALSE),VLOOKUP(B350,Sheet5!D:H,5,0))</f>
        <v>340020009</v>
      </c>
      <c r="R350" s="27" t="str">
        <f>IF(E350=2,INDEX(Sheet2!P:P,MATCH(C350,Sheet2!A:A,0)),INDEX(Sheet2!AB:AB,MATCH(N350,Sheet2!AA:AA,0)))</f>
        <v>生命强化</v>
      </c>
      <c r="S350" s="27" t="str">
        <f>IF($E350=2,INDEX(Sheet2!Q:Q,MATCH($C350,Sheet2!$A:$A,0)),IF(OR(N350=3,N350=8,N350=13,,N350=38),INDEX(Sheet2!$AC:$AC,MATCH($N350,Sheet2!$AA:$AA,0))&amp;O350,INDEX(Sheet2!$AC:$AC,MATCH($N350,Sheet2!$AA:$AA,0))&amp;(O350/10)&amp;"%"))</f>
        <v>觉醒后基础生命上限增加600</v>
      </c>
      <c r="T350" s="3" t="str">
        <f>INDEX(Sheet6!G:G,MATCH(B350,Sheet6!A:A,0))</f>
        <v>1210008,9|1430001,2</v>
      </c>
      <c r="U350" s="3">
        <v>1120001</v>
      </c>
      <c r="V350" s="3">
        <f>INDEX(Sheet6!H:H,MATCH(B350,Sheet6!A:A,0))</f>
        <v>22500</v>
      </c>
      <c r="W350" s="23">
        <v>0</v>
      </c>
      <c r="X350" s="3" t="s">
        <v>1317</v>
      </c>
      <c r="Y350" s="23">
        <v>1120001</v>
      </c>
      <c r="Z350" s="23">
        <v>150000</v>
      </c>
      <c r="AA350" s="27" t="str">
        <f>IF($E350=2,INDEX(Sheet2!Q:Q,MATCH($C350,Sheet2!$A:$A,0)),IF(OR(N350=3,N350=8,N350=13,,N350=38),INDEX(Sheet2!$AC:$AC,MATCH($N350,Sheet2!$AA:$AA,0))&amp;O350,INDEX(Sheet2!$AC:$AC,MATCH($N350,Sheet2!$AA:$AA,0))&amp;(O350/10)&amp;"%"))</f>
        <v>觉醒后基础生命上限增加600</v>
      </c>
    </row>
    <row r="351" spans="1:27">
      <c r="A351" s="23" t="s">
        <v>53</v>
      </c>
      <c r="B351" s="23">
        <f t="shared" si="16"/>
        <v>410</v>
      </c>
      <c r="C351" s="3">
        <v>4</v>
      </c>
      <c r="D351" s="3">
        <v>10</v>
      </c>
      <c r="E351" s="3">
        <f t="shared" si="14"/>
        <v>1</v>
      </c>
      <c r="F351" s="3">
        <f>IF(AND($D351=1,$E351=1),VLOOKUP($C351,Sheet2!$A:$J,3,0),IF($E351=2,INDEX(Sheet2!G:G,MATCH($C351,Sheet2!$A:$A,0)),F350))</f>
        <v>401</v>
      </c>
      <c r="G351" s="3">
        <f>IF(AND($D351=1,$E351=1),VLOOKUP($C351,Sheet2!$A:$J,4,0),IF($E351=2,INDEX(Sheet2!H:H,MATCH($C351,Sheet2!$A:$A,0)),G350))</f>
        <v>402</v>
      </c>
      <c r="H351" s="3">
        <f>IF(AND($D351=1,$E351=1),VLOOKUP($C351,Sheet2!$A:$J,5,0),IF($E351=2,INDEX(Sheet2!I:I,MATCH($C351,Sheet2!$A:$A,0)),H350))</f>
        <v>403</v>
      </c>
      <c r="I351" s="3">
        <f>IF(AND($D351=1,$E351=1),VLOOKUP($C351,Sheet2!$A:$J,6,0),IF($E351=2,INDEX(Sheet2!J:J,MATCH($C351,Sheet2!$A:$A,0)),I350))</f>
        <v>404</v>
      </c>
      <c r="K351" s="31">
        <v>0</v>
      </c>
      <c r="L351" s="31">
        <v>0</v>
      </c>
      <c r="M351" s="31">
        <v>0</v>
      </c>
      <c r="N351" s="27">
        <f>VLOOKUP(B351,Sheet5!$D:$G,3,0)</f>
        <v>8</v>
      </c>
      <c r="O351" s="27">
        <f>VLOOKUP(B351,Sheet5!$D:$G,4,0)</f>
        <v>100</v>
      </c>
      <c r="P351" s="27" t="s">
        <v>56</v>
      </c>
      <c r="Q351" s="27">
        <f>IFERROR(VLOOKUP(R351,Sheet2!V:X,3,FALSE),VLOOKUP(B351,Sheet5!D:H,5,0))</f>
        <v>340020006</v>
      </c>
      <c r="R351" s="27" t="str">
        <f>IF(E351=2,INDEX(Sheet2!P:P,MATCH(C351,Sheet2!A:A,0)),INDEX(Sheet2!AB:AB,MATCH(N351,Sheet2!AA:AA,0)))</f>
        <v>攻击强化</v>
      </c>
      <c r="S351" s="27" t="str">
        <f>IF($E351=2,INDEX(Sheet2!Q:Q,MATCH($C351,Sheet2!$A:$A,0)),IF(OR(N351=3,N351=8,N351=13,,N351=38),INDEX(Sheet2!$AC:$AC,MATCH($N351,Sheet2!$AA:$AA,0))&amp;O351,INDEX(Sheet2!$AC:$AC,MATCH($N351,Sheet2!$AA:$AA,0))&amp;(O351/10)&amp;"%"))</f>
        <v>觉醒后基础攻击力增加100</v>
      </c>
      <c r="T351" s="3" t="str">
        <f>INDEX(Sheet6!G:G,MATCH(B351,Sheet6!A:A,0))</f>
        <v>1210008,12|1430001,3</v>
      </c>
      <c r="U351" s="3">
        <v>1120001</v>
      </c>
      <c r="V351" s="3">
        <f>INDEX(Sheet6!H:H,MATCH(B351,Sheet6!A:A,0))</f>
        <v>33750</v>
      </c>
      <c r="W351" s="23">
        <v>0</v>
      </c>
      <c r="X351" s="3" t="s">
        <v>1318</v>
      </c>
      <c r="Y351" s="23">
        <v>1120001</v>
      </c>
      <c r="Z351" s="23">
        <v>225000</v>
      </c>
      <c r="AA351" s="27" t="str">
        <f>IF($E351=2,INDEX(Sheet2!Q:Q,MATCH($C351,Sheet2!$A:$A,0)),IF(OR(N351=3,N351=8,N351=13,,N351=38),INDEX(Sheet2!$AC:$AC,MATCH($N351,Sheet2!$AA:$AA,0))&amp;O351,INDEX(Sheet2!$AC:$AC,MATCH($N351,Sheet2!$AA:$AA,0))&amp;(O351/10)&amp;"%"))</f>
        <v>觉醒后基础攻击力增加100</v>
      </c>
    </row>
    <row r="352" spans="1:27">
      <c r="A352" s="23" t="s">
        <v>53</v>
      </c>
      <c r="B352" s="23">
        <f t="shared" si="16"/>
        <v>411</v>
      </c>
      <c r="C352" s="3">
        <v>4</v>
      </c>
      <c r="D352" s="3">
        <v>11</v>
      </c>
      <c r="E352" s="3">
        <f t="shared" si="14"/>
        <v>1</v>
      </c>
      <c r="F352" s="3">
        <f>IF(AND($D352=1,$E352=1),VLOOKUP($C352,Sheet2!$A:$J,3,0),IF($E352=2,INDEX(Sheet2!G:G,MATCH($C352,Sheet2!$A:$A,0)),F351))</f>
        <v>401</v>
      </c>
      <c r="G352" s="3">
        <f>IF(AND($D352=1,$E352=1),VLOOKUP($C352,Sheet2!$A:$J,4,0),IF($E352=2,INDEX(Sheet2!H:H,MATCH($C352,Sheet2!$A:$A,0)),G351))</f>
        <v>402</v>
      </c>
      <c r="H352" s="3">
        <f>IF(AND($D352=1,$E352=1),VLOOKUP($C352,Sheet2!$A:$J,5,0),IF($E352=2,INDEX(Sheet2!I:I,MATCH($C352,Sheet2!$A:$A,0)),H351))</f>
        <v>403</v>
      </c>
      <c r="I352" s="3">
        <f>IF(AND($D352=1,$E352=1),VLOOKUP($C352,Sheet2!$A:$J,6,0),IF($E352=2,INDEX(Sheet2!J:J,MATCH($C352,Sheet2!$A:$A,0)),I351))</f>
        <v>404</v>
      </c>
      <c r="K352" s="31">
        <v>0</v>
      </c>
      <c r="L352" s="31">
        <v>0</v>
      </c>
      <c r="M352" s="31">
        <v>0</v>
      </c>
      <c r="N352" s="27">
        <f>VLOOKUP(B352,Sheet5!$D:$G,3,0)</f>
        <v>13</v>
      </c>
      <c r="O352" s="27">
        <f>VLOOKUP(B352,Sheet5!$D:$G,4,0)</f>
        <v>130</v>
      </c>
      <c r="P352" s="27" t="s">
        <v>57</v>
      </c>
      <c r="Q352" s="27">
        <f>IFERROR(VLOOKUP(R352,Sheet2!V:X,3,FALSE),VLOOKUP(B352,Sheet5!D:H,5,0))</f>
        <v>340020004</v>
      </c>
      <c r="R352" s="27" t="str">
        <f>IF(E352=2,INDEX(Sheet2!P:P,MATCH(C352,Sheet2!A:A,0)),INDEX(Sheet2!AB:AB,MATCH(N352,Sheet2!AA:AA,0)))</f>
        <v>防御强化</v>
      </c>
      <c r="S352" s="27" t="str">
        <f>IF($E352=2,INDEX(Sheet2!Q:Q,MATCH($C352,Sheet2!$A:$A,0)),IF(OR(N352=3,N352=8,N352=13,,N352=38),INDEX(Sheet2!$AC:$AC,MATCH($N352,Sheet2!$AA:$AA,0))&amp;O352,INDEX(Sheet2!$AC:$AC,MATCH($N352,Sheet2!$AA:$AA,0))&amp;(O352/10)&amp;"%"))</f>
        <v>觉醒后基础防御力增加130</v>
      </c>
      <c r="T352" s="3" t="str">
        <f>INDEX(Sheet6!G:G,MATCH(B352,Sheet6!A:A,0))</f>
        <v>1210008,15|1430001,4</v>
      </c>
      <c r="U352" s="3">
        <v>1120001</v>
      </c>
      <c r="V352" s="3">
        <f>INDEX(Sheet6!H:H,MATCH(B352,Sheet6!A:A,0))</f>
        <v>50550</v>
      </c>
      <c r="W352" s="23">
        <v>0</v>
      </c>
      <c r="X352" s="3" t="s">
        <v>1319</v>
      </c>
      <c r="Y352" s="23">
        <v>1120001</v>
      </c>
      <c r="Z352" s="23">
        <v>337000</v>
      </c>
      <c r="AA352" s="27" t="str">
        <f>IF($E352=2,INDEX(Sheet2!Q:Q,MATCH($C352,Sheet2!$A:$A,0)),IF(OR(N352=3,N352=8,N352=13,,N352=38),INDEX(Sheet2!$AC:$AC,MATCH($N352,Sheet2!$AA:$AA,0))&amp;O352,INDEX(Sheet2!$AC:$AC,MATCH($N352,Sheet2!$AA:$AA,0))&amp;(O352/10)&amp;"%"))</f>
        <v>觉醒后基础防御力增加130</v>
      </c>
    </row>
    <row r="353" spans="1:27">
      <c r="A353" s="23" t="s">
        <v>53</v>
      </c>
      <c r="B353" s="23">
        <f t="shared" si="16"/>
        <v>412</v>
      </c>
      <c r="C353" s="3">
        <v>4</v>
      </c>
      <c r="D353" s="3">
        <v>12</v>
      </c>
      <c r="E353" s="3">
        <f t="shared" si="14"/>
        <v>1</v>
      </c>
      <c r="F353" s="3">
        <f>IF(AND($D353=1,$E353=1),VLOOKUP($C353,Sheet2!$A:$J,3,0),IF($E353=2,INDEX(Sheet2!G:G,MATCH($C353,Sheet2!$A:$A,0)),F352))</f>
        <v>401</v>
      </c>
      <c r="G353" s="3">
        <f>IF(AND($D353=1,$E353=1),VLOOKUP($C353,Sheet2!$A:$J,4,0),IF($E353=2,INDEX(Sheet2!H:H,MATCH($C353,Sheet2!$A:$A,0)),G352))</f>
        <v>402</v>
      </c>
      <c r="H353" s="3">
        <f>IF(AND($D353=1,$E353=1),VLOOKUP($C353,Sheet2!$A:$J,5,0),IF($E353=2,INDEX(Sheet2!I:I,MATCH($C353,Sheet2!$A:$A,0)),H352))</f>
        <v>403</v>
      </c>
      <c r="I353" s="3">
        <f>IF(AND($D353=1,$E353=1),VLOOKUP($C353,Sheet2!$A:$J,6,0),IF($E353=2,INDEX(Sheet2!J:J,MATCH($C353,Sheet2!$A:$A,0)),I352))</f>
        <v>404</v>
      </c>
      <c r="K353" s="31">
        <v>0</v>
      </c>
      <c r="L353" s="31">
        <v>0</v>
      </c>
      <c r="M353" s="31">
        <v>0</v>
      </c>
      <c r="N353" s="27">
        <f>VLOOKUP(B353,Sheet5!$D:$G,3,0)</f>
        <v>3</v>
      </c>
      <c r="O353" s="27">
        <f>VLOOKUP(B353,Sheet5!$D:$G,4,0)</f>
        <v>1200</v>
      </c>
      <c r="P353" s="27" t="s">
        <v>58</v>
      </c>
      <c r="Q353" s="27">
        <f>IFERROR(VLOOKUP(R353,Sheet2!V:X,3,FALSE),VLOOKUP(B353,Sheet5!D:H,5,0))</f>
        <v>340020010</v>
      </c>
      <c r="R353" s="27" t="str">
        <f>IF(E353=2,INDEX(Sheet2!P:P,MATCH(C353,Sheet2!A:A,0)),INDEX(Sheet2!AB:AB,MATCH(N353,Sheet2!AA:AA,0)))</f>
        <v>生命强化</v>
      </c>
      <c r="S353" s="27" t="str">
        <f>IF($E353=2,INDEX(Sheet2!Q:Q,MATCH($C353,Sheet2!$A:$A,0)),IF(OR(N353=3,N353=8,N353=13,,N353=38),INDEX(Sheet2!$AC:$AC,MATCH($N353,Sheet2!$AA:$AA,0))&amp;O353,INDEX(Sheet2!$AC:$AC,MATCH($N353,Sheet2!$AA:$AA,0))&amp;(O353/10)&amp;"%"))</f>
        <v>觉醒后基础生命上限增加1200</v>
      </c>
      <c r="T353" s="3" t="str">
        <f>INDEX(Sheet6!G:G,MATCH(B353,Sheet6!A:A,0))</f>
        <v>1210008,18|1430001,5</v>
      </c>
      <c r="U353" s="3">
        <v>1120001</v>
      </c>
      <c r="V353" s="3">
        <f>INDEX(Sheet6!H:H,MATCH(B353,Sheet6!A:A,0))</f>
        <v>70650</v>
      </c>
      <c r="W353" s="23">
        <v>0</v>
      </c>
      <c r="X353" s="3" t="s">
        <v>1320</v>
      </c>
      <c r="Y353" s="23">
        <v>1120001</v>
      </c>
      <c r="Z353" s="23">
        <v>471000</v>
      </c>
      <c r="AA353" s="27" t="str">
        <f>IF($E353=2,INDEX(Sheet2!Q:Q,MATCH($C353,Sheet2!$A:$A,0)),IF(OR(N353=3,N353=8,N353=13,,N353=38),INDEX(Sheet2!$AC:$AC,MATCH($N353,Sheet2!$AA:$AA,0))&amp;O353,INDEX(Sheet2!$AC:$AC,MATCH($N353,Sheet2!$AA:$AA,0))&amp;(O353/10)&amp;"%"))</f>
        <v>觉醒后基础生命上限增加1200</v>
      </c>
    </row>
    <row r="354" spans="1:27">
      <c r="A354" s="23" t="s">
        <v>53</v>
      </c>
      <c r="B354" s="23">
        <f t="shared" si="16"/>
        <v>413</v>
      </c>
      <c r="C354" s="3">
        <v>4</v>
      </c>
      <c r="D354" s="3">
        <v>13</v>
      </c>
      <c r="E354" s="3">
        <f t="shared" si="14"/>
        <v>1</v>
      </c>
      <c r="F354" s="3">
        <f>IF(AND($D354=1,$E354=1),VLOOKUP($C354,Sheet2!$A:$J,3,0),IF($E354=2,INDEX(Sheet2!G:G,MATCH($C354,Sheet2!$A:$A,0)),F353))</f>
        <v>401</v>
      </c>
      <c r="G354" s="3">
        <f>IF(AND($D354=1,$E354=1),VLOOKUP($C354,Sheet2!$A:$J,4,0),IF($E354=2,INDEX(Sheet2!H:H,MATCH($C354,Sheet2!$A:$A,0)),G353))</f>
        <v>402</v>
      </c>
      <c r="H354" s="3">
        <f>IF(AND($D354=1,$E354=1),VLOOKUP($C354,Sheet2!$A:$J,5,0),IF($E354=2,INDEX(Sheet2!I:I,MATCH($C354,Sheet2!$A:$A,0)),H353))</f>
        <v>403</v>
      </c>
      <c r="I354" s="3">
        <f>IF(AND($D354=1,$E354=1),VLOOKUP($C354,Sheet2!$A:$J,6,0),IF($E354=2,INDEX(Sheet2!J:J,MATCH($C354,Sheet2!$A:$A,0)),I353))</f>
        <v>404</v>
      </c>
      <c r="K354" s="31">
        <v>0</v>
      </c>
      <c r="L354" s="31">
        <v>0</v>
      </c>
      <c r="M354" s="31">
        <v>0</v>
      </c>
      <c r="N354" s="27">
        <f>VLOOKUP(B354,Sheet5!$D:$G,3,0)</f>
        <v>8</v>
      </c>
      <c r="O354" s="27">
        <f>VLOOKUP(B354,Sheet5!$D:$G,4,0)</f>
        <v>200</v>
      </c>
      <c r="P354" s="27" t="s">
        <v>59</v>
      </c>
      <c r="Q354" s="27">
        <f>IFERROR(VLOOKUP(R354,Sheet2!V:X,3,FALSE),VLOOKUP(B354,Sheet5!D:H,5,0))</f>
        <v>340020007</v>
      </c>
      <c r="R354" s="27" t="str">
        <f>IF(E354=2,INDEX(Sheet2!P:P,MATCH(C354,Sheet2!A:A,0)),INDEX(Sheet2!AB:AB,MATCH(N354,Sheet2!AA:AA,0)))</f>
        <v>攻击强化</v>
      </c>
      <c r="S354" s="27" t="str">
        <f>IF($E354=2,INDEX(Sheet2!Q:Q,MATCH($C354,Sheet2!$A:$A,0)),IF(OR(N354=3,N354=8,N354=13,,N354=38),INDEX(Sheet2!$AC:$AC,MATCH($N354,Sheet2!$AA:$AA,0))&amp;O354,INDEX(Sheet2!$AC:$AC,MATCH($N354,Sheet2!$AA:$AA,0))&amp;(O354/10)&amp;"%"))</f>
        <v>觉醒后基础攻击力增加200</v>
      </c>
      <c r="T354" s="3" t="str">
        <f>INDEX(Sheet6!G:G,MATCH(B354,Sheet6!A:A,0))</f>
        <v>1210008,24|1430001,6</v>
      </c>
      <c r="U354" s="3">
        <v>1120001</v>
      </c>
      <c r="V354" s="3">
        <f>INDEX(Sheet6!H:H,MATCH(B354,Sheet6!A:A,0))</f>
        <v>96750</v>
      </c>
      <c r="W354" s="23">
        <v>0</v>
      </c>
      <c r="X354" s="3" t="s">
        <v>1321</v>
      </c>
      <c r="Y354" s="23">
        <v>1120001</v>
      </c>
      <c r="Z354" s="23">
        <v>645000</v>
      </c>
      <c r="AA354" s="27" t="str">
        <f>IF($E354=2,INDEX(Sheet2!Q:Q,MATCH($C354,Sheet2!$A:$A,0)),IF(OR(N354=3,N354=8,N354=13,,N354=38),INDEX(Sheet2!$AC:$AC,MATCH($N354,Sheet2!$AA:$AA,0))&amp;O354,INDEX(Sheet2!$AC:$AC,MATCH($N354,Sheet2!$AA:$AA,0))&amp;(O354/10)&amp;"%"))</f>
        <v>觉醒后基础攻击力增加200</v>
      </c>
    </row>
    <row r="355" spans="1:27">
      <c r="A355" s="23" t="s">
        <v>53</v>
      </c>
      <c r="B355" s="23">
        <f t="shared" si="16"/>
        <v>414</v>
      </c>
      <c r="C355" s="3">
        <v>4</v>
      </c>
      <c r="D355" s="3">
        <v>14</v>
      </c>
      <c r="E355" s="3">
        <f t="shared" si="14"/>
        <v>2</v>
      </c>
      <c r="F355" s="3">
        <f>IF(AND($D355=1,$E355=1),VLOOKUP($C355,Sheet2!$A:$J,3,0),IF($E355=2,INDEX(Sheet2!G:G,MATCH($C355,Sheet2!$A:$A,0)+1),F354))</f>
        <v>401</v>
      </c>
      <c r="G355" s="3">
        <f>IF(AND($D355=1,$E355=1),VLOOKUP($C355,Sheet2!$A:$J,4,0),IF($E355=2,INDEX(Sheet2!H:H,MATCH($C355,Sheet2!$A:$A,0)+1),G354))</f>
        <v>402</v>
      </c>
      <c r="H355" s="3">
        <f>IF(AND($D355=1,$E355=1),VLOOKUP($C355,Sheet2!$A:$J,5,0),IF($E355=2,INDEX(Sheet2!I:I,MATCH($C355,Sheet2!$A:$A,0)+1),H354))</f>
        <v>407</v>
      </c>
      <c r="I355" s="3">
        <f>IF(AND($D355=1,$E355=1),VLOOKUP($C355,Sheet2!$A:$J,6,0),IF($E355=2,INDEX(Sheet2!J:J,MATCH($C355,Sheet2!$A:$A,0)+1),I354))</f>
        <v>404</v>
      </c>
      <c r="K355" s="31">
        <v>0</v>
      </c>
      <c r="L355" s="31">
        <v>0</v>
      </c>
      <c r="M355" s="31">
        <v>0</v>
      </c>
      <c r="N355" s="27">
        <f>VLOOKUP(B355,Sheet5!$D:$G,3,0)</f>
        <v>0</v>
      </c>
      <c r="O355" s="27">
        <f>VLOOKUP(B355,Sheet5!$D:$G,4,0)</f>
        <v>0</v>
      </c>
      <c r="P355" s="27" t="s">
        <v>60</v>
      </c>
      <c r="Q355" s="27">
        <f>IFERROR(VLOOKUP(R355,Sheet2!V:X,3,FALSE),VLOOKUP(B355,Sheet5!D:H,5,0))</f>
        <v>311000403</v>
      </c>
      <c r="R355" s="27" t="str">
        <f>IF(E355=2,INDEX(Sheet2!P:P,MATCH(C355,Sheet2!A:A,0)+1),INDEX(Sheet2!AB:AB,MATCH(N355,Sheet2!AA:AA,0)))</f>
        <v>流水岩碎拳(觉醒)</v>
      </c>
      <c r="S355" s="27" t="s">
        <v>2322</v>
      </c>
      <c r="T355" s="3" t="str">
        <f>INDEX(Sheet6!G:G,MATCH(B355,Sheet6!A:A,0))</f>
        <v>1431004,1</v>
      </c>
      <c r="U355" s="3">
        <v>1120001</v>
      </c>
      <c r="V355" s="3">
        <f>INDEX(Sheet6!H:H,MATCH(B355,Sheet6!A:A,0))</f>
        <v>130500</v>
      </c>
      <c r="W355" s="23">
        <v>0</v>
      </c>
      <c r="X355" s="3" t="s">
        <v>1322</v>
      </c>
      <c r="Y355" s="23">
        <v>1120001</v>
      </c>
      <c r="Z355" s="23">
        <v>870000</v>
      </c>
      <c r="AA355" s="27" t="str">
        <f>IF($E355=2,INDEX(Sheet2!Q:Q,MATCH($C355,Sheet2!$A:$A,0)+1),IF(OR(N355=3,N355=8,N355=13,,N355=38),INDEX(Sheet2!$AC:$AC,MATCH($N355,Sheet2!$AA:$AA,0))&amp;O355,INDEX(Sheet2!$AC:$AC,MATCH($N355,Sheet2!$AA:$AA,0))&amp;(O355/10)&amp;"%"))</f>
        <v>对1名敌人造成&lt;color=#e56000&gt;4&lt;/color&gt;段伤害，每段伤害为攻击力的&lt;color=#e56000&gt;60%&lt;/color&gt;，每层&lt;color=#f2b600&gt;看破&lt;/color&gt;增加&lt;color=#e56000&gt;33%&lt;/color&gt;的伤害，被标记了1/2/3层看破的敌人在血量低于&lt;color=#e56000&gt;5%/10%/20%&lt;/color&gt;时会被&lt;color=#f2b600&gt;击飞&lt;/color&gt;</v>
      </c>
    </row>
    <row r="356" spans="1:27">
      <c r="A356" s="23" t="s">
        <v>53</v>
      </c>
      <c r="B356" s="23">
        <f t="shared" si="16"/>
        <v>415</v>
      </c>
      <c r="C356" s="3">
        <v>4</v>
      </c>
      <c r="D356" s="3">
        <v>15</v>
      </c>
      <c r="E356" s="3">
        <f t="shared" si="14"/>
        <v>1</v>
      </c>
      <c r="F356" s="3">
        <f>IF(AND($D356=1,$E356=1),VLOOKUP($C356,Sheet2!$A:$J,3,0),IF($E356=2,INDEX(Sheet2!G:G,MATCH($C356,Sheet2!$A:$A,0)+1),F355))</f>
        <v>401</v>
      </c>
      <c r="G356" s="3">
        <f>IF(AND($D356=1,$E356=1),VLOOKUP($C356,Sheet2!$A:$J,4,0),IF($E356=2,INDEX(Sheet2!H:H,MATCH($C356,Sheet2!$A:$A,0)+1),G355))</f>
        <v>402</v>
      </c>
      <c r="H356" s="3">
        <f>IF(AND($D356=1,$E356=1),VLOOKUP($C356,Sheet2!$A:$J,5,0),IF($E356=2,INDEX(Sheet2!I:I,MATCH($C356,Sheet2!$A:$A,0)+1),H355))</f>
        <v>407</v>
      </c>
      <c r="I356" s="3">
        <f>IF(AND($D356=1,$E356=1),VLOOKUP($C356,Sheet2!$A:$J,6,0),IF($E356=2,INDEX(Sheet2!J:J,MATCH($C356,Sheet2!$A:$A,0)+1),I355))</f>
        <v>404</v>
      </c>
      <c r="K356" s="31">
        <v>0</v>
      </c>
      <c r="L356" s="31">
        <v>0</v>
      </c>
      <c r="M356" s="31">
        <v>0</v>
      </c>
      <c r="N356" s="27">
        <f>VLOOKUP(B356,Sheet5!$D:$G,3,0)</f>
        <v>8</v>
      </c>
      <c r="O356" s="27">
        <f>VLOOKUP(B356,Sheet5!$D:$G,4,0)</f>
        <v>100</v>
      </c>
      <c r="P356" s="27" t="s">
        <v>54</v>
      </c>
      <c r="Q356" s="27">
        <f>IFERROR(VLOOKUP(R356,Sheet2!V:X,3,FALSE),VLOOKUP(B356,Sheet5!D:H,5,0))</f>
        <v>340020006</v>
      </c>
      <c r="R356" s="27" t="str">
        <f>IF($E356=2,INDEX(Sheet2!P:P,MATCH($C356,Sheet2!$A:$A,0)),INDEX(Sheet2!$AB:$AB,MATCH($N356,Sheet2!$AA:$AA,0)))</f>
        <v>攻击强化</v>
      </c>
      <c r="S356" s="27" t="str">
        <f>IF($E356=2,INDEX(Sheet2!Q:Q,MATCH($C356,Sheet2!$A:$A,0)),IF(OR(N356=3,N356=8,N356=13,,N356=38),INDEX(Sheet2!$AC:$AC,MATCH($N356,Sheet2!$AA:$AA,0))&amp;O356,INDEX(Sheet2!$AC:$AC,MATCH($N356,Sheet2!$AA:$AA,0))&amp;(O356/10)&amp;"%"))</f>
        <v>觉醒后基础攻击力增加100</v>
      </c>
      <c r="T356" s="3" t="str">
        <f>INDEX(Sheet6!G:G,MATCH(B356,Sheet6!A:A,0))</f>
        <v>1210008,8|1430001,3</v>
      </c>
      <c r="U356" s="3">
        <v>1120001</v>
      </c>
      <c r="V356" s="3">
        <f>INDEX(Sheet6!H:H,MATCH(B356,Sheet6!A:A,0))</f>
        <v>26000</v>
      </c>
      <c r="W356" s="23">
        <v>0</v>
      </c>
      <c r="X356" s="3" t="s">
        <v>1316</v>
      </c>
      <c r="Y356" s="23">
        <v>1120001</v>
      </c>
      <c r="Z356" s="23">
        <v>130000</v>
      </c>
      <c r="AA356" s="27" t="str">
        <f>IF($E356=2,INDEX(Sheet2!Q:Q,MATCH($C356,Sheet2!$A:$A,0)),IF(OR(N356=3,N356=8,N356=13,,N356=38),INDEX(Sheet2!$AC:$AC,MATCH($N356,Sheet2!$AA:$AA,0))&amp;O356,INDEX(Sheet2!$AC:$AC,MATCH($N356,Sheet2!$AA:$AA,0))&amp;(O356/10)&amp;"%"))</f>
        <v>觉醒后基础攻击力增加100</v>
      </c>
    </row>
    <row r="357" spans="1:27">
      <c r="A357" s="23" t="s">
        <v>53</v>
      </c>
      <c r="B357" s="23">
        <f t="shared" si="16"/>
        <v>416</v>
      </c>
      <c r="C357" s="3">
        <v>4</v>
      </c>
      <c r="D357" s="3">
        <v>16</v>
      </c>
      <c r="E357" s="3">
        <f t="shared" si="14"/>
        <v>1</v>
      </c>
      <c r="F357" s="3">
        <f>IF(AND($D357=1,$E357=1),VLOOKUP($C357,Sheet2!$A:$J,3,0),IF($E357=2,INDEX(Sheet2!G:G,MATCH($C357,Sheet2!$A:$A,0)+1),F356))</f>
        <v>401</v>
      </c>
      <c r="G357" s="3">
        <f>IF(AND($D357=1,$E357=1),VLOOKUP($C357,Sheet2!$A:$J,4,0),IF($E357=2,INDEX(Sheet2!H:H,MATCH($C357,Sheet2!$A:$A,0)+1),G356))</f>
        <v>402</v>
      </c>
      <c r="H357" s="3">
        <f>IF(AND($D357=1,$E357=1),VLOOKUP($C357,Sheet2!$A:$J,5,0),IF($E357=2,INDEX(Sheet2!I:I,MATCH($C357,Sheet2!$A:$A,0)+1),H356))</f>
        <v>407</v>
      </c>
      <c r="I357" s="3">
        <f>IF(AND($D357=1,$E357=1),VLOOKUP($C357,Sheet2!$A:$J,6,0),IF($E357=2,INDEX(Sheet2!J:J,MATCH($C357,Sheet2!$A:$A,0)+1),I356))</f>
        <v>404</v>
      </c>
      <c r="K357" s="31">
        <v>0</v>
      </c>
      <c r="L357" s="31">
        <v>0</v>
      </c>
      <c r="M357" s="31">
        <v>0</v>
      </c>
      <c r="N357" s="27">
        <f>VLOOKUP(B357,Sheet5!$D:$G,3,0)</f>
        <v>3</v>
      </c>
      <c r="O357" s="27">
        <f>VLOOKUP(B357,Sheet5!$D:$G,4,0)</f>
        <v>600</v>
      </c>
      <c r="P357" s="27" t="s">
        <v>55</v>
      </c>
      <c r="Q357" s="27">
        <f>IFERROR(VLOOKUP(R357,Sheet2!V:X,3,FALSE),VLOOKUP(B357,Sheet5!D:H,5,0))</f>
        <v>340020009</v>
      </c>
      <c r="R357" s="27" t="str">
        <f>IF(E357=2,INDEX(Sheet2!P:P,MATCH(C357,Sheet2!A:A,0)),INDEX(Sheet2!AB:AB,MATCH(N357,Sheet2!AA:AA,0)))</f>
        <v>生命强化</v>
      </c>
      <c r="S357" s="27" t="str">
        <f>IF($E357=2,INDEX(Sheet2!Q:Q,MATCH($C357,Sheet2!$A:$A,0)),IF(OR(N357=3,N357=8,N357=13,,N357=38),INDEX(Sheet2!$AC:$AC,MATCH($N357,Sheet2!$AA:$AA,0))&amp;O357,INDEX(Sheet2!$AC:$AC,MATCH($N357,Sheet2!$AA:$AA,0))&amp;(O357/10)&amp;"%"))</f>
        <v>觉醒后基础生命上限增加600</v>
      </c>
      <c r="T357" s="3" t="str">
        <f>INDEX(Sheet6!G:G,MATCH(B357,Sheet6!A:A,0))</f>
        <v>1210008,12|1430001,6</v>
      </c>
      <c r="U357" s="3">
        <v>1120001</v>
      </c>
      <c r="V357" s="3">
        <f>INDEX(Sheet6!H:H,MATCH(B357,Sheet6!A:A,0))</f>
        <v>30000</v>
      </c>
      <c r="W357" s="23">
        <v>0</v>
      </c>
      <c r="X357" s="3" t="s">
        <v>1317</v>
      </c>
      <c r="Y357" s="23">
        <v>1120001</v>
      </c>
      <c r="Z357" s="23">
        <v>150000</v>
      </c>
      <c r="AA357" s="27" t="str">
        <f>IF($E357=2,INDEX(Sheet2!Q:Q,MATCH($C357,Sheet2!$A:$A,0)),IF(OR(N357=3,N357=8,N357=13,,N357=38),INDEX(Sheet2!$AC:$AC,MATCH($N357,Sheet2!$AA:$AA,0))&amp;O357,INDEX(Sheet2!$AC:$AC,MATCH($N357,Sheet2!$AA:$AA,0))&amp;(O357/10)&amp;"%"))</f>
        <v>觉醒后基础生命上限增加600</v>
      </c>
    </row>
    <row r="358" spans="1:27">
      <c r="A358" s="23" t="s">
        <v>53</v>
      </c>
      <c r="B358" s="23">
        <f t="shared" si="16"/>
        <v>417</v>
      </c>
      <c r="C358" s="3">
        <v>4</v>
      </c>
      <c r="D358" s="3">
        <v>17</v>
      </c>
      <c r="E358" s="3">
        <f t="shared" si="14"/>
        <v>1</v>
      </c>
      <c r="F358" s="3">
        <f>IF(AND($D358=1,$E358=1),VLOOKUP($C358,Sheet2!$A:$J,3,0),IF($E358=2,INDEX(Sheet2!G:G,MATCH($C358,Sheet2!$A:$A,0)+1),F357))</f>
        <v>401</v>
      </c>
      <c r="G358" s="3">
        <f>IF(AND($D358=1,$E358=1),VLOOKUP($C358,Sheet2!$A:$J,4,0),IF($E358=2,INDEX(Sheet2!H:H,MATCH($C358,Sheet2!$A:$A,0)+1),G357))</f>
        <v>402</v>
      </c>
      <c r="H358" s="3">
        <f>IF(AND($D358=1,$E358=1),VLOOKUP($C358,Sheet2!$A:$J,5,0),IF($E358=2,INDEX(Sheet2!I:I,MATCH($C358,Sheet2!$A:$A,0)+1),H357))</f>
        <v>407</v>
      </c>
      <c r="I358" s="3">
        <f>IF(AND($D358=1,$E358=1),VLOOKUP($C358,Sheet2!$A:$J,6,0),IF($E358=2,INDEX(Sheet2!J:J,MATCH($C358,Sheet2!$A:$A,0)+1),I357))</f>
        <v>404</v>
      </c>
      <c r="K358" s="31">
        <v>0</v>
      </c>
      <c r="L358" s="31">
        <v>0</v>
      </c>
      <c r="M358" s="31">
        <v>0</v>
      </c>
      <c r="N358" s="27">
        <f>VLOOKUP(B358,Sheet5!$D:$G,3,0)</f>
        <v>3</v>
      </c>
      <c r="O358" s="27">
        <f>VLOOKUP(B358,Sheet5!$D:$G,4,0)</f>
        <v>600</v>
      </c>
      <c r="P358" s="27" t="s">
        <v>56</v>
      </c>
      <c r="Q358" s="27">
        <f>IFERROR(VLOOKUP(R358,Sheet2!V:X,3,FALSE),VLOOKUP(B358,Sheet5!D:H,5,0))</f>
        <v>340020009</v>
      </c>
      <c r="R358" s="27" t="str">
        <f>IF(E358=2,INDEX(Sheet2!P:P,MATCH(C358,Sheet2!A:A,0)),INDEX(Sheet2!AB:AB,MATCH(N358,Sheet2!AA:AA,0)))</f>
        <v>生命强化</v>
      </c>
      <c r="S358" s="27" t="str">
        <f>IF($E358=2,INDEX(Sheet2!Q:Q,MATCH($C358,Sheet2!$A:$A,0)),IF(OR(N358=3,N358=8,N358=13,,N358=38),INDEX(Sheet2!$AC:$AC,MATCH($N358,Sheet2!$AA:$AA,0))&amp;O358,INDEX(Sheet2!$AC:$AC,MATCH($N358,Sheet2!$AA:$AA,0))&amp;(O358/10)&amp;"%"))</f>
        <v>觉醒后基础生命上限增加600</v>
      </c>
      <c r="T358" s="3" t="str">
        <f>INDEX(Sheet6!G:G,MATCH(B358,Sheet6!A:A,0))</f>
        <v>1210008,16|1430001,9</v>
      </c>
      <c r="U358" s="3">
        <v>1120001</v>
      </c>
      <c r="V358" s="3">
        <f>INDEX(Sheet6!H:H,MATCH(B358,Sheet6!A:A,0))</f>
        <v>45000</v>
      </c>
      <c r="W358" s="23">
        <v>0</v>
      </c>
      <c r="X358" s="3" t="s">
        <v>1318</v>
      </c>
      <c r="Y358" s="23">
        <v>1120001</v>
      </c>
      <c r="Z358" s="23">
        <v>225000</v>
      </c>
      <c r="AA358" s="27" t="str">
        <f>IF($E358=2,INDEX(Sheet2!Q:Q,MATCH($C358,Sheet2!$A:$A,0)),IF(OR(N358=3,N358=8,N358=13,,N358=38),INDEX(Sheet2!$AC:$AC,MATCH($N358,Sheet2!$AA:$AA,0))&amp;O358,INDEX(Sheet2!$AC:$AC,MATCH($N358,Sheet2!$AA:$AA,0))&amp;(O358/10)&amp;"%"))</f>
        <v>觉醒后基础生命上限增加600</v>
      </c>
    </row>
    <row r="359" spans="1:27">
      <c r="A359" s="23" t="s">
        <v>53</v>
      </c>
      <c r="B359" s="23">
        <f t="shared" si="16"/>
        <v>418</v>
      </c>
      <c r="C359" s="3">
        <v>4</v>
      </c>
      <c r="D359" s="3">
        <v>18</v>
      </c>
      <c r="E359" s="3">
        <f t="shared" si="14"/>
        <v>1</v>
      </c>
      <c r="F359" s="3">
        <f>IF(AND($D359=1,$E359=1),VLOOKUP($C359,Sheet2!$A:$J,3,0),IF($E359=2,INDEX(Sheet2!G:G,MATCH($C359,Sheet2!$A:$A,0)+1),F358))</f>
        <v>401</v>
      </c>
      <c r="G359" s="3">
        <f>IF(AND($D359=1,$E359=1),VLOOKUP($C359,Sheet2!$A:$J,4,0),IF($E359=2,INDEX(Sheet2!H:H,MATCH($C359,Sheet2!$A:$A,0)+1),G358))</f>
        <v>402</v>
      </c>
      <c r="H359" s="3">
        <f>IF(AND($D359=1,$E359=1),VLOOKUP($C359,Sheet2!$A:$J,5,0),IF($E359=2,INDEX(Sheet2!I:I,MATCH($C359,Sheet2!$A:$A,0)+1),H358))</f>
        <v>407</v>
      </c>
      <c r="I359" s="3">
        <f>IF(AND($D359=1,$E359=1),VLOOKUP($C359,Sheet2!$A:$J,6,0),IF($E359=2,INDEX(Sheet2!J:J,MATCH($C359,Sheet2!$A:$A,0)+1),I358))</f>
        <v>404</v>
      </c>
      <c r="K359" s="31">
        <v>0</v>
      </c>
      <c r="L359" s="31">
        <v>0</v>
      </c>
      <c r="M359" s="31">
        <v>0</v>
      </c>
      <c r="N359" s="27">
        <f>VLOOKUP(B359,Sheet5!$D:$G,3,0)</f>
        <v>13</v>
      </c>
      <c r="O359" s="27">
        <f>VLOOKUP(B359,Sheet5!$D:$G,4,0)</f>
        <v>130</v>
      </c>
      <c r="P359" s="27" t="s">
        <v>57</v>
      </c>
      <c r="Q359" s="27">
        <f>IFERROR(VLOOKUP(R359,Sheet2!V:X,3,FALSE),VLOOKUP(B359,Sheet5!D:H,5,0))</f>
        <v>340020004</v>
      </c>
      <c r="R359" s="27" t="str">
        <f>IF(E359=2,INDEX(Sheet2!P:P,MATCH(C359,Sheet2!A:A,0)),INDEX(Sheet2!AB:AB,MATCH(N359,Sheet2!AA:AA,0)))</f>
        <v>防御强化</v>
      </c>
      <c r="S359" s="27" t="str">
        <f>IF($E359=2,INDEX(Sheet2!Q:Q,MATCH($C359,Sheet2!$A:$A,0)),IF(OR(N359=3,N359=8,N359=13,,N359=38),INDEX(Sheet2!$AC:$AC,MATCH($N359,Sheet2!$AA:$AA,0))&amp;O359,INDEX(Sheet2!$AC:$AC,MATCH($N359,Sheet2!$AA:$AA,0))&amp;(O359/10)&amp;"%"))</f>
        <v>觉醒后基础防御力增加130</v>
      </c>
      <c r="T359" s="3" t="str">
        <f>INDEX(Sheet6!G:G,MATCH(B359,Sheet6!A:A,0))</f>
        <v>1210008,20|1430001,12</v>
      </c>
      <c r="U359" s="3">
        <v>1120001</v>
      </c>
      <c r="V359" s="3">
        <f>INDEX(Sheet6!H:H,MATCH(B359,Sheet6!A:A,0))</f>
        <v>67400</v>
      </c>
      <c r="W359" s="23">
        <v>0</v>
      </c>
      <c r="X359" s="3" t="s">
        <v>1319</v>
      </c>
      <c r="Y359" s="23">
        <v>1120001</v>
      </c>
      <c r="Z359" s="23">
        <v>337000</v>
      </c>
      <c r="AA359" s="27" t="str">
        <f>IF($E359=2,INDEX(Sheet2!Q:Q,MATCH($C359,Sheet2!$A:$A,0)),IF(OR(N359=3,N359=8,N359=13,,N359=38),INDEX(Sheet2!$AC:$AC,MATCH($N359,Sheet2!$AA:$AA,0))&amp;O359,INDEX(Sheet2!$AC:$AC,MATCH($N359,Sheet2!$AA:$AA,0))&amp;(O359/10)&amp;"%"))</f>
        <v>觉醒后基础防御力增加130</v>
      </c>
    </row>
    <row r="360" spans="1:27">
      <c r="A360" s="23" t="s">
        <v>53</v>
      </c>
      <c r="B360" s="23">
        <f t="shared" si="16"/>
        <v>419</v>
      </c>
      <c r="C360" s="3">
        <v>4</v>
      </c>
      <c r="D360" s="3">
        <v>19</v>
      </c>
      <c r="E360" s="3">
        <f t="shared" si="14"/>
        <v>1</v>
      </c>
      <c r="F360" s="3">
        <f>IF(AND($D360=1,$E360=1),VLOOKUP($C360,Sheet2!$A:$J,3,0),IF($E360=2,INDEX(Sheet2!G:G,MATCH($C360,Sheet2!$A:$A,0)+1),F359))</f>
        <v>401</v>
      </c>
      <c r="G360" s="3">
        <f>IF(AND($D360=1,$E360=1),VLOOKUP($C360,Sheet2!$A:$J,4,0),IF($E360=2,INDEX(Sheet2!H:H,MATCH($C360,Sheet2!$A:$A,0)+1),G359))</f>
        <v>402</v>
      </c>
      <c r="H360" s="3">
        <f>IF(AND($D360=1,$E360=1),VLOOKUP($C360,Sheet2!$A:$J,5,0),IF($E360=2,INDEX(Sheet2!I:I,MATCH($C360,Sheet2!$A:$A,0)+1),H359))</f>
        <v>407</v>
      </c>
      <c r="I360" s="3">
        <f>IF(AND($D360=1,$E360=1),VLOOKUP($C360,Sheet2!$A:$J,6,0),IF($E360=2,INDEX(Sheet2!J:J,MATCH($C360,Sheet2!$A:$A,0)+1),I359))</f>
        <v>404</v>
      </c>
      <c r="K360" s="31">
        <v>0</v>
      </c>
      <c r="L360" s="31">
        <v>0</v>
      </c>
      <c r="M360" s="31">
        <v>0</v>
      </c>
      <c r="N360" s="27">
        <f>VLOOKUP(B360,Sheet5!$D:$G,3,0)</f>
        <v>3</v>
      </c>
      <c r="O360" s="27">
        <f>VLOOKUP(B360,Sheet5!$D:$G,4,0)</f>
        <v>1200</v>
      </c>
      <c r="P360" s="27" t="s">
        <v>58</v>
      </c>
      <c r="Q360" s="27">
        <f>IFERROR(VLOOKUP(R360,Sheet2!V:X,3,FALSE),VLOOKUP(B360,Sheet5!D:H,5,0))</f>
        <v>340020010</v>
      </c>
      <c r="R360" s="27" t="str">
        <f>IF(E360=2,INDEX(Sheet2!P:P,MATCH(C360,Sheet2!A:A,0)),INDEX(Sheet2!AB:AB,MATCH(N360,Sheet2!AA:AA,0)))</f>
        <v>生命强化</v>
      </c>
      <c r="S360" s="27" t="str">
        <f>IF($E360=2,INDEX(Sheet2!Q:Q,MATCH($C360,Sheet2!$A:$A,0)),IF(OR(N360=3,N360=8,N360=13,,N360=38),INDEX(Sheet2!$AC:$AC,MATCH($N360,Sheet2!$AA:$AA,0))&amp;O360,INDEX(Sheet2!$AC:$AC,MATCH($N360,Sheet2!$AA:$AA,0))&amp;(O360/10)&amp;"%"))</f>
        <v>觉醒后基础生命上限增加1200</v>
      </c>
      <c r="T360" s="3" t="str">
        <f>INDEX(Sheet6!G:G,MATCH(B360,Sheet6!A:A,0))</f>
        <v>1210008,24|1430001,15</v>
      </c>
      <c r="U360" s="3">
        <v>1120001</v>
      </c>
      <c r="V360" s="3">
        <f>INDEX(Sheet6!H:H,MATCH(B360,Sheet6!A:A,0))</f>
        <v>94200</v>
      </c>
      <c r="W360" s="23">
        <v>0</v>
      </c>
      <c r="X360" s="3" t="s">
        <v>1320</v>
      </c>
      <c r="Y360" s="23">
        <v>1120001</v>
      </c>
      <c r="Z360" s="23">
        <v>471000</v>
      </c>
      <c r="AA360" s="27" t="str">
        <f>IF($E360=2,INDEX(Sheet2!Q:Q,MATCH($C360,Sheet2!$A:$A,0)),IF(OR(N360=3,N360=8,N360=13,,N360=38),INDEX(Sheet2!$AC:$AC,MATCH($N360,Sheet2!$AA:$AA,0))&amp;O360,INDEX(Sheet2!$AC:$AC,MATCH($N360,Sheet2!$AA:$AA,0))&amp;(O360/10)&amp;"%"))</f>
        <v>觉醒后基础生命上限增加1200</v>
      </c>
    </row>
    <row r="361" spans="1:27">
      <c r="A361" s="23" t="s">
        <v>53</v>
      </c>
      <c r="B361" s="23">
        <f t="shared" si="16"/>
        <v>420</v>
      </c>
      <c r="C361" s="3">
        <v>4</v>
      </c>
      <c r="D361" s="3">
        <v>20</v>
      </c>
      <c r="E361" s="3">
        <f t="shared" si="14"/>
        <v>1</v>
      </c>
      <c r="F361" s="3">
        <f>IF(AND($D361=1,$E361=1),VLOOKUP($C361,Sheet2!$A:$J,3,0),IF($E361=2,INDEX(Sheet2!G:G,MATCH($C361,Sheet2!$A:$A,0)+1),F360))</f>
        <v>401</v>
      </c>
      <c r="G361" s="3">
        <f>IF(AND($D361=1,$E361=1),VLOOKUP($C361,Sheet2!$A:$J,4,0),IF($E361=2,INDEX(Sheet2!H:H,MATCH($C361,Sheet2!$A:$A,0)+1),G360))</f>
        <v>402</v>
      </c>
      <c r="H361" s="3">
        <f>IF(AND($D361=1,$E361=1),VLOOKUP($C361,Sheet2!$A:$J,5,0),IF($E361=2,INDEX(Sheet2!I:I,MATCH($C361,Sheet2!$A:$A,0)+1),H360))</f>
        <v>407</v>
      </c>
      <c r="I361" s="3">
        <f>IF(AND($D361=1,$E361=1),VLOOKUP($C361,Sheet2!$A:$J,6,0),IF($E361=2,INDEX(Sheet2!J:J,MATCH($C361,Sheet2!$A:$A,0)+1),I360))</f>
        <v>404</v>
      </c>
      <c r="K361" s="31">
        <v>0</v>
      </c>
      <c r="L361" s="31">
        <v>0</v>
      </c>
      <c r="M361" s="31">
        <v>0</v>
      </c>
      <c r="N361" s="27">
        <f>VLOOKUP(B361,Sheet5!$D:$G,3,0)</f>
        <v>8</v>
      </c>
      <c r="O361" s="27">
        <f>VLOOKUP(B361,Sheet5!$D:$G,4,0)</f>
        <v>200</v>
      </c>
      <c r="P361" s="27" t="s">
        <v>59</v>
      </c>
      <c r="Q361" s="27">
        <f>IFERROR(VLOOKUP(R361,Sheet2!V:X,3,FALSE),VLOOKUP(B361,Sheet5!D:H,5,0))</f>
        <v>340020007</v>
      </c>
      <c r="R361" s="27" t="str">
        <f>IF(E361=2,INDEX(Sheet2!P:P,MATCH(C361,Sheet2!A:A,0)),INDEX(Sheet2!AB:AB,MATCH(N361,Sheet2!AA:AA,0)))</f>
        <v>攻击强化</v>
      </c>
      <c r="S361" s="27" t="str">
        <f>IF($E361=2,INDEX(Sheet2!Q:Q,MATCH($C361,Sheet2!$A:$A,0)),IF(OR(N361=3,N361=8,N361=13,,N361=38),INDEX(Sheet2!$AC:$AC,MATCH($N361,Sheet2!$AA:$AA,0))&amp;O361,INDEX(Sheet2!$AC:$AC,MATCH($N361,Sheet2!$AA:$AA,0))&amp;(O361/10)&amp;"%"))</f>
        <v>觉醒后基础攻击力增加200</v>
      </c>
      <c r="T361" s="3" t="str">
        <f>INDEX(Sheet6!G:G,MATCH(B361,Sheet6!A:A,0))</f>
        <v>1210008,32|1430001,18</v>
      </c>
      <c r="U361" s="3">
        <v>1120001</v>
      </c>
      <c r="V361" s="3">
        <f>INDEX(Sheet6!H:H,MATCH(B361,Sheet6!A:A,0))</f>
        <v>129000</v>
      </c>
      <c r="W361" s="23">
        <v>0</v>
      </c>
      <c r="X361" s="3" t="s">
        <v>1321</v>
      </c>
      <c r="Y361" s="23">
        <v>1120001</v>
      </c>
      <c r="Z361" s="23">
        <v>645000</v>
      </c>
      <c r="AA361" s="27" t="str">
        <f>IF($E361=2,INDEX(Sheet2!Q:Q,MATCH($C361,Sheet2!$A:$A,0)),IF(OR(N361=3,N361=8,N361=13,,N361=38),INDEX(Sheet2!$AC:$AC,MATCH($N361,Sheet2!$AA:$AA,0))&amp;O361,INDEX(Sheet2!$AC:$AC,MATCH($N361,Sheet2!$AA:$AA,0))&amp;(O361/10)&amp;"%"))</f>
        <v>觉醒后基础攻击力增加200</v>
      </c>
    </row>
    <row r="362" spans="1:27">
      <c r="A362" s="23" t="s">
        <v>53</v>
      </c>
      <c r="B362" s="23">
        <f t="shared" si="16"/>
        <v>421</v>
      </c>
      <c r="C362" s="3">
        <v>4</v>
      </c>
      <c r="D362" s="3">
        <v>21</v>
      </c>
      <c r="E362" s="3">
        <f t="shared" si="14"/>
        <v>2</v>
      </c>
      <c r="F362" s="3">
        <f>IF(AND($D362=1,$E362=1),VLOOKUP($C362,Sheet2!$A:$J,3,0),IF($E362=2,INDEX(Sheet2!G:G,MATCH($C362,Sheet2!$A:$A,0)+2),F361))</f>
        <v>401</v>
      </c>
      <c r="G362" s="3">
        <f>IF(AND($D362=1,$E362=1),VLOOKUP($C362,Sheet2!$A:$J,4,0),IF($E362=2,INDEX(Sheet2!H:H,MATCH($C362,Sheet2!$A:$A,0)+2),G361))</f>
        <v>408</v>
      </c>
      <c r="H362" s="3">
        <f>IF(AND($D362=1,$E362=1),VLOOKUP($C362,Sheet2!$A:$J,5,0),IF($E362=2,INDEX(Sheet2!I:I,MATCH($C362,Sheet2!$A:$A,0)+2),H361))</f>
        <v>407</v>
      </c>
      <c r="I362" s="3">
        <f>IF(AND($D362=1,$E362=1),VLOOKUP($C362,Sheet2!$A:$J,6,0),IF($E362=2,INDEX(Sheet2!J:J,MATCH($C362,Sheet2!$A:$A,0)+2),I361))</f>
        <v>404</v>
      </c>
      <c r="K362" s="31">
        <v>0</v>
      </c>
      <c r="L362" s="31">
        <v>0</v>
      </c>
      <c r="M362" s="31">
        <v>0</v>
      </c>
      <c r="N362" s="27">
        <f>VLOOKUP(B362,Sheet5!$D:$G,3,0)</f>
        <v>0</v>
      </c>
      <c r="O362" s="27">
        <f>VLOOKUP(B362,Sheet5!$D:$G,4,0)</f>
        <v>0</v>
      </c>
      <c r="P362" s="27" t="s">
        <v>60</v>
      </c>
      <c r="Q362" s="27">
        <f>IFERROR(VLOOKUP(R362,Sheet2!V:X,3,FALSE),VLOOKUP(B362,Sheet5!D:H,5,0))</f>
        <v>311000402</v>
      </c>
      <c r="R362" s="27" t="str">
        <f>IF(E362=2,INDEX(Sheet2!P:P,MATCH(C362,Sheet2!A:A,0)+2),INDEX(Sheet2!AB:AB,MATCH(N362,Sheet2!AA:AA,0)))</f>
        <v>流水阵</v>
      </c>
      <c r="S362" s="27" t="s">
        <v>2323</v>
      </c>
      <c r="T362" s="3" t="str">
        <f>INDEX(Sheet6!G:G,MATCH(B362,Sheet6!A:A,0))</f>
        <v>1431004,3</v>
      </c>
      <c r="U362" s="3">
        <v>1120001</v>
      </c>
      <c r="V362" s="3">
        <f>INDEX(Sheet6!H:H,MATCH(B362,Sheet6!A:A,0))</f>
        <v>174000</v>
      </c>
      <c r="W362" s="23">
        <v>0</v>
      </c>
      <c r="X362" s="3" t="s">
        <v>1322</v>
      </c>
      <c r="Y362" s="23">
        <v>1120001</v>
      </c>
      <c r="Z362" s="23">
        <v>870000</v>
      </c>
      <c r="AA362" s="27" t="str">
        <f>IF($E362=2,INDEX(Sheet2!Q:Q,MATCH($C362,Sheet2!$A:$A,0)+2),IF(OR(N362=3,N362=8,N362=13,,N362=38),INDEX(Sheet2!$AC:$AC,MATCH($N362,Sheet2!$AA:$AA,0))&amp;O362,INDEX(Sheet2!$AC:$AC,MATCH($N362,Sheet2!$AA:$AA,0))&amp;(O362/10)&amp;"%"))</f>
        <v>当1名友方单位受到单体伤害技能攻击时有&lt;color=#e56000&gt;80%&lt;/color&gt;的概率使此技能攻击伤害降低&lt;color=#e56000&gt;20%&lt;/color&gt;，成功抵挡后银色獠牙将用&lt;color=#e56000&gt;牙插指&lt;/color&gt;&lt;color=#f2b600&gt;反击&lt;/color&gt;目标(每回合最多触发1次)。</v>
      </c>
    </row>
    <row r="363" spans="1:27">
      <c r="A363" s="23" t="s">
        <v>53</v>
      </c>
      <c r="B363" s="23">
        <f t="shared" si="16"/>
        <v>422</v>
      </c>
      <c r="C363" s="3">
        <v>4</v>
      </c>
      <c r="D363" s="3">
        <v>22</v>
      </c>
      <c r="E363" s="3">
        <f t="shared" si="14"/>
        <v>1</v>
      </c>
      <c r="F363" s="3">
        <f>IF(AND($D363=1,$E363=1),VLOOKUP($C363,Sheet2!$A:$J,3,0),IF($E363=2,INDEX(Sheet2!G:G,MATCH($C363,Sheet2!$A:$A,0)+2),F362))</f>
        <v>401</v>
      </c>
      <c r="G363" s="3">
        <f>IF(AND($D363=1,$E363=1),VLOOKUP($C363,Sheet2!$A:$J,4,0),IF($E363=2,INDEX(Sheet2!H:H,MATCH($C363,Sheet2!$A:$A,0)+2),G362))</f>
        <v>408</v>
      </c>
      <c r="H363" s="3">
        <f>IF(AND($D363=1,$E363=1),VLOOKUP($C363,Sheet2!$A:$J,5,0),IF($E363=2,INDEX(Sheet2!I:I,MATCH($C363,Sheet2!$A:$A,0)+2),H362))</f>
        <v>407</v>
      </c>
      <c r="I363" s="3">
        <f>IF(AND($D363=1,$E363=1),VLOOKUP($C363,Sheet2!$A:$J,6,0),IF($E363=2,INDEX(Sheet2!J:J,MATCH($C363,Sheet2!$A:$A,0)+2),I362))</f>
        <v>404</v>
      </c>
      <c r="K363" s="31">
        <v>0</v>
      </c>
      <c r="L363" s="31">
        <v>0</v>
      </c>
      <c r="M363" s="31">
        <v>0</v>
      </c>
      <c r="N363" s="27">
        <f>VLOOKUP(B363,Sheet5!$D:$G,3,0)</f>
        <v>8</v>
      </c>
      <c r="O363" s="27">
        <f>VLOOKUP(B363,Sheet5!$D:$G,4,0)</f>
        <v>100</v>
      </c>
      <c r="P363" s="27" t="s">
        <v>54</v>
      </c>
      <c r="Q363" s="27">
        <f>IFERROR(VLOOKUP(R363,Sheet2!V:X,3,FALSE),VLOOKUP(B363,Sheet5!D:H,5,0))</f>
        <v>340020006</v>
      </c>
      <c r="R363" s="27" t="str">
        <f>IF($E363=2,INDEX(Sheet2!P:P,MATCH($C363,Sheet2!$A:$A,0)),INDEX(Sheet2!$AB:$AB,MATCH($N363,Sheet2!$AA:$AA,0)))</f>
        <v>攻击强化</v>
      </c>
      <c r="S363" s="27" t="str">
        <f>IF($E363=2,INDEX(Sheet2!Q:Q,MATCH($C363,Sheet2!$A:$A,0)),IF(OR(N363=3,N363=8,N363=13,,N363=38),INDEX(Sheet2!$AC:$AC,MATCH($N363,Sheet2!$AA:$AA,0))&amp;O363,INDEX(Sheet2!$AC:$AC,MATCH($N363,Sheet2!$AA:$AA,0))&amp;(O363/10)&amp;"%"))</f>
        <v>觉醒后基础攻击力增加100</v>
      </c>
      <c r="T363" s="3" t="str">
        <f>INDEX(Sheet6!G:G,MATCH(B363,Sheet6!A:A,0))</f>
        <v>1210008,10|1430001,9</v>
      </c>
      <c r="U363" s="3">
        <v>1120001</v>
      </c>
      <c r="V363" s="3">
        <f>INDEX(Sheet6!H:H,MATCH(B363,Sheet6!A:A,0))</f>
        <v>32500</v>
      </c>
      <c r="W363" s="23">
        <v>0</v>
      </c>
      <c r="X363" s="3" t="s">
        <v>1316</v>
      </c>
      <c r="Y363" s="23">
        <v>1120001</v>
      </c>
      <c r="Z363" s="23">
        <v>130000</v>
      </c>
      <c r="AA363" s="27" t="str">
        <f>IF($E363=2,INDEX(Sheet2!Q:Q,MATCH($C363,Sheet2!$A:$A,0)),IF(OR(N363=3,N363=8,N363=13,,N363=38),INDEX(Sheet2!$AC:$AC,MATCH($N363,Sheet2!$AA:$AA,0))&amp;O363,INDEX(Sheet2!$AC:$AC,MATCH($N363,Sheet2!$AA:$AA,0))&amp;(O363/10)&amp;"%"))</f>
        <v>觉醒后基础攻击力增加100</v>
      </c>
    </row>
    <row r="364" spans="1:27">
      <c r="A364" s="23" t="s">
        <v>53</v>
      </c>
      <c r="B364" s="23">
        <f t="shared" si="16"/>
        <v>423</v>
      </c>
      <c r="C364" s="3">
        <v>4</v>
      </c>
      <c r="D364" s="3">
        <v>23</v>
      </c>
      <c r="E364" s="3">
        <f t="shared" si="14"/>
        <v>1</v>
      </c>
      <c r="F364" s="3">
        <f>IF(AND($D364=1,$E364=1),VLOOKUP($C364,Sheet2!$A:$J,3,0),IF($E364=2,INDEX(Sheet2!G:G,MATCH($C364,Sheet2!$A:$A,0)+2),F363))</f>
        <v>401</v>
      </c>
      <c r="G364" s="3">
        <f>IF(AND($D364=1,$E364=1),VLOOKUP($C364,Sheet2!$A:$J,4,0),IF($E364=2,INDEX(Sheet2!H:H,MATCH($C364,Sheet2!$A:$A,0)+2),G363))</f>
        <v>408</v>
      </c>
      <c r="H364" s="3">
        <f>IF(AND($D364=1,$E364=1),VLOOKUP($C364,Sheet2!$A:$J,5,0),IF($E364=2,INDEX(Sheet2!I:I,MATCH($C364,Sheet2!$A:$A,0)+2),H363))</f>
        <v>407</v>
      </c>
      <c r="I364" s="3">
        <f>IF(AND($D364=1,$E364=1),VLOOKUP($C364,Sheet2!$A:$J,6,0),IF($E364=2,INDEX(Sheet2!J:J,MATCH($C364,Sheet2!$A:$A,0)+2),I363))</f>
        <v>404</v>
      </c>
      <c r="K364" s="31">
        <v>0</v>
      </c>
      <c r="L364" s="31">
        <v>0</v>
      </c>
      <c r="M364" s="31">
        <v>0</v>
      </c>
      <c r="N364" s="27">
        <f>VLOOKUP(B364,Sheet5!$D:$G,3,0)</f>
        <v>3</v>
      </c>
      <c r="O364" s="27">
        <f>VLOOKUP(B364,Sheet5!$D:$G,4,0)</f>
        <v>600</v>
      </c>
      <c r="P364" s="27" t="s">
        <v>55</v>
      </c>
      <c r="Q364" s="27">
        <f>IFERROR(VLOOKUP(R364,Sheet2!V:X,3,FALSE),VLOOKUP(B364,Sheet5!D:H,5,0))</f>
        <v>340020009</v>
      </c>
      <c r="R364" s="27" t="str">
        <f>IF(E364=2,INDEX(Sheet2!P:P,MATCH(C364,Sheet2!A:A,0)),INDEX(Sheet2!AB:AB,MATCH(N364,Sheet2!AA:AA,0)))</f>
        <v>生命强化</v>
      </c>
      <c r="S364" s="27" t="str">
        <f>IF($E364=2,INDEX(Sheet2!Q:Q,MATCH($C364,Sheet2!$A:$A,0)),IF(OR(N364=3,N364=8,N364=13,,N364=38),INDEX(Sheet2!$AC:$AC,MATCH($N364,Sheet2!$AA:$AA,0))&amp;O364,INDEX(Sheet2!$AC:$AC,MATCH($N364,Sheet2!$AA:$AA,0))&amp;(O364/10)&amp;"%"))</f>
        <v>觉醒后基础生命上限增加600</v>
      </c>
      <c r="T364" s="3" t="str">
        <f>INDEX(Sheet6!G:G,MATCH(B364,Sheet6!A:A,0))</f>
        <v>1210008,15|1430001,18</v>
      </c>
      <c r="U364" s="3">
        <v>1120001</v>
      </c>
      <c r="V364" s="3">
        <f>INDEX(Sheet6!H:H,MATCH(B364,Sheet6!A:A,0))</f>
        <v>37500</v>
      </c>
      <c r="W364" s="23">
        <v>0</v>
      </c>
      <c r="X364" s="3" t="s">
        <v>1317</v>
      </c>
      <c r="Y364" s="23">
        <v>1120001</v>
      </c>
      <c r="Z364" s="23">
        <v>150000</v>
      </c>
      <c r="AA364" s="27" t="str">
        <f>IF($E364=2,INDEX(Sheet2!Q:Q,MATCH($C364,Sheet2!$A:$A,0)),IF(OR(N364=3,N364=8,N364=13,,N364=38),INDEX(Sheet2!$AC:$AC,MATCH($N364,Sheet2!$AA:$AA,0))&amp;O364,INDEX(Sheet2!$AC:$AC,MATCH($N364,Sheet2!$AA:$AA,0))&amp;(O364/10)&amp;"%"))</f>
        <v>觉醒后基础生命上限增加600</v>
      </c>
    </row>
    <row r="365" spans="1:27">
      <c r="A365" s="23" t="s">
        <v>53</v>
      </c>
      <c r="B365" s="23">
        <f t="shared" si="16"/>
        <v>424</v>
      </c>
      <c r="C365" s="3">
        <v>4</v>
      </c>
      <c r="D365" s="3">
        <v>24</v>
      </c>
      <c r="E365" s="3">
        <f t="shared" si="14"/>
        <v>1</v>
      </c>
      <c r="F365" s="3">
        <f>IF(AND($D365=1,$E365=1),VLOOKUP($C365,Sheet2!$A:$J,3,0),IF($E365=2,INDEX(Sheet2!G:G,MATCH($C365,Sheet2!$A:$A,0)+2),F364))</f>
        <v>401</v>
      </c>
      <c r="G365" s="3">
        <f>IF(AND($D365=1,$E365=1),VLOOKUP($C365,Sheet2!$A:$J,4,0),IF($E365=2,INDEX(Sheet2!H:H,MATCH($C365,Sheet2!$A:$A,0)+2),G364))</f>
        <v>408</v>
      </c>
      <c r="H365" s="3">
        <f>IF(AND($D365=1,$E365=1),VLOOKUP($C365,Sheet2!$A:$J,5,0),IF($E365=2,INDEX(Sheet2!I:I,MATCH($C365,Sheet2!$A:$A,0)+2),H364))</f>
        <v>407</v>
      </c>
      <c r="I365" s="3">
        <f>IF(AND($D365=1,$E365=1),VLOOKUP($C365,Sheet2!$A:$J,6,0),IF($E365=2,INDEX(Sheet2!J:J,MATCH($C365,Sheet2!$A:$A,0)+2),I364))</f>
        <v>404</v>
      </c>
      <c r="K365" s="31">
        <v>0</v>
      </c>
      <c r="L365" s="31">
        <v>0</v>
      </c>
      <c r="M365" s="31">
        <v>0</v>
      </c>
      <c r="N365" s="27">
        <f>VLOOKUP(B365,Sheet5!$D:$G,3,0)</f>
        <v>8</v>
      </c>
      <c r="O365" s="27">
        <f>VLOOKUP(B365,Sheet5!$D:$G,4,0)</f>
        <v>100</v>
      </c>
      <c r="P365" s="27" t="s">
        <v>56</v>
      </c>
      <c r="Q365" s="27">
        <f>IFERROR(VLOOKUP(R365,Sheet2!V:X,3,FALSE),VLOOKUP(B365,Sheet5!D:H,5,0))</f>
        <v>340020006</v>
      </c>
      <c r="R365" s="27" t="str">
        <f>IF(E365=2,INDEX(Sheet2!P:P,MATCH(C365,Sheet2!A:A,0)),INDEX(Sheet2!AB:AB,MATCH(N365,Sheet2!AA:AA,0)))</f>
        <v>攻击强化</v>
      </c>
      <c r="S365" s="27" t="str">
        <f>IF($E365=2,INDEX(Sheet2!Q:Q,MATCH($C365,Sheet2!$A:$A,0)),IF(OR(N365=3,N365=8,N365=13,,N365=38),INDEX(Sheet2!$AC:$AC,MATCH($N365,Sheet2!$AA:$AA,0))&amp;O365,INDEX(Sheet2!$AC:$AC,MATCH($N365,Sheet2!$AA:$AA,0))&amp;(O365/10)&amp;"%"))</f>
        <v>觉醒后基础攻击力增加100</v>
      </c>
      <c r="T365" s="3" t="str">
        <f>INDEX(Sheet6!G:G,MATCH(B365,Sheet6!A:A,0))</f>
        <v>1210008,20|1430001,27</v>
      </c>
      <c r="U365" s="3">
        <v>1120001</v>
      </c>
      <c r="V365" s="3">
        <f>INDEX(Sheet6!H:H,MATCH(B365,Sheet6!A:A,0))</f>
        <v>56250</v>
      </c>
      <c r="W365" s="23">
        <v>0</v>
      </c>
      <c r="X365" s="3" t="s">
        <v>1318</v>
      </c>
      <c r="Y365" s="23">
        <v>1120001</v>
      </c>
      <c r="Z365" s="23">
        <v>225000</v>
      </c>
      <c r="AA365" s="27" t="str">
        <f>IF($E365=2,INDEX(Sheet2!Q:Q,MATCH($C365,Sheet2!$A:$A,0)),IF(OR(N365=3,N365=8,N365=13,,N365=38),INDEX(Sheet2!$AC:$AC,MATCH($N365,Sheet2!$AA:$AA,0))&amp;O365,INDEX(Sheet2!$AC:$AC,MATCH($N365,Sheet2!$AA:$AA,0))&amp;(O365/10)&amp;"%"))</f>
        <v>觉醒后基础攻击力增加100</v>
      </c>
    </row>
    <row r="366" spans="1:27">
      <c r="A366" s="23" t="s">
        <v>53</v>
      </c>
      <c r="B366" s="23">
        <f t="shared" si="16"/>
        <v>425</v>
      </c>
      <c r="C366" s="3">
        <v>4</v>
      </c>
      <c r="D366" s="3">
        <v>25</v>
      </c>
      <c r="E366" s="3">
        <f t="shared" si="14"/>
        <v>1</v>
      </c>
      <c r="F366" s="3">
        <f>IF(AND($D366=1,$E366=1),VLOOKUP($C366,Sheet2!$A:$J,3,0),IF($E366=2,INDEX(Sheet2!G:G,MATCH($C366,Sheet2!$A:$A,0)+2),F365))</f>
        <v>401</v>
      </c>
      <c r="G366" s="3">
        <f>IF(AND($D366=1,$E366=1),VLOOKUP($C366,Sheet2!$A:$J,4,0),IF($E366=2,INDEX(Sheet2!H:H,MATCH($C366,Sheet2!$A:$A,0)+2),G365))</f>
        <v>408</v>
      </c>
      <c r="H366" s="3">
        <f>IF(AND($D366=1,$E366=1),VLOOKUP($C366,Sheet2!$A:$J,5,0),IF($E366=2,INDEX(Sheet2!I:I,MATCH($C366,Sheet2!$A:$A,0)+2),H365))</f>
        <v>407</v>
      </c>
      <c r="I366" s="3">
        <f>IF(AND($D366=1,$E366=1),VLOOKUP($C366,Sheet2!$A:$J,6,0),IF($E366=2,INDEX(Sheet2!J:J,MATCH($C366,Sheet2!$A:$A,0)+2),I365))</f>
        <v>404</v>
      </c>
      <c r="K366" s="31">
        <v>0</v>
      </c>
      <c r="L366" s="31">
        <v>0</v>
      </c>
      <c r="M366" s="31">
        <v>0</v>
      </c>
      <c r="N366" s="27">
        <f>VLOOKUP(B366,Sheet5!$D:$G,3,0)</f>
        <v>13</v>
      </c>
      <c r="O366" s="27">
        <f>VLOOKUP(B366,Sheet5!$D:$G,4,0)</f>
        <v>130</v>
      </c>
      <c r="P366" s="27" t="s">
        <v>57</v>
      </c>
      <c r="Q366" s="27">
        <f>IFERROR(VLOOKUP(R366,Sheet2!V:X,3,FALSE),VLOOKUP(B366,Sheet5!D:H,5,0))</f>
        <v>340020004</v>
      </c>
      <c r="R366" s="27" t="str">
        <f>IF(E366=2,INDEX(Sheet2!P:P,MATCH(C366,Sheet2!A:A,0)),INDEX(Sheet2!AB:AB,MATCH(N366,Sheet2!AA:AA,0)))</f>
        <v>防御强化</v>
      </c>
      <c r="S366" s="27" t="str">
        <f>IF($E366=2,INDEX(Sheet2!Q:Q,MATCH($C366,Sheet2!$A:$A,0)),IF(OR(N366=3,N366=8,N366=13,,N366=38),INDEX(Sheet2!$AC:$AC,MATCH($N366,Sheet2!$AA:$AA,0))&amp;O366,INDEX(Sheet2!$AC:$AC,MATCH($N366,Sheet2!$AA:$AA,0))&amp;(O366/10)&amp;"%"))</f>
        <v>觉醒后基础防御力增加130</v>
      </c>
      <c r="T366" s="3" t="str">
        <f>INDEX(Sheet6!G:G,MATCH(B366,Sheet6!A:A,0))</f>
        <v>1210008,25|1430001,36</v>
      </c>
      <c r="U366" s="3">
        <v>1120001</v>
      </c>
      <c r="V366" s="3">
        <f>INDEX(Sheet6!H:H,MATCH(B366,Sheet6!A:A,0))</f>
        <v>84250</v>
      </c>
      <c r="W366" s="23">
        <v>0</v>
      </c>
      <c r="X366" s="3" t="s">
        <v>1319</v>
      </c>
      <c r="Y366" s="23">
        <v>1120001</v>
      </c>
      <c r="Z366" s="23">
        <v>337000</v>
      </c>
      <c r="AA366" s="27" t="str">
        <f>IF($E366=2,INDEX(Sheet2!Q:Q,MATCH($C366,Sheet2!$A:$A,0)),IF(OR(N366=3,N366=8,N366=13,,N366=38),INDEX(Sheet2!$AC:$AC,MATCH($N366,Sheet2!$AA:$AA,0))&amp;O366,INDEX(Sheet2!$AC:$AC,MATCH($N366,Sheet2!$AA:$AA,0))&amp;(O366/10)&amp;"%"))</f>
        <v>觉醒后基础防御力增加130</v>
      </c>
    </row>
    <row r="367" spans="1:27">
      <c r="A367" s="23" t="s">
        <v>53</v>
      </c>
      <c r="B367" s="23">
        <f t="shared" si="16"/>
        <v>426</v>
      </c>
      <c r="C367" s="3">
        <v>4</v>
      </c>
      <c r="D367" s="3">
        <v>26</v>
      </c>
      <c r="E367" s="3">
        <f t="shared" si="14"/>
        <v>1</v>
      </c>
      <c r="F367" s="3">
        <f>IF(AND($D367=1,$E367=1),VLOOKUP($C367,Sheet2!$A:$J,3,0),IF($E367=2,INDEX(Sheet2!G:G,MATCH($C367,Sheet2!$A:$A,0)+2),F366))</f>
        <v>401</v>
      </c>
      <c r="G367" s="3">
        <f>IF(AND($D367=1,$E367=1),VLOOKUP($C367,Sheet2!$A:$J,4,0),IF($E367=2,INDEX(Sheet2!H:H,MATCH($C367,Sheet2!$A:$A,0)+2),G366))</f>
        <v>408</v>
      </c>
      <c r="H367" s="3">
        <f>IF(AND($D367=1,$E367=1),VLOOKUP($C367,Sheet2!$A:$J,5,0),IF($E367=2,INDEX(Sheet2!I:I,MATCH($C367,Sheet2!$A:$A,0)+2),H366))</f>
        <v>407</v>
      </c>
      <c r="I367" s="3">
        <f>IF(AND($D367=1,$E367=1),VLOOKUP($C367,Sheet2!$A:$J,6,0),IF($E367=2,INDEX(Sheet2!J:J,MATCH($C367,Sheet2!$A:$A,0)+2),I366))</f>
        <v>404</v>
      </c>
      <c r="K367" s="31">
        <v>0</v>
      </c>
      <c r="L367" s="31">
        <v>0</v>
      </c>
      <c r="M367" s="31">
        <v>0</v>
      </c>
      <c r="N367" s="27">
        <f>VLOOKUP(B367,Sheet5!$D:$G,3,0)</f>
        <v>3</v>
      </c>
      <c r="O367" s="27">
        <f>VLOOKUP(B367,Sheet5!$D:$G,4,0)</f>
        <v>1200</v>
      </c>
      <c r="P367" s="27" t="s">
        <v>58</v>
      </c>
      <c r="Q367" s="27">
        <f>IFERROR(VLOOKUP(R367,Sheet2!V:X,3,FALSE),VLOOKUP(B367,Sheet5!D:H,5,0))</f>
        <v>340020010</v>
      </c>
      <c r="R367" s="27" t="str">
        <f>IF(E367=2,INDEX(Sheet2!P:P,MATCH(C367,Sheet2!A:A,0)),INDEX(Sheet2!AB:AB,MATCH(N367,Sheet2!AA:AA,0)))</f>
        <v>生命强化</v>
      </c>
      <c r="S367" s="27" t="str">
        <f>IF($E367=2,INDEX(Sheet2!Q:Q,MATCH($C367,Sheet2!$A:$A,0)),IF(OR(N367=3,N367=8,N367=13,,N367=38),INDEX(Sheet2!$AC:$AC,MATCH($N367,Sheet2!$AA:$AA,0))&amp;O367,INDEX(Sheet2!$AC:$AC,MATCH($N367,Sheet2!$AA:$AA,0))&amp;(O367/10)&amp;"%"))</f>
        <v>觉醒后基础生命上限增加1200</v>
      </c>
      <c r="T367" s="3" t="str">
        <f>INDEX(Sheet6!G:G,MATCH(B367,Sheet6!A:A,0))</f>
        <v>1210008,30|1430001,45</v>
      </c>
      <c r="U367" s="3">
        <v>1120001</v>
      </c>
      <c r="V367" s="3">
        <f>INDEX(Sheet6!H:H,MATCH(B367,Sheet6!A:A,0))</f>
        <v>117750</v>
      </c>
      <c r="W367" s="23">
        <v>0</v>
      </c>
      <c r="X367" s="3" t="s">
        <v>1320</v>
      </c>
      <c r="Y367" s="23">
        <v>1120001</v>
      </c>
      <c r="Z367" s="23">
        <v>471000</v>
      </c>
      <c r="AA367" s="27" t="str">
        <f>IF($E367=2,INDEX(Sheet2!Q:Q,MATCH($C367,Sheet2!$A:$A,0)),IF(OR(N367=3,N367=8,N367=13,,N367=38),INDEX(Sheet2!$AC:$AC,MATCH($N367,Sheet2!$AA:$AA,0))&amp;O367,INDEX(Sheet2!$AC:$AC,MATCH($N367,Sheet2!$AA:$AA,0))&amp;(O367/10)&amp;"%"))</f>
        <v>觉醒后基础生命上限增加1200</v>
      </c>
    </row>
    <row r="368" spans="1:27">
      <c r="A368" s="23" t="s">
        <v>53</v>
      </c>
      <c r="B368" s="23">
        <f t="shared" si="16"/>
        <v>427</v>
      </c>
      <c r="C368" s="3">
        <v>4</v>
      </c>
      <c r="D368" s="3">
        <v>27</v>
      </c>
      <c r="E368" s="3">
        <f t="shared" si="14"/>
        <v>1</v>
      </c>
      <c r="F368" s="3">
        <f>IF(AND($D368=1,$E368=1),VLOOKUP($C368,Sheet2!$A:$J,3,0),IF($E368=2,INDEX(Sheet2!G:G,MATCH($C368,Sheet2!$A:$A,0)+2),F367))</f>
        <v>401</v>
      </c>
      <c r="G368" s="3">
        <f>IF(AND($D368=1,$E368=1),VLOOKUP($C368,Sheet2!$A:$J,4,0),IF($E368=2,INDEX(Sheet2!H:H,MATCH($C368,Sheet2!$A:$A,0)+2),G367))</f>
        <v>408</v>
      </c>
      <c r="H368" s="3">
        <f>IF(AND($D368=1,$E368=1),VLOOKUP($C368,Sheet2!$A:$J,5,0),IF($E368=2,INDEX(Sheet2!I:I,MATCH($C368,Sheet2!$A:$A,0)+2),H367))</f>
        <v>407</v>
      </c>
      <c r="I368" s="3">
        <f>IF(AND($D368=1,$E368=1),VLOOKUP($C368,Sheet2!$A:$J,6,0),IF($E368=2,INDEX(Sheet2!J:J,MATCH($C368,Sheet2!$A:$A,0)+2),I367))</f>
        <v>404</v>
      </c>
      <c r="K368" s="31">
        <v>0</v>
      </c>
      <c r="L368" s="31">
        <v>0</v>
      </c>
      <c r="M368" s="31">
        <v>0</v>
      </c>
      <c r="N368" s="27">
        <f>VLOOKUP(B368,Sheet5!$D:$G,3,0)</f>
        <v>8</v>
      </c>
      <c r="O368" s="27">
        <f>VLOOKUP(B368,Sheet5!$D:$G,4,0)</f>
        <v>200</v>
      </c>
      <c r="P368" s="27" t="s">
        <v>59</v>
      </c>
      <c r="Q368" s="27">
        <f>IFERROR(VLOOKUP(R368,Sheet2!V:X,3,FALSE),VLOOKUP(B368,Sheet5!D:H,5,0))</f>
        <v>340020007</v>
      </c>
      <c r="R368" s="27" t="str">
        <f>IF(E368=2,INDEX(Sheet2!P:P,MATCH(C368,Sheet2!A:A,0)),INDEX(Sheet2!AB:AB,MATCH(N368,Sheet2!AA:AA,0)))</f>
        <v>攻击强化</v>
      </c>
      <c r="S368" s="27" t="str">
        <f>IF($E368=2,INDEX(Sheet2!Q:Q,MATCH($C368,Sheet2!$A:$A,0)),IF(OR(N368=3,N368=8,N368=13,,N368=38),INDEX(Sheet2!$AC:$AC,MATCH($N368,Sheet2!$AA:$AA,0))&amp;O368,INDEX(Sheet2!$AC:$AC,MATCH($N368,Sheet2!$AA:$AA,0))&amp;(O368/10)&amp;"%"))</f>
        <v>觉醒后基础攻击力增加200</v>
      </c>
      <c r="T368" s="3" t="str">
        <f>INDEX(Sheet6!G:G,MATCH(B368,Sheet6!A:A,0))</f>
        <v>1210008,40|1430001,54</v>
      </c>
      <c r="U368" s="3">
        <v>1120001</v>
      </c>
      <c r="V368" s="3">
        <f>INDEX(Sheet6!H:H,MATCH(B368,Sheet6!A:A,0))</f>
        <v>161250</v>
      </c>
      <c r="W368" s="23">
        <v>0</v>
      </c>
      <c r="X368" s="3" t="s">
        <v>1321</v>
      </c>
      <c r="Y368" s="23">
        <v>1120001</v>
      </c>
      <c r="Z368" s="23">
        <v>645000</v>
      </c>
      <c r="AA368" s="27" t="str">
        <f>IF($E368=2,INDEX(Sheet2!Q:Q,MATCH($C368,Sheet2!$A:$A,0)),IF(OR(N368=3,N368=8,N368=13,,N368=38),INDEX(Sheet2!$AC:$AC,MATCH($N368,Sheet2!$AA:$AA,0))&amp;O368,INDEX(Sheet2!$AC:$AC,MATCH($N368,Sheet2!$AA:$AA,0))&amp;(O368/10)&amp;"%"))</f>
        <v>觉醒后基础攻击力增加200</v>
      </c>
    </row>
    <row r="369" spans="1:27">
      <c r="A369" s="23" t="s">
        <v>53</v>
      </c>
      <c r="B369" s="23">
        <f t="shared" si="16"/>
        <v>428</v>
      </c>
      <c r="C369" s="3">
        <v>4</v>
      </c>
      <c r="D369" s="3">
        <v>28</v>
      </c>
      <c r="E369" s="3">
        <f t="shared" si="14"/>
        <v>2</v>
      </c>
      <c r="F369" s="3">
        <f>IF(AND($D369=1,$E369=1),VLOOKUP($C369,Sheet2!$A:$J,3,0),IF($E369=2,INDEX(Sheet2!G:G,MATCH($C369,Sheet2!$A:$A,0)+3),F368))</f>
        <v>401</v>
      </c>
      <c r="G369" s="3">
        <f>IF(AND($D369=1,$E369=1),VLOOKUP($C369,Sheet2!$A:$J,4,0),IF($E369=2,INDEX(Sheet2!H:H,MATCH($C369,Sheet2!$A:$A,0)+3),G368))</f>
        <v>408</v>
      </c>
      <c r="H369" s="3">
        <f>IF(AND($D369=1,$E369=1),VLOOKUP($C369,Sheet2!$A:$J,5,0),IF($E369=2,INDEX(Sheet2!I:I,MATCH($C369,Sheet2!$A:$A,0)+3),H368))</f>
        <v>409</v>
      </c>
      <c r="I369" s="3">
        <f>IF(AND($D369=1,$E369=1),VLOOKUP($C369,Sheet2!$A:$J,6,0),IF($E369=2,INDEX(Sheet2!J:J,MATCH($C369,Sheet2!$A:$A,0)+3),I368))</f>
        <v>404</v>
      </c>
      <c r="K369" s="31">
        <v>0</v>
      </c>
      <c r="L369" s="31">
        <v>0</v>
      </c>
      <c r="M369" s="31">
        <v>0</v>
      </c>
      <c r="N369" s="27">
        <f>VLOOKUP(B369,Sheet5!$D:$G,3,0)</f>
        <v>0</v>
      </c>
      <c r="O369" s="27">
        <f>VLOOKUP(B369,Sheet5!$D:$G,4,0)</f>
        <v>0</v>
      </c>
      <c r="P369" s="27" t="s">
        <v>60</v>
      </c>
      <c r="Q369" s="27">
        <f>IFERROR(VLOOKUP(R369,Sheet2!V:X,3,FALSE),VLOOKUP(B369,Sheet5!D:H,5,0))</f>
        <v>311000403</v>
      </c>
      <c r="R369" s="27" t="str">
        <f>IF(E369=2,INDEX(Sheet2!P:P,MATCH(C369,Sheet2!A:A,0)+3),INDEX(Sheet2!AB:AB,MATCH(N369,Sheet2!AA:AA,0)))</f>
        <v>流水岩碎拳(觉醒)</v>
      </c>
      <c r="S369" s="27" t="s">
        <v>2324</v>
      </c>
      <c r="T369" s="3" t="str">
        <f>INDEX(Sheet6!G:G,MATCH(B369,Sheet6!A:A,0))</f>
        <v>1431004,9</v>
      </c>
      <c r="U369" s="3">
        <v>1120001</v>
      </c>
      <c r="V369" s="3">
        <f>INDEX(Sheet6!H:H,MATCH(B369,Sheet6!A:A,0))</f>
        <v>217500</v>
      </c>
      <c r="W369" s="23">
        <v>0</v>
      </c>
      <c r="X369" s="3" t="s">
        <v>1322</v>
      </c>
      <c r="Y369" s="23">
        <v>1120001</v>
      </c>
      <c r="Z369" s="23">
        <v>870000</v>
      </c>
      <c r="AA369" s="27" t="str">
        <f>IF($E369=2,INDEX(Sheet2!Q:Q,MATCH($C369,Sheet2!$A:$A,0)+3),IF(OR(N369=3,N369=8,N369=13,,N369=38),INDEX(Sheet2!$AC:$AC,MATCH($N369,Sheet2!$AA:$AA,0))&amp;O369,INDEX(Sheet2!$AC:$AC,MATCH($N369,Sheet2!$AA:$AA,0))&amp;(O369/10)&amp;"%"))</f>
        <v>对1名敌人造成&lt;color=#e56000&gt;4&lt;/color&gt;段伤害，每段伤害为攻击力的&lt;color=#e56000&gt;60%&lt;/color&gt;，每层&lt;color=#f2b600&gt;看破&lt;/color&gt;增加&lt;color=#e56000&gt;35%&lt;/color&gt;的伤害，被标记了1/2/3层看破的敌人在血量低于&lt;color=#e56000&gt;5%/10%/20%&lt;/color&gt;时会被&lt;color=#f2b600&gt;击飞&lt;/color&gt;</v>
      </c>
    </row>
    <row r="370" spans="1:27">
      <c r="A370" s="23" t="s">
        <v>53</v>
      </c>
      <c r="B370" s="23">
        <f t="shared" si="10"/>
        <v>901</v>
      </c>
      <c r="C370" s="3">
        <v>9</v>
      </c>
      <c r="D370" s="3">
        <v>1</v>
      </c>
      <c r="E370" s="3">
        <f t="shared" si="14"/>
        <v>1</v>
      </c>
      <c r="F370" s="3">
        <f>IF(AND($D370=1,$E370=1),VLOOKUP($C370,Sheet2!$A:$J,3,0),IF($E370=2,INDEX(Sheet2!G:G,MATCH($C370,Sheet2!$A:$A,0)),F369))</f>
        <v>901</v>
      </c>
      <c r="G370" s="3">
        <f>IF(AND($D370=1,$E370=1),VLOOKUP($C370,Sheet2!$A:$J,4,0),IF($E370=2,INDEX(Sheet2!H:H,MATCH($C370,Sheet2!$A:$A,0)),G369))</f>
        <v>0</v>
      </c>
      <c r="H370" s="3">
        <f>IF(AND($D370=1,$E370=1),VLOOKUP($C370,Sheet2!$A:$J,5,0),IF($E370=2,INDEX(Sheet2!I:I,MATCH($C370,Sheet2!$A:$A,0)),H369))</f>
        <v>903</v>
      </c>
      <c r="I370" s="3">
        <f>IF(AND($D370=1,$E370=1),VLOOKUP($C370,Sheet2!$A:$J,6,0),IF($E370=2,INDEX(Sheet2!J:J,MATCH($C370,Sheet2!$A:$A,0)),I369))</f>
        <v>904</v>
      </c>
      <c r="K370" s="31">
        <v>0</v>
      </c>
      <c r="L370" s="31">
        <v>0</v>
      </c>
      <c r="M370" s="31">
        <v>0</v>
      </c>
      <c r="N370" s="27">
        <f>VLOOKUP(B370,Sheet5!$D:$G,3,0)</f>
        <v>8</v>
      </c>
      <c r="O370" s="27">
        <f>VLOOKUP(B370,Sheet5!$D:$G,4,0)</f>
        <v>100</v>
      </c>
      <c r="P370" s="27" t="s">
        <v>54</v>
      </c>
      <c r="Q370" s="27">
        <f>IFERROR(VLOOKUP(R370,Sheet2!V:X,3,FALSE),VLOOKUP(B370,Sheet5!D:H,5,0))</f>
        <v>340020006</v>
      </c>
      <c r="R370" s="27" t="str">
        <f>IF($E370=2,INDEX(Sheet2!P:P,MATCH($C370,Sheet2!$A:$A,0)),INDEX(Sheet2!$AB:$AB,MATCH($N370,Sheet2!$AA:$AA,0)))</f>
        <v>攻击强化</v>
      </c>
      <c r="S370" s="27" t="str">
        <f>IF($E370=2,INDEX(Sheet2!Q:Q,MATCH($C370,Sheet2!$A:$A,0)),IF(OR(N370=3,N370=8,N370=13,,N370=38),INDEX(Sheet2!$AC:$AC,MATCH($N370,Sheet2!$AA:$AA,0))&amp;O370,INDEX(Sheet2!$AC:$AC,MATCH($N370,Sheet2!$AA:$AA,0))&amp;(O370/10)&amp;"%"))</f>
        <v>觉醒后基础攻击力增加100</v>
      </c>
      <c r="T370" s="3" t="str">
        <f>INDEX(Sheet6!G:G,MATCH(B370,Sheet6!A:A,0))</f>
        <v>1210003,40</v>
      </c>
      <c r="U370" s="3">
        <v>1120001</v>
      </c>
      <c r="V370" s="3">
        <f>INDEX(Sheet6!H:H,MATCH(B370,Sheet6!A:A,0))</f>
        <v>13000</v>
      </c>
      <c r="W370" s="23">
        <v>0</v>
      </c>
      <c r="X370" s="3" t="str">
        <f>VLOOKUP(B370,Sheet4!A:N,14,FALSE)</f>
        <v>1210001,10|1210002,10|1210003,20</v>
      </c>
      <c r="Y370" s="23">
        <v>1120001</v>
      </c>
      <c r="Z370" s="23">
        <f t="shared" si="11"/>
        <v>130000</v>
      </c>
      <c r="AA370" s="27" t="str">
        <f>IF($E370=2,INDEX(Sheet2!Q:Q,MATCH($C370,Sheet2!$A:$A,0)),IF(OR(N370=3,N370=8,N370=13,,N370=38),INDEX(Sheet2!$AC:$AC,MATCH($N370,Sheet2!$AA:$AA,0))&amp;O370,INDEX(Sheet2!$AC:$AC,MATCH($N370,Sheet2!$AA:$AA,0))&amp;(O370/10)&amp;"%"))</f>
        <v>觉醒后基础攻击力增加100</v>
      </c>
    </row>
    <row r="371" spans="1:27">
      <c r="A371" s="23" t="s">
        <v>53</v>
      </c>
      <c r="B371" s="23">
        <f t="shared" si="10"/>
        <v>902</v>
      </c>
      <c r="C371" s="3">
        <v>9</v>
      </c>
      <c r="D371" s="3">
        <v>2</v>
      </c>
      <c r="E371" s="3">
        <f t="shared" si="14"/>
        <v>1</v>
      </c>
      <c r="F371" s="3">
        <f>IF(AND($D371=1,$E371=1),VLOOKUP($C371,Sheet2!$A:$J,3,0),IF($E371=2,INDEX(Sheet2!G:G,MATCH($C371,Sheet2!$A:$A,0)),F370))</f>
        <v>901</v>
      </c>
      <c r="G371" s="3">
        <f>IF(AND($D371=1,$E371=1),VLOOKUP($C371,Sheet2!$A:$J,4,0),IF($E371=2,INDEX(Sheet2!H:H,MATCH($C371,Sheet2!$A:$A,0)),G370))</f>
        <v>0</v>
      </c>
      <c r="H371" s="3">
        <f>IF(AND($D371=1,$E371=1),VLOOKUP($C371,Sheet2!$A:$J,5,0),IF($E371=2,INDEX(Sheet2!I:I,MATCH($C371,Sheet2!$A:$A,0)),H370))</f>
        <v>903</v>
      </c>
      <c r="I371" s="3">
        <f>IF(AND($D371=1,$E371=1),VLOOKUP($C371,Sheet2!$A:$J,6,0),IF($E371=2,INDEX(Sheet2!J:J,MATCH($C371,Sheet2!$A:$A,0)),I370))</f>
        <v>904</v>
      </c>
      <c r="K371" s="31">
        <v>0</v>
      </c>
      <c r="L371" s="31">
        <v>0</v>
      </c>
      <c r="M371" s="31">
        <v>0</v>
      </c>
      <c r="N371" s="27">
        <f>VLOOKUP(B371,Sheet5!$D:$G,3,0)</f>
        <v>3</v>
      </c>
      <c r="O371" s="27">
        <f>VLOOKUP(B371,Sheet5!$D:$G,4,0)</f>
        <v>600</v>
      </c>
      <c r="P371" s="27" t="s">
        <v>55</v>
      </c>
      <c r="Q371" s="27">
        <f>IFERROR(VLOOKUP(R371,Sheet2!V:X,3,FALSE),VLOOKUP(B371,Sheet5!D:H,5,0))</f>
        <v>340020009</v>
      </c>
      <c r="R371" s="27" t="str">
        <f>IF(E371=2,INDEX(Sheet2!P:P,MATCH(C371,Sheet2!A:A,0)),INDEX(Sheet2!AB:AB,MATCH(N371,Sheet2!AA:AA,0)))</f>
        <v>生命强化</v>
      </c>
      <c r="S371" s="27" t="str">
        <f>IF($E371=2,INDEX(Sheet2!Q:Q,MATCH($C371,Sheet2!$A:$A,0)),IF(OR(N371=3,N371=8,N371=13,,N371=38),INDEX(Sheet2!$AC:$AC,MATCH($N371,Sheet2!$AA:$AA,0))&amp;O371,INDEX(Sheet2!$AC:$AC,MATCH($N371,Sheet2!$AA:$AA,0))&amp;(O371/10)&amp;"%"))</f>
        <v>觉醒后基础生命上限增加600</v>
      </c>
      <c r="T371" s="3" t="str">
        <f>INDEX(Sheet6!G:G,MATCH(B371,Sheet6!A:A,0))</f>
        <v>1210003,60</v>
      </c>
      <c r="U371" s="3">
        <v>1120001</v>
      </c>
      <c r="V371" s="3">
        <f>INDEX(Sheet6!H:H,MATCH(B371,Sheet6!A:A,0))</f>
        <v>15000</v>
      </c>
      <c r="W371" s="23">
        <v>0</v>
      </c>
      <c r="X371" s="3" t="str">
        <f>VLOOKUP(B371,Sheet4!A:N,14,FALSE)</f>
        <v>1210001,25|1210002,25|1210003,50</v>
      </c>
      <c r="Y371" s="23">
        <v>1120001</v>
      </c>
      <c r="Z371" s="23">
        <f t="shared" si="11"/>
        <v>150000</v>
      </c>
      <c r="AA371" s="27" t="str">
        <f>IF($E371=2,INDEX(Sheet2!Q:Q,MATCH($C371,Sheet2!$A:$A,0)),IF(OR(N371=3,N371=8,N371=13,,N371=38),INDEX(Sheet2!$AC:$AC,MATCH($N371,Sheet2!$AA:$AA,0))&amp;O371,INDEX(Sheet2!$AC:$AC,MATCH($N371,Sheet2!$AA:$AA,0))&amp;(O371/10)&amp;"%"))</f>
        <v>觉醒后基础生命上限增加600</v>
      </c>
    </row>
    <row r="372" spans="1:27">
      <c r="A372" s="23" t="s">
        <v>53</v>
      </c>
      <c r="B372" s="23">
        <f t="shared" si="10"/>
        <v>903</v>
      </c>
      <c r="C372" s="3">
        <v>9</v>
      </c>
      <c r="D372" s="3">
        <v>3</v>
      </c>
      <c r="E372" s="3">
        <f t="shared" si="14"/>
        <v>1</v>
      </c>
      <c r="F372" s="3">
        <f>IF(AND($D372=1,$E372=1),VLOOKUP($C372,Sheet2!$A:$J,3,0),IF($E372=2,INDEX(Sheet2!G:G,MATCH($C372,Sheet2!$A:$A,0)),F371))</f>
        <v>901</v>
      </c>
      <c r="G372" s="3">
        <f>IF(AND($D372=1,$E372=1),VLOOKUP($C372,Sheet2!$A:$J,4,0),IF($E372=2,INDEX(Sheet2!H:H,MATCH($C372,Sheet2!$A:$A,0)),G371))</f>
        <v>0</v>
      </c>
      <c r="H372" s="3">
        <f>IF(AND($D372=1,$E372=1),VLOOKUP($C372,Sheet2!$A:$J,5,0),IF($E372=2,INDEX(Sheet2!I:I,MATCH($C372,Sheet2!$A:$A,0)),H371))</f>
        <v>903</v>
      </c>
      <c r="I372" s="3">
        <f>IF(AND($D372=1,$E372=1),VLOOKUP($C372,Sheet2!$A:$J,6,0),IF($E372=2,INDEX(Sheet2!J:J,MATCH($C372,Sheet2!$A:$A,0)),I371))</f>
        <v>904</v>
      </c>
      <c r="K372" s="31">
        <v>0</v>
      </c>
      <c r="L372" s="31">
        <v>0</v>
      </c>
      <c r="M372" s="31">
        <v>0</v>
      </c>
      <c r="N372" s="27">
        <f>VLOOKUP(B372,Sheet5!$D:$G,3,0)</f>
        <v>38</v>
      </c>
      <c r="O372" s="27">
        <f>VLOOKUP(B372,Sheet5!$D:$G,4,0)</f>
        <v>15</v>
      </c>
      <c r="P372" s="27" t="s">
        <v>56</v>
      </c>
      <c r="Q372" s="27">
        <f>IFERROR(VLOOKUP(R372,Sheet2!V:X,3,FALSE),VLOOKUP(B372,Sheet5!D:H,5,0))</f>
        <v>340020011</v>
      </c>
      <c r="R372" s="27" t="str">
        <f>IF(E372=2,INDEX(Sheet2!P:P,MATCH(C372,Sheet2!A:A,0)),INDEX(Sheet2!AB:AB,MATCH(N372,Sheet2!AA:AA,0)))</f>
        <v>速度强化</v>
      </c>
      <c r="S372" s="27" t="str">
        <f>IF($E372=2,INDEX(Sheet2!Q:Q,MATCH($C372,Sheet2!$A:$A,0)),IF(OR(N372=3,N372=8,N372=13,,N372=38),INDEX(Sheet2!$AC:$AC,MATCH($N372,Sheet2!$AA:$AA,0))&amp;O372,INDEX(Sheet2!$AC:$AC,MATCH($N372,Sheet2!$AA:$AA,0))&amp;(O372/10)&amp;"%"))</f>
        <v>觉醒后基础速度增加15</v>
      </c>
      <c r="T372" s="3" t="str">
        <f>INDEX(Sheet6!G:G,MATCH(B372,Sheet6!A:A,0))</f>
        <v>1210006,24</v>
      </c>
      <c r="U372" s="3">
        <v>1120001</v>
      </c>
      <c r="V372" s="3">
        <f>INDEX(Sheet6!H:H,MATCH(B372,Sheet6!A:A,0))</f>
        <v>22500</v>
      </c>
      <c r="W372" s="23">
        <v>0</v>
      </c>
      <c r="X372" s="3" t="str">
        <f>VLOOKUP(B372,Sheet4!A:N,14,FALSE)</f>
        <v>1210001,45|1210002,45|1210003,90</v>
      </c>
      <c r="Y372" s="23">
        <v>1120001</v>
      </c>
      <c r="Z372" s="23">
        <f t="shared" si="11"/>
        <v>225000</v>
      </c>
      <c r="AA372" s="27" t="str">
        <f>IF($E372=2,INDEX(Sheet2!Q:Q,MATCH($C372,Sheet2!$A:$A,0)),IF(OR(N372=3,N372=8,N372=13,,N372=38),INDEX(Sheet2!$AC:$AC,MATCH($N372,Sheet2!$AA:$AA,0))&amp;O372,INDEX(Sheet2!$AC:$AC,MATCH($N372,Sheet2!$AA:$AA,0))&amp;(O372/10)&amp;"%"))</f>
        <v>觉醒后基础速度增加15</v>
      </c>
    </row>
    <row r="373" spans="1:27">
      <c r="A373" s="23" t="s">
        <v>53</v>
      </c>
      <c r="B373" s="23">
        <f t="shared" si="10"/>
        <v>904</v>
      </c>
      <c r="C373" s="3">
        <v>9</v>
      </c>
      <c r="D373" s="3">
        <v>4</v>
      </c>
      <c r="E373" s="3">
        <f t="shared" si="14"/>
        <v>1</v>
      </c>
      <c r="F373" s="3">
        <f>IF(AND($D373=1,$E373=1),VLOOKUP($C373,Sheet2!$A:$J,3,0),IF($E373=2,INDEX(Sheet2!G:G,MATCH($C373,Sheet2!$A:$A,0)),F372))</f>
        <v>901</v>
      </c>
      <c r="G373" s="3">
        <f>IF(AND($D373=1,$E373=1),VLOOKUP($C373,Sheet2!$A:$J,4,0),IF($E373=2,INDEX(Sheet2!H:H,MATCH($C373,Sheet2!$A:$A,0)),G372))</f>
        <v>0</v>
      </c>
      <c r="H373" s="3">
        <f>IF(AND($D373=1,$E373=1),VLOOKUP($C373,Sheet2!$A:$J,5,0),IF($E373=2,INDEX(Sheet2!I:I,MATCH($C373,Sheet2!$A:$A,0)),H372))</f>
        <v>903</v>
      </c>
      <c r="I373" s="3">
        <f>IF(AND($D373=1,$E373=1),VLOOKUP($C373,Sheet2!$A:$J,6,0),IF($E373=2,INDEX(Sheet2!J:J,MATCH($C373,Sheet2!$A:$A,0)),I372))</f>
        <v>904</v>
      </c>
      <c r="K373" s="31">
        <v>0</v>
      </c>
      <c r="L373" s="31">
        <v>0</v>
      </c>
      <c r="M373" s="31">
        <v>0</v>
      </c>
      <c r="N373" s="27">
        <f>VLOOKUP(B373,Sheet5!$D:$G,3,0)</f>
        <v>13</v>
      </c>
      <c r="O373" s="27">
        <f>VLOOKUP(B373,Sheet5!$D:$G,4,0)</f>
        <v>130</v>
      </c>
      <c r="P373" s="27" t="s">
        <v>57</v>
      </c>
      <c r="Q373" s="27">
        <f>IFERROR(VLOOKUP(R373,Sheet2!V:X,3,FALSE),VLOOKUP(B373,Sheet5!D:H,5,0))</f>
        <v>340020004</v>
      </c>
      <c r="R373" s="27" t="str">
        <f>IF(E373=2,INDEX(Sheet2!P:P,MATCH(C373,Sheet2!A:A,0)),INDEX(Sheet2!AB:AB,MATCH(N373,Sheet2!AA:AA,0)))</f>
        <v>防御强化</v>
      </c>
      <c r="S373" s="27" t="str">
        <f>IF($E373=2,INDEX(Sheet2!Q:Q,MATCH($C373,Sheet2!$A:$A,0)),IF(OR(N373=3,N373=8,N373=13,,N373=38),INDEX(Sheet2!$AC:$AC,MATCH($N373,Sheet2!$AA:$AA,0))&amp;O373,INDEX(Sheet2!$AC:$AC,MATCH($N373,Sheet2!$AA:$AA,0))&amp;(O373/10)&amp;"%"))</f>
        <v>觉醒后基础防御力增加130</v>
      </c>
      <c r="T373" s="3" t="str">
        <f>INDEX(Sheet6!G:G,MATCH(B373,Sheet6!A:A,0))</f>
        <v>1210006,32</v>
      </c>
      <c r="U373" s="3">
        <v>1120001</v>
      </c>
      <c r="V373" s="3">
        <f>INDEX(Sheet6!H:H,MATCH(B373,Sheet6!A:A,0))</f>
        <v>33700</v>
      </c>
      <c r="W373" s="23">
        <v>0</v>
      </c>
      <c r="X373" s="3" t="str">
        <f>VLOOKUP(B373,Sheet4!A:N,14,FALSE)</f>
        <v>1210001,70|1210002,70|1210003,140</v>
      </c>
      <c r="Y373" s="23">
        <v>1120001</v>
      </c>
      <c r="Z373" s="23">
        <f t="shared" si="11"/>
        <v>337000</v>
      </c>
      <c r="AA373" s="27" t="str">
        <f>IF($E373=2,INDEX(Sheet2!Q:Q,MATCH($C373,Sheet2!$A:$A,0)),IF(OR(N373=3,N373=8,N373=13,,N373=38),INDEX(Sheet2!$AC:$AC,MATCH($N373,Sheet2!$AA:$AA,0))&amp;O373,INDEX(Sheet2!$AC:$AC,MATCH($N373,Sheet2!$AA:$AA,0))&amp;(O373/10)&amp;"%"))</f>
        <v>觉醒后基础防御力增加130</v>
      </c>
    </row>
    <row r="374" spans="1:27">
      <c r="A374" s="23" t="s">
        <v>53</v>
      </c>
      <c r="B374" s="23">
        <f t="shared" si="10"/>
        <v>905</v>
      </c>
      <c r="C374" s="3">
        <v>9</v>
      </c>
      <c r="D374" s="3">
        <v>5</v>
      </c>
      <c r="E374" s="3">
        <f t="shared" si="14"/>
        <v>1</v>
      </c>
      <c r="F374" s="3">
        <f>IF(AND($D374=1,$E374=1),VLOOKUP($C374,Sheet2!$A:$J,3,0),IF($E374=2,INDEX(Sheet2!G:G,MATCH($C374,Sheet2!$A:$A,0)),F373))</f>
        <v>901</v>
      </c>
      <c r="G374" s="3">
        <f>IF(AND($D374=1,$E374=1),VLOOKUP($C374,Sheet2!$A:$J,4,0),IF($E374=2,INDEX(Sheet2!H:H,MATCH($C374,Sheet2!$A:$A,0)),G373))</f>
        <v>0</v>
      </c>
      <c r="H374" s="3">
        <f>IF(AND($D374=1,$E374=1),VLOOKUP($C374,Sheet2!$A:$J,5,0),IF($E374=2,INDEX(Sheet2!I:I,MATCH($C374,Sheet2!$A:$A,0)),H373))</f>
        <v>903</v>
      </c>
      <c r="I374" s="3">
        <f>IF(AND($D374=1,$E374=1),VLOOKUP($C374,Sheet2!$A:$J,6,0),IF($E374=2,INDEX(Sheet2!J:J,MATCH($C374,Sheet2!$A:$A,0)),I373))</f>
        <v>904</v>
      </c>
      <c r="K374" s="31">
        <v>0</v>
      </c>
      <c r="L374" s="31">
        <v>0</v>
      </c>
      <c r="M374" s="31">
        <v>0</v>
      </c>
      <c r="N374" s="27">
        <f>VLOOKUP(B374,Sheet5!$D:$G,3,0)</f>
        <v>3</v>
      </c>
      <c r="O374" s="27">
        <f>VLOOKUP(B374,Sheet5!$D:$G,4,0)</f>
        <v>1200</v>
      </c>
      <c r="P374" s="27" t="s">
        <v>58</v>
      </c>
      <c r="Q374" s="27">
        <f>IFERROR(VLOOKUP(R374,Sheet2!V:X,3,FALSE),VLOOKUP(B374,Sheet5!D:H,5,0))</f>
        <v>340020010</v>
      </c>
      <c r="R374" s="27" t="str">
        <f>IF(E374=2,INDEX(Sheet2!P:P,MATCH(C374,Sheet2!A:A,0)),INDEX(Sheet2!AB:AB,MATCH(N374,Sheet2!AA:AA,0)))</f>
        <v>生命强化</v>
      </c>
      <c r="S374" s="27" t="str">
        <f>IF($E374=2,INDEX(Sheet2!Q:Q,MATCH($C374,Sheet2!$A:$A,0)),IF(OR(N374=3,N374=8,N374=13,,N374=38),INDEX(Sheet2!$AC:$AC,MATCH($N374,Sheet2!$AA:$AA,0))&amp;O374,INDEX(Sheet2!$AC:$AC,MATCH($N374,Sheet2!$AA:$AA,0))&amp;(O374/10)&amp;"%"))</f>
        <v>觉醒后基础生命上限增加1200</v>
      </c>
      <c r="T374" s="3" t="str">
        <f>INDEX(Sheet6!G:G,MATCH(B374,Sheet6!A:A,0))</f>
        <v>1210009,12</v>
      </c>
      <c r="U374" s="3">
        <v>1120001</v>
      </c>
      <c r="V374" s="3">
        <f>INDEX(Sheet6!H:H,MATCH(B374,Sheet6!A:A,0))</f>
        <v>47100</v>
      </c>
      <c r="W374" s="23">
        <v>0</v>
      </c>
      <c r="X374" s="3" t="str">
        <f>VLOOKUP(B374,Sheet4!A:N,14,FALSE)</f>
        <v>1210001,100|1210002,100|1210003,200</v>
      </c>
      <c r="Y374" s="23">
        <v>1120001</v>
      </c>
      <c r="Z374" s="23">
        <f t="shared" si="11"/>
        <v>471000</v>
      </c>
      <c r="AA374" s="27" t="str">
        <f>IF($E374=2,INDEX(Sheet2!Q:Q,MATCH($C374,Sheet2!$A:$A,0)),IF(OR(N374=3,N374=8,N374=13,,N374=38),INDEX(Sheet2!$AC:$AC,MATCH($N374,Sheet2!$AA:$AA,0))&amp;O374,INDEX(Sheet2!$AC:$AC,MATCH($N374,Sheet2!$AA:$AA,0))&amp;(O374/10)&amp;"%"))</f>
        <v>觉醒后基础生命上限增加1200</v>
      </c>
    </row>
    <row r="375" spans="1:27">
      <c r="A375" s="23" t="s">
        <v>53</v>
      </c>
      <c r="B375" s="23">
        <f t="shared" si="10"/>
        <v>906</v>
      </c>
      <c r="C375" s="3">
        <v>9</v>
      </c>
      <c r="D375" s="3">
        <v>6</v>
      </c>
      <c r="E375" s="3">
        <f t="shared" si="14"/>
        <v>1</v>
      </c>
      <c r="F375" s="3">
        <f>IF(AND($D375=1,$E375=1),VLOOKUP($C375,Sheet2!$A:$J,3,0),IF($E375=2,INDEX(Sheet2!G:G,MATCH($C375,Sheet2!$A:$A,0)),F374))</f>
        <v>901</v>
      </c>
      <c r="G375" s="3">
        <f>IF(AND($D375=1,$E375=1),VLOOKUP($C375,Sheet2!$A:$J,4,0),IF($E375=2,INDEX(Sheet2!H:H,MATCH($C375,Sheet2!$A:$A,0)),G374))</f>
        <v>0</v>
      </c>
      <c r="H375" s="3">
        <f>IF(AND($D375=1,$E375=1),VLOOKUP($C375,Sheet2!$A:$J,5,0),IF($E375=2,INDEX(Sheet2!I:I,MATCH($C375,Sheet2!$A:$A,0)),H374))</f>
        <v>903</v>
      </c>
      <c r="I375" s="3">
        <f>IF(AND($D375=1,$E375=1),VLOOKUP($C375,Sheet2!$A:$J,6,0),IF($E375=2,INDEX(Sheet2!J:J,MATCH($C375,Sheet2!$A:$A,0)),I374))</f>
        <v>904</v>
      </c>
      <c r="K375" s="31">
        <v>0</v>
      </c>
      <c r="L375" s="31">
        <v>0</v>
      </c>
      <c r="M375" s="31">
        <v>0</v>
      </c>
      <c r="N375" s="27">
        <f>VLOOKUP(B375,Sheet5!$D:$G,3,0)</f>
        <v>8</v>
      </c>
      <c r="O375" s="27">
        <f>VLOOKUP(B375,Sheet5!$D:$G,4,0)</f>
        <v>200</v>
      </c>
      <c r="P375" s="27" t="s">
        <v>59</v>
      </c>
      <c r="Q375" s="27">
        <f>IFERROR(VLOOKUP(R375,Sheet2!V:X,3,FALSE),VLOOKUP(B375,Sheet5!D:H,5,0))</f>
        <v>340020007</v>
      </c>
      <c r="R375" s="27" t="str">
        <f>IF(E375=2,INDEX(Sheet2!P:P,MATCH(C375,Sheet2!A:A,0)),INDEX(Sheet2!AB:AB,MATCH(N375,Sheet2!AA:AA,0)))</f>
        <v>攻击强化</v>
      </c>
      <c r="S375" s="27" t="str">
        <f>IF($E375=2,INDEX(Sheet2!Q:Q,MATCH($C375,Sheet2!$A:$A,0)),IF(OR(N375=3,N375=8,N375=13,,N375=38),INDEX(Sheet2!$AC:$AC,MATCH($N375,Sheet2!$AA:$AA,0))&amp;O375,INDEX(Sheet2!$AC:$AC,MATCH($N375,Sheet2!$AA:$AA,0))&amp;(O375/10)&amp;"%"))</f>
        <v>觉醒后基础攻击力增加200</v>
      </c>
      <c r="T375" s="3" t="str">
        <f>INDEX(Sheet6!G:G,MATCH(B375,Sheet6!A:A,0))</f>
        <v>1210009,16</v>
      </c>
      <c r="U375" s="3">
        <v>1120001</v>
      </c>
      <c r="V375" s="3">
        <f>INDEX(Sheet6!H:H,MATCH(B375,Sheet6!A:A,0))</f>
        <v>64500</v>
      </c>
      <c r="W375" s="23">
        <v>0</v>
      </c>
      <c r="X375" s="3" t="str">
        <f>VLOOKUP(B375,Sheet4!A:N,14,FALSE)</f>
        <v>1210001,135|1210002,135|1210003,270</v>
      </c>
      <c r="Y375" s="23">
        <v>1120001</v>
      </c>
      <c r="Z375" s="23">
        <f t="shared" si="11"/>
        <v>645000</v>
      </c>
      <c r="AA375" s="27" t="str">
        <f>IF($E375=2,INDEX(Sheet2!Q:Q,MATCH($C375,Sheet2!$A:$A,0)),IF(OR(N375=3,N375=8,N375=13,,N375=38),INDEX(Sheet2!$AC:$AC,MATCH($N375,Sheet2!$AA:$AA,0))&amp;O375,INDEX(Sheet2!$AC:$AC,MATCH($N375,Sheet2!$AA:$AA,0))&amp;(O375/10)&amp;"%"))</f>
        <v>觉醒后基础攻击力增加200</v>
      </c>
    </row>
    <row r="376" spans="1:27">
      <c r="A376" s="23" t="s">
        <v>53</v>
      </c>
      <c r="B376" s="23">
        <f t="shared" si="10"/>
        <v>907</v>
      </c>
      <c r="C376" s="3">
        <v>9</v>
      </c>
      <c r="D376" s="3">
        <v>7</v>
      </c>
      <c r="E376" s="3">
        <f t="shared" si="14"/>
        <v>2</v>
      </c>
      <c r="F376" s="3">
        <f>IF(AND($D376=1,$E376=1),VLOOKUP($C376,Sheet2!$A:$J,3,0),IF($E376=2,INDEX(Sheet2!G:G,MATCH($C376,Sheet2!$A:$A,0)),F375))</f>
        <v>901</v>
      </c>
      <c r="G376" s="3">
        <f>IF(AND($D376=1,$E376=1),VLOOKUP($C376,Sheet2!$A:$J,4,0),IF($E376=2,INDEX(Sheet2!H:H,MATCH($C376,Sheet2!$A:$A,0)),G375))</f>
        <v>902</v>
      </c>
      <c r="H376" s="3">
        <f>IF(AND($D376=1,$E376=1),VLOOKUP($C376,Sheet2!$A:$J,5,0),IF($E376=2,INDEX(Sheet2!I:I,MATCH($C376,Sheet2!$A:$A,0)),H375))</f>
        <v>903</v>
      </c>
      <c r="I376" s="3">
        <f>IF(AND($D376=1,$E376=1),VLOOKUP($C376,Sheet2!$A:$J,6,0),IF($E376=2,INDEX(Sheet2!J:J,MATCH($C376,Sheet2!$A:$A,0)),I375))</f>
        <v>904</v>
      </c>
      <c r="K376" s="31">
        <v>0</v>
      </c>
      <c r="L376" s="31">
        <v>0</v>
      </c>
      <c r="M376" s="31">
        <v>0</v>
      </c>
      <c r="N376" s="27">
        <f>VLOOKUP(B376,Sheet5!$D:$G,3,0)</f>
        <v>0</v>
      </c>
      <c r="O376" s="27">
        <f>VLOOKUP(B376,Sheet5!$D:$G,4,0)</f>
        <v>0</v>
      </c>
      <c r="P376" s="27" t="s">
        <v>60</v>
      </c>
      <c r="Q376" s="27">
        <f>IFERROR(VLOOKUP(R376,Sheet2!V:X,3,FALSE),VLOOKUP(B376,Sheet5!D:H,5,0))</f>
        <v>311000902</v>
      </c>
      <c r="R376" s="27" t="str">
        <f>IF(E376=2,INDEX(Sheet2!P:P,MATCH(C376,Sheet2!A:A,0)),INDEX(Sheet2!AB:AB,MATCH(N376,Sheet2!AA:AA,0)))</f>
        <v>健美的力量</v>
      </c>
      <c r="S376" s="27" t="str">
        <f>IF($E376=2,INDEX(Sheet2!Q:Q,MATCH($C376,Sheet2!$A:$A,0)),IF(OR(N376=3,N376=8,N376=13,,N376=38),INDEX(Sheet2!$AC:$AC,MATCH($N376,Sheet2!$AA:$AA,0))&amp;O376,INDEX(Sheet2!$AC:$AC,MATCH($N376,Sheet2!$AA:$AA,0))&amp;(O376/10)&amp;"%"))</f>
        <v>&lt;color=#f2b600&gt;天使形态：&lt;/color&gt;每当我方其它单位施放&lt;color=#e56000&gt;单体伤害&lt;/color&gt;技能时，性感囚犯就会对全体敌人进行追击，造成攻击力&lt;color=#e56000&gt;40%&lt;/color&gt;的伤害</v>
      </c>
      <c r="T376" s="3" t="str">
        <f>INDEX(Sheet6!G:G,MATCH(B376,Sheet6!A:A,0))</f>
        <v>1210009,20</v>
      </c>
      <c r="U376" s="3">
        <v>1120001</v>
      </c>
      <c r="V376" s="3">
        <f>INDEX(Sheet6!H:H,MATCH(B376,Sheet6!A:A,0))</f>
        <v>87000</v>
      </c>
      <c r="W376" s="23">
        <v>0</v>
      </c>
      <c r="X376" s="3" t="str">
        <f>VLOOKUP(B376,Sheet4!A:N,14,FALSE)</f>
        <v>1210001,175|1210002,175|1210003,350</v>
      </c>
      <c r="Y376" s="23">
        <v>1120001</v>
      </c>
      <c r="Z376" s="23">
        <f t="shared" si="11"/>
        <v>870000</v>
      </c>
      <c r="AA376" s="27" t="str">
        <f>IF($E376=2,INDEX(Sheet2!Q:Q,MATCH($C376,Sheet2!$A:$A,0)),IF(OR(N376=3,N376=8,N376=13,,N376=38),INDEX(Sheet2!$AC:$AC,MATCH($N376,Sheet2!$AA:$AA,0))&amp;O376,INDEX(Sheet2!$AC:$AC,MATCH($N376,Sheet2!$AA:$AA,0))&amp;(O376/10)&amp;"%"))</f>
        <v>&lt;color=#f2b600&gt;天使形态：&lt;/color&gt;每当我方其它单位施放&lt;color=#e56000&gt;单体伤害&lt;/color&gt;技能时，性感囚犯就会对全体敌人进行追击，造成攻击力&lt;color=#e56000&gt;40%&lt;/color&gt;的伤害</v>
      </c>
    </row>
    <row r="377" spans="1:27">
      <c r="A377" s="23" t="s">
        <v>53</v>
      </c>
      <c r="B377" s="23">
        <f t="shared" ref="B377:B397" si="17">C377*100+D377</f>
        <v>908</v>
      </c>
      <c r="C377" s="3">
        <v>9</v>
      </c>
      <c r="D377" s="3">
        <v>8</v>
      </c>
      <c r="E377" s="3">
        <f t="shared" si="14"/>
        <v>1</v>
      </c>
      <c r="F377" s="3">
        <f>IF(AND($D377=1,$E377=1),VLOOKUP($C377,Sheet2!$A:$J,3,0),IF($E377=2,INDEX(Sheet2!G:G,MATCH($C377,Sheet2!$A:$A,0)),F376))</f>
        <v>901</v>
      </c>
      <c r="G377" s="3">
        <f>IF(AND($D377=1,$E377=1),VLOOKUP($C377,Sheet2!$A:$J,4,0),IF($E377=2,INDEX(Sheet2!H:H,MATCH($C377,Sheet2!$A:$A,0)),G376))</f>
        <v>902</v>
      </c>
      <c r="H377" s="3">
        <f>IF(AND($D377=1,$E377=1),VLOOKUP($C377,Sheet2!$A:$J,5,0),IF($E377=2,INDEX(Sheet2!I:I,MATCH($C377,Sheet2!$A:$A,0)),H376))</f>
        <v>903</v>
      </c>
      <c r="I377" s="3">
        <f>IF(AND($D377=1,$E377=1),VLOOKUP($C377,Sheet2!$A:$J,6,0),IF($E377=2,INDEX(Sheet2!J:J,MATCH($C377,Sheet2!$A:$A,0)),I376))</f>
        <v>904</v>
      </c>
      <c r="K377" s="31">
        <v>0</v>
      </c>
      <c r="L377" s="31">
        <v>0</v>
      </c>
      <c r="M377" s="31">
        <v>0</v>
      </c>
      <c r="N377" s="27">
        <f>VLOOKUP(B377,Sheet5!$D:$G,3,0)</f>
        <v>8</v>
      </c>
      <c r="O377" s="27">
        <f>VLOOKUP(B377,Sheet5!$D:$G,4,0)</f>
        <v>100</v>
      </c>
      <c r="P377" s="27" t="s">
        <v>54</v>
      </c>
      <c r="Q377" s="27">
        <f>IFERROR(VLOOKUP(R377,Sheet2!V:X,3,FALSE),VLOOKUP(B377,Sheet5!D:H,5,0))</f>
        <v>340020006</v>
      </c>
      <c r="R377" s="27" t="str">
        <f>IF($E377=2,INDEX(Sheet2!P:P,MATCH($C377,Sheet2!$A:$A,0)),INDEX(Sheet2!$AB:$AB,MATCH($N377,Sheet2!$AA:$AA,0)))</f>
        <v>攻击强化</v>
      </c>
      <c r="S377" s="27" t="str">
        <f>IF($E377=2,INDEX(Sheet2!Q:Q,MATCH($C377,Sheet2!$A:$A,0)),IF(OR(N377=3,N377=8,N377=13,,N377=38),INDEX(Sheet2!$AC:$AC,MATCH($N377,Sheet2!$AA:$AA,0))&amp;O377,INDEX(Sheet2!$AC:$AC,MATCH($N377,Sheet2!$AA:$AA,0))&amp;(O377/10)&amp;"%"))</f>
        <v>觉醒后基础攻击力增加100</v>
      </c>
      <c r="T377" s="3" t="str">
        <f>INDEX(Sheet6!G:G,MATCH(B377,Sheet6!A:A,0))</f>
        <v>1210009,6|1430001,1</v>
      </c>
      <c r="U377" s="3">
        <v>1120001</v>
      </c>
      <c r="V377" s="3">
        <f>INDEX(Sheet6!H:H,MATCH(B377,Sheet6!A:A,0))</f>
        <v>19500</v>
      </c>
      <c r="W377" s="23">
        <v>0</v>
      </c>
      <c r="X377" s="3" t="s">
        <v>1323</v>
      </c>
      <c r="Y377" s="23">
        <v>1120001</v>
      </c>
      <c r="Z377" s="23">
        <v>130000</v>
      </c>
      <c r="AA377" s="27" t="str">
        <f>IF($E377=2,INDEX(Sheet2!Q:Q,MATCH($C377,Sheet2!$A:$A,0)),IF(OR(N377=3,N377=8,N377=13,,N377=38),INDEX(Sheet2!$AC:$AC,MATCH($N377,Sheet2!$AA:$AA,0))&amp;O377,INDEX(Sheet2!$AC:$AC,MATCH($N377,Sheet2!$AA:$AA,0))&amp;(O377/10)&amp;"%"))</f>
        <v>觉醒后基础攻击力增加100</v>
      </c>
    </row>
    <row r="378" spans="1:27">
      <c r="A378" s="23" t="s">
        <v>53</v>
      </c>
      <c r="B378" s="23">
        <f t="shared" si="17"/>
        <v>909</v>
      </c>
      <c r="C378" s="3">
        <v>9</v>
      </c>
      <c r="D378" s="3">
        <v>9</v>
      </c>
      <c r="E378" s="3">
        <f t="shared" ref="E378:E441" si="18">IF(N378&gt;0,1,2)</f>
        <v>1</v>
      </c>
      <c r="F378" s="3">
        <f>IF(AND($D378=1,$E378=1),VLOOKUP($C378,Sheet2!$A:$J,3,0),IF($E378=2,INDEX(Sheet2!G:G,MATCH($C378,Sheet2!$A:$A,0)),F377))</f>
        <v>901</v>
      </c>
      <c r="G378" s="3">
        <f>IF(AND($D378=1,$E378=1),VLOOKUP($C378,Sheet2!$A:$J,4,0),IF($E378=2,INDEX(Sheet2!H:H,MATCH($C378,Sheet2!$A:$A,0)),G377))</f>
        <v>902</v>
      </c>
      <c r="H378" s="3">
        <f>IF(AND($D378=1,$E378=1),VLOOKUP($C378,Sheet2!$A:$J,5,0),IF($E378=2,INDEX(Sheet2!I:I,MATCH($C378,Sheet2!$A:$A,0)),H377))</f>
        <v>903</v>
      </c>
      <c r="I378" s="3">
        <f>IF(AND($D378=1,$E378=1),VLOOKUP($C378,Sheet2!$A:$J,6,0),IF($E378=2,INDEX(Sheet2!J:J,MATCH($C378,Sheet2!$A:$A,0)),I377))</f>
        <v>904</v>
      </c>
      <c r="K378" s="31">
        <v>0</v>
      </c>
      <c r="L378" s="31">
        <v>0</v>
      </c>
      <c r="M378" s="31">
        <v>0</v>
      </c>
      <c r="N378" s="27">
        <f>VLOOKUP(B378,Sheet5!$D:$G,3,0)</f>
        <v>3</v>
      </c>
      <c r="O378" s="27">
        <f>VLOOKUP(B378,Sheet5!$D:$G,4,0)</f>
        <v>600</v>
      </c>
      <c r="P378" s="27" t="s">
        <v>55</v>
      </c>
      <c r="Q378" s="27">
        <f>IFERROR(VLOOKUP(R378,Sheet2!V:X,3,FALSE),VLOOKUP(B378,Sheet5!D:H,5,0))</f>
        <v>340020009</v>
      </c>
      <c r="R378" s="27" t="str">
        <f>IF(E378=2,INDEX(Sheet2!P:P,MATCH(C378,Sheet2!A:A,0)),INDEX(Sheet2!AB:AB,MATCH(N378,Sheet2!AA:AA,0)))</f>
        <v>生命强化</v>
      </c>
      <c r="S378" s="27" t="str">
        <f>IF($E378=2,INDEX(Sheet2!Q:Q,MATCH($C378,Sheet2!$A:$A,0)),IF(OR(N378=3,N378=8,N378=13,,N378=38),INDEX(Sheet2!$AC:$AC,MATCH($N378,Sheet2!$AA:$AA,0))&amp;O378,INDEX(Sheet2!$AC:$AC,MATCH($N378,Sheet2!$AA:$AA,0))&amp;(O378/10)&amp;"%"))</f>
        <v>觉醒后基础生命上限增加600</v>
      </c>
      <c r="T378" s="3" t="str">
        <f>INDEX(Sheet6!G:G,MATCH(B378,Sheet6!A:A,0))</f>
        <v>1210009,9|1430001,2</v>
      </c>
      <c r="U378" s="3">
        <v>1120001</v>
      </c>
      <c r="V378" s="3">
        <f>INDEX(Sheet6!H:H,MATCH(B378,Sheet6!A:A,0))</f>
        <v>22500</v>
      </c>
      <c r="W378" s="23">
        <v>0</v>
      </c>
      <c r="X378" s="3" t="s">
        <v>1324</v>
      </c>
      <c r="Y378" s="23">
        <v>1120001</v>
      </c>
      <c r="Z378" s="23">
        <v>150000</v>
      </c>
      <c r="AA378" s="27" t="str">
        <f>IF($E378=2,INDEX(Sheet2!Q:Q,MATCH($C378,Sheet2!$A:$A,0)),IF(OR(N378=3,N378=8,N378=13,,N378=38),INDEX(Sheet2!$AC:$AC,MATCH($N378,Sheet2!$AA:$AA,0))&amp;O378,INDEX(Sheet2!$AC:$AC,MATCH($N378,Sheet2!$AA:$AA,0))&amp;(O378/10)&amp;"%"))</f>
        <v>觉醒后基础生命上限增加600</v>
      </c>
    </row>
    <row r="379" spans="1:27">
      <c r="A379" s="23" t="s">
        <v>53</v>
      </c>
      <c r="B379" s="23">
        <f t="shared" si="17"/>
        <v>910</v>
      </c>
      <c r="C379" s="3">
        <v>9</v>
      </c>
      <c r="D379" s="3">
        <v>10</v>
      </c>
      <c r="E379" s="3">
        <f t="shared" si="18"/>
        <v>1</v>
      </c>
      <c r="F379" s="3">
        <f>IF(AND($D379=1,$E379=1),VLOOKUP($C379,Sheet2!$A:$J,3,0),IF($E379=2,INDEX(Sheet2!G:G,MATCH($C379,Sheet2!$A:$A,0)),F378))</f>
        <v>901</v>
      </c>
      <c r="G379" s="3">
        <f>IF(AND($D379=1,$E379=1),VLOOKUP($C379,Sheet2!$A:$J,4,0),IF($E379=2,INDEX(Sheet2!H:H,MATCH($C379,Sheet2!$A:$A,0)),G378))</f>
        <v>902</v>
      </c>
      <c r="H379" s="3">
        <f>IF(AND($D379=1,$E379=1),VLOOKUP($C379,Sheet2!$A:$J,5,0),IF($E379=2,INDEX(Sheet2!I:I,MATCH($C379,Sheet2!$A:$A,0)),H378))</f>
        <v>903</v>
      </c>
      <c r="I379" s="3">
        <f>IF(AND($D379=1,$E379=1),VLOOKUP($C379,Sheet2!$A:$J,6,0),IF($E379=2,INDEX(Sheet2!J:J,MATCH($C379,Sheet2!$A:$A,0)),I378))</f>
        <v>904</v>
      </c>
      <c r="K379" s="31">
        <v>0</v>
      </c>
      <c r="L379" s="31">
        <v>0</v>
      </c>
      <c r="M379" s="31">
        <v>0</v>
      </c>
      <c r="N379" s="27">
        <f>VLOOKUP(B379,Sheet5!$D:$G,3,0)</f>
        <v>3</v>
      </c>
      <c r="O379" s="27">
        <f>VLOOKUP(B379,Sheet5!$D:$G,4,0)</f>
        <v>600</v>
      </c>
      <c r="P379" s="27" t="s">
        <v>56</v>
      </c>
      <c r="Q379" s="27">
        <f>IFERROR(VLOOKUP(R379,Sheet2!V:X,3,FALSE),VLOOKUP(B379,Sheet5!D:H,5,0))</f>
        <v>340020009</v>
      </c>
      <c r="R379" s="27" t="str">
        <f>IF(E379=2,INDEX(Sheet2!P:P,MATCH(C379,Sheet2!A:A,0)),INDEX(Sheet2!AB:AB,MATCH(N379,Sheet2!AA:AA,0)))</f>
        <v>生命强化</v>
      </c>
      <c r="S379" s="27" t="str">
        <f>IF($E379=2,INDEX(Sheet2!Q:Q,MATCH($C379,Sheet2!$A:$A,0)),IF(OR(N379=3,N379=8,N379=13,,N379=38),INDEX(Sheet2!$AC:$AC,MATCH($N379,Sheet2!$AA:$AA,0))&amp;O379,INDEX(Sheet2!$AC:$AC,MATCH($N379,Sheet2!$AA:$AA,0))&amp;(O379/10)&amp;"%"))</f>
        <v>觉醒后基础生命上限增加600</v>
      </c>
      <c r="T379" s="3" t="str">
        <f>INDEX(Sheet6!G:G,MATCH(B379,Sheet6!A:A,0))</f>
        <v>1210009,12|1430001,3</v>
      </c>
      <c r="U379" s="3">
        <v>1120001</v>
      </c>
      <c r="V379" s="3">
        <f>INDEX(Sheet6!H:H,MATCH(B379,Sheet6!A:A,0))</f>
        <v>33750</v>
      </c>
      <c r="W379" s="23">
        <v>0</v>
      </c>
      <c r="X379" s="3" t="s">
        <v>1325</v>
      </c>
      <c r="Y379" s="23">
        <v>1120001</v>
      </c>
      <c r="Z379" s="23">
        <v>225000</v>
      </c>
      <c r="AA379" s="27" t="str">
        <f>IF($E379=2,INDEX(Sheet2!Q:Q,MATCH($C379,Sheet2!$A:$A,0)),IF(OR(N379=3,N379=8,N379=13,,N379=38),INDEX(Sheet2!$AC:$AC,MATCH($N379,Sheet2!$AA:$AA,0))&amp;O379,INDEX(Sheet2!$AC:$AC,MATCH($N379,Sheet2!$AA:$AA,0))&amp;(O379/10)&amp;"%"))</f>
        <v>觉醒后基础生命上限增加600</v>
      </c>
    </row>
    <row r="380" spans="1:27">
      <c r="A380" s="23" t="s">
        <v>53</v>
      </c>
      <c r="B380" s="23">
        <f t="shared" si="17"/>
        <v>911</v>
      </c>
      <c r="C380" s="3">
        <v>9</v>
      </c>
      <c r="D380" s="3">
        <v>11</v>
      </c>
      <c r="E380" s="3">
        <f t="shared" si="18"/>
        <v>1</v>
      </c>
      <c r="F380" s="3">
        <f>IF(AND($D380=1,$E380=1),VLOOKUP($C380,Sheet2!$A:$J,3,0),IF($E380=2,INDEX(Sheet2!G:G,MATCH($C380,Sheet2!$A:$A,0)),F379))</f>
        <v>901</v>
      </c>
      <c r="G380" s="3">
        <f>IF(AND($D380=1,$E380=1),VLOOKUP($C380,Sheet2!$A:$J,4,0),IF($E380=2,INDEX(Sheet2!H:H,MATCH($C380,Sheet2!$A:$A,0)),G379))</f>
        <v>902</v>
      </c>
      <c r="H380" s="3">
        <f>IF(AND($D380=1,$E380=1),VLOOKUP($C380,Sheet2!$A:$J,5,0),IF($E380=2,INDEX(Sheet2!I:I,MATCH($C380,Sheet2!$A:$A,0)),H379))</f>
        <v>903</v>
      </c>
      <c r="I380" s="3">
        <f>IF(AND($D380=1,$E380=1),VLOOKUP($C380,Sheet2!$A:$J,6,0),IF($E380=2,INDEX(Sheet2!J:J,MATCH($C380,Sheet2!$A:$A,0)),I379))</f>
        <v>904</v>
      </c>
      <c r="K380" s="31">
        <v>0</v>
      </c>
      <c r="L380" s="31">
        <v>0</v>
      </c>
      <c r="M380" s="31">
        <v>0</v>
      </c>
      <c r="N380" s="27">
        <f>VLOOKUP(B380,Sheet5!$D:$G,3,0)</f>
        <v>13</v>
      </c>
      <c r="O380" s="27">
        <f>VLOOKUP(B380,Sheet5!$D:$G,4,0)</f>
        <v>130</v>
      </c>
      <c r="P380" s="27" t="s">
        <v>57</v>
      </c>
      <c r="Q380" s="27">
        <f>IFERROR(VLOOKUP(R380,Sheet2!V:X,3,FALSE),VLOOKUP(B380,Sheet5!D:H,5,0))</f>
        <v>340020004</v>
      </c>
      <c r="R380" s="27" t="str">
        <f>IF(E380=2,INDEX(Sheet2!P:P,MATCH(C380,Sheet2!A:A,0)),INDEX(Sheet2!AB:AB,MATCH(N380,Sheet2!AA:AA,0)))</f>
        <v>防御强化</v>
      </c>
      <c r="S380" s="27" t="str">
        <f>IF($E380=2,INDEX(Sheet2!Q:Q,MATCH($C380,Sheet2!$A:$A,0)),IF(OR(N380=3,N380=8,N380=13,,N380=38),INDEX(Sheet2!$AC:$AC,MATCH($N380,Sheet2!$AA:$AA,0))&amp;O380,INDEX(Sheet2!$AC:$AC,MATCH($N380,Sheet2!$AA:$AA,0))&amp;(O380/10)&amp;"%"))</f>
        <v>觉醒后基础防御力增加130</v>
      </c>
      <c r="T380" s="3" t="str">
        <f>INDEX(Sheet6!G:G,MATCH(B380,Sheet6!A:A,0))</f>
        <v>1210009,15|1430001,4</v>
      </c>
      <c r="U380" s="3">
        <v>1120001</v>
      </c>
      <c r="V380" s="3">
        <f>INDEX(Sheet6!H:H,MATCH(B380,Sheet6!A:A,0))</f>
        <v>50550</v>
      </c>
      <c r="W380" s="23">
        <v>0</v>
      </c>
      <c r="X380" s="3" t="s">
        <v>1326</v>
      </c>
      <c r="Y380" s="23">
        <v>1120001</v>
      </c>
      <c r="Z380" s="23">
        <v>337000</v>
      </c>
      <c r="AA380" s="27" t="str">
        <f>IF($E380=2,INDEX(Sheet2!Q:Q,MATCH($C380,Sheet2!$A:$A,0)),IF(OR(N380=3,N380=8,N380=13,,N380=38),INDEX(Sheet2!$AC:$AC,MATCH($N380,Sheet2!$AA:$AA,0))&amp;O380,INDEX(Sheet2!$AC:$AC,MATCH($N380,Sheet2!$AA:$AA,0))&amp;(O380/10)&amp;"%"))</f>
        <v>觉醒后基础防御力增加130</v>
      </c>
    </row>
    <row r="381" spans="1:27">
      <c r="A381" s="23" t="s">
        <v>53</v>
      </c>
      <c r="B381" s="23">
        <f t="shared" si="17"/>
        <v>912</v>
      </c>
      <c r="C381" s="3">
        <v>9</v>
      </c>
      <c r="D381" s="3">
        <v>12</v>
      </c>
      <c r="E381" s="3">
        <f t="shared" si="18"/>
        <v>1</v>
      </c>
      <c r="F381" s="3">
        <f>IF(AND($D381=1,$E381=1),VLOOKUP($C381,Sheet2!$A:$J,3,0),IF($E381=2,INDEX(Sheet2!G:G,MATCH($C381,Sheet2!$A:$A,0)),F380))</f>
        <v>901</v>
      </c>
      <c r="G381" s="3">
        <f>IF(AND($D381=1,$E381=1),VLOOKUP($C381,Sheet2!$A:$J,4,0),IF($E381=2,INDEX(Sheet2!H:H,MATCH($C381,Sheet2!$A:$A,0)),G380))</f>
        <v>902</v>
      </c>
      <c r="H381" s="3">
        <f>IF(AND($D381=1,$E381=1),VLOOKUP($C381,Sheet2!$A:$J,5,0),IF($E381=2,INDEX(Sheet2!I:I,MATCH($C381,Sheet2!$A:$A,0)),H380))</f>
        <v>903</v>
      </c>
      <c r="I381" s="3">
        <f>IF(AND($D381=1,$E381=1),VLOOKUP($C381,Sheet2!$A:$J,6,0),IF($E381=2,INDEX(Sheet2!J:J,MATCH($C381,Sheet2!$A:$A,0)),I380))</f>
        <v>904</v>
      </c>
      <c r="K381" s="31">
        <v>0</v>
      </c>
      <c r="L381" s="31">
        <v>0</v>
      </c>
      <c r="M381" s="31">
        <v>0</v>
      </c>
      <c r="N381" s="27">
        <f>VLOOKUP(B381,Sheet5!$D:$G,3,0)</f>
        <v>3</v>
      </c>
      <c r="O381" s="27">
        <f>VLOOKUP(B381,Sheet5!$D:$G,4,0)</f>
        <v>1200</v>
      </c>
      <c r="P381" s="27" t="s">
        <v>58</v>
      </c>
      <c r="Q381" s="27">
        <f>IFERROR(VLOOKUP(R381,Sheet2!V:X,3,FALSE),VLOOKUP(B381,Sheet5!D:H,5,0))</f>
        <v>340020010</v>
      </c>
      <c r="R381" s="27" t="str">
        <f>IF(E381=2,INDEX(Sheet2!P:P,MATCH(C381,Sheet2!A:A,0)),INDEX(Sheet2!AB:AB,MATCH(N381,Sheet2!AA:AA,0)))</f>
        <v>生命强化</v>
      </c>
      <c r="S381" s="27" t="str">
        <f>IF($E381=2,INDEX(Sheet2!Q:Q,MATCH($C381,Sheet2!$A:$A,0)),IF(OR(N381=3,N381=8,N381=13,,N381=38),INDEX(Sheet2!$AC:$AC,MATCH($N381,Sheet2!$AA:$AA,0))&amp;O381,INDEX(Sheet2!$AC:$AC,MATCH($N381,Sheet2!$AA:$AA,0))&amp;(O381/10)&amp;"%"))</f>
        <v>觉醒后基础生命上限增加1200</v>
      </c>
      <c r="T381" s="3" t="str">
        <f>INDEX(Sheet6!G:G,MATCH(B381,Sheet6!A:A,0))</f>
        <v>1210009,18|1430001,5</v>
      </c>
      <c r="U381" s="3">
        <v>1120001</v>
      </c>
      <c r="V381" s="3">
        <f>INDEX(Sheet6!H:H,MATCH(B381,Sheet6!A:A,0))</f>
        <v>70650</v>
      </c>
      <c r="W381" s="23">
        <v>0</v>
      </c>
      <c r="X381" s="3" t="s">
        <v>1327</v>
      </c>
      <c r="Y381" s="23">
        <v>1120001</v>
      </c>
      <c r="Z381" s="23">
        <v>471000</v>
      </c>
      <c r="AA381" s="27" t="str">
        <f>IF($E381=2,INDEX(Sheet2!Q:Q,MATCH($C381,Sheet2!$A:$A,0)),IF(OR(N381=3,N381=8,N381=13,,N381=38),INDEX(Sheet2!$AC:$AC,MATCH($N381,Sheet2!$AA:$AA,0))&amp;O381,INDEX(Sheet2!$AC:$AC,MATCH($N381,Sheet2!$AA:$AA,0))&amp;(O381/10)&amp;"%"))</f>
        <v>觉醒后基础生命上限增加1200</v>
      </c>
    </row>
    <row r="382" spans="1:27">
      <c r="A382" s="23" t="s">
        <v>53</v>
      </c>
      <c r="B382" s="23">
        <f t="shared" si="17"/>
        <v>913</v>
      </c>
      <c r="C382" s="3">
        <v>9</v>
      </c>
      <c r="D382" s="3">
        <v>13</v>
      </c>
      <c r="E382" s="3">
        <f t="shared" si="18"/>
        <v>1</v>
      </c>
      <c r="F382" s="3">
        <f>IF(AND($D382=1,$E382=1),VLOOKUP($C382,Sheet2!$A:$J,3,0),IF($E382=2,INDEX(Sheet2!G:G,MATCH($C382,Sheet2!$A:$A,0)),F381))</f>
        <v>901</v>
      </c>
      <c r="G382" s="3">
        <f>IF(AND($D382=1,$E382=1),VLOOKUP($C382,Sheet2!$A:$J,4,0),IF($E382=2,INDEX(Sheet2!H:H,MATCH($C382,Sheet2!$A:$A,0)),G381))</f>
        <v>902</v>
      </c>
      <c r="H382" s="3">
        <f>IF(AND($D382=1,$E382=1),VLOOKUP($C382,Sheet2!$A:$J,5,0),IF($E382=2,INDEX(Sheet2!I:I,MATCH($C382,Sheet2!$A:$A,0)),H381))</f>
        <v>903</v>
      </c>
      <c r="I382" s="3">
        <f>IF(AND($D382=1,$E382=1),VLOOKUP($C382,Sheet2!$A:$J,6,0),IF($E382=2,INDEX(Sheet2!J:J,MATCH($C382,Sheet2!$A:$A,0)),I381))</f>
        <v>904</v>
      </c>
      <c r="K382" s="31">
        <v>0</v>
      </c>
      <c r="L382" s="31">
        <v>0</v>
      </c>
      <c r="M382" s="31">
        <v>0</v>
      </c>
      <c r="N382" s="27">
        <f>VLOOKUP(B382,Sheet5!$D:$G,3,0)</f>
        <v>8</v>
      </c>
      <c r="O382" s="27">
        <f>VLOOKUP(B382,Sheet5!$D:$G,4,0)</f>
        <v>200</v>
      </c>
      <c r="P382" s="27" t="s">
        <v>59</v>
      </c>
      <c r="Q382" s="27">
        <f>IFERROR(VLOOKUP(R382,Sheet2!V:X,3,FALSE),VLOOKUP(B382,Sheet5!D:H,5,0))</f>
        <v>340020007</v>
      </c>
      <c r="R382" s="27" t="str">
        <f>IF(E382=2,INDEX(Sheet2!P:P,MATCH(C382,Sheet2!A:A,0)),INDEX(Sheet2!AB:AB,MATCH(N382,Sheet2!AA:AA,0)))</f>
        <v>攻击强化</v>
      </c>
      <c r="S382" s="27" t="str">
        <f>IF($E382=2,INDEX(Sheet2!Q:Q,MATCH($C382,Sheet2!$A:$A,0)),IF(OR(N382=3,N382=8,N382=13,,N382=38),INDEX(Sheet2!$AC:$AC,MATCH($N382,Sheet2!$AA:$AA,0))&amp;O382,INDEX(Sheet2!$AC:$AC,MATCH($N382,Sheet2!$AA:$AA,0))&amp;(O382/10)&amp;"%"))</f>
        <v>觉醒后基础攻击力增加200</v>
      </c>
      <c r="T382" s="3" t="str">
        <f>INDEX(Sheet6!G:G,MATCH(B382,Sheet6!A:A,0))</f>
        <v>1210009,24|1430001,6</v>
      </c>
      <c r="U382" s="3">
        <v>1120001</v>
      </c>
      <c r="V382" s="3">
        <f>INDEX(Sheet6!H:H,MATCH(B382,Sheet6!A:A,0))</f>
        <v>96750</v>
      </c>
      <c r="W382" s="23">
        <v>0</v>
      </c>
      <c r="X382" s="3" t="s">
        <v>1328</v>
      </c>
      <c r="Y382" s="23">
        <v>1120001</v>
      </c>
      <c r="Z382" s="23">
        <v>645000</v>
      </c>
      <c r="AA382" s="27" t="str">
        <f>IF($E382=2,INDEX(Sheet2!Q:Q,MATCH($C382,Sheet2!$A:$A,0)),IF(OR(N382=3,N382=8,N382=13,,N382=38),INDEX(Sheet2!$AC:$AC,MATCH($N382,Sheet2!$AA:$AA,0))&amp;O382,INDEX(Sheet2!$AC:$AC,MATCH($N382,Sheet2!$AA:$AA,0))&amp;(O382/10)&amp;"%"))</f>
        <v>觉醒后基础攻击力增加200</v>
      </c>
    </row>
    <row r="383" spans="1:27">
      <c r="A383" s="23" t="s">
        <v>53</v>
      </c>
      <c r="B383" s="23">
        <f t="shared" si="17"/>
        <v>914</v>
      </c>
      <c r="C383" s="3">
        <v>9</v>
      </c>
      <c r="D383" s="3">
        <v>14</v>
      </c>
      <c r="E383" s="3">
        <f t="shared" si="18"/>
        <v>2</v>
      </c>
      <c r="F383" s="3">
        <f>IF(AND($D383=1,$E383=1),VLOOKUP($C383,Sheet2!$A:$J,3,0),IF($E383=2,INDEX(Sheet2!G:G,MATCH($C383,Sheet2!$A:$A,0)+1),F382))</f>
        <v>901</v>
      </c>
      <c r="G383" s="3">
        <f>IF(AND($D383=1,$E383=1),VLOOKUP($C383,Sheet2!$A:$J,4,0),IF($E383=2,INDEX(Sheet2!H:H,MATCH($C383,Sheet2!$A:$A,0)+1),G382))</f>
        <v>902</v>
      </c>
      <c r="H383" s="3">
        <f>IF(AND($D383=1,$E383=1),VLOOKUP($C383,Sheet2!$A:$J,5,0),IF($E383=2,INDEX(Sheet2!I:I,MATCH($C383,Sheet2!$A:$A,0)+1),H382))</f>
        <v>903</v>
      </c>
      <c r="I383" s="3">
        <f>IF(AND($D383=1,$E383=1),VLOOKUP($C383,Sheet2!$A:$J,6,0),IF($E383=2,INDEX(Sheet2!J:J,MATCH($C383,Sheet2!$A:$A,0)+1),I382))</f>
        <v>908</v>
      </c>
      <c r="K383" s="31">
        <v>0</v>
      </c>
      <c r="L383" s="31">
        <v>0</v>
      </c>
      <c r="M383" s="31">
        <v>0</v>
      </c>
      <c r="N383" s="27">
        <f>VLOOKUP(B383,Sheet5!$D:$G,3,0)</f>
        <v>0</v>
      </c>
      <c r="O383" s="27">
        <f>VLOOKUP(B383,Sheet5!$D:$G,4,0)</f>
        <v>0</v>
      </c>
      <c r="P383" s="27" t="s">
        <v>60</v>
      </c>
      <c r="Q383" s="27">
        <f>IFERROR(VLOOKUP(R383,Sheet2!V:X,3,FALSE),VLOOKUP(B383,Sheet5!D:H,5,0))</f>
        <v>311000904</v>
      </c>
      <c r="R383" s="27" t="str">
        <f>IF(E383=2,INDEX(Sheet2!P:P,MATCH(C383,Sheet2!A:A,0)+1),INDEX(Sheet2!AB:AB,MATCH(N383,Sheet2!AA:AA,0)))</f>
        <v>天使降临</v>
      </c>
      <c r="S383" s="27" t="s">
        <v>2325</v>
      </c>
      <c r="T383" s="3" t="str">
        <f>INDEX(Sheet6!G:G,MATCH(B383,Sheet6!A:A,0))</f>
        <v>1431009,1</v>
      </c>
      <c r="U383" s="3">
        <v>1120001</v>
      </c>
      <c r="V383" s="3">
        <f>INDEX(Sheet6!H:H,MATCH(B383,Sheet6!A:A,0))</f>
        <v>130500</v>
      </c>
      <c r="W383" s="23">
        <v>0</v>
      </c>
      <c r="X383" s="3" t="s">
        <v>1329</v>
      </c>
      <c r="Y383" s="23">
        <v>1120001</v>
      </c>
      <c r="Z383" s="23">
        <v>870000</v>
      </c>
      <c r="AA383" s="27" t="str">
        <f>IF($E383=2,INDEX(Sheet2!Q:Q,MATCH($C383,Sheet2!$A:$A,0)+1),IF(OR(N383=3,N383=8,N383=13,,N383=38),INDEX(Sheet2!$AC:$AC,MATCH($N383,Sheet2!$AA:$AA,0))&amp;O383,INDEX(Sheet2!$AC:$AC,MATCH($N383,Sheet2!$AA:$AA,0))&amp;(O383/10)&amp;"%"))</f>
        <v>为我方全体回复性感囚犯生命值上限&lt;color=#e56000&gt;21%&lt;/color&gt;血量</v>
      </c>
    </row>
    <row r="384" spans="1:27">
      <c r="A384" s="23" t="s">
        <v>53</v>
      </c>
      <c r="B384" s="23">
        <f t="shared" si="17"/>
        <v>915</v>
      </c>
      <c r="C384" s="3">
        <v>9</v>
      </c>
      <c r="D384" s="3">
        <v>15</v>
      </c>
      <c r="E384" s="3">
        <f t="shared" si="18"/>
        <v>1</v>
      </c>
      <c r="F384" s="3">
        <f>IF(AND($D384=1,$E384=1),VLOOKUP($C384,Sheet2!$A:$J,3,0),IF($E384=2,INDEX(Sheet2!G:G,MATCH($C384,Sheet2!$A:$A,0)+1),F383))</f>
        <v>901</v>
      </c>
      <c r="G384" s="3">
        <f>IF(AND($D384=1,$E384=1),VLOOKUP($C384,Sheet2!$A:$J,4,0),IF($E384=2,INDEX(Sheet2!H:H,MATCH($C384,Sheet2!$A:$A,0)+1),G383))</f>
        <v>902</v>
      </c>
      <c r="H384" s="3">
        <f>IF(AND($D384=1,$E384=1),VLOOKUP($C384,Sheet2!$A:$J,5,0),IF($E384=2,INDEX(Sheet2!I:I,MATCH($C384,Sheet2!$A:$A,0)+1),H383))</f>
        <v>903</v>
      </c>
      <c r="I384" s="3">
        <f>IF(AND($D384=1,$E384=1),VLOOKUP($C384,Sheet2!$A:$J,6,0),IF($E384=2,INDEX(Sheet2!J:J,MATCH($C384,Sheet2!$A:$A,0)+1),I383))</f>
        <v>908</v>
      </c>
      <c r="K384" s="31">
        <v>0</v>
      </c>
      <c r="L384" s="31">
        <v>0</v>
      </c>
      <c r="M384" s="31">
        <v>0</v>
      </c>
      <c r="N384" s="27">
        <f>VLOOKUP(B384,Sheet5!$D:$G,3,0)</f>
        <v>8</v>
      </c>
      <c r="O384" s="27">
        <f>VLOOKUP(B384,Sheet5!$D:$G,4,0)</f>
        <v>100</v>
      </c>
      <c r="P384" s="27" t="s">
        <v>54</v>
      </c>
      <c r="Q384" s="27">
        <f>IFERROR(VLOOKUP(R384,Sheet2!V:X,3,FALSE),VLOOKUP(B384,Sheet5!D:H,5,0))</f>
        <v>340020006</v>
      </c>
      <c r="R384" s="27" t="str">
        <f>IF($E384=2,INDEX(Sheet2!P:P,MATCH($C384,Sheet2!$A:$A,0)),INDEX(Sheet2!$AB:$AB,MATCH($N384,Sheet2!$AA:$AA,0)))</f>
        <v>攻击强化</v>
      </c>
      <c r="S384" s="27" t="str">
        <f>IF($E384=2,INDEX(Sheet2!Q:Q,MATCH($C384,Sheet2!$A:$A,0)),IF(OR(N384=3,N384=8,N384=13,,N384=38),INDEX(Sheet2!$AC:$AC,MATCH($N384,Sheet2!$AA:$AA,0))&amp;O384,INDEX(Sheet2!$AC:$AC,MATCH($N384,Sheet2!$AA:$AA,0))&amp;(O384/10)&amp;"%"))</f>
        <v>觉醒后基础攻击力增加100</v>
      </c>
      <c r="T384" s="3" t="str">
        <f>INDEX(Sheet6!G:G,MATCH(B384,Sheet6!A:A,0))</f>
        <v>1210009,8|1430001,3</v>
      </c>
      <c r="U384" s="3">
        <v>1120001</v>
      </c>
      <c r="V384" s="3">
        <f>INDEX(Sheet6!H:H,MATCH(B384,Sheet6!A:A,0))</f>
        <v>26000</v>
      </c>
      <c r="W384" s="23">
        <v>0</v>
      </c>
      <c r="X384" s="3" t="s">
        <v>1323</v>
      </c>
      <c r="Y384" s="23">
        <v>1120001</v>
      </c>
      <c r="Z384" s="23">
        <v>130000</v>
      </c>
      <c r="AA384" s="27" t="str">
        <f>IF($E384=2,INDEX(Sheet2!Q:Q,MATCH($C384,Sheet2!$A:$A,0)),IF(OR(N384=3,N384=8,N384=13,,N384=38),INDEX(Sheet2!$AC:$AC,MATCH($N384,Sheet2!$AA:$AA,0))&amp;O384,INDEX(Sheet2!$AC:$AC,MATCH($N384,Sheet2!$AA:$AA,0))&amp;(O384/10)&amp;"%"))</f>
        <v>觉醒后基础攻击力增加100</v>
      </c>
    </row>
    <row r="385" spans="1:27">
      <c r="A385" s="23" t="s">
        <v>53</v>
      </c>
      <c r="B385" s="23">
        <f t="shared" si="17"/>
        <v>916</v>
      </c>
      <c r="C385" s="3">
        <v>9</v>
      </c>
      <c r="D385" s="3">
        <v>16</v>
      </c>
      <c r="E385" s="3">
        <f t="shared" si="18"/>
        <v>1</v>
      </c>
      <c r="F385" s="3">
        <f>IF(AND($D385=1,$E385=1),VLOOKUP($C385,Sheet2!$A:$J,3,0),IF($E385=2,INDEX(Sheet2!G:G,MATCH($C385,Sheet2!$A:$A,0)+1),F384))</f>
        <v>901</v>
      </c>
      <c r="G385" s="3">
        <f>IF(AND($D385=1,$E385=1),VLOOKUP($C385,Sheet2!$A:$J,4,0),IF($E385=2,INDEX(Sheet2!H:H,MATCH($C385,Sheet2!$A:$A,0)+1),G384))</f>
        <v>902</v>
      </c>
      <c r="H385" s="3">
        <f>IF(AND($D385=1,$E385=1),VLOOKUP($C385,Sheet2!$A:$J,5,0),IF($E385=2,INDEX(Sheet2!I:I,MATCH($C385,Sheet2!$A:$A,0)+1),H384))</f>
        <v>903</v>
      </c>
      <c r="I385" s="3">
        <f>IF(AND($D385=1,$E385=1),VLOOKUP($C385,Sheet2!$A:$J,6,0),IF($E385=2,INDEX(Sheet2!J:J,MATCH($C385,Sheet2!$A:$A,0)+1),I384))</f>
        <v>908</v>
      </c>
      <c r="K385" s="31">
        <v>0</v>
      </c>
      <c r="L385" s="31">
        <v>0</v>
      </c>
      <c r="M385" s="31">
        <v>0</v>
      </c>
      <c r="N385" s="27">
        <f>VLOOKUP(B385,Sheet5!$D:$G,3,0)</f>
        <v>3</v>
      </c>
      <c r="O385" s="27">
        <f>VLOOKUP(B385,Sheet5!$D:$G,4,0)</f>
        <v>600</v>
      </c>
      <c r="P385" s="27" t="s">
        <v>55</v>
      </c>
      <c r="Q385" s="27">
        <f>IFERROR(VLOOKUP(R385,Sheet2!V:X,3,FALSE),VLOOKUP(B385,Sheet5!D:H,5,0))</f>
        <v>340020009</v>
      </c>
      <c r="R385" s="27" t="str">
        <f>IF(E385=2,INDEX(Sheet2!P:P,MATCH(C385,Sheet2!A:A,0)),INDEX(Sheet2!AB:AB,MATCH(N385,Sheet2!AA:AA,0)))</f>
        <v>生命强化</v>
      </c>
      <c r="S385" s="27" t="str">
        <f>IF($E385=2,INDEX(Sheet2!Q:Q,MATCH($C385,Sheet2!$A:$A,0)),IF(OR(N385=3,N385=8,N385=13,,N385=38),INDEX(Sheet2!$AC:$AC,MATCH($N385,Sheet2!$AA:$AA,0))&amp;O385,INDEX(Sheet2!$AC:$AC,MATCH($N385,Sheet2!$AA:$AA,0))&amp;(O385/10)&amp;"%"))</f>
        <v>觉醒后基础生命上限增加600</v>
      </c>
      <c r="T385" s="3" t="str">
        <f>INDEX(Sheet6!G:G,MATCH(B385,Sheet6!A:A,0))</f>
        <v>1210009,12|1430001,6</v>
      </c>
      <c r="U385" s="3">
        <v>1120001</v>
      </c>
      <c r="V385" s="3">
        <f>INDEX(Sheet6!H:H,MATCH(B385,Sheet6!A:A,0))</f>
        <v>30000</v>
      </c>
      <c r="W385" s="23">
        <v>0</v>
      </c>
      <c r="X385" s="3" t="s">
        <v>1324</v>
      </c>
      <c r="Y385" s="23">
        <v>1120001</v>
      </c>
      <c r="Z385" s="23">
        <v>150000</v>
      </c>
      <c r="AA385" s="27" t="str">
        <f>IF($E385=2,INDEX(Sheet2!Q:Q,MATCH($C385,Sheet2!$A:$A,0)),IF(OR(N385=3,N385=8,N385=13,,N385=38),INDEX(Sheet2!$AC:$AC,MATCH($N385,Sheet2!$AA:$AA,0))&amp;O385,INDEX(Sheet2!$AC:$AC,MATCH($N385,Sheet2!$AA:$AA,0))&amp;(O385/10)&amp;"%"))</f>
        <v>觉醒后基础生命上限增加600</v>
      </c>
    </row>
    <row r="386" spans="1:27">
      <c r="A386" s="23" t="s">
        <v>53</v>
      </c>
      <c r="B386" s="23">
        <f t="shared" si="17"/>
        <v>917</v>
      </c>
      <c r="C386" s="3">
        <v>9</v>
      </c>
      <c r="D386" s="3">
        <v>17</v>
      </c>
      <c r="E386" s="3">
        <f t="shared" si="18"/>
        <v>1</v>
      </c>
      <c r="F386" s="3">
        <f>IF(AND($D386=1,$E386=1),VLOOKUP($C386,Sheet2!$A:$J,3,0),IF($E386=2,INDEX(Sheet2!G:G,MATCH($C386,Sheet2!$A:$A,0)+1),F385))</f>
        <v>901</v>
      </c>
      <c r="G386" s="3">
        <f>IF(AND($D386=1,$E386=1),VLOOKUP($C386,Sheet2!$A:$J,4,0),IF($E386=2,INDEX(Sheet2!H:H,MATCH($C386,Sheet2!$A:$A,0)+1),G385))</f>
        <v>902</v>
      </c>
      <c r="H386" s="3">
        <f>IF(AND($D386=1,$E386=1),VLOOKUP($C386,Sheet2!$A:$J,5,0),IF($E386=2,INDEX(Sheet2!I:I,MATCH($C386,Sheet2!$A:$A,0)+1),H385))</f>
        <v>903</v>
      </c>
      <c r="I386" s="3">
        <f>IF(AND($D386=1,$E386=1),VLOOKUP($C386,Sheet2!$A:$J,6,0),IF($E386=2,INDEX(Sheet2!J:J,MATCH($C386,Sheet2!$A:$A,0)+1),I385))</f>
        <v>908</v>
      </c>
      <c r="K386" s="31">
        <v>0</v>
      </c>
      <c r="L386" s="31">
        <v>0</v>
      </c>
      <c r="M386" s="31">
        <v>0</v>
      </c>
      <c r="N386" s="27">
        <f>VLOOKUP(B386,Sheet5!$D:$G,3,0)</f>
        <v>3</v>
      </c>
      <c r="O386" s="27">
        <f>VLOOKUP(B386,Sheet5!$D:$G,4,0)</f>
        <v>600</v>
      </c>
      <c r="P386" s="27" t="s">
        <v>56</v>
      </c>
      <c r="Q386" s="27">
        <f>IFERROR(VLOOKUP(R386,Sheet2!V:X,3,FALSE),VLOOKUP(B386,Sheet5!D:H,5,0))</f>
        <v>340020009</v>
      </c>
      <c r="R386" s="27" t="str">
        <f>IF(E386=2,INDEX(Sheet2!P:P,MATCH(C386,Sheet2!A:A,0)),INDEX(Sheet2!AB:AB,MATCH(N386,Sheet2!AA:AA,0)))</f>
        <v>生命强化</v>
      </c>
      <c r="S386" s="27" t="str">
        <f>IF($E386=2,INDEX(Sheet2!Q:Q,MATCH($C386,Sheet2!$A:$A,0)),IF(OR(N386=3,N386=8,N386=13,,N386=38),INDEX(Sheet2!$AC:$AC,MATCH($N386,Sheet2!$AA:$AA,0))&amp;O386,INDEX(Sheet2!$AC:$AC,MATCH($N386,Sheet2!$AA:$AA,0))&amp;(O386/10)&amp;"%"))</f>
        <v>觉醒后基础生命上限增加600</v>
      </c>
      <c r="T386" s="3" t="str">
        <f>INDEX(Sheet6!G:G,MATCH(B386,Sheet6!A:A,0))</f>
        <v>1210009,16|1430001,9</v>
      </c>
      <c r="U386" s="3">
        <v>1120001</v>
      </c>
      <c r="V386" s="3">
        <f>INDEX(Sheet6!H:H,MATCH(B386,Sheet6!A:A,0))</f>
        <v>45000</v>
      </c>
      <c r="W386" s="23">
        <v>0</v>
      </c>
      <c r="X386" s="3" t="s">
        <v>1325</v>
      </c>
      <c r="Y386" s="23">
        <v>1120001</v>
      </c>
      <c r="Z386" s="23">
        <v>225000</v>
      </c>
      <c r="AA386" s="27" t="str">
        <f>IF($E386=2,INDEX(Sheet2!Q:Q,MATCH($C386,Sheet2!$A:$A,0)),IF(OR(N386=3,N386=8,N386=13,,N386=38),INDEX(Sheet2!$AC:$AC,MATCH($N386,Sheet2!$AA:$AA,0))&amp;O386,INDEX(Sheet2!$AC:$AC,MATCH($N386,Sheet2!$AA:$AA,0))&amp;(O386/10)&amp;"%"))</f>
        <v>觉醒后基础生命上限增加600</v>
      </c>
    </row>
    <row r="387" spans="1:27">
      <c r="A387" s="23" t="s">
        <v>53</v>
      </c>
      <c r="B387" s="23">
        <f t="shared" si="17"/>
        <v>918</v>
      </c>
      <c r="C387" s="3">
        <v>9</v>
      </c>
      <c r="D387" s="3">
        <v>18</v>
      </c>
      <c r="E387" s="3">
        <f t="shared" si="18"/>
        <v>1</v>
      </c>
      <c r="F387" s="3">
        <f>IF(AND($D387=1,$E387=1),VLOOKUP($C387,Sheet2!$A:$J,3,0),IF($E387=2,INDEX(Sheet2!G:G,MATCH($C387,Sheet2!$A:$A,0)+1),F386))</f>
        <v>901</v>
      </c>
      <c r="G387" s="3">
        <f>IF(AND($D387=1,$E387=1),VLOOKUP($C387,Sheet2!$A:$J,4,0),IF($E387=2,INDEX(Sheet2!H:H,MATCH($C387,Sheet2!$A:$A,0)+1),G386))</f>
        <v>902</v>
      </c>
      <c r="H387" s="3">
        <f>IF(AND($D387=1,$E387=1),VLOOKUP($C387,Sheet2!$A:$J,5,0),IF($E387=2,INDEX(Sheet2!I:I,MATCH($C387,Sheet2!$A:$A,0)+1),H386))</f>
        <v>903</v>
      </c>
      <c r="I387" s="3">
        <f>IF(AND($D387=1,$E387=1),VLOOKUP($C387,Sheet2!$A:$J,6,0),IF($E387=2,INDEX(Sheet2!J:J,MATCH($C387,Sheet2!$A:$A,0)+1),I386))</f>
        <v>908</v>
      </c>
      <c r="K387" s="31">
        <v>0</v>
      </c>
      <c r="L387" s="31">
        <v>0</v>
      </c>
      <c r="M387" s="31">
        <v>0</v>
      </c>
      <c r="N387" s="27">
        <f>VLOOKUP(B387,Sheet5!$D:$G,3,0)</f>
        <v>13</v>
      </c>
      <c r="O387" s="27">
        <f>VLOOKUP(B387,Sheet5!$D:$G,4,0)</f>
        <v>130</v>
      </c>
      <c r="P387" s="27" t="s">
        <v>57</v>
      </c>
      <c r="Q387" s="27">
        <f>IFERROR(VLOOKUP(R387,Sheet2!V:X,3,FALSE),VLOOKUP(B387,Sheet5!D:H,5,0))</f>
        <v>340020004</v>
      </c>
      <c r="R387" s="27" t="str">
        <f>IF(E387=2,INDEX(Sheet2!P:P,MATCH(C387,Sheet2!A:A,0)),INDEX(Sheet2!AB:AB,MATCH(N387,Sheet2!AA:AA,0)))</f>
        <v>防御强化</v>
      </c>
      <c r="S387" s="27" t="str">
        <f>IF($E387=2,INDEX(Sheet2!Q:Q,MATCH($C387,Sheet2!$A:$A,0)),IF(OR(N387=3,N387=8,N387=13,,N387=38),INDEX(Sheet2!$AC:$AC,MATCH($N387,Sheet2!$AA:$AA,0))&amp;O387,INDEX(Sheet2!$AC:$AC,MATCH($N387,Sheet2!$AA:$AA,0))&amp;(O387/10)&amp;"%"))</f>
        <v>觉醒后基础防御力增加130</v>
      </c>
      <c r="T387" s="3" t="str">
        <f>INDEX(Sheet6!G:G,MATCH(B387,Sheet6!A:A,0))</f>
        <v>1210009,20|1430001,12</v>
      </c>
      <c r="U387" s="3">
        <v>1120001</v>
      </c>
      <c r="V387" s="3">
        <f>INDEX(Sheet6!H:H,MATCH(B387,Sheet6!A:A,0))</f>
        <v>67400</v>
      </c>
      <c r="W387" s="23">
        <v>0</v>
      </c>
      <c r="X387" s="3" t="s">
        <v>1326</v>
      </c>
      <c r="Y387" s="23">
        <v>1120001</v>
      </c>
      <c r="Z387" s="23">
        <v>337000</v>
      </c>
      <c r="AA387" s="27" t="str">
        <f>IF($E387=2,INDEX(Sheet2!Q:Q,MATCH($C387,Sheet2!$A:$A,0)),IF(OR(N387=3,N387=8,N387=13,,N387=38),INDEX(Sheet2!$AC:$AC,MATCH($N387,Sheet2!$AA:$AA,0))&amp;O387,INDEX(Sheet2!$AC:$AC,MATCH($N387,Sheet2!$AA:$AA,0))&amp;(O387/10)&amp;"%"))</f>
        <v>觉醒后基础防御力增加130</v>
      </c>
    </row>
    <row r="388" spans="1:27">
      <c r="A388" s="23" t="s">
        <v>53</v>
      </c>
      <c r="B388" s="23">
        <f t="shared" si="17"/>
        <v>919</v>
      </c>
      <c r="C388" s="3">
        <v>9</v>
      </c>
      <c r="D388" s="3">
        <v>19</v>
      </c>
      <c r="E388" s="3">
        <f t="shared" si="18"/>
        <v>1</v>
      </c>
      <c r="F388" s="3">
        <f>IF(AND($D388=1,$E388=1),VLOOKUP($C388,Sheet2!$A:$J,3,0),IF($E388=2,INDEX(Sheet2!G:G,MATCH($C388,Sheet2!$A:$A,0)+1),F387))</f>
        <v>901</v>
      </c>
      <c r="G388" s="3">
        <f>IF(AND($D388=1,$E388=1),VLOOKUP($C388,Sheet2!$A:$J,4,0),IF($E388=2,INDEX(Sheet2!H:H,MATCH($C388,Sheet2!$A:$A,0)+1),G387))</f>
        <v>902</v>
      </c>
      <c r="H388" s="3">
        <f>IF(AND($D388=1,$E388=1),VLOOKUP($C388,Sheet2!$A:$J,5,0),IF($E388=2,INDEX(Sheet2!I:I,MATCH($C388,Sheet2!$A:$A,0)+1),H387))</f>
        <v>903</v>
      </c>
      <c r="I388" s="3">
        <f>IF(AND($D388=1,$E388=1),VLOOKUP($C388,Sheet2!$A:$J,6,0),IF($E388=2,INDEX(Sheet2!J:J,MATCH($C388,Sheet2!$A:$A,0)+1),I387))</f>
        <v>908</v>
      </c>
      <c r="K388" s="31">
        <v>0</v>
      </c>
      <c r="L388" s="31">
        <v>0</v>
      </c>
      <c r="M388" s="31">
        <v>0</v>
      </c>
      <c r="N388" s="27">
        <f>VLOOKUP(B388,Sheet5!$D:$G,3,0)</f>
        <v>3</v>
      </c>
      <c r="O388" s="27">
        <f>VLOOKUP(B388,Sheet5!$D:$G,4,0)</f>
        <v>1200</v>
      </c>
      <c r="P388" s="27" t="s">
        <v>58</v>
      </c>
      <c r="Q388" s="27">
        <f>IFERROR(VLOOKUP(R388,Sheet2!V:X,3,FALSE),VLOOKUP(B388,Sheet5!D:H,5,0))</f>
        <v>340020010</v>
      </c>
      <c r="R388" s="27" t="str">
        <f>IF(E388=2,INDEX(Sheet2!P:P,MATCH(C388,Sheet2!A:A,0)),INDEX(Sheet2!AB:AB,MATCH(N388,Sheet2!AA:AA,0)))</f>
        <v>生命强化</v>
      </c>
      <c r="S388" s="27" t="str">
        <f>IF($E388=2,INDEX(Sheet2!Q:Q,MATCH($C388,Sheet2!$A:$A,0)),IF(OR(N388=3,N388=8,N388=13,,N388=38),INDEX(Sheet2!$AC:$AC,MATCH($N388,Sheet2!$AA:$AA,0))&amp;O388,INDEX(Sheet2!$AC:$AC,MATCH($N388,Sheet2!$AA:$AA,0))&amp;(O388/10)&amp;"%"))</f>
        <v>觉醒后基础生命上限增加1200</v>
      </c>
      <c r="T388" s="3" t="str">
        <f>INDEX(Sheet6!G:G,MATCH(B388,Sheet6!A:A,0))</f>
        <v>1210009,24|1430001,15</v>
      </c>
      <c r="U388" s="3">
        <v>1120001</v>
      </c>
      <c r="V388" s="3">
        <f>INDEX(Sheet6!H:H,MATCH(B388,Sheet6!A:A,0))</f>
        <v>94200</v>
      </c>
      <c r="W388" s="23">
        <v>0</v>
      </c>
      <c r="X388" s="3" t="s">
        <v>1327</v>
      </c>
      <c r="Y388" s="23">
        <v>1120001</v>
      </c>
      <c r="Z388" s="23">
        <v>471000</v>
      </c>
      <c r="AA388" s="27" t="str">
        <f>IF($E388=2,INDEX(Sheet2!Q:Q,MATCH($C388,Sheet2!$A:$A,0)),IF(OR(N388=3,N388=8,N388=13,,N388=38),INDEX(Sheet2!$AC:$AC,MATCH($N388,Sheet2!$AA:$AA,0))&amp;O388,INDEX(Sheet2!$AC:$AC,MATCH($N388,Sheet2!$AA:$AA,0))&amp;(O388/10)&amp;"%"))</f>
        <v>觉醒后基础生命上限增加1200</v>
      </c>
    </row>
    <row r="389" spans="1:27">
      <c r="A389" s="23" t="s">
        <v>53</v>
      </c>
      <c r="B389" s="23">
        <f t="shared" si="17"/>
        <v>920</v>
      </c>
      <c r="C389" s="3">
        <v>9</v>
      </c>
      <c r="D389" s="3">
        <v>20</v>
      </c>
      <c r="E389" s="3">
        <f t="shared" si="18"/>
        <v>1</v>
      </c>
      <c r="F389" s="3">
        <f>IF(AND($D389=1,$E389=1),VLOOKUP($C389,Sheet2!$A:$J,3,0),IF($E389=2,INDEX(Sheet2!G:G,MATCH($C389,Sheet2!$A:$A,0)+1),F388))</f>
        <v>901</v>
      </c>
      <c r="G389" s="3">
        <f>IF(AND($D389=1,$E389=1),VLOOKUP($C389,Sheet2!$A:$J,4,0),IF($E389=2,INDEX(Sheet2!H:H,MATCH($C389,Sheet2!$A:$A,0)+1),G388))</f>
        <v>902</v>
      </c>
      <c r="H389" s="3">
        <f>IF(AND($D389=1,$E389=1),VLOOKUP($C389,Sheet2!$A:$J,5,0),IF($E389=2,INDEX(Sheet2!I:I,MATCH($C389,Sheet2!$A:$A,0)+1),H388))</f>
        <v>903</v>
      </c>
      <c r="I389" s="3">
        <f>IF(AND($D389=1,$E389=1),VLOOKUP($C389,Sheet2!$A:$J,6,0),IF($E389=2,INDEX(Sheet2!J:J,MATCH($C389,Sheet2!$A:$A,0)+1),I388))</f>
        <v>908</v>
      </c>
      <c r="K389" s="31">
        <v>0</v>
      </c>
      <c r="L389" s="31">
        <v>0</v>
      </c>
      <c r="M389" s="31">
        <v>0</v>
      </c>
      <c r="N389" s="27">
        <f>VLOOKUP(B389,Sheet5!$D:$G,3,0)</f>
        <v>8</v>
      </c>
      <c r="O389" s="27">
        <f>VLOOKUP(B389,Sheet5!$D:$G,4,0)</f>
        <v>200</v>
      </c>
      <c r="P389" s="27" t="s">
        <v>59</v>
      </c>
      <c r="Q389" s="27">
        <f>IFERROR(VLOOKUP(R389,Sheet2!V:X,3,FALSE),VLOOKUP(B389,Sheet5!D:H,5,0))</f>
        <v>340020007</v>
      </c>
      <c r="R389" s="27" t="str">
        <f>IF(E389=2,INDEX(Sheet2!P:P,MATCH(C389,Sheet2!A:A,0)),INDEX(Sheet2!AB:AB,MATCH(N389,Sheet2!AA:AA,0)))</f>
        <v>攻击强化</v>
      </c>
      <c r="S389" s="27" t="str">
        <f>IF($E389=2,INDEX(Sheet2!Q:Q,MATCH($C389,Sheet2!$A:$A,0)),IF(OR(N389=3,N389=8,N389=13,,N389=38),INDEX(Sheet2!$AC:$AC,MATCH($N389,Sheet2!$AA:$AA,0))&amp;O389,INDEX(Sheet2!$AC:$AC,MATCH($N389,Sheet2!$AA:$AA,0))&amp;(O389/10)&amp;"%"))</f>
        <v>觉醒后基础攻击力增加200</v>
      </c>
      <c r="T389" s="3" t="str">
        <f>INDEX(Sheet6!G:G,MATCH(B389,Sheet6!A:A,0))</f>
        <v>1210009,32|1430001,18</v>
      </c>
      <c r="U389" s="3">
        <v>1120001</v>
      </c>
      <c r="V389" s="3">
        <f>INDEX(Sheet6!H:H,MATCH(B389,Sheet6!A:A,0))</f>
        <v>129000</v>
      </c>
      <c r="W389" s="23">
        <v>0</v>
      </c>
      <c r="X389" s="3" t="s">
        <v>1328</v>
      </c>
      <c r="Y389" s="23">
        <v>1120001</v>
      </c>
      <c r="Z389" s="23">
        <v>645000</v>
      </c>
      <c r="AA389" s="27" t="str">
        <f>IF($E389=2,INDEX(Sheet2!Q:Q,MATCH($C389,Sheet2!$A:$A,0)),IF(OR(N389=3,N389=8,N389=13,,N389=38),INDEX(Sheet2!$AC:$AC,MATCH($N389,Sheet2!$AA:$AA,0))&amp;O389,INDEX(Sheet2!$AC:$AC,MATCH($N389,Sheet2!$AA:$AA,0))&amp;(O389/10)&amp;"%"))</f>
        <v>觉醒后基础攻击力增加200</v>
      </c>
    </row>
    <row r="390" spans="1:27">
      <c r="A390" s="23" t="s">
        <v>53</v>
      </c>
      <c r="B390" s="23">
        <f t="shared" si="17"/>
        <v>921</v>
      </c>
      <c r="C390" s="3">
        <v>9</v>
      </c>
      <c r="D390" s="3">
        <v>21</v>
      </c>
      <c r="E390" s="3">
        <f t="shared" si="18"/>
        <v>2</v>
      </c>
      <c r="F390" s="3">
        <f>IF(AND($D390=1,$E390=1),VLOOKUP($C390,Sheet2!$A:$J,3,0),IF($E390=2,INDEX(Sheet2!G:G,MATCH($C390,Sheet2!$A:$A,0)+2),F389))</f>
        <v>901</v>
      </c>
      <c r="G390" s="3">
        <f>IF(AND($D390=1,$E390=1),VLOOKUP($C390,Sheet2!$A:$J,4,0),IF($E390=2,INDEX(Sheet2!H:H,MATCH($C390,Sheet2!$A:$A,0)+2),G389))</f>
        <v>909</v>
      </c>
      <c r="H390" s="3">
        <f>IF(AND($D390=1,$E390=1),VLOOKUP($C390,Sheet2!$A:$J,5,0),IF($E390=2,INDEX(Sheet2!I:I,MATCH($C390,Sheet2!$A:$A,0)+2),H389))</f>
        <v>903</v>
      </c>
      <c r="I390" s="3">
        <f>IF(AND($D390=1,$E390=1),VLOOKUP($C390,Sheet2!$A:$J,6,0),IF($E390=2,INDEX(Sheet2!J:J,MATCH($C390,Sheet2!$A:$A,0)+2),I389))</f>
        <v>908</v>
      </c>
      <c r="K390" s="31">
        <v>0</v>
      </c>
      <c r="L390" s="31">
        <v>0</v>
      </c>
      <c r="M390" s="31">
        <v>0</v>
      </c>
      <c r="N390" s="27">
        <f>VLOOKUP(B390,Sheet5!$D:$G,3,0)</f>
        <v>0</v>
      </c>
      <c r="O390" s="27">
        <f>VLOOKUP(B390,Sheet5!$D:$G,4,0)</f>
        <v>0</v>
      </c>
      <c r="P390" s="27" t="s">
        <v>60</v>
      </c>
      <c r="Q390" s="27">
        <f>IFERROR(VLOOKUP(R390,Sheet2!V:X,3,FALSE),VLOOKUP(B390,Sheet5!D:H,5,0))</f>
        <v>311000902</v>
      </c>
      <c r="R390" s="27" t="str">
        <f>IF(E390=2,INDEX(Sheet2!P:P,MATCH(C390,Sheet2!A:A,0)+2),INDEX(Sheet2!AB:AB,MATCH(N390,Sheet2!AA:AA,0)))</f>
        <v>健美的力量</v>
      </c>
      <c r="S390" s="27" t="s">
        <v>2326</v>
      </c>
      <c r="T390" s="3" t="str">
        <f>INDEX(Sheet6!G:G,MATCH(B390,Sheet6!A:A,0))</f>
        <v>1431009,3</v>
      </c>
      <c r="U390" s="3">
        <v>1120001</v>
      </c>
      <c r="V390" s="3">
        <f>INDEX(Sheet6!H:H,MATCH(B390,Sheet6!A:A,0))</f>
        <v>174000</v>
      </c>
      <c r="W390" s="23">
        <v>0</v>
      </c>
      <c r="X390" s="3" t="s">
        <v>1329</v>
      </c>
      <c r="Y390" s="23">
        <v>1120001</v>
      </c>
      <c r="Z390" s="23">
        <v>870000</v>
      </c>
      <c r="AA390" s="27" t="str">
        <f>IF($E390=2,INDEX(Sheet2!Q:Q,MATCH($C390,Sheet2!$A:$A,0)+2),IF(OR(N390=3,N390=8,N390=13,,N390=38),INDEX(Sheet2!$AC:$AC,MATCH($N390,Sheet2!$AA:$AA,0))&amp;O390,INDEX(Sheet2!$AC:$AC,MATCH($N390,Sheet2!$AA:$AA,0))&amp;(O390/10)&amp;"%"))</f>
        <v>&lt;color=#f2b600&gt;天使形态：&lt;/color&gt;每当我方其它单位施放&lt;color=#e56000&gt;单体伤害&lt;/color&gt;技能时，性感囚犯就会对全体敌人进行追击，造成攻击力&lt;color=#e56000&gt;45%&lt;/color&gt;的伤害</v>
      </c>
    </row>
    <row r="391" spans="1:27">
      <c r="A391" s="23" t="s">
        <v>53</v>
      </c>
      <c r="B391" s="23">
        <f t="shared" si="17"/>
        <v>922</v>
      </c>
      <c r="C391" s="3">
        <v>9</v>
      </c>
      <c r="D391" s="3">
        <v>22</v>
      </c>
      <c r="E391" s="3">
        <f t="shared" si="18"/>
        <v>1</v>
      </c>
      <c r="F391" s="3">
        <f>IF(AND($D391=1,$E391=1),VLOOKUP($C391,Sheet2!$A:$J,3,0),IF($E391=2,INDEX(Sheet2!G:G,MATCH($C391,Sheet2!$A:$A,0)+2),F390))</f>
        <v>901</v>
      </c>
      <c r="G391" s="3">
        <f>IF(AND($D391=1,$E391=1),VLOOKUP($C391,Sheet2!$A:$J,4,0),IF($E391=2,INDEX(Sheet2!H:H,MATCH($C391,Sheet2!$A:$A,0)+2),G390))</f>
        <v>909</v>
      </c>
      <c r="H391" s="3">
        <f>IF(AND($D391=1,$E391=1),VLOOKUP($C391,Sheet2!$A:$J,5,0),IF($E391=2,INDEX(Sheet2!I:I,MATCH($C391,Sheet2!$A:$A,0)+2),H390))</f>
        <v>903</v>
      </c>
      <c r="I391" s="3">
        <f>IF(AND($D391=1,$E391=1),VLOOKUP($C391,Sheet2!$A:$J,6,0),IF($E391=2,INDEX(Sheet2!J:J,MATCH($C391,Sheet2!$A:$A,0)+2),I390))</f>
        <v>908</v>
      </c>
      <c r="K391" s="31">
        <v>0</v>
      </c>
      <c r="L391" s="31">
        <v>0</v>
      </c>
      <c r="M391" s="31">
        <v>0</v>
      </c>
      <c r="N391" s="27">
        <f>VLOOKUP(B391,Sheet5!$D:$G,3,0)</f>
        <v>8</v>
      </c>
      <c r="O391" s="27">
        <f>VLOOKUP(B391,Sheet5!$D:$G,4,0)</f>
        <v>100</v>
      </c>
      <c r="P391" s="27" t="s">
        <v>54</v>
      </c>
      <c r="Q391" s="27">
        <f>IFERROR(VLOOKUP(R391,Sheet2!V:X,3,FALSE),VLOOKUP(B391,Sheet5!D:H,5,0))</f>
        <v>340020006</v>
      </c>
      <c r="R391" s="27" t="str">
        <f>IF($E391=2,INDEX(Sheet2!P:P,MATCH($C391,Sheet2!$A:$A,0)),INDEX(Sheet2!$AB:$AB,MATCH($N391,Sheet2!$AA:$AA,0)))</f>
        <v>攻击强化</v>
      </c>
      <c r="S391" s="27" t="str">
        <f>IF($E391=2,INDEX(Sheet2!Q:Q,MATCH($C391,Sheet2!$A:$A,0)),IF(OR(N391=3,N391=8,N391=13,,N391=38),INDEX(Sheet2!$AC:$AC,MATCH($N391,Sheet2!$AA:$AA,0))&amp;O391,INDEX(Sheet2!$AC:$AC,MATCH($N391,Sheet2!$AA:$AA,0))&amp;(O391/10)&amp;"%"))</f>
        <v>觉醒后基础攻击力增加100</v>
      </c>
      <c r="T391" s="3" t="str">
        <f>INDEX(Sheet6!G:G,MATCH(B391,Sheet6!A:A,0))</f>
        <v>1210009,10|1430001,9</v>
      </c>
      <c r="U391" s="3">
        <v>1120001</v>
      </c>
      <c r="V391" s="3">
        <f>INDEX(Sheet6!H:H,MATCH(B391,Sheet6!A:A,0))</f>
        <v>32500</v>
      </c>
      <c r="W391" s="23">
        <v>0</v>
      </c>
      <c r="X391" s="3" t="s">
        <v>1323</v>
      </c>
      <c r="Y391" s="23">
        <v>1120001</v>
      </c>
      <c r="Z391" s="23">
        <v>130000</v>
      </c>
      <c r="AA391" s="27" t="str">
        <f>IF($E391=2,INDEX(Sheet2!Q:Q,MATCH($C391,Sheet2!$A:$A,0)),IF(OR(N391=3,N391=8,N391=13,,N391=38),INDEX(Sheet2!$AC:$AC,MATCH($N391,Sheet2!$AA:$AA,0))&amp;O391,INDEX(Sheet2!$AC:$AC,MATCH($N391,Sheet2!$AA:$AA,0))&amp;(O391/10)&amp;"%"))</f>
        <v>觉醒后基础攻击力增加100</v>
      </c>
    </row>
    <row r="392" spans="1:27">
      <c r="A392" s="23" t="s">
        <v>53</v>
      </c>
      <c r="B392" s="23">
        <f t="shared" si="17"/>
        <v>923</v>
      </c>
      <c r="C392" s="3">
        <v>9</v>
      </c>
      <c r="D392" s="3">
        <v>23</v>
      </c>
      <c r="E392" s="3">
        <f t="shared" si="18"/>
        <v>1</v>
      </c>
      <c r="F392" s="3">
        <f>IF(AND($D392=1,$E392=1),VLOOKUP($C392,Sheet2!$A:$J,3,0),IF($E392=2,INDEX(Sheet2!G:G,MATCH($C392,Sheet2!$A:$A,0)+2),F391))</f>
        <v>901</v>
      </c>
      <c r="G392" s="3">
        <f>IF(AND($D392=1,$E392=1),VLOOKUP($C392,Sheet2!$A:$J,4,0),IF($E392=2,INDEX(Sheet2!H:H,MATCH($C392,Sheet2!$A:$A,0)+2),G391))</f>
        <v>909</v>
      </c>
      <c r="H392" s="3">
        <f>IF(AND($D392=1,$E392=1),VLOOKUP($C392,Sheet2!$A:$J,5,0),IF($E392=2,INDEX(Sheet2!I:I,MATCH($C392,Sheet2!$A:$A,0)+2),H391))</f>
        <v>903</v>
      </c>
      <c r="I392" s="3">
        <f>IF(AND($D392=1,$E392=1),VLOOKUP($C392,Sheet2!$A:$J,6,0),IF($E392=2,INDEX(Sheet2!J:J,MATCH($C392,Sheet2!$A:$A,0)+2),I391))</f>
        <v>908</v>
      </c>
      <c r="K392" s="31">
        <v>0</v>
      </c>
      <c r="L392" s="31">
        <v>0</v>
      </c>
      <c r="M392" s="31">
        <v>0</v>
      </c>
      <c r="N392" s="27">
        <f>VLOOKUP(B392,Sheet5!$D:$G,3,0)</f>
        <v>3</v>
      </c>
      <c r="O392" s="27">
        <f>VLOOKUP(B392,Sheet5!$D:$G,4,0)</f>
        <v>600</v>
      </c>
      <c r="P392" s="27" t="s">
        <v>55</v>
      </c>
      <c r="Q392" s="27">
        <f>IFERROR(VLOOKUP(R392,Sheet2!V:X,3,FALSE),VLOOKUP(B392,Sheet5!D:H,5,0))</f>
        <v>340020009</v>
      </c>
      <c r="R392" s="27" t="str">
        <f>IF(E392=2,INDEX(Sheet2!P:P,MATCH(C392,Sheet2!A:A,0)),INDEX(Sheet2!AB:AB,MATCH(N392,Sheet2!AA:AA,0)))</f>
        <v>生命强化</v>
      </c>
      <c r="S392" s="27" t="str">
        <f>IF($E392=2,INDEX(Sheet2!Q:Q,MATCH($C392,Sheet2!$A:$A,0)),IF(OR(N392=3,N392=8,N392=13,,N392=38),INDEX(Sheet2!$AC:$AC,MATCH($N392,Sheet2!$AA:$AA,0))&amp;O392,INDEX(Sheet2!$AC:$AC,MATCH($N392,Sheet2!$AA:$AA,0))&amp;(O392/10)&amp;"%"))</f>
        <v>觉醒后基础生命上限增加600</v>
      </c>
      <c r="T392" s="3" t="str">
        <f>INDEX(Sheet6!G:G,MATCH(B392,Sheet6!A:A,0))</f>
        <v>1210009,15|1430001,18</v>
      </c>
      <c r="U392" s="3">
        <v>1120001</v>
      </c>
      <c r="V392" s="3">
        <f>INDEX(Sheet6!H:H,MATCH(B392,Sheet6!A:A,0))</f>
        <v>37500</v>
      </c>
      <c r="W392" s="23">
        <v>0</v>
      </c>
      <c r="X392" s="3" t="s">
        <v>1324</v>
      </c>
      <c r="Y392" s="23">
        <v>1120001</v>
      </c>
      <c r="Z392" s="23">
        <v>150000</v>
      </c>
      <c r="AA392" s="27" t="str">
        <f>IF($E392=2,INDEX(Sheet2!Q:Q,MATCH($C392,Sheet2!$A:$A,0)),IF(OR(N392=3,N392=8,N392=13,,N392=38),INDEX(Sheet2!$AC:$AC,MATCH($N392,Sheet2!$AA:$AA,0))&amp;O392,INDEX(Sheet2!$AC:$AC,MATCH($N392,Sheet2!$AA:$AA,0))&amp;(O392/10)&amp;"%"))</f>
        <v>觉醒后基础生命上限增加600</v>
      </c>
    </row>
    <row r="393" spans="1:27">
      <c r="A393" s="23" t="s">
        <v>53</v>
      </c>
      <c r="B393" s="23">
        <f t="shared" si="17"/>
        <v>924</v>
      </c>
      <c r="C393" s="3">
        <v>9</v>
      </c>
      <c r="D393" s="3">
        <v>24</v>
      </c>
      <c r="E393" s="3">
        <f t="shared" si="18"/>
        <v>1</v>
      </c>
      <c r="F393" s="3">
        <f>IF(AND($D393=1,$E393=1),VLOOKUP($C393,Sheet2!$A:$J,3,0),IF($E393=2,INDEX(Sheet2!G:G,MATCH($C393,Sheet2!$A:$A,0)+2),F392))</f>
        <v>901</v>
      </c>
      <c r="G393" s="3">
        <f>IF(AND($D393=1,$E393=1),VLOOKUP($C393,Sheet2!$A:$J,4,0),IF($E393=2,INDEX(Sheet2!H:H,MATCH($C393,Sheet2!$A:$A,0)+2),G392))</f>
        <v>909</v>
      </c>
      <c r="H393" s="3">
        <f>IF(AND($D393=1,$E393=1),VLOOKUP($C393,Sheet2!$A:$J,5,0),IF($E393=2,INDEX(Sheet2!I:I,MATCH($C393,Sheet2!$A:$A,0)+2),H392))</f>
        <v>903</v>
      </c>
      <c r="I393" s="3">
        <f>IF(AND($D393=1,$E393=1),VLOOKUP($C393,Sheet2!$A:$J,6,0),IF($E393=2,INDEX(Sheet2!J:J,MATCH($C393,Sheet2!$A:$A,0)+2),I392))</f>
        <v>908</v>
      </c>
      <c r="K393" s="31">
        <v>0</v>
      </c>
      <c r="L393" s="31">
        <v>0</v>
      </c>
      <c r="M393" s="31">
        <v>0</v>
      </c>
      <c r="N393" s="27">
        <f>VLOOKUP(B393,Sheet5!$D:$G,3,0)</f>
        <v>3</v>
      </c>
      <c r="O393" s="27">
        <f>VLOOKUP(B393,Sheet5!$D:$G,4,0)</f>
        <v>600</v>
      </c>
      <c r="P393" s="27" t="s">
        <v>56</v>
      </c>
      <c r="Q393" s="27">
        <f>IFERROR(VLOOKUP(R393,Sheet2!V:X,3,FALSE),VLOOKUP(B393,Sheet5!D:H,5,0))</f>
        <v>340020009</v>
      </c>
      <c r="R393" s="27" t="str">
        <f>IF(E393=2,INDEX(Sheet2!P:P,MATCH(C393,Sheet2!A:A,0)),INDEX(Sheet2!AB:AB,MATCH(N393,Sheet2!AA:AA,0)))</f>
        <v>生命强化</v>
      </c>
      <c r="S393" s="27" t="str">
        <f>IF($E393=2,INDEX(Sheet2!Q:Q,MATCH($C393,Sheet2!$A:$A,0)),IF(OR(N393=3,N393=8,N393=13,,N393=38),INDEX(Sheet2!$AC:$AC,MATCH($N393,Sheet2!$AA:$AA,0))&amp;O393,INDEX(Sheet2!$AC:$AC,MATCH($N393,Sheet2!$AA:$AA,0))&amp;(O393/10)&amp;"%"))</f>
        <v>觉醒后基础生命上限增加600</v>
      </c>
      <c r="T393" s="3" t="str">
        <f>INDEX(Sheet6!G:G,MATCH(B393,Sheet6!A:A,0))</f>
        <v>1210009,20|1430001,27</v>
      </c>
      <c r="U393" s="3">
        <v>1120001</v>
      </c>
      <c r="V393" s="3">
        <f>INDEX(Sheet6!H:H,MATCH(B393,Sheet6!A:A,0))</f>
        <v>56250</v>
      </c>
      <c r="W393" s="23">
        <v>0</v>
      </c>
      <c r="X393" s="3" t="s">
        <v>1325</v>
      </c>
      <c r="Y393" s="23">
        <v>1120001</v>
      </c>
      <c r="Z393" s="23">
        <v>225000</v>
      </c>
      <c r="AA393" s="27" t="str">
        <f>IF($E393=2,INDEX(Sheet2!Q:Q,MATCH($C393,Sheet2!$A:$A,0)),IF(OR(N393=3,N393=8,N393=13,,N393=38),INDEX(Sheet2!$AC:$AC,MATCH($N393,Sheet2!$AA:$AA,0))&amp;O393,INDEX(Sheet2!$AC:$AC,MATCH($N393,Sheet2!$AA:$AA,0))&amp;(O393/10)&amp;"%"))</f>
        <v>觉醒后基础生命上限增加600</v>
      </c>
    </row>
    <row r="394" spans="1:27">
      <c r="A394" s="23" t="s">
        <v>53</v>
      </c>
      <c r="B394" s="23">
        <f t="shared" si="17"/>
        <v>925</v>
      </c>
      <c r="C394" s="3">
        <v>9</v>
      </c>
      <c r="D394" s="3">
        <v>25</v>
      </c>
      <c r="E394" s="3">
        <f t="shared" si="18"/>
        <v>1</v>
      </c>
      <c r="F394" s="3">
        <f>IF(AND($D394=1,$E394=1),VLOOKUP($C394,Sheet2!$A:$J,3,0),IF($E394=2,INDEX(Sheet2!G:G,MATCH($C394,Sheet2!$A:$A,0)+2),F393))</f>
        <v>901</v>
      </c>
      <c r="G394" s="3">
        <f>IF(AND($D394=1,$E394=1),VLOOKUP($C394,Sheet2!$A:$J,4,0),IF($E394=2,INDEX(Sheet2!H:H,MATCH($C394,Sheet2!$A:$A,0)+2),G393))</f>
        <v>909</v>
      </c>
      <c r="H394" s="3">
        <f>IF(AND($D394=1,$E394=1),VLOOKUP($C394,Sheet2!$A:$J,5,0),IF($E394=2,INDEX(Sheet2!I:I,MATCH($C394,Sheet2!$A:$A,0)+2),H393))</f>
        <v>903</v>
      </c>
      <c r="I394" s="3">
        <f>IF(AND($D394=1,$E394=1),VLOOKUP($C394,Sheet2!$A:$J,6,0),IF($E394=2,INDEX(Sheet2!J:J,MATCH($C394,Sheet2!$A:$A,0)+2),I393))</f>
        <v>908</v>
      </c>
      <c r="K394" s="31">
        <v>0</v>
      </c>
      <c r="L394" s="31">
        <v>0</v>
      </c>
      <c r="M394" s="31">
        <v>0</v>
      </c>
      <c r="N394" s="27">
        <f>VLOOKUP(B394,Sheet5!$D:$G,3,0)</f>
        <v>13</v>
      </c>
      <c r="O394" s="27">
        <f>VLOOKUP(B394,Sheet5!$D:$G,4,0)</f>
        <v>130</v>
      </c>
      <c r="P394" s="27" t="s">
        <v>57</v>
      </c>
      <c r="Q394" s="27">
        <f>IFERROR(VLOOKUP(R394,Sheet2!V:X,3,FALSE),VLOOKUP(B394,Sheet5!D:H,5,0))</f>
        <v>340020004</v>
      </c>
      <c r="R394" s="27" t="str">
        <f>IF(E394=2,INDEX(Sheet2!P:P,MATCH(C394,Sheet2!A:A,0)),INDEX(Sheet2!AB:AB,MATCH(N394,Sheet2!AA:AA,0)))</f>
        <v>防御强化</v>
      </c>
      <c r="S394" s="27" t="str">
        <f>IF($E394=2,INDEX(Sheet2!Q:Q,MATCH($C394,Sheet2!$A:$A,0)),IF(OR(N394=3,N394=8,N394=13,,N394=38),INDEX(Sheet2!$AC:$AC,MATCH($N394,Sheet2!$AA:$AA,0))&amp;O394,INDEX(Sheet2!$AC:$AC,MATCH($N394,Sheet2!$AA:$AA,0))&amp;(O394/10)&amp;"%"))</f>
        <v>觉醒后基础防御力增加130</v>
      </c>
      <c r="T394" s="3" t="str">
        <f>INDEX(Sheet6!G:G,MATCH(B394,Sheet6!A:A,0))</f>
        <v>1210009,25|1430001,36</v>
      </c>
      <c r="U394" s="3">
        <v>1120001</v>
      </c>
      <c r="V394" s="3">
        <f>INDEX(Sheet6!H:H,MATCH(B394,Sheet6!A:A,0))</f>
        <v>84250</v>
      </c>
      <c r="W394" s="23">
        <v>0</v>
      </c>
      <c r="X394" s="3" t="s">
        <v>1326</v>
      </c>
      <c r="Y394" s="23">
        <v>1120001</v>
      </c>
      <c r="Z394" s="23">
        <v>337000</v>
      </c>
      <c r="AA394" s="27" t="str">
        <f>IF($E394=2,INDEX(Sheet2!Q:Q,MATCH($C394,Sheet2!$A:$A,0)),IF(OR(N394=3,N394=8,N394=13,,N394=38),INDEX(Sheet2!$AC:$AC,MATCH($N394,Sheet2!$AA:$AA,0))&amp;O394,INDEX(Sheet2!$AC:$AC,MATCH($N394,Sheet2!$AA:$AA,0))&amp;(O394/10)&amp;"%"))</f>
        <v>觉醒后基础防御力增加130</v>
      </c>
    </row>
    <row r="395" spans="1:27">
      <c r="A395" s="23" t="s">
        <v>53</v>
      </c>
      <c r="B395" s="23">
        <f t="shared" si="17"/>
        <v>926</v>
      </c>
      <c r="C395" s="3">
        <v>9</v>
      </c>
      <c r="D395" s="3">
        <v>26</v>
      </c>
      <c r="E395" s="3">
        <f t="shared" si="18"/>
        <v>1</v>
      </c>
      <c r="F395" s="3">
        <f>IF(AND($D395=1,$E395=1),VLOOKUP($C395,Sheet2!$A:$J,3,0),IF($E395=2,INDEX(Sheet2!G:G,MATCH($C395,Sheet2!$A:$A,0)+2),F394))</f>
        <v>901</v>
      </c>
      <c r="G395" s="3">
        <f>IF(AND($D395=1,$E395=1),VLOOKUP($C395,Sheet2!$A:$J,4,0),IF($E395=2,INDEX(Sheet2!H:H,MATCH($C395,Sheet2!$A:$A,0)+2),G394))</f>
        <v>909</v>
      </c>
      <c r="H395" s="3">
        <f>IF(AND($D395=1,$E395=1),VLOOKUP($C395,Sheet2!$A:$J,5,0),IF($E395=2,INDEX(Sheet2!I:I,MATCH($C395,Sheet2!$A:$A,0)+2),H394))</f>
        <v>903</v>
      </c>
      <c r="I395" s="3">
        <f>IF(AND($D395=1,$E395=1),VLOOKUP($C395,Sheet2!$A:$J,6,0),IF($E395=2,INDEX(Sheet2!J:J,MATCH($C395,Sheet2!$A:$A,0)+2),I394))</f>
        <v>908</v>
      </c>
      <c r="K395" s="31">
        <v>0</v>
      </c>
      <c r="L395" s="31">
        <v>0</v>
      </c>
      <c r="M395" s="31">
        <v>0</v>
      </c>
      <c r="N395" s="27">
        <f>VLOOKUP(B395,Sheet5!$D:$G,3,0)</f>
        <v>3</v>
      </c>
      <c r="O395" s="27">
        <f>VLOOKUP(B395,Sheet5!$D:$G,4,0)</f>
        <v>1200</v>
      </c>
      <c r="P395" s="27" t="s">
        <v>58</v>
      </c>
      <c r="Q395" s="27">
        <f>IFERROR(VLOOKUP(R395,Sheet2!V:X,3,FALSE),VLOOKUP(B395,Sheet5!D:H,5,0))</f>
        <v>340020010</v>
      </c>
      <c r="R395" s="27" t="str">
        <f>IF(E395=2,INDEX(Sheet2!P:P,MATCH(C395,Sheet2!A:A,0)),INDEX(Sheet2!AB:AB,MATCH(N395,Sheet2!AA:AA,0)))</f>
        <v>生命强化</v>
      </c>
      <c r="S395" s="27" t="str">
        <f>IF($E395=2,INDEX(Sheet2!Q:Q,MATCH($C395,Sheet2!$A:$A,0)),IF(OR(N395=3,N395=8,N395=13,,N395=38),INDEX(Sheet2!$AC:$AC,MATCH($N395,Sheet2!$AA:$AA,0))&amp;O395,INDEX(Sheet2!$AC:$AC,MATCH($N395,Sheet2!$AA:$AA,0))&amp;(O395/10)&amp;"%"))</f>
        <v>觉醒后基础生命上限增加1200</v>
      </c>
      <c r="T395" s="3" t="str">
        <f>INDEX(Sheet6!G:G,MATCH(B395,Sheet6!A:A,0))</f>
        <v>1210009,30|1430001,45</v>
      </c>
      <c r="U395" s="3">
        <v>1120001</v>
      </c>
      <c r="V395" s="3">
        <f>INDEX(Sheet6!H:H,MATCH(B395,Sheet6!A:A,0))</f>
        <v>117750</v>
      </c>
      <c r="W395" s="23">
        <v>0</v>
      </c>
      <c r="X395" s="3" t="s">
        <v>1327</v>
      </c>
      <c r="Y395" s="23">
        <v>1120001</v>
      </c>
      <c r="Z395" s="23">
        <v>471000</v>
      </c>
      <c r="AA395" s="27" t="str">
        <f>IF($E395=2,INDEX(Sheet2!Q:Q,MATCH($C395,Sheet2!$A:$A,0)),IF(OR(N395=3,N395=8,N395=13,,N395=38),INDEX(Sheet2!$AC:$AC,MATCH($N395,Sheet2!$AA:$AA,0))&amp;O395,INDEX(Sheet2!$AC:$AC,MATCH($N395,Sheet2!$AA:$AA,0))&amp;(O395/10)&amp;"%"))</f>
        <v>觉醒后基础生命上限增加1200</v>
      </c>
    </row>
    <row r="396" spans="1:27">
      <c r="A396" s="23" t="s">
        <v>53</v>
      </c>
      <c r="B396" s="23">
        <f t="shared" si="17"/>
        <v>927</v>
      </c>
      <c r="C396" s="3">
        <v>9</v>
      </c>
      <c r="D396" s="3">
        <v>27</v>
      </c>
      <c r="E396" s="3">
        <f t="shared" si="18"/>
        <v>1</v>
      </c>
      <c r="F396" s="3">
        <f>IF(AND($D396=1,$E396=1),VLOOKUP($C396,Sheet2!$A:$J,3,0),IF($E396=2,INDEX(Sheet2!G:G,MATCH($C396,Sheet2!$A:$A,0)+2),F395))</f>
        <v>901</v>
      </c>
      <c r="G396" s="3">
        <f>IF(AND($D396=1,$E396=1),VLOOKUP($C396,Sheet2!$A:$J,4,0),IF($E396=2,INDEX(Sheet2!H:H,MATCH($C396,Sheet2!$A:$A,0)+2),G395))</f>
        <v>909</v>
      </c>
      <c r="H396" s="3">
        <f>IF(AND($D396=1,$E396=1),VLOOKUP($C396,Sheet2!$A:$J,5,0),IF($E396=2,INDEX(Sheet2!I:I,MATCH($C396,Sheet2!$A:$A,0)+2),H395))</f>
        <v>903</v>
      </c>
      <c r="I396" s="3">
        <f>IF(AND($D396=1,$E396=1),VLOOKUP($C396,Sheet2!$A:$J,6,0),IF($E396=2,INDEX(Sheet2!J:J,MATCH($C396,Sheet2!$A:$A,0)+2),I395))</f>
        <v>908</v>
      </c>
      <c r="K396" s="31">
        <v>0</v>
      </c>
      <c r="L396" s="31">
        <v>0</v>
      </c>
      <c r="M396" s="31">
        <v>0</v>
      </c>
      <c r="N396" s="27">
        <f>VLOOKUP(B396,Sheet5!$D:$G,3,0)</f>
        <v>8</v>
      </c>
      <c r="O396" s="27">
        <f>VLOOKUP(B396,Sheet5!$D:$G,4,0)</f>
        <v>200</v>
      </c>
      <c r="P396" s="27" t="s">
        <v>59</v>
      </c>
      <c r="Q396" s="27">
        <f>IFERROR(VLOOKUP(R396,Sheet2!V:X,3,FALSE),VLOOKUP(B396,Sheet5!D:H,5,0))</f>
        <v>340020007</v>
      </c>
      <c r="R396" s="27" t="str">
        <f>IF(E396=2,INDEX(Sheet2!P:P,MATCH(C396,Sheet2!A:A,0)),INDEX(Sheet2!AB:AB,MATCH(N396,Sheet2!AA:AA,0)))</f>
        <v>攻击强化</v>
      </c>
      <c r="S396" s="27" t="str">
        <f>IF($E396=2,INDEX(Sheet2!Q:Q,MATCH($C396,Sheet2!$A:$A,0)),IF(OR(N396=3,N396=8,N396=13,,N396=38),INDEX(Sheet2!$AC:$AC,MATCH($N396,Sheet2!$AA:$AA,0))&amp;O396,INDEX(Sheet2!$AC:$AC,MATCH($N396,Sheet2!$AA:$AA,0))&amp;(O396/10)&amp;"%"))</f>
        <v>觉醒后基础攻击力增加200</v>
      </c>
      <c r="T396" s="3" t="str">
        <f>INDEX(Sheet6!G:G,MATCH(B396,Sheet6!A:A,0))</f>
        <v>1210009,40|1430001,54</v>
      </c>
      <c r="U396" s="3">
        <v>1120001</v>
      </c>
      <c r="V396" s="3">
        <f>INDEX(Sheet6!H:H,MATCH(B396,Sheet6!A:A,0))</f>
        <v>161250</v>
      </c>
      <c r="W396" s="23">
        <v>0</v>
      </c>
      <c r="X396" s="3" t="s">
        <v>1328</v>
      </c>
      <c r="Y396" s="23">
        <v>1120001</v>
      </c>
      <c r="Z396" s="23">
        <v>645000</v>
      </c>
      <c r="AA396" s="27" t="str">
        <f>IF($E396=2,INDEX(Sheet2!Q:Q,MATCH($C396,Sheet2!$A:$A,0)),IF(OR(N396=3,N396=8,N396=13,,N396=38),INDEX(Sheet2!$AC:$AC,MATCH($N396,Sheet2!$AA:$AA,0))&amp;O396,INDEX(Sheet2!$AC:$AC,MATCH($N396,Sheet2!$AA:$AA,0))&amp;(O396/10)&amp;"%"))</f>
        <v>觉醒后基础攻击力增加200</v>
      </c>
    </row>
    <row r="397" spans="1:27">
      <c r="A397" s="23" t="s">
        <v>53</v>
      </c>
      <c r="B397" s="23">
        <f t="shared" si="17"/>
        <v>928</v>
      </c>
      <c r="C397" s="3">
        <v>9</v>
      </c>
      <c r="D397" s="3">
        <v>28</v>
      </c>
      <c r="E397" s="3">
        <f t="shared" si="18"/>
        <v>2</v>
      </c>
      <c r="F397" s="3">
        <f>IF(AND($D397=1,$E397=1),VLOOKUP($C397,Sheet2!$A:$J,3,0),IF($E397=2,INDEX(Sheet2!G:G,MATCH($C397,Sheet2!$A:$A,0)+3),F396))</f>
        <v>901</v>
      </c>
      <c r="G397" s="3">
        <f>IF(AND($D397=1,$E397=1),VLOOKUP($C397,Sheet2!$A:$J,4,0),IF($E397=2,INDEX(Sheet2!H:H,MATCH($C397,Sheet2!$A:$A,0)+3),G396))</f>
        <v>909</v>
      </c>
      <c r="H397" s="3">
        <f>IF(AND($D397=1,$E397=1),VLOOKUP($C397,Sheet2!$A:$J,5,0),IF($E397=2,INDEX(Sheet2!I:I,MATCH($C397,Sheet2!$A:$A,0)+3),H396))</f>
        <v>910</v>
      </c>
      <c r="I397" s="3">
        <f>IF(AND($D397=1,$E397=1),VLOOKUP($C397,Sheet2!$A:$J,6,0),IF($E397=2,INDEX(Sheet2!J:J,MATCH($C397,Sheet2!$A:$A,0)+3),I396))</f>
        <v>908</v>
      </c>
      <c r="K397" s="31">
        <v>0</v>
      </c>
      <c r="L397" s="31">
        <v>0</v>
      </c>
      <c r="M397" s="31">
        <v>0</v>
      </c>
      <c r="N397" s="27">
        <f>VLOOKUP(B397,Sheet5!$D:$G,3,0)</f>
        <v>0</v>
      </c>
      <c r="O397" s="27">
        <f>VLOOKUP(B397,Sheet5!$D:$G,4,0)</f>
        <v>0</v>
      </c>
      <c r="P397" s="27" t="s">
        <v>60</v>
      </c>
      <c r="Q397" s="27">
        <f>IFERROR(VLOOKUP(R397,Sheet2!V:X,3,FALSE),VLOOKUP(B397,Sheet5!D:H,5,0))</f>
        <v>311000903</v>
      </c>
      <c r="R397" s="27" t="str">
        <f>IF(E397=2,INDEX(Sheet2!P:P,MATCH(C397,Sheet2!A:A,0)+3),INDEX(Sheet2!AB:AB,MATCH(N397,Sheet2!AA:AA,0)))</f>
        <v>天使形态</v>
      </c>
      <c r="S397" s="27" t="s">
        <v>2327</v>
      </c>
      <c r="T397" s="3" t="str">
        <f>INDEX(Sheet6!G:G,MATCH(B397,Sheet6!A:A,0))</f>
        <v>1431009,9</v>
      </c>
      <c r="U397" s="3">
        <v>1120001</v>
      </c>
      <c r="V397" s="3">
        <f>INDEX(Sheet6!H:H,MATCH(B397,Sheet6!A:A,0))</f>
        <v>217500</v>
      </c>
      <c r="W397" s="23">
        <v>0</v>
      </c>
      <c r="X397" s="3" t="s">
        <v>1329</v>
      </c>
      <c r="Y397" s="23">
        <v>1120001</v>
      </c>
      <c r="Z397" s="23">
        <v>870000</v>
      </c>
      <c r="AA397" s="27" t="str">
        <f>IF($E397=2,INDEX(Sheet2!Q:Q,MATCH($C397,Sheet2!$A:$A,0)+3),IF(OR(N397=3,N397=8,N397=13,,N397=38),INDEX(Sheet2!$AC:$AC,MATCH($N397,Sheet2!$AA:$AA,0))&amp;O397,INDEX(Sheet2!$AC:$AC,MATCH($N397,Sheet2!$AA:$AA,0))&amp;(O397/10)&amp;"%"))</f>
        <v>性感囚犯变身为&lt;color=#f2b600&gt;天使形态&lt;/color&gt;并向全体敌人释放&lt;color=#f2b600&gt;嘲讽&lt;/color&gt;，敌人有&lt;color=#e56000&gt;28%&lt;/color&gt;的概率被嘲讽。&lt;color=#f2b600&gt;天使形态&lt;/color&gt;持续2回合，天使形态结束后才可再次使用该技能。（嘲讽效果受命中影响）</v>
      </c>
    </row>
    <row r="398" spans="1:27">
      <c r="A398" s="23" t="s">
        <v>53</v>
      </c>
      <c r="B398" s="23">
        <f t="shared" si="10"/>
        <v>1601</v>
      </c>
      <c r="C398" s="3">
        <v>16</v>
      </c>
      <c r="D398" s="3">
        <v>1</v>
      </c>
      <c r="E398" s="3">
        <f t="shared" si="18"/>
        <v>1</v>
      </c>
      <c r="F398" s="3">
        <f>IF(AND($D398=1,$E398=1),VLOOKUP($C398,Sheet2!$A:$J,3,0),IF($E398=2,INDEX(Sheet2!G:G,MATCH($C398,Sheet2!$A:$A,0)),F397))</f>
        <v>1601</v>
      </c>
      <c r="G398" s="3">
        <f>IF(AND($D398=1,$E398=1),VLOOKUP($C398,Sheet2!$A:$J,4,0),IF($E398=2,INDEX(Sheet2!H:H,MATCH($C398,Sheet2!$A:$A,0)),G397))</f>
        <v>0</v>
      </c>
      <c r="H398" s="3">
        <f>IF(AND($D398=1,$E398=1),VLOOKUP($C398,Sheet2!$A:$J,5,0),IF($E398=2,INDEX(Sheet2!I:I,MATCH($C398,Sheet2!$A:$A,0)),H397))</f>
        <v>1603</v>
      </c>
      <c r="I398" s="3">
        <f>IF(AND($D398=1,$E398=1),VLOOKUP($C398,Sheet2!$A:$J,6,0),IF($E398=2,INDEX(Sheet2!J:J,MATCH($C398,Sheet2!$A:$A,0)),I397))</f>
        <v>0</v>
      </c>
      <c r="K398" s="31">
        <v>0</v>
      </c>
      <c r="L398" s="31">
        <v>0</v>
      </c>
      <c r="M398" s="31">
        <v>0</v>
      </c>
      <c r="N398" s="27">
        <f>VLOOKUP(B398,Sheet5!$D:$G,3,0)</f>
        <v>13</v>
      </c>
      <c r="O398" s="27">
        <f>VLOOKUP(B398,Sheet5!$D:$G,4,0)</f>
        <v>52</v>
      </c>
      <c r="P398" s="27" t="s">
        <v>54</v>
      </c>
      <c r="Q398" s="27">
        <f>IFERROR(VLOOKUP(R398,Sheet2!V:X,3,FALSE),VLOOKUP(B398,Sheet5!D:H,5,0))</f>
        <v>340020005</v>
      </c>
      <c r="R398" s="27" t="str">
        <f>IF($E398=2,INDEX(Sheet2!P:P,MATCH($C398,Sheet2!$A:$A,0)),INDEX(Sheet2!$AB:$AB,MATCH($N398,Sheet2!$AA:$AA,0)))</f>
        <v>防御强化</v>
      </c>
      <c r="S398" s="27" t="str">
        <f>IF($E398=2,INDEX(Sheet2!Q:Q,MATCH($C398,Sheet2!$A:$A,0)),IF(OR(N398=3,N398=8,N398=13,,N398=38),INDEX(Sheet2!$AC:$AC,MATCH($N398,Sheet2!$AA:$AA,0))&amp;O398,INDEX(Sheet2!$AC:$AC,MATCH($N398,Sheet2!$AA:$AA,0))&amp;(O398/10)&amp;"%"))</f>
        <v>觉醒后基础防御力增加52</v>
      </c>
      <c r="T398" s="3" t="str">
        <f>INDEX(Sheet6!G:G,MATCH(B398,Sheet6!A:A,0))</f>
        <v>1210002,32</v>
      </c>
      <c r="U398" s="3">
        <v>1120001</v>
      </c>
      <c r="V398" s="3">
        <f>INDEX(Sheet6!H:H,MATCH(B398,Sheet6!A:A,0))</f>
        <v>10400</v>
      </c>
      <c r="W398" s="23">
        <v>0</v>
      </c>
      <c r="X398" s="3" t="str">
        <f>VLOOKUP(B398,Sheet4!A:N,14,FALSE)</f>
        <v>1210001,8|1210002,16|1210003,8</v>
      </c>
      <c r="Y398" s="23">
        <v>1120001</v>
      </c>
      <c r="Z398" s="23">
        <f t="shared" si="11"/>
        <v>104000</v>
      </c>
      <c r="AA398" s="27" t="str">
        <f>IF($E398=2,INDEX(Sheet2!Q:Q,MATCH($C398,Sheet2!$A:$A,0)),IF(OR(N398=3,N398=8,N398=13,,N398=38),INDEX(Sheet2!$AC:$AC,MATCH($N398,Sheet2!$AA:$AA,0))&amp;O398,INDEX(Sheet2!$AC:$AC,MATCH($N398,Sheet2!$AA:$AA,0))&amp;(O398/10)&amp;"%"))</f>
        <v>觉醒后基础防御力增加52</v>
      </c>
    </row>
    <row r="399" spans="1:27">
      <c r="A399" s="23" t="s">
        <v>53</v>
      </c>
      <c r="B399" s="23">
        <f t="shared" si="10"/>
        <v>1602</v>
      </c>
      <c r="C399" s="3">
        <v>16</v>
      </c>
      <c r="D399" s="3">
        <v>2</v>
      </c>
      <c r="E399" s="3">
        <f t="shared" si="18"/>
        <v>1</v>
      </c>
      <c r="F399" s="3">
        <f>IF(AND($D399=1,$E399=1),VLOOKUP($C399,Sheet2!$A:$J,3,0),IF($E399=2,INDEX(Sheet2!G:G,MATCH($C399,Sheet2!$A:$A,0)),F398))</f>
        <v>1601</v>
      </c>
      <c r="G399" s="3">
        <f>IF(AND($D399=1,$E399=1),VLOOKUP($C399,Sheet2!$A:$J,4,0),IF($E399=2,INDEX(Sheet2!H:H,MATCH($C399,Sheet2!$A:$A,0)),G398))</f>
        <v>0</v>
      </c>
      <c r="H399" s="3">
        <f>IF(AND($D399=1,$E399=1),VLOOKUP($C399,Sheet2!$A:$J,5,0),IF($E399=2,INDEX(Sheet2!I:I,MATCH($C399,Sheet2!$A:$A,0)),H398))</f>
        <v>1603</v>
      </c>
      <c r="I399" s="3">
        <f>IF(AND($D399=1,$E399=1),VLOOKUP($C399,Sheet2!$A:$J,6,0),IF($E399=2,INDEX(Sheet2!J:J,MATCH($C399,Sheet2!$A:$A,0)),I398))</f>
        <v>0</v>
      </c>
      <c r="K399" s="31">
        <v>0</v>
      </c>
      <c r="L399" s="31">
        <v>0</v>
      </c>
      <c r="M399" s="31">
        <v>0</v>
      </c>
      <c r="N399" s="27">
        <f>VLOOKUP(B399,Sheet5!$D:$G,3,0)</f>
        <v>3</v>
      </c>
      <c r="O399" s="27">
        <f>VLOOKUP(B399,Sheet5!$D:$G,4,0)</f>
        <v>480</v>
      </c>
      <c r="P399" s="27" t="s">
        <v>55</v>
      </c>
      <c r="Q399" s="27">
        <f>IFERROR(VLOOKUP(R399,Sheet2!V:X,3,FALSE),VLOOKUP(B399,Sheet5!D:H,5,0))</f>
        <v>340020009</v>
      </c>
      <c r="R399" s="27" t="str">
        <f>IF(E399=2,INDEX(Sheet2!P:P,MATCH(C399,Sheet2!A:A,0)),INDEX(Sheet2!AB:AB,MATCH(N399,Sheet2!AA:AA,0)))</f>
        <v>生命强化</v>
      </c>
      <c r="S399" s="27" t="str">
        <f>IF($E399=2,INDEX(Sheet2!Q:Q,MATCH($C399,Sheet2!$A:$A,0)),IF(OR(N399=3,N399=8,N399=13,,N399=38),INDEX(Sheet2!$AC:$AC,MATCH($N399,Sheet2!$AA:$AA,0))&amp;O399,INDEX(Sheet2!$AC:$AC,MATCH($N399,Sheet2!$AA:$AA,0))&amp;(O399/10)&amp;"%"))</f>
        <v>觉醒后基础生命上限增加480</v>
      </c>
      <c r="T399" s="3" t="str">
        <f>INDEX(Sheet6!G:G,MATCH(B399,Sheet6!A:A,0))</f>
        <v>1210002,48</v>
      </c>
      <c r="U399" s="3">
        <v>1120001</v>
      </c>
      <c r="V399" s="3">
        <f>INDEX(Sheet6!H:H,MATCH(B399,Sheet6!A:A,0))</f>
        <v>12000</v>
      </c>
      <c r="W399" s="23">
        <v>0</v>
      </c>
      <c r="X399" s="3" t="str">
        <f>VLOOKUP(B399,Sheet4!A:N,14,FALSE)</f>
        <v>1210001,20|1210002,40|1210003,20</v>
      </c>
      <c r="Y399" s="23">
        <v>1120001</v>
      </c>
      <c r="Z399" s="23">
        <f t="shared" si="11"/>
        <v>120000</v>
      </c>
      <c r="AA399" s="27" t="str">
        <f>IF($E399=2,INDEX(Sheet2!Q:Q,MATCH($C399,Sheet2!$A:$A,0)),IF(OR(N399=3,N399=8,N399=13,,N399=38),INDEX(Sheet2!$AC:$AC,MATCH($N399,Sheet2!$AA:$AA,0))&amp;O399,INDEX(Sheet2!$AC:$AC,MATCH($N399,Sheet2!$AA:$AA,0))&amp;(O399/10)&amp;"%"))</f>
        <v>觉醒后基础生命上限增加480</v>
      </c>
    </row>
    <row r="400" spans="1:27">
      <c r="A400" s="23" t="s">
        <v>53</v>
      </c>
      <c r="B400" s="23">
        <f t="shared" si="10"/>
        <v>1603</v>
      </c>
      <c r="C400" s="3">
        <v>16</v>
      </c>
      <c r="D400" s="3">
        <v>3</v>
      </c>
      <c r="E400" s="3">
        <f t="shared" si="18"/>
        <v>1</v>
      </c>
      <c r="F400" s="3">
        <f>IF(AND($D400=1,$E400=1),VLOOKUP($C400,Sheet2!$A:$J,3,0),IF($E400=2,INDEX(Sheet2!G:G,MATCH($C400,Sheet2!$A:$A,0)),F399))</f>
        <v>1601</v>
      </c>
      <c r="G400" s="3">
        <f>IF(AND($D400=1,$E400=1),VLOOKUP($C400,Sheet2!$A:$J,4,0),IF($E400=2,INDEX(Sheet2!H:H,MATCH($C400,Sheet2!$A:$A,0)),G399))</f>
        <v>0</v>
      </c>
      <c r="H400" s="3">
        <f>IF(AND($D400=1,$E400=1),VLOOKUP($C400,Sheet2!$A:$J,5,0),IF($E400=2,INDEX(Sheet2!I:I,MATCH($C400,Sheet2!$A:$A,0)),H399))</f>
        <v>1603</v>
      </c>
      <c r="I400" s="3">
        <f>IF(AND($D400=1,$E400=1),VLOOKUP($C400,Sheet2!$A:$J,6,0),IF($E400=2,INDEX(Sheet2!J:J,MATCH($C400,Sheet2!$A:$A,0)),I399))</f>
        <v>0</v>
      </c>
      <c r="K400" s="31">
        <v>0</v>
      </c>
      <c r="L400" s="31">
        <v>0</v>
      </c>
      <c r="M400" s="31">
        <v>0</v>
      </c>
      <c r="N400" s="27">
        <f>VLOOKUP(B400,Sheet5!$D:$G,3,0)</f>
        <v>38</v>
      </c>
      <c r="O400" s="27">
        <f>VLOOKUP(B400,Sheet5!$D:$G,4,0)</f>
        <v>12</v>
      </c>
      <c r="P400" s="27" t="s">
        <v>56</v>
      </c>
      <c r="Q400" s="27">
        <f>IFERROR(VLOOKUP(R400,Sheet2!V:X,3,FALSE),VLOOKUP(B400,Sheet5!D:H,5,0))</f>
        <v>340020011</v>
      </c>
      <c r="R400" s="27" t="str">
        <f>IF(E400=2,INDEX(Sheet2!P:P,MATCH(C400,Sheet2!A:A,0)),INDEX(Sheet2!AB:AB,MATCH(N400,Sheet2!AA:AA,0)))</f>
        <v>速度强化</v>
      </c>
      <c r="S400" s="27" t="str">
        <f>IF($E400=2,INDEX(Sheet2!Q:Q,MATCH($C400,Sheet2!$A:$A,0)),IF(OR(N400=3,N400=8,N400=13,,N400=38),INDEX(Sheet2!$AC:$AC,MATCH($N400,Sheet2!$AA:$AA,0))&amp;O400,INDEX(Sheet2!$AC:$AC,MATCH($N400,Sheet2!$AA:$AA,0))&amp;(O400/10)&amp;"%"))</f>
        <v>觉醒后基础速度增加12</v>
      </c>
      <c r="T400" s="3" t="str">
        <f>INDEX(Sheet6!G:G,MATCH(B400,Sheet6!A:A,0))</f>
        <v>1210005,20</v>
      </c>
      <c r="U400" s="3">
        <v>1120001</v>
      </c>
      <c r="V400" s="3">
        <f>INDEX(Sheet6!H:H,MATCH(B400,Sheet6!A:A,0))</f>
        <v>18000</v>
      </c>
      <c r="W400" s="23">
        <v>0</v>
      </c>
      <c r="X400" s="3" t="str">
        <f>VLOOKUP(B400,Sheet4!A:N,14,FALSE)</f>
        <v>1210001,36|1210002,72|1210003,36</v>
      </c>
      <c r="Y400" s="23">
        <v>1120001</v>
      </c>
      <c r="Z400" s="23">
        <f t="shared" si="11"/>
        <v>180000</v>
      </c>
      <c r="AA400" s="27" t="str">
        <f>IF($E400=2,INDEX(Sheet2!Q:Q,MATCH($C400,Sheet2!$A:$A,0)),IF(OR(N400=3,N400=8,N400=13,,N400=38),INDEX(Sheet2!$AC:$AC,MATCH($N400,Sheet2!$AA:$AA,0))&amp;O400,INDEX(Sheet2!$AC:$AC,MATCH($N400,Sheet2!$AA:$AA,0))&amp;(O400/10)&amp;"%"))</f>
        <v>觉醒后基础速度增加12</v>
      </c>
    </row>
    <row r="401" spans="1:27">
      <c r="A401" s="23" t="s">
        <v>53</v>
      </c>
      <c r="B401" s="23">
        <f t="shared" si="10"/>
        <v>1604</v>
      </c>
      <c r="C401" s="3">
        <v>16</v>
      </c>
      <c r="D401" s="3">
        <v>4</v>
      </c>
      <c r="E401" s="3">
        <f t="shared" si="18"/>
        <v>1</v>
      </c>
      <c r="F401" s="3">
        <f>IF(AND($D401=1,$E401=1),VLOOKUP($C401,Sheet2!$A:$J,3,0),IF($E401=2,INDEX(Sheet2!G:G,MATCH($C401,Sheet2!$A:$A,0)),F400))</f>
        <v>1601</v>
      </c>
      <c r="G401" s="3">
        <f>IF(AND($D401=1,$E401=1),VLOOKUP($C401,Sheet2!$A:$J,4,0),IF($E401=2,INDEX(Sheet2!H:H,MATCH($C401,Sheet2!$A:$A,0)),G400))</f>
        <v>0</v>
      </c>
      <c r="H401" s="3">
        <f>IF(AND($D401=1,$E401=1),VLOOKUP($C401,Sheet2!$A:$J,5,0),IF($E401=2,INDEX(Sheet2!I:I,MATCH($C401,Sheet2!$A:$A,0)),H400))</f>
        <v>1603</v>
      </c>
      <c r="I401" s="3">
        <f>IF(AND($D401=1,$E401=1),VLOOKUP($C401,Sheet2!$A:$J,6,0),IF($E401=2,INDEX(Sheet2!J:J,MATCH($C401,Sheet2!$A:$A,0)),I400))</f>
        <v>0</v>
      </c>
      <c r="K401" s="31">
        <v>0</v>
      </c>
      <c r="L401" s="31">
        <v>0</v>
      </c>
      <c r="M401" s="31">
        <v>0</v>
      </c>
      <c r="N401" s="27">
        <f>VLOOKUP(B401,Sheet5!$D:$G,3,0)</f>
        <v>33</v>
      </c>
      <c r="O401" s="27">
        <f>VLOOKUP(B401,Sheet5!$D:$G,4,0)</f>
        <v>40</v>
      </c>
      <c r="P401" s="27" t="s">
        <v>57</v>
      </c>
      <c r="Q401" s="27">
        <f>IFERROR(VLOOKUP(R401,Sheet2!V:X,3,FALSE),VLOOKUP(B401,Sheet5!D:H,5,0))</f>
        <v>340020003</v>
      </c>
      <c r="R401" s="27" t="str">
        <f>IF(E401=2,INDEX(Sheet2!P:P,MATCH(C401,Sheet2!A:A,0)),INDEX(Sheet2!AB:AB,MATCH(N401,Sheet2!AA:AA,0)))</f>
        <v>抵抗强化</v>
      </c>
      <c r="S401" s="27" t="str">
        <f>IF($E401=2,INDEX(Sheet2!Q:Q,MATCH($C401,Sheet2!$A:$A,0)),IF(OR(N401=3,N401=8,N401=13,,N401=38),INDEX(Sheet2!$AC:$AC,MATCH($N401,Sheet2!$AA:$AA,0))&amp;O401,INDEX(Sheet2!$AC:$AC,MATCH($N401,Sheet2!$AA:$AA,0))&amp;(O401/10)&amp;"%"))</f>
        <v>觉醒后基础效果抵抗增加4%</v>
      </c>
      <c r="T401" s="3" t="str">
        <f>INDEX(Sheet6!G:G,MATCH(B401,Sheet6!A:A,0))</f>
        <v>1210005,24</v>
      </c>
      <c r="U401" s="3">
        <v>1120001</v>
      </c>
      <c r="V401" s="3">
        <f>INDEX(Sheet6!H:H,MATCH(B401,Sheet6!A:A,0))</f>
        <v>26900</v>
      </c>
      <c r="W401" s="23">
        <v>0</v>
      </c>
      <c r="X401" s="3" t="str">
        <f>VLOOKUP(B401,Sheet4!A:N,14,FALSE)</f>
        <v>1210001,56|1210002,112|1210003,56</v>
      </c>
      <c r="Y401" s="23">
        <v>1120001</v>
      </c>
      <c r="Z401" s="23">
        <f t="shared" si="11"/>
        <v>269000</v>
      </c>
      <c r="AA401" s="27" t="str">
        <f>IF($E401=2,INDEX(Sheet2!Q:Q,MATCH($C401,Sheet2!$A:$A,0)),IF(OR(N401=3,N401=8,N401=13,,N401=38),INDEX(Sheet2!$AC:$AC,MATCH($N401,Sheet2!$AA:$AA,0))&amp;O401,INDEX(Sheet2!$AC:$AC,MATCH($N401,Sheet2!$AA:$AA,0))&amp;(O401/10)&amp;"%"))</f>
        <v>觉醒后基础效果抵抗增加4%</v>
      </c>
    </row>
    <row r="402" spans="1:27">
      <c r="A402" s="23" t="s">
        <v>53</v>
      </c>
      <c r="B402" s="23">
        <f t="shared" si="10"/>
        <v>1605</v>
      </c>
      <c r="C402" s="3">
        <v>16</v>
      </c>
      <c r="D402" s="3">
        <v>5</v>
      </c>
      <c r="E402" s="3">
        <f t="shared" si="18"/>
        <v>1</v>
      </c>
      <c r="F402" s="3">
        <f>IF(AND($D402=1,$E402=1),VLOOKUP($C402,Sheet2!$A:$J,3,0),IF($E402=2,INDEX(Sheet2!G:G,MATCH($C402,Sheet2!$A:$A,0)),F401))</f>
        <v>1601</v>
      </c>
      <c r="G402" s="3">
        <f>IF(AND($D402=1,$E402=1),VLOOKUP($C402,Sheet2!$A:$J,4,0),IF($E402=2,INDEX(Sheet2!H:H,MATCH($C402,Sheet2!$A:$A,0)),G401))</f>
        <v>0</v>
      </c>
      <c r="H402" s="3">
        <f>IF(AND($D402=1,$E402=1),VLOOKUP($C402,Sheet2!$A:$J,5,0),IF($E402=2,INDEX(Sheet2!I:I,MATCH($C402,Sheet2!$A:$A,0)),H401))</f>
        <v>1603</v>
      </c>
      <c r="I402" s="3">
        <f>IF(AND($D402=1,$E402=1),VLOOKUP($C402,Sheet2!$A:$J,6,0),IF($E402=2,INDEX(Sheet2!J:J,MATCH($C402,Sheet2!$A:$A,0)),I401))</f>
        <v>0</v>
      </c>
      <c r="K402" s="31">
        <v>0</v>
      </c>
      <c r="L402" s="31">
        <v>0</v>
      </c>
      <c r="M402" s="31">
        <v>0</v>
      </c>
      <c r="N402" s="27">
        <f>VLOOKUP(B402,Sheet5!$D:$G,3,0)</f>
        <v>13</v>
      </c>
      <c r="O402" s="27">
        <f>VLOOKUP(B402,Sheet5!$D:$G,4,0)</f>
        <v>104</v>
      </c>
      <c r="P402" s="27" t="s">
        <v>58</v>
      </c>
      <c r="Q402" s="27">
        <f>IFERROR(VLOOKUP(R402,Sheet2!V:X,3,FALSE),VLOOKUP(B402,Sheet5!D:H,5,0))</f>
        <v>340020004</v>
      </c>
      <c r="R402" s="27" t="str">
        <f>IF(E402=2,INDEX(Sheet2!P:P,MATCH(C402,Sheet2!A:A,0)),INDEX(Sheet2!AB:AB,MATCH(N402,Sheet2!AA:AA,0)))</f>
        <v>防御强化</v>
      </c>
      <c r="S402" s="27" t="str">
        <f>IF($E402=2,INDEX(Sheet2!Q:Q,MATCH($C402,Sheet2!$A:$A,0)),IF(OR(N402=3,N402=8,N402=13,,N402=38),INDEX(Sheet2!$AC:$AC,MATCH($N402,Sheet2!$AA:$AA,0))&amp;O402,INDEX(Sheet2!$AC:$AC,MATCH($N402,Sheet2!$AA:$AA,0))&amp;(O402/10)&amp;"%"))</f>
        <v>觉醒后基础防御力增加104</v>
      </c>
      <c r="T402" s="3" t="str">
        <f>INDEX(Sheet6!G:G,MATCH(B402,Sheet6!A:A,0))</f>
        <v>1210005,32</v>
      </c>
      <c r="U402" s="3">
        <v>1120001</v>
      </c>
      <c r="V402" s="3">
        <f>INDEX(Sheet6!H:H,MATCH(B402,Sheet6!A:A,0))</f>
        <v>37600</v>
      </c>
      <c r="W402" s="23">
        <v>0</v>
      </c>
      <c r="X402" s="3" t="str">
        <f>VLOOKUP(B402,Sheet4!A:N,14,FALSE)</f>
        <v>1210001,80|1210002,160|1210003,80</v>
      </c>
      <c r="Y402" s="23">
        <v>1120001</v>
      </c>
      <c r="Z402" s="23">
        <f t="shared" si="11"/>
        <v>376000</v>
      </c>
      <c r="AA402" s="27" t="str">
        <f>IF($E402=2,INDEX(Sheet2!Q:Q,MATCH($C402,Sheet2!$A:$A,0)),IF(OR(N402=3,N402=8,N402=13,,N402=38),INDEX(Sheet2!$AC:$AC,MATCH($N402,Sheet2!$AA:$AA,0))&amp;O402,INDEX(Sheet2!$AC:$AC,MATCH($N402,Sheet2!$AA:$AA,0))&amp;(O402/10)&amp;"%"))</f>
        <v>觉醒后基础防御力增加104</v>
      </c>
    </row>
    <row r="403" spans="1:27">
      <c r="A403" s="23" t="s">
        <v>53</v>
      </c>
      <c r="B403" s="23">
        <f t="shared" si="10"/>
        <v>1606</v>
      </c>
      <c r="C403" s="3">
        <v>16</v>
      </c>
      <c r="D403" s="3">
        <v>6</v>
      </c>
      <c r="E403" s="3">
        <f t="shared" si="18"/>
        <v>1</v>
      </c>
      <c r="F403" s="3">
        <f>IF(AND($D403=1,$E403=1),VLOOKUP($C403,Sheet2!$A:$J,3,0),IF($E403=2,INDEX(Sheet2!G:G,MATCH($C403,Sheet2!$A:$A,0)),F402))</f>
        <v>1601</v>
      </c>
      <c r="G403" s="3">
        <f>IF(AND($D403=1,$E403=1),VLOOKUP($C403,Sheet2!$A:$J,4,0),IF($E403=2,INDEX(Sheet2!H:H,MATCH($C403,Sheet2!$A:$A,0)),G402))</f>
        <v>0</v>
      </c>
      <c r="H403" s="3">
        <f>IF(AND($D403=1,$E403=1),VLOOKUP($C403,Sheet2!$A:$J,5,0),IF($E403=2,INDEX(Sheet2!I:I,MATCH($C403,Sheet2!$A:$A,0)),H402))</f>
        <v>1603</v>
      </c>
      <c r="I403" s="3">
        <f>IF(AND($D403=1,$E403=1),VLOOKUP($C403,Sheet2!$A:$J,6,0),IF($E403=2,INDEX(Sheet2!J:J,MATCH($C403,Sheet2!$A:$A,0)),I402))</f>
        <v>0</v>
      </c>
      <c r="K403" s="31">
        <v>0</v>
      </c>
      <c r="L403" s="31">
        <v>0</v>
      </c>
      <c r="M403" s="31">
        <v>0</v>
      </c>
      <c r="N403" s="27">
        <f>VLOOKUP(B403,Sheet5!$D:$G,3,0)</f>
        <v>3</v>
      </c>
      <c r="O403" s="27">
        <f>VLOOKUP(B403,Sheet5!$D:$G,4,0)</f>
        <v>960</v>
      </c>
      <c r="P403" s="27" t="s">
        <v>59</v>
      </c>
      <c r="Q403" s="27">
        <f>IFERROR(VLOOKUP(R403,Sheet2!V:X,3,FALSE),VLOOKUP(B403,Sheet5!D:H,5,0))</f>
        <v>340020010</v>
      </c>
      <c r="R403" s="27" t="str">
        <f>IF(E403=2,INDEX(Sheet2!P:P,MATCH(C403,Sheet2!A:A,0)),INDEX(Sheet2!AB:AB,MATCH(N403,Sheet2!AA:AA,0)))</f>
        <v>生命强化</v>
      </c>
      <c r="S403" s="27" t="str">
        <f>IF($E403=2,INDEX(Sheet2!Q:Q,MATCH($C403,Sheet2!$A:$A,0)),IF(OR(N403=3,N403=8,N403=13,,N403=38),INDEX(Sheet2!$AC:$AC,MATCH($N403,Sheet2!$AA:$AA,0))&amp;O403,INDEX(Sheet2!$AC:$AC,MATCH($N403,Sheet2!$AA:$AA,0))&amp;(O403/10)&amp;"%"))</f>
        <v>觉醒后基础生命上限增加960</v>
      </c>
      <c r="T403" s="3" t="str">
        <f>INDEX(Sheet6!G:G,MATCH(B403,Sheet6!A:A,0))</f>
        <v>1210008,12</v>
      </c>
      <c r="U403" s="3">
        <v>1120001</v>
      </c>
      <c r="V403" s="3">
        <f>INDEX(Sheet6!H:H,MATCH(B403,Sheet6!A:A,0))</f>
        <v>51600</v>
      </c>
      <c r="W403" s="23">
        <v>0</v>
      </c>
      <c r="X403" s="3" t="str">
        <f>VLOOKUP(B403,Sheet4!A:N,14,FALSE)</f>
        <v>1210001,108|1210002,216|1210003,108</v>
      </c>
      <c r="Y403" s="23">
        <v>1120001</v>
      </c>
      <c r="Z403" s="23">
        <f t="shared" si="11"/>
        <v>516000</v>
      </c>
      <c r="AA403" s="27" t="str">
        <f>IF($E403=2,INDEX(Sheet2!Q:Q,MATCH($C403,Sheet2!$A:$A,0)),IF(OR(N403=3,N403=8,N403=13,,N403=38),INDEX(Sheet2!$AC:$AC,MATCH($N403,Sheet2!$AA:$AA,0))&amp;O403,INDEX(Sheet2!$AC:$AC,MATCH($N403,Sheet2!$AA:$AA,0))&amp;(O403/10)&amp;"%"))</f>
        <v>觉醒后基础生命上限增加960</v>
      </c>
    </row>
    <row r="404" spans="1:27">
      <c r="A404" s="23" t="s">
        <v>53</v>
      </c>
      <c r="B404" s="23">
        <f t="shared" si="10"/>
        <v>1607</v>
      </c>
      <c r="C404" s="3">
        <v>16</v>
      </c>
      <c r="D404" s="3">
        <v>7</v>
      </c>
      <c r="E404" s="3">
        <f t="shared" si="18"/>
        <v>2</v>
      </c>
      <c r="F404" s="3">
        <f>IF(AND($D404=1,$E404=1),VLOOKUP($C404,Sheet2!$A:$J,3,0),IF($E404=2,INDEX(Sheet2!G:G,MATCH($C404,Sheet2!$A:$A,0)),F403))</f>
        <v>1601</v>
      </c>
      <c r="G404" s="3">
        <f>IF(AND($D404=1,$E404=1),VLOOKUP($C404,Sheet2!$A:$J,4,0),IF($E404=2,INDEX(Sheet2!H:H,MATCH($C404,Sheet2!$A:$A,0)),G403))</f>
        <v>1602</v>
      </c>
      <c r="H404" s="3">
        <f>IF(AND($D404=1,$E404=1),VLOOKUP($C404,Sheet2!$A:$J,5,0),IF($E404=2,INDEX(Sheet2!I:I,MATCH($C404,Sheet2!$A:$A,0)),H403))</f>
        <v>1603</v>
      </c>
      <c r="I404" s="3">
        <f>IF(AND($D404=1,$E404=1),VLOOKUP($C404,Sheet2!$A:$J,6,0),IF($E404=2,INDEX(Sheet2!J:J,MATCH($C404,Sheet2!$A:$A,0)),I403))</f>
        <v>0</v>
      </c>
      <c r="K404" s="31">
        <v>0</v>
      </c>
      <c r="L404" s="31">
        <v>0</v>
      </c>
      <c r="M404" s="31">
        <v>0</v>
      </c>
      <c r="N404" s="27">
        <f>VLOOKUP(B404,Sheet5!$D:$G,3,0)</f>
        <v>0</v>
      </c>
      <c r="O404" s="27">
        <f>VLOOKUP(B404,Sheet5!$D:$G,4,0)</f>
        <v>0</v>
      </c>
      <c r="P404" s="27" t="s">
        <v>60</v>
      </c>
      <c r="Q404" s="27">
        <f>IFERROR(VLOOKUP(R404,Sheet2!V:X,3,FALSE),VLOOKUP(B404,Sheet5!D:H,5,0))</f>
        <v>311001602</v>
      </c>
      <c r="R404" s="27" t="str">
        <f>IF(E404=2,INDEX(Sheet2!P:P,MATCH(C404,Sheet2!A:A,0)),INDEX(Sheet2!AB:AB,MATCH(N404,Sheet2!AA:AA,0)))</f>
        <v>蜷局受身</v>
      </c>
      <c r="S404" s="27" t="str">
        <f>IF($E404=2,INDEX(Sheet2!Q:Q,MATCH($C404,Sheet2!$A:$A,0)),IF(OR(N404=3,N404=8,N404=13,,N404=38),INDEX(Sheet2!$AC:$AC,MATCH($N404,Sheet2!$AA:$AA,0))&amp;O404,INDEX(Sheet2!$AC:$AC,MATCH($N404,Sheet2!$AA:$AA,0))&amp;(O404/10)&amp;"%"))</f>
        <v>友方单位处于&lt;color=#f2b600&gt;战斗指挥&lt;/color&gt;效果时，受到伤害降低&lt;color=#e56000&gt;5%&lt;/color&gt;</v>
      </c>
      <c r="T404" s="3" t="str">
        <f>INDEX(Sheet6!G:G,MATCH(B404,Sheet6!A:A,0))</f>
        <v>1210008,16</v>
      </c>
      <c r="U404" s="3">
        <v>1120001</v>
      </c>
      <c r="V404" s="3">
        <f>INDEX(Sheet6!H:H,MATCH(B404,Sheet6!A:A,0))</f>
        <v>69600</v>
      </c>
      <c r="W404" s="23">
        <v>0</v>
      </c>
      <c r="X404" s="3" t="str">
        <f>VLOOKUP(B404,Sheet4!A:N,14,FALSE)</f>
        <v>1210001,140|1210002,280|1210003,140</v>
      </c>
      <c r="Y404" s="23">
        <v>1120001</v>
      </c>
      <c r="Z404" s="23">
        <f t="shared" si="11"/>
        <v>696000</v>
      </c>
      <c r="AA404" s="27" t="str">
        <f>IF($E404=2,INDEX(Sheet2!Q:Q,MATCH($C404,Sheet2!$A:$A,0)),IF(OR(N404=3,N404=8,N404=13,,N404=38),INDEX(Sheet2!$AC:$AC,MATCH($N404,Sheet2!$AA:$AA,0))&amp;O404,INDEX(Sheet2!$AC:$AC,MATCH($N404,Sheet2!$AA:$AA,0))&amp;(O404/10)&amp;"%"))</f>
        <v>友方单位处于&lt;color=#f2b600&gt;战斗指挥&lt;/color&gt;效果时，受到伤害降低&lt;color=#e56000&gt;5%&lt;/color&gt;</v>
      </c>
    </row>
    <row r="405" spans="1:27">
      <c r="A405" s="23" t="s">
        <v>53</v>
      </c>
      <c r="B405" s="23">
        <f t="shared" ref="B405:B425" si="19">C405*100+D405</f>
        <v>1608</v>
      </c>
      <c r="C405" s="3">
        <v>16</v>
      </c>
      <c r="D405" s="3">
        <v>8</v>
      </c>
      <c r="E405" s="3">
        <f t="shared" si="18"/>
        <v>1</v>
      </c>
      <c r="F405" s="3">
        <f>IF(AND($D405=1,$E405=1),VLOOKUP($C405,Sheet2!$A:$J,3,0),IF($E405=2,INDEX(Sheet2!G:G,MATCH($C405,Sheet2!$A:$A,0)),F404))</f>
        <v>1601</v>
      </c>
      <c r="G405" s="3">
        <f>IF(AND($D405=1,$E405=1),VLOOKUP($C405,Sheet2!$A:$J,4,0),IF($E405=2,INDEX(Sheet2!H:H,MATCH($C405,Sheet2!$A:$A,0)),G404))</f>
        <v>1602</v>
      </c>
      <c r="H405" s="3">
        <f>IF(AND($D405=1,$E405=1),VLOOKUP($C405,Sheet2!$A:$J,5,0),IF($E405=2,INDEX(Sheet2!I:I,MATCH($C405,Sheet2!$A:$A,0)),H404))</f>
        <v>1603</v>
      </c>
      <c r="I405" s="3">
        <f>IF(AND($D405=1,$E405=1),VLOOKUP($C405,Sheet2!$A:$J,6,0),IF($E405=2,INDEX(Sheet2!J:J,MATCH($C405,Sheet2!$A:$A,0)),I404))</f>
        <v>0</v>
      </c>
      <c r="K405" s="31">
        <v>0</v>
      </c>
      <c r="L405" s="31">
        <v>0</v>
      </c>
      <c r="M405" s="31">
        <v>0</v>
      </c>
      <c r="N405" s="27">
        <f>VLOOKUP(B405,Sheet5!$D:$G,3,0)</f>
        <v>13</v>
      </c>
      <c r="O405" s="27">
        <f>VLOOKUP(B405,Sheet5!$D:$G,4,0)</f>
        <v>52</v>
      </c>
      <c r="P405" s="27" t="s">
        <v>54</v>
      </c>
      <c r="Q405" s="27">
        <f>IFERROR(VLOOKUP(R405,Sheet2!V:X,3,FALSE),VLOOKUP(B405,Sheet5!D:H,5,0))</f>
        <v>340020005</v>
      </c>
      <c r="R405" s="27" t="str">
        <f>IF($E405=2,INDEX(Sheet2!P:P,MATCH($C405,Sheet2!$A:$A,0)),INDEX(Sheet2!$AB:$AB,MATCH($N405,Sheet2!$AA:$AA,0)))</f>
        <v>防御强化</v>
      </c>
      <c r="S405" s="27" t="str">
        <f>IF($E405=2,INDEX(Sheet2!Q:Q,MATCH($C405,Sheet2!$A:$A,0)),IF(OR(N405=3,N405=8,N405=13,,N405=38),INDEX(Sheet2!$AC:$AC,MATCH($N405,Sheet2!$AA:$AA,0))&amp;O405,INDEX(Sheet2!$AC:$AC,MATCH($N405,Sheet2!$AA:$AA,0))&amp;(O405/10)&amp;"%"))</f>
        <v>觉醒后基础防御力增加52</v>
      </c>
      <c r="T405" s="3" t="str">
        <f>INDEX(Sheet6!G:G,MATCH(B405,Sheet6!A:A,0))</f>
        <v>1210008,5|1430002,1</v>
      </c>
      <c r="U405" s="3">
        <v>1120001</v>
      </c>
      <c r="V405" s="3">
        <f>INDEX(Sheet6!H:H,MATCH(B405,Sheet6!A:A,0))</f>
        <v>15600</v>
      </c>
      <c r="W405" s="23">
        <v>0</v>
      </c>
      <c r="X405" s="3" t="s">
        <v>1330</v>
      </c>
      <c r="Y405" s="23">
        <v>1120001</v>
      </c>
      <c r="Z405" s="23">
        <v>104000</v>
      </c>
      <c r="AA405" s="27" t="str">
        <f>IF($E405=2,INDEX(Sheet2!Q:Q,MATCH($C405,Sheet2!$A:$A,0)),IF(OR(N405=3,N405=8,N405=13,,N405=38),INDEX(Sheet2!$AC:$AC,MATCH($N405,Sheet2!$AA:$AA,0))&amp;O405,INDEX(Sheet2!$AC:$AC,MATCH($N405,Sheet2!$AA:$AA,0))&amp;(O405/10)&amp;"%"))</f>
        <v>觉醒后基础防御力增加52</v>
      </c>
    </row>
    <row r="406" spans="1:27">
      <c r="A406" s="23" t="s">
        <v>53</v>
      </c>
      <c r="B406" s="23">
        <f t="shared" si="19"/>
        <v>1609</v>
      </c>
      <c r="C406" s="3">
        <v>16</v>
      </c>
      <c r="D406" s="3">
        <v>9</v>
      </c>
      <c r="E406" s="3">
        <f t="shared" si="18"/>
        <v>1</v>
      </c>
      <c r="F406" s="3">
        <f>IF(AND($D406=1,$E406=1),VLOOKUP($C406,Sheet2!$A:$J,3,0),IF($E406=2,INDEX(Sheet2!G:G,MATCH($C406,Sheet2!$A:$A,0)),F405))</f>
        <v>1601</v>
      </c>
      <c r="G406" s="3">
        <f>IF(AND($D406=1,$E406=1),VLOOKUP($C406,Sheet2!$A:$J,4,0),IF($E406=2,INDEX(Sheet2!H:H,MATCH($C406,Sheet2!$A:$A,0)),G405))</f>
        <v>1602</v>
      </c>
      <c r="H406" s="3">
        <f>IF(AND($D406=1,$E406=1),VLOOKUP($C406,Sheet2!$A:$J,5,0),IF($E406=2,INDEX(Sheet2!I:I,MATCH($C406,Sheet2!$A:$A,0)),H405))</f>
        <v>1603</v>
      </c>
      <c r="I406" s="3">
        <f>IF(AND($D406=1,$E406=1),VLOOKUP($C406,Sheet2!$A:$J,6,0),IF($E406=2,INDEX(Sheet2!J:J,MATCH($C406,Sheet2!$A:$A,0)),I405))</f>
        <v>0</v>
      </c>
      <c r="K406" s="31">
        <v>0</v>
      </c>
      <c r="L406" s="31">
        <v>0</v>
      </c>
      <c r="M406" s="31">
        <v>0</v>
      </c>
      <c r="N406" s="27">
        <f>VLOOKUP(B406,Sheet5!$D:$G,3,0)</f>
        <v>3</v>
      </c>
      <c r="O406" s="27">
        <f>VLOOKUP(B406,Sheet5!$D:$G,4,0)</f>
        <v>480</v>
      </c>
      <c r="P406" s="27" t="s">
        <v>55</v>
      </c>
      <c r="Q406" s="27">
        <f>IFERROR(VLOOKUP(R406,Sheet2!V:X,3,FALSE),VLOOKUP(B406,Sheet5!D:H,5,0))</f>
        <v>340020009</v>
      </c>
      <c r="R406" s="27" t="str">
        <f>IF(E406=2,INDEX(Sheet2!P:P,MATCH(C406,Sheet2!A:A,0)),INDEX(Sheet2!AB:AB,MATCH(N406,Sheet2!AA:AA,0)))</f>
        <v>生命强化</v>
      </c>
      <c r="S406" s="27" t="str">
        <f>IF($E406=2,INDEX(Sheet2!Q:Q,MATCH($C406,Sheet2!$A:$A,0)),IF(OR(N406=3,N406=8,N406=13,,N406=38),INDEX(Sheet2!$AC:$AC,MATCH($N406,Sheet2!$AA:$AA,0))&amp;O406,INDEX(Sheet2!$AC:$AC,MATCH($N406,Sheet2!$AA:$AA,0))&amp;(O406/10)&amp;"%"))</f>
        <v>觉醒后基础生命上限增加480</v>
      </c>
      <c r="T406" s="3" t="str">
        <f>INDEX(Sheet6!G:G,MATCH(B406,Sheet6!A:A,0))</f>
        <v>1210008,8|1430002,2</v>
      </c>
      <c r="U406" s="3">
        <v>1120001</v>
      </c>
      <c r="V406" s="3">
        <f>INDEX(Sheet6!H:H,MATCH(B406,Sheet6!A:A,0))</f>
        <v>18000</v>
      </c>
      <c r="W406" s="23">
        <v>0</v>
      </c>
      <c r="X406" s="3" t="s">
        <v>1331</v>
      </c>
      <c r="Y406" s="23">
        <v>1120001</v>
      </c>
      <c r="Z406" s="23">
        <v>120000</v>
      </c>
      <c r="AA406" s="27" t="str">
        <f>IF($E406=2,INDEX(Sheet2!Q:Q,MATCH($C406,Sheet2!$A:$A,0)),IF(OR(N406=3,N406=8,N406=13,,N406=38),INDEX(Sheet2!$AC:$AC,MATCH($N406,Sheet2!$AA:$AA,0))&amp;O406,INDEX(Sheet2!$AC:$AC,MATCH($N406,Sheet2!$AA:$AA,0))&amp;(O406/10)&amp;"%"))</f>
        <v>觉醒后基础生命上限增加480</v>
      </c>
    </row>
    <row r="407" spans="1:27">
      <c r="A407" s="23" t="s">
        <v>53</v>
      </c>
      <c r="B407" s="23">
        <f t="shared" si="19"/>
        <v>1610</v>
      </c>
      <c r="C407" s="3">
        <v>16</v>
      </c>
      <c r="D407" s="3">
        <v>10</v>
      </c>
      <c r="E407" s="3">
        <f t="shared" si="18"/>
        <v>1</v>
      </c>
      <c r="F407" s="3">
        <f>IF(AND($D407=1,$E407=1),VLOOKUP($C407,Sheet2!$A:$J,3,0),IF($E407=2,INDEX(Sheet2!G:G,MATCH($C407,Sheet2!$A:$A,0)),F406))</f>
        <v>1601</v>
      </c>
      <c r="G407" s="3">
        <f>IF(AND($D407=1,$E407=1),VLOOKUP($C407,Sheet2!$A:$J,4,0),IF($E407=2,INDEX(Sheet2!H:H,MATCH($C407,Sheet2!$A:$A,0)),G406))</f>
        <v>1602</v>
      </c>
      <c r="H407" s="3">
        <f>IF(AND($D407=1,$E407=1),VLOOKUP($C407,Sheet2!$A:$J,5,0),IF($E407=2,INDEX(Sheet2!I:I,MATCH($C407,Sheet2!$A:$A,0)),H406))</f>
        <v>1603</v>
      </c>
      <c r="I407" s="3">
        <f>IF(AND($D407=1,$E407=1),VLOOKUP($C407,Sheet2!$A:$J,6,0),IF($E407=2,INDEX(Sheet2!J:J,MATCH($C407,Sheet2!$A:$A,0)),I406))</f>
        <v>0</v>
      </c>
      <c r="K407" s="31">
        <v>0</v>
      </c>
      <c r="L407" s="31">
        <v>0</v>
      </c>
      <c r="M407" s="31">
        <v>0</v>
      </c>
      <c r="N407" s="27">
        <f>VLOOKUP(B407,Sheet5!$D:$G,3,0)</f>
        <v>13</v>
      </c>
      <c r="O407" s="27">
        <f>VLOOKUP(B407,Sheet5!$D:$G,4,0)</f>
        <v>52</v>
      </c>
      <c r="P407" s="27" t="s">
        <v>56</v>
      </c>
      <c r="Q407" s="27">
        <f>IFERROR(VLOOKUP(R407,Sheet2!V:X,3,FALSE),VLOOKUP(B407,Sheet5!D:H,5,0))</f>
        <v>340020005</v>
      </c>
      <c r="R407" s="27" t="str">
        <f>IF(E407=2,INDEX(Sheet2!P:P,MATCH(C407,Sheet2!A:A,0)),INDEX(Sheet2!AB:AB,MATCH(N407,Sheet2!AA:AA,0)))</f>
        <v>防御强化</v>
      </c>
      <c r="S407" s="27" t="str">
        <f>IF($E407=2,INDEX(Sheet2!Q:Q,MATCH($C407,Sheet2!$A:$A,0)),IF(OR(N407=3,N407=8,N407=13,,N407=38),INDEX(Sheet2!$AC:$AC,MATCH($N407,Sheet2!$AA:$AA,0))&amp;O407,INDEX(Sheet2!$AC:$AC,MATCH($N407,Sheet2!$AA:$AA,0))&amp;(O407/10)&amp;"%"))</f>
        <v>觉醒后基础防御力增加52</v>
      </c>
      <c r="T407" s="3" t="str">
        <f>INDEX(Sheet6!G:G,MATCH(B407,Sheet6!A:A,0))</f>
        <v>1210008,10|1430002,3</v>
      </c>
      <c r="U407" s="3">
        <v>1120001</v>
      </c>
      <c r="V407" s="3">
        <f>INDEX(Sheet6!H:H,MATCH(B407,Sheet6!A:A,0))</f>
        <v>27000</v>
      </c>
      <c r="W407" s="23">
        <v>0</v>
      </c>
      <c r="X407" s="3" t="s">
        <v>1332</v>
      </c>
      <c r="Y407" s="23">
        <v>1120001</v>
      </c>
      <c r="Z407" s="23">
        <v>180000</v>
      </c>
      <c r="AA407" s="27" t="str">
        <f>IF($E407=2,INDEX(Sheet2!Q:Q,MATCH($C407,Sheet2!$A:$A,0)),IF(OR(N407=3,N407=8,N407=13,,N407=38),INDEX(Sheet2!$AC:$AC,MATCH($N407,Sheet2!$AA:$AA,0))&amp;O407,INDEX(Sheet2!$AC:$AC,MATCH($N407,Sheet2!$AA:$AA,0))&amp;(O407/10)&amp;"%"))</f>
        <v>觉醒后基础防御力增加52</v>
      </c>
    </row>
    <row r="408" spans="1:27">
      <c r="A408" s="23" t="s">
        <v>53</v>
      </c>
      <c r="B408" s="23">
        <f t="shared" si="19"/>
        <v>1611</v>
      </c>
      <c r="C408" s="3">
        <v>16</v>
      </c>
      <c r="D408" s="3">
        <v>11</v>
      </c>
      <c r="E408" s="3">
        <f t="shared" si="18"/>
        <v>1</v>
      </c>
      <c r="F408" s="3">
        <f>IF(AND($D408=1,$E408=1),VLOOKUP($C408,Sheet2!$A:$J,3,0),IF($E408=2,INDEX(Sheet2!G:G,MATCH($C408,Sheet2!$A:$A,0)),F407))</f>
        <v>1601</v>
      </c>
      <c r="G408" s="3">
        <f>IF(AND($D408=1,$E408=1),VLOOKUP($C408,Sheet2!$A:$J,4,0),IF($E408=2,INDEX(Sheet2!H:H,MATCH($C408,Sheet2!$A:$A,0)),G407))</f>
        <v>1602</v>
      </c>
      <c r="H408" s="3">
        <f>IF(AND($D408=1,$E408=1),VLOOKUP($C408,Sheet2!$A:$J,5,0),IF($E408=2,INDEX(Sheet2!I:I,MATCH($C408,Sheet2!$A:$A,0)),H407))</f>
        <v>1603</v>
      </c>
      <c r="I408" s="3">
        <f>IF(AND($D408=1,$E408=1),VLOOKUP($C408,Sheet2!$A:$J,6,0),IF($E408=2,INDEX(Sheet2!J:J,MATCH($C408,Sheet2!$A:$A,0)),I407))</f>
        <v>0</v>
      </c>
      <c r="K408" s="31">
        <v>0</v>
      </c>
      <c r="L408" s="31">
        <v>0</v>
      </c>
      <c r="M408" s="31">
        <v>0</v>
      </c>
      <c r="N408" s="27">
        <f>VLOOKUP(B408,Sheet5!$D:$G,3,0)</f>
        <v>33</v>
      </c>
      <c r="O408" s="27">
        <f>VLOOKUP(B408,Sheet5!$D:$G,4,0)</f>
        <v>40</v>
      </c>
      <c r="P408" s="27" t="s">
        <v>57</v>
      </c>
      <c r="Q408" s="27">
        <f>IFERROR(VLOOKUP(R408,Sheet2!V:X,3,FALSE),VLOOKUP(B408,Sheet5!D:H,5,0))</f>
        <v>340020003</v>
      </c>
      <c r="R408" s="27" t="str">
        <f>IF(E408=2,INDEX(Sheet2!P:P,MATCH(C408,Sheet2!A:A,0)),INDEX(Sheet2!AB:AB,MATCH(N408,Sheet2!AA:AA,0)))</f>
        <v>抵抗强化</v>
      </c>
      <c r="S408" s="27" t="str">
        <f>IF($E408=2,INDEX(Sheet2!Q:Q,MATCH($C408,Sheet2!$A:$A,0)),IF(OR(N408=3,N408=8,N408=13,,N408=38),INDEX(Sheet2!$AC:$AC,MATCH($N408,Sheet2!$AA:$AA,0))&amp;O408,INDEX(Sheet2!$AC:$AC,MATCH($N408,Sheet2!$AA:$AA,0))&amp;(O408/10)&amp;"%"))</f>
        <v>觉醒后基础效果抵抗增加4%</v>
      </c>
      <c r="T408" s="3" t="str">
        <f>INDEX(Sheet6!G:G,MATCH(B408,Sheet6!A:A,0))</f>
        <v>1210008,12|1430002,4</v>
      </c>
      <c r="U408" s="3">
        <v>1120001</v>
      </c>
      <c r="V408" s="3">
        <f>INDEX(Sheet6!H:H,MATCH(B408,Sheet6!A:A,0))</f>
        <v>40350</v>
      </c>
      <c r="W408" s="23">
        <v>0</v>
      </c>
      <c r="X408" s="3" t="s">
        <v>1333</v>
      </c>
      <c r="Y408" s="23">
        <v>1120001</v>
      </c>
      <c r="Z408" s="23">
        <v>269000</v>
      </c>
      <c r="AA408" s="27" t="str">
        <f>IF($E408=2,INDEX(Sheet2!Q:Q,MATCH($C408,Sheet2!$A:$A,0)),IF(OR(N408=3,N408=8,N408=13,,N408=38),INDEX(Sheet2!$AC:$AC,MATCH($N408,Sheet2!$AA:$AA,0))&amp;O408,INDEX(Sheet2!$AC:$AC,MATCH($N408,Sheet2!$AA:$AA,0))&amp;(O408/10)&amp;"%"))</f>
        <v>觉醒后基础效果抵抗增加4%</v>
      </c>
    </row>
    <row r="409" spans="1:27">
      <c r="A409" s="23" t="s">
        <v>53</v>
      </c>
      <c r="B409" s="23">
        <f t="shared" si="19"/>
        <v>1612</v>
      </c>
      <c r="C409" s="3">
        <v>16</v>
      </c>
      <c r="D409" s="3">
        <v>12</v>
      </c>
      <c r="E409" s="3">
        <f t="shared" si="18"/>
        <v>1</v>
      </c>
      <c r="F409" s="3">
        <f>IF(AND($D409=1,$E409=1),VLOOKUP($C409,Sheet2!$A:$J,3,0),IF($E409=2,INDEX(Sheet2!G:G,MATCH($C409,Sheet2!$A:$A,0)),F408))</f>
        <v>1601</v>
      </c>
      <c r="G409" s="3">
        <f>IF(AND($D409=1,$E409=1),VLOOKUP($C409,Sheet2!$A:$J,4,0),IF($E409=2,INDEX(Sheet2!H:H,MATCH($C409,Sheet2!$A:$A,0)),G408))</f>
        <v>1602</v>
      </c>
      <c r="H409" s="3">
        <f>IF(AND($D409=1,$E409=1),VLOOKUP($C409,Sheet2!$A:$J,5,0),IF($E409=2,INDEX(Sheet2!I:I,MATCH($C409,Sheet2!$A:$A,0)),H408))</f>
        <v>1603</v>
      </c>
      <c r="I409" s="3">
        <f>IF(AND($D409=1,$E409=1),VLOOKUP($C409,Sheet2!$A:$J,6,0),IF($E409=2,INDEX(Sheet2!J:J,MATCH($C409,Sheet2!$A:$A,0)),I408))</f>
        <v>0</v>
      </c>
      <c r="K409" s="31">
        <v>0</v>
      </c>
      <c r="L409" s="31">
        <v>0</v>
      </c>
      <c r="M409" s="31">
        <v>0</v>
      </c>
      <c r="N409" s="27">
        <f>VLOOKUP(B409,Sheet5!$D:$G,3,0)</f>
        <v>13</v>
      </c>
      <c r="O409" s="27">
        <f>VLOOKUP(B409,Sheet5!$D:$G,4,0)</f>
        <v>104</v>
      </c>
      <c r="P409" s="27" t="s">
        <v>58</v>
      </c>
      <c r="Q409" s="27">
        <f>IFERROR(VLOOKUP(R409,Sheet2!V:X,3,FALSE),VLOOKUP(B409,Sheet5!D:H,5,0))</f>
        <v>340020004</v>
      </c>
      <c r="R409" s="27" t="str">
        <f>IF(E409=2,INDEX(Sheet2!P:P,MATCH(C409,Sheet2!A:A,0)),INDEX(Sheet2!AB:AB,MATCH(N409,Sheet2!AA:AA,0)))</f>
        <v>防御强化</v>
      </c>
      <c r="S409" s="27" t="str">
        <f>IF($E409=2,INDEX(Sheet2!Q:Q,MATCH($C409,Sheet2!$A:$A,0)),IF(OR(N409=3,N409=8,N409=13,,N409=38),INDEX(Sheet2!$AC:$AC,MATCH($N409,Sheet2!$AA:$AA,0))&amp;O409,INDEX(Sheet2!$AC:$AC,MATCH($N409,Sheet2!$AA:$AA,0))&amp;(O409/10)&amp;"%"))</f>
        <v>觉醒后基础防御力增加104</v>
      </c>
      <c r="T409" s="3" t="str">
        <f>INDEX(Sheet6!G:G,MATCH(B409,Sheet6!A:A,0))</f>
        <v>1210008,16|1430002,5</v>
      </c>
      <c r="U409" s="3">
        <v>1120001</v>
      </c>
      <c r="V409" s="3">
        <f>INDEX(Sheet6!H:H,MATCH(B409,Sheet6!A:A,0))</f>
        <v>56400</v>
      </c>
      <c r="W409" s="23">
        <v>0</v>
      </c>
      <c r="X409" s="3" t="s">
        <v>1334</v>
      </c>
      <c r="Y409" s="23">
        <v>1120001</v>
      </c>
      <c r="Z409" s="23">
        <v>376000</v>
      </c>
      <c r="AA409" s="27" t="str">
        <f>IF($E409=2,INDEX(Sheet2!Q:Q,MATCH($C409,Sheet2!$A:$A,0)),IF(OR(N409=3,N409=8,N409=13,,N409=38),INDEX(Sheet2!$AC:$AC,MATCH($N409,Sheet2!$AA:$AA,0))&amp;O409,INDEX(Sheet2!$AC:$AC,MATCH($N409,Sheet2!$AA:$AA,0))&amp;(O409/10)&amp;"%"))</f>
        <v>觉醒后基础防御力增加104</v>
      </c>
    </row>
    <row r="410" spans="1:27">
      <c r="A410" s="23" t="s">
        <v>53</v>
      </c>
      <c r="B410" s="23">
        <f t="shared" si="19"/>
        <v>1613</v>
      </c>
      <c r="C410" s="3">
        <v>16</v>
      </c>
      <c r="D410" s="3">
        <v>13</v>
      </c>
      <c r="E410" s="3">
        <f t="shared" si="18"/>
        <v>1</v>
      </c>
      <c r="F410" s="3">
        <f>IF(AND($D410=1,$E410=1),VLOOKUP($C410,Sheet2!$A:$J,3,0),IF($E410=2,INDEX(Sheet2!G:G,MATCH($C410,Sheet2!$A:$A,0)),F409))</f>
        <v>1601</v>
      </c>
      <c r="G410" s="3">
        <f>IF(AND($D410=1,$E410=1),VLOOKUP($C410,Sheet2!$A:$J,4,0),IF($E410=2,INDEX(Sheet2!H:H,MATCH($C410,Sheet2!$A:$A,0)),G409))</f>
        <v>1602</v>
      </c>
      <c r="H410" s="3">
        <f>IF(AND($D410=1,$E410=1),VLOOKUP($C410,Sheet2!$A:$J,5,0),IF($E410=2,INDEX(Sheet2!I:I,MATCH($C410,Sheet2!$A:$A,0)),H409))</f>
        <v>1603</v>
      </c>
      <c r="I410" s="3">
        <f>IF(AND($D410=1,$E410=1),VLOOKUP($C410,Sheet2!$A:$J,6,0),IF($E410=2,INDEX(Sheet2!J:J,MATCH($C410,Sheet2!$A:$A,0)),I409))</f>
        <v>0</v>
      </c>
      <c r="K410" s="31">
        <v>0</v>
      </c>
      <c r="L410" s="31">
        <v>0</v>
      </c>
      <c r="M410" s="31">
        <v>0</v>
      </c>
      <c r="N410" s="27">
        <f>VLOOKUP(B410,Sheet5!$D:$G,3,0)</f>
        <v>3</v>
      </c>
      <c r="O410" s="27">
        <f>VLOOKUP(B410,Sheet5!$D:$G,4,0)</f>
        <v>960</v>
      </c>
      <c r="P410" s="27" t="s">
        <v>59</v>
      </c>
      <c r="Q410" s="27">
        <f>IFERROR(VLOOKUP(R410,Sheet2!V:X,3,FALSE),VLOOKUP(B410,Sheet5!D:H,5,0))</f>
        <v>340020010</v>
      </c>
      <c r="R410" s="27" t="str">
        <f>IF(E410=2,INDEX(Sheet2!P:P,MATCH(C410,Sheet2!A:A,0)),INDEX(Sheet2!AB:AB,MATCH(N410,Sheet2!AA:AA,0)))</f>
        <v>生命强化</v>
      </c>
      <c r="S410" s="27" t="str">
        <f>IF($E410=2,INDEX(Sheet2!Q:Q,MATCH($C410,Sheet2!$A:$A,0)),IF(OR(N410=3,N410=8,N410=13,,N410=38),INDEX(Sheet2!$AC:$AC,MATCH($N410,Sheet2!$AA:$AA,0))&amp;O410,INDEX(Sheet2!$AC:$AC,MATCH($N410,Sheet2!$AA:$AA,0))&amp;(O410/10)&amp;"%"))</f>
        <v>觉醒后基础生命上限增加960</v>
      </c>
      <c r="T410" s="3" t="str">
        <f>INDEX(Sheet6!G:G,MATCH(B410,Sheet6!A:A,0))</f>
        <v>1210008,18|1430002,6</v>
      </c>
      <c r="U410" s="3">
        <v>1120001</v>
      </c>
      <c r="V410" s="3">
        <f>INDEX(Sheet6!H:H,MATCH(B410,Sheet6!A:A,0))</f>
        <v>77400</v>
      </c>
      <c r="W410" s="23">
        <v>0</v>
      </c>
      <c r="X410" s="3" t="s">
        <v>1335</v>
      </c>
      <c r="Y410" s="23">
        <v>1120001</v>
      </c>
      <c r="Z410" s="23">
        <v>516000</v>
      </c>
      <c r="AA410" s="27" t="str">
        <f>IF($E410=2,INDEX(Sheet2!Q:Q,MATCH($C410,Sheet2!$A:$A,0)),IF(OR(N410=3,N410=8,N410=13,,N410=38),INDEX(Sheet2!$AC:$AC,MATCH($N410,Sheet2!$AA:$AA,0))&amp;O410,INDEX(Sheet2!$AC:$AC,MATCH($N410,Sheet2!$AA:$AA,0))&amp;(O410/10)&amp;"%"))</f>
        <v>觉醒后基础生命上限增加960</v>
      </c>
    </row>
    <row r="411" spans="1:27">
      <c r="A411" s="23" t="s">
        <v>53</v>
      </c>
      <c r="B411" s="23">
        <f t="shared" si="19"/>
        <v>1614</v>
      </c>
      <c r="C411" s="3">
        <v>16</v>
      </c>
      <c r="D411" s="3">
        <v>14</v>
      </c>
      <c r="E411" s="3">
        <f t="shared" si="18"/>
        <v>2</v>
      </c>
      <c r="F411" s="3">
        <f>IF(AND($D411=1,$E411=1),VLOOKUP($C411,Sheet2!$A:$J,3,0),IF($E411=2,INDEX(Sheet2!G:G,MATCH($C411,Sheet2!$A:$A,0)+1),F410))</f>
        <v>1601</v>
      </c>
      <c r="G411" s="3">
        <f>IF(AND($D411=1,$E411=1),VLOOKUP($C411,Sheet2!$A:$J,4,0),IF($E411=2,INDEX(Sheet2!H:H,MATCH($C411,Sheet2!$A:$A,0)+1),G410))</f>
        <v>1604</v>
      </c>
      <c r="H411" s="3">
        <f>IF(AND($D411=1,$E411=1),VLOOKUP($C411,Sheet2!$A:$J,5,0),IF($E411=2,INDEX(Sheet2!I:I,MATCH($C411,Sheet2!$A:$A,0)+1),H410))</f>
        <v>1603</v>
      </c>
      <c r="I411" s="3">
        <f>IF(AND($D411=1,$E411=1),VLOOKUP($C411,Sheet2!$A:$J,6,0),IF($E411=2,INDEX(Sheet2!J:J,MATCH($C411,Sheet2!$A:$A,0)+1),I410))</f>
        <v>0</v>
      </c>
      <c r="K411" s="31">
        <v>0</v>
      </c>
      <c r="L411" s="31">
        <v>0</v>
      </c>
      <c r="M411" s="31">
        <v>0</v>
      </c>
      <c r="N411" s="27">
        <f>VLOOKUP(B411,Sheet5!$D:$G,3,0)</f>
        <v>0</v>
      </c>
      <c r="O411" s="27">
        <f>VLOOKUP(B411,Sheet5!$D:$G,4,0)</f>
        <v>0</v>
      </c>
      <c r="P411" s="27" t="s">
        <v>60</v>
      </c>
      <c r="Q411" s="27">
        <f>IFERROR(VLOOKUP(R411,Sheet2!V:X,3,FALSE),VLOOKUP(B411,Sheet5!D:H,5,0))</f>
        <v>311001602</v>
      </c>
      <c r="R411" s="27" t="str">
        <f>IF(E411=2,INDEX(Sheet2!P:P,MATCH(C411,Sheet2!A:A,0)+1),INDEX(Sheet2!AB:AB,MATCH(N411,Sheet2!AA:AA,0)))</f>
        <v>蜷局受身</v>
      </c>
      <c r="S411" s="27" t="s">
        <v>2328</v>
      </c>
      <c r="T411" s="3" t="str">
        <f>INDEX(Sheet6!G:G,MATCH(B411,Sheet6!A:A,0))</f>
        <v>1430004,1</v>
      </c>
      <c r="U411" s="3">
        <v>1120001</v>
      </c>
      <c r="V411" s="3">
        <f>INDEX(Sheet6!H:H,MATCH(B411,Sheet6!A:A,0))</f>
        <v>104400</v>
      </c>
      <c r="W411" s="23">
        <v>0</v>
      </c>
      <c r="X411" s="3" t="s">
        <v>1336</v>
      </c>
      <c r="Y411" s="23">
        <v>1120001</v>
      </c>
      <c r="Z411" s="23">
        <v>696000</v>
      </c>
      <c r="AA411" s="27" t="str">
        <f>IF($E411=2,INDEX(Sheet2!Q:Q,MATCH($C411,Sheet2!$A:$A,0)+1),IF(OR(N411=3,N411=8,N411=13,,N411=38),INDEX(Sheet2!$AC:$AC,MATCH($N411,Sheet2!$AA:$AA,0))&amp;O411,INDEX(Sheet2!$AC:$AC,MATCH($N411,Sheet2!$AA:$AA,0))&amp;(O411/10)&amp;"%"))</f>
        <v>友方单位处于&lt;color=#f2b600&gt;战斗指挥&lt;/color&gt;效果时，受到伤害降低&lt;color=#e56000&gt;7%&lt;/color&gt;</v>
      </c>
    </row>
    <row r="412" spans="1:27">
      <c r="A412" s="23" t="s">
        <v>53</v>
      </c>
      <c r="B412" s="23">
        <f t="shared" si="19"/>
        <v>1615</v>
      </c>
      <c r="C412" s="3">
        <v>16</v>
      </c>
      <c r="D412" s="3">
        <v>15</v>
      </c>
      <c r="E412" s="3">
        <f t="shared" si="18"/>
        <v>1</v>
      </c>
      <c r="F412" s="3">
        <f>IF(AND($D412=1,$E412=1),VLOOKUP($C412,Sheet2!$A:$J,3,0),IF($E412=2,INDEX(Sheet2!G:G,MATCH($C412,Sheet2!$A:$A,0)+1),F411))</f>
        <v>1601</v>
      </c>
      <c r="G412" s="3">
        <f>IF(AND($D412=1,$E412=1),VLOOKUP($C412,Sheet2!$A:$J,4,0),IF($E412=2,INDEX(Sheet2!H:H,MATCH($C412,Sheet2!$A:$A,0)+1),G411))</f>
        <v>1604</v>
      </c>
      <c r="H412" s="3">
        <f>IF(AND($D412=1,$E412=1),VLOOKUP($C412,Sheet2!$A:$J,5,0),IF($E412=2,INDEX(Sheet2!I:I,MATCH($C412,Sheet2!$A:$A,0)+1),H411))</f>
        <v>1603</v>
      </c>
      <c r="I412" s="3">
        <f>IF(AND($D412=1,$E412=1),VLOOKUP($C412,Sheet2!$A:$J,6,0),IF($E412=2,INDEX(Sheet2!J:J,MATCH($C412,Sheet2!$A:$A,0)+1),I411))</f>
        <v>0</v>
      </c>
      <c r="K412" s="31">
        <v>0</v>
      </c>
      <c r="L412" s="31">
        <v>0</v>
      </c>
      <c r="M412" s="31">
        <v>0</v>
      </c>
      <c r="N412" s="27">
        <f>VLOOKUP(B412,Sheet5!$D:$G,3,0)</f>
        <v>13</v>
      </c>
      <c r="O412" s="27">
        <f>VLOOKUP(B412,Sheet5!$D:$G,4,0)</f>
        <v>52</v>
      </c>
      <c r="P412" s="27" t="s">
        <v>54</v>
      </c>
      <c r="Q412" s="27">
        <f>IFERROR(VLOOKUP(R412,Sheet2!V:X,3,FALSE),VLOOKUP(B412,Sheet5!D:H,5,0))</f>
        <v>340020005</v>
      </c>
      <c r="R412" s="27" t="str">
        <f>IF($E412=2,INDEX(Sheet2!P:P,MATCH($C412,Sheet2!$A:$A,0)),INDEX(Sheet2!$AB:$AB,MATCH($N412,Sheet2!$AA:$AA,0)))</f>
        <v>防御强化</v>
      </c>
      <c r="S412" s="27" t="str">
        <f>IF($E412=2,INDEX(Sheet2!Q:Q,MATCH($C412,Sheet2!$A:$A,0)),IF(OR(N412=3,N412=8,N412=13,,N412=38),INDEX(Sheet2!$AC:$AC,MATCH($N412,Sheet2!$AA:$AA,0))&amp;O412,INDEX(Sheet2!$AC:$AC,MATCH($N412,Sheet2!$AA:$AA,0))&amp;(O412/10)&amp;"%"))</f>
        <v>觉醒后基础防御力增加52</v>
      </c>
      <c r="T412" s="3" t="str">
        <f>INDEX(Sheet6!G:G,MATCH(B412,Sheet6!A:A,0))</f>
        <v>1210008,7|1430002,3</v>
      </c>
      <c r="U412" s="3">
        <v>1120001</v>
      </c>
      <c r="V412" s="3">
        <f>INDEX(Sheet6!H:H,MATCH(B412,Sheet6!A:A,0))</f>
        <v>20800</v>
      </c>
      <c r="W412" s="23">
        <v>0</v>
      </c>
      <c r="X412" s="3" t="s">
        <v>1330</v>
      </c>
      <c r="Y412" s="23">
        <v>1120001</v>
      </c>
      <c r="Z412" s="23">
        <v>104000</v>
      </c>
      <c r="AA412" s="27" t="str">
        <f>IF($E412=2,INDEX(Sheet2!Q:Q,MATCH($C412,Sheet2!$A:$A,0)),IF(OR(N412=3,N412=8,N412=13,,N412=38),INDEX(Sheet2!$AC:$AC,MATCH($N412,Sheet2!$AA:$AA,0))&amp;O412,INDEX(Sheet2!$AC:$AC,MATCH($N412,Sheet2!$AA:$AA,0))&amp;(O412/10)&amp;"%"))</f>
        <v>觉醒后基础防御力增加52</v>
      </c>
    </row>
    <row r="413" spans="1:27">
      <c r="A413" s="23" t="s">
        <v>53</v>
      </c>
      <c r="B413" s="23">
        <f t="shared" si="19"/>
        <v>1616</v>
      </c>
      <c r="C413" s="3">
        <v>16</v>
      </c>
      <c r="D413" s="3">
        <v>16</v>
      </c>
      <c r="E413" s="3">
        <f t="shared" si="18"/>
        <v>1</v>
      </c>
      <c r="F413" s="3">
        <f>IF(AND($D413=1,$E413=1),VLOOKUP($C413,Sheet2!$A:$J,3,0),IF($E413=2,INDEX(Sheet2!G:G,MATCH($C413,Sheet2!$A:$A,0)+1),F412))</f>
        <v>1601</v>
      </c>
      <c r="G413" s="3">
        <f>IF(AND($D413=1,$E413=1),VLOOKUP($C413,Sheet2!$A:$J,4,0),IF($E413=2,INDEX(Sheet2!H:H,MATCH($C413,Sheet2!$A:$A,0)+1),G412))</f>
        <v>1604</v>
      </c>
      <c r="H413" s="3">
        <f>IF(AND($D413=1,$E413=1),VLOOKUP($C413,Sheet2!$A:$J,5,0),IF($E413=2,INDEX(Sheet2!I:I,MATCH($C413,Sheet2!$A:$A,0)+1),H412))</f>
        <v>1603</v>
      </c>
      <c r="I413" s="3">
        <f>IF(AND($D413=1,$E413=1),VLOOKUP($C413,Sheet2!$A:$J,6,0),IF($E413=2,INDEX(Sheet2!J:J,MATCH($C413,Sheet2!$A:$A,0)+1),I412))</f>
        <v>0</v>
      </c>
      <c r="K413" s="31">
        <v>0</v>
      </c>
      <c r="L413" s="31">
        <v>0</v>
      </c>
      <c r="M413" s="31">
        <v>0</v>
      </c>
      <c r="N413" s="27">
        <f>VLOOKUP(B413,Sheet5!$D:$G,3,0)</f>
        <v>3</v>
      </c>
      <c r="O413" s="27">
        <f>VLOOKUP(B413,Sheet5!$D:$G,4,0)</f>
        <v>480</v>
      </c>
      <c r="P413" s="27" t="s">
        <v>55</v>
      </c>
      <c r="Q413" s="27">
        <f>IFERROR(VLOOKUP(R413,Sheet2!V:X,3,FALSE),VLOOKUP(B413,Sheet5!D:H,5,0))</f>
        <v>340020009</v>
      </c>
      <c r="R413" s="27" t="str">
        <f>IF(E413=2,INDEX(Sheet2!P:P,MATCH(C413,Sheet2!A:A,0)),INDEX(Sheet2!AB:AB,MATCH(N413,Sheet2!AA:AA,0)))</f>
        <v>生命强化</v>
      </c>
      <c r="S413" s="27" t="str">
        <f>IF($E413=2,INDEX(Sheet2!Q:Q,MATCH($C413,Sheet2!$A:$A,0)),IF(OR(N413=3,N413=8,N413=13,,N413=38),INDEX(Sheet2!$AC:$AC,MATCH($N413,Sheet2!$AA:$AA,0))&amp;O413,INDEX(Sheet2!$AC:$AC,MATCH($N413,Sheet2!$AA:$AA,0))&amp;(O413/10)&amp;"%"))</f>
        <v>觉醒后基础生命上限增加480</v>
      </c>
      <c r="T413" s="3" t="str">
        <f>INDEX(Sheet6!G:G,MATCH(B413,Sheet6!A:A,0))</f>
        <v>1210008,11|1430002,6</v>
      </c>
      <c r="U413" s="3">
        <v>1120001</v>
      </c>
      <c r="V413" s="3">
        <f>INDEX(Sheet6!H:H,MATCH(B413,Sheet6!A:A,0))</f>
        <v>24000</v>
      </c>
      <c r="W413" s="23">
        <v>0</v>
      </c>
      <c r="X413" s="3" t="s">
        <v>1331</v>
      </c>
      <c r="Y413" s="23">
        <v>1120001</v>
      </c>
      <c r="Z413" s="23">
        <v>120000</v>
      </c>
      <c r="AA413" s="27" t="str">
        <f>IF($E413=2,INDEX(Sheet2!Q:Q,MATCH($C413,Sheet2!$A:$A,0)),IF(OR(N413=3,N413=8,N413=13,,N413=38),INDEX(Sheet2!$AC:$AC,MATCH($N413,Sheet2!$AA:$AA,0))&amp;O413,INDEX(Sheet2!$AC:$AC,MATCH($N413,Sheet2!$AA:$AA,0))&amp;(O413/10)&amp;"%"))</f>
        <v>觉醒后基础生命上限增加480</v>
      </c>
    </row>
    <row r="414" spans="1:27">
      <c r="A414" s="23" t="s">
        <v>53</v>
      </c>
      <c r="B414" s="23">
        <f t="shared" si="19"/>
        <v>1617</v>
      </c>
      <c r="C414" s="3">
        <v>16</v>
      </c>
      <c r="D414" s="3">
        <v>17</v>
      </c>
      <c r="E414" s="3">
        <f t="shared" si="18"/>
        <v>1</v>
      </c>
      <c r="F414" s="3">
        <f>IF(AND($D414=1,$E414=1),VLOOKUP($C414,Sheet2!$A:$J,3,0),IF($E414=2,INDEX(Sheet2!G:G,MATCH($C414,Sheet2!$A:$A,0)+1),F413))</f>
        <v>1601</v>
      </c>
      <c r="G414" s="3">
        <f>IF(AND($D414=1,$E414=1),VLOOKUP($C414,Sheet2!$A:$J,4,0),IF($E414=2,INDEX(Sheet2!H:H,MATCH($C414,Sheet2!$A:$A,0)+1),G413))</f>
        <v>1604</v>
      </c>
      <c r="H414" s="3">
        <f>IF(AND($D414=1,$E414=1),VLOOKUP($C414,Sheet2!$A:$J,5,0),IF($E414=2,INDEX(Sheet2!I:I,MATCH($C414,Sheet2!$A:$A,0)+1),H413))</f>
        <v>1603</v>
      </c>
      <c r="I414" s="3">
        <f>IF(AND($D414=1,$E414=1),VLOOKUP($C414,Sheet2!$A:$J,6,0),IF($E414=2,INDEX(Sheet2!J:J,MATCH($C414,Sheet2!$A:$A,0)+1),I413))</f>
        <v>0</v>
      </c>
      <c r="K414" s="31">
        <v>0</v>
      </c>
      <c r="L414" s="31">
        <v>0</v>
      </c>
      <c r="M414" s="31">
        <v>0</v>
      </c>
      <c r="N414" s="27">
        <f>VLOOKUP(B414,Sheet5!$D:$G,3,0)</f>
        <v>13</v>
      </c>
      <c r="O414" s="27">
        <f>VLOOKUP(B414,Sheet5!$D:$G,4,0)</f>
        <v>52</v>
      </c>
      <c r="P414" s="27" t="s">
        <v>56</v>
      </c>
      <c r="Q414" s="27">
        <f>IFERROR(VLOOKUP(R414,Sheet2!V:X,3,FALSE),VLOOKUP(B414,Sheet5!D:H,5,0))</f>
        <v>340020005</v>
      </c>
      <c r="R414" s="27" t="str">
        <f>IF(E414=2,INDEX(Sheet2!P:P,MATCH(C414,Sheet2!A:A,0)),INDEX(Sheet2!AB:AB,MATCH(N414,Sheet2!AA:AA,0)))</f>
        <v>防御强化</v>
      </c>
      <c r="S414" s="27" t="str">
        <f>IF($E414=2,INDEX(Sheet2!Q:Q,MATCH($C414,Sheet2!$A:$A,0)),IF(OR(N414=3,N414=8,N414=13,,N414=38),INDEX(Sheet2!$AC:$AC,MATCH($N414,Sheet2!$AA:$AA,0))&amp;O414,INDEX(Sheet2!$AC:$AC,MATCH($N414,Sheet2!$AA:$AA,0))&amp;(O414/10)&amp;"%"))</f>
        <v>觉醒后基础防御力增加52</v>
      </c>
      <c r="T414" s="3" t="str">
        <f>INDEX(Sheet6!G:G,MATCH(B414,Sheet6!A:A,0))</f>
        <v>1210008,13|1430002,9</v>
      </c>
      <c r="U414" s="3">
        <v>1120001</v>
      </c>
      <c r="V414" s="3">
        <f>INDEX(Sheet6!H:H,MATCH(B414,Sheet6!A:A,0))</f>
        <v>36000</v>
      </c>
      <c r="W414" s="23">
        <v>0</v>
      </c>
      <c r="X414" s="3" t="s">
        <v>1332</v>
      </c>
      <c r="Y414" s="23">
        <v>1120001</v>
      </c>
      <c r="Z414" s="23">
        <v>180000</v>
      </c>
      <c r="AA414" s="27" t="str">
        <f>IF($E414=2,INDEX(Sheet2!Q:Q,MATCH($C414,Sheet2!$A:$A,0)),IF(OR(N414=3,N414=8,N414=13,,N414=38),INDEX(Sheet2!$AC:$AC,MATCH($N414,Sheet2!$AA:$AA,0))&amp;O414,INDEX(Sheet2!$AC:$AC,MATCH($N414,Sheet2!$AA:$AA,0))&amp;(O414/10)&amp;"%"))</f>
        <v>觉醒后基础防御力增加52</v>
      </c>
    </row>
    <row r="415" spans="1:27">
      <c r="A415" s="23" t="s">
        <v>53</v>
      </c>
      <c r="B415" s="23">
        <f t="shared" si="19"/>
        <v>1618</v>
      </c>
      <c r="C415" s="3">
        <v>16</v>
      </c>
      <c r="D415" s="3">
        <v>18</v>
      </c>
      <c r="E415" s="3">
        <f t="shared" si="18"/>
        <v>1</v>
      </c>
      <c r="F415" s="3">
        <f>IF(AND($D415=1,$E415=1),VLOOKUP($C415,Sheet2!$A:$J,3,0),IF($E415=2,INDEX(Sheet2!G:G,MATCH($C415,Sheet2!$A:$A,0)+1),F414))</f>
        <v>1601</v>
      </c>
      <c r="G415" s="3">
        <f>IF(AND($D415=1,$E415=1),VLOOKUP($C415,Sheet2!$A:$J,4,0),IF($E415=2,INDEX(Sheet2!H:H,MATCH($C415,Sheet2!$A:$A,0)+1),G414))</f>
        <v>1604</v>
      </c>
      <c r="H415" s="3">
        <f>IF(AND($D415=1,$E415=1),VLOOKUP($C415,Sheet2!$A:$J,5,0),IF($E415=2,INDEX(Sheet2!I:I,MATCH($C415,Sheet2!$A:$A,0)+1),H414))</f>
        <v>1603</v>
      </c>
      <c r="I415" s="3">
        <f>IF(AND($D415=1,$E415=1),VLOOKUP($C415,Sheet2!$A:$J,6,0),IF($E415=2,INDEX(Sheet2!J:J,MATCH($C415,Sheet2!$A:$A,0)+1),I414))</f>
        <v>0</v>
      </c>
      <c r="K415" s="31">
        <v>0</v>
      </c>
      <c r="L415" s="31">
        <v>0</v>
      </c>
      <c r="M415" s="31">
        <v>0</v>
      </c>
      <c r="N415" s="27">
        <f>VLOOKUP(B415,Sheet5!$D:$G,3,0)</f>
        <v>33</v>
      </c>
      <c r="O415" s="27">
        <f>VLOOKUP(B415,Sheet5!$D:$G,4,0)</f>
        <v>40</v>
      </c>
      <c r="P415" s="27" t="s">
        <v>57</v>
      </c>
      <c r="Q415" s="27">
        <f>IFERROR(VLOOKUP(R415,Sheet2!V:X,3,FALSE),VLOOKUP(B415,Sheet5!D:H,5,0))</f>
        <v>340020003</v>
      </c>
      <c r="R415" s="27" t="str">
        <f>IF(E415=2,INDEX(Sheet2!P:P,MATCH(C415,Sheet2!A:A,0)),INDEX(Sheet2!AB:AB,MATCH(N415,Sheet2!AA:AA,0)))</f>
        <v>抵抗强化</v>
      </c>
      <c r="S415" s="27" t="str">
        <f>IF($E415=2,INDEX(Sheet2!Q:Q,MATCH($C415,Sheet2!$A:$A,0)),IF(OR(N415=3,N415=8,N415=13,,N415=38),INDEX(Sheet2!$AC:$AC,MATCH($N415,Sheet2!$AA:$AA,0))&amp;O415,INDEX(Sheet2!$AC:$AC,MATCH($N415,Sheet2!$AA:$AA,0))&amp;(O415/10)&amp;"%"))</f>
        <v>觉醒后基础效果抵抗增加4%</v>
      </c>
      <c r="T415" s="3" t="str">
        <f>INDEX(Sheet6!G:G,MATCH(B415,Sheet6!A:A,0))</f>
        <v>1210008,16|1430002,12</v>
      </c>
      <c r="U415" s="3">
        <v>1120001</v>
      </c>
      <c r="V415" s="3">
        <f>INDEX(Sheet6!H:H,MATCH(B415,Sheet6!A:A,0))</f>
        <v>53800</v>
      </c>
      <c r="W415" s="23">
        <v>0</v>
      </c>
      <c r="X415" s="3" t="s">
        <v>1333</v>
      </c>
      <c r="Y415" s="23">
        <v>1120001</v>
      </c>
      <c r="Z415" s="23">
        <v>269000</v>
      </c>
      <c r="AA415" s="27" t="str">
        <f>IF($E415=2,INDEX(Sheet2!Q:Q,MATCH($C415,Sheet2!$A:$A,0)),IF(OR(N415=3,N415=8,N415=13,,N415=38),INDEX(Sheet2!$AC:$AC,MATCH($N415,Sheet2!$AA:$AA,0))&amp;O415,INDEX(Sheet2!$AC:$AC,MATCH($N415,Sheet2!$AA:$AA,0))&amp;(O415/10)&amp;"%"))</f>
        <v>觉醒后基础效果抵抗增加4%</v>
      </c>
    </row>
    <row r="416" spans="1:27">
      <c r="A416" s="23" t="s">
        <v>53</v>
      </c>
      <c r="B416" s="23">
        <f t="shared" si="19"/>
        <v>1619</v>
      </c>
      <c r="C416" s="3">
        <v>16</v>
      </c>
      <c r="D416" s="3">
        <v>19</v>
      </c>
      <c r="E416" s="3">
        <f t="shared" si="18"/>
        <v>1</v>
      </c>
      <c r="F416" s="3">
        <f>IF(AND($D416=1,$E416=1),VLOOKUP($C416,Sheet2!$A:$J,3,0),IF($E416=2,INDEX(Sheet2!G:G,MATCH($C416,Sheet2!$A:$A,0)+1),F415))</f>
        <v>1601</v>
      </c>
      <c r="G416" s="3">
        <f>IF(AND($D416=1,$E416=1),VLOOKUP($C416,Sheet2!$A:$J,4,0),IF($E416=2,INDEX(Sheet2!H:H,MATCH($C416,Sheet2!$A:$A,0)+1),G415))</f>
        <v>1604</v>
      </c>
      <c r="H416" s="3">
        <f>IF(AND($D416=1,$E416=1),VLOOKUP($C416,Sheet2!$A:$J,5,0),IF($E416=2,INDEX(Sheet2!I:I,MATCH($C416,Sheet2!$A:$A,0)+1),H415))</f>
        <v>1603</v>
      </c>
      <c r="I416" s="3">
        <f>IF(AND($D416=1,$E416=1),VLOOKUP($C416,Sheet2!$A:$J,6,0),IF($E416=2,INDEX(Sheet2!J:J,MATCH($C416,Sheet2!$A:$A,0)+1),I415))</f>
        <v>0</v>
      </c>
      <c r="K416" s="31">
        <v>0</v>
      </c>
      <c r="L416" s="31">
        <v>0</v>
      </c>
      <c r="M416" s="31">
        <v>0</v>
      </c>
      <c r="N416" s="27">
        <f>VLOOKUP(B416,Sheet5!$D:$G,3,0)</f>
        <v>13</v>
      </c>
      <c r="O416" s="27">
        <f>VLOOKUP(B416,Sheet5!$D:$G,4,0)</f>
        <v>104</v>
      </c>
      <c r="P416" s="27" t="s">
        <v>58</v>
      </c>
      <c r="Q416" s="27">
        <f>IFERROR(VLOOKUP(R416,Sheet2!V:X,3,FALSE),VLOOKUP(B416,Sheet5!D:H,5,0))</f>
        <v>340020004</v>
      </c>
      <c r="R416" s="27" t="str">
        <f>IF(E416=2,INDEX(Sheet2!P:P,MATCH(C416,Sheet2!A:A,0)),INDEX(Sheet2!AB:AB,MATCH(N416,Sheet2!AA:AA,0)))</f>
        <v>防御强化</v>
      </c>
      <c r="S416" s="27" t="str">
        <f>IF($E416=2,INDEX(Sheet2!Q:Q,MATCH($C416,Sheet2!$A:$A,0)),IF(OR(N416=3,N416=8,N416=13,,N416=38),INDEX(Sheet2!$AC:$AC,MATCH($N416,Sheet2!$AA:$AA,0))&amp;O416,INDEX(Sheet2!$AC:$AC,MATCH($N416,Sheet2!$AA:$AA,0))&amp;(O416/10)&amp;"%"))</f>
        <v>觉醒后基础防御力增加104</v>
      </c>
      <c r="T416" s="3" t="str">
        <f>INDEX(Sheet6!G:G,MATCH(B416,Sheet6!A:A,0))</f>
        <v>1210008,21|1430002,15</v>
      </c>
      <c r="U416" s="3">
        <v>1120001</v>
      </c>
      <c r="V416" s="3">
        <f>INDEX(Sheet6!H:H,MATCH(B416,Sheet6!A:A,0))</f>
        <v>75200</v>
      </c>
      <c r="W416" s="23">
        <v>0</v>
      </c>
      <c r="X416" s="3" t="s">
        <v>1334</v>
      </c>
      <c r="Y416" s="23">
        <v>1120001</v>
      </c>
      <c r="Z416" s="23">
        <v>376000</v>
      </c>
      <c r="AA416" s="27" t="str">
        <f>IF($E416=2,INDEX(Sheet2!Q:Q,MATCH($C416,Sheet2!$A:$A,0)),IF(OR(N416=3,N416=8,N416=13,,N416=38),INDEX(Sheet2!$AC:$AC,MATCH($N416,Sheet2!$AA:$AA,0))&amp;O416,INDEX(Sheet2!$AC:$AC,MATCH($N416,Sheet2!$AA:$AA,0))&amp;(O416/10)&amp;"%"))</f>
        <v>觉醒后基础防御力增加104</v>
      </c>
    </row>
    <row r="417" spans="1:27">
      <c r="A417" s="23" t="s">
        <v>53</v>
      </c>
      <c r="B417" s="23">
        <f t="shared" si="19"/>
        <v>1620</v>
      </c>
      <c r="C417" s="3">
        <v>16</v>
      </c>
      <c r="D417" s="3">
        <v>20</v>
      </c>
      <c r="E417" s="3">
        <f t="shared" si="18"/>
        <v>1</v>
      </c>
      <c r="F417" s="3">
        <f>IF(AND($D417=1,$E417=1),VLOOKUP($C417,Sheet2!$A:$J,3,0),IF($E417=2,INDEX(Sheet2!G:G,MATCH($C417,Sheet2!$A:$A,0)+1),F416))</f>
        <v>1601</v>
      </c>
      <c r="G417" s="3">
        <f>IF(AND($D417=1,$E417=1),VLOOKUP($C417,Sheet2!$A:$J,4,0),IF($E417=2,INDEX(Sheet2!H:H,MATCH($C417,Sheet2!$A:$A,0)+1),G416))</f>
        <v>1604</v>
      </c>
      <c r="H417" s="3">
        <f>IF(AND($D417=1,$E417=1),VLOOKUP($C417,Sheet2!$A:$J,5,0),IF($E417=2,INDEX(Sheet2!I:I,MATCH($C417,Sheet2!$A:$A,0)+1),H416))</f>
        <v>1603</v>
      </c>
      <c r="I417" s="3">
        <f>IF(AND($D417=1,$E417=1),VLOOKUP($C417,Sheet2!$A:$J,6,0),IF($E417=2,INDEX(Sheet2!J:J,MATCH($C417,Sheet2!$A:$A,0)+1),I416))</f>
        <v>0</v>
      </c>
      <c r="K417" s="31">
        <v>0</v>
      </c>
      <c r="L417" s="31">
        <v>0</v>
      </c>
      <c r="M417" s="31">
        <v>0</v>
      </c>
      <c r="N417" s="27">
        <f>VLOOKUP(B417,Sheet5!$D:$G,3,0)</f>
        <v>3</v>
      </c>
      <c r="O417" s="27">
        <f>VLOOKUP(B417,Sheet5!$D:$G,4,0)</f>
        <v>960</v>
      </c>
      <c r="P417" s="27" t="s">
        <v>59</v>
      </c>
      <c r="Q417" s="27">
        <f>IFERROR(VLOOKUP(R417,Sheet2!V:X,3,FALSE),VLOOKUP(B417,Sheet5!D:H,5,0))</f>
        <v>340020010</v>
      </c>
      <c r="R417" s="27" t="str">
        <f>IF(E417=2,INDEX(Sheet2!P:P,MATCH(C417,Sheet2!A:A,0)),INDEX(Sheet2!AB:AB,MATCH(N417,Sheet2!AA:AA,0)))</f>
        <v>生命强化</v>
      </c>
      <c r="S417" s="27" t="str">
        <f>IF($E417=2,INDEX(Sheet2!Q:Q,MATCH($C417,Sheet2!$A:$A,0)),IF(OR(N417=3,N417=8,N417=13,,N417=38),INDEX(Sheet2!$AC:$AC,MATCH($N417,Sheet2!$AA:$AA,0))&amp;O417,INDEX(Sheet2!$AC:$AC,MATCH($N417,Sheet2!$AA:$AA,0))&amp;(O417/10)&amp;"%"))</f>
        <v>觉醒后基础生命上限增加960</v>
      </c>
      <c r="T417" s="3" t="str">
        <f>INDEX(Sheet6!G:G,MATCH(B417,Sheet6!A:A,0))</f>
        <v>1210008,24|1430002,18</v>
      </c>
      <c r="U417" s="3">
        <v>1120001</v>
      </c>
      <c r="V417" s="3">
        <f>INDEX(Sheet6!H:H,MATCH(B417,Sheet6!A:A,0))</f>
        <v>103200</v>
      </c>
      <c r="W417" s="23">
        <v>0</v>
      </c>
      <c r="X417" s="3" t="s">
        <v>1335</v>
      </c>
      <c r="Y417" s="23">
        <v>1120001</v>
      </c>
      <c r="Z417" s="23">
        <v>516000</v>
      </c>
      <c r="AA417" s="27" t="str">
        <f>IF($E417=2,INDEX(Sheet2!Q:Q,MATCH($C417,Sheet2!$A:$A,0)),IF(OR(N417=3,N417=8,N417=13,,N417=38),INDEX(Sheet2!$AC:$AC,MATCH($N417,Sheet2!$AA:$AA,0))&amp;O417,INDEX(Sheet2!$AC:$AC,MATCH($N417,Sheet2!$AA:$AA,0))&amp;(O417/10)&amp;"%"))</f>
        <v>觉醒后基础生命上限增加960</v>
      </c>
    </row>
    <row r="418" spans="1:27">
      <c r="A418" s="23" t="s">
        <v>53</v>
      </c>
      <c r="B418" s="23">
        <f t="shared" si="19"/>
        <v>1621</v>
      </c>
      <c r="C418" s="3">
        <v>16</v>
      </c>
      <c r="D418" s="3">
        <v>21</v>
      </c>
      <c r="E418" s="3">
        <f t="shared" si="18"/>
        <v>2</v>
      </c>
      <c r="F418" s="3">
        <f>IF(AND($D418=1,$E418=1),VLOOKUP($C418,Sheet2!$A:$J,3,0),IF($E418=2,INDEX(Sheet2!G:G,MATCH($C418,Sheet2!$A:$A,0)+2),F417))</f>
        <v>1601</v>
      </c>
      <c r="G418" s="3">
        <f>IF(AND($D418=1,$E418=1),VLOOKUP($C418,Sheet2!$A:$J,4,0),IF($E418=2,INDEX(Sheet2!H:H,MATCH($C418,Sheet2!$A:$A,0)+2),G417))</f>
        <v>1604</v>
      </c>
      <c r="H418" s="3">
        <f>IF(AND($D418=1,$E418=1),VLOOKUP($C418,Sheet2!$A:$J,5,0),IF($E418=2,INDEX(Sheet2!I:I,MATCH($C418,Sheet2!$A:$A,0)+2),H417))</f>
        <v>1605</v>
      </c>
      <c r="I418" s="3">
        <f>IF(AND($D418=1,$E418=1),VLOOKUP($C418,Sheet2!$A:$J,6,0),IF($E418=2,INDEX(Sheet2!J:J,MATCH($C418,Sheet2!$A:$A,0)+2),I417))</f>
        <v>0</v>
      </c>
      <c r="K418" s="31">
        <v>0</v>
      </c>
      <c r="L418" s="31">
        <v>0</v>
      </c>
      <c r="M418" s="31">
        <v>0</v>
      </c>
      <c r="N418" s="27">
        <f>VLOOKUP(B418,Sheet5!$D:$G,3,0)</f>
        <v>0</v>
      </c>
      <c r="O418" s="27">
        <f>VLOOKUP(B418,Sheet5!$D:$G,4,0)</f>
        <v>0</v>
      </c>
      <c r="P418" s="27" t="s">
        <v>60</v>
      </c>
      <c r="Q418" s="27">
        <f>IFERROR(VLOOKUP(R418,Sheet2!V:X,3,FALSE),VLOOKUP(B418,Sheet5!D:H,5,0))</f>
        <v>311001603</v>
      </c>
      <c r="R418" s="27" t="str">
        <f>IF(E418=2,INDEX(Sheet2!P:P,MATCH(C418,Sheet2!A:A,0)+2),INDEX(Sheet2!AB:AB,MATCH(N418,Sheet2!AA:AA,0)))</f>
        <v>战斗指挥</v>
      </c>
      <c r="S418" s="27" t="s">
        <v>2329</v>
      </c>
      <c r="T418" s="3" t="str">
        <f>INDEX(Sheet6!G:G,MATCH(B418,Sheet6!A:A,0))</f>
        <v>1430004,3</v>
      </c>
      <c r="U418" s="3">
        <v>1120001</v>
      </c>
      <c r="V418" s="3">
        <f>INDEX(Sheet6!H:H,MATCH(B418,Sheet6!A:A,0))</f>
        <v>139200</v>
      </c>
      <c r="W418" s="23">
        <v>0</v>
      </c>
      <c r="X418" s="3" t="s">
        <v>1336</v>
      </c>
      <c r="Y418" s="23">
        <v>1120001</v>
      </c>
      <c r="Z418" s="23">
        <v>696000</v>
      </c>
      <c r="AA418" s="27" t="str">
        <f>IF($E418=2,INDEX(Sheet2!Q:Q,MATCH($C418,Sheet2!$A:$A,0)+2),IF(OR(N418=3,N418=8,N418=13,,N418=38),INDEX(Sheet2!$AC:$AC,MATCH($N418,Sheet2!$AA:$AA,0))&amp;O418,INDEX(Sheet2!$AC:$AC,MATCH($N418,Sheet2!$AA:$AA,0))&amp;(O418/10)&amp;"%"))</f>
        <v>在危机中指挥战斗，为我方全体链接&lt;color=#f2b600&gt;战斗指挥&lt;/color&gt;技能，持续&lt;color=#e56000&gt;1&lt;/color&gt;回合，处于&lt;color=#f2b600&gt;战斗指挥&lt;/color&gt;效果时可提高&lt;color=#e56000&gt;8%&lt;/color&gt;抵抗，当任一友方受到伤害时，所受伤害平均分配给被&lt;color=#f2b600&gt;战斗指挥&lt;/color&gt;技能链接的队友</v>
      </c>
    </row>
    <row r="419" spans="1:27">
      <c r="A419" s="23" t="s">
        <v>53</v>
      </c>
      <c r="B419" s="23">
        <f t="shared" si="19"/>
        <v>1622</v>
      </c>
      <c r="C419" s="3">
        <v>16</v>
      </c>
      <c r="D419" s="3">
        <v>22</v>
      </c>
      <c r="E419" s="3">
        <f t="shared" si="18"/>
        <v>1</v>
      </c>
      <c r="F419" s="3">
        <f>IF(AND($D419=1,$E419=1),VLOOKUP($C419,Sheet2!$A:$J,3,0),IF($E419=2,INDEX(Sheet2!G:G,MATCH($C419,Sheet2!$A:$A,0)+2),F418))</f>
        <v>1601</v>
      </c>
      <c r="G419" s="3">
        <f>IF(AND($D419=1,$E419=1),VLOOKUP($C419,Sheet2!$A:$J,4,0),IF($E419=2,INDEX(Sheet2!H:H,MATCH($C419,Sheet2!$A:$A,0)+2),G418))</f>
        <v>1604</v>
      </c>
      <c r="H419" s="3">
        <f>IF(AND($D419=1,$E419=1),VLOOKUP($C419,Sheet2!$A:$J,5,0),IF($E419=2,INDEX(Sheet2!I:I,MATCH($C419,Sheet2!$A:$A,0)+2),H418))</f>
        <v>1605</v>
      </c>
      <c r="I419" s="3">
        <f>IF(AND($D419=1,$E419=1),VLOOKUP($C419,Sheet2!$A:$J,6,0),IF($E419=2,INDEX(Sheet2!J:J,MATCH($C419,Sheet2!$A:$A,0)+2),I418))</f>
        <v>0</v>
      </c>
      <c r="K419" s="31">
        <v>0</v>
      </c>
      <c r="L419" s="31">
        <v>0</v>
      </c>
      <c r="M419" s="31">
        <v>0</v>
      </c>
      <c r="N419" s="27">
        <f>VLOOKUP(B419,Sheet5!$D:$G,3,0)</f>
        <v>13</v>
      </c>
      <c r="O419" s="27">
        <f>VLOOKUP(B419,Sheet5!$D:$G,4,0)</f>
        <v>52</v>
      </c>
      <c r="P419" s="27" t="s">
        <v>54</v>
      </c>
      <c r="Q419" s="27">
        <f>IFERROR(VLOOKUP(R419,Sheet2!V:X,3,FALSE),VLOOKUP(B419,Sheet5!D:H,5,0))</f>
        <v>340020005</v>
      </c>
      <c r="R419" s="27" t="str">
        <f>IF($E419=2,INDEX(Sheet2!P:P,MATCH($C419,Sheet2!$A:$A,0)),INDEX(Sheet2!$AB:$AB,MATCH($N419,Sheet2!$AA:$AA,0)))</f>
        <v>防御强化</v>
      </c>
      <c r="S419" s="27" t="str">
        <f>IF($E419=2,INDEX(Sheet2!Q:Q,MATCH($C419,Sheet2!$A:$A,0)),IF(OR(N419=3,N419=8,N419=13,,N419=38),INDEX(Sheet2!$AC:$AC,MATCH($N419,Sheet2!$AA:$AA,0))&amp;O419,INDEX(Sheet2!$AC:$AC,MATCH($N419,Sheet2!$AA:$AA,0))&amp;(O419/10)&amp;"%"))</f>
        <v>觉醒后基础防御力增加52</v>
      </c>
      <c r="T419" s="3" t="str">
        <f>INDEX(Sheet6!G:G,MATCH(B419,Sheet6!A:A,0))</f>
        <v>1210008,9|1430002,9</v>
      </c>
      <c r="U419" s="3">
        <v>1120001</v>
      </c>
      <c r="V419" s="3">
        <f>INDEX(Sheet6!H:H,MATCH(B419,Sheet6!A:A,0))</f>
        <v>26000</v>
      </c>
      <c r="W419" s="23">
        <v>0</v>
      </c>
      <c r="X419" s="3" t="s">
        <v>1330</v>
      </c>
      <c r="Y419" s="23">
        <v>1120001</v>
      </c>
      <c r="Z419" s="23">
        <v>104000</v>
      </c>
      <c r="AA419" s="27" t="str">
        <f>IF($E419=2,INDEX(Sheet2!Q:Q,MATCH($C419,Sheet2!$A:$A,0)),IF(OR(N419=3,N419=8,N419=13,,N419=38),INDEX(Sheet2!$AC:$AC,MATCH($N419,Sheet2!$AA:$AA,0))&amp;O419,INDEX(Sheet2!$AC:$AC,MATCH($N419,Sheet2!$AA:$AA,0))&amp;(O419/10)&amp;"%"))</f>
        <v>觉醒后基础防御力增加52</v>
      </c>
    </row>
    <row r="420" spans="1:27">
      <c r="A420" s="23" t="s">
        <v>53</v>
      </c>
      <c r="B420" s="23">
        <f t="shared" si="19"/>
        <v>1623</v>
      </c>
      <c r="C420" s="3">
        <v>16</v>
      </c>
      <c r="D420" s="3">
        <v>23</v>
      </c>
      <c r="E420" s="3">
        <f t="shared" si="18"/>
        <v>1</v>
      </c>
      <c r="F420" s="3">
        <f>IF(AND($D420=1,$E420=1),VLOOKUP($C420,Sheet2!$A:$J,3,0),IF($E420=2,INDEX(Sheet2!G:G,MATCH($C420,Sheet2!$A:$A,0)+2),F419))</f>
        <v>1601</v>
      </c>
      <c r="G420" s="3">
        <f>IF(AND($D420=1,$E420=1),VLOOKUP($C420,Sheet2!$A:$J,4,0),IF($E420=2,INDEX(Sheet2!H:H,MATCH($C420,Sheet2!$A:$A,0)+2),G419))</f>
        <v>1604</v>
      </c>
      <c r="H420" s="3">
        <f>IF(AND($D420=1,$E420=1),VLOOKUP($C420,Sheet2!$A:$J,5,0),IF($E420=2,INDEX(Sheet2!I:I,MATCH($C420,Sheet2!$A:$A,0)+2),H419))</f>
        <v>1605</v>
      </c>
      <c r="I420" s="3">
        <f>IF(AND($D420=1,$E420=1),VLOOKUP($C420,Sheet2!$A:$J,6,0),IF($E420=2,INDEX(Sheet2!J:J,MATCH($C420,Sheet2!$A:$A,0)+2),I419))</f>
        <v>0</v>
      </c>
      <c r="K420" s="31">
        <v>0</v>
      </c>
      <c r="L420" s="31">
        <v>0</v>
      </c>
      <c r="M420" s="31">
        <v>0</v>
      </c>
      <c r="N420" s="27">
        <f>VLOOKUP(B420,Sheet5!$D:$G,3,0)</f>
        <v>3</v>
      </c>
      <c r="O420" s="27">
        <f>VLOOKUP(B420,Sheet5!$D:$G,4,0)</f>
        <v>480</v>
      </c>
      <c r="P420" s="27" t="s">
        <v>55</v>
      </c>
      <c r="Q420" s="27">
        <f>IFERROR(VLOOKUP(R420,Sheet2!V:X,3,FALSE),VLOOKUP(B420,Sheet5!D:H,5,0))</f>
        <v>340020009</v>
      </c>
      <c r="R420" s="27" t="str">
        <f>IF(E420=2,INDEX(Sheet2!P:P,MATCH(C420,Sheet2!A:A,0)),INDEX(Sheet2!AB:AB,MATCH(N420,Sheet2!AA:AA,0)))</f>
        <v>生命强化</v>
      </c>
      <c r="S420" s="27" t="str">
        <f>IF($E420=2,INDEX(Sheet2!Q:Q,MATCH($C420,Sheet2!$A:$A,0)),IF(OR(N420=3,N420=8,N420=13,,N420=38),INDEX(Sheet2!$AC:$AC,MATCH($N420,Sheet2!$AA:$AA,0))&amp;O420,INDEX(Sheet2!$AC:$AC,MATCH($N420,Sheet2!$AA:$AA,0))&amp;(O420/10)&amp;"%"))</f>
        <v>觉醒后基础生命上限增加480</v>
      </c>
      <c r="T420" s="3" t="str">
        <f>INDEX(Sheet6!G:G,MATCH(B420,Sheet6!A:A,0))</f>
        <v>1210008,13|1430002,18</v>
      </c>
      <c r="U420" s="3">
        <v>1120001</v>
      </c>
      <c r="V420" s="3">
        <f>INDEX(Sheet6!H:H,MATCH(B420,Sheet6!A:A,0))</f>
        <v>30000</v>
      </c>
      <c r="W420" s="23">
        <v>0</v>
      </c>
      <c r="X420" s="3" t="s">
        <v>1331</v>
      </c>
      <c r="Y420" s="23">
        <v>1120001</v>
      </c>
      <c r="Z420" s="23">
        <v>120000</v>
      </c>
      <c r="AA420" s="27" t="str">
        <f>IF($E420=2,INDEX(Sheet2!Q:Q,MATCH($C420,Sheet2!$A:$A,0)),IF(OR(N420=3,N420=8,N420=13,,N420=38),INDEX(Sheet2!$AC:$AC,MATCH($N420,Sheet2!$AA:$AA,0))&amp;O420,INDEX(Sheet2!$AC:$AC,MATCH($N420,Sheet2!$AA:$AA,0))&amp;(O420/10)&amp;"%"))</f>
        <v>觉醒后基础生命上限增加480</v>
      </c>
    </row>
    <row r="421" spans="1:27">
      <c r="A421" s="23" t="s">
        <v>53</v>
      </c>
      <c r="B421" s="23">
        <f t="shared" si="19"/>
        <v>1624</v>
      </c>
      <c r="C421" s="3">
        <v>16</v>
      </c>
      <c r="D421" s="3">
        <v>24</v>
      </c>
      <c r="E421" s="3">
        <f t="shared" si="18"/>
        <v>1</v>
      </c>
      <c r="F421" s="3">
        <f>IF(AND($D421=1,$E421=1),VLOOKUP($C421,Sheet2!$A:$J,3,0),IF($E421=2,INDEX(Sheet2!G:G,MATCH($C421,Sheet2!$A:$A,0)+2),F420))</f>
        <v>1601</v>
      </c>
      <c r="G421" s="3">
        <f>IF(AND($D421=1,$E421=1),VLOOKUP($C421,Sheet2!$A:$J,4,0),IF($E421=2,INDEX(Sheet2!H:H,MATCH($C421,Sheet2!$A:$A,0)+2),G420))</f>
        <v>1604</v>
      </c>
      <c r="H421" s="3">
        <f>IF(AND($D421=1,$E421=1),VLOOKUP($C421,Sheet2!$A:$J,5,0),IF($E421=2,INDEX(Sheet2!I:I,MATCH($C421,Sheet2!$A:$A,0)+2),H420))</f>
        <v>1605</v>
      </c>
      <c r="I421" s="3">
        <f>IF(AND($D421=1,$E421=1),VLOOKUP($C421,Sheet2!$A:$J,6,0),IF($E421=2,INDEX(Sheet2!J:J,MATCH($C421,Sheet2!$A:$A,0)+2),I420))</f>
        <v>0</v>
      </c>
      <c r="K421" s="31">
        <v>0</v>
      </c>
      <c r="L421" s="31">
        <v>0</v>
      </c>
      <c r="M421" s="31">
        <v>0</v>
      </c>
      <c r="N421" s="27">
        <f>VLOOKUP(B421,Sheet5!$D:$G,3,0)</f>
        <v>13</v>
      </c>
      <c r="O421" s="27">
        <f>VLOOKUP(B421,Sheet5!$D:$G,4,0)</f>
        <v>52</v>
      </c>
      <c r="P421" s="27" t="s">
        <v>56</v>
      </c>
      <c r="Q421" s="27">
        <f>IFERROR(VLOOKUP(R421,Sheet2!V:X,3,FALSE),VLOOKUP(B421,Sheet5!D:H,5,0))</f>
        <v>340020005</v>
      </c>
      <c r="R421" s="27" t="str">
        <f>IF(E421=2,INDEX(Sheet2!P:P,MATCH(C421,Sheet2!A:A,0)),INDEX(Sheet2!AB:AB,MATCH(N421,Sheet2!AA:AA,0)))</f>
        <v>防御强化</v>
      </c>
      <c r="S421" s="27" t="str">
        <f>IF($E421=2,INDEX(Sheet2!Q:Q,MATCH($C421,Sheet2!$A:$A,0)),IF(OR(N421=3,N421=8,N421=13,,N421=38),INDEX(Sheet2!$AC:$AC,MATCH($N421,Sheet2!$AA:$AA,0))&amp;O421,INDEX(Sheet2!$AC:$AC,MATCH($N421,Sheet2!$AA:$AA,0))&amp;(O421/10)&amp;"%"))</f>
        <v>觉醒后基础防御力增加52</v>
      </c>
      <c r="T421" s="3" t="str">
        <f>INDEX(Sheet6!G:G,MATCH(B421,Sheet6!A:A,0))</f>
        <v>1210008,17|1430002,27</v>
      </c>
      <c r="U421" s="3">
        <v>1120001</v>
      </c>
      <c r="V421" s="3">
        <f>INDEX(Sheet6!H:H,MATCH(B421,Sheet6!A:A,0))</f>
        <v>45000</v>
      </c>
      <c r="W421" s="23">
        <v>0</v>
      </c>
      <c r="X421" s="3" t="s">
        <v>1332</v>
      </c>
      <c r="Y421" s="23">
        <v>1120001</v>
      </c>
      <c r="Z421" s="23">
        <v>180000</v>
      </c>
      <c r="AA421" s="27" t="str">
        <f>IF($E421=2,INDEX(Sheet2!Q:Q,MATCH($C421,Sheet2!$A:$A,0)),IF(OR(N421=3,N421=8,N421=13,,N421=38),INDEX(Sheet2!$AC:$AC,MATCH($N421,Sheet2!$AA:$AA,0))&amp;O421,INDEX(Sheet2!$AC:$AC,MATCH($N421,Sheet2!$AA:$AA,0))&amp;(O421/10)&amp;"%"))</f>
        <v>觉醒后基础防御力增加52</v>
      </c>
    </row>
    <row r="422" spans="1:27">
      <c r="A422" s="23" t="s">
        <v>53</v>
      </c>
      <c r="B422" s="23">
        <f t="shared" si="19"/>
        <v>1625</v>
      </c>
      <c r="C422" s="3">
        <v>16</v>
      </c>
      <c r="D422" s="3">
        <v>25</v>
      </c>
      <c r="E422" s="3">
        <f t="shared" si="18"/>
        <v>1</v>
      </c>
      <c r="F422" s="3">
        <f>IF(AND($D422=1,$E422=1),VLOOKUP($C422,Sheet2!$A:$J,3,0),IF($E422=2,INDEX(Sheet2!G:G,MATCH($C422,Sheet2!$A:$A,0)+2),F421))</f>
        <v>1601</v>
      </c>
      <c r="G422" s="3">
        <f>IF(AND($D422=1,$E422=1),VLOOKUP($C422,Sheet2!$A:$J,4,0),IF($E422=2,INDEX(Sheet2!H:H,MATCH($C422,Sheet2!$A:$A,0)+2),G421))</f>
        <v>1604</v>
      </c>
      <c r="H422" s="3">
        <f>IF(AND($D422=1,$E422=1),VLOOKUP($C422,Sheet2!$A:$J,5,0),IF($E422=2,INDEX(Sheet2!I:I,MATCH($C422,Sheet2!$A:$A,0)+2),H421))</f>
        <v>1605</v>
      </c>
      <c r="I422" s="3">
        <f>IF(AND($D422=1,$E422=1),VLOOKUP($C422,Sheet2!$A:$J,6,0),IF($E422=2,INDEX(Sheet2!J:J,MATCH($C422,Sheet2!$A:$A,0)+2),I421))</f>
        <v>0</v>
      </c>
      <c r="K422" s="31">
        <v>0</v>
      </c>
      <c r="L422" s="31">
        <v>0</v>
      </c>
      <c r="M422" s="31">
        <v>0</v>
      </c>
      <c r="N422" s="27">
        <f>VLOOKUP(B422,Sheet5!$D:$G,3,0)</f>
        <v>33</v>
      </c>
      <c r="O422" s="27">
        <f>VLOOKUP(B422,Sheet5!$D:$G,4,0)</f>
        <v>40</v>
      </c>
      <c r="P422" s="27" t="s">
        <v>57</v>
      </c>
      <c r="Q422" s="27">
        <f>IFERROR(VLOOKUP(R422,Sheet2!V:X,3,FALSE),VLOOKUP(B422,Sheet5!D:H,5,0))</f>
        <v>340020003</v>
      </c>
      <c r="R422" s="27" t="str">
        <f>IF(E422=2,INDEX(Sheet2!P:P,MATCH(C422,Sheet2!A:A,0)),INDEX(Sheet2!AB:AB,MATCH(N422,Sheet2!AA:AA,0)))</f>
        <v>抵抗强化</v>
      </c>
      <c r="S422" s="27" t="str">
        <f>IF($E422=2,INDEX(Sheet2!Q:Q,MATCH($C422,Sheet2!$A:$A,0)),IF(OR(N422=3,N422=8,N422=13,,N422=38),INDEX(Sheet2!$AC:$AC,MATCH($N422,Sheet2!$AA:$AA,0))&amp;O422,INDEX(Sheet2!$AC:$AC,MATCH($N422,Sheet2!$AA:$AA,0))&amp;(O422/10)&amp;"%"))</f>
        <v>觉醒后基础效果抵抗增加4%</v>
      </c>
      <c r="T422" s="3" t="str">
        <f>INDEX(Sheet6!G:G,MATCH(B422,Sheet6!A:A,0))</f>
        <v>1210008,20|1430002,36</v>
      </c>
      <c r="U422" s="3">
        <v>1120001</v>
      </c>
      <c r="V422" s="3">
        <f>INDEX(Sheet6!H:H,MATCH(B422,Sheet6!A:A,0))</f>
        <v>67250</v>
      </c>
      <c r="W422" s="23">
        <v>0</v>
      </c>
      <c r="X422" s="3" t="s">
        <v>1333</v>
      </c>
      <c r="Y422" s="23">
        <v>1120001</v>
      </c>
      <c r="Z422" s="23">
        <v>269000</v>
      </c>
      <c r="AA422" s="27" t="str">
        <f>IF($E422=2,INDEX(Sheet2!Q:Q,MATCH($C422,Sheet2!$A:$A,0)),IF(OR(N422=3,N422=8,N422=13,,N422=38),INDEX(Sheet2!$AC:$AC,MATCH($N422,Sheet2!$AA:$AA,0))&amp;O422,INDEX(Sheet2!$AC:$AC,MATCH($N422,Sheet2!$AA:$AA,0))&amp;(O422/10)&amp;"%"))</f>
        <v>觉醒后基础效果抵抗增加4%</v>
      </c>
    </row>
    <row r="423" spans="1:27">
      <c r="A423" s="23" t="s">
        <v>53</v>
      </c>
      <c r="B423" s="23">
        <f t="shared" si="19"/>
        <v>1626</v>
      </c>
      <c r="C423" s="3">
        <v>16</v>
      </c>
      <c r="D423" s="3">
        <v>26</v>
      </c>
      <c r="E423" s="3">
        <f t="shared" si="18"/>
        <v>1</v>
      </c>
      <c r="F423" s="3">
        <f>IF(AND($D423=1,$E423=1),VLOOKUP($C423,Sheet2!$A:$J,3,0),IF($E423=2,INDEX(Sheet2!G:G,MATCH($C423,Sheet2!$A:$A,0)+2),F422))</f>
        <v>1601</v>
      </c>
      <c r="G423" s="3">
        <f>IF(AND($D423=1,$E423=1),VLOOKUP($C423,Sheet2!$A:$J,4,0),IF($E423=2,INDEX(Sheet2!H:H,MATCH($C423,Sheet2!$A:$A,0)+2),G422))</f>
        <v>1604</v>
      </c>
      <c r="H423" s="3">
        <f>IF(AND($D423=1,$E423=1),VLOOKUP($C423,Sheet2!$A:$J,5,0),IF($E423=2,INDEX(Sheet2!I:I,MATCH($C423,Sheet2!$A:$A,0)+2),H422))</f>
        <v>1605</v>
      </c>
      <c r="I423" s="3">
        <f>IF(AND($D423=1,$E423=1),VLOOKUP($C423,Sheet2!$A:$J,6,0),IF($E423=2,INDEX(Sheet2!J:J,MATCH($C423,Sheet2!$A:$A,0)+2),I422))</f>
        <v>0</v>
      </c>
      <c r="K423" s="31">
        <v>0</v>
      </c>
      <c r="L423" s="31">
        <v>0</v>
      </c>
      <c r="M423" s="31">
        <v>0</v>
      </c>
      <c r="N423" s="27">
        <f>VLOOKUP(B423,Sheet5!$D:$G,3,0)</f>
        <v>13</v>
      </c>
      <c r="O423" s="27">
        <f>VLOOKUP(B423,Sheet5!$D:$G,4,0)</f>
        <v>104</v>
      </c>
      <c r="P423" s="27" t="s">
        <v>58</v>
      </c>
      <c r="Q423" s="27">
        <f>IFERROR(VLOOKUP(R423,Sheet2!V:X,3,FALSE),VLOOKUP(B423,Sheet5!D:H,5,0))</f>
        <v>340020004</v>
      </c>
      <c r="R423" s="27" t="str">
        <f>IF(E423=2,INDEX(Sheet2!P:P,MATCH(C423,Sheet2!A:A,0)),INDEX(Sheet2!AB:AB,MATCH(N423,Sheet2!AA:AA,0)))</f>
        <v>防御强化</v>
      </c>
      <c r="S423" s="27" t="str">
        <f>IF($E423=2,INDEX(Sheet2!Q:Q,MATCH($C423,Sheet2!$A:$A,0)),IF(OR(N423=3,N423=8,N423=13,,N423=38),INDEX(Sheet2!$AC:$AC,MATCH($N423,Sheet2!$AA:$AA,0))&amp;O423,INDEX(Sheet2!$AC:$AC,MATCH($N423,Sheet2!$AA:$AA,0))&amp;(O423/10)&amp;"%"))</f>
        <v>觉醒后基础防御力增加104</v>
      </c>
      <c r="T423" s="3" t="str">
        <f>INDEX(Sheet6!G:G,MATCH(B423,Sheet6!A:A,0))</f>
        <v>1210008,27|1430002,45</v>
      </c>
      <c r="U423" s="3">
        <v>1120001</v>
      </c>
      <c r="V423" s="3">
        <f>INDEX(Sheet6!H:H,MATCH(B423,Sheet6!A:A,0))</f>
        <v>94000</v>
      </c>
      <c r="W423" s="23">
        <v>0</v>
      </c>
      <c r="X423" s="3" t="s">
        <v>1334</v>
      </c>
      <c r="Y423" s="23">
        <v>1120001</v>
      </c>
      <c r="Z423" s="23">
        <v>376000</v>
      </c>
      <c r="AA423" s="27" t="str">
        <f>IF($E423=2,INDEX(Sheet2!Q:Q,MATCH($C423,Sheet2!$A:$A,0)),IF(OR(N423=3,N423=8,N423=13,,N423=38),INDEX(Sheet2!$AC:$AC,MATCH($N423,Sheet2!$AA:$AA,0))&amp;O423,INDEX(Sheet2!$AC:$AC,MATCH($N423,Sheet2!$AA:$AA,0))&amp;(O423/10)&amp;"%"))</f>
        <v>觉醒后基础防御力增加104</v>
      </c>
    </row>
    <row r="424" spans="1:27">
      <c r="A424" s="23" t="s">
        <v>53</v>
      </c>
      <c r="B424" s="23">
        <f t="shared" si="19"/>
        <v>1627</v>
      </c>
      <c r="C424" s="3">
        <v>16</v>
      </c>
      <c r="D424" s="3">
        <v>27</v>
      </c>
      <c r="E424" s="3">
        <f t="shared" si="18"/>
        <v>1</v>
      </c>
      <c r="F424" s="3">
        <f>IF(AND($D424=1,$E424=1),VLOOKUP($C424,Sheet2!$A:$J,3,0),IF($E424=2,INDEX(Sheet2!G:G,MATCH($C424,Sheet2!$A:$A,0)+2),F423))</f>
        <v>1601</v>
      </c>
      <c r="G424" s="3">
        <f>IF(AND($D424=1,$E424=1),VLOOKUP($C424,Sheet2!$A:$J,4,0),IF($E424=2,INDEX(Sheet2!H:H,MATCH($C424,Sheet2!$A:$A,0)+2),G423))</f>
        <v>1604</v>
      </c>
      <c r="H424" s="3">
        <f>IF(AND($D424=1,$E424=1),VLOOKUP($C424,Sheet2!$A:$J,5,0),IF($E424=2,INDEX(Sheet2!I:I,MATCH($C424,Sheet2!$A:$A,0)+2),H423))</f>
        <v>1605</v>
      </c>
      <c r="I424" s="3">
        <f>IF(AND($D424=1,$E424=1),VLOOKUP($C424,Sheet2!$A:$J,6,0),IF($E424=2,INDEX(Sheet2!J:J,MATCH($C424,Sheet2!$A:$A,0)+2),I423))</f>
        <v>0</v>
      </c>
      <c r="K424" s="31">
        <v>0</v>
      </c>
      <c r="L424" s="31">
        <v>0</v>
      </c>
      <c r="M424" s="31">
        <v>0</v>
      </c>
      <c r="N424" s="27">
        <f>VLOOKUP(B424,Sheet5!$D:$G,3,0)</f>
        <v>3</v>
      </c>
      <c r="O424" s="27">
        <f>VLOOKUP(B424,Sheet5!$D:$G,4,0)</f>
        <v>960</v>
      </c>
      <c r="P424" s="27" t="s">
        <v>59</v>
      </c>
      <c r="Q424" s="27">
        <f>IFERROR(VLOOKUP(R424,Sheet2!V:X,3,FALSE),VLOOKUP(B424,Sheet5!D:H,5,0))</f>
        <v>340020010</v>
      </c>
      <c r="R424" s="27" t="str">
        <f>IF(E424=2,INDEX(Sheet2!P:P,MATCH(C424,Sheet2!A:A,0)),INDEX(Sheet2!AB:AB,MATCH(N424,Sheet2!AA:AA,0)))</f>
        <v>生命强化</v>
      </c>
      <c r="S424" s="27" t="str">
        <f>IF($E424=2,INDEX(Sheet2!Q:Q,MATCH($C424,Sheet2!$A:$A,0)),IF(OR(N424=3,N424=8,N424=13,,N424=38),INDEX(Sheet2!$AC:$AC,MATCH($N424,Sheet2!$AA:$AA,0))&amp;O424,INDEX(Sheet2!$AC:$AC,MATCH($N424,Sheet2!$AA:$AA,0))&amp;(O424/10)&amp;"%"))</f>
        <v>觉醒后基础生命上限增加960</v>
      </c>
      <c r="T424" s="3" t="str">
        <f>INDEX(Sheet6!G:G,MATCH(B424,Sheet6!A:A,0))</f>
        <v>1210008,30|1430002,54</v>
      </c>
      <c r="U424" s="3">
        <v>1120001</v>
      </c>
      <c r="V424" s="3">
        <f>INDEX(Sheet6!H:H,MATCH(B424,Sheet6!A:A,0))</f>
        <v>129000</v>
      </c>
      <c r="W424" s="23">
        <v>0</v>
      </c>
      <c r="X424" s="3" t="s">
        <v>1335</v>
      </c>
      <c r="Y424" s="23">
        <v>1120001</v>
      </c>
      <c r="Z424" s="23">
        <v>516000</v>
      </c>
      <c r="AA424" s="27" t="str">
        <f>IF($E424=2,INDEX(Sheet2!Q:Q,MATCH($C424,Sheet2!$A:$A,0)),IF(OR(N424=3,N424=8,N424=13,,N424=38),INDEX(Sheet2!$AC:$AC,MATCH($N424,Sheet2!$AA:$AA,0))&amp;O424,INDEX(Sheet2!$AC:$AC,MATCH($N424,Sheet2!$AA:$AA,0))&amp;(O424/10)&amp;"%"))</f>
        <v>觉醒后基础生命上限增加960</v>
      </c>
    </row>
    <row r="425" spans="1:27">
      <c r="A425" s="23" t="s">
        <v>53</v>
      </c>
      <c r="B425" s="23">
        <f t="shared" si="19"/>
        <v>1628</v>
      </c>
      <c r="C425" s="3">
        <v>16</v>
      </c>
      <c r="D425" s="3">
        <v>28</v>
      </c>
      <c r="E425" s="3">
        <f t="shared" si="18"/>
        <v>2</v>
      </c>
      <c r="F425" s="3">
        <f>IF(AND($D425=1,$E425=1),VLOOKUP($C425,Sheet2!$A:$J,3,0),IF($E425=2,INDEX(Sheet2!G:G,MATCH($C425,Sheet2!$A:$A,0)+3),F424))</f>
        <v>1601</v>
      </c>
      <c r="G425" s="3">
        <f>IF(AND($D425=1,$E425=1),VLOOKUP($C425,Sheet2!$A:$J,4,0),IF($E425=2,INDEX(Sheet2!H:H,MATCH($C425,Sheet2!$A:$A,0)+3),G424))</f>
        <v>1606</v>
      </c>
      <c r="H425" s="3">
        <f>IF(AND($D425=1,$E425=1),VLOOKUP($C425,Sheet2!$A:$J,5,0),IF($E425=2,INDEX(Sheet2!I:I,MATCH($C425,Sheet2!$A:$A,0)+3),H424))</f>
        <v>1605</v>
      </c>
      <c r="I425" s="3">
        <f>IF(AND($D425=1,$E425=1),VLOOKUP($C425,Sheet2!$A:$J,6,0),IF($E425=2,INDEX(Sheet2!J:J,MATCH($C425,Sheet2!$A:$A,0)+3),I424))</f>
        <v>0</v>
      </c>
      <c r="K425" s="31">
        <v>0</v>
      </c>
      <c r="L425" s="31">
        <v>0</v>
      </c>
      <c r="M425" s="31">
        <v>0</v>
      </c>
      <c r="N425" s="27">
        <f>VLOOKUP(B425,Sheet5!$D:$G,3,0)</f>
        <v>0</v>
      </c>
      <c r="O425" s="27">
        <f>VLOOKUP(B425,Sheet5!$D:$G,4,0)</f>
        <v>0</v>
      </c>
      <c r="P425" s="27" t="s">
        <v>60</v>
      </c>
      <c r="Q425" s="27">
        <f>IFERROR(VLOOKUP(R425,Sheet2!V:X,3,FALSE),VLOOKUP(B425,Sheet5!D:H,5,0))</f>
        <v>311001602</v>
      </c>
      <c r="R425" s="27" t="str">
        <f>IF(E425=2,INDEX(Sheet2!P:P,MATCH(C425,Sheet2!A:A,0)+3),INDEX(Sheet2!AB:AB,MATCH(N425,Sheet2!AA:AA,0)))</f>
        <v>蜷局受身</v>
      </c>
      <c r="S425" s="27" t="s">
        <v>2328</v>
      </c>
      <c r="T425" s="3" t="str">
        <f>INDEX(Sheet6!G:G,MATCH(B425,Sheet6!A:A,0))</f>
        <v>1430004,9</v>
      </c>
      <c r="U425" s="3">
        <v>1120001</v>
      </c>
      <c r="V425" s="3">
        <f>INDEX(Sheet6!H:H,MATCH(B425,Sheet6!A:A,0))</f>
        <v>174000</v>
      </c>
      <c r="W425" s="23">
        <v>0</v>
      </c>
      <c r="X425" s="3" t="s">
        <v>1336</v>
      </c>
      <c r="Y425" s="23">
        <v>1120001</v>
      </c>
      <c r="Z425" s="23">
        <v>696000</v>
      </c>
      <c r="AA425" s="27" t="str">
        <f>IF($E425=2,INDEX(Sheet2!Q:Q,MATCH($C425,Sheet2!$A:$A,0)+3),IF(OR(N425=3,N425=8,N425=13,,N425=38),INDEX(Sheet2!$AC:$AC,MATCH($N425,Sheet2!$AA:$AA,0))&amp;O425,INDEX(Sheet2!$AC:$AC,MATCH($N425,Sheet2!$AA:$AA,0))&amp;(O425/10)&amp;"%"))</f>
        <v>友方单位处于&lt;color=#f2b600&gt;战斗指挥&lt;/color&gt;效果时，受到伤害降低&lt;color=#e56000&gt;9%&lt;/color&gt;</v>
      </c>
    </row>
    <row r="426" spans="1:27">
      <c r="A426" s="23" t="s">
        <v>53</v>
      </c>
      <c r="B426" s="23">
        <f t="shared" si="10"/>
        <v>2101</v>
      </c>
      <c r="C426" s="3">
        <v>21</v>
      </c>
      <c r="D426" s="3">
        <v>1</v>
      </c>
      <c r="E426" s="3">
        <f t="shared" si="18"/>
        <v>1</v>
      </c>
      <c r="F426" s="3">
        <f>IF(AND($D426=1,$E426=1),VLOOKUP($C426,Sheet2!$A:$J,3,0),IF($E426=2,INDEX(Sheet2!G:G,MATCH($C426,Sheet2!$A:$A,0)),F425))</f>
        <v>2101</v>
      </c>
      <c r="G426" s="3">
        <f>IF(AND($D426=1,$E426=1),VLOOKUP($C426,Sheet2!$A:$J,4,0),IF($E426=2,INDEX(Sheet2!H:H,MATCH($C426,Sheet2!$A:$A,0)),G425))</f>
        <v>0</v>
      </c>
      <c r="H426" s="3">
        <f>IF(AND($D426=1,$E426=1),VLOOKUP($C426,Sheet2!$A:$J,5,0),IF($E426=2,INDEX(Sheet2!I:I,MATCH($C426,Sheet2!$A:$A,0)),H425))</f>
        <v>2103</v>
      </c>
      <c r="I426" s="3">
        <f>IF(AND($D426=1,$E426=1),VLOOKUP($C426,Sheet2!$A:$J,6,0),IF($E426=2,INDEX(Sheet2!J:J,MATCH($C426,Sheet2!$A:$A,0)),I425))</f>
        <v>0</v>
      </c>
      <c r="K426" s="31">
        <v>0</v>
      </c>
      <c r="L426" s="31">
        <v>0</v>
      </c>
      <c r="M426" s="31">
        <v>0</v>
      </c>
      <c r="N426" s="27">
        <f>VLOOKUP(B426,Sheet5!$D:$G,3,0)</f>
        <v>8</v>
      </c>
      <c r="O426" s="27">
        <f>VLOOKUP(B426,Sheet5!$D:$G,4,0)</f>
        <v>80</v>
      </c>
      <c r="P426" s="27" t="s">
        <v>54</v>
      </c>
      <c r="Q426" s="27">
        <f>IFERROR(VLOOKUP(R426,Sheet2!V:X,3,FALSE),VLOOKUP(B426,Sheet5!D:H,5,0))</f>
        <v>340020006</v>
      </c>
      <c r="R426" s="27" t="str">
        <f>IF($E426=2,INDEX(Sheet2!P:P,MATCH($C426,Sheet2!$A:$A,0)),INDEX(Sheet2!$AB:$AB,MATCH($N426,Sheet2!$AA:$AA,0)))</f>
        <v>攻击强化</v>
      </c>
      <c r="S426" s="27" t="str">
        <f>IF($E426=2,INDEX(Sheet2!Q:Q,MATCH($C426,Sheet2!$A:$A,0)),IF(OR(N426=3,N426=8,N426=13,,N426=38),INDEX(Sheet2!$AC:$AC,MATCH($N426,Sheet2!$AA:$AA,0))&amp;O426,INDEX(Sheet2!$AC:$AC,MATCH($N426,Sheet2!$AA:$AA,0))&amp;(O426/10)&amp;"%"))</f>
        <v>觉醒后基础攻击力增加80</v>
      </c>
      <c r="T426" s="3" t="str">
        <f>INDEX(Sheet6!G:G,MATCH(B426,Sheet6!A:A,0))</f>
        <v>1210002,32</v>
      </c>
      <c r="U426" s="3">
        <v>1120001</v>
      </c>
      <c r="V426" s="3">
        <f>INDEX(Sheet6!H:H,MATCH(B426,Sheet6!A:A,0))</f>
        <v>10400</v>
      </c>
      <c r="W426" s="23">
        <v>0</v>
      </c>
      <c r="X426" s="3" t="str">
        <f>VLOOKUP(B426,Sheet4!A:N,14,FALSE)</f>
        <v>1210001,6|1210002,12|1210003,6</v>
      </c>
      <c r="Y426" s="23">
        <v>1120001</v>
      </c>
      <c r="Z426" s="23">
        <f t="shared" si="11"/>
        <v>104000</v>
      </c>
      <c r="AA426" s="27" t="str">
        <f>IF($E426=2,INDEX(Sheet2!Q:Q,MATCH($C426,Sheet2!$A:$A,0)),IF(OR(N426=3,N426=8,N426=13,,N426=38),INDEX(Sheet2!$AC:$AC,MATCH($N426,Sheet2!$AA:$AA,0))&amp;O426,INDEX(Sheet2!$AC:$AC,MATCH($N426,Sheet2!$AA:$AA,0))&amp;(O426/10)&amp;"%"))</f>
        <v>觉醒后基础攻击力增加80</v>
      </c>
    </row>
    <row r="427" spans="1:27">
      <c r="A427" s="23" t="s">
        <v>53</v>
      </c>
      <c r="B427" s="23">
        <f t="shared" si="10"/>
        <v>2102</v>
      </c>
      <c r="C427" s="3">
        <v>21</v>
      </c>
      <c r="D427" s="3">
        <v>2</v>
      </c>
      <c r="E427" s="3">
        <f t="shared" si="18"/>
        <v>1</v>
      </c>
      <c r="F427" s="3">
        <f>IF(AND($D427=1,$E427=1),VLOOKUP($C427,Sheet2!$A:$J,3,0),IF($E427=2,INDEX(Sheet2!G:G,MATCH($C427,Sheet2!$A:$A,0)),F426))</f>
        <v>2101</v>
      </c>
      <c r="G427" s="3">
        <f>IF(AND($D427=1,$E427=1),VLOOKUP($C427,Sheet2!$A:$J,4,0),IF($E427=2,INDEX(Sheet2!H:H,MATCH($C427,Sheet2!$A:$A,0)),G426))</f>
        <v>0</v>
      </c>
      <c r="H427" s="3">
        <f>IF(AND($D427=1,$E427=1),VLOOKUP($C427,Sheet2!$A:$J,5,0),IF($E427=2,INDEX(Sheet2!I:I,MATCH($C427,Sheet2!$A:$A,0)),H426))</f>
        <v>2103</v>
      </c>
      <c r="I427" s="3">
        <f>IF(AND($D427=1,$E427=1),VLOOKUP($C427,Sheet2!$A:$J,6,0),IF($E427=2,INDEX(Sheet2!J:J,MATCH($C427,Sheet2!$A:$A,0)),I426))</f>
        <v>0</v>
      </c>
      <c r="K427" s="31">
        <v>0</v>
      </c>
      <c r="L427" s="31">
        <v>0</v>
      </c>
      <c r="M427" s="31">
        <v>0</v>
      </c>
      <c r="N427" s="27">
        <f>VLOOKUP(B427,Sheet5!$D:$G,3,0)</f>
        <v>3</v>
      </c>
      <c r="O427" s="27">
        <f>VLOOKUP(B427,Sheet5!$D:$G,4,0)</f>
        <v>480</v>
      </c>
      <c r="P427" s="27" t="s">
        <v>55</v>
      </c>
      <c r="Q427" s="27">
        <f>IFERROR(VLOOKUP(R427,Sheet2!V:X,3,FALSE),VLOOKUP(B427,Sheet5!D:H,5,0))</f>
        <v>340020009</v>
      </c>
      <c r="R427" s="27" t="str">
        <f>IF(E427=2,INDEX(Sheet2!P:P,MATCH(C427,Sheet2!A:A,0)),INDEX(Sheet2!AB:AB,MATCH(N427,Sheet2!AA:AA,0)))</f>
        <v>生命强化</v>
      </c>
      <c r="S427" s="27" t="str">
        <f>IF($E427=2,INDEX(Sheet2!Q:Q,MATCH($C427,Sheet2!$A:$A,0)),IF(OR(N427=3,N427=8,N427=13,,N427=38),INDEX(Sheet2!$AC:$AC,MATCH($N427,Sheet2!$AA:$AA,0))&amp;O427,INDEX(Sheet2!$AC:$AC,MATCH($N427,Sheet2!$AA:$AA,0))&amp;(O427/10)&amp;"%"))</f>
        <v>觉醒后基础生命上限增加480</v>
      </c>
      <c r="T427" s="3" t="str">
        <f>INDEX(Sheet6!G:G,MATCH(B427,Sheet6!A:A,0))</f>
        <v>1210002,48</v>
      </c>
      <c r="U427" s="3">
        <v>1120001</v>
      </c>
      <c r="V427" s="3">
        <f>INDEX(Sheet6!H:H,MATCH(B427,Sheet6!A:A,0))</f>
        <v>12000</v>
      </c>
      <c r="W427" s="23">
        <v>0</v>
      </c>
      <c r="X427" s="3" t="str">
        <f>VLOOKUP(B427,Sheet4!A:N,14,FALSE)</f>
        <v>1210001,15|1210002,30|1210003,15</v>
      </c>
      <c r="Y427" s="23">
        <v>1120001</v>
      </c>
      <c r="Z427" s="23">
        <f t="shared" si="11"/>
        <v>120000</v>
      </c>
      <c r="AA427" s="27" t="str">
        <f>IF($E427=2,INDEX(Sheet2!Q:Q,MATCH($C427,Sheet2!$A:$A,0)),IF(OR(N427=3,N427=8,N427=13,,N427=38),INDEX(Sheet2!$AC:$AC,MATCH($N427,Sheet2!$AA:$AA,0))&amp;O427,INDEX(Sheet2!$AC:$AC,MATCH($N427,Sheet2!$AA:$AA,0))&amp;(O427/10)&amp;"%"))</f>
        <v>觉醒后基础生命上限增加480</v>
      </c>
    </row>
    <row r="428" spans="1:27">
      <c r="A428" s="23" t="s">
        <v>53</v>
      </c>
      <c r="B428" s="23">
        <f t="shared" si="10"/>
        <v>2103</v>
      </c>
      <c r="C428" s="3">
        <v>21</v>
      </c>
      <c r="D428" s="3">
        <v>3</v>
      </c>
      <c r="E428" s="3">
        <f t="shared" si="18"/>
        <v>1</v>
      </c>
      <c r="F428" s="3">
        <f>IF(AND($D428=1,$E428=1),VLOOKUP($C428,Sheet2!$A:$J,3,0),IF($E428=2,INDEX(Sheet2!G:G,MATCH($C428,Sheet2!$A:$A,0)),F427))</f>
        <v>2101</v>
      </c>
      <c r="G428" s="3">
        <f>IF(AND($D428=1,$E428=1),VLOOKUP($C428,Sheet2!$A:$J,4,0),IF($E428=2,INDEX(Sheet2!H:H,MATCH($C428,Sheet2!$A:$A,0)),G427))</f>
        <v>0</v>
      </c>
      <c r="H428" s="3">
        <f>IF(AND($D428=1,$E428=1),VLOOKUP($C428,Sheet2!$A:$J,5,0),IF($E428=2,INDEX(Sheet2!I:I,MATCH($C428,Sheet2!$A:$A,0)),H427))</f>
        <v>2103</v>
      </c>
      <c r="I428" s="3">
        <f>IF(AND($D428=1,$E428=1),VLOOKUP($C428,Sheet2!$A:$J,6,0),IF($E428=2,INDEX(Sheet2!J:J,MATCH($C428,Sheet2!$A:$A,0)),I427))</f>
        <v>0</v>
      </c>
      <c r="K428" s="31">
        <v>0</v>
      </c>
      <c r="L428" s="31">
        <v>0</v>
      </c>
      <c r="M428" s="31">
        <v>0</v>
      </c>
      <c r="N428" s="27">
        <f>VLOOKUP(B428,Sheet5!$D:$G,3,0)</f>
        <v>18</v>
      </c>
      <c r="O428" s="27">
        <f>VLOOKUP(B428,Sheet5!$D:$G,4,0)</f>
        <v>40</v>
      </c>
      <c r="P428" s="27" t="s">
        <v>56</v>
      </c>
      <c r="Q428" s="27">
        <f>IFERROR(VLOOKUP(R428,Sheet2!V:X,3,FALSE),VLOOKUP(B428,Sheet5!D:H,5,0))</f>
        <v>340020001</v>
      </c>
      <c r="R428" s="27" t="str">
        <f>IF(E428=2,INDEX(Sheet2!P:P,MATCH(C428,Sheet2!A:A,0)),INDEX(Sheet2!AB:AB,MATCH(N428,Sheet2!AA:AA,0)))</f>
        <v>暴击强化</v>
      </c>
      <c r="S428" s="27" t="str">
        <f>IF($E428=2,INDEX(Sheet2!Q:Q,MATCH($C428,Sheet2!$A:$A,0)),IF(OR(N428=3,N428=8,N428=13,,N428=38),INDEX(Sheet2!$AC:$AC,MATCH($N428,Sheet2!$AA:$AA,0))&amp;O428,INDEX(Sheet2!$AC:$AC,MATCH($N428,Sheet2!$AA:$AA,0))&amp;(O428/10)&amp;"%"))</f>
        <v>觉醒后基础暴击增加4%</v>
      </c>
      <c r="T428" s="3" t="str">
        <f>INDEX(Sheet6!G:G,MATCH(B428,Sheet6!A:A,0))</f>
        <v>1210005,20</v>
      </c>
      <c r="U428" s="3">
        <v>1120001</v>
      </c>
      <c r="V428" s="3">
        <f>INDEX(Sheet6!H:H,MATCH(B428,Sheet6!A:A,0))</f>
        <v>18000</v>
      </c>
      <c r="W428" s="23">
        <v>0</v>
      </c>
      <c r="X428" s="3" t="str">
        <f>VLOOKUP(B428,Sheet4!A:N,14,FALSE)</f>
        <v>1210001,27|1210002,54|1210003,27</v>
      </c>
      <c r="Y428" s="23">
        <v>1120001</v>
      </c>
      <c r="Z428" s="23">
        <f t="shared" si="11"/>
        <v>180000</v>
      </c>
      <c r="AA428" s="27" t="str">
        <f>IF($E428=2,INDEX(Sheet2!Q:Q,MATCH($C428,Sheet2!$A:$A,0)),IF(OR(N428=3,N428=8,N428=13,,N428=38),INDEX(Sheet2!$AC:$AC,MATCH($N428,Sheet2!$AA:$AA,0))&amp;O428,INDEX(Sheet2!$AC:$AC,MATCH($N428,Sheet2!$AA:$AA,0))&amp;(O428/10)&amp;"%"))</f>
        <v>觉醒后基础暴击增加4%</v>
      </c>
    </row>
    <row r="429" spans="1:27">
      <c r="A429" s="23" t="s">
        <v>53</v>
      </c>
      <c r="B429" s="23">
        <f t="shared" si="10"/>
        <v>2104</v>
      </c>
      <c r="C429" s="3">
        <v>21</v>
      </c>
      <c r="D429" s="3">
        <v>4</v>
      </c>
      <c r="E429" s="3">
        <f t="shared" si="18"/>
        <v>1</v>
      </c>
      <c r="F429" s="3">
        <f>IF(AND($D429=1,$E429=1),VLOOKUP($C429,Sheet2!$A:$J,3,0),IF($E429=2,INDEX(Sheet2!G:G,MATCH($C429,Sheet2!$A:$A,0)),F428))</f>
        <v>2101</v>
      </c>
      <c r="G429" s="3">
        <f>IF(AND($D429=1,$E429=1),VLOOKUP($C429,Sheet2!$A:$J,4,0),IF($E429=2,INDEX(Sheet2!H:H,MATCH($C429,Sheet2!$A:$A,0)),G428))</f>
        <v>0</v>
      </c>
      <c r="H429" s="3">
        <f>IF(AND($D429=1,$E429=1),VLOOKUP($C429,Sheet2!$A:$J,5,0),IF($E429=2,INDEX(Sheet2!I:I,MATCH($C429,Sheet2!$A:$A,0)),H428))</f>
        <v>2103</v>
      </c>
      <c r="I429" s="3">
        <f>IF(AND($D429=1,$E429=1),VLOOKUP($C429,Sheet2!$A:$J,6,0),IF($E429=2,INDEX(Sheet2!J:J,MATCH($C429,Sheet2!$A:$A,0)),I428))</f>
        <v>0</v>
      </c>
      <c r="K429" s="31">
        <v>0</v>
      </c>
      <c r="L429" s="31">
        <v>0</v>
      </c>
      <c r="M429" s="31">
        <v>0</v>
      </c>
      <c r="N429" s="27">
        <f>VLOOKUP(B429,Sheet5!$D:$G,3,0)</f>
        <v>13</v>
      </c>
      <c r="O429" s="27">
        <f>VLOOKUP(B429,Sheet5!$D:$G,4,0)</f>
        <v>104</v>
      </c>
      <c r="P429" s="27" t="s">
        <v>57</v>
      </c>
      <c r="Q429" s="27">
        <f>IFERROR(VLOOKUP(R429,Sheet2!V:X,3,FALSE),VLOOKUP(B429,Sheet5!D:H,5,0))</f>
        <v>340020004</v>
      </c>
      <c r="R429" s="27" t="str">
        <f>IF(E429=2,INDEX(Sheet2!P:P,MATCH(C429,Sheet2!A:A,0)),INDEX(Sheet2!AB:AB,MATCH(N429,Sheet2!AA:AA,0)))</f>
        <v>防御强化</v>
      </c>
      <c r="S429" s="27" t="str">
        <f>IF($E429=2,INDEX(Sheet2!Q:Q,MATCH($C429,Sheet2!$A:$A,0)),IF(OR(N429=3,N429=8,N429=13,,N429=38),INDEX(Sheet2!$AC:$AC,MATCH($N429,Sheet2!$AA:$AA,0))&amp;O429,INDEX(Sheet2!$AC:$AC,MATCH($N429,Sheet2!$AA:$AA,0))&amp;(O429/10)&amp;"%"))</f>
        <v>觉醒后基础防御力增加104</v>
      </c>
      <c r="T429" s="3" t="str">
        <f>INDEX(Sheet6!G:G,MATCH(B429,Sheet6!A:A,0))</f>
        <v>1210005,24</v>
      </c>
      <c r="U429" s="3">
        <v>1120001</v>
      </c>
      <c r="V429" s="3">
        <f>INDEX(Sheet6!H:H,MATCH(B429,Sheet6!A:A,0))</f>
        <v>26900</v>
      </c>
      <c r="W429" s="23">
        <v>0</v>
      </c>
      <c r="X429" s="3" t="str">
        <f>VLOOKUP(B429,Sheet4!A:N,14,FALSE)</f>
        <v>1210001,42|1210002,84|1210003,42</v>
      </c>
      <c r="Y429" s="23">
        <v>1120001</v>
      </c>
      <c r="Z429" s="23">
        <f t="shared" si="11"/>
        <v>269000</v>
      </c>
      <c r="AA429" s="27" t="str">
        <f>IF($E429=2,INDEX(Sheet2!Q:Q,MATCH($C429,Sheet2!$A:$A,0)),IF(OR(N429=3,N429=8,N429=13,,N429=38),INDEX(Sheet2!$AC:$AC,MATCH($N429,Sheet2!$AA:$AA,0))&amp;O429,INDEX(Sheet2!$AC:$AC,MATCH($N429,Sheet2!$AA:$AA,0))&amp;(O429/10)&amp;"%"))</f>
        <v>觉醒后基础防御力增加104</v>
      </c>
    </row>
    <row r="430" spans="1:27">
      <c r="A430" s="23" t="s">
        <v>53</v>
      </c>
      <c r="B430" s="23">
        <f t="shared" si="10"/>
        <v>2105</v>
      </c>
      <c r="C430" s="3">
        <v>21</v>
      </c>
      <c r="D430" s="3">
        <v>5</v>
      </c>
      <c r="E430" s="3">
        <f t="shared" si="18"/>
        <v>1</v>
      </c>
      <c r="F430" s="3">
        <f>IF(AND($D430=1,$E430=1),VLOOKUP($C430,Sheet2!$A:$J,3,0),IF($E430=2,INDEX(Sheet2!G:G,MATCH($C430,Sheet2!$A:$A,0)),F429))</f>
        <v>2101</v>
      </c>
      <c r="G430" s="3">
        <f>IF(AND($D430=1,$E430=1),VLOOKUP($C430,Sheet2!$A:$J,4,0),IF($E430=2,INDEX(Sheet2!H:H,MATCH($C430,Sheet2!$A:$A,0)),G429))</f>
        <v>0</v>
      </c>
      <c r="H430" s="3">
        <f>IF(AND($D430=1,$E430=1),VLOOKUP($C430,Sheet2!$A:$J,5,0),IF($E430=2,INDEX(Sheet2!I:I,MATCH($C430,Sheet2!$A:$A,0)),H429))</f>
        <v>2103</v>
      </c>
      <c r="I430" s="3">
        <f>IF(AND($D430=1,$E430=1),VLOOKUP($C430,Sheet2!$A:$J,6,0),IF($E430=2,INDEX(Sheet2!J:J,MATCH($C430,Sheet2!$A:$A,0)),I429))</f>
        <v>0</v>
      </c>
      <c r="K430" s="31">
        <v>0</v>
      </c>
      <c r="L430" s="31">
        <v>0</v>
      </c>
      <c r="M430" s="31">
        <v>0</v>
      </c>
      <c r="N430" s="27">
        <f>VLOOKUP(B430,Sheet5!$D:$G,3,0)</f>
        <v>3</v>
      </c>
      <c r="O430" s="27">
        <f>VLOOKUP(B430,Sheet5!$D:$G,4,0)</f>
        <v>960</v>
      </c>
      <c r="P430" s="27" t="s">
        <v>58</v>
      </c>
      <c r="Q430" s="27">
        <f>IFERROR(VLOOKUP(R430,Sheet2!V:X,3,FALSE),VLOOKUP(B430,Sheet5!D:H,5,0))</f>
        <v>340020010</v>
      </c>
      <c r="R430" s="27" t="str">
        <f>IF(E430=2,INDEX(Sheet2!P:P,MATCH(C430,Sheet2!A:A,0)),INDEX(Sheet2!AB:AB,MATCH(N430,Sheet2!AA:AA,0)))</f>
        <v>生命强化</v>
      </c>
      <c r="S430" s="27" t="str">
        <f>IF($E430=2,INDEX(Sheet2!Q:Q,MATCH($C430,Sheet2!$A:$A,0)),IF(OR(N430=3,N430=8,N430=13,,N430=38),INDEX(Sheet2!$AC:$AC,MATCH($N430,Sheet2!$AA:$AA,0))&amp;O430,INDEX(Sheet2!$AC:$AC,MATCH($N430,Sheet2!$AA:$AA,0))&amp;(O430/10)&amp;"%"))</f>
        <v>觉醒后基础生命上限增加960</v>
      </c>
      <c r="T430" s="3" t="str">
        <f>INDEX(Sheet6!G:G,MATCH(B430,Sheet6!A:A,0))</f>
        <v>1210005,32</v>
      </c>
      <c r="U430" s="3">
        <v>1120001</v>
      </c>
      <c r="V430" s="3">
        <f>INDEX(Sheet6!H:H,MATCH(B430,Sheet6!A:A,0))</f>
        <v>37600</v>
      </c>
      <c r="W430" s="23">
        <v>0</v>
      </c>
      <c r="X430" s="3" t="str">
        <f>VLOOKUP(B430,Sheet4!A:N,14,FALSE)</f>
        <v>1210001,60|1210002,120|1210003,60</v>
      </c>
      <c r="Y430" s="23">
        <v>1120001</v>
      </c>
      <c r="Z430" s="23">
        <f t="shared" si="11"/>
        <v>376000</v>
      </c>
      <c r="AA430" s="27" t="str">
        <f>IF($E430=2,INDEX(Sheet2!Q:Q,MATCH($C430,Sheet2!$A:$A,0)),IF(OR(N430=3,N430=8,N430=13,,N430=38),INDEX(Sheet2!$AC:$AC,MATCH($N430,Sheet2!$AA:$AA,0))&amp;O430,INDEX(Sheet2!$AC:$AC,MATCH($N430,Sheet2!$AA:$AA,0))&amp;(O430/10)&amp;"%"))</f>
        <v>觉醒后基础生命上限增加960</v>
      </c>
    </row>
    <row r="431" spans="1:27">
      <c r="A431" s="23" t="s">
        <v>53</v>
      </c>
      <c r="B431" s="23">
        <f t="shared" si="10"/>
        <v>2106</v>
      </c>
      <c r="C431" s="3">
        <v>21</v>
      </c>
      <c r="D431" s="3">
        <v>6</v>
      </c>
      <c r="E431" s="3">
        <f t="shared" si="18"/>
        <v>1</v>
      </c>
      <c r="F431" s="3">
        <f>IF(AND($D431=1,$E431=1),VLOOKUP($C431,Sheet2!$A:$J,3,0),IF($E431=2,INDEX(Sheet2!G:G,MATCH($C431,Sheet2!$A:$A,0)),F430))</f>
        <v>2101</v>
      </c>
      <c r="G431" s="3">
        <f>IF(AND($D431=1,$E431=1),VLOOKUP($C431,Sheet2!$A:$J,4,0),IF($E431=2,INDEX(Sheet2!H:H,MATCH($C431,Sheet2!$A:$A,0)),G430))</f>
        <v>0</v>
      </c>
      <c r="H431" s="3">
        <f>IF(AND($D431=1,$E431=1),VLOOKUP($C431,Sheet2!$A:$J,5,0),IF($E431=2,INDEX(Sheet2!I:I,MATCH($C431,Sheet2!$A:$A,0)),H430))</f>
        <v>2103</v>
      </c>
      <c r="I431" s="3">
        <f>IF(AND($D431=1,$E431=1),VLOOKUP($C431,Sheet2!$A:$J,6,0),IF($E431=2,INDEX(Sheet2!J:J,MATCH($C431,Sheet2!$A:$A,0)),I430))</f>
        <v>0</v>
      </c>
      <c r="K431" s="31">
        <v>0</v>
      </c>
      <c r="L431" s="31">
        <v>0</v>
      </c>
      <c r="M431" s="31">
        <v>0</v>
      </c>
      <c r="N431" s="27">
        <f>VLOOKUP(B431,Sheet5!$D:$G,3,0)</f>
        <v>8</v>
      </c>
      <c r="O431" s="27">
        <f>VLOOKUP(B431,Sheet5!$D:$G,4,0)</f>
        <v>160</v>
      </c>
      <c r="P431" s="27" t="s">
        <v>59</v>
      </c>
      <c r="Q431" s="27">
        <f>IFERROR(VLOOKUP(R431,Sheet2!V:X,3,FALSE),VLOOKUP(B431,Sheet5!D:H,5,0))</f>
        <v>340020007</v>
      </c>
      <c r="R431" s="27" t="str">
        <f>IF(E431=2,INDEX(Sheet2!P:P,MATCH(C431,Sheet2!A:A,0)),INDEX(Sheet2!AB:AB,MATCH(N431,Sheet2!AA:AA,0)))</f>
        <v>攻击强化</v>
      </c>
      <c r="S431" s="27" t="str">
        <f>IF($E431=2,INDEX(Sheet2!Q:Q,MATCH($C431,Sheet2!$A:$A,0)),IF(OR(N431=3,N431=8,N431=13,,N431=38),INDEX(Sheet2!$AC:$AC,MATCH($N431,Sheet2!$AA:$AA,0))&amp;O431,INDEX(Sheet2!$AC:$AC,MATCH($N431,Sheet2!$AA:$AA,0))&amp;(O431/10)&amp;"%"))</f>
        <v>觉醒后基础攻击力增加160</v>
      </c>
      <c r="T431" s="3" t="str">
        <f>INDEX(Sheet6!G:G,MATCH(B431,Sheet6!A:A,0))</f>
        <v>1210008,12</v>
      </c>
      <c r="U431" s="3">
        <v>1120001</v>
      </c>
      <c r="V431" s="3">
        <f>INDEX(Sheet6!H:H,MATCH(B431,Sheet6!A:A,0))</f>
        <v>51600</v>
      </c>
      <c r="W431" s="23">
        <v>0</v>
      </c>
      <c r="X431" s="3" t="str">
        <f>VLOOKUP(B431,Sheet4!A:N,14,FALSE)</f>
        <v>1210001,81|1210002,162|1210003,81</v>
      </c>
      <c r="Y431" s="23">
        <v>1120001</v>
      </c>
      <c r="Z431" s="23">
        <f t="shared" si="11"/>
        <v>516000</v>
      </c>
      <c r="AA431" s="27" t="str">
        <f>IF($E431=2,INDEX(Sheet2!Q:Q,MATCH($C431,Sheet2!$A:$A,0)),IF(OR(N431=3,N431=8,N431=13,,N431=38),INDEX(Sheet2!$AC:$AC,MATCH($N431,Sheet2!$AA:$AA,0))&amp;O431,INDEX(Sheet2!$AC:$AC,MATCH($N431,Sheet2!$AA:$AA,0))&amp;(O431/10)&amp;"%"))</f>
        <v>觉醒后基础攻击力增加160</v>
      </c>
    </row>
    <row r="432" spans="1:27">
      <c r="A432" s="23" t="s">
        <v>53</v>
      </c>
      <c r="B432" s="23">
        <f t="shared" si="10"/>
        <v>2107</v>
      </c>
      <c r="C432" s="3">
        <v>21</v>
      </c>
      <c r="D432" s="3">
        <v>7</v>
      </c>
      <c r="E432" s="3">
        <f t="shared" si="18"/>
        <v>2</v>
      </c>
      <c r="F432" s="3">
        <f>IF(AND($D432=1,$E432=1),VLOOKUP($C432,Sheet2!$A:$J,3,0),IF($E432=2,INDEX(Sheet2!G:G,MATCH($C432,Sheet2!$A:$A,0)),F431))</f>
        <v>2101</v>
      </c>
      <c r="G432" s="3">
        <f>IF(AND($D432=1,$E432=1),VLOOKUP($C432,Sheet2!$A:$J,4,0),IF($E432=2,INDEX(Sheet2!H:H,MATCH($C432,Sheet2!$A:$A,0)),G431))</f>
        <v>2102</v>
      </c>
      <c r="H432" s="3">
        <f>IF(AND($D432=1,$E432=1),VLOOKUP($C432,Sheet2!$A:$J,5,0),IF($E432=2,INDEX(Sheet2!I:I,MATCH($C432,Sheet2!$A:$A,0)),H431))</f>
        <v>2103</v>
      </c>
      <c r="I432" s="3">
        <f>IF(AND($D432=1,$E432=1),VLOOKUP($C432,Sheet2!$A:$J,6,0),IF($E432=2,INDEX(Sheet2!J:J,MATCH($C432,Sheet2!$A:$A,0)),I431))</f>
        <v>0</v>
      </c>
      <c r="K432" s="31">
        <v>0</v>
      </c>
      <c r="L432" s="31">
        <v>0</v>
      </c>
      <c r="M432" s="31">
        <v>0</v>
      </c>
      <c r="N432" s="27">
        <f>VLOOKUP(B432,Sheet5!$D:$G,3,0)</f>
        <v>0</v>
      </c>
      <c r="O432" s="27">
        <f>VLOOKUP(B432,Sheet5!$D:$G,4,0)</f>
        <v>0</v>
      </c>
      <c r="P432" s="27" t="s">
        <v>60</v>
      </c>
      <c r="Q432" s="27">
        <f>IFERROR(VLOOKUP(R432,Sheet2!V:X,3,FALSE),VLOOKUP(B432,Sheet5!D:H,5,0))</f>
        <v>311002102</v>
      </c>
      <c r="R432" s="27" t="str">
        <f>IF(E432=2,INDEX(Sheet2!P:P,MATCH(C432,Sheet2!A:A,0)),INDEX(Sheet2!AB:AB,MATCH(N432,Sheet2!AA:AA,0)))</f>
        <v>念力加深</v>
      </c>
      <c r="S432" s="27" t="str">
        <f>IF($E432=2,INDEX(Sheet2!Q:Q,MATCH($C432,Sheet2!$A:$A,0)),IF(OR(N432=3,N432=8,N432=13,,N432=38),INDEX(Sheet2!$AC:$AC,MATCH($N432,Sheet2!$AA:$AA,0))&amp;O432,INDEX(Sheet2!$AC:$AC,MATCH($N432,Sheet2!$AA:$AA,0))&amp;(O432/10)&amp;"%"))</f>
        <v>地狱的吹雪开始行动时如拥有&lt;color=#f2b600&gt;AT BONUS&lt;/color&gt;，则在行动结束之后会在行动条上随机增加&lt;color=#e56000&gt;1&lt;/color&gt;个AT BONUS（优先加在没有AT BONUS的位置）,并有&lt;color=#e56000&gt;30%&lt;/color&gt;概率额外添加1个AT BONUS</v>
      </c>
      <c r="T432" s="3" t="str">
        <f>INDEX(Sheet6!G:G,MATCH(B432,Sheet6!A:A,0))</f>
        <v>1210008,16</v>
      </c>
      <c r="U432" s="3">
        <v>1120001</v>
      </c>
      <c r="V432" s="3">
        <f>INDEX(Sheet6!H:H,MATCH(B432,Sheet6!A:A,0))</f>
        <v>69600</v>
      </c>
      <c r="W432" s="23">
        <v>0</v>
      </c>
      <c r="X432" s="3" t="str">
        <f>VLOOKUP(B432,Sheet4!A:N,14,FALSE)</f>
        <v>1210001,105|1210002,210|1210003,105</v>
      </c>
      <c r="Y432" s="23">
        <v>1120001</v>
      </c>
      <c r="Z432" s="23">
        <f t="shared" si="11"/>
        <v>696000</v>
      </c>
      <c r="AA432" s="27" t="str">
        <f>IF($E432=2,INDEX(Sheet2!Q:Q,MATCH($C432,Sheet2!$A:$A,0)),IF(OR(N432=3,N432=8,N432=13,,N432=38),INDEX(Sheet2!$AC:$AC,MATCH($N432,Sheet2!$AA:$AA,0))&amp;O432,INDEX(Sheet2!$AC:$AC,MATCH($N432,Sheet2!$AA:$AA,0))&amp;(O432/10)&amp;"%"))</f>
        <v>地狱的吹雪开始行动时如拥有&lt;color=#f2b600&gt;AT BONUS&lt;/color&gt;，则在行动结束之后会在行动条上随机增加&lt;color=#e56000&gt;1&lt;/color&gt;个AT BONUS（优先加在没有AT BONUS的位置）,并有&lt;color=#e56000&gt;30%&lt;/color&gt;概率额外添加1个AT BONUS</v>
      </c>
    </row>
    <row r="433" spans="1:27">
      <c r="A433" s="23" t="s">
        <v>53</v>
      </c>
      <c r="B433" s="23">
        <f t="shared" ref="B433:B453" si="20">C433*100+D433</f>
        <v>2108</v>
      </c>
      <c r="C433" s="3">
        <v>21</v>
      </c>
      <c r="D433" s="3">
        <v>8</v>
      </c>
      <c r="E433" s="3">
        <f t="shared" si="18"/>
        <v>1</v>
      </c>
      <c r="F433" s="3">
        <f>IF(AND($D433=1,$E433=1),VLOOKUP($C433,Sheet2!$A:$J,3,0),IF($E433=2,INDEX(Sheet2!G:G,MATCH($C433,Sheet2!$A:$A,0)),F432))</f>
        <v>2101</v>
      </c>
      <c r="G433" s="3">
        <f>IF(AND($D433=1,$E433=1),VLOOKUP($C433,Sheet2!$A:$J,4,0),IF($E433=2,INDEX(Sheet2!H:H,MATCH($C433,Sheet2!$A:$A,0)),G432))</f>
        <v>2102</v>
      </c>
      <c r="H433" s="3">
        <f>IF(AND($D433=1,$E433=1),VLOOKUP($C433,Sheet2!$A:$J,5,0),IF($E433=2,INDEX(Sheet2!I:I,MATCH($C433,Sheet2!$A:$A,0)),H432))</f>
        <v>2103</v>
      </c>
      <c r="I433" s="3">
        <f>IF(AND($D433=1,$E433=1),VLOOKUP($C433,Sheet2!$A:$J,6,0),IF($E433=2,INDEX(Sheet2!J:J,MATCH($C433,Sheet2!$A:$A,0)),I432))</f>
        <v>0</v>
      </c>
      <c r="K433" s="31">
        <v>0</v>
      </c>
      <c r="L433" s="31">
        <v>0</v>
      </c>
      <c r="M433" s="31">
        <v>0</v>
      </c>
      <c r="N433" s="27">
        <f>VLOOKUP(B433,Sheet5!$D:$G,3,0)</f>
        <v>8</v>
      </c>
      <c r="O433" s="27">
        <f>VLOOKUP(B433,Sheet5!$D:$G,4,0)</f>
        <v>80</v>
      </c>
      <c r="P433" s="27" t="s">
        <v>54</v>
      </c>
      <c r="Q433" s="27">
        <f>IFERROR(VLOOKUP(R433,Sheet2!V:X,3,FALSE),VLOOKUP(B433,Sheet5!D:H,5,0))</f>
        <v>340020006</v>
      </c>
      <c r="R433" s="27" t="str">
        <f>IF($E433=2,INDEX(Sheet2!P:P,MATCH($C433,Sheet2!$A:$A,0)),INDEX(Sheet2!$AB:$AB,MATCH($N433,Sheet2!$AA:$AA,0)))</f>
        <v>攻击强化</v>
      </c>
      <c r="S433" s="27" t="str">
        <f>IF($E433=2,INDEX(Sheet2!Q:Q,MATCH($C433,Sheet2!$A:$A,0)),IF(OR(N433=3,N433=8,N433=13,,N433=38),INDEX(Sheet2!$AC:$AC,MATCH($N433,Sheet2!$AA:$AA,0))&amp;O433,INDEX(Sheet2!$AC:$AC,MATCH($N433,Sheet2!$AA:$AA,0))&amp;(O433/10)&amp;"%"))</f>
        <v>觉醒后基础攻击力增加80</v>
      </c>
      <c r="T433" s="3" t="str">
        <f>INDEX(Sheet6!G:G,MATCH(B433,Sheet6!A:A,0))</f>
        <v>1210008,5|1430002,1</v>
      </c>
      <c r="U433" s="3">
        <v>1120001</v>
      </c>
      <c r="V433" s="3">
        <f>INDEX(Sheet6!H:H,MATCH(B433,Sheet6!A:A,0))</f>
        <v>15600</v>
      </c>
      <c r="W433" s="23">
        <v>0</v>
      </c>
      <c r="X433" s="3" t="s">
        <v>1351</v>
      </c>
      <c r="Y433" s="23">
        <v>1120001</v>
      </c>
      <c r="Z433" s="23">
        <v>83000</v>
      </c>
      <c r="AA433" s="27" t="str">
        <f>IF($E433=2,INDEX(Sheet2!Q:Q,MATCH($C433,Sheet2!$A:$A,0)),IF(OR(N433=3,N433=8,N433=13,,N433=38),INDEX(Sheet2!$AC:$AC,MATCH($N433,Sheet2!$AA:$AA,0))&amp;O433,INDEX(Sheet2!$AC:$AC,MATCH($N433,Sheet2!$AA:$AA,0))&amp;(O433/10)&amp;"%"))</f>
        <v>觉醒后基础攻击力增加80</v>
      </c>
    </row>
    <row r="434" spans="1:27">
      <c r="A434" s="23" t="s">
        <v>53</v>
      </c>
      <c r="B434" s="23">
        <f t="shared" si="20"/>
        <v>2109</v>
      </c>
      <c r="C434" s="3">
        <v>21</v>
      </c>
      <c r="D434" s="3">
        <v>9</v>
      </c>
      <c r="E434" s="3">
        <f t="shared" si="18"/>
        <v>1</v>
      </c>
      <c r="F434" s="3">
        <f>IF(AND($D434=1,$E434=1),VLOOKUP($C434,Sheet2!$A:$J,3,0),IF($E434=2,INDEX(Sheet2!G:G,MATCH($C434,Sheet2!$A:$A,0)),F433))</f>
        <v>2101</v>
      </c>
      <c r="G434" s="3">
        <f>IF(AND($D434=1,$E434=1),VLOOKUP($C434,Sheet2!$A:$J,4,0),IF($E434=2,INDEX(Sheet2!H:H,MATCH($C434,Sheet2!$A:$A,0)),G433))</f>
        <v>2102</v>
      </c>
      <c r="H434" s="3">
        <f>IF(AND($D434=1,$E434=1),VLOOKUP($C434,Sheet2!$A:$J,5,0),IF($E434=2,INDEX(Sheet2!I:I,MATCH($C434,Sheet2!$A:$A,0)),H433))</f>
        <v>2103</v>
      </c>
      <c r="I434" s="3">
        <f>IF(AND($D434=1,$E434=1),VLOOKUP($C434,Sheet2!$A:$J,6,0),IF($E434=2,INDEX(Sheet2!J:J,MATCH($C434,Sheet2!$A:$A,0)),I433))</f>
        <v>0</v>
      </c>
      <c r="K434" s="31">
        <v>0</v>
      </c>
      <c r="L434" s="31">
        <v>0</v>
      </c>
      <c r="M434" s="31">
        <v>0</v>
      </c>
      <c r="N434" s="27">
        <f>VLOOKUP(B434,Sheet5!$D:$G,3,0)</f>
        <v>3</v>
      </c>
      <c r="O434" s="27">
        <f>VLOOKUP(B434,Sheet5!$D:$G,4,0)</f>
        <v>480</v>
      </c>
      <c r="P434" s="27" t="s">
        <v>55</v>
      </c>
      <c r="Q434" s="27">
        <f>IFERROR(VLOOKUP(R434,Sheet2!V:X,3,FALSE),VLOOKUP(B434,Sheet5!D:H,5,0))</f>
        <v>340020009</v>
      </c>
      <c r="R434" s="27" t="str">
        <f>IF(E434=2,INDEX(Sheet2!P:P,MATCH(C434,Sheet2!A:A,0)),INDEX(Sheet2!AB:AB,MATCH(N434,Sheet2!AA:AA,0)))</f>
        <v>生命强化</v>
      </c>
      <c r="S434" s="27" t="str">
        <f>IF($E434=2,INDEX(Sheet2!Q:Q,MATCH($C434,Sheet2!$A:$A,0)),IF(OR(N434=3,N434=8,N434=13,,N434=38),INDEX(Sheet2!$AC:$AC,MATCH($N434,Sheet2!$AA:$AA,0))&amp;O434,INDEX(Sheet2!$AC:$AC,MATCH($N434,Sheet2!$AA:$AA,0))&amp;(O434/10)&amp;"%"))</f>
        <v>觉醒后基础生命上限增加480</v>
      </c>
      <c r="T434" s="3" t="str">
        <f>INDEX(Sheet6!G:G,MATCH(B434,Sheet6!A:A,0))</f>
        <v>1210008,8|1430002,2</v>
      </c>
      <c r="U434" s="3">
        <v>1120001</v>
      </c>
      <c r="V434" s="3">
        <f>INDEX(Sheet6!H:H,MATCH(B434,Sheet6!A:A,0))</f>
        <v>18000</v>
      </c>
      <c r="W434" s="23">
        <v>0</v>
      </c>
      <c r="X434" s="3" t="s">
        <v>1352</v>
      </c>
      <c r="Y434" s="23">
        <v>1120001</v>
      </c>
      <c r="Z434" s="23">
        <v>96000</v>
      </c>
      <c r="AA434" s="27" t="str">
        <f>IF($E434=2,INDEX(Sheet2!Q:Q,MATCH($C434,Sheet2!$A:$A,0)),IF(OR(N434=3,N434=8,N434=13,,N434=38),INDEX(Sheet2!$AC:$AC,MATCH($N434,Sheet2!$AA:$AA,0))&amp;O434,INDEX(Sheet2!$AC:$AC,MATCH($N434,Sheet2!$AA:$AA,0))&amp;(O434/10)&amp;"%"))</f>
        <v>觉醒后基础生命上限增加480</v>
      </c>
    </row>
    <row r="435" spans="1:27">
      <c r="A435" s="23" t="s">
        <v>53</v>
      </c>
      <c r="B435" s="23">
        <f t="shared" si="20"/>
        <v>2110</v>
      </c>
      <c r="C435" s="3">
        <v>21</v>
      </c>
      <c r="D435" s="3">
        <v>10</v>
      </c>
      <c r="E435" s="3">
        <f t="shared" si="18"/>
        <v>1</v>
      </c>
      <c r="F435" s="3">
        <f>IF(AND($D435=1,$E435=1),VLOOKUP($C435,Sheet2!$A:$J,3,0),IF($E435=2,INDEX(Sheet2!G:G,MATCH($C435,Sheet2!$A:$A,0)),F434))</f>
        <v>2101</v>
      </c>
      <c r="G435" s="3">
        <f>IF(AND($D435=1,$E435=1),VLOOKUP($C435,Sheet2!$A:$J,4,0),IF($E435=2,INDEX(Sheet2!H:H,MATCH($C435,Sheet2!$A:$A,0)),G434))</f>
        <v>2102</v>
      </c>
      <c r="H435" s="3">
        <f>IF(AND($D435=1,$E435=1),VLOOKUP($C435,Sheet2!$A:$J,5,0),IF($E435=2,INDEX(Sheet2!I:I,MATCH($C435,Sheet2!$A:$A,0)),H434))</f>
        <v>2103</v>
      </c>
      <c r="I435" s="3">
        <f>IF(AND($D435=1,$E435=1),VLOOKUP($C435,Sheet2!$A:$J,6,0),IF($E435=2,INDEX(Sheet2!J:J,MATCH($C435,Sheet2!$A:$A,0)),I434))</f>
        <v>0</v>
      </c>
      <c r="K435" s="31">
        <v>0</v>
      </c>
      <c r="L435" s="31">
        <v>0</v>
      </c>
      <c r="M435" s="31">
        <v>0</v>
      </c>
      <c r="N435" s="27">
        <f>VLOOKUP(B435,Sheet5!$D:$G,3,0)</f>
        <v>8</v>
      </c>
      <c r="O435" s="27">
        <f>VLOOKUP(B435,Sheet5!$D:$G,4,0)</f>
        <v>80</v>
      </c>
      <c r="P435" s="27" t="s">
        <v>56</v>
      </c>
      <c r="Q435" s="27">
        <f>IFERROR(VLOOKUP(R435,Sheet2!V:X,3,FALSE),VLOOKUP(B435,Sheet5!D:H,5,0))</f>
        <v>340020006</v>
      </c>
      <c r="R435" s="27" t="str">
        <f>IF(E435=2,INDEX(Sheet2!P:P,MATCH(C435,Sheet2!A:A,0)),INDEX(Sheet2!AB:AB,MATCH(N435,Sheet2!AA:AA,0)))</f>
        <v>攻击强化</v>
      </c>
      <c r="S435" s="27" t="str">
        <f>IF($E435=2,INDEX(Sheet2!Q:Q,MATCH($C435,Sheet2!$A:$A,0)),IF(OR(N435=3,N435=8,N435=13,,N435=38),INDEX(Sheet2!$AC:$AC,MATCH($N435,Sheet2!$AA:$AA,0))&amp;O435,INDEX(Sheet2!$AC:$AC,MATCH($N435,Sheet2!$AA:$AA,0))&amp;(O435/10)&amp;"%"))</f>
        <v>觉醒后基础攻击力增加80</v>
      </c>
      <c r="T435" s="3" t="str">
        <f>INDEX(Sheet6!G:G,MATCH(B435,Sheet6!A:A,0))</f>
        <v>1210008,10|1430002,3</v>
      </c>
      <c r="U435" s="3">
        <v>1120001</v>
      </c>
      <c r="V435" s="3">
        <f>INDEX(Sheet6!H:H,MATCH(B435,Sheet6!A:A,0))</f>
        <v>27000</v>
      </c>
      <c r="W435" s="23">
        <v>0</v>
      </c>
      <c r="X435" s="3" t="s">
        <v>1353</v>
      </c>
      <c r="Y435" s="23">
        <v>1120001</v>
      </c>
      <c r="Z435" s="23">
        <v>144000</v>
      </c>
      <c r="AA435" s="27" t="str">
        <f>IF($E435=2,INDEX(Sheet2!Q:Q,MATCH($C435,Sheet2!$A:$A,0)),IF(OR(N435=3,N435=8,N435=13,,N435=38),INDEX(Sheet2!$AC:$AC,MATCH($N435,Sheet2!$AA:$AA,0))&amp;O435,INDEX(Sheet2!$AC:$AC,MATCH($N435,Sheet2!$AA:$AA,0))&amp;(O435/10)&amp;"%"))</f>
        <v>觉醒后基础攻击力增加80</v>
      </c>
    </row>
    <row r="436" spans="1:27">
      <c r="A436" s="23" t="s">
        <v>53</v>
      </c>
      <c r="B436" s="23">
        <f t="shared" si="20"/>
        <v>2111</v>
      </c>
      <c r="C436" s="3">
        <v>21</v>
      </c>
      <c r="D436" s="3">
        <v>11</v>
      </c>
      <c r="E436" s="3">
        <f t="shared" si="18"/>
        <v>1</v>
      </c>
      <c r="F436" s="3">
        <f>IF(AND($D436=1,$E436=1),VLOOKUP($C436,Sheet2!$A:$J,3,0),IF($E436=2,INDEX(Sheet2!G:G,MATCH($C436,Sheet2!$A:$A,0)),F435))</f>
        <v>2101</v>
      </c>
      <c r="G436" s="3">
        <f>IF(AND($D436=1,$E436=1),VLOOKUP($C436,Sheet2!$A:$J,4,0),IF($E436=2,INDEX(Sheet2!H:H,MATCH($C436,Sheet2!$A:$A,0)),G435))</f>
        <v>2102</v>
      </c>
      <c r="H436" s="3">
        <f>IF(AND($D436=1,$E436=1),VLOOKUP($C436,Sheet2!$A:$J,5,0),IF($E436=2,INDEX(Sheet2!I:I,MATCH($C436,Sheet2!$A:$A,0)),H435))</f>
        <v>2103</v>
      </c>
      <c r="I436" s="3">
        <f>IF(AND($D436=1,$E436=1),VLOOKUP($C436,Sheet2!$A:$J,6,0),IF($E436=2,INDEX(Sheet2!J:J,MATCH($C436,Sheet2!$A:$A,0)),I435))</f>
        <v>0</v>
      </c>
      <c r="K436" s="31">
        <v>0</v>
      </c>
      <c r="L436" s="31">
        <v>0</v>
      </c>
      <c r="M436" s="31">
        <v>0</v>
      </c>
      <c r="N436" s="27">
        <f>VLOOKUP(B436,Sheet5!$D:$G,3,0)</f>
        <v>13</v>
      </c>
      <c r="O436" s="27">
        <f>VLOOKUP(B436,Sheet5!$D:$G,4,0)</f>
        <v>104</v>
      </c>
      <c r="P436" s="27" t="s">
        <v>57</v>
      </c>
      <c r="Q436" s="27">
        <f>IFERROR(VLOOKUP(R436,Sheet2!V:X,3,FALSE),VLOOKUP(B436,Sheet5!D:H,5,0))</f>
        <v>340020004</v>
      </c>
      <c r="R436" s="27" t="str">
        <f>IF(E436=2,INDEX(Sheet2!P:P,MATCH(C436,Sheet2!A:A,0)),INDEX(Sheet2!AB:AB,MATCH(N436,Sheet2!AA:AA,0)))</f>
        <v>防御强化</v>
      </c>
      <c r="S436" s="27" t="str">
        <f>IF($E436=2,INDEX(Sheet2!Q:Q,MATCH($C436,Sheet2!$A:$A,0)),IF(OR(N436=3,N436=8,N436=13,,N436=38),INDEX(Sheet2!$AC:$AC,MATCH($N436,Sheet2!$AA:$AA,0))&amp;O436,INDEX(Sheet2!$AC:$AC,MATCH($N436,Sheet2!$AA:$AA,0))&amp;(O436/10)&amp;"%"))</f>
        <v>觉醒后基础防御力增加104</v>
      </c>
      <c r="T436" s="3" t="str">
        <f>INDEX(Sheet6!G:G,MATCH(B436,Sheet6!A:A,0))</f>
        <v>1210008,12|1430002,4</v>
      </c>
      <c r="U436" s="3">
        <v>1120001</v>
      </c>
      <c r="V436" s="3">
        <f>INDEX(Sheet6!H:H,MATCH(B436,Sheet6!A:A,0))</f>
        <v>40350</v>
      </c>
      <c r="W436" s="23">
        <v>0</v>
      </c>
      <c r="X436" s="3" t="s">
        <v>1354</v>
      </c>
      <c r="Y436" s="23">
        <v>1120001</v>
      </c>
      <c r="Z436" s="23">
        <v>215000</v>
      </c>
      <c r="AA436" s="27" t="str">
        <f>IF($E436=2,INDEX(Sheet2!Q:Q,MATCH($C436,Sheet2!$A:$A,0)),IF(OR(N436=3,N436=8,N436=13,,N436=38),INDEX(Sheet2!$AC:$AC,MATCH($N436,Sheet2!$AA:$AA,0))&amp;O436,INDEX(Sheet2!$AC:$AC,MATCH($N436,Sheet2!$AA:$AA,0))&amp;(O436/10)&amp;"%"))</f>
        <v>觉醒后基础防御力增加104</v>
      </c>
    </row>
    <row r="437" spans="1:27">
      <c r="A437" s="23" t="s">
        <v>53</v>
      </c>
      <c r="B437" s="23">
        <f t="shared" si="20"/>
        <v>2112</v>
      </c>
      <c r="C437" s="3">
        <v>21</v>
      </c>
      <c r="D437" s="3">
        <v>12</v>
      </c>
      <c r="E437" s="3">
        <f t="shared" si="18"/>
        <v>1</v>
      </c>
      <c r="F437" s="3">
        <f>IF(AND($D437=1,$E437=1),VLOOKUP($C437,Sheet2!$A:$J,3,0),IF($E437=2,INDEX(Sheet2!G:G,MATCH($C437,Sheet2!$A:$A,0)),F436))</f>
        <v>2101</v>
      </c>
      <c r="G437" s="3">
        <f>IF(AND($D437=1,$E437=1),VLOOKUP($C437,Sheet2!$A:$J,4,0),IF($E437=2,INDEX(Sheet2!H:H,MATCH($C437,Sheet2!$A:$A,0)),G436))</f>
        <v>2102</v>
      </c>
      <c r="H437" s="3">
        <f>IF(AND($D437=1,$E437=1),VLOOKUP($C437,Sheet2!$A:$J,5,0),IF($E437=2,INDEX(Sheet2!I:I,MATCH($C437,Sheet2!$A:$A,0)),H436))</f>
        <v>2103</v>
      </c>
      <c r="I437" s="3">
        <f>IF(AND($D437=1,$E437=1),VLOOKUP($C437,Sheet2!$A:$J,6,0),IF($E437=2,INDEX(Sheet2!J:J,MATCH($C437,Sheet2!$A:$A,0)),I436))</f>
        <v>0</v>
      </c>
      <c r="K437" s="31">
        <v>0</v>
      </c>
      <c r="L437" s="31">
        <v>0</v>
      </c>
      <c r="M437" s="31">
        <v>0</v>
      </c>
      <c r="N437" s="27">
        <f>VLOOKUP(B437,Sheet5!$D:$G,3,0)</f>
        <v>3</v>
      </c>
      <c r="O437" s="27">
        <f>VLOOKUP(B437,Sheet5!$D:$G,4,0)</f>
        <v>960</v>
      </c>
      <c r="P437" s="27" t="s">
        <v>58</v>
      </c>
      <c r="Q437" s="27">
        <f>IFERROR(VLOOKUP(R437,Sheet2!V:X,3,FALSE),VLOOKUP(B437,Sheet5!D:H,5,0))</f>
        <v>340020010</v>
      </c>
      <c r="R437" s="27" t="str">
        <f>IF(E437=2,INDEX(Sheet2!P:P,MATCH(C437,Sheet2!A:A,0)),INDEX(Sheet2!AB:AB,MATCH(N437,Sheet2!AA:AA,0)))</f>
        <v>生命强化</v>
      </c>
      <c r="S437" s="27" t="str">
        <f>IF($E437=2,INDEX(Sheet2!Q:Q,MATCH($C437,Sheet2!$A:$A,0)),IF(OR(N437=3,N437=8,N437=13,,N437=38),INDEX(Sheet2!$AC:$AC,MATCH($N437,Sheet2!$AA:$AA,0))&amp;O437,INDEX(Sheet2!$AC:$AC,MATCH($N437,Sheet2!$AA:$AA,0))&amp;(O437/10)&amp;"%"))</f>
        <v>觉醒后基础生命上限增加960</v>
      </c>
      <c r="T437" s="3" t="str">
        <f>INDEX(Sheet6!G:G,MATCH(B437,Sheet6!A:A,0))</f>
        <v>1210008,16|1430002,5</v>
      </c>
      <c r="U437" s="3">
        <v>1120001</v>
      </c>
      <c r="V437" s="3">
        <f>INDEX(Sheet6!H:H,MATCH(B437,Sheet6!A:A,0))</f>
        <v>56400</v>
      </c>
      <c r="W437" s="23">
        <v>0</v>
      </c>
      <c r="X437" s="3" t="s">
        <v>1355</v>
      </c>
      <c r="Y437" s="23">
        <v>1120001</v>
      </c>
      <c r="Z437" s="23">
        <v>300000</v>
      </c>
      <c r="AA437" s="27" t="str">
        <f>IF($E437=2,INDEX(Sheet2!Q:Q,MATCH($C437,Sheet2!$A:$A,0)),IF(OR(N437=3,N437=8,N437=13,,N437=38),INDEX(Sheet2!$AC:$AC,MATCH($N437,Sheet2!$AA:$AA,0))&amp;O437,INDEX(Sheet2!$AC:$AC,MATCH($N437,Sheet2!$AA:$AA,0))&amp;(O437/10)&amp;"%"))</f>
        <v>觉醒后基础生命上限增加960</v>
      </c>
    </row>
    <row r="438" spans="1:27">
      <c r="A438" s="23" t="s">
        <v>53</v>
      </c>
      <c r="B438" s="23">
        <f t="shared" si="20"/>
        <v>2113</v>
      </c>
      <c r="C438" s="3">
        <v>21</v>
      </c>
      <c r="D438" s="3">
        <v>13</v>
      </c>
      <c r="E438" s="3">
        <f t="shared" si="18"/>
        <v>1</v>
      </c>
      <c r="F438" s="3">
        <f>IF(AND($D438=1,$E438=1),VLOOKUP($C438,Sheet2!$A:$J,3,0),IF($E438=2,INDEX(Sheet2!G:G,MATCH($C438,Sheet2!$A:$A,0)),F437))</f>
        <v>2101</v>
      </c>
      <c r="G438" s="3">
        <f>IF(AND($D438=1,$E438=1),VLOOKUP($C438,Sheet2!$A:$J,4,0),IF($E438=2,INDEX(Sheet2!H:H,MATCH($C438,Sheet2!$A:$A,0)),G437))</f>
        <v>2102</v>
      </c>
      <c r="H438" s="3">
        <f>IF(AND($D438=1,$E438=1),VLOOKUP($C438,Sheet2!$A:$J,5,0),IF($E438=2,INDEX(Sheet2!I:I,MATCH($C438,Sheet2!$A:$A,0)),H437))</f>
        <v>2103</v>
      </c>
      <c r="I438" s="3">
        <f>IF(AND($D438=1,$E438=1),VLOOKUP($C438,Sheet2!$A:$J,6,0),IF($E438=2,INDEX(Sheet2!J:J,MATCH($C438,Sheet2!$A:$A,0)),I437))</f>
        <v>0</v>
      </c>
      <c r="K438" s="31">
        <v>0</v>
      </c>
      <c r="L438" s="31">
        <v>0</v>
      </c>
      <c r="M438" s="31">
        <v>0</v>
      </c>
      <c r="N438" s="27">
        <f>VLOOKUP(B438,Sheet5!$D:$G,3,0)</f>
        <v>8</v>
      </c>
      <c r="O438" s="27">
        <f>VLOOKUP(B438,Sheet5!$D:$G,4,0)</f>
        <v>160</v>
      </c>
      <c r="P438" s="27" t="s">
        <v>59</v>
      </c>
      <c r="Q438" s="27">
        <f>IFERROR(VLOOKUP(R438,Sheet2!V:X,3,FALSE),VLOOKUP(B438,Sheet5!D:H,5,0))</f>
        <v>340020007</v>
      </c>
      <c r="R438" s="27" t="str">
        <f>IF(E438=2,INDEX(Sheet2!P:P,MATCH(C438,Sheet2!A:A,0)),INDEX(Sheet2!AB:AB,MATCH(N438,Sheet2!AA:AA,0)))</f>
        <v>攻击强化</v>
      </c>
      <c r="S438" s="27" t="str">
        <f>IF($E438=2,INDEX(Sheet2!Q:Q,MATCH($C438,Sheet2!$A:$A,0)),IF(OR(N438=3,N438=8,N438=13,,N438=38),INDEX(Sheet2!$AC:$AC,MATCH($N438,Sheet2!$AA:$AA,0))&amp;O438,INDEX(Sheet2!$AC:$AC,MATCH($N438,Sheet2!$AA:$AA,0))&amp;(O438/10)&amp;"%"))</f>
        <v>觉醒后基础攻击力增加160</v>
      </c>
      <c r="T438" s="3" t="str">
        <f>INDEX(Sheet6!G:G,MATCH(B438,Sheet6!A:A,0))</f>
        <v>1210008,18|1430002,6</v>
      </c>
      <c r="U438" s="3">
        <v>1120001</v>
      </c>
      <c r="V438" s="3">
        <f>INDEX(Sheet6!H:H,MATCH(B438,Sheet6!A:A,0))</f>
        <v>77400</v>
      </c>
      <c r="W438" s="23">
        <v>0</v>
      </c>
      <c r="X438" s="3" t="s">
        <v>1356</v>
      </c>
      <c r="Y438" s="23">
        <v>1120001</v>
      </c>
      <c r="Z438" s="23">
        <v>412000</v>
      </c>
      <c r="AA438" s="27" t="str">
        <f>IF($E438=2,INDEX(Sheet2!Q:Q,MATCH($C438,Sheet2!$A:$A,0)),IF(OR(N438=3,N438=8,N438=13,,N438=38),INDEX(Sheet2!$AC:$AC,MATCH($N438,Sheet2!$AA:$AA,0))&amp;O438,INDEX(Sheet2!$AC:$AC,MATCH($N438,Sheet2!$AA:$AA,0))&amp;(O438/10)&amp;"%"))</f>
        <v>觉醒后基础攻击力增加160</v>
      </c>
    </row>
    <row r="439" spans="1:27">
      <c r="A439" s="23" t="s">
        <v>53</v>
      </c>
      <c r="B439" s="23">
        <f t="shared" si="20"/>
        <v>2114</v>
      </c>
      <c r="C439" s="3">
        <v>21</v>
      </c>
      <c r="D439" s="3">
        <v>14</v>
      </c>
      <c r="E439" s="3">
        <f t="shared" si="18"/>
        <v>2</v>
      </c>
      <c r="F439" s="3">
        <f>IF(AND($D439=1,$E439=1),VLOOKUP($C439,Sheet2!$A:$J,3,0),IF($E439=2,INDEX(Sheet2!G:G,MATCH($C439,Sheet2!$A:$A,0)+1),F438))</f>
        <v>2101</v>
      </c>
      <c r="G439" s="3">
        <f>IF(AND($D439=1,$E439=1),VLOOKUP($C439,Sheet2!$A:$J,4,0),IF($E439=2,INDEX(Sheet2!H:H,MATCH($C439,Sheet2!$A:$A,0)+1),G438))</f>
        <v>2102</v>
      </c>
      <c r="H439" s="3">
        <f>IF(AND($D439=1,$E439=1),VLOOKUP($C439,Sheet2!$A:$J,5,0),IF($E439=2,INDEX(Sheet2!I:I,MATCH($C439,Sheet2!$A:$A,0)+1),H438))</f>
        <v>2105</v>
      </c>
      <c r="I439" s="3">
        <f>IF(AND($D439=1,$E439=1),VLOOKUP($C439,Sheet2!$A:$J,6,0),IF($E439=2,INDEX(Sheet2!J:J,MATCH($C439,Sheet2!$A:$A,0)+1),I438))</f>
        <v>0</v>
      </c>
      <c r="K439" s="31">
        <v>0</v>
      </c>
      <c r="L439" s="31">
        <v>0</v>
      </c>
      <c r="M439" s="31">
        <v>0</v>
      </c>
      <c r="N439" s="27">
        <f>VLOOKUP(B439,Sheet5!$D:$G,3,0)</f>
        <v>0</v>
      </c>
      <c r="O439" s="27">
        <f>VLOOKUP(B439,Sheet5!$D:$G,4,0)</f>
        <v>0</v>
      </c>
      <c r="P439" s="27" t="s">
        <v>60</v>
      </c>
      <c r="Q439" s="27">
        <f>IFERROR(VLOOKUP(R439,Sheet2!V:X,3,FALSE),VLOOKUP(B439,Sheet5!D:H,5,0))</f>
        <v>311002103</v>
      </c>
      <c r="R439" s="27" t="str">
        <f>IF(E439=2,INDEX(Sheet2!P:P,MATCH(C439,Sheet2!A:A,0)+1),INDEX(Sheet2!AB:AB,MATCH(N439,Sheet2!AA:AA,0)))</f>
        <v>地狱岚</v>
      </c>
      <c r="S439" s="27" t="s">
        <v>2330</v>
      </c>
      <c r="T439" s="3" t="str">
        <f>INDEX(Sheet6!G:G,MATCH(B439,Sheet6!A:A,0))</f>
        <v>1430004,1</v>
      </c>
      <c r="U439" s="3">
        <v>1120001</v>
      </c>
      <c r="V439" s="3">
        <f>INDEX(Sheet6!H:H,MATCH(B439,Sheet6!A:A,0))</f>
        <v>104400</v>
      </c>
      <c r="W439" s="23">
        <v>0</v>
      </c>
      <c r="X439" s="3" t="s">
        <v>1357</v>
      </c>
      <c r="Y439" s="23">
        <v>1120001</v>
      </c>
      <c r="Z439" s="23">
        <v>556000</v>
      </c>
      <c r="AA439" s="27" t="str">
        <f>IF($E439=2,INDEX(Sheet2!Q:Q,MATCH($C439,Sheet2!$A:$A,0)+1),IF(OR(N439=3,N439=8,N439=13,,N439=38),INDEX(Sheet2!$AC:$AC,MATCH($N439,Sheet2!$AA:$AA,0))&amp;O439,INDEX(Sheet2!$AC:$AC,MATCH($N439,Sheet2!$AA:$AA,0))&amp;(O439/10)&amp;"%"))</f>
        <v>使用地狱岚对全体敌人造成&lt;color=#e56000&gt;3&lt;/color&gt;段伤害，每段伤害为攻击力的&lt;color=#e56000&gt;52%&lt;/color&gt;，并对全体敌人添加&lt;color=#e56000&gt;30%&lt;/color&gt;的减疗效果，持续&lt;color=#e56000&gt;1&lt;/color&gt;回合。</v>
      </c>
    </row>
    <row r="440" spans="1:27">
      <c r="A440" s="23" t="s">
        <v>53</v>
      </c>
      <c r="B440" s="23">
        <f t="shared" si="20"/>
        <v>2115</v>
      </c>
      <c r="C440" s="3">
        <v>21</v>
      </c>
      <c r="D440" s="3">
        <v>15</v>
      </c>
      <c r="E440" s="3">
        <f t="shared" si="18"/>
        <v>1</v>
      </c>
      <c r="F440" s="3">
        <f>IF(AND($D440=1,$E440=1),VLOOKUP($C440,Sheet2!$A:$J,3,0),IF($E440=2,INDEX(Sheet2!G:G,MATCH($C440,Sheet2!$A:$A,0)+1),F439))</f>
        <v>2101</v>
      </c>
      <c r="G440" s="3">
        <f>IF(AND($D440=1,$E440=1),VLOOKUP($C440,Sheet2!$A:$J,4,0),IF($E440=2,INDEX(Sheet2!H:H,MATCH($C440,Sheet2!$A:$A,0)+1),G439))</f>
        <v>2102</v>
      </c>
      <c r="H440" s="3">
        <f>IF(AND($D440=1,$E440=1),VLOOKUP($C440,Sheet2!$A:$J,5,0),IF($E440=2,INDEX(Sheet2!I:I,MATCH($C440,Sheet2!$A:$A,0)+1),H439))</f>
        <v>2105</v>
      </c>
      <c r="I440" s="3">
        <f>IF(AND($D440=1,$E440=1),VLOOKUP($C440,Sheet2!$A:$J,6,0),IF($E440=2,INDEX(Sheet2!J:J,MATCH($C440,Sheet2!$A:$A,0)+1),I439))</f>
        <v>0</v>
      </c>
      <c r="K440" s="31">
        <v>0</v>
      </c>
      <c r="L440" s="31">
        <v>0</v>
      </c>
      <c r="M440" s="31">
        <v>0</v>
      </c>
      <c r="N440" s="27">
        <f>VLOOKUP(B440,Sheet5!$D:$G,3,0)</f>
        <v>8</v>
      </c>
      <c r="O440" s="27">
        <f>VLOOKUP(B440,Sheet5!$D:$G,4,0)</f>
        <v>80</v>
      </c>
      <c r="P440" s="27" t="s">
        <v>54</v>
      </c>
      <c r="Q440" s="27">
        <f>IFERROR(VLOOKUP(R440,Sheet2!V:X,3,FALSE),VLOOKUP(B440,Sheet5!D:H,5,0))</f>
        <v>340020006</v>
      </c>
      <c r="R440" s="27" t="str">
        <f>IF($E440=2,INDEX(Sheet2!P:P,MATCH($C440,Sheet2!$A:$A,0)),INDEX(Sheet2!$AB:$AB,MATCH($N440,Sheet2!$AA:$AA,0)))</f>
        <v>攻击强化</v>
      </c>
      <c r="S440" s="27" t="str">
        <f>IF($E440=2,INDEX(Sheet2!Q:Q,MATCH($C440,Sheet2!$A:$A,0)),IF(OR(N440=3,N440=8,N440=13,,N440=38),INDEX(Sheet2!$AC:$AC,MATCH($N440,Sheet2!$AA:$AA,0))&amp;O440,INDEX(Sheet2!$AC:$AC,MATCH($N440,Sheet2!$AA:$AA,0))&amp;(O440/10)&amp;"%"))</f>
        <v>觉醒后基础攻击力增加80</v>
      </c>
      <c r="T440" s="3" t="str">
        <f>INDEX(Sheet6!G:G,MATCH(B440,Sheet6!A:A,0))</f>
        <v>1210008,7|1430002,3</v>
      </c>
      <c r="U440" s="3">
        <v>1120001</v>
      </c>
      <c r="V440" s="3">
        <f>INDEX(Sheet6!H:H,MATCH(B440,Sheet6!A:A,0))</f>
        <v>20800</v>
      </c>
      <c r="W440" s="23">
        <v>0</v>
      </c>
      <c r="X440" s="3" t="s">
        <v>1351</v>
      </c>
      <c r="Y440" s="23">
        <v>1120001</v>
      </c>
      <c r="Z440" s="23">
        <v>83000</v>
      </c>
      <c r="AA440" s="27" t="str">
        <f>IF($E440=2,INDEX(Sheet2!Q:Q,MATCH($C440,Sheet2!$A:$A,0)),IF(OR(N440=3,N440=8,N440=13,,N440=38),INDEX(Sheet2!$AC:$AC,MATCH($N440,Sheet2!$AA:$AA,0))&amp;O440,INDEX(Sheet2!$AC:$AC,MATCH($N440,Sheet2!$AA:$AA,0))&amp;(O440/10)&amp;"%"))</f>
        <v>觉醒后基础攻击力增加80</v>
      </c>
    </row>
    <row r="441" spans="1:27">
      <c r="A441" s="23" t="s">
        <v>53</v>
      </c>
      <c r="B441" s="23">
        <f t="shared" si="20"/>
        <v>2116</v>
      </c>
      <c r="C441" s="3">
        <v>21</v>
      </c>
      <c r="D441" s="3">
        <v>16</v>
      </c>
      <c r="E441" s="3">
        <f t="shared" si="18"/>
        <v>1</v>
      </c>
      <c r="F441" s="3">
        <f>IF(AND($D441=1,$E441=1),VLOOKUP($C441,Sheet2!$A:$J,3,0),IF($E441=2,INDEX(Sheet2!G:G,MATCH($C441,Sheet2!$A:$A,0)+1),F440))</f>
        <v>2101</v>
      </c>
      <c r="G441" s="3">
        <f>IF(AND($D441=1,$E441=1),VLOOKUP($C441,Sheet2!$A:$J,4,0),IF($E441=2,INDEX(Sheet2!H:H,MATCH($C441,Sheet2!$A:$A,0)+1),G440))</f>
        <v>2102</v>
      </c>
      <c r="H441" s="3">
        <f>IF(AND($D441=1,$E441=1),VLOOKUP($C441,Sheet2!$A:$J,5,0),IF($E441=2,INDEX(Sheet2!I:I,MATCH($C441,Sheet2!$A:$A,0)+1),H440))</f>
        <v>2105</v>
      </c>
      <c r="I441" s="3">
        <f>IF(AND($D441=1,$E441=1),VLOOKUP($C441,Sheet2!$A:$J,6,0),IF($E441=2,INDEX(Sheet2!J:J,MATCH($C441,Sheet2!$A:$A,0)+1),I440))</f>
        <v>0</v>
      </c>
      <c r="K441" s="31">
        <v>0</v>
      </c>
      <c r="L441" s="31">
        <v>0</v>
      </c>
      <c r="M441" s="31">
        <v>0</v>
      </c>
      <c r="N441" s="27">
        <f>VLOOKUP(B441,Sheet5!$D:$G,3,0)</f>
        <v>3</v>
      </c>
      <c r="O441" s="27">
        <f>VLOOKUP(B441,Sheet5!$D:$G,4,0)</f>
        <v>480</v>
      </c>
      <c r="P441" s="27" t="s">
        <v>55</v>
      </c>
      <c r="Q441" s="27">
        <f>IFERROR(VLOOKUP(R441,Sheet2!V:X,3,FALSE),VLOOKUP(B441,Sheet5!D:H,5,0))</f>
        <v>340020009</v>
      </c>
      <c r="R441" s="27" t="str">
        <f>IF(E441=2,INDEX(Sheet2!P:P,MATCH(C441,Sheet2!A:A,0)),INDEX(Sheet2!AB:AB,MATCH(N441,Sheet2!AA:AA,0)))</f>
        <v>生命强化</v>
      </c>
      <c r="S441" s="27" t="str">
        <f>IF($E441=2,INDEX(Sheet2!Q:Q,MATCH($C441,Sheet2!$A:$A,0)),IF(OR(N441=3,N441=8,N441=13,,N441=38),INDEX(Sheet2!$AC:$AC,MATCH($N441,Sheet2!$AA:$AA,0))&amp;O441,INDEX(Sheet2!$AC:$AC,MATCH($N441,Sheet2!$AA:$AA,0))&amp;(O441/10)&amp;"%"))</f>
        <v>觉醒后基础生命上限增加480</v>
      </c>
      <c r="T441" s="3" t="str">
        <f>INDEX(Sheet6!G:G,MATCH(B441,Sheet6!A:A,0))</f>
        <v>1210008,11|1430002,6</v>
      </c>
      <c r="U441" s="3">
        <v>1120001</v>
      </c>
      <c r="V441" s="3">
        <f>INDEX(Sheet6!H:H,MATCH(B441,Sheet6!A:A,0))</f>
        <v>24000</v>
      </c>
      <c r="W441" s="23">
        <v>0</v>
      </c>
      <c r="X441" s="3" t="s">
        <v>1352</v>
      </c>
      <c r="Y441" s="23">
        <v>1120001</v>
      </c>
      <c r="Z441" s="23">
        <v>96000</v>
      </c>
      <c r="AA441" s="27" t="str">
        <f>IF($E441=2,INDEX(Sheet2!Q:Q,MATCH($C441,Sheet2!$A:$A,0)),IF(OR(N441=3,N441=8,N441=13,,N441=38),INDEX(Sheet2!$AC:$AC,MATCH($N441,Sheet2!$AA:$AA,0))&amp;O441,INDEX(Sheet2!$AC:$AC,MATCH($N441,Sheet2!$AA:$AA,0))&amp;(O441/10)&amp;"%"))</f>
        <v>觉醒后基础生命上限增加480</v>
      </c>
    </row>
    <row r="442" spans="1:27">
      <c r="A442" s="23" t="s">
        <v>53</v>
      </c>
      <c r="B442" s="23">
        <f t="shared" si="20"/>
        <v>2117</v>
      </c>
      <c r="C442" s="3">
        <v>21</v>
      </c>
      <c r="D442" s="3">
        <v>17</v>
      </c>
      <c r="E442" s="3">
        <f t="shared" ref="E442:E505" si="21">IF(N442&gt;0,1,2)</f>
        <v>1</v>
      </c>
      <c r="F442" s="3">
        <f>IF(AND($D442=1,$E442=1),VLOOKUP($C442,Sheet2!$A:$J,3,0),IF($E442=2,INDEX(Sheet2!G:G,MATCH($C442,Sheet2!$A:$A,0)+1),F441))</f>
        <v>2101</v>
      </c>
      <c r="G442" s="3">
        <f>IF(AND($D442=1,$E442=1),VLOOKUP($C442,Sheet2!$A:$J,4,0),IF($E442=2,INDEX(Sheet2!H:H,MATCH($C442,Sheet2!$A:$A,0)+1),G441))</f>
        <v>2102</v>
      </c>
      <c r="H442" s="3">
        <f>IF(AND($D442=1,$E442=1),VLOOKUP($C442,Sheet2!$A:$J,5,0),IF($E442=2,INDEX(Sheet2!I:I,MATCH($C442,Sheet2!$A:$A,0)+1),H441))</f>
        <v>2105</v>
      </c>
      <c r="I442" s="3">
        <f>IF(AND($D442=1,$E442=1),VLOOKUP($C442,Sheet2!$A:$J,6,0),IF($E442=2,INDEX(Sheet2!J:J,MATCH($C442,Sheet2!$A:$A,0)+1),I441))</f>
        <v>0</v>
      </c>
      <c r="K442" s="31">
        <v>0</v>
      </c>
      <c r="L442" s="31">
        <v>0</v>
      </c>
      <c r="M442" s="31">
        <v>0</v>
      </c>
      <c r="N442" s="27">
        <f>VLOOKUP(B442,Sheet5!$D:$G,3,0)</f>
        <v>3</v>
      </c>
      <c r="O442" s="27">
        <f>VLOOKUP(B442,Sheet5!$D:$G,4,0)</f>
        <v>480</v>
      </c>
      <c r="P442" s="27" t="s">
        <v>56</v>
      </c>
      <c r="Q442" s="27">
        <f>IFERROR(VLOOKUP(R442,Sheet2!V:X,3,FALSE),VLOOKUP(B442,Sheet5!D:H,5,0))</f>
        <v>340020009</v>
      </c>
      <c r="R442" s="27" t="str">
        <f>IF(E442=2,INDEX(Sheet2!P:P,MATCH(C442,Sheet2!A:A,0)),INDEX(Sheet2!AB:AB,MATCH(N442,Sheet2!AA:AA,0)))</f>
        <v>生命强化</v>
      </c>
      <c r="S442" s="27" t="str">
        <f>IF($E442=2,INDEX(Sheet2!Q:Q,MATCH($C442,Sheet2!$A:$A,0)),IF(OR(N442=3,N442=8,N442=13,,N442=38),INDEX(Sheet2!$AC:$AC,MATCH($N442,Sheet2!$AA:$AA,0))&amp;O442,INDEX(Sheet2!$AC:$AC,MATCH($N442,Sheet2!$AA:$AA,0))&amp;(O442/10)&amp;"%"))</f>
        <v>觉醒后基础生命上限增加480</v>
      </c>
      <c r="T442" s="3" t="str">
        <f>INDEX(Sheet6!G:G,MATCH(B442,Sheet6!A:A,0))</f>
        <v>1210008,13|1430002,9</v>
      </c>
      <c r="U442" s="3">
        <v>1120001</v>
      </c>
      <c r="V442" s="3">
        <f>INDEX(Sheet6!H:H,MATCH(B442,Sheet6!A:A,0))</f>
        <v>36000</v>
      </c>
      <c r="W442" s="23">
        <v>0</v>
      </c>
      <c r="X442" s="3" t="s">
        <v>1353</v>
      </c>
      <c r="Y442" s="23">
        <v>1120001</v>
      </c>
      <c r="Z442" s="23">
        <v>144000</v>
      </c>
      <c r="AA442" s="27" t="str">
        <f>IF($E442=2,INDEX(Sheet2!Q:Q,MATCH($C442,Sheet2!$A:$A,0)),IF(OR(N442=3,N442=8,N442=13,,N442=38),INDEX(Sheet2!$AC:$AC,MATCH($N442,Sheet2!$AA:$AA,0))&amp;O442,INDEX(Sheet2!$AC:$AC,MATCH($N442,Sheet2!$AA:$AA,0))&amp;(O442/10)&amp;"%"))</f>
        <v>觉醒后基础生命上限增加480</v>
      </c>
    </row>
    <row r="443" spans="1:27">
      <c r="A443" s="23" t="s">
        <v>53</v>
      </c>
      <c r="B443" s="23">
        <f t="shared" si="20"/>
        <v>2118</v>
      </c>
      <c r="C443" s="3">
        <v>21</v>
      </c>
      <c r="D443" s="3">
        <v>18</v>
      </c>
      <c r="E443" s="3">
        <f t="shared" si="21"/>
        <v>1</v>
      </c>
      <c r="F443" s="3">
        <f>IF(AND($D443=1,$E443=1),VLOOKUP($C443,Sheet2!$A:$J,3,0),IF($E443=2,INDEX(Sheet2!G:G,MATCH($C443,Sheet2!$A:$A,0)+1),F442))</f>
        <v>2101</v>
      </c>
      <c r="G443" s="3">
        <f>IF(AND($D443=1,$E443=1),VLOOKUP($C443,Sheet2!$A:$J,4,0),IF($E443=2,INDEX(Sheet2!H:H,MATCH($C443,Sheet2!$A:$A,0)+1),G442))</f>
        <v>2102</v>
      </c>
      <c r="H443" s="3">
        <f>IF(AND($D443=1,$E443=1),VLOOKUP($C443,Sheet2!$A:$J,5,0),IF($E443=2,INDEX(Sheet2!I:I,MATCH($C443,Sheet2!$A:$A,0)+1),H442))</f>
        <v>2105</v>
      </c>
      <c r="I443" s="3">
        <f>IF(AND($D443=1,$E443=1),VLOOKUP($C443,Sheet2!$A:$J,6,0),IF($E443=2,INDEX(Sheet2!J:J,MATCH($C443,Sheet2!$A:$A,0)+1),I442))</f>
        <v>0</v>
      </c>
      <c r="K443" s="31">
        <v>0</v>
      </c>
      <c r="L443" s="31">
        <v>0</v>
      </c>
      <c r="M443" s="31">
        <v>0</v>
      </c>
      <c r="N443" s="27">
        <f>VLOOKUP(B443,Sheet5!$D:$G,3,0)</f>
        <v>13</v>
      </c>
      <c r="O443" s="27">
        <f>VLOOKUP(B443,Sheet5!$D:$G,4,0)</f>
        <v>104</v>
      </c>
      <c r="P443" s="27" t="s">
        <v>57</v>
      </c>
      <c r="Q443" s="27">
        <f>IFERROR(VLOOKUP(R443,Sheet2!V:X,3,FALSE),VLOOKUP(B443,Sheet5!D:H,5,0))</f>
        <v>340020004</v>
      </c>
      <c r="R443" s="27" t="str">
        <f>IF(E443=2,INDEX(Sheet2!P:P,MATCH(C443,Sheet2!A:A,0)),INDEX(Sheet2!AB:AB,MATCH(N443,Sheet2!AA:AA,0)))</f>
        <v>防御强化</v>
      </c>
      <c r="S443" s="27" t="str">
        <f>IF($E443=2,INDEX(Sheet2!Q:Q,MATCH($C443,Sheet2!$A:$A,0)),IF(OR(N443=3,N443=8,N443=13,,N443=38),INDEX(Sheet2!$AC:$AC,MATCH($N443,Sheet2!$AA:$AA,0))&amp;O443,INDEX(Sheet2!$AC:$AC,MATCH($N443,Sheet2!$AA:$AA,0))&amp;(O443/10)&amp;"%"))</f>
        <v>觉醒后基础防御力增加104</v>
      </c>
      <c r="T443" s="3" t="str">
        <f>INDEX(Sheet6!G:G,MATCH(B443,Sheet6!A:A,0))</f>
        <v>1210008,16|1430002,12</v>
      </c>
      <c r="U443" s="3">
        <v>1120001</v>
      </c>
      <c r="V443" s="3">
        <f>INDEX(Sheet6!H:H,MATCH(B443,Sheet6!A:A,0))</f>
        <v>53800</v>
      </c>
      <c r="W443" s="23">
        <v>0</v>
      </c>
      <c r="X443" s="3" t="s">
        <v>1354</v>
      </c>
      <c r="Y443" s="23">
        <v>1120001</v>
      </c>
      <c r="Z443" s="23">
        <v>215000</v>
      </c>
      <c r="AA443" s="27" t="str">
        <f>IF($E443=2,INDEX(Sheet2!Q:Q,MATCH($C443,Sheet2!$A:$A,0)),IF(OR(N443=3,N443=8,N443=13,,N443=38),INDEX(Sheet2!$AC:$AC,MATCH($N443,Sheet2!$AA:$AA,0))&amp;O443,INDEX(Sheet2!$AC:$AC,MATCH($N443,Sheet2!$AA:$AA,0))&amp;(O443/10)&amp;"%"))</f>
        <v>觉醒后基础防御力增加104</v>
      </c>
    </row>
    <row r="444" spans="1:27">
      <c r="A444" s="23" t="s">
        <v>53</v>
      </c>
      <c r="B444" s="23">
        <f t="shared" si="20"/>
        <v>2119</v>
      </c>
      <c r="C444" s="3">
        <v>21</v>
      </c>
      <c r="D444" s="3">
        <v>19</v>
      </c>
      <c r="E444" s="3">
        <f t="shared" si="21"/>
        <v>1</v>
      </c>
      <c r="F444" s="3">
        <f>IF(AND($D444=1,$E444=1),VLOOKUP($C444,Sheet2!$A:$J,3,0),IF($E444=2,INDEX(Sheet2!G:G,MATCH($C444,Sheet2!$A:$A,0)+1),F443))</f>
        <v>2101</v>
      </c>
      <c r="G444" s="3">
        <f>IF(AND($D444=1,$E444=1),VLOOKUP($C444,Sheet2!$A:$J,4,0),IF($E444=2,INDEX(Sheet2!H:H,MATCH($C444,Sheet2!$A:$A,0)+1),G443))</f>
        <v>2102</v>
      </c>
      <c r="H444" s="3">
        <f>IF(AND($D444=1,$E444=1),VLOOKUP($C444,Sheet2!$A:$J,5,0),IF($E444=2,INDEX(Sheet2!I:I,MATCH($C444,Sheet2!$A:$A,0)+1),H443))</f>
        <v>2105</v>
      </c>
      <c r="I444" s="3">
        <f>IF(AND($D444=1,$E444=1),VLOOKUP($C444,Sheet2!$A:$J,6,0),IF($E444=2,INDEX(Sheet2!J:J,MATCH($C444,Sheet2!$A:$A,0)+1),I443))</f>
        <v>0</v>
      </c>
      <c r="K444" s="31">
        <v>0</v>
      </c>
      <c r="L444" s="31">
        <v>0</v>
      </c>
      <c r="M444" s="31">
        <v>0</v>
      </c>
      <c r="N444" s="27">
        <f>VLOOKUP(B444,Sheet5!$D:$G,3,0)</f>
        <v>3</v>
      </c>
      <c r="O444" s="27">
        <f>VLOOKUP(B444,Sheet5!$D:$G,4,0)</f>
        <v>960</v>
      </c>
      <c r="P444" s="27" t="s">
        <v>58</v>
      </c>
      <c r="Q444" s="27">
        <f>IFERROR(VLOOKUP(R444,Sheet2!V:X,3,FALSE),VLOOKUP(B444,Sheet5!D:H,5,0))</f>
        <v>340020010</v>
      </c>
      <c r="R444" s="27" t="str">
        <f>IF(E444=2,INDEX(Sheet2!P:P,MATCH(C444,Sheet2!A:A,0)),INDEX(Sheet2!AB:AB,MATCH(N444,Sheet2!AA:AA,0)))</f>
        <v>生命强化</v>
      </c>
      <c r="S444" s="27" t="str">
        <f>IF($E444=2,INDEX(Sheet2!Q:Q,MATCH($C444,Sheet2!$A:$A,0)),IF(OR(N444=3,N444=8,N444=13,,N444=38),INDEX(Sheet2!$AC:$AC,MATCH($N444,Sheet2!$AA:$AA,0))&amp;O444,INDEX(Sheet2!$AC:$AC,MATCH($N444,Sheet2!$AA:$AA,0))&amp;(O444/10)&amp;"%"))</f>
        <v>觉醒后基础生命上限增加960</v>
      </c>
      <c r="T444" s="3" t="str">
        <f>INDEX(Sheet6!G:G,MATCH(B444,Sheet6!A:A,0))</f>
        <v>1210008,21|1430002,15</v>
      </c>
      <c r="U444" s="3">
        <v>1120001</v>
      </c>
      <c r="V444" s="3">
        <f>INDEX(Sheet6!H:H,MATCH(B444,Sheet6!A:A,0))</f>
        <v>75200</v>
      </c>
      <c r="W444" s="23">
        <v>0</v>
      </c>
      <c r="X444" s="3" t="s">
        <v>1355</v>
      </c>
      <c r="Y444" s="23">
        <v>1120001</v>
      </c>
      <c r="Z444" s="23">
        <v>300000</v>
      </c>
      <c r="AA444" s="27" t="str">
        <f>IF($E444=2,INDEX(Sheet2!Q:Q,MATCH($C444,Sheet2!$A:$A,0)),IF(OR(N444=3,N444=8,N444=13,,N444=38),INDEX(Sheet2!$AC:$AC,MATCH($N444,Sheet2!$AA:$AA,0))&amp;O444,INDEX(Sheet2!$AC:$AC,MATCH($N444,Sheet2!$AA:$AA,0))&amp;(O444/10)&amp;"%"))</f>
        <v>觉醒后基础生命上限增加960</v>
      </c>
    </row>
    <row r="445" spans="1:27">
      <c r="A445" s="23" t="s">
        <v>53</v>
      </c>
      <c r="B445" s="23">
        <f t="shared" si="20"/>
        <v>2120</v>
      </c>
      <c r="C445" s="3">
        <v>21</v>
      </c>
      <c r="D445" s="3">
        <v>20</v>
      </c>
      <c r="E445" s="3">
        <f t="shared" si="21"/>
        <v>1</v>
      </c>
      <c r="F445" s="3">
        <f>IF(AND($D445=1,$E445=1),VLOOKUP($C445,Sheet2!$A:$J,3,0),IF($E445=2,INDEX(Sheet2!G:G,MATCH($C445,Sheet2!$A:$A,0)+1),F444))</f>
        <v>2101</v>
      </c>
      <c r="G445" s="3">
        <f>IF(AND($D445=1,$E445=1),VLOOKUP($C445,Sheet2!$A:$J,4,0),IF($E445=2,INDEX(Sheet2!H:H,MATCH($C445,Sheet2!$A:$A,0)+1),G444))</f>
        <v>2102</v>
      </c>
      <c r="H445" s="3">
        <f>IF(AND($D445=1,$E445=1),VLOOKUP($C445,Sheet2!$A:$J,5,0),IF($E445=2,INDEX(Sheet2!I:I,MATCH($C445,Sheet2!$A:$A,0)+1),H444))</f>
        <v>2105</v>
      </c>
      <c r="I445" s="3">
        <f>IF(AND($D445=1,$E445=1),VLOOKUP($C445,Sheet2!$A:$J,6,0),IF($E445=2,INDEX(Sheet2!J:J,MATCH($C445,Sheet2!$A:$A,0)+1),I444))</f>
        <v>0</v>
      </c>
      <c r="K445" s="31">
        <v>0</v>
      </c>
      <c r="L445" s="31">
        <v>0</v>
      </c>
      <c r="M445" s="31">
        <v>0</v>
      </c>
      <c r="N445" s="27">
        <f>VLOOKUP(B445,Sheet5!$D:$G,3,0)</f>
        <v>8</v>
      </c>
      <c r="O445" s="27">
        <f>VLOOKUP(B445,Sheet5!$D:$G,4,0)</f>
        <v>160</v>
      </c>
      <c r="P445" s="27" t="s">
        <v>59</v>
      </c>
      <c r="Q445" s="27">
        <f>IFERROR(VLOOKUP(R445,Sheet2!V:X,3,FALSE),VLOOKUP(B445,Sheet5!D:H,5,0))</f>
        <v>340020007</v>
      </c>
      <c r="R445" s="27" t="str">
        <f>IF(E445=2,INDEX(Sheet2!P:P,MATCH(C445,Sheet2!A:A,0)),INDEX(Sheet2!AB:AB,MATCH(N445,Sheet2!AA:AA,0)))</f>
        <v>攻击强化</v>
      </c>
      <c r="S445" s="27" t="str">
        <f>IF($E445=2,INDEX(Sheet2!Q:Q,MATCH($C445,Sheet2!$A:$A,0)),IF(OR(N445=3,N445=8,N445=13,,N445=38),INDEX(Sheet2!$AC:$AC,MATCH($N445,Sheet2!$AA:$AA,0))&amp;O445,INDEX(Sheet2!$AC:$AC,MATCH($N445,Sheet2!$AA:$AA,0))&amp;(O445/10)&amp;"%"))</f>
        <v>觉醒后基础攻击力增加160</v>
      </c>
      <c r="T445" s="3" t="str">
        <f>INDEX(Sheet6!G:G,MATCH(B445,Sheet6!A:A,0))</f>
        <v>1210008,24|1430002,18</v>
      </c>
      <c r="U445" s="3">
        <v>1120001</v>
      </c>
      <c r="V445" s="3">
        <f>INDEX(Sheet6!H:H,MATCH(B445,Sheet6!A:A,0))</f>
        <v>103200</v>
      </c>
      <c r="W445" s="23">
        <v>0</v>
      </c>
      <c r="X445" s="3" t="s">
        <v>1356</v>
      </c>
      <c r="Y445" s="23">
        <v>1120001</v>
      </c>
      <c r="Z445" s="23">
        <v>412000</v>
      </c>
      <c r="AA445" s="27" t="str">
        <f>IF($E445=2,INDEX(Sheet2!Q:Q,MATCH($C445,Sheet2!$A:$A,0)),IF(OR(N445=3,N445=8,N445=13,,N445=38),INDEX(Sheet2!$AC:$AC,MATCH($N445,Sheet2!$AA:$AA,0))&amp;O445,INDEX(Sheet2!$AC:$AC,MATCH($N445,Sheet2!$AA:$AA,0))&amp;(O445/10)&amp;"%"))</f>
        <v>觉醒后基础攻击力增加160</v>
      </c>
    </row>
    <row r="446" spans="1:27">
      <c r="A446" s="23" t="s">
        <v>53</v>
      </c>
      <c r="B446" s="23">
        <f t="shared" si="20"/>
        <v>2121</v>
      </c>
      <c r="C446" s="3">
        <v>21</v>
      </c>
      <c r="D446" s="3">
        <v>21</v>
      </c>
      <c r="E446" s="3">
        <f t="shared" si="21"/>
        <v>2</v>
      </c>
      <c r="F446" s="3">
        <f>IF(AND($D446=1,$E446=1),VLOOKUP($C446,Sheet2!$A:$J,3,0),IF($E446=2,INDEX(Sheet2!G:G,MATCH($C446,Sheet2!$A:$A,0)+2),F445))</f>
        <v>2101</v>
      </c>
      <c r="G446" s="3">
        <f>IF(AND($D446=1,$E446=1),VLOOKUP($C446,Sheet2!$A:$J,4,0),IF($E446=2,INDEX(Sheet2!H:H,MATCH($C446,Sheet2!$A:$A,0)+2),G445))</f>
        <v>2106</v>
      </c>
      <c r="H446" s="3">
        <f>IF(AND($D446=1,$E446=1),VLOOKUP($C446,Sheet2!$A:$J,5,0),IF($E446=2,INDEX(Sheet2!I:I,MATCH($C446,Sheet2!$A:$A,0)+2),H445))</f>
        <v>2105</v>
      </c>
      <c r="I446" s="3">
        <f>IF(AND($D446=1,$E446=1),VLOOKUP($C446,Sheet2!$A:$J,6,0),IF($E446=2,INDEX(Sheet2!J:J,MATCH($C446,Sheet2!$A:$A,0)+2),I445))</f>
        <v>0</v>
      </c>
      <c r="K446" s="31">
        <v>0</v>
      </c>
      <c r="L446" s="31">
        <v>0</v>
      </c>
      <c r="M446" s="31">
        <v>0</v>
      </c>
      <c r="N446" s="27">
        <f>VLOOKUP(B446,Sheet5!$D:$G,3,0)</f>
        <v>0</v>
      </c>
      <c r="O446" s="27">
        <f>VLOOKUP(B446,Sheet5!$D:$G,4,0)</f>
        <v>0</v>
      </c>
      <c r="P446" s="27" t="s">
        <v>60</v>
      </c>
      <c r="Q446" s="27">
        <f>IFERROR(VLOOKUP(R446,Sheet2!V:X,3,FALSE),VLOOKUP(B446,Sheet5!D:H,5,0))</f>
        <v>311002102</v>
      </c>
      <c r="R446" s="27" t="str">
        <f>IF(E446=2,INDEX(Sheet2!P:P,MATCH(C446,Sheet2!A:A,0)+2),INDEX(Sheet2!AB:AB,MATCH(N446,Sheet2!AA:AA,0)))</f>
        <v>念力加深</v>
      </c>
      <c r="S446" s="27" t="s">
        <v>2331</v>
      </c>
      <c r="T446" s="3" t="str">
        <f>INDEX(Sheet6!G:G,MATCH(B446,Sheet6!A:A,0))</f>
        <v>1430004,3</v>
      </c>
      <c r="U446" s="3">
        <v>1120001</v>
      </c>
      <c r="V446" s="3">
        <f>INDEX(Sheet6!H:H,MATCH(B446,Sheet6!A:A,0))</f>
        <v>139200</v>
      </c>
      <c r="W446" s="23">
        <v>0</v>
      </c>
      <c r="X446" s="3" t="s">
        <v>1357</v>
      </c>
      <c r="Y446" s="23">
        <v>1120001</v>
      </c>
      <c r="Z446" s="23">
        <v>556000</v>
      </c>
      <c r="AA446" s="27" t="str">
        <f>IF($E446=2,INDEX(Sheet2!Q:Q,MATCH($C446,Sheet2!$A:$A,0)+2),IF(OR(N446=3,N446=8,N446=13,,N446=38),INDEX(Sheet2!$AC:$AC,MATCH($N446,Sheet2!$AA:$AA,0))&amp;O446,INDEX(Sheet2!$AC:$AC,MATCH($N446,Sheet2!$AA:$AA,0))&amp;(O446/10)&amp;"%"))</f>
        <v>地狱的吹雪开始行动时如拥有&lt;color=#f2b600&gt;AT BONUS&lt;/color&gt;，则在行动结束之后会在行动条上随机增加&lt;color=#e56000&gt;2&lt;/color&gt;个AT BONUS（优先加在没有AT BONUS的位置）,并有&lt;color=#e56000&gt;30%&lt;/color&gt;概率额外添加1个AT BONUS</v>
      </c>
    </row>
    <row r="447" spans="1:27">
      <c r="A447" s="23" t="s">
        <v>53</v>
      </c>
      <c r="B447" s="23">
        <f t="shared" si="20"/>
        <v>2122</v>
      </c>
      <c r="C447" s="3">
        <v>21</v>
      </c>
      <c r="D447" s="3">
        <v>22</v>
      </c>
      <c r="E447" s="3">
        <f t="shared" si="21"/>
        <v>1</v>
      </c>
      <c r="F447" s="3">
        <f>IF(AND($D447=1,$E447=1),VLOOKUP($C447,Sheet2!$A:$J,3,0),IF($E447=2,INDEX(Sheet2!G:G,MATCH($C447,Sheet2!$A:$A,0)+2),F446))</f>
        <v>2101</v>
      </c>
      <c r="G447" s="3">
        <f>IF(AND($D447=1,$E447=1),VLOOKUP($C447,Sheet2!$A:$J,4,0),IF($E447=2,INDEX(Sheet2!H:H,MATCH($C447,Sheet2!$A:$A,0)+2),G446))</f>
        <v>2106</v>
      </c>
      <c r="H447" s="3">
        <f>IF(AND($D447=1,$E447=1),VLOOKUP($C447,Sheet2!$A:$J,5,0),IF($E447=2,INDEX(Sheet2!I:I,MATCH($C447,Sheet2!$A:$A,0)+2),H446))</f>
        <v>2105</v>
      </c>
      <c r="I447" s="3">
        <f>IF(AND($D447=1,$E447=1),VLOOKUP($C447,Sheet2!$A:$J,6,0),IF($E447=2,INDEX(Sheet2!J:J,MATCH($C447,Sheet2!$A:$A,0)+2),I446))</f>
        <v>0</v>
      </c>
      <c r="K447" s="31">
        <v>0</v>
      </c>
      <c r="L447" s="31">
        <v>0</v>
      </c>
      <c r="M447" s="31">
        <v>0</v>
      </c>
      <c r="N447" s="27">
        <f>VLOOKUP(B447,Sheet5!$D:$G,3,0)</f>
        <v>8</v>
      </c>
      <c r="O447" s="27">
        <f>VLOOKUP(B447,Sheet5!$D:$G,4,0)</f>
        <v>80</v>
      </c>
      <c r="P447" s="27" t="s">
        <v>54</v>
      </c>
      <c r="Q447" s="27">
        <f>IFERROR(VLOOKUP(R447,Sheet2!V:X,3,FALSE),VLOOKUP(B447,Sheet5!D:H,5,0))</f>
        <v>340020006</v>
      </c>
      <c r="R447" s="27" t="str">
        <f>IF($E447=2,INDEX(Sheet2!P:P,MATCH($C447,Sheet2!$A:$A,0)),INDEX(Sheet2!$AB:$AB,MATCH($N447,Sheet2!$AA:$AA,0)))</f>
        <v>攻击强化</v>
      </c>
      <c r="S447" s="27" t="str">
        <f>IF($E447=2,INDEX(Sheet2!Q:Q,MATCH($C447,Sheet2!$A:$A,0)),IF(OR(N447=3,N447=8,N447=13,,N447=38),INDEX(Sheet2!$AC:$AC,MATCH($N447,Sheet2!$AA:$AA,0))&amp;O447,INDEX(Sheet2!$AC:$AC,MATCH($N447,Sheet2!$AA:$AA,0))&amp;(O447/10)&amp;"%"))</f>
        <v>觉醒后基础攻击力增加80</v>
      </c>
      <c r="T447" s="3" t="str">
        <f>INDEX(Sheet6!G:G,MATCH(B447,Sheet6!A:A,0))</f>
        <v>1210008,9|1430002,9</v>
      </c>
      <c r="U447" s="3">
        <v>1120001</v>
      </c>
      <c r="V447" s="3">
        <f>INDEX(Sheet6!H:H,MATCH(B447,Sheet6!A:A,0))</f>
        <v>26000</v>
      </c>
      <c r="W447" s="23">
        <v>0</v>
      </c>
      <c r="X447" s="3" t="s">
        <v>1351</v>
      </c>
      <c r="Y447" s="23">
        <v>1120001</v>
      </c>
      <c r="Z447" s="23">
        <v>83000</v>
      </c>
      <c r="AA447" s="27" t="str">
        <f>IF($E447=2,INDEX(Sheet2!Q:Q,MATCH($C447,Sheet2!$A:$A,0)),IF(OR(N447=3,N447=8,N447=13,,N447=38),INDEX(Sheet2!$AC:$AC,MATCH($N447,Sheet2!$AA:$AA,0))&amp;O447,INDEX(Sheet2!$AC:$AC,MATCH($N447,Sheet2!$AA:$AA,0))&amp;(O447/10)&amp;"%"))</f>
        <v>觉醒后基础攻击力增加80</v>
      </c>
    </row>
    <row r="448" spans="1:27">
      <c r="A448" s="23" t="s">
        <v>53</v>
      </c>
      <c r="B448" s="23">
        <f t="shared" si="20"/>
        <v>2123</v>
      </c>
      <c r="C448" s="3">
        <v>21</v>
      </c>
      <c r="D448" s="3">
        <v>23</v>
      </c>
      <c r="E448" s="3">
        <f t="shared" si="21"/>
        <v>1</v>
      </c>
      <c r="F448" s="3">
        <f>IF(AND($D448=1,$E448=1),VLOOKUP($C448,Sheet2!$A:$J,3,0),IF($E448=2,INDEX(Sheet2!G:G,MATCH($C448,Sheet2!$A:$A,0)+2),F447))</f>
        <v>2101</v>
      </c>
      <c r="G448" s="3">
        <f>IF(AND($D448=1,$E448=1),VLOOKUP($C448,Sheet2!$A:$J,4,0),IF($E448=2,INDEX(Sheet2!H:H,MATCH($C448,Sheet2!$A:$A,0)+2),G447))</f>
        <v>2106</v>
      </c>
      <c r="H448" s="3">
        <f>IF(AND($D448=1,$E448=1),VLOOKUP($C448,Sheet2!$A:$J,5,0),IF($E448=2,INDEX(Sheet2!I:I,MATCH($C448,Sheet2!$A:$A,0)+2),H447))</f>
        <v>2105</v>
      </c>
      <c r="I448" s="3">
        <f>IF(AND($D448=1,$E448=1),VLOOKUP($C448,Sheet2!$A:$J,6,0),IF($E448=2,INDEX(Sheet2!J:J,MATCH($C448,Sheet2!$A:$A,0)+2),I447))</f>
        <v>0</v>
      </c>
      <c r="K448" s="31">
        <v>0</v>
      </c>
      <c r="L448" s="31">
        <v>0</v>
      </c>
      <c r="M448" s="31">
        <v>0</v>
      </c>
      <c r="N448" s="27">
        <f>VLOOKUP(B448,Sheet5!$D:$G,3,0)</f>
        <v>3</v>
      </c>
      <c r="O448" s="27">
        <f>VLOOKUP(B448,Sheet5!$D:$G,4,0)</f>
        <v>480</v>
      </c>
      <c r="P448" s="27" t="s">
        <v>55</v>
      </c>
      <c r="Q448" s="27">
        <f>IFERROR(VLOOKUP(R448,Sheet2!V:X,3,FALSE),VLOOKUP(B448,Sheet5!D:H,5,0))</f>
        <v>340020009</v>
      </c>
      <c r="R448" s="27" t="str">
        <f>IF(E448=2,INDEX(Sheet2!P:P,MATCH(C448,Sheet2!A:A,0)),INDEX(Sheet2!AB:AB,MATCH(N448,Sheet2!AA:AA,0)))</f>
        <v>生命强化</v>
      </c>
      <c r="S448" s="27" t="str">
        <f>IF($E448=2,INDEX(Sheet2!Q:Q,MATCH($C448,Sheet2!$A:$A,0)),IF(OR(N448=3,N448=8,N448=13,,N448=38),INDEX(Sheet2!$AC:$AC,MATCH($N448,Sheet2!$AA:$AA,0))&amp;O448,INDEX(Sheet2!$AC:$AC,MATCH($N448,Sheet2!$AA:$AA,0))&amp;(O448/10)&amp;"%"))</f>
        <v>觉醒后基础生命上限增加480</v>
      </c>
      <c r="T448" s="3" t="str">
        <f>INDEX(Sheet6!G:G,MATCH(B448,Sheet6!A:A,0))</f>
        <v>1210008,13|1430002,18</v>
      </c>
      <c r="U448" s="3">
        <v>1120001</v>
      </c>
      <c r="V448" s="3">
        <f>INDEX(Sheet6!H:H,MATCH(B448,Sheet6!A:A,0))</f>
        <v>30000</v>
      </c>
      <c r="W448" s="23">
        <v>0</v>
      </c>
      <c r="X448" s="3" t="s">
        <v>1352</v>
      </c>
      <c r="Y448" s="23">
        <v>1120001</v>
      </c>
      <c r="Z448" s="23">
        <v>96000</v>
      </c>
      <c r="AA448" s="27" t="str">
        <f>IF($E448=2,INDEX(Sheet2!Q:Q,MATCH($C448,Sheet2!$A:$A,0)),IF(OR(N448=3,N448=8,N448=13,,N448=38),INDEX(Sheet2!$AC:$AC,MATCH($N448,Sheet2!$AA:$AA,0))&amp;O448,INDEX(Sheet2!$AC:$AC,MATCH($N448,Sheet2!$AA:$AA,0))&amp;(O448/10)&amp;"%"))</f>
        <v>觉醒后基础生命上限增加480</v>
      </c>
    </row>
    <row r="449" spans="1:27">
      <c r="A449" s="23" t="s">
        <v>53</v>
      </c>
      <c r="B449" s="23">
        <f t="shared" si="20"/>
        <v>2124</v>
      </c>
      <c r="C449" s="3">
        <v>21</v>
      </c>
      <c r="D449" s="3">
        <v>24</v>
      </c>
      <c r="E449" s="3">
        <f t="shared" si="21"/>
        <v>1</v>
      </c>
      <c r="F449" s="3">
        <f>IF(AND($D449=1,$E449=1),VLOOKUP($C449,Sheet2!$A:$J,3,0),IF($E449=2,INDEX(Sheet2!G:G,MATCH($C449,Sheet2!$A:$A,0)+2),F448))</f>
        <v>2101</v>
      </c>
      <c r="G449" s="3">
        <f>IF(AND($D449=1,$E449=1),VLOOKUP($C449,Sheet2!$A:$J,4,0),IF($E449=2,INDEX(Sheet2!H:H,MATCH($C449,Sheet2!$A:$A,0)+2),G448))</f>
        <v>2106</v>
      </c>
      <c r="H449" s="3">
        <f>IF(AND($D449=1,$E449=1),VLOOKUP($C449,Sheet2!$A:$J,5,0),IF($E449=2,INDEX(Sheet2!I:I,MATCH($C449,Sheet2!$A:$A,0)+2),H448))</f>
        <v>2105</v>
      </c>
      <c r="I449" s="3">
        <f>IF(AND($D449=1,$E449=1),VLOOKUP($C449,Sheet2!$A:$J,6,0),IF($E449=2,INDEX(Sheet2!J:J,MATCH($C449,Sheet2!$A:$A,0)+2),I448))</f>
        <v>0</v>
      </c>
      <c r="K449" s="31">
        <v>0</v>
      </c>
      <c r="L449" s="31">
        <v>0</v>
      </c>
      <c r="M449" s="31">
        <v>0</v>
      </c>
      <c r="N449" s="27">
        <f>VLOOKUP(B449,Sheet5!$D:$G,3,0)</f>
        <v>8</v>
      </c>
      <c r="O449" s="27">
        <f>VLOOKUP(B449,Sheet5!$D:$G,4,0)</f>
        <v>80</v>
      </c>
      <c r="P449" s="27" t="s">
        <v>56</v>
      </c>
      <c r="Q449" s="27">
        <f>IFERROR(VLOOKUP(R449,Sheet2!V:X,3,FALSE),VLOOKUP(B449,Sheet5!D:H,5,0))</f>
        <v>340020006</v>
      </c>
      <c r="R449" s="27" t="str">
        <f>IF(E449=2,INDEX(Sheet2!P:P,MATCH(C449,Sheet2!A:A,0)),INDEX(Sheet2!AB:AB,MATCH(N449,Sheet2!AA:AA,0)))</f>
        <v>攻击强化</v>
      </c>
      <c r="S449" s="27" t="str">
        <f>IF($E449=2,INDEX(Sheet2!Q:Q,MATCH($C449,Sheet2!$A:$A,0)),IF(OR(N449=3,N449=8,N449=13,,N449=38),INDEX(Sheet2!$AC:$AC,MATCH($N449,Sheet2!$AA:$AA,0))&amp;O449,INDEX(Sheet2!$AC:$AC,MATCH($N449,Sheet2!$AA:$AA,0))&amp;(O449/10)&amp;"%"))</f>
        <v>觉醒后基础攻击力增加80</v>
      </c>
      <c r="T449" s="3" t="str">
        <f>INDEX(Sheet6!G:G,MATCH(B449,Sheet6!A:A,0))</f>
        <v>1210008,17|1430002,27</v>
      </c>
      <c r="U449" s="3">
        <v>1120001</v>
      </c>
      <c r="V449" s="3">
        <f>INDEX(Sheet6!H:H,MATCH(B449,Sheet6!A:A,0))</f>
        <v>45000</v>
      </c>
      <c r="W449" s="23">
        <v>0</v>
      </c>
      <c r="X449" s="3" t="s">
        <v>1353</v>
      </c>
      <c r="Y449" s="23">
        <v>1120001</v>
      </c>
      <c r="Z449" s="23">
        <v>144000</v>
      </c>
      <c r="AA449" s="27" t="str">
        <f>IF($E449=2,INDEX(Sheet2!Q:Q,MATCH($C449,Sheet2!$A:$A,0)),IF(OR(N449=3,N449=8,N449=13,,N449=38),INDEX(Sheet2!$AC:$AC,MATCH($N449,Sheet2!$AA:$AA,0))&amp;O449,INDEX(Sheet2!$AC:$AC,MATCH($N449,Sheet2!$AA:$AA,0))&amp;(O449/10)&amp;"%"))</f>
        <v>觉醒后基础攻击力增加80</v>
      </c>
    </row>
    <row r="450" spans="1:27">
      <c r="A450" s="23" t="s">
        <v>53</v>
      </c>
      <c r="B450" s="23">
        <f t="shared" si="20"/>
        <v>2125</v>
      </c>
      <c r="C450" s="3">
        <v>21</v>
      </c>
      <c r="D450" s="3">
        <v>25</v>
      </c>
      <c r="E450" s="3">
        <f t="shared" si="21"/>
        <v>1</v>
      </c>
      <c r="F450" s="3">
        <f>IF(AND($D450=1,$E450=1),VLOOKUP($C450,Sheet2!$A:$J,3,0),IF($E450=2,INDEX(Sheet2!G:G,MATCH($C450,Sheet2!$A:$A,0)+2),F449))</f>
        <v>2101</v>
      </c>
      <c r="G450" s="3">
        <f>IF(AND($D450=1,$E450=1),VLOOKUP($C450,Sheet2!$A:$J,4,0),IF($E450=2,INDEX(Sheet2!H:H,MATCH($C450,Sheet2!$A:$A,0)+2),G449))</f>
        <v>2106</v>
      </c>
      <c r="H450" s="3">
        <f>IF(AND($D450=1,$E450=1),VLOOKUP($C450,Sheet2!$A:$J,5,0),IF($E450=2,INDEX(Sheet2!I:I,MATCH($C450,Sheet2!$A:$A,0)+2),H449))</f>
        <v>2105</v>
      </c>
      <c r="I450" s="3">
        <f>IF(AND($D450=1,$E450=1),VLOOKUP($C450,Sheet2!$A:$J,6,0),IF($E450=2,INDEX(Sheet2!J:J,MATCH($C450,Sheet2!$A:$A,0)+2),I449))</f>
        <v>0</v>
      </c>
      <c r="K450" s="31">
        <v>0</v>
      </c>
      <c r="L450" s="31">
        <v>0</v>
      </c>
      <c r="M450" s="31">
        <v>0</v>
      </c>
      <c r="N450" s="27">
        <f>VLOOKUP(B450,Sheet5!$D:$G,3,0)</f>
        <v>13</v>
      </c>
      <c r="O450" s="27">
        <f>VLOOKUP(B450,Sheet5!$D:$G,4,0)</f>
        <v>104</v>
      </c>
      <c r="P450" s="27" t="s">
        <v>57</v>
      </c>
      <c r="Q450" s="27">
        <f>IFERROR(VLOOKUP(R450,Sheet2!V:X,3,FALSE),VLOOKUP(B450,Sheet5!D:H,5,0))</f>
        <v>340020004</v>
      </c>
      <c r="R450" s="27" t="str">
        <f>IF(E450=2,INDEX(Sheet2!P:P,MATCH(C450,Sheet2!A:A,0)),INDEX(Sheet2!AB:AB,MATCH(N450,Sheet2!AA:AA,0)))</f>
        <v>防御强化</v>
      </c>
      <c r="S450" s="27" t="str">
        <f>IF($E450=2,INDEX(Sheet2!Q:Q,MATCH($C450,Sheet2!$A:$A,0)),IF(OR(N450=3,N450=8,N450=13,,N450=38),INDEX(Sheet2!$AC:$AC,MATCH($N450,Sheet2!$AA:$AA,0))&amp;O450,INDEX(Sheet2!$AC:$AC,MATCH($N450,Sheet2!$AA:$AA,0))&amp;(O450/10)&amp;"%"))</f>
        <v>觉醒后基础防御力增加104</v>
      </c>
      <c r="T450" s="3" t="str">
        <f>INDEX(Sheet6!G:G,MATCH(B450,Sheet6!A:A,0))</f>
        <v>1210008,20|1430002,36</v>
      </c>
      <c r="U450" s="3">
        <v>1120001</v>
      </c>
      <c r="V450" s="3">
        <f>INDEX(Sheet6!H:H,MATCH(B450,Sheet6!A:A,0))</f>
        <v>67250</v>
      </c>
      <c r="W450" s="23">
        <v>0</v>
      </c>
      <c r="X450" s="3" t="s">
        <v>1354</v>
      </c>
      <c r="Y450" s="23">
        <v>1120001</v>
      </c>
      <c r="Z450" s="23">
        <v>215000</v>
      </c>
      <c r="AA450" s="27" t="str">
        <f>IF($E450=2,INDEX(Sheet2!Q:Q,MATCH($C450,Sheet2!$A:$A,0)),IF(OR(N450=3,N450=8,N450=13,,N450=38),INDEX(Sheet2!$AC:$AC,MATCH($N450,Sheet2!$AA:$AA,0))&amp;O450,INDEX(Sheet2!$AC:$AC,MATCH($N450,Sheet2!$AA:$AA,0))&amp;(O450/10)&amp;"%"))</f>
        <v>觉醒后基础防御力增加104</v>
      </c>
    </row>
    <row r="451" spans="1:27">
      <c r="A451" s="23" t="s">
        <v>53</v>
      </c>
      <c r="B451" s="23">
        <f t="shared" si="20"/>
        <v>2126</v>
      </c>
      <c r="C451" s="3">
        <v>21</v>
      </c>
      <c r="D451" s="3">
        <v>26</v>
      </c>
      <c r="E451" s="3">
        <f t="shared" si="21"/>
        <v>1</v>
      </c>
      <c r="F451" s="3">
        <f>IF(AND($D451=1,$E451=1),VLOOKUP($C451,Sheet2!$A:$J,3,0),IF($E451=2,INDEX(Sheet2!G:G,MATCH($C451,Sheet2!$A:$A,0)+2),F450))</f>
        <v>2101</v>
      </c>
      <c r="G451" s="3">
        <f>IF(AND($D451=1,$E451=1),VLOOKUP($C451,Sheet2!$A:$J,4,0),IF($E451=2,INDEX(Sheet2!H:H,MATCH($C451,Sheet2!$A:$A,0)+2),G450))</f>
        <v>2106</v>
      </c>
      <c r="H451" s="3">
        <f>IF(AND($D451=1,$E451=1),VLOOKUP($C451,Sheet2!$A:$J,5,0),IF($E451=2,INDEX(Sheet2!I:I,MATCH($C451,Sheet2!$A:$A,0)+2),H450))</f>
        <v>2105</v>
      </c>
      <c r="I451" s="3">
        <f>IF(AND($D451=1,$E451=1),VLOOKUP($C451,Sheet2!$A:$J,6,0),IF($E451=2,INDEX(Sheet2!J:J,MATCH($C451,Sheet2!$A:$A,0)+2),I450))</f>
        <v>0</v>
      </c>
      <c r="K451" s="31">
        <v>0</v>
      </c>
      <c r="L451" s="31">
        <v>0</v>
      </c>
      <c r="M451" s="31">
        <v>0</v>
      </c>
      <c r="N451" s="27">
        <f>VLOOKUP(B451,Sheet5!$D:$G,3,0)</f>
        <v>3</v>
      </c>
      <c r="O451" s="27">
        <f>VLOOKUP(B451,Sheet5!$D:$G,4,0)</f>
        <v>960</v>
      </c>
      <c r="P451" s="27" t="s">
        <v>58</v>
      </c>
      <c r="Q451" s="27">
        <f>IFERROR(VLOOKUP(R451,Sheet2!V:X,3,FALSE),VLOOKUP(B451,Sheet5!D:H,5,0))</f>
        <v>340020010</v>
      </c>
      <c r="R451" s="27" t="str">
        <f>IF(E451=2,INDEX(Sheet2!P:P,MATCH(C451,Sheet2!A:A,0)),INDEX(Sheet2!AB:AB,MATCH(N451,Sheet2!AA:AA,0)))</f>
        <v>生命强化</v>
      </c>
      <c r="S451" s="27" t="str">
        <f>IF($E451=2,INDEX(Sheet2!Q:Q,MATCH($C451,Sheet2!$A:$A,0)),IF(OR(N451=3,N451=8,N451=13,,N451=38),INDEX(Sheet2!$AC:$AC,MATCH($N451,Sheet2!$AA:$AA,0))&amp;O451,INDEX(Sheet2!$AC:$AC,MATCH($N451,Sheet2!$AA:$AA,0))&amp;(O451/10)&amp;"%"))</f>
        <v>觉醒后基础生命上限增加960</v>
      </c>
      <c r="T451" s="3" t="str">
        <f>INDEX(Sheet6!G:G,MATCH(B451,Sheet6!A:A,0))</f>
        <v>1210008,27|1430002,45</v>
      </c>
      <c r="U451" s="3">
        <v>1120001</v>
      </c>
      <c r="V451" s="3">
        <f>INDEX(Sheet6!H:H,MATCH(B451,Sheet6!A:A,0))</f>
        <v>94000</v>
      </c>
      <c r="W451" s="23">
        <v>0</v>
      </c>
      <c r="X451" s="3" t="s">
        <v>1355</v>
      </c>
      <c r="Y451" s="23">
        <v>1120001</v>
      </c>
      <c r="Z451" s="23">
        <v>300000</v>
      </c>
      <c r="AA451" s="27" t="str">
        <f>IF($E451=2,INDEX(Sheet2!Q:Q,MATCH($C451,Sheet2!$A:$A,0)),IF(OR(N451=3,N451=8,N451=13,,N451=38),INDEX(Sheet2!$AC:$AC,MATCH($N451,Sheet2!$AA:$AA,0))&amp;O451,INDEX(Sheet2!$AC:$AC,MATCH($N451,Sheet2!$AA:$AA,0))&amp;(O451/10)&amp;"%"))</f>
        <v>觉醒后基础生命上限增加960</v>
      </c>
    </row>
    <row r="452" spans="1:27">
      <c r="A452" s="23" t="s">
        <v>53</v>
      </c>
      <c r="B452" s="23">
        <f t="shared" si="20"/>
        <v>2127</v>
      </c>
      <c r="C452" s="3">
        <v>21</v>
      </c>
      <c r="D452" s="3">
        <v>27</v>
      </c>
      <c r="E452" s="3">
        <f t="shared" si="21"/>
        <v>1</v>
      </c>
      <c r="F452" s="3">
        <f>IF(AND($D452=1,$E452=1),VLOOKUP($C452,Sheet2!$A:$J,3,0),IF($E452=2,INDEX(Sheet2!G:G,MATCH($C452,Sheet2!$A:$A,0)+2),F451))</f>
        <v>2101</v>
      </c>
      <c r="G452" s="3">
        <f>IF(AND($D452=1,$E452=1),VLOOKUP($C452,Sheet2!$A:$J,4,0),IF($E452=2,INDEX(Sheet2!H:H,MATCH($C452,Sheet2!$A:$A,0)+2),G451))</f>
        <v>2106</v>
      </c>
      <c r="H452" s="3">
        <f>IF(AND($D452=1,$E452=1),VLOOKUP($C452,Sheet2!$A:$J,5,0),IF($E452=2,INDEX(Sheet2!I:I,MATCH($C452,Sheet2!$A:$A,0)+2),H451))</f>
        <v>2105</v>
      </c>
      <c r="I452" s="3">
        <f>IF(AND($D452=1,$E452=1),VLOOKUP($C452,Sheet2!$A:$J,6,0),IF($E452=2,INDEX(Sheet2!J:J,MATCH($C452,Sheet2!$A:$A,0)+2),I451))</f>
        <v>0</v>
      </c>
      <c r="K452" s="31">
        <v>0</v>
      </c>
      <c r="L452" s="31">
        <v>0</v>
      </c>
      <c r="M452" s="31">
        <v>0</v>
      </c>
      <c r="N452" s="27">
        <f>VLOOKUP(B452,Sheet5!$D:$G,3,0)</f>
        <v>8</v>
      </c>
      <c r="O452" s="27">
        <f>VLOOKUP(B452,Sheet5!$D:$G,4,0)</f>
        <v>160</v>
      </c>
      <c r="P452" s="27" t="s">
        <v>59</v>
      </c>
      <c r="Q452" s="27">
        <f>IFERROR(VLOOKUP(R452,Sheet2!V:X,3,FALSE),VLOOKUP(B452,Sheet5!D:H,5,0))</f>
        <v>340020007</v>
      </c>
      <c r="R452" s="27" t="str">
        <f>IF(E452=2,INDEX(Sheet2!P:P,MATCH(C452,Sheet2!A:A,0)),INDEX(Sheet2!AB:AB,MATCH(N452,Sheet2!AA:AA,0)))</f>
        <v>攻击强化</v>
      </c>
      <c r="S452" s="27" t="str">
        <f>IF($E452=2,INDEX(Sheet2!Q:Q,MATCH($C452,Sheet2!$A:$A,0)),IF(OR(N452=3,N452=8,N452=13,,N452=38),INDEX(Sheet2!$AC:$AC,MATCH($N452,Sheet2!$AA:$AA,0))&amp;O452,INDEX(Sheet2!$AC:$AC,MATCH($N452,Sheet2!$AA:$AA,0))&amp;(O452/10)&amp;"%"))</f>
        <v>觉醒后基础攻击力增加160</v>
      </c>
      <c r="T452" s="3" t="str">
        <f>INDEX(Sheet6!G:G,MATCH(B452,Sheet6!A:A,0))</f>
        <v>1210008,30|1430002,54</v>
      </c>
      <c r="U452" s="3">
        <v>1120001</v>
      </c>
      <c r="V452" s="3">
        <f>INDEX(Sheet6!H:H,MATCH(B452,Sheet6!A:A,0))</f>
        <v>129000</v>
      </c>
      <c r="W452" s="23">
        <v>0</v>
      </c>
      <c r="X452" s="3" t="s">
        <v>1356</v>
      </c>
      <c r="Y452" s="23">
        <v>1120001</v>
      </c>
      <c r="Z452" s="23">
        <v>412000</v>
      </c>
      <c r="AA452" s="27" t="str">
        <f>IF($E452=2,INDEX(Sheet2!Q:Q,MATCH($C452,Sheet2!$A:$A,0)),IF(OR(N452=3,N452=8,N452=13,,N452=38),INDEX(Sheet2!$AC:$AC,MATCH($N452,Sheet2!$AA:$AA,0))&amp;O452,INDEX(Sheet2!$AC:$AC,MATCH($N452,Sheet2!$AA:$AA,0))&amp;(O452/10)&amp;"%"))</f>
        <v>觉醒后基础攻击力增加160</v>
      </c>
    </row>
    <row r="453" spans="1:27">
      <c r="A453" s="23" t="s">
        <v>53</v>
      </c>
      <c r="B453" s="23">
        <f t="shared" si="20"/>
        <v>2128</v>
      </c>
      <c r="C453" s="3">
        <v>21</v>
      </c>
      <c r="D453" s="3">
        <v>28</v>
      </c>
      <c r="E453" s="3">
        <f t="shared" si="21"/>
        <v>2</v>
      </c>
      <c r="F453" s="3">
        <f>IF(AND($D453=1,$E453=1),VLOOKUP($C453,Sheet2!$A:$J,3,0),IF($E453=2,INDEX(Sheet2!G:G,MATCH($C453,Sheet2!$A:$A,0)+3),F452))</f>
        <v>2101</v>
      </c>
      <c r="G453" s="3">
        <f>IF(AND($D453=1,$E453=1),VLOOKUP($C453,Sheet2!$A:$J,4,0),IF($E453=2,INDEX(Sheet2!H:H,MATCH($C453,Sheet2!$A:$A,0)+3),G452))</f>
        <v>2106</v>
      </c>
      <c r="H453" s="3">
        <f>IF(AND($D453=1,$E453=1),VLOOKUP($C453,Sheet2!$A:$J,5,0),IF($E453=2,INDEX(Sheet2!I:I,MATCH($C453,Sheet2!$A:$A,0)+3),H452))</f>
        <v>2107</v>
      </c>
      <c r="I453" s="3">
        <f>IF(AND($D453=1,$E453=1),VLOOKUP($C453,Sheet2!$A:$J,6,0),IF($E453=2,INDEX(Sheet2!J:J,MATCH($C453,Sheet2!$A:$A,0)+3),I452))</f>
        <v>0</v>
      </c>
      <c r="K453" s="31">
        <v>0</v>
      </c>
      <c r="L453" s="31">
        <v>0</v>
      </c>
      <c r="M453" s="31">
        <v>0</v>
      </c>
      <c r="N453" s="27">
        <f>VLOOKUP(B453,Sheet5!$D:$G,3,0)</f>
        <v>0</v>
      </c>
      <c r="O453" s="27">
        <f>VLOOKUP(B453,Sheet5!$D:$G,4,0)</f>
        <v>0</v>
      </c>
      <c r="P453" s="27" t="s">
        <v>60</v>
      </c>
      <c r="Q453" s="27">
        <f>IFERROR(VLOOKUP(R453,Sheet2!V:X,3,FALSE),VLOOKUP(B453,Sheet5!D:H,5,0))</f>
        <v>311002103</v>
      </c>
      <c r="R453" s="27" t="str">
        <f>IF(E453=2,INDEX(Sheet2!P:P,MATCH(C453,Sheet2!A:A,0)+3),INDEX(Sheet2!AB:AB,MATCH(N453,Sheet2!AA:AA,0)))</f>
        <v>地狱岚</v>
      </c>
      <c r="S453" s="27" t="s">
        <v>2332</v>
      </c>
      <c r="T453" s="3" t="str">
        <f>INDEX(Sheet6!G:G,MATCH(B453,Sheet6!A:A,0))</f>
        <v>1430004,9</v>
      </c>
      <c r="U453" s="3">
        <v>1120001</v>
      </c>
      <c r="V453" s="3">
        <f>INDEX(Sheet6!H:H,MATCH(B453,Sheet6!A:A,0))</f>
        <v>174000</v>
      </c>
      <c r="W453" s="23">
        <v>0</v>
      </c>
      <c r="X453" s="3" t="s">
        <v>1357</v>
      </c>
      <c r="Y453" s="23">
        <v>1120001</v>
      </c>
      <c r="Z453" s="23">
        <v>556000</v>
      </c>
      <c r="AA453" s="27" t="str">
        <f>IF($E453=2,INDEX(Sheet2!Q:Q,MATCH($C453,Sheet2!$A:$A,0)+3),IF(OR(N453=3,N453=8,N453=13,,N453=38),INDEX(Sheet2!$AC:$AC,MATCH($N453,Sheet2!$AA:$AA,0))&amp;O453,INDEX(Sheet2!$AC:$AC,MATCH($N453,Sheet2!$AA:$AA,0))&amp;(O453/10)&amp;"%"))</f>
        <v>使用地狱岚对全体敌人造成&lt;color=#e56000&gt;3&lt;/color&gt;段伤害，每段伤害为攻击力的&lt;color=#e56000&gt;52%&lt;/color&gt;，并对全体敌人添加&lt;color=#e56000&gt;35%&lt;/color&gt;的减疗效果，持续&lt;color=#e56000&gt;1&lt;/color&gt;回合。</v>
      </c>
    </row>
    <row r="454" spans="1:27">
      <c r="A454" s="23" t="s">
        <v>53</v>
      </c>
      <c r="B454" s="23">
        <f t="shared" si="10"/>
        <v>2301</v>
      </c>
      <c r="C454" s="3">
        <v>23</v>
      </c>
      <c r="D454" s="3">
        <v>1</v>
      </c>
      <c r="E454" s="3">
        <f t="shared" si="21"/>
        <v>1</v>
      </c>
      <c r="F454" s="3">
        <f>IF(AND($D454=1,$E454=1),VLOOKUP($C454,Sheet2!$A:$J,3,0),IF($E454=2,INDEX(Sheet2!G:G,MATCH($C454,Sheet2!$A:$A,0)),F453))</f>
        <v>2301</v>
      </c>
      <c r="G454" s="3">
        <f>IF(AND($D454=1,$E454=1),VLOOKUP($C454,Sheet2!$A:$J,4,0),IF($E454=2,INDEX(Sheet2!H:H,MATCH($C454,Sheet2!$A:$A,0)),G453))</f>
        <v>0</v>
      </c>
      <c r="H454" s="3">
        <f>IF(AND($D454=1,$E454=1),VLOOKUP($C454,Sheet2!$A:$J,5,0),IF($E454=2,INDEX(Sheet2!I:I,MATCH($C454,Sheet2!$A:$A,0)),H453))</f>
        <v>2303</v>
      </c>
      <c r="I454" s="3">
        <f>IF(AND($D454=1,$E454=1),VLOOKUP($C454,Sheet2!$A:$J,6,0),IF($E454=2,INDEX(Sheet2!J:J,MATCH($C454,Sheet2!$A:$A,0)),I453))</f>
        <v>0</v>
      </c>
      <c r="K454" s="31">
        <v>0</v>
      </c>
      <c r="L454" s="31">
        <v>0</v>
      </c>
      <c r="M454" s="31">
        <v>0</v>
      </c>
      <c r="N454" s="27">
        <f>VLOOKUP(B454,Sheet5!$D:$G,3,0)</f>
        <v>13</v>
      </c>
      <c r="O454" s="27">
        <f>VLOOKUP(B454,Sheet5!$D:$G,4,0)</f>
        <v>42</v>
      </c>
      <c r="P454" s="27" t="s">
        <v>54</v>
      </c>
      <c r="Q454" s="27">
        <f>IFERROR(VLOOKUP(R454,Sheet2!V:X,3,FALSE),VLOOKUP(B454,Sheet5!D:H,5,0))</f>
        <v>340020005</v>
      </c>
      <c r="R454" s="27" t="str">
        <f>IF($E454=2,INDEX(Sheet2!P:P,MATCH($C454,Sheet2!$A:$A,0)),INDEX(Sheet2!$AB:$AB,MATCH($N454,Sheet2!$AA:$AA,0)))</f>
        <v>防御强化</v>
      </c>
      <c r="S454" s="27" t="str">
        <f>IF($E454=2,INDEX(Sheet2!Q:Q,MATCH($C454,Sheet2!$A:$A,0)),IF(OR(N454=3,N454=8,N454=13,,N454=38),INDEX(Sheet2!$AC:$AC,MATCH($N454,Sheet2!$AA:$AA,0))&amp;O454,INDEX(Sheet2!$AC:$AC,MATCH($N454,Sheet2!$AA:$AA,0))&amp;(O454/10)&amp;"%"))</f>
        <v>觉醒后基础防御力增加42</v>
      </c>
      <c r="T454" s="3" t="str">
        <f>INDEX(Sheet6!G:G,MATCH(B454,Sheet6!A:A,0))</f>
        <v>1210003,24</v>
      </c>
      <c r="U454" s="3">
        <v>1120001</v>
      </c>
      <c r="V454" s="3">
        <f>INDEX(Sheet6!H:H,MATCH(B454,Sheet6!A:A,0))</f>
        <v>8300</v>
      </c>
      <c r="W454" s="23">
        <v>0</v>
      </c>
      <c r="X454" s="3" t="str">
        <f>VLOOKUP(B454,Sheet4!A:N,14,FALSE)</f>
        <v>1210001,6|1210002,6|1210003,12</v>
      </c>
      <c r="Y454" s="23">
        <v>1120001</v>
      </c>
      <c r="Z454" s="23">
        <f t="shared" si="11"/>
        <v>83000</v>
      </c>
      <c r="AA454" s="27" t="str">
        <f>IF($E454=2,INDEX(Sheet2!Q:Q,MATCH($C454,Sheet2!$A:$A,0)),IF(OR(N454=3,N454=8,N454=13,,N454=38),INDEX(Sheet2!$AC:$AC,MATCH($N454,Sheet2!$AA:$AA,0))&amp;O454,INDEX(Sheet2!$AC:$AC,MATCH($N454,Sheet2!$AA:$AA,0))&amp;(O454/10)&amp;"%"))</f>
        <v>觉醒后基础防御力增加42</v>
      </c>
    </row>
    <row r="455" spans="1:27">
      <c r="A455" s="23" t="s">
        <v>53</v>
      </c>
      <c r="B455" s="23">
        <f t="shared" si="10"/>
        <v>2302</v>
      </c>
      <c r="C455" s="3">
        <v>23</v>
      </c>
      <c r="D455" s="3">
        <v>2</v>
      </c>
      <c r="E455" s="3">
        <f t="shared" si="21"/>
        <v>1</v>
      </c>
      <c r="F455" s="3">
        <f>IF(AND($D455=1,$E455=1),VLOOKUP($C455,Sheet2!$A:$J,3,0),IF($E455=2,INDEX(Sheet2!G:G,MATCH($C455,Sheet2!$A:$A,0)),F454))</f>
        <v>2301</v>
      </c>
      <c r="G455" s="3">
        <f>IF(AND($D455=1,$E455=1),VLOOKUP($C455,Sheet2!$A:$J,4,0),IF($E455=2,INDEX(Sheet2!H:H,MATCH($C455,Sheet2!$A:$A,0)),G454))</f>
        <v>0</v>
      </c>
      <c r="H455" s="3">
        <f>IF(AND($D455=1,$E455=1),VLOOKUP($C455,Sheet2!$A:$J,5,0),IF($E455=2,INDEX(Sheet2!I:I,MATCH($C455,Sheet2!$A:$A,0)),H454))</f>
        <v>2303</v>
      </c>
      <c r="I455" s="3">
        <f>IF(AND($D455=1,$E455=1),VLOOKUP($C455,Sheet2!$A:$J,6,0),IF($E455=2,INDEX(Sheet2!J:J,MATCH($C455,Sheet2!$A:$A,0)),I454))</f>
        <v>0</v>
      </c>
      <c r="K455" s="31">
        <v>0</v>
      </c>
      <c r="L455" s="31">
        <v>0</v>
      </c>
      <c r="M455" s="31">
        <v>0</v>
      </c>
      <c r="N455" s="27">
        <f>VLOOKUP(B455,Sheet5!$D:$G,3,0)</f>
        <v>3</v>
      </c>
      <c r="O455" s="27">
        <f>VLOOKUP(B455,Sheet5!$D:$G,4,0)</f>
        <v>384</v>
      </c>
      <c r="P455" s="27" t="s">
        <v>55</v>
      </c>
      <c r="Q455" s="27">
        <f>IFERROR(VLOOKUP(R455,Sheet2!V:X,3,FALSE),VLOOKUP(B455,Sheet5!D:H,5,0))</f>
        <v>340020009</v>
      </c>
      <c r="R455" s="27" t="str">
        <f>IF(E455=2,INDEX(Sheet2!P:P,MATCH(C455,Sheet2!A:A,0)),INDEX(Sheet2!AB:AB,MATCH(N455,Sheet2!AA:AA,0)))</f>
        <v>生命强化</v>
      </c>
      <c r="S455" s="27" t="str">
        <f>IF($E455=2,INDEX(Sheet2!Q:Q,MATCH($C455,Sheet2!$A:$A,0)),IF(OR(N455=3,N455=8,N455=13,,N455=38),INDEX(Sheet2!$AC:$AC,MATCH($N455,Sheet2!$AA:$AA,0))&amp;O455,INDEX(Sheet2!$AC:$AC,MATCH($N455,Sheet2!$AA:$AA,0))&amp;(O455/10)&amp;"%"))</f>
        <v>觉醒后基础生命上限增加384</v>
      </c>
      <c r="T455" s="3" t="str">
        <f>INDEX(Sheet6!G:G,MATCH(B455,Sheet6!A:A,0))</f>
        <v>1210003,32</v>
      </c>
      <c r="U455" s="3">
        <v>1120001</v>
      </c>
      <c r="V455" s="3">
        <f>INDEX(Sheet6!H:H,MATCH(B455,Sheet6!A:A,0))</f>
        <v>9600</v>
      </c>
      <c r="W455" s="23">
        <v>0</v>
      </c>
      <c r="X455" s="3" t="str">
        <f>VLOOKUP(B455,Sheet4!A:N,14,FALSE)</f>
        <v>1210001,15|1210002,15|1210003,30</v>
      </c>
      <c r="Y455" s="23">
        <v>1120001</v>
      </c>
      <c r="Z455" s="23">
        <f t="shared" si="11"/>
        <v>96000</v>
      </c>
      <c r="AA455" s="27" t="str">
        <f>IF($E455=2,INDEX(Sheet2!Q:Q,MATCH($C455,Sheet2!$A:$A,0)),IF(OR(N455=3,N455=8,N455=13,,N455=38),INDEX(Sheet2!$AC:$AC,MATCH($N455,Sheet2!$AA:$AA,0))&amp;O455,INDEX(Sheet2!$AC:$AC,MATCH($N455,Sheet2!$AA:$AA,0))&amp;(O455/10)&amp;"%"))</f>
        <v>觉醒后基础生命上限增加384</v>
      </c>
    </row>
    <row r="456" spans="1:27">
      <c r="A456" s="23" t="s">
        <v>53</v>
      </c>
      <c r="B456" s="23">
        <f t="shared" si="10"/>
        <v>2303</v>
      </c>
      <c r="C456" s="3">
        <v>23</v>
      </c>
      <c r="D456" s="3">
        <v>3</v>
      </c>
      <c r="E456" s="3">
        <f t="shared" si="21"/>
        <v>1</v>
      </c>
      <c r="F456" s="3">
        <f>IF(AND($D456=1,$E456=1),VLOOKUP($C456,Sheet2!$A:$J,3,0),IF($E456=2,INDEX(Sheet2!G:G,MATCH($C456,Sheet2!$A:$A,0)),F455))</f>
        <v>2301</v>
      </c>
      <c r="G456" s="3">
        <f>IF(AND($D456=1,$E456=1),VLOOKUP($C456,Sheet2!$A:$J,4,0),IF($E456=2,INDEX(Sheet2!H:H,MATCH($C456,Sheet2!$A:$A,0)),G455))</f>
        <v>0</v>
      </c>
      <c r="H456" s="3">
        <f>IF(AND($D456=1,$E456=1),VLOOKUP($C456,Sheet2!$A:$J,5,0),IF($E456=2,INDEX(Sheet2!I:I,MATCH($C456,Sheet2!$A:$A,0)),H455))</f>
        <v>2303</v>
      </c>
      <c r="I456" s="3">
        <f>IF(AND($D456=1,$E456=1),VLOOKUP($C456,Sheet2!$A:$J,6,0),IF($E456=2,INDEX(Sheet2!J:J,MATCH($C456,Sheet2!$A:$A,0)),I455))</f>
        <v>0</v>
      </c>
      <c r="K456" s="31">
        <v>0</v>
      </c>
      <c r="L456" s="31">
        <v>0</v>
      </c>
      <c r="M456" s="31">
        <v>0</v>
      </c>
      <c r="N456" s="27">
        <f>VLOOKUP(B456,Sheet5!$D:$G,3,0)</f>
        <v>38</v>
      </c>
      <c r="O456" s="27">
        <f>VLOOKUP(B456,Sheet5!$D:$G,4,0)</f>
        <v>10</v>
      </c>
      <c r="P456" s="27" t="s">
        <v>56</v>
      </c>
      <c r="Q456" s="27">
        <f>IFERROR(VLOOKUP(R456,Sheet2!V:X,3,FALSE),VLOOKUP(B456,Sheet5!D:H,5,0))</f>
        <v>340020011</v>
      </c>
      <c r="R456" s="27" t="str">
        <f>IF(E456=2,INDEX(Sheet2!P:P,MATCH(C456,Sheet2!A:A,0)),INDEX(Sheet2!AB:AB,MATCH(N456,Sheet2!AA:AA,0)))</f>
        <v>速度强化</v>
      </c>
      <c r="S456" s="27" t="str">
        <f>IF($E456=2,INDEX(Sheet2!Q:Q,MATCH($C456,Sheet2!$A:$A,0)),IF(OR(N456=3,N456=8,N456=13,,N456=38),INDEX(Sheet2!$AC:$AC,MATCH($N456,Sheet2!$AA:$AA,0))&amp;O456,INDEX(Sheet2!$AC:$AC,MATCH($N456,Sheet2!$AA:$AA,0))&amp;(O456/10)&amp;"%"))</f>
        <v>觉醒后基础速度增加10</v>
      </c>
      <c r="T456" s="3" t="str">
        <f>INDEX(Sheet6!G:G,MATCH(B456,Sheet6!A:A,0))</f>
        <v>1210003,40</v>
      </c>
      <c r="U456" s="3">
        <v>1120001</v>
      </c>
      <c r="V456" s="3">
        <f>INDEX(Sheet6!H:H,MATCH(B456,Sheet6!A:A,0))</f>
        <v>14400</v>
      </c>
      <c r="W456" s="23">
        <v>0</v>
      </c>
      <c r="X456" s="3" t="str">
        <f>VLOOKUP(B456,Sheet4!A:N,14,FALSE)</f>
        <v>1210001,27|1210002,27|1210003,54</v>
      </c>
      <c r="Y456" s="23">
        <v>1120001</v>
      </c>
      <c r="Z456" s="23">
        <f t="shared" si="11"/>
        <v>144000</v>
      </c>
      <c r="AA456" s="27" t="str">
        <f>IF($E456=2,INDEX(Sheet2!Q:Q,MATCH($C456,Sheet2!$A:$A,0)),IF(OR(N456=3,N456=8,N456=13,,N456=38),INDEX(Sheet2!$AC:$AC,MATCH($N456,Sheet2!$AA:$AA,0))&amp;O456,INDEX(Sheet2!$AC:$AC,MATCH($N456,Sheet2!$AA:$AA,0))&amp;(O456/10)&amp;"%"))</f>
        <v>觉醒后基础速度增加10</v>
      </c>
    </row>
    <row r="457" spans="1:27">
      <c r="A457" s="23" t="s">
        <v>53</v>
      </c>
      <c r="B457" s="23">
        <f t="shared" si="10"/>
        <v>2304</v>
      </c>
      <c r="C457" s="3">
        <v>23</v>
      </c>
      <c r="D457" s="3">
        <v>4</v>
      </c>
      <c r="E457" s="3">
        <f t="shared" si="21"/>
        <v>1</v>
      </c>
      <c r="F457" s="3">
        <f>IF(AND($D457=1,$E457=1),VLOOKUP($C457,Sheet2!$A:$J,3,0),IF($E457=2,INDEX(Sheet2!G:G,MATCH($C457,Sheet2!$A:$A,0)),F456))</f>
        <v>2301</v>
      </c>
      <c r="G457" s="3">
        <f>IF(AND($D457=1,$E457=1),VLOOKUP($C457,Sheet2!$A:$J,4,0),IF($E457=2,INDEX(Sheet2!H:H,MATCH($C457,Sheet2!$A:$A,0)),G456))</f>
        <v>0</v>
      </c>
      <c r="H457" s="3">
        <f>IF(AND($D457=1,$E457=1),VLOOKUP($C457,Sheet2!$A:$J,5,0),IF($E457=2,INDEX(Sheet2!I:I,MATCH($C457,Sheet2!$A:$A,0)),H456))</f>
        <v>2303</v>
      </c>
      <c r="I457" s="3">
        <f>IF(AND($D457=1,$E457=1),VLOOKUP($C457,Sheet2!$A:$J,6,0),IF($E457=2,INDEX(Sheet2!J:J,MATCH($C457,Sheet2!$A:$A,0)),I456))</f>
        <v>0</v>
      </c>
      <c r="K457" s="31">
        <v>0</v>
      </c>
      <c r="L457" s="31">
        <v>0</v>
      </c>
      <c r="M457" s="31">
        <v>0</v>
      </c>
      <c r="N457" s="27">
        <f>VLOOKUP(B457,Sheet5!$D:$G,3,0)</f>
        <v>28</v>
      </c>
      <c r="O457" s="27">
        <f>VLOOKUP(B457,Sheet5!$D:$G,4,0)</f>
        <v>32</v>
      </c>
      <c r="P457" s="27" t="s">
        <v>57</v>
      </c>
      <c r="Q457" s="27">
        <f>IFERROR(VLOOKUP(R457,Sheet2!V:X,3,FALSE),VLOOKUP(B457,Sheet5!D:H,5,0))</f>
        <v>340020008</v>
      </c>
      <c r="R457" s="27" t="str">
        <f>IF(E457=2,INDEX(Sheet2!P:P,MATCH(C457,Sheet2!A:A,0)),INDEX(Sheet2!AB:AB,MATCH(N457,Sheet2!AA:AA,0)))</f>
        <v>命中强化</v>
      </c>
      <c r="S457" s="27" t="str">
        <f>IF($E457=2,INDEX(Sheet2!Q:Q,MATCH($C457,Sheet2!$A:$A,0)),IF(OR(N457=3,N457=8,N457=13,,N457=38),INDEX(Sheet2!$AC:$AC,MATCH($N457,Sheet2!$AA:$AA,0))&amp;O457,INDEX(Sheet2!$AC:$AC,MATCH($N457,Sheet2!$AA:$AA,0))&amp;(O457/10)&amp;"%"))</f>
        <v>觉醒后基础效果命中增加3.2%</v>
      </c>
      <c r="T457" s="3" t="str">
        <f>INDEX(Sheet6!G:G,MATCH(B457,Sheet6!A:A,0))</f>
        <v>1210006,20</v>
      </c>
      <c r="U457" s="3">
        <v>1120001</v>
      </c>
      <c r="V457" s="3">
        <f>INDEX(Sheet6!H:H,MATCH(B457,Sheet6!A:A,0))</f>
        <v>21500</v>
      </c>
      <c r="W457" s="23">
        <v>0</v>
      </c>
      <c r="X457" s="3" t="str">
        <f>VLOOKUP(B457,Sheet4!A:N,14,FALSE)</f>
        <v>1210001,42|1210002,42|1210003,84</v>
      </c>
      <c r="Y457" s="23">
        <v>1120001</v>
      </c>
      <c r="Z457" s="23">
        <f t="shared" si="11"/>
        <v>215000</v>
      </c>
      <c r="AA457" s="27" t="str">
        <f>IF($E457=2,INDEX(Sheet2!Q:Q,MATCH($C457,Sheet2!$A:$A,0)),IF(OR(N457=3,N457=8,N457=13,,N457=38),INDEX(Sheet2!$AC:$AC,MATCH($N457,Sheet2!$AA:$AA,0))&amp;O457,INDEX(Sheet2!$AC:$AC,MATCH($N457,Sheet2!$AA:$AA,0))&amp;(O457/10)&amp;"%"))</f>
        <v>觉醒后基础效果命中增加3.2%</v>
      </c>
    </row>
    <row r="458" spans="1:27">
      <c r="A458" s="23" t="s">
        <v>53</v>
      </c>
      <c r="B458" s="23">
        <f t="shared" si="10"/>
        <v>2305</v>
      </c>
      <c r="C458" s="3">
        <v>23</v>
      </c>
      <c r="D458" s="3">
        <v>5</v>
      </c>
      <c r="E458" s="3">
        <f t="shared" si="21"/>
        <v>1</v>
      </c>
      <c r="F458" s="3">
        <f>IF(AND($D458=1,$E458=1),VLOOKUP($C458,Sheet2!$A:$J,3,0),IF($E458=2,INDEX(Sheet2!G:G,MATCH($C458,Sheet2!$A:$A,0)),F457))</f>
        <v>2301</v>
      </c>
      <c r="G458" s="3">
        <f>IF(AND($D458=1,$E458=1),VLOOKUP($C458,Sheet2!$A:$J,4,0),IF($E458=2,INDEX(Sheet2!H:H,MATCH($C458,Sheet2!$A:$A,0)),G457))</f>
        <v>0</v>
      </c>
      <c r="H458" s="3">
        <f>IF(AND($D458=1,$E458=1),VLOOKUP($C458,Sheet2!$A:$J,5,0),IF($E458=2,INDEX(Sheet2!I:I,MATCH($C458,Sheet2!$A:$A,0)),H457))</f>
        <v>2303</v>
      </c>
      <c r="I458" s="3">
        <f>IF(AND($D458=1,$E458=1),VLOOKUP($C458,Sheet2!$A:$J,6,0),IF($E458=2,INDEX(Sheet2!J:J,MATCH($C458,Sheet2!$A:$A,0)),I457))</f>
        <v>0</v>
      </c>
      <c r="K458" s="31">
        <v>0</v>
      </c>
      <c r="L458" s="31">
        <v>0</v>
      </c>
      <c r="M458" s="31">
        <v>0</v>
      </c>
      <c r="N458" s="27">
        <f>VLOOKUP(B458,Sheet5!$D:$G,3,0)</f>
        <v>13</v>
      </c>
      <c r="O458" s="27">
        <f>VLOOKUP(B458,Sheet5!$D:$G,4,0)</f>
        <v>84</v>
      </c>
      <c r="P458" s="27" t="s">
        <v>58</v>
      </c>
      <c r="Q458" s="27">
        <f>IFERROR(VLOOKUP(R458,Sheet2!V:X,3,FALSE),VLOOKUP(B458,Sheet5!D:H,5,0))</f>
        <v>340020004</v>
      </c>
      <c r="R458" s="27" t="str">
        <f>IF(E458=2,INDEX(Sheet2!P:P,MATCH(C458,Sheet2!A:A,0)),INDEX(Sheet2!AB:AB,MATCH(N458,Sheet2!AA:AA,0)))</f>
        <v>防御强化</v>
      </c>
      <c r="S458" s="27" t="str">
        <f>IF($E458=2,INDEX(Sheet2!Q:Q,MATCH($C458,Sheet2!$A:$A,0)),IF(OR(N458=3,N458=8,N458=13,,N458=38),INDEX(Sheet2!$AC:$AC,MATCH($N458,Sheet2!$AA:$AA,0))&amp;O458,INDEX(Sheet2!$AC:$AC,MATCH($N458,Sheet2!$AA:$AA,0))&amp;(O458/10)&amp;"%"))</f>
        <v>觉醒后基础防御力增加84</v>
      </c>
      <c r="T458" s="3" t="str">
        <f>INDEX(Sheet6!G:G,MATCH(B458,Sheet6!A:A,0))</f>
        <v>1210006,24</v>
      </c>
      <c r="U458" s="3">
        <v>1120001</v>
      </c>
      <c r="V458" s="3">
        <f>INDEX(Sheet6!H:H,MATCH(B458,Sheet6!A:A,0))</f>
        <v>30000</v>
      </c>
      <c r="W458" s="23">
        <v>0</v>
      </c>
      <c r="X458" s="3" t="str">
        <f>VLOOKUP(B458,Sheet4!A:N,14,FALSE)</f>
        <v>1210001,60|1210002,60|1210003,120</v>
      </c>
      <c r="Y458" s="23">
        <v>1120001</v>
      </c>
      <c r="Z458" s="23">
        <f t="shared" si="11"/>
        <v>300000</v>
      </c>
      <c r="AA458" s="27" t="str">
        <f>IF($E458=2,INDEX(Sheet2!Q:Q,MATCH($C458,Sheet2!$A:$A,0)),IF(OR(N458=3,N458=8,N458=13,,N458=38),INDEX(Sheet2!$AC:$AC,MATCH($N458,Sheet2!$AA:$AA,0))&amp;O458,INDEX(Sheet2!$AC:$AC,MATCH($N458,Sheet2!$AA:$AA,0))&amp;(O458/10)&amp;"%"))</f>
        <v>觉醒后基础防御力增加84</v>
      </c>
    </row>
    <row r="459" spans="1:27">
      <c r="A459" s="23" t="s">
        <v>53</v>
      </c>
      <c r="B459" s="23">
        <f t="shared" si="10"/>
        <v>2306</v>
      </c>
      <c r="C459" s="3">
        <v>23</v>
      </c>
      <c r="D459" s="3">
        <v>6</v>
      </c>
      <c r="E459" s="3">
        <f t="shared" si="21"/>
        <v>1</v>
      </c>
      <c r="F459" s="3">
        <f>IF(AND($D459=1,$E459=1),VLOOKUP($C459,Sheet2!$A:$J,3,0),IF($E459=2,INDEX(Sheet2!G:G,MATCH($C459,Sheet2!$A:$A,0)),F458))</f>
        <v>2301</v>
      </c>
      <c r="G459" s="3">
        <f>IF(AND($D459=1,$E459=1),VLOOKUP($C459,Sheet2!$A:$J,4,0),IF($E459=2,INDEX(Sheet2!H:H,MATCH($C459,Sheet2!$A:$A,0)),G458))</f>
        <v>0</v>
      </c>
      <c r="H459" s="3">
        <f>IF(AND($D459=1,$E459=1),VLOOKUP($C459,Sheet2!$A:$J,5,0),IF($E459=2,INDEX(Sheet2!I:I,MATCH($C459,Sheet2!$A:$A,0)),H458))</f>
        <v>2303</v>
      </c>
      <c r="I459" s="3">
        <f>IF(AND($D459=1,$E459=1),VLOOKUP($C459,Sheet2!$A:$J,6,0),IF($E459=2,INDEX(Sheet2!J:J,MATCH($C459,Sheet2!$A:$A,0)),I458))</f>
        <v>0</v>
      </c>
      <c r="K459" s="31">
        <v>0</v>
      </c>
      <c r="L459" s="31">
        <v>0</v>
      </c>
      <c r="M459" s="31">
        <v>0</v>
      </c>
      <c r="N459" s="27">
        <f>VLOOKUP(B459,Sheet5!$D:$G,3,0)</f>
        <v>3</v>
      </c>
      <c r="O459" s="27">
        <f>VLOOKUP(B459,Sheet5!$D:$G,4,0)</f>
        <v>768</v>
      </c>
      <c r="P459" s="27" t="s">
        <v>59</v>
      </c>
      <c r="Q459" s="27">
        <f>IFERROR(VLOOKUP(R459,Sheet2!V:X,3,FALSE),VLOOKUP(B459,Sheet5!D:H,5,0))</f>
        <v>340020010</v>
      </c>
      <c r="R459" s="27" t="str">
        <f>IF(E459=2,INDEX(Sheet2!P:P,MATCH(C459,Sheet2!A:A,0)),INDEX(Sheet2!AB:AB,MATCH(N459,Sheet2!AA:AA,0)))</f>
        <v>生命强化</v>
      </c>
      <c r="S459" s="27" t="str">
        <f>IF($E459=2,INDEX(Sheet2!Q:Q,MATCH($C459,Sheet2!$A:$A,0)),IF(OR(N459=3,N459=8,N459=13,,N459=38),INDEX(Sheet2!$AC:$AC,MATCH($N459,Sheet2!$AA:$AA,0))&amp;O459,INDEX(Sheet2!$AC:$AC,MATCH($N459,Sheet2!$AA:$AA,0))&amp;(O459/10)&amp;"%"))</f>
        <v>觉醒后基础生命上限增加768</v>
      </c>
      <c r="T459" s="3" t="str">
        <f>INDEX(Sheet6!G:G,MATCH(B459,Sheet6!A:A,0))</f>
        <v>1210006,28</v>
      </c>
      <c r="U459" s="3">
        <v>1120001</v>
      </c>
      <c r="V459" s="3">
        <f>INDEX(Sheet6!H:H,MATCH(B459,Sheet6!A:A,0))</f>
        <v>41200</v>
      </c>
      <c r="W459" s="23">
        <v>0</v>
      </c>
      <c r="X459" s="3" t="str">
        <f>VLOOKUP(B459,Sheet4!A:N,14,FALSE)</f>
        <v>1210001,81|1210002,81|1210003,162</v>
      </c>
      <c r="Y459" s="23">
        <v>1120001</v>
      </c>
      <c r="Z459" s="23">
        <f t="shared" si="11"/>
        <v>412000</v>
      </c>
      <c r="AA459" s="27" t="str">
        <f>IF($E459=2,INDEX(Sheet2!Q:Q,MATCH($C459,Sheet2!$A:$A,0)),IF(OR(N459=3,N459=8,N459=13,,N459=38),INDEX(Sheet2!$AC:$AC,MATCH($N459,Sheet2!$AA:$AA,0))&amp;O459,INDEX(Sheet2!$AC:$AC,MATCH($N459,Sheet2!$AA:$AA,0))&amp;(O459/10)&amp;"%"))</f>
        <v>觉醒后基础生命上限增加768</v>
      </c>
    </row>
    <row r="460" spans="1:27">
      <c r="A460" s="23" t="s">
        <v>53</v>
      </c>
      <c r="B460" s="23">
        <f t="shared" si="10"/>
        <v>2307</v>
      </c>
      <c r="C460" s="3">
        <v>23</v>
      </c>
      <c r="D460" s="3">
        <v>7</v>
      </c>
      <c r="E460" s="3">
        <f t="shared" si="21"/>
        <v>2</v>
      </c>
      <c r="F460" s="3">
        <f>IF(AND($D460=1,$E460=1),VLOOKUP($C460,Sheet2!$A:$J,3,0),IF($E460=2,INDEX(Sheet2!G:G,MATCH($C460,Sheet2!$A:$A,0)),F459))</f>
        <v>2301</v>
      </c>
      <c r="G460" s="3">
        <f>IF(AND($D460=1,$E460=1),VLOOKUP($C460,Sheet2!$A:$J,4,0),IF($E460=2,INDEX(Sheet2!H:H,MATCH($C460,Sheet2!$A:$A,0)),G459))</f>
        <v>2302</v>
      </c>
      <c r="H460" s="3">
        <f>IF(AND($D460=1,$E460=1),VLOOKUP($C460,Sheet2!$A:$J,5,0),IF($E460=2,INDEX(Sheet2!I:I,MATCH($C460,Sheet2!$A:$A,0)),H459))</f>
        <v>2303</v>
      </c>
      <c r="I460" s="3">
        <f>IF(AND($D460=1,$E460=1),VLOOKUP($C460,Sheet2!$A:$J,6,0),IF($E460=2,INDEX(Sheet2!J:J,MATCH($C460,Sheet2!$A:$A,0)),I459))</f>
        <v>0</v>
      </c>
      <c r="K460" s="31">
        <v>0</v>
      </c>
      <c r="L460" s="31">
        <v>0</v>
      </c>
      <c r="M460" s="31">
        <v>0</v>
      </c>
      <c r="N460" s="27">
        <f>VLOOKUP(B460,Sheet5!$D:$G,3,0)</f>
        <v>0</v>
      </c>
      <c r="O460" s="27">
        <f>VLOOKUP(B460,Sheet5!$D:$G,4,0)</f>
        <v>0</v>
      </c>
      <c r="P460" s="27" t="s">
        <v>60</v>
      </c>
      <c r="Q460" s="27">
        <f>IFERROR(VLOOKUP(R460,Sheet2!V:X,3,FALSE),VLOOKUP(B460,Sheet5!D:H,5,0))</f>
        <v>311002302</v>
      </c>
      <c r="R460" s="27" t="str">
        <f>IF(E460=2,INDEX(Sheet2!P:P,MATCH(C460,Sheet2!A:A,0)),INDEX(Sheet2!AB:AB,MATCH(N460,Sheet2!AA:AA,0)))</f>
        <v>黑洞防御</v>
      </c>
      <c r="S460" s="27" t="str">
        <f>IF($E460=2,INDEX(Sheet2!Q:Q,MATCH($C460,Sheet2!$A:$A,0)),IF(OR(N460=3,N460=8,N460=13,,N460=38),INDEX(Sheet2!$AC:$AC,MATCH($N460,Sheet2!$AA:$AA,0))&amp;O460,INDEX(Sheet2!$AC:$AC,MATCH($N460,Sheet2!$AA:$AA,0))&amp;(O460/10)&amp;"%"))</f>
        <v>当&lt;color=#e56000&gt;黑洞嘲讽&lt;/color&gt;成功时为自身添加生命上限&lt;color=#e56000&gt;20%&lt;/color&gt;的护盾，持续2回合</v>
      </c>
      <c r="T460" s="3" t="str">
        <f>INDEX(Sheet6!G:G,MATCH(B460,Sheet6!A:A,0))</f>
        <v>1210009,12</v>
      </c>
      <c r="U460" s="3">
        <v>1120001</v>
      </c>
      <c r="V460" s="3">
        <f>INDEX(Sheet6!H:H,MATCH(B460,Sheet6!A:A,0))</f>
        <v>55600</v>
      </c>
      <c r="W460" s="23">
        <v>0</v>
      </c>
      <c r="X460" s="3" t="str">
        <f>VLOOKUP(B460,Sheet4!A:N,14,FALSE)</f>
        <v>1210001,105|1210002,105|1210003,210</v>
      </c>
      <c r="Y460" s="23">
        <v>1120001</v>
      </c>
      <c r="Z460" s="23">
        <f t="shared" si="11"/>
        <v>556000</v>
      </c>
      <c r="AA460" s="27" t="str">
        <f>IF($E460=2,INDEX(Sheet2!Q:Q,MATCH($C460,Sheet2!$A:$A,0)),IF(OR(N460=3,N460=8,N460=13,,N460=38),INDEX(Sheet2!$AC:$AC,MATCH($N460,Sheet2!$AA:$AA,0))&amp;O460,INDEX(Sheet2!$AC:$AC,MATCH($N460,Sheet2!$AA:$AA,0))&amp;(O460/10)&amp;"%"))</f>
        <v>当&lt;color=#e56000&gt;黑洞嘲讽&lt;/color&gt;成功时为自身添加生命上限&lt;color=#e56000&gt;20%&lt;/color&gt;的护盾，持续2回合</v>
      </c>
    </row>
    <row r="461" spans="1:27">
      <c r="A461" s="23" t="s">
        <v>53</v>
      </c>
      <c r="B461" s="23">
        <f t="shared" ref="B461:B481" si="22">C461*100+D461</f>
        <v>2308</v>
      </c>
      <c r="C461" s="3">
        <v>23</v>
      </c>
      <c r="D461" s="3">
        <v>8</v>
      </c>
      <c r="E461" s="3">
        <f t="shared" si="21"/>
        <v>1</v>
      </c>
      <c r="F461" s="3">
        <f>IF(AND($D461=1,$E461=1),VLOOKUP($C461,Sheet2!$A:$J,3,0),IF($E461=2,INDEX(Sheet2!G:G,MATCH($C461,Sheet2!$A:$A,0)),F460))</f>
        <v>2301</v>
      </c>
      <c r="G461" s="3">
        <f>IF(AND($D461=1,$E461=1),VLOOKUP($C461,Sheet2!$A:$J,4,0),IF($E461=2,INDEX(Sheet2!H:H,MATCH($C461,Sheet2!$A:$A,0)),G460))</f>
        <v>2302</v>
      </c>
      <c r="H461" s="3">
        <f>IF(AND($D461=1,$E461=1),VLOOKUP($C461,Sheet2!$A:$J,5,0),IF($E461=2,INDEX(Sheet2!I:I,MATCH($C461,Sheet2!$A:$A,0)),H460))</f>
        <v>2303</v>
      </c>
      <c r="I461" s="3">
        <f>IF(AND($D461=1,$E461=1),VLOOKUP($C461,Sheet2!$A:$J,6,0),IF($E461=2,INDEX(Sheet2!J:J,MATCH($C461,Sheet2!$A:$A,0)),I460))</f>
        <v>0</v>
      </c>
      <c r="K461" s="31">
        <v>0</v>
      </c>
      <c r="L461" s="31">
        <v>0</v>
      </c>
      <c r="M461" s="31">
        <v>0</v>
      </c>
      <c r="N461" s="27">
        <f>VLOOKUP(B461,Sheet5!$D:$G,3,0)</f>
        <v>13</v>
      </c>
      <c r="O461" s="27">
        <f>VLOOKUP(B461,Sheet5!$D:$G,4,0)</f>
        <v>42</v>
      </c>
      <c r="P461" s="27" t="s">
        <v>54</v>
      </c>
      <c r="Q461" s="27">
        <f>IFERROR(VLOOKUP(R461,Sheet2!V:X,3,FALSE),VLOOKUP(B461,Sheet5!D:H,5,0))</f>
        <v>340020005</v>
      </c>
      <c r="R461" s="27" t="str">
        <f>IF($E461=2,INDEX(Sheet2!P:P,MATCH($C461,Sheet2!$A:$A,0)),INDEX(Sheet2!$AB:$AB,MATCH($N461,Sheet2!$AA:$AA,0)))</f>
        <v>防御强化</v>
      </c>
      <c r="S461" s="27" t="str">
        <f>IF($E461=2,INDEX(Sheet2!Q:Q,MATCH($C461,Sheet2!$A:$A,0)),IF(OR(N461=3,N461=8,N461=13,,N461=38),INDEX(Sheet2!$AC:$AC,MATCH($N461,Sheet2!$AA:$AA,0))&amp;O461,INDEX(Sheet2!$AC:$AC,MATCH($N461,Sheet2!$AA:$AA,0))&amp;(O461/10)&amp;"%"))</f>
        <v>觉醒后基础防御力增加42</v>
      </c>
      <c r="T461" s="3" t="str">
        <f>INDEX(Sheet6!G:G,MATCH(B461,Sheet6!A:A,0))</f>
        <v>1210009,4|1430003,1</v>
      </c>
      <c r="U461" s="3">
        <v>1120001</v>
      </c>
      <c r="V461" s="3">
        <f>INDEX(Sheet6!H:H,MATCH(B461,Sheet6!A:A,0))</f>
        <v>12450</v>
      </c>
      <c r="W461" s="23">
        <v>0</v>
      </c>
      <c r="X461" s="3" t="s">
        <v>1358</v>
      </c>
      <c r="Y461" s="23">
        <v>1120001</v>
      </c>
      <c r="Z461" s="23">
        <v>83000</v>
      </c>
      <c r="AA461" s="27" t="str">
        <f>IF($E461=2,INDEX(Sheet2!Q:Q,MATCH($C461,Sheet2!$A:$A,0)),IF(OR(N461=3,N461=8,N461=13,,N461=38),INDEX(Sheet2!$AC:$AC,MATCH($N461,Sheet2!$AA:$AA,0))&amp;O461,INDEX(Sheet2!$AC:$AC,MATCH($N461,Sheet2!$AA:$AA,0))&amp;(O461/10)&amp;"%"))</f>
        <v>觉醒后基础防御力增加42</v>
      </c>
    </row>
    <row r="462" spans="1:27">
      <c r="A462" s="23" t="s">
        <v>53</v>
      </c>
      <c r="B462" s="23">
        <f t="shared" si="22"/>
        <v>2309</v>
      </c>
      <c r="C462" s="3">
        <v>23</v>
      </c>
      <c r="D462" s="3">
        <v>9</v>
      </c>
      <c r="E462" s="3">
        <f t="shared" si="21"/>
        <v>1</v>
      </c>
      <c r="F462" s="3">
        <f>IF(AND($D462=1,$E462=1),VLOOKUP($C462,Sheet2!$A:$J,3,0),IF($E462=2,INDEX(Sheet2!G:G,MATCH($C462,Sheet2!$A:$A,0)),F461))</f>
        <v>2301</v>
      </c>
      <c r="G462" s="3">
        <f>IF(AND($D462=1,$E462=1),VLOOKUP($C462,Sheet2!$A:$J,4,0),IF($E462=2,INDEX(Sheet2!H:H,MATCH($C462,Sheet2!$A:$A,0)),G461))</f>
        <v>2302</v>
      </c>
      <c r="H462" s="3">
        <f>IF(AND($D462=1,$E462=1),VLOOKUP($C462,Sheet2!$A:$J,5,0),IF($E462=2,INDEX(Sheet2!I:I,MATCH($C462,Sheet2!$A:$A,0)),H461))</f>
        <v>2303</v>
      </c>
      <c r="I462" s="3">
        <f>IF(AND($D462=1,$E462=1),VLOOKUP($C462,Sheet2!$A:$J,6,0),IF($E462=2,INDEX(Sheet2!J:J,MATCH($C462,Sheet2!$A:$A,0)),I461))</f>
        <v>0</v>
      </c>
      <c r="K462" s="31">
        <v>0</v>
      </c>
      <c r="L462" s="31">
        <v>0</v>
      </c>
      <c r="M462" s="31">
        <v>0</v>
      </c>
      <c r="N462" s="27">
        <f>VLOOKUP(B462,Sheet5!$D:$G,3,0)</f>
        <v>3</v>
      </c>
      <c r="O462" s="27">
        <f>VLOOKUP(B462,Sheet5!$D:$G,4,0)</f>
        <v>384</v>
      </c>
      <c r="P462" s="27" t="s">
        <v>55</v>
      </c>
      <c r="Q462" s="27">
        <f>IFERROR(VLOOKUP(R462,Sheet2!V:X,3,FALSE),VLOOKUP(B462,Sheet5!D:H,5,0))</f>
        <v>340020009</v>
      </c>
      <c r="R462" s="27" t="str">
        <f>IF(E462=2,INDEX(Sheet2!P:P,MATCH(C462,Sheet2!A:A,0)),INDEX(Sheet2!AB:AB,MATCH(N462,Sheet2!AA:AA,0)))</f>
        <v>生命强化</v>
      </c>
      <c r="S462" s="27" t="str">
        <f>IF($E462=2,INDEX(Sheet2!Q:Q,MATCH($C462,Sheet2!$A:$A,0)),IF(OR(N462=3,N462=8,N462=13,,N462=38),INDEX(Sheet2!$AC:$AC,MATCH($N462,Sheet2!$AA:$AA,0))&amp;O462,INDEX(Sheet2!$AC:$AC,MATCH($N462,Sheet2!$AA:$AA,0))&amp;(O462/10)&amp;"%"))</f>
        <v>觉醒后基础生命上限增加384</v>
      </c>
      <c r="T462" s="3" t="str">
        <f>INDEX(Sheet6!G:G,MATCH(B462,Sheet6!A:A,0))</f>
        <v>1210009,5|1430003,2</v>
      </c>
      <c r="U462" s="3">
        <v>1120001</v>
      </c>
      <c r="V462" s="3">
        <f>INDEX(Sheet6!H:H,MATCH(B462,Sheet6!A:A,0))</f>
        <v>14400</v>
      </c>
      <c r="W462" s="23">
        <v>0</v>
      </c>
      <c r="X462" s="3" t="s">
        <v>1359</v>
      </c>
      <c r="Y462" s="23">
        <v>1120001</v>
      </c>
      <c r="Z462" s="23">
        <v>96000</v>
      </c>
      <c r="AA462" s="27" t="str">
        <f>IF($E462=2,INDEX(Sheet2!Q:Q,MATCH($C462,Sheet2!$A:$A,0)),IF(OR(N462=3,N462=8,N462=13,,N462=38),INDEX(Sheet2!$AC:$AC,MATCH($N462,Sheet2!$AA:$AA,0))&amp;O462,INDEX(Sheet2!$AC:$AC,MATCH($N462,Sheet2!$AA:$AA,0))&amp;(O462/10)&amp;"%"))</f>
        <v>觉醒后基础生命上限增加384</v>
      </c>
    </row>
    <row r="463" spans="1:27">
      <c r="A463" s="23" t="s">
        <v>53</v>
      </c>
      <c r="B463" s="23">
        <f t="shared" si="22"/>
        <v>2310</v>
      </c>
      <c r="C463" s="3">
        <v>23</v>
      </c>
      <c r="D463" s="3">
        <v>10</v>
      </c>
      <c r="E463" s="3">
        <f t="shared" si="21"/>
        <v>1</v>
      </c>
      <c r="F463" s="3">
        <f>IF(AND($D463=1,$E463=1),VLOOKUP($C463,Sheet2!$A:$J,3,0),IF($E463=2,INDEX(Sheet2!G:G,MATCH($C463,Sheet2!$A:$A,0)),F462))</f>
        <v>2301</v>
      </c>
      <c r="G463" s="3">
        <f>IF(AND($D463=1,$E463=1),VLOOKUP($C463,Sheet2!$A:$J,4,0),IF($E463=2,INDEX(Sheet2!H:H,MATCH($C463,Sheet2!$A:$A,0)),G462))</f>
        <v>2302</v>
      </c>
      <c r="H463" s="3">
        <f>IF(AND($D463=1,$E463=1),VLOOKUP($C463,Sheet2!$A:$J,5,0),IF($E463=2,INDEX(Sheet2!I:I,MATCH($C463,Sheet2!$A:$A,0)),H462))</f>
        <v>2303</v>
      </c>
      <c r="I463" s="3">
        <f>IF(AND($D463=1,$E463=1),VLOOKUP($C463,Sheet2!$A:$J,6,0),IF($E463=2,INDEX(Sheet2!J:J,MATCH($C463,Sheet2!$A:$A,0)),I462))</f>
        <v>0</v>
      </c>
      <c r="K463" s="31">
        <v>0</v>
      </c>
      <c r="L463" s="31">
        <v>0</v>
      </c>
      <c r="M463" s="31">
        <v>0</v>
      </c>
      <c r="N463" s="27">
        <f>VLOOKUP(B463,Sheet5!$D:$G,3,0)</f>
        <v>13</v>
      </c>
      <c r="O463" s="27">
        <f>VLOOKUP(B463,Sheet5!$D:$G,4,0)</f>
        <v>42</v>
      </c>
      <c r="P463" s="27" t="s">
        <v>56</v>
      </c>
      <c r="Q463" s="27">
        <f>IFERROR(VLOOKUP(R463,Sheet2!V:X,3,FALSE),VLOOKUP(B463,Sheet5!D:H,5,0))</f>
        <v>340020005</v>
      </c>
      <c r="R463" s="27" t="str">
        <f>IF(E463=2,INDEX(Sheet2!P:P,MATCH(C463,Sheet2!A:A,0)),INDEX(Sheet2!AB:AB,MATCH(N463,Sheet2!AA:AA,0)))</f>
        <v>防御强化</v>
      </c>
      <c r="S463" s="27" t="str">
        <f>IF($E463=2,INDEX(Sheet2!Q:Q,MATCH($C463,Sheet2!$A:$A,0)),IF(OR(N463=3,N463=8,N463=13,,N463=38),INDEX(Sheet2!$AC:$AC,MATCH($N463,Sheet2!$AA:$AA,0))&amp;O463,INDEX(Sheet2!$AC:$AC,MATCH($N463,Sheet2!$AA:$AA,0))&amp;(O463/10)&amp;"%"))</f>
        <v>觉醒后基础防御力增加42</v>
      </c>
      <c r="T463" s="3" t="str">
        <f>INDEX(Sheet6!G:G,MATCH(B463,Sheet6!A:A,0))</f>
        <v>1210009,7|1430003,3</v>
      </c>
      <c r="U463" s="3">
        <v>1120001</v>
      </c>
      <c r="V463" s="3">
        <f>INDEX(Sheet6!H:H,MATCH(B463,Sheet6!A:A,0))</f>
        <v>21600</v>
      </c>
      <c r="W463" s="23">
        <v>0</v>
      </c>
      <c r="X463" s="3" t="s">
        <v>1360</v>
      </c>
      <c r="Y463" s="23">
        <v>1120001</v>
      </c>
      <c r="Z463" s="23">
        <v>144000</v>
      </c>
      <c r="AA463" s="27" t="str">
        <f>IF($E463=2,INDEX(Sheet2!Q:Q,MATCH($C463,Sheet2!$A:$A,0)),IF(OR(N463=3,N463=8,N463=13,,N463=38),INDEX(Sheet2!$AC:$AC,MATCH($N463,Sheet2!$AA:$AA,0))&amp;O463,INDEX(Sheet2!$AC:$AC,MATCH($N463,Sheet2!$AA:$AA,0))&amp;(O463/10)&amp;"%"))</f>
        <v>觉醒后基础防御力增加42</v>
      </c>
    </row>
    <row r="464" spans="1:27">
      <c r="A464" s="23" t="s">
        <v>53</v>
      </c>
      <c r="B464" s="23">
        <f t="shared" si="22"/>
        <v>2311</v>
      </c>
      <c r="C464" s="3">
        <v>23</v>
      </c>
      <c r="D464" s="3">
        <v>11</v>
      </c>
      <c r="E464" s="3">
        <f t="shared" si="21"/>
        <v>1</v>
      </c>
      <c r="F464" s="3">
        <f>IF(AND($D464=1,$E464=1),VLOOKUP($C464,Sheet2!$A:$J,3,0),IF($E464=2,INDEX(Sheet2!G:G,MATCH($C464,Sheet2!$A:$A,0)),F463))</f>
        <v>2301</v>
      </c>
      <c r="G464" s="3">
        <f>IF(AND($D464=1,$E464=1),VLOOKUP($C464,Sheet2!$A:$J,4,0),IF($E464=2,INDEX(Sheet2!H:H,MATCH($C464,Sheet2!$A:$A,0)),G463))</f>
        <v>2302</v>
      </c>
      <c r="H464" s="3">
        <f>IF(AND($D464=1,$E464=1),VLOOKUP($C464,Sheet2!$A:$J,5,0),IF($E464=2,INDEX(Sheet2!I:I,MATCH($C464,Sheet2!$A:$A,0)),H463))</f>
        <v>2303</v>
      </c>
      <c r="I464" s="3">
        <f>IF(AND($D464=1,$E464=1),VLOOKUP($C464,Sheet2!$A:$J,6,0),IF($E464=2,INDEX(Sheet2!J:J,MATCH($C464,Sheet2!$A:$A,0)),I463))</f>
        <v>0</v>
      </c>
      <c r="K464" s="31">
        <v>0</v>
      </c>
      <c r="L464" s="31">
        <v>0</v>
      </c>
      <c r="M464" s="31">
        <v>0</v>
      </c>
      <c r="N464" s="27">
        <f>VLOOKUP(B464,Sheet5!$D:$G,3,0)</f>
        <v>28</v>
      </c>
      <c r="O464" s="27">
        <f>VLOOKUP(B464,Sheet5!$D:$G,4,0)</f>
        <v>32</v>
      </c>
      <c r="P464" s="27" t="s">
        <v>57</v>
      </c>
      <c r="Q464" s="27">
        <f>IFERROR(VLOOKUP(R464,Sheet2!V:X,3,FALSE),VLOOKUP(B464,Sheet5!D:H,5,0))</f>
        <v>340020008</v>
      </c>
      <c r="R464" s="27" t="str">
        <f>IF(E464=2,INDEX(Sheet2!P:P,MATCH(C464,Sheet2!A:A,0)),INDEX(Sheet2!AB:AB,MATCH(N464,Sheet2!AA:AA,0)))</f>
        <v>命中强化</v>
      </c>
      <c r="S464" s="27" t="str">
        <f>IF($E464=2,INDEX(Sheet2!Q:Q,MATCH($C464,Sheet2!$A:$A,0)),IF(OR(N464=3,N464=8,N464=13,,N464=38),INDEX(Sheet2!$AC:$AC,MATCH($N464,Sheet2!$AA:$AA,0))&amp;O464,INDEX(Sheet2!$AC:$AC,MATCH($N464,Sheet2!$AA:$AA,0))&amp;(O464/10)&amp;"%"))</f>
        <v>觉醒后基础效果命中增加3.2%</v>
      </c>
      <c r="T464" s="3" t="str">
        <f>INDEX(Sheet6!G:G,MATCH(B464,Sheet6!A:A,0))</f>
        <v>1210009,10|1430003,4</v>
      </c>
      <c r="U464" s="3">
        <v>1120001</v>
      </c>
      <c r="V464" s="3">
        <f>INDEX(Sheet6!H:H,MATCH(B464,Sheet6!A:A,0))</f>
        <v>32250</v>
      </c>
      <c r="W464" s="23">
        <v>0</v>
      </c>
      <c r="X464" s="3" t="s">
        <v>1361</v>
      </c>
      <c r="Y464" s="23">
        <v>1120001</v>
      </c>
      <c r="Z464" s="23">
        <v>215000</v>
      </c>
      <c r="AA464" s="27" t="str">
        <f>IF($E464=2,INDEX(Sheet2!Q:Q,MATCH($C464,Sheet2!$A:$A,0)),IF(OR(N464=3,N464=8,N464=13,,N464=38),INDEX(Sheet2!$AC:$AC,MATCH($N464,Sheet2!$AA:$AA,0))&amp;O464,INDEX(Sheet2!$AC:$AC,MATCH($N464,Sheet2!$AA:$AA,0))&amp;(O464/10)&amp;"%"))</f>
        <v>觉醒后基础效果命中增加3.2%</v>
      </c>
    </row>
    <row r="465" spans="1:27">
      <c r="A465" s="23" t="s">
        <v>53</v>
      </c>
      <c r="B465" s="23">
        <f t="shared" si="22"/>
        <v>2312</v>
      </c>
      <c r="C465" s="3">
        <v>23</v>
      </c>
      <c r="D465" s="3">
        <v>12</v>
      </c>
      <c r="E465" s="3">
        <f t="shared" si="21"/>
        <v>1</v>
      </c>
      <c r="F465" s="3">
        <f>IF(AND($D465=1,$E465=1),VLOOKUP($C465,Sheet2!$A:$J,3,0),IF($E465=2,INDEX(Sheet2!G:G,MATCH($C465,Sheet2!$A:$A,0)),F464))</f>
        <v>2301</v>
      </c>
      <c r="G465" s="3">
        <f>IF(AND($D465=1,$E465=1),VLOOKUP($C465,Sheet2!$A:$J,4,0),IF($E465=2,INDEX(Sheet2!H:H,MATCH($C465,Sheet2!$A:$A,0)),G464))</f>
        <v>2302</v>
      </c>
      <c r="H465" s="3">
        <f>IF(AND($D465=1,$E465=1),VLOOKUP($C465,Sheet2!$A:$J,5,0),IF($E465=2,INDEX(Sheet2!I:I,MATCH($C465,Sheet2!$A:$A,0)),H464))</f>
        <v>2303</v>
      </c>
      <c r="I465" s="3">
        <f>IF(AND($D465=1,$E465=1),VLOOKUP($C465,Sheet2!$A:$J,6,0),IF($E465=2,INDEX(Sheet2!J:J,MATCH($C465,Sheet2!$A:$A,0)),I464))</f>
        <v>0</v>
      </c>
      <c r="K465" s="31">
        <v>0</v>
      </c>
      <c r="L465" s="31">
        <v>0</v>
      </c>
      <c r="M465" s="31">
        <v>0</v>
      </c>
      <c r="N465" s="27">
        <f>VLOOKUP(B465,Sheet5!$D:$G,3,0)</f>
        <v>13</v>
      </c>
      <c r="O465" s="27">
        <f>VLOOKUP(B465,Sheet5!$D:$G,4,0)</f>
        <v>84</v>
      </c>
      <c r="P465" s="27" t="s">
        <v>58</v>
      </c>
      <c r="Q465" s="27">
        <f>IFERROR(VLOOKUP(R465,Sheet2!V:X,3,FALSE),VLOOKUP(B465,Sheet5!D:H,5,0))</f>
        <v>340020004</v>
      </c>
      <c r="R465" s="27" t="str">
        <f>IF(E465=2,INDEX(Sheet2!P:P,MATCH(C465,Sheet2!A:A,0)),INDEX(Sheet2!AB:AB,MATCH(N465,Sheet2!AA:AA,0)))</f>
        <v>防御强化</v>
      </c>
      <c r="S465" s="27" t="str">
        <f>IF($E465=2,INDEX(Sheet2!Q:Q,MATCH($C465,Sheet2!$A:$A,0)),IF(OR(N465=3,N465=8,N465=13,,N465=38),INDEX(Sheet2!$AC:$AC,MATCH($N465,Sheet2!$AA:$AA,0))&amp;O465,INDEX(Sheet2!$AC:$AC,MATCH($N465,Sheet2!$AA:$AA,0))&amp;(O465/10)&amp;"%"))</f>
        <v>觉醒后基础防御力增加84</v>
      </c>
      <c r="T465" s="3" t="str">
        <f>INDEX(Sheet6!G:G,MATCH(B465,Sheet6!A:A,0))</f>
        <v>1210009,12|1430003,5</v>
      </c>
      <c r="U465" s="3">
        <v>1120001</v>
      </c>
      <c r="V465" s="3">
        <f>INDEX(Sheet6!H:H,MATCH(B465,Sheet6!A:A,0))</f>
        <v>45000</v>
      </c>
      <c r="W465" s="23">
        <v>0</v>
      </c>
      <c r="X465" s="3" t="s">
        <v>1362</v>
      </c>
      <c r="Y465" s="23">
        <v>1120001</v>
      </c>
      <c r="Z465" s="23">
        <v>300000</v>
      </c>
      <c r="AA465" s="27" t="str">
        <f>IF($E465=2,INDEX(Sheet2!Q:Q,MATCH($C465,Sheet2!$A:$A,0)),IF(OR(N465=3,N465=8,N465=13,,N465=38),INDEX(Sheet2!$AC:$AC,MATCH($N465,Sheet2!$AA:$AA,0))&amp;O465,INDEX(Sheet2!$AC:$AC,MATCH($N465,Sheet2!$AA:$AA,0))&amp;(O465/10)&amp;"%"))</f>
        <v>觉醒后基础防御力增加84</v>
      </c>
    </row>
    <row r="466" spans="1:27">
      <c r="A466" s="23" t="s">
        <v>53</v>
      </c>
      <c r="B466" s="23">
        <f t="shared" si="22"/>
        <v>2313</v>
      </c>
      <c r="C466" s="3">
        <v>23</v>
      </c>
      <c r="D466" s="3">
        <v>13</v>
      </c>
      <c r="E466" s="3">
        <f t="shared" si="21"/>
        <v>1</v>
      </c>
      <c r="F466" s="3">
        <f>IF(AND($D466=1,$E466=1),VLOOKUP($C466,Sheet2!$A:$J,3,0),IF($E466=2,INDEX(Sheet2!G:G,MATCH($C466,Sheet2!$A:$A,0)),F465))</f>
        <v>2301</v>
      </c>
      <c r="G466" s="3">
        <f>IF(AND($D466=1,$E466=1),VLOOKUP($C466,Sheet2!$A:$J,4,0),IF($E466=2,INDEX(Sheet2!H:H,MATCH($C466,Sheet2!$A:$A,0)),G465))</f>
        <v>2302</v>
      </c>
      <c r="H466" s="3">
        <f>IF(AND($D466=1,$E466=1),VLOOKUP($C466,Sheet2!$A:$J,5,0),IF($E466=2,INDEX(Sheet2!I:I,MATCH($C466,Sheet2!$A:$A,0)),H465))</f>
        <v>2303</v>
      </c>
      <c r="I466" s="3">
        <f>IF(AND($D466=1,$E466=1),VLOOKUP($C466,Sheet2!$A:$J,6,0),IF($E466=2,INDEX(Sheet2!J:J,MATCH($C466,Sheet2!$A:$A,0)),I465))</f>
        <v>0</v>
      </c>
      <c r="K466" s="31">
        <v>0</v>
      </c>
      <c r="L466" s="31">
        <v>0</v>
      </c>
      <c r="M466" s="31">
        <v>0</v>
      </c>
      <c r="N466" s="27">
        <f>VLOOKUP(B466,Sheet5!$D:$G,3,0)</f>
        <v>3</v>
      </c>
      <c r="O466" s="27">
        <f>VLOOKUP(B466,Sheet5!$D:$G,4,0)</f>
        <v>768</v>
      </c>
      <c r="P466" s="27" t="s">
        <v>59</v>
      </c>
      <c r="Q466" s="27">
        <f>IFERROR(VLOOKUP(R466,Sheet2!V:X,3,FALSE),VLOOKUP(B466,Sheet5!D:H,5,0))</f>
        <v>340020010</v>
      </c>
      <c r="R466" s="27" t="str">
        <f>IF(E466=2,INDEX(Sheet2!P:P,MATCH(C466,Sheet2!A:A,0)),INDEX(Sheet2!AB:AB,MATCH(N466,Sheet2!AA:AA,0)))</f>
        <v>生命强化</v>
      </c>
      <c r="S466" s="27" t="str">
        <f>IF($E466=2,INDEX(Sheet2!Q:Q,MATCH($C466,Sheet2!$A:$A,0)),IF(OR(N466=3,N466=8,N466=13,,N466=38),INDEX(Sheet2!$AC:$AC,MATCH($N466,Sheet2!$AA:$AA,0))&amp;O466,INDEX(Sheet2!$AC:$AC,MATCH($N466,Sheet2!$AA:$AA,0))&amp;(O466/10)&amp;"%"))</f>
        <v>觉醒后基础生命上限增加768</v>
      </c>
      <c r="T466" s="3" t="str">
        <f>INDEX(Sheet6!G:G,MATCH(B466,Sheet6!A:A,0))</f>
        <v>1210009,14|1430003,6</v>
      </c>
      <c r="U466" s="3">
        <v>1120001</v>
      </c>
      <c r="V466" s="3">
        <f>INDEX(Sheet6!H:H,MATCH(B466,Sheet6!A:A,0))</f>
        <v>61800</v>
      </c>
      <c r="W466" s="23">
        <v>0</v>
      </c>
      <c r="X466" s="3" t="s">
        <v>1363</v>
      </c>
      <c r="Y466" s="23">
        <v>1120001</v>
      </c>
      <c r="Z466" s="23">
        <v>412000</v>
      </c>
      <c r="AA466" s="27" t="str">
        <f>IF($E466=2,INDEX(Sheet2!Q:Q,MATCH($C466,Sheet2!$A:$A,0)),IF(OR(N466=3,N466=8,N466=13,,N466=38),INDEX(Sheet2!$AC:$AC,MATCH($N466,Sheet2!$AA:$AA,0))&amp;O466,INDEX(Sheet2!$AC:$AC,MATCH($N466,Sheet2!$AA:$AA,0))&amp;(O466/10)&amp;"%"))</f>
        <v>觉醒后基础生命上限增加768</v>
      </c>
    </row>
    <row r="467" spans="1:27">
      <c r="A467" s="23" t="s">
        <v>53</v>
      </c>
      <c r="B467" s="23">
        <f t="shared" si="22"/>
        <v>2314</v>
      </c>
      <c r="C467" s="3">
        <v>23</v>
      </c>
      <c r="D467" s="3">
        <v>14</v>
      </c>
      <c r="E467" s="3">
        <f t="shared" si="21"/>
        <v>2</v>
      </c>
      <c r="F467" s="3">
        <f>IF(AND($D467=1,$E467=1),VLOOKUP($C467,Sheet2!$A:$J,3,0),IF($E467=2,INDEX(Sheet2!G:G,MATCH($C467,Sheet2!$A:$A,0)+1),F466))</f>
        <v>2301</v>
      </c>
      <c r="G467" s="3">
        <f>IF(AND($D467=1,$E467=1),VLOOKUP($C467,Sheet2!$A:$J,4,0),IF($E467=2,INDEX(Sheet2!H:H,MATCH($C467,Sheet2!$A:$A,0)+1),G466))</f>
        <v>2305</v>
      </c>
      <c r="H467" s="3">
        <f>IF(AND($D467=1,$E467=1),VLOOKUP($C467,Sheet2!$A:$J,5,0),IF($E467=2,INDEX(Sheet2!I:I,MATCH($C467,Sheet2!$A:$A,0)+1),H466))</f>
        <v>2303</v>
      </c>
      <c r="I467" s="3">
        <f>IF(AND($D467=1,$E467=1),VLOOKUP($C467,Sheet2!$A:$J,6,0),IF($E467=2,INDEX(Sheet2!J:J,MATCH($C467,Sheet2!$A:$A,0)+1),I466))</f>
        <v>0</v>
      </c>
      <c r="K467" s="31">
        <v>0</v>
      </c>
      <c r="L467" s="31">
        <v>0</v>
      </c>
      <c r="M467" s="31">
        <v>0</v>
      </c>
      <c r="N467" s="27">
        <f>VLOOKUP(B467,Sheet5!$D:$G,3,0)</f>
        <v>0</v>
      </c>
      <c r="O467" s="27">
        <f>VLOOKUP(B467,Sheet5!$D:$G,4,0)</f>
        <v>0</v>
      </c>
      <c r="P467" s="27" t="s">
        <v>60</v>
      </c>
      <c r="Q467" s="27">
        <f>IFERROR(VLOOKUP(R467,Sheet2!V:X,3,FALSE),VLOOKUP(B467,Sheet5!D:H,5,0))</f>
        <v>311002302</v>
      </c>
      <c r="R467" s="27" t="str">
        <f>IF(E467=2,INDEX(Sheet2!P:P,MATCH(C467,Sheet2!A:A,0)+1),INDEX(Sheet2!AB:AB,MATCH(N467,Sheet2!AA:AA,0)))</f>
        <v>黑洞防御</v>
      </c>
      <c r="S467" s="27" t="s">
        <v>2333</v>
      </c>
      <c r="T467" s="3" t="str">
        <f>INDEX(Sheet6!G:G,MATCH(B467,Sheet6!A:A,0))</f>
        <v>1430005,1</v>
      </c>
      <c r="U467" s="3">
        <v>1120001</v>
      </c>
      <c r="V467" s="3">
        <f>INDEX(Sheet6!H:H,MATCH(B467,Sheet6!A:A,0))</f>
        <v>83400</v>
      </c>
      <c r="W467" s="23">
        <v>0</v>
      </c>
      <c r="X467" s="3" t="s">
        <v>1364</v>
      </c>
      <c r="Y467" s="23">
        <v>1120001</v>
      </c>
      <c r="Z467" s="23">
        <v>556000</v>
      </c>
      <c r="AA467" s="27" t="str">
        <f>IF($E467=2,INDEX(Sheet2!Q:Q,MATCH($C467,Sheet2!$A:$A,0)+1),IF(OR(N467=3,N467=8,N467=13,,N467=38),INDEX(Sheet2!$AC:$AC,MATCH($N467,Sheet2!$AA:$AA,0))&amp;O467,INDEX(Sheet2!$AC:$AC,MATCH($N467,Sheet2!$AA:$AA,0))&amp;(O467/10)&amp;"%"))</f>
        <v>当&lt;color=#e56000&gt;黑洞嘲讽&lt;/color&gt;成功时为自身添加生命上限&lt;color=#e56000&gt;25%&lt;/color&gt;的护盾，持续2回合</v>
      </c>
    </row>
    <row r="468" spans="1:27">
      <c r="A468" s="23" t="s">
        <v>53</v>
      </c>
      <c r="B468" s="23">
        <f t="shared" si="22"/>
        <v>2315</v>
      </c>
      <c r="C468" s="3">
        <v>23</v>
      </c>
      <c r="D468" s="3">
        <v>15</v>
      </c>
      <c r="E468" s="3">
        <f t="shared" si="21"/>
        <v>1</v>
      </c>
      <c r="F468" s="3">
        <f>IF(AND($D468=1,$E468=1),VLOOKUP($C468,Sheet2!$A:$J,3,0),IF($E468=2,INDEX(Sheet2!G:G,MATCH($C468,Sheet2!$A:$A,0)+1),F467))</f>
        <v>2301</v>
      </c>
      <c r="G468" s="3">
        <f>IF(AND($D468=1,$E468=1),VLOOKUP($C468,Sheet2!$A:$J,4,0),IF($E468=2,INDEX(Sheet2!H:H,MATCH($C468,Sheet2!$A:$A,0)+1),G467))</f>
        <v>2305</v>
      </c>
      <c r="H468" s="3">
        <f>IF(AND($D468=1,$E468=1),VLOOKUP($C468,Sheet2!$A:$J,5,0),IF($E468=2,INDEX(Sheet2!I:I,MATCH($C468,Sheet2!$A:$A,0)+1),H467))</f>
        <v>2303</v>
      </c>
      <c r="I468" s="3">
        <f>IF(AND($D468=1,$E468=1),VLOOKUP($C468,Sheet2!$A:$J,6,0),IF($E468=2,INDEX(Sheet2!J:J,MATCH($C468,Sheet2!$A:$A,0)+1),I467))</f>
        <v>0</v>
      </c>
      <c r="K468" s="31">
        <v>0</v>
      </c>
      <c r="L468" s="31">
        <v>0</v>
      </c>
      <c r="M468" s="31">
        <v>0</v>
      </c>
      <c r="N468" s="27">
        <f>VLOOKUP(B468,Sheet5!$D:$G,3,0)</f>
        <v>13</v>
      </c>
      <c r="O468" s="27">
        <f>VLOOKUP(B468,Sheet5!$D:$G,4,0)</f>
        <v>42</v>
      </c>
      <c r="P468" s="27" t="s">
        <v>54</v>
      </c>
      <c r="Q468" s="27">
        <f>IFERROR(VLOOKUP(R468,Sheet2!V:X,3,FALSE),VLOOKUP(B468,Sheet5!D:H,5,0))</f>
        <v>340020005</v>
      </c>
      <c r="R468" s="27" t="str">
        <f>IF($E468=2,INDEX(Sheet2!P:P,MATCH($C468,Sheet2!$A:$A,0)),INDEX(Sheet2!$AB:$AB,MATCH($N468,Sheet2!$AA:$AA,0)))</f>
        <v>防御强化</v>
      </c>
      <c r="S468" s="27" t="str">
        <f>IF($E468=2,INDEX(Sheet2!Q:Q,MATCH($C468,Sheet2!$A:$A,0)),IF(OR(N468=3,N468=8,N468=13,,N468=38),INDEX(Sheet2!$AC:$AC,MATCH($N468,Sheet2!$AA:$AA,0))&amp;O468,INDEX(Sheet2!$AC:$AC,MATCH($N468,Sheet2!$AA:$AA,0))&amp;(O468/10)&amp;"%"))</f>
        <v>觉醒后基础防御力增加42</v>
      </c>
      <c r="T468" s="3" t="str">
        <f>INDEX(Sheet6!G:G,MATCH(B468,Sheet6!A:A,0))</f>
        <v>1210009,5|1430003,3</v>
      </c>
      <c r="U468" s="3">
        <v>1120001</v>
      </c>
      <c r="V468" s="3">
        <f>INDEX(Sheet6!H:H,MATCH(B468,Sheet6!A:A,0))</f>
        <v>16600</v>
      </c>
      <c r="W468" s="23">
        <v>0</v>
      </c>
      <c r="X468" s="3" t="s">
        <v>1358</v>
      </c>
      <c r="Y468" s="23">
        <v>1120001</v>
      </c>
      <c r="Z468" s="23">
        <v>83000</v>
      </c>
      <c r="AA468" s="27" t="str">
        <f>IF($E468=2,INDEX(Sheet2!Q:Q,MATCH($C468,Sheet2!$A:$A,0)),IF(OR(N468=3,N468=8,N468=13,,N468=38),INDEX(Sheet2!$AC:$AC,MATCH($N468,Sheet2!$AA:$AA,0))&amp;O468,INDEX(Sheet2!$AC:$AC,MATCH($N468,Sheet2!$AA:$AA,0))&amp;(O468/10)&amp;"%"))</f>
        <v>觉醒后基础防御力增加42</v>
      </c>
    </row>
    <row r="469" spans="1:27">
      <c r="A469" s="23" t="s">
        <v>53</v>
      </c>
      <c r="B469" s="23">
        <f t="shared" si="22"/>
        <v>2316</v>
      </c>
      <c r="C469" s="3">
        <v>23</v>
      </c>
      <c r="D469" s="3">
        <v>16</v>
      </c>
      <c r="E469" s="3">
        <f t="shared" si="21"/>
        <v>1</v>
      </c>
      <c r="F469" s="3">
        <f>IF(AND($D469=1,$E469=1),VLOOKUP($C469,Sheet2!$A:$J,3,0),IF($E469=2,INDEX(Sheet2!G:G,MATCH($C469,Sheet2!$A:$A,0)+1),F468))</f>
        <v>2301</v>
      </c>
      <c r="G469" s="3">
        <f>IF(AND($D469=1,$E469=1),VLOOKUP($C469,Sheet2!$A:$J,4,0),IF($E469=2,INDEX(Sheet2!H:H,MATCH($C469,Sheet2!$A:$A,0)+1),G468))</f>
        <v>2305</v>
      </c>
      <c r="H469" s="3">
        <f>IF(AND($D469=1,$E469=1),VLOOKUP($C469,Sheet2!$A:$J,5,0),IF($E469=2,INDEX(Sheet2!I:I,MATCH($C469,Sheet2!$A:$A,0)+1),H468))</f>
        <v>2303</v>
      </c>
      <c r="I469" s="3">
        <f>IF(AND($D469=1,$E469=1),VLOOKUP($C469,Sheet2!$A:$J,6,0),IF($E469=2,INDEX(Sheet2!J:J,MATCH($C469,Sheet2!$A:$A,0)+1),I468))</f>
        <v>0</v>
      </c>
      <c r="K469" s="31">
        <v>0</v>
      </c>
      <c r="L469" s="31">
        <v>0</v>
      </c>
      <c r="M469" s="31">
        <v>0</v>
      </c>
      <c r="N469" s="27">
        <f>VLOOKUP(B469,Sheet5!$D:$G,3,0)</f>
        <v>3</v>
      </c>
      <c r="O469" s="27">
        <f>VLOOKUP(B469,Sheet5!$D:$G,4,0)</f>
        <v>384</v>
      </c>
      <c r="P469" s="27" t="s">
        <v>55</v>
      </c>
      <c r="Q469" s="27">
        <f>IFERROR(VLOOKUP(R469,Sheet2!V:X,3,FALSE),VLOOKUP(B469,Sheet5!D:H,5,0))</f>
        <v>340020009</v>
      </c>
      <c r="R469" s="27" t="str">
        <f>IF(E469=2,INDEX(Sheet2!P:P,MATCH(C469,Sheet2!A:A,0)),INDEX(Sheet2!AB:AB,MATCH(N469,Sheet2!AA:AA,0)))</f>
        <v>生命强化</v>
      </c>
      <c r="S469" s="27" t="str">
        <f>IF($E469=2,INDEX(Sheet2!Q:Q,MATCH($C469,Sheet2!$A:$A,0)),IF(OR(N469=3,N469=8,N469=13,,N469=38),INDEX(Sheet2!$AC:$AC,MATCH($N469,Sheet2!$AA:$AA,0))&amp;O469,INDEX(Sheet2!$AC:$AC,MATCH($N469,Sheet2!$AA:$AA,0))&amp;(O469/10)&amp;"%"))</f>
        <v>觉醒后基础生命上限增加384</v>
      </c>
      <c r="T469" s="3" t="str">
        <f>INDEX(Sheet6!G:G,MATCH(B469,Sheet6!A:A,0))</f>
        <v>1210009,7|1430003,6</v>
      </c>
      <c r="U469" s="3">
        <v>1120001</v>
      </c>
      <c r="V469" s="3">
        <f>INDEX(Sheet6!H:H,MATCH(B469,Sheet6!A:A,0))</f>
        <v>19200</v>
      </c>
      <c r="W469" s="23">
        <v>0</v>
      </c>
      <c r="X469" s="3" t="s">
        <v>1359</v>
      </c>
      <c r="Y469" s="23">
        <v>1120001</v>
      </c>
      <c r="Z469" s="23">
        <v>96000</v>
      </c>
      <c r="AA469" s="27" t="str">
        <f>IF($E469=2,INDEX(Sheet2!Q:Q,MATCH($C469,Sheet2!$A:$A,0)),IF(OR(N469=3,N469=8,N469=13,,N469=38),INDEX(Sheet2!$AC:$AC,MATCH($N469,Sheet2!$AA:$AA,0))&amp;O469,INDEX(Sheet2!$AC:$AC,MATCH($N469,Sheet2!$AA:$AA,0))&amp;(O469/10)&amp;"%"))</f>
        <v>觉醒后基础生命上限增加384</v>
      </c>
    </row>
    <row r="470" spans="1:27">
      <c r="A470" s="23" t="s">
        <v>53</v>
      </c>
      <c r="B470" s="23">
        <f t="shared" si="22"/>
        <v>2317</v>
      </c>
      <c r="C470" s="3">
        <v>23</v>
      </c>
      <c r="D470" s="3">
        <v>17</v>
      </c>
      <c r="E470" s="3">
        <f t="shared" si="21"/>
        <v>1</v>
      </c>
      <c r="F470" s="3">
        <f>IF(AND($D470=1,$E470=1),VLOOKUP($C470,Sheet2!$A:$J,3,0),IF($E470=2,INDEX(Sheet2!G:G,MATCH($C470,Sheet2!$A:$A,0)+1),F469))</f>
        <v>2301</v>
      </c>
      <c r="G470" s="3">
        <f>IF(AND($D470=1,$E470=1),VLOOKUP($C470,Sheet2!$A:$J,4,0),IF($E470=2,INDEX(Sheet2!H:H,MATCH($C470,Sheet2!$A:$A,0)+1),G469))</f>
        <v>2305</v>
      </c>
      <c r="H470" s="3">
        <f>IF(AND($D470=1,$E470=1),VLOOKUP($C470,Sheet2!$A:$J,5,0),IF($E470=2,INDEX(Sheet2!I:I,MATCH($C470,Sheet2!$A:$A,0)+1),H469))</f>
        <v>2303</v>
      </c>
      <c r="I470" s="3">
        <f>IF(AND($D470=1,$E470=1),VLOOKUP($C470,Sheet2!$A:$J,6,0),IF($E470=2,INDEX(Sheet2!J:J,MATCH($C470,Sheet2!$A:$A,0)+1),I469))</f>
        <v>0</v>
      </c>
      <c r="K470" s="31">
        <v>0</v>
      </c>
      <c r="L470" s="31">
        <v>0</v>
      </c>
      <c r="M470" s="31">
        <v>0</v>
      </c>
      <c r="N470" s="27">
        <f>VLOOKUP(B470,Sheet5!$D:$G,3,0)</f>
        <v>13</v>
      </c>
      <c r="O470" s="27">
        <f>VLOOKUP(B470,Sheet5!$D:$G,4,0)</f>
        <v>42</v>
      </c>
      <c r="P470" s="27" t="s">
        <v>56</v>
      </c>
      <c r="Q470" s="27">
        <f>IFERROR(VLOOKUP(R470,Sheet2!V:X,3,FALSE),VLOOKUP(B470,Sheet5!D:H,5,0))</f>
        <v>340020005</v>
      </c>
      <c r="R470" s="27" t="str">
        <f>IF(E470=2,INDEX(Sheet2!P:P,MATCH(C470,Sheet2!A:A,0)),INDEX(Sheet2!AB:AB,MATCH(N470,Sheet2!AA:AA,0)))</f>
        <v>防御强化</v>
      </c>
      <c r="S470" s="27" t="str">
        <f>IF($E470=2,INDEX(Sheet2!Q:Q,MATCH($C470,Sheet2!$A:$A,0)),IF(OR(N470=3,N470=8,N470=13,,N470=38),INDEX(Sheet2!$AC:$AC,MATCH($N470,Sheet2!$AA:$AA,0))&amp;O470,INDEX(Sheet2!$AC:$AC,MATCH($N470,Sheet2!$AA:$AA,0))&amp;(O470/10)&amp;"%"))</f>
        <v>觉醒后基础防御力增加42</v>
      </c>
      <c r="T470" s="3" t="str">
        <f>INDEX(Sheet6!G:G,MATCH(B470,Sheet6!A:A,0))</f>
        <v>1210009,9|1430003,9</v>
      </c>
      <c r="U470" s="3">
        <v>1120001</v>
      </c>
      <c r="V470" s="3">
        <f>INDEX(Sheet6!H:H,MATCH(B470,Sheet6!A:A,0))</f>
        <v>28800</v>
      </c>
      <c r="W470" s="23">
        <v>0</v>
      </c>
      <c r="X470" s="3" t="s">
        <v>1360</v>
      </c>
      <c r="Y470" s="23">
        <v>1120001</v>
      </c>
      <c r="Z470" s="23">
        <v>144000</v>
      </c>
      <c r="AA470" s="27" t="str">
        <f>IF($E470=2,INDEX(Sheet2!Q:Q,MATCH($C470,Sheet2!$A:$A,0)),IF(OR(N470=3,N470=8,N470=13,,N470=38),INDEX(Sheet2!$AC:$AC,MATCH($N470,Sheet2!$AA:$AA,0))&amp;O470,INDEX(Sheet2!$AC:$AC,MATCH($N470,Sheet2!$AA:$AA,0))&amp;(O470/10)&amp;"%"))</f>
        <v>觉醒后基础防御力增加42</v>
      </c>
    </row>
    <row r="471" spans="1:27">
      <c r="A471" s="23" t="s">
        <v>53</v>
      </c>
      <c r="B471" s="23">
        <f t="shared" si="22"/>
        <v>2318</v>
      </c>
      <c r="C471" s="3">
        <v>23</v>
      </c>
      <c r="D471" s="3">
        <v>18</v>
      </c>
      <c r="E471" s="3">
        <f t="shared" si="21"/>
        <v>1</v>
      </c>
      <c r="F471" s="3">
        <f>IF(AND($D471=1,$E471=1),VLOOKUP($C471,Sheet2!$A:$J,3,0),IF($E471=2,INDEX(Sheet2!G:G,MATCH($C471,Sheet2!$A:$A,0)+1),F470))</f>
        <v>2301</v>
      </c>
      <c r="G471" s="3">
        <f>IF(AND($D471=1,$E471=1),VLOOKUP($C471,Sheet2!$A:$J,4,0),IF($E471=2,INDEX(Sheet2!H:H,MATCH($C471,Sheet2!$A:$A,0)+1),G470))</f>
        <v>2305</v>
      </c>
      <c r="H471" s="3">
        <f>IF(AND($D471=1,$E471=1),VLOOKUP($C471,Sheet2!$A:$J,5,0),IF($E471=2,INDEX(Sheet2!I:I,MATCH($C471,Sheet2!$A:$A,0)+1),H470))</f>
        <v>2303</v>
      </c>
      <c r="I471" s="3">
        <f>IF(AND($D471=1,$E471=1),VLOOKUP($C471,Sheet2!$A:$J,6,0),IF($E471=2,INDEX(Sheet2!J:J,MATCH($C471,Sheet2!$A:$A,0)+1),I470))</f>
        <v>0</v>
      </c>
      <c r="K471" s="31">
        <v>0</v>
      </c>
      <c r="L471" s="31">
        <v>0</v>
      </c>
      <c r="M471" s="31">
        <v>0</v>
      </c>
      <c r="N471" s="27">
        <f>VLOOKUP(B471,Sheet5!$D:$G,3,0)</f>
        <v>28</v>
      </c>
      <c r="O471" s="27">
        <f>VLOOKUP(B471,Sheet5!$D:$G,4,0)</f>
        <v>32</v>
      </c>
      <c r="P471" s="27" t="s">
        <v>57</v>
      </c>
      <c r="Q471" s="27">
        <f>IFERROR(VLOOKUP(R471,Sheet2!V:X,3,FALSE),VLOOKUP(B471,Sheet5!D:H,5,0))</f>
        <v>340020008</v>
      </c>
      <c r="R471" s="27" t="str">
        <f>IF(E471=2,INDEX(Sheet2!P:P,MATCH(C471,Sheet2!A:A,0)),INDEX(Sheet2!AB:AB,MATCH(N471,Sheet2!AA:AA,0)))</f>
        <v>命中强化</v>
      </c>
      <c r="S471" s="27" t="str">
        <f>IF($E471=2,INDEX(Sheet2!Q:Q,MATCH($C471,Sheet2!$A:$A,0)),IF(OR(N471=3,N471=8,N471=13,,N471=38),INDEX(Sheet2!$AC:$AC,MATCH($N471,Sheet2!$AA:$AA,0))&amp;O471,INDEX(Sheet2!$AC:$AC,MATCH($N471,Sheet2!$AA:$AA,0))&amp;(O471/10)&amp;"%"))</f>
        <v>觉醒后基础效果命中增加3.2%</v>
      </c>
      <c r="T471" s="3" t="str">
        <f>INDEX(Sheet6!G:G,MATCH(B471,Sheet6!A:A,0))</f>
        <v>1210009,13|1430003,12</v>
      </c>
      <c r="U471" s="3">
        <v>1120001</v>
      </c>
      <c r="V471" s="3">
        <f>INDEX(Sheet6!H:H,MATCH(B471,Sheet6!A:A,0))</f>
        <v>43000</v>
      </c>
      <c r="W471" s="23">
        <v>0</v>
      </c>
      <c r="X471" s="3" t="s">
        <v>1361</v>
      </c>
      <c r="Y471" s="23">
        <v>1120001</v>
      </c>
      <c r="Z471" s="23">
        <v>215000</v>
      </c>
      <c r="AA471" s="27" t="str">
        <f>IF($E471=2,INDEX(Sheet2!Q:Q,MATCH($C471,Sheet2!$A:$A,0)),IF(OR(N471=3,N471=8,N471=13,,N471=38),INDEX(Sheet2!$AC:$AC,MATCH($N471,Sheet2!$AA:$AA,0))&amp;O471,INDEX(Sheet2!$AC:$AC,MATCH($N471,Sheet2!$AA:$AA,0))&amp;(O471/10)&amp;"%"))</f>
        <v>觉醒后基础效果命中增加3.2%</v>
      </c>
    </row>
    <row r="472" spans="1:27">
      <c r="A472" s="23" t="s">
        <v>53</v>
      </c>
      <c r="B472" s="23">
        <f t="shared" si="22"/>
        <v>2319</v>
      </c>
      <c r="C472" s="3">
        <v>23</v>
      </c>
      <c r="D472" s="3">
        <v>19</v>
      </c>
      <c r="E472" s="3">
        <f t="shared" si="21"/>
        <v>1</v>
      </c>
      <c r="F472" s="3">
        <f>IF(AND($D472=1,$E472=1),VLOOKUP($C472,Sheet2!$A:$J,3,0),IF($E472=2,INDEX(Sheet2!G:G,MATCH($C472,Sheet2!$A:$A,0)+1),F471))</f>
        <v>2301</v>
      </c>
      <c r="G472" s="3">
        <f>IF(AND($D472=1,$E472=1),VLOOKUP($C472,Sheet2!$A:$J,4,0),IF($E472=2,INDEX(Sheet2!H:H,MATCH($C472,Sheet2!$A:$A,0)+1),G471))</f>
        <v>2305</v>
      </c>
      <c r="H472" s="3">
        <f>IF(AND($D472=1,$E472=1),VLOOKUP($C472,Sheet2!$A:$J,5,0),IF($E472=2,INDEX(Sheet2!I:I,MATCH($C472,Sheet2!$A:$A,0)+1),H471))</f>
        <v>2303</v>
      </c>
      <c r="I472" s="3">
        <f>IF(AND($D472=1,$E472=1),VLOOKUP($C472,Sheet2!$A:$J,6,0),IF($E472=2,INDEX(Sheet2!J:J,MATCH($C472,Sheet2!$A:$A,0)+1),I471))</f>
        <v>0</v>
      </c>
      <c r="K472" s="31">
        <v>0</v>
      </c>
      <c r="L472" s="31">
        <v>0</v>
      </c>
      <c r="M472" s="31">
        <v>0</v>
      </c>
      <c r="N472" s="27">
        <f>VLOOKUP(B472,Sheet5!$D:$G,3,0)</f>
        <v>13</v>
      </c>
      <c r="O472" s="27">
        <f>VLOOKUP(B472,Sheet5!$D:$G,4,0)</f>
        <v>84</v>
      </c>
      <c r="P472" s="27" t="s">
        <v>58</v>
      </c>
      <c r="Q472" s="27">
        <f>IFERROR(VLOOKUP(R472,Sheet2!V:X,3,FALSE),VLOOKUP(B472,Sheet5!D:H,5,0))</f>
        <v>340020004</v>
      </c>
      <c r="R472" s="27" t="str">
        <f>IF(E472=2,INDEX(Sheet2!P:P,MATCH(C472,Sheet2!A:A,0)),INDEX(Sheet2!AB:AB,MATCH(N472,Sheet2!AA:AA,0)))</f>
        <v>防御强化</v>
      </c>
      <c r="S472" s="27" t="str">
        <f>IF($E472=2,INDEX(Sheet2!Q:Q,MATCH($C472,Sheet2!$A:$A,0)),IF(OR(N472=3,N472=8,N472=13,,N472=38),INDEX(Sheet2!$AC:$AC,MATCH($N472,Sheet2!$AA:$AA,0))&amp;O472,INDEX(Sheet2!$AC:$AC,MATCH($N472,Sheet2!$AA:$AA,0))&amp;(O472/10)&amp;"%"))</f>
        <v>觉醒后基础防御力增加84</v>
      </c>
      <c r="T472" s="3" t="str">
        <f>INDEX(Sheet6!G:G,MATCH(B472,Sheet6!A:A,0))</f>
        <v>1210009,16|1430003,15</v>
      </c>
      <c r="U472" s="3">
        <v>1120001</v>
      </c>
      <c r="V472" s="3">
        <f>INDEX(Sheet6!H:H,MATCH(B472,Sheet6!A:A,0))</f>
        <v>60000</v>
      </c>
      <c r="W472" s="23">
        <v>0</v>
      </c>
      <c r="X472" s="3" t="s">
        <v>1362</v>
      </c>
      <c r="Y472" s="23">
        <v>1120001</v>
      </c>
      <c r="Z472" s="23">
        <v>300000</v>
      </c>
      <c r="AA472" s="27" t="str">
        <f>IF($E472=2,INDEX(Sheet2!Q:Q,MATCH($C472,Sheet2!$A:$A,0)),IF(OR(N472=3,N472=8,N472=13,,N472=38),INDEX(Sheet2!$AC:$AC,MATCH($N472,Sheet2!$AA:$AA,0))&amp;O472,INDEX(Sheet2!$AC:$AC,MATCH($N472,Sheet2!$AA:$AA,0))&amp;(O472/10)&amp;"%"))</f>
        <v>觉醒后基础防御力增加84</v>
      </c>
    </row>
    <row r="473" spans="1:27">
      <c r="A473" s="23" t="s">
        <v>53</v>
      </c>
      <c r="B473" s="23">
        <f t="shared" si="22"/>
        <v>2320</v>
      </c>
      <c r="C473" s="3">
        <v>23</v>
      </c>
      <c r="D473" s="3">
        <v>20</v>
      </c>
      <c r="E473" s="3">
        <f t="shared" si="21"/>
        <v>1</v>
      </c>
      <c r="F473" s="3">
        <f>IF(AND($D473=1,$E473=1),VLOOKUP($C473,Sheet2!$A:$J,3,0),IF($E473=2,INDEX(Sheet2!G:G,MATCH($C473,Sheet2!$A:$A,0)+1),F472))</f>
        <v>2301</v>
      </c>
      <c r="G473" s="3">
        <f>IF(AND($D473=1,$E473=1),VLOOKUP($C473,Sheet2!$A:$J,4,0),IF($E473=2,INDEX(Sheet2!H:H,MATCH($C473,Sheet2!$A:$A,0)+1),G472))</f>
        <v>2305</v>
      </c>
      <c r="H473" s="3">
        <f>IF(AND($D473=1,$E473=1),VLOOKUP($C473,Sheet2!$A:$J,5,0),IF($E473=2,INDEX(Sheet2!I:I,MATCH($C473,Sheet2!$A:$A,0)+1),H472))</f>
        <v>2303</v>
      </c>
      <c r="I473" s="3">
        <f>IF(AND($D473=1,$E473=1),VLOOKUP($C473,Sheet2!$A:$J,6,0),IF($E473=2,INDEX(Sheet2!J:J,MATCH($C473,Sheet2!$A:$A,0)+1),I472))</f>
        <v>0</v>
      </c>
      <c r="K473" s="31">
        <v>0</v>
      </c>
      <c r="L473" s="31">
        <v>0</v>
      </c>
      <c r="M473" s="31">
        <v>0</v>
      </c>
      <c r="N473" s="27">
        <f>VLOOKUP(B473,Sheet5!$D:$G,3,0)</f>
        <v>3</v>
      </c>
      <c r="O473" s="27">
        <f>VLOOKUP(B473,Sheet5!$D:$G,4,0)</f>
        <v>768</v>
      </c>
      <c r="P473" s="27" t="s">
        <v>59</v>
      </c>
      <c r="Q473" s="27">
        <f>IFERROR(VLOOKUP(R473,Sheet2!V:X,3,FALSE),VLOOKUP(B473,Sheet5!D:H,5,0))</f>
        <v>340020010</v>
      </c>
      <c r="R473" s="27" t="str">
        <f>IF(E473=2,INDEX(Sheet2!P:P,MATCH(C473,Sheet2!A:A,0)),INDEX(Sheet2!AB:AB,MATCH(N473,Sheet2!AA:AA,0)))</f>
        <v>生命强化</v>
      </c>
      <c r="S473" s="27" t="str">
        <f>IF($E473=2,INDEX(Sheet2!Q:Q,MATCH($C473,Sheet2!$A:$A,0)),IF(OR(N473=3,N473=8,N473=13,,N473=38),INDEX(Sheet2!$AC:$AC,MATCH($N473,Sheet2!$AA:$AA,0))&amp;O473,INDEX(Sheet2!$AC:$AC,MATCH($N473,Sheet2!$AA:$AA,0))&amp;(O473/10)&amp;"%"))</f>
        <v>觉醒后基础生命上限增加768</v>
      </c>
      <c r="T473" s="3" t="str">
        <f>INDEX(Sheet6!G:G,MATCH(B473,Sheet6!A:A,0))</f>
        <v>1210009,19|1430003,18</v>
      </c>
      <c r="U473" s="3">
        <v>1120001</v>
      </c>
      <c r="V473" s="3">
        <f>INDEX(Sheet6!H:H,MATCH(B473,Sheet6!A:A,0))</f>
        <v>82400</v>
      </c>
      <c r="W473" s="23">
        <v>0</v>
      </c>
      <c r="X473" s="3" t="s">
        <v>1363</v>
      </c>
      <c r="Y473" s="23">
        <v>1120001</v>
      </c>
      <c r="Z473" s="23">
        <v>412000</v>
      </c>
      <c r="AA473" s="27" t="str">
        <f>IF($E473=2,INDEX(Sheet2!Q:Q,MATCH($C473,Sheet2!$A:$A,0)),IF(OR(N473=3,N473=8,N473=13,,N473=38),INDEX(Sheet2!$AC:$AC,MATCH($N473,Sheet2!$AA:$AA,0))&amp;O473,INDEX(Sheet2!$AC:$AC,MATCH($N473,Sheet2!$AA:$AA,0))&amp;(O473/10)&amp;"%"))</f>
        <v>觉醒后基础生命上限增加768</v>
      </c>
    </row>
    <row r="474" spans="1:27">
      <c r="A474" s="23" t="s">
        <v>53</v>
      </c>
      <c r="B474" s="23">
        <f t="shared" si="22"/>
        <v>2321</v>
      </c>
      <c r="C474" s="3">
        <v>23</v>
      </c>
      <c r="D474" s="3">
        <v>21</v>
      </c>
      <c r="E474" s="3">
        <f t="shared" si="21"/>
        <v>2</v>
      </c>
      <c r="F474" s="3">
        <f>IF(AND($D474=1,$E474=1),VLOOKUP($C474,Sheet2!$A:$J,3,0),IF($E474=2,INDEX(Sheet2!G:G,MATCH($C474,Sheet2!$A:$A,0)+2),F473))</f>
        <v>2301</v>
      </c>
      <c r="G474" s="3">
        <f>IF(AND($D474=1,$E474=1),VLOOKUP($C474,Sheet2!$A:$J,4,0),IF($E474=2,INDEX(Sheet2!H:H,MATCH($C474,Sheet2!$A:$A,0)+2),G473))</f>
        <v>2305</v>
      </c>
      <c r="H474" s="3">
        <f>IF(AND($D474=1,$E474=1),VLOOKUP($C474,Sheet2!$A:$J,5,0),IF($E474=2,INDEX(Sheet2!I:I,MATCH($C474,Sheet2!$A:$A,0)+2),H473))</f>
        <v>2306</v>
      </c>
      <c r="I474" s="3">
        <f>IF(AND($D474=1,$E474=1),VLOOKUP($C474,Sheet2!$A:$J,6,0),IF($E474=2,INDEX(Sheet2!J:J,MATCH($C474,Sheet2!$A:$A,0)+2),I473))</f>
        <v>0</v>
      </c>
      <c r="K474" s="31">
        <v>0</v>
      </c>
      <c r="L474" s="31">
        <v>0</v>
      </c>
      <c r="M474" s="31">
        <v>0</v>
      </c>
      <c r="N474" s="27">
        <f>VLOOKUP(B474,Sheet5!$D:$G,3,0)</f>
        <v>0</v>
      </c>
      <c r="O474" s="27">
        <f>VLOOKUP(B474,Sheet5!$D:$G,4,0)</f>
        <v>0</v>
      </c>
      <c r="P474" s="27" t="s">
        <v>60</v>
      </c>
      <c r="Q474" s="27">
        <f>IFERROR(VLOOKUP(R474,Sheet2!V:X,3,FALSE),VLOOKUP(B474,Sheet5!D:H,5,0))</f>
        <v>311002303</v>
      </c>
      <c r="R474" s="27" t="str">
        <f>IF(E474=2,INDEX(Sheet2!P:P,MATCH(C474,Sheet2!A:A,0)+2),INDEX(Sheet2!AB:AB,MATCH(N474,Sheet2!AA:AA,0)))</f>
        <v>黑洞嘲讽</v>
      </c>
      <c r="S474" s="27" t="s">
        <v>2334</v>
      </c>
      <c r="T474" s="3" t="str">
        <f>INDEX(Sheet6!G:G,MATCH(B474,Sheet6!A:A,0))</f>
        <v>1430005,3</v>
      </c>
      <c r="U474" s="3">
        <v>1120001</v>
      </c>
      <c r="V474" s="3">
        <f>INDEX(Sheet6!H:H,MATCH(B474,Sheet6!A:A,0))</f>
        <v>111200</v>
      </c>
      <c r="W474" s="23">
        <v>0</v>
      </c>
      <c r="X474" s="3" t="s">
        <v>1364</v>
      </c>
      <c r="Y474" s="23">
        <v>1120001</v>
      </c>
      <c r="Z474" s="23">
        <v>556000</v>
      </c>
      <c r="AA474" s="27" t="str">
        <f>IF($E474=2,INDEX(Sheet2!Q:Q,MATCH($C474,Sheet2!$A:$A,0)+2),IF(OR(N474=3,N474=8,N474=13,,N474=38),INDEX(Sheet2!$AC:$AC,MATCH($N474,Sheet2!$AA:$AA,0))&amp;O474,INDEX(Sheet2!$AC:$AC,MATCH($N474,Sheet2!$AA:$AA,0))&amp;(O474/10)&amp;"%"))</f>
        <v>对敌人使用言语嘲讽，激怒对方，提高敌人&lt;color=#e56000&gt;30%&lt;/color&gt;的暴击率，降低敌人&lt;color=#e56000&gt;20%&lt;/color&gt;造成的伤害，持续&lt;color=#e56000&gt;2&lt;/color&gt;回合。并有&lt;color=#e56000&gt;20%&lt;/color&gt;几率&lt;color=#f2b600&gt;嘲讽&lt;/color&gt;对方，持续1回合.如果本回合有AT BONUS则嘲讽几率再增加&lt;color=#e56000&gt;30%&lt;/color&gt;</v>
      </c>
    </row>
    <row r="475" spans="1:27">
      <c r="A475" s="23" t="s">
        <v>53</v>
      </c>
      <c r="B475" s="23">
        <f t="shared" si="22"/>
        <v>2322</v>
      </c>
      <c r="C475" s="3">
        <v>23</v>
      </c>
      <c r="D475" s="3">
        <v>22</v>
      </c>
      <c r="E475" s="3">
        <f t="shared" si="21"/>
        <v>1</v>
      </c>
      <c r="F475" s="3">
        <f>IF(AND($D475=1,$E475=1),VLOOKUP($C475,Sheet2!$A:$J,3,0),IF($E475=2,INDEX(Sheet2!G:G,MATCH($C475,Sheet2!$A:$A,0)+2),F474))</f>
        <v>2301</v>
      </c>
      <c r="G475" s="3">
        <f>IF(AND($D475=1,$E475=1),VLOOKUP($C475,Sheet2!$A:$J,4,0),IF($E475=2,INDEX(Sheet2!H:H,MATCH($C475,Sheet2!$A:$A,0)+2),G474))</f>
        <v>2305</v>
      </c>
      <c r="H475" s="3">
        <f>IF(AND($D475=1,$E475=1),VLOOKUP($C475,Sheet2!$A:$J,5,0),IF($E475=2,INDEX(Sheet2!I:I,MATCH($C475,Sheet2!$A:$A,0)+2),H474))</f>
        <v>2306</v>
      </c>
      <c r="I475" s="3">
        <f>IF(AND($D475=1,$E475=1),VLOOKUP($C475,Sheet2!$A:$J,6,0),IF($E475=2,INDEX(Sheet2!J:J,MATCH($C475,Sheet2!$A:$A,0)+2),I474))</f>
        <v>0</v>
      </c>
      <c r="K475" s="31">
        <v>0</v>
      </c>
      <c r="L475" s="31">
        <v>0</v>
      </c>
      <c r="M475" s="31">
        <v>0</v>
      </c>
      <c r="N475" s="27">
        <f>VLOOKUP(B475,Sheet5!$D:$G,3,0)</f>
        <v>13</v>
      </c>
      <c r="O475" s="27">
        <f>VLOOKUP(B475,Sheet5!$D:$G,4,0)</f>
        <v>42</v>
      </c>
      <c r="P475" s="27" t="s">
        <v>54</v>
      </c>
      <c r="Q475" s="27">
        <f>IFERROR(VLOOKUP(R475,Sheet2!V:X,3,FALSE),VLOOKUP(B475,Sheet5!D:H,5,0))</f>
        <v>340020005</v>
      </c>
      <c r="R475" s="27" t="str">
        <f>IF($E475=2,INDEX(Sheet2!P:P,MATCH($C475,Sheet2!$A:$A,0)),INDEX(Sheet2!$AB:$AB,MATCH($N475,Sheet2!$AA:$AA,0)))</f>
        <v>防御强化</v>
      </c>
      <c r="S475" s="27" t="str">
        <f>IF($E475=2,INDEX(Sheet2!Q:Q,MATCH($C475,Sheet2!$A:$A,0)),IF(OR(N475=3,N475=8,N475=13,,N475=38),INDEX(Sheet2!$AC:$AC,MATCH($N475,Sheet2!$AA:$AA,0))&amp;O475,INDEX(Sheet2!$AC:$AC,MATCH($N475,Sheet2!$AA:$AA,0))&amp;(O475/10)&amp;"%"))</f>
        <v>觉醒后基础防御力增加42</v>
      </c>
      <c r="T475" s="3" t="str">
        <f>INDEX(Sheet6!G:G,MATCH(B475,Sheet6!A:A,0))</f>
        <v>1210009,7|1430003,9</v>
      </c>
      <c r="U475" s="3">
        <v>1120001</v>
      </c>
      <c r="V475" s="3">
        <f>INDEX(Sheet6!H:H,MATCH(B475,Sheet6!A:A,0))</f>
        <v>20750</v>
      </c>
      <c r="W475" s="23">
        <v>0</v>
      </c>
      <c r="X475" s="3" t="s">
        <v>1358</v>
      </c>
      <c r="Y475" s="23">
        <v>1120001</v>
      </c>
      <c r="Z475" s="23">
        <v>83000</v>
      </c>
      <c r="AA475" s="27" t="str">
        <f>IF($E475=2,INDEX(Sheet2!Q:Q,MATCH($C475,Sheet2!$A:$A,0)),IF(OR(N475=3,N475=8,N475=13,,N475=38),INDEX(Sheet2!$AC:$AC,MATCH($N475,Sheet2!$AA:$AA,0))&amp;O475,INDEX(Sheet2!$AC:$AC,MATCH($N475,Sheet2!$AA:$AA,0))&amp;(O475/10)&amp;"%"))</f>
        <v>觉醒后基础防御力增加42</v>
      </c>
    </row>
    <row r="476" spans="1:27">
      <c r="A476" s="23" t="s">
        <v>53</v>
      </c>
      <c r="B476" s="23">
        <f t="shared" si="22"/>
        <v>2323</v>
      </c>
      <c r="C476" s="3">
        <v>23</v>
      </c>
      <c r="D476" s="3">
        <v>23</v>
      </c>
      <c r="E476" s="3">
        <f t="shared" si="21"/>
        <v>1</v>
      </c>
      <c r="F476" s="3">
        <f>IF(AND($D476=1,$E476=1),VLOOKUP($C476,Sheet2!$A:$J,3,0),IF($E476=2,INDEX(Sheet2!G:G,MATCH($C476,Sheet2!$A:$A,0)+2),F475))</f>
        <v>2301</v>
      </c>
      <c r="G476" s="3">
        <f>IF(AND($D476=1,$E476=1),VLOOKUP($C476,Sheet2!$A:$J,4,0),IF($E476=2,INDEX(Sheet2!H:H,MATCH($C476,Sheet2!$A:$A,0)+2),G475))</f>
        <v>2305</v>
      </c>
      <c r="H476" s="3">
        <f>IF(AND($D476=1,$E476=1),VLOOKUP($C476,Sheet2!$A:$J,5,0),IF($E476=2,INDEX(Sheet2!I:I,MATCH($C476,Sheet2!$A:$A,0)+2),H475))</f>
        <v>2306</v>
      </c>
      <c r="I476" s="3">
        <f>IF(AND($D476=1,$E476=1),VLOOKUP($C476,Sheet2!$A:$J,6,0),IF($E476=2,INDEX(Sheet2!J:J,MATCH($C476,Sheet2!$A:$A,0)+2),I475))</f>
        <v>0</v>
      </c>
      <c r="K476" s="31">
        <v>0</v>
      </c>
      <c r="L476" s="31">
        <v>0</v>
      </c>
      <c r="M476" s="31">
        <v>0</v>
      </c>
      <c r="N476" s="27">
        <f>VLOOKUP(B476,Sheet5!$D:$G,3,0)</f>
        <v>3</v>
      </c>
      <c r="O476" s="27">
        <f>VLOOKUP(B476,Sheet5!$D:$G,4,0)</f>
        <v>384</v>
      </c>
      <c r="P476" s="27" t="s">
        <v>55</v>
      </c>
      <c r="Q476" s="27">
        <f>IFERROR(VLOOKUP(R476,Sheet2!V:X,3,FALSE),VLOOKUP(B476,Sheet5!D:H,5,0))</f>
        <v>340020009</v>
      </c>
      <c r="R476" s="27" t="str">
        <f>IF(E476=2,INDEX(Sheet2!P:P,MATCH(C476,Sheet2!A:A,0)),INDEX(Sheet2!AB:AB,MATCH(N476,Sheet2!AA:AA,0)))</f>
        <v>生命强化</v>
      </c>
      <c r="S476" s="27" t="str">
        <f>IF($E476=2,INDEX(Sheet2!Q:Q,MATCH($C476,Sheet2!$A:$A,0)),IF(OR(N476=3,N476=8,N476=13,,N476=38),INDEX(Sheet2!$AC:$AC,MATCH($N476,Sheet2!$AA:$AA,0))&amp;O476,INDEX(Sheet2!$AC:$AC,MATCH($N476,Sheet2!$AA:$AA,0))&amp;(O476/10)&amp;"%"))</f>
        <v>觉醒后基础生命上限增加384</v>
      </c>
      <c r="T476" s="3" t="str">
        <f>INDEX(Sheet6!G:G,MATCH(B476,Sheet6!A:A,0))</f>
        <v>1210009,9|1430003,18</v>
      </c>
      <c r="U476" s="3">
        <v>1120001</v>
      </c>
      <c r="V476" s="3">
        <f>INDEX(Sheet6!H:H,MATCH(B476,Sheet6!A:A,0))</f>
        <v>24000</v>
      </c>
      <c r="W476" s="23">
        <v>0</v>
      </c>
      <c r="X476" s="3" t="s">
        <v>1359</v>
      </c>
      <c r="Y476" s="23">
        <v>1120001</v>
      </c>
      <c r="Z476" s="23">
        <v>96000</v>
      </c>
      <c r="AA476" s="27" t="str">
        <f>IF($E476=2,INDEX(Sheet2!Q:Q,MATCH($C476,Sheet2!$A:$A,0)),IF(OR(N476=3,N476=8,N476=13,,N476=38),INDEX(Sheet2!$AC:$AC,MATCH($N476,Sheet2!$AA:$AA,0))&amp;O476,INDEX(Sheet2!$AC:$AC,MATCH($N476,Sheet2!$AA:$AA,0))&amp;(O476/10)&amp;"%"))</f>
        <v>觉醒后基础生命上限增加384</v>
      </c>
    </row>
    <row r="477" spans="1:27">
      <c r="A477" s="23" t="s">
        <v>53</v>
      </c>
      <c r="B477" s="23">
        <f t="shared" si="22"/>
        <v>2324</v>
      </c>
      <c r="C477" s="3">
        <v>23</v>
      </c>
      <c r="D477" s="3">
        <v>24</v>
      </c>
      <c r="E477" s="3">
        <f t="shared" si="21"/>
        <v>1</v>
      </c>
      <c r="F477" s="3">
        <f>IF(AND($D477=1,$E477=1),VLOOKUP($C477,Sheet2!$A:$J,3,0),IF($E477=2,INDEX(Sheet2!G:G,MATCH($C477,Sheet2!$A:$A,0)+2),F476))</f>
        <v>2301</v>
      </c>
      <c r="G477" s="3">
        <f>IF(AND($D477=1,$E477=1),VLOOKUP($C477,Sheet2!$A:$J,4,0),IF($E477=2,INDEX(Sheet2!H:H,MATCH($C477,Sheet2!$A:$A,0)+2),G476))</f>
        <v>2305</v>
      </c>
      <c r="H477" s="3">
        <f>IF(AND($D477=1,$E477=1),VLOOKUP($C477,Sheet2!$A:$J,5,0),IF($E477=2,INDEX(Sheet2!I:I,MATCH($C477,Sheet2!$A:$A,0)+2),H476))</f>
        <v>2306</v>
      </c>
      <c r="I477" s="3">
        <f>IF(AND($D477=1,$E477=1),VLOOKUP($C477,Sheet2!$A:$J,6,0),IF($E477=2,INDEX(Sheet2!J:J,MATCH($C477,Sheet2!$A:$A,0)+2),I476))</f>
        <v>0</v>
      </c>
      <c r="K477" s="31">
        <v>0</v>
      </c>
      <c r="L477" s="31">
        <v>0</v>
      </c>
      <c r="M477" s="31">
        <v>0</v>
      </c>
      <c r="N477" s="27">
        <f>VLOOKUP(B477,Sheet5!$D:$G,3,0)</f>
        <v>3</v>
      </c>
      <c r="O477" s="27">
        <f>VLOOKUP(B477,Sheet5!$D:$G,4,0)</f>
        <v>384</v>
      </c>
      <c r="P477" s="27" t="s">
        <v>56</v>
      </c>
      <c r="Q477" s="27">
        <f>IFERROR(VLOOKUP(R477,Sheet2!V:X,3,FALSE),VLOOKUP(B477,Sheet5!D:H,5,0))</f>
        <v>340020009</v>
      </c>
      <c r="R477" s="27" t="str">
        <f>IF(E477=2,INDEX(Sheet2!P:P,MATCH(C477,Sheet2!A:A,0)),INDEX(Sheet2!AB:AB,MATCH(N477,Sheet2!AA:AA,0)))</f>
        <v>生命强化</v>
      </c>
      <c r="S477" s="27" t="str">
        <f>IF($E477=2,INDEX(Sheet2!Q:Q,MATCH($C477,Sheet2!$A:$A,0)),IF(OR(N477=3,N477=8,N477=13,,N477=38),INDEX(Sheet2!$AC:$AC,MATCH($N477,Sheet2!$AA:$AA,0))&amp;O477,INDEX(Sheet2!$AC:$AC,MATCH($N477,Sheet2!$AA:$AA,0))&amp;(O477/10)&amp;"%"))</f>
        <v>觉醒后基础生命上限增加384</v>
      </c>
      <c r="T477" s="3" t="str">
        <f>INDEX(Sheet6!G:G,MATCH(B477,Sheet6!A:A,0))</f>
        <v>1210009,11|1430003,27</v>
      </c>
      <c r="U477" s="3">
        <v>1120001</v>
      </c>
      <c r="V477" s="3">
        <f>INDEX(Sheet6!H:H,MATCH(B477,Sheet6!A:A,0))</f>
        <v>36000</v>
      </c>
      <c r="W477" s="23">
        <v>0</v>
      </c>
      <c r="X477" s="3" t="s">
        <v>1360</v>
      </c>
      <c r="Y477" s="23">
        <v>1120001</v>
      </c>
      <c r="Z477" s="23">
        <v>144000</v>
      </c>
      <c r="AA477" s="27" t="str">
        <f>IF($E477=2,INDEX(Sheet2!Q:Q,MATCH($C477,Sheet2!$A:$A,0)),IF(OR(N477=3,N477=8,N477=13,,N477=38),INDEX(Sheet2!$AC:$AC,MATCH($N477,Sheet2!$AA:$AA,0))&amp;O477,INDEX(Sheet2!$AC:$AC,MATCH($N477,Sheet2!$AA:$AA,0))&amp;(O477/10)&amp;"%"))</f>
        <v>觉醒后基础生命上限增加384</v>
      </c>
    </row>
    <row r="478" spans="1:27">
      <c r="A478" s="23" t="s">
        <v>53</v>
      </c>
      <c r="B478" s="23">
        <f t="shared" si="22"/>
        <v>2325</v>
      </c>
      <c r="C478" s="3">
        <v>23</v>
      </c>
      <c r="D478" s="3">
        <v>25</v>
      </c>
      <c r="E478" s="3">
        <f t="shared" si="21"/>
        <v>1</v>
      </c>
      <c r="F478" s="3">
        <f>IF(AND($D478=1,$E478=1),VLOOKUP($C478,Sheet2!$A:$J,3,0),IF($E478=2,INDEX(Sheet2!G:G,MATCH($C478,Sheet2!$A:$A,0)+2),F477))</f>
        <v>2301</v>
      </c>
      <c r="G478" s="3">
        <f>IF(AND($D478=1,$E478=1),VLOOKUP($C478,Sheet2!$A:$J,4,0),IF($E478=2,INDEX(Sheet2!H:H,MATCH($C478,Sheet2!$A:$A,0)+2),G477))</f>
        <v>2305</v>
      </c>
      <c r="H478" s="3">
        <f>IF(AND($D478=1,$E478=1),VLOOKUP($C478,Sheet2!$A:$J,5,0),IF($E478=2,INDEX(Sheet2!I:I,MATCH($C478,Sheet2!$A:$A,0)+2),H477))</f>
        <v>2306</v>
      </c>
      <c r="I478" s="3">
        <f>IF(AND($D478=1,$E478=1),VLOOKUP($C478,Sheet2!$A:$J,6,0),IF($E478=2,INDEX(Sheet2!J:J,MATCH($C478,Sheet2!$A:$A,0)+2),I477))</f>
        <v>0</v>
      </c>
      <c r="K478" s="31">
        <v>0</v>
      </c>
      <c r="L478" s="31">
        <v>0</v>
      </c>
      <c r="M478" s="31">
        <v>0</v>
      </c>
      <c r="N478" s="27">
        <f>VLOOKUP(B478,Sheet5!$D:$G,3,0)</f>
        <v>28</v>
      </c>
      <c r="O478" s="27">
        <f>VLOOKUP(B478,Sheet5!$D:$G,4,0)</f>
        <v>32</v>
      </c>
      <c r="P478" s="27" t="s">
        <v>57</v>
      </c>
      <c r="Q478" s="27">
        <f>IFERROR(VLOOKUP(R478,Sheet2!V:X,3,FALSE),VLOOKUP(B478,Sheet5!D:H,5,0))</f>
        <v>340020008</v>
      </c>
      <c r="R478" s="27" t="str">
        <f>IF(E478=2,INDEX(Sheet2!P:P,MATCH(C478,Sheet2!A:A,0)),INDEX(Sheet2!AB:AB,MATCH(N478,Sheet2!AA:AA,0)))</f>
        <v>命中强化</v>
      </c>
      <c r="S478" s="27" t="str">
        <f>IF($E478=2,INDEX(Sheet2!Q:Q,MATCH($C478,Sheet2!$A:$A,0)),IF(OR(N478=3,N478=8,N478=13,,N478=38),INDEX(Sheet2!$AC:$AC,MATCH($N478,Sheet2!$AA:$AA,0))&amp;O478,INDEX(Sheet2!$AC:$AC,MATCH($N478,Sheet2!$AA:$AA,0))&amp;(O478/10)&amp;"%"))</f>
        <v>觉醒后基础效果命中增加3.2%</v>
      </c>
      <c r="T478" s="3" t="str">
        <f>INDEX(Sheet6!G:G,MATCH(B478,Sheet6!A:A,0))</f>
        <v>1210009,17|1430003,36</v>
      </c>
      <c r="U478" s="3">
        <v>1120001</v>
      </c>
      <c r="V478" s="3">
        <f>INDEX(Sheet6!H:H,MATCH(B478,Sheet6!A:A,0))</f>
        <v>53750</v>
      </c>
      <c r="W478" s="23">
        <v>0</v>
      </c>
      <c r="X478" s="3" t="s">
        <v>1361</v>
      </c>
      <c r="Y478" s="23">
        <v>1120001</v>
      </c>
      <c r="Z478" s="23">
        <v>215000</v>
      </c>
      <c r="AA478" s="27" t="str">
        <f>IF($E478=2,INDEX(Sheet2!Q:Q,MATCH($C478,Sheet2!$A:$A,0)),IF(OR(N478=3,N478=8,N478=13,,N478=38),INDEX(Sheet2!$AC:$AC,MATCH($N478,Sheet2!$AA:$AA,0))&amp;O478,INDEX(Sheet2!$AC:$AC,MATCH($N478,Sheet2!$AA:$AA,0))&amp;(O478/10)&amp;"%"))</f>
        <v>觉醒后基础效果命中增加3.2%</v>
      </c>
    </row>
    <row r="479" spans="1:27">
      <c r="A479" s="23" t="s">
        <v>53</v>
      </c>
      <c r="B479" s="23">
        <f t="shared" si="22"/>
        <v>2326</v>
      </c>
      <c r="C479" s="3">
        <v>23</v>
      </c>
      <c r="D479" s="3">
        <v>26</v>
      </c>
      <c r="E479" s="3">
        <f t="shared" si="21"/>
        <v>1</v>
      </c>
      <c r="F479" s="3">
        <f>IF(AND($D479=1,$E479=1),VLOOKUP($C479,Sheet2!$A:$J,3,0),IF($E479=2,INDEX(Sheet2!G:G,MATCH($C479,Sheet2!$A:$A,0)+2),F478))</f>
        <v>2301</v>
      </c>
      <c r="G479" s="3">
        <f>IF(AND($D479=1,$E479=1),VLOOKUP($C479,Sheet2!$A:$J,4,0),IF($E479=2,INDEX(Sheet2!H:H,MATCH($C479,Sheet2!$A:$A,0)+2),G478))</f>
        <v>2305</v>
      </c>
      <c r="H479" s="3">
        <f>IF(AND($D479=1,$E479=1),VLOOKUP($C479,Sheet2!$A:$J,5,0),IF($E479=2,INDEX(Sheet2!I:I,MATCH($C479,Sheet2!$A:$A,0)+2),H478))</f>
        <v>2306</v>
      </c>
      <c r="I479" s="3">
        <f>IF(AND($D479=1,$E479=1),VLOOKUP($C479,Sheet2!$A:$J,6,0),IF($E479=2,INDEX(Sheet2!J:J,MATCH($C479,Sheet2!$A:$A,0)+2),I478))</f>
        <v>0</v>
      </c>
      <c r="K479" s="31">
        <v>0</v>
      </c>
      <c r="L479" s="31">
        <v>0</v>
      </c>
      <c r="M479" s="31">
        <v>0</v>
      </c>
      <c r="N479" s="27">
        <f>VLOOKUP(B479,Sheet5!$D:$G,3,0)</f>
        <v>13</v>
      </c>
      <c r="O479" s="27">
        <f>VLOOKUP(B479,Sheet5!$D:$G,4,0)</f>
        <v>84</v>
      </c>
      <c r="P479" s="27" t="s">
        <v>58</v>
      </c>
      <c r="Q479" s="27">
        <f>IFERROR(VLOOKUP(R479,Sheet2!V:X,3,FALSE),VLOOKUP(B479,Sheet5!D:H,5,0))</f>
        <v>340020004</v>
      </c>
      <c r="R479" s="27" t="str">
        <f>IF(E479=2,INDEX(Sheet2!P:P,MATCH(C479,Sheet2!A:A,0)),INDEX(Sheet2!AB:AB,MATCH(N479,Sheet2!AA:AA,0)))</f>
        <v>防御强化</v>
      </c>
      <c r="S479" s="27" t="str">
        <f>IF($E479=2,INDEX(Sheet2!Q:Q,MATCH($C479,Sheet2!$A:$A,0)),IF(OR(N479=3,N479=8,N479=13,,N479=38),INDEX(Sheet2!$AC:$AC,MATCH($N479,Sheet2!$AA:$AA,0))&amp;O479,INDEX(Sheet2!$AC:$AC,MATCH($N479,Sheet2!$AA:$AA,0))&amp;(O479/10)&amp;"%"))</f>
        <v>觉醒后基础防御力增加84</v>
      </c>
      <c r="T479" s="3" t="str">
        <f>INDEX(Sheet6!G:G,MATCH(B479,Sheet6!A:A,0))</f>
        <v>1210009,20|1430003,45</v>
      </c>
      <c r="U479" s="3">
        <v>1120001</v>
      </c>
      <c r="V479" s="3">
        <f>INDEX(Sheet6!H:H,MATCH(B479,Sheet6!A:A,0))</f>
        <v>75000</v>
      </c>
      <c r="W479" s="23">
        <v>0</v>
      </c>
      <c r="X479" s="3" t="s">
        <v>1362</v>
      </c>
      <c r="Y479" s="23">
        <v>1120001</v>
      </c>
      <c r="Z479" s="23">
        <v>300000</v>
      </c>
      <c r="AA479" s="27" t="str">
        <f>IF($E479=2,INDEX(Sheet2!Q:Q,MATCH($C479,Sheet2!$A:$A,0)),IF(OR(N479=3,N479=8,N479=13,,N479=38),INDEX(Sheet2!$AC:$AC,MATCH($N479,Sheet2!$AA:$AA,0))&amp;O479,INDEX(Sheet2!$AC:$AC,MATCH($N479,Sheet2!$AA:$AA,0))&amp;(O479/10)&amp;"%"))</f>
        <v>觉醒后基础防御力增加84</v>
      </c>
    </row>
    <row r="480" spans="1:27">
      <c r="A480" s="23" t="s">
        <v>53</v>
      </c>
      <c r="B480" s="23">
        <f t="shared" si="22"/>
        <v>2327</v>
      </c>
      <c r="C480" s="3">
        <v>23</v>
      </c>
      <c r="D480" s="3">
        <v>27</v>
      </c>
      <c r="E480" s="3">
        <f t="shared" si="21"/>
        <v>1</v>
      </c>
      <c r="F480" s="3">
        <f>IF(AND($D480=1,$E480=1),VLOOKUP($C480,Sheet2!$A:$J,3,0),IF($E480=2,INDEX(Sheet2!G:G,MATCH($C480,Sheet2!$A:$A,0)+2),F479))</f>
        <v>2301</v>
      </c>
      <c r="G480" s="3">
        <f>IF(AND($D480=1,$E480=1),VLOOKUP($C480,Sheet2!$A:$J,4,0),IF($E480=2,INDEX(Sheet2!H:H,MATCH($C480,Sheet2!$A:$A,0)+2),G479))</f>
        <v>2305</v>
      </c>
      <c r="H480" s="3">
        <f>IF(AND($D480=1,$E480=1),VLOOKUP($C480,Sheet2!$A:$J,5,0),IF($E480=2,INDEX(Sheet2!I:I,MATCH($C480,Sheet2!$A:$A,0)+2),H479))</f>
        <v>2306</v>
      </c>
      <c r="I480" s="3">
        <f>IF(AND($D480=1,$E480=1),VLOOKUP($C480,Sheet2!$A:$J,6,0),IF($E480=2,INDEX(Sheet2!J:J,MATCH($C480,Sheet2!$A:$A,0)+2),I479))</f>
        <v>0</v>
      </c>
      <c r="K480" s="31">
        <v>0</v>
      </c>
      <c r="L480" s="31">
        <v>0</v>
      </c>
      <c r="M480" s="31">
        <v>0</v>
      </c>
      <c r="N480" s="27">
        <f>VLOOKUP(B480,Sheet5!$D:$G,3,0)</f>
        <v>3</v>
      </c>
      <c r="O480" s="27">
        <f>VLOOKUP(B480,Sheet5!$D:$G,4,0)</f>
        <v>768</v>
      </c>
      <c r="P480" s="27" t="s">
        <v>59</v>
      </c>
      <c r="Q480" s="27">
        <f>IFERROR(VLOOKUP(R480,Sheet2!V:X,3,FALSE),VLOOKUP(B480,Sheet5!D:H,5,0))</f>
        <v>340020010</v>
      </c>
      <c r="R480" s="27" t="str">
        <f>IF(E480=2,INDEX(Sheet2!P:P,MATCH(C480,Sheet2!A:A,0)),INDEX(Sheet2!AB:AB,MATCH(N480,Sheet2!AA:AA,0)))</f>
        <v>生命强化</v>
      </c>
      <c r="S480" s="27" t="str">
        <f>IF($E480=2,INDEX(Sheet2!Q:Q,MATCH($C480,Sheet2!$A:$A,0)),IF(OR(N480=3,N480=8,N480=13,,N480=38),INDEX(Sheet2!$AC:$AC,MATCH($N480,Sheet2!$AA:$AA,0))&amp;O480,INDEX(Sheet2!$AC:$AC,MATCH($N480,Sheet2!$AA:$AA,0))&amp;(O480/10)&amp;"%"))</f>
        <v>觉醒后基础生命上限增加768</v>
      </c>
      <c r="T480" s="3" t="str">
        <f>INDEX(Sheet6!G:G,MATCH(B480,Sheet6!A:A,0))</f>
        <v>1210009,23|1430003,54</v>
      </c>
      <c r="U480" s="3">
        <v>1120001</v>
      </c>
      <c r="V480" s="3">
        <f>INDEX(Sheet6!H:H,MATCH(B480,Sheet6!A:A,0))</f>
        <v>103000</v>
      </c>
      <c r="W480" s="23">
        <v>0</v>
      </c>
      <c r="X480" s="3" t="s">
        <v>1363</v>
      </c>
      <c r="Y480" s="23">
        <v>1120001</v>
      </c>
      <c r="Z480" s="23">
        <v>412000</v>
      </c>
      <c r="AA480" s="27" t="str">
        <f>IF($E480=2,INDEX(Sheet2!Q:Q,MATCH($C480,Sheet2!$A:$A,0)),IF(OR(N480=3,N480=8,N480=13,,N480=38),INDEX(Sheet2!$AC:$AC,MATCH($N480,Sheet2!$AA:$AA,0))&amp;O480,INDEX(Sheet2!$AC:$AC,MATCH($N480,Sheet2!$AA:$AA,0))&amp;(O480/10)&amp;"%"))</f>
        <v>觉醒后基础生命上限增加768</v>
      </c>
    </row>
    <row r="481" spans="1:27">
      <c r="A481" s="23" t="s">
        <v>53</v>
      </c>
      <c r="B481" s="23">
        <f t="shared" si="22"/>
        <v>2328</v>
      </c>
      <c r="C481" s="3">
        <v>23</v>
      </c>
      <c r="D481" s="3">
        <v>28</v>
      </c>
      <c r="E481" s="3">
        <f t="shared" si="21"/>
        <v>2</v>
      </c>
      <c r="F481" s="3">
        <f>IF(AND($D481=1,$E481=1),VLOOKUP($C481,Sheet2!$A:$J,3,0),IF($E481=2,INDEX(Sheet2!G:G,MATCH($C481,Sheet2!$A:$A,0)+3),F480))</f>
        <v>2301</v>
      </c>
      <c r="G481" s="3">
        <f>IF(AND($D481=1,$E481=1),VLOOKUP($C481,Sheet2!$A:$J,4,0),IF($E481=2,INDEX(Sheet2!H:H,MATCH($C481,Sheet2!$A:$A,0)+3),G480))</f>
        <v>2307</v>
      </c>
      <c r="H481" s="3">
        <f>IF(AND($D481=1,$E481=1),VLOOKUP($C481,Sheet2!$A:$J,5,0),IF($E481=2,INDEX(Sheet2!I:I,MATCH($C481,Sheet2!$A:$A,0)+3),H480))</f>
        <v>2306</v>
      </c>
      <c r="I481" s="3">
        <f>IF(AND($D481=1,$E481=1),VLOOKUP($C481,Sheet2!$A:$J,6,0),IF($E481=2,INDEX(Sheet2!J:J,MATCH($C481,Sheet2!$A:$A,0)+3),I480))</f>
        <v>0</v>
      </c>
      <c r="K481" s="31">
        <v>0</v>
      </c>
      <c r="L481" s="31">
        <v>0</v>
      </c>
      <c r="M481" s="31">
        <v>0</v>
      </c>
      <c r="N481" s="27">
        <f>VLOOKUP(B481,Sheet5!$D:$G,3,0)</f>
        <v>0</v>
      </c>
      <c r="O481" s="27">
        <f>VLOOKUP(B481,Sheet5!$D:$G,4,0)</f>
        <v>0</v>
      </c>
      <c r="P481" s="27" t="s">
        <v>60</v>
      </c>
      <c r="Q481" s="27">
        <f>IFERROR(VLOOKUP(R481,Sheet2!V:X,3,FALSE),VLOOKUP(B481,Sheet5!D:H,5,0))</f>
        <v>311002302</v>
      </c>
      <c r="R481" s="27" t="str">
        <f>IF(E481=2,INDEX(Sheet2!P:P,MATCH(C481,Sheet2!A:A,0)+3),INDEX(Sheet2!AB:AB,MATCH(N481,Sheet2!AA:AA,0)))</f>
        <v>黑洞防御</v>
      </c>
      <c r="S481" s="27" t="s">
        <v>2333</v>
      </c>
      <c r="T481" s="3" t="str">
        <f>INDEX(Sheet6!G:G,MATCH(B481,Sheet6!A:A,0))</f>
        <v>1430005,9</v>
      </c>
      <c r="U481" s="3">
        <v>1120001</v>
      </c>
      <c r="V481" s="3">
        <f>INDEX(Sheet6!H:H,MATCH(B481,Sheet6!A:A,0))</f>
        <v>139000</v>
      </c>
      <c r="W481" s="23">
        <v>0</v>
      </c>
      <c r="X481" s="3" t="s">
        <v>1364</v>
      </c>
      <c r="Y481" s="23">
        <v>1120001</v>
      </c>
      <c r="Z481" s="23">
        <v>556000</v>
      </c>
      <c r="AA481" s="27" t="str">
        <f>IF($E481=2,INDEX(Sheet2!Q:Q,MATCH($C481,Sheet2!$A:$A,0)+3),IF(OR(N481=3,N481=8,N481=13,,N481=38),INDEX(Sheet2!$AC:$AC,MATCH($N481,Sheet2!$AA:$AA,0))&amp;O481,INDEX(Sheet2!$AC:$AC,MATCH($N481,Sheet2!$AA:$AA,0))&amp;(O481/10)&amp;"%"))</f>
        <v>当&lt;color=#e56000&gt;黑洞嘲讽&lt;/color&gt;成功时为自身添加生命上限&lt;color=#e56000&gt;30%&lt;/color&gt;的护盾，持续2回合</v>
      </c>
    </row>
    <row r="482" spans="1:27">
      <c r="A482" s="23" t="s">
        <v>53</v>
      </c>
      <c r="B482" s="23">
        <f t="shared" si="10"/>
        <v>2601</v>
      </c>
      <c r="C482" s="3">
        <v>26</v>
      </c>
      <c r="D482" s="3">
        <v>1</v>
      </c>
      <c r="E482" s="3">
        <f t="shared" si="21"/>
        <v>1</v>
      </c>
      <c r="F482" s="3">
        <f>IF(AND($D482=1,$E482=1),VLOOKUP($C482,Sheet2!$A:$J,3,0),IF($E482=2,INDEX(Sheet2!G:G,MATCH($C482,Sheet2!$A:$A,0)),F481))</f>
        <v>2601</v>
      </c>
      <c r="G482" s="3">
        <f>IF(AND($D482=1,$E482=1),VLOOKUP($C482,Sheet2!$A:$J,4,0),IF($E482=2,INDEX(Sheet2!H:H,MATCH($C482,Sheet2!$A:$A,0)),G481))</f>
        <v>2602</v>
      </c>
      <c r="H482" s="3">
        <f>IF(AND($D482=1,$E482=1),VLOOKUP($C482,Sheet2!$A:$J,5,0),IF($E482=2,INDEX(Sheet2!I:I,MATCH($C482,Sheet2!$A:$A,0)),H481))</f>
        <v>2603</v>
      </c>
      <c r="I482" s="3">
        <f>IF(AND($D482=1,$E482=1),VLOOKUP($C482,Sheet2!$A:$J,6,0),IF($E482=2,INDEX(Sheet2!J:J,MATCH($C482,Sheet2!$A:$A,0)),I481))</f>
        <v>0</v>
      </c>
      <c r="K482" s="31">
        <v>0</v>
      </c>
      <c r="L482" s="31">
        <v>0</v>
      </c>
      <c r="M482" s="31">
        <v>0</v>
      </c>
      <c r="N482" s="27">
        <f>VLOOKUP(B482,Sheet5!$D:$G,3,0)</f>
        <v>13</v>
      </c>
      <c r="O482" s="27">
        <f>VLOOKUP(B482,Sheet5!$D:$G,4,0)</f>
        <v>52</v>
      </c>
      <c r="P482" s="27" t="s">
        <v>54</v>
      </c>
      <c r="Q482" s="27">
        <f>IFERROR(VLOOKUP(R482,Sheet2!V:X,3,FALSE),VLOOKUP(B482,Sheet5!D:H,5,0))</f>
        <v>340020005</v>
      </c>
      <c r="R482" s="27" t="str">
        <f>IF($E482=2,INDEX(Sheet2!P:P,MATCH($C482,Sheet2!$A:$A,0)),INDEX(Sheet2!$AB:$AB,MATCH($N482,Sheet2!$AA:$AA,0)))</f>
        <v>防御强化</v>
      </c>
      <c r="S482" s="27" t="str">
        <f>IF($E482=2,INDEX(Sheet2!Q:Q,MATCH($C482,Sheet2!$A:$A,0)),IF(OR(N482=3,N482=8,N482=13,,N482=38),INDEX(Sheet2!$AC:$AC,MATCH($N482,Sheet2!$AA:$AA,0))&amp;O482,INDEX(Sheet2!$AC:$AC,MATCH($N482,Sheet2!$AA:$AA,0))&amp;(O482/10)&amp;"%"))</f>
        <v>觉醒后基础防御力增加52</v>
      </c>
      <c r="T482" s="3" t="str">
        <f>INDEX(Sheet6!G:G,MATCH(B482,Sheet6!A:A,0))</f>
        <v>1210002,32</v>
      </c>
      <c r="U482" s="3">
        <v>1120001</v>
      </c>
      <c r="V482" s="3">
        <f>INDEX(Sheet6!H:H,MATCH(B482,Sheet6!A:A,0))</f>
        <v>10400</v>
      </c>
      <c r="W482" s="23">
        <v>0</v>
      </c>
      <c r="X482" s="3" t="str">
        <f>VLOOKUP(B482,Sheet4!A:N,14,FALSE)</f>
        <v>1210001,6|1210002,12|1210003,6</v>
      </c>
      <c r="Y482" s="23">
        <v>1120001</v>
      </c>
      <c r="Z482" s="23">
        <f t="shared" si="11"/>
        <v>104000</v>
      </c>
      <c r="AA482" s="27" t="str">
        <f>IF($E482=2,INDEX(Sheet2!Q:Q,MATCH($C482,Sheet2!$A:$A,0)),IF(OR(N482=3,N482=8,N482=13,,N482=38),INDEX(Sheet2!$AC:$AC,MATCH($N482,Sheet2!$AA:$AA,0))&amp;O482,INDEX(Sheet2!$AC:$AC,MATCH($N482,Sheet2!$AA:$AA,0))&amp;(O482/10)&amp;"%"))</f>
        <v>觉醒后基础防御力增加52</v>
      </c>
    </row>
    <row r="483" spans="1:27">
      <c r="A483" s="23" t="s">
        <v>53</v>
      </c>
      <c r="B483" s="23">
        <f t="shared" si="10"/>
        <v>2602</v>
      </c>
      <c r="C483" s="3">
        <v>26</v>
      </c>
      <c r="D483" s="3">
        <v>2</v>
      </c>
      <c r="E483" s="3">
        <f t="shared" si="21"/>
        <v>1</v>
      </c>
      <c r="F483" s="3">
        <f>IF(AND($D483=1,$E483=1),VLOOKUP($C483,Sheet2!$A:$J,3,0),IF($E483=2,INDEX(Sheet2!G:G,MATCH($C483,Sheet2!$A:$A,0)),F482))</f>
        <v>2601</v>
      </c>
      <c r="G483" s="3">
        <f>IF(AND($D483=1,$E483=1),VLOOKUP($C483,Sheet2!$A:$J,4,0),IF($E483=2,INDEX(Sheet2!H:H,MATCH($C483,Sheet2!$A:$A,0)),G482))</f>
        <v>2602</v>
      </c>
      <c r="H483" s="3">
        <f>IF(AND($D483=1,$E483=1),VLOOKUP($C483,Sheet2!$A:$J,5,0),IF($E483=2,INDEX(Sheet2!I:I,MATCH($C483,Sheet2!$A:$A,0)),H482))</f>
        <v>2603</v>
      </c>
      <c r="I483" s="3">
        <f>IF(AND($D483=1,$E483=1),VLOOKUP($C483,Sheet2!$A:$J,6,0),IF($E483=2,INDEX(Sheet2!J:J,MATCH($C483,Sheet2!$A:$A,0)),I482))</f>
        <v>0</v>
      </c>
      <c r="K483" s="31">
        <v>0</v>
      </c>
      <c r="L483" s="31">
        <v>0</v>
      </c>
      <c r="M483" s="31">
        <v>0</v>
      </c>
      <c r="N483" s="27">
        <f>VLOOKUP(B483,Sheet5!$D:$G,3,0)</f>
        <v>3</v>
      </c>
      <c r="O483" s="27">
        <f>VLOOKUP(B483,Sheet5!$D:$G,4,0)</f>
        <v>480</v>
      </c>
      <c r="P483" s="27" t="s">
        <v>55</v>
      </c>
      <c r="Q483" s="27">
        <f>IFERROR(VLOOKUP(R483,Sheet2!V:X,3,FALSE),VLOOKUP(B483,Sheet5!D:H,5,0))</f>
        <v>340020009</v>
      </c>
      <c r="R483" s="27" t="str">
        <f>IF(E483=2,INDEX(Sheet2!P:P,MATCH(C483,Sheet2!A:A,0)),INDEX(Sheet2!AB:AB,MATCH(N483,Sheet2!AA:AA,0)))</f>
        <v>生命强化</v>
      </c>
      <c r="S483" s="27" t="str">
        <f>IF($E483=2,INDEX(Sheet2!Q:Q,MATCH($C483,Sheet2!$A:$A,0)),IF(OR(N483=3,N483=8,N483=13,,N483=38),INDEX(Sheet2!$AC:$AC,MATCH($N483,Sheet2!$AA:$AA,0))&amp;O483,INDEX(Sheet2!$AC:$AC,MATCH($N483,Sheet2!$AA:$AA,0))&amp;(O483/10)&amp;"%"))</f>
        <v>觉醒后基础生命上限增加480</v>
      </c>
      <c r="T483" s="3" t="str">
        <f>INDEX(Sheet6!G:G,MATCH(B483,Sheet6!A:A,0))</f>
        <v>1210002,48</v>
      </c>
      <c r="U483" s="3">
        <v>1120001</v>
      </c>
      <c r="V483" s="3">
        <f>INDEX(Sheet6!H:H,MATCH(B483,Sheet6!A:A,0))</f>
        <v>12000</v>
      </c>
      <c r="W483" s="23">
        <v>0</v>
      </c>
      <c r="X483" s="3" t="str">
        <f>VLOOKUP(B483,Sheet4!A:N,14,FALSE)</f>
        <v>1210001,15|1210002,30|1210003,15</v>
      </c>
      <c r="Y483" s="23">
        <v>1120001</v>
      </c>
      <c r="Z483" s="23">
        <f t="shared" si="11"/>
        <v>120000</v>
      </c>
      <c r="AA483" s="27" t="str">
        <f>IF($E483=2,INDEX(Sheet2!Q:Q,MATCH($C483,Sheet2!$A:$A,0)),IF(OR(N483=3,N483=8,N483=13,,N483=38),INDEX(Sheet2!$AC:$AC,MATCH($N483,Sheet2!$AA:$AA,0))&amp;O483,INDEX(Sheet2!$AC:$AC,MATCH($N483,Sheet2!$AA:$AA,0))&amp;(O483/10)&amp;"%"))</f>
        <v>觉醒后基础生命上限增加480</v>
      </c>
    </row>
    <row r="484" spans="1:27">
      <c r="A484" s="23" t="s">
        <v>53</v>
      </c>
      <c r="B484" s="23">
        <f t="shared" si="10"/>
        <v>2603</v>
      </c>
      <c r="C484" s="3">
        <v>26</v>
      </c>
      <c r="D484" s="3">
        <v>3</v>
      </c>
      <c r="E484" s="3">
        <f t="shared" si="21"/>
        <v>1</v>
      </c>
      <c r="F484" s="3">
        <f>IF(AND($D484=1,$E484=1),VLOOKUP($C484,Sheet2!$A:$J,3,0),IF($E484=2,INDEX(Sheet2!G:G,MATCH($C484,Sheet2!$A:$A,0)),F483))</f>
        <v>2601</v>
      </c>
      <c r="G484" s="3">
        <f>IF(AND($D484=1,$E484=1),VLOOKUP($C484,Sheet2!$A:$J,4,0),IF($E484=2,INDEX(Sheet2!H:H,MATCH($C484,Sheet2!$A:$A,0)),G483))</f>
        <v>2602</v>
      </c>
      <c r="H484" s="3">
        <f>IF(AND($D484=1,$E484=1),VLOOKUP($C484,Sheet2!$A:$J,5,0),IF($E484=2,INDEX(Sheet2!I:I,MATCH($C484,Sheet2!$A:$A,0)),H483))</f>
        <v>2603</v>
      </c>
      <c r="I484" s="3">
        <f>IF(AND($D484=1,$E484=1),VLOOKUP($C484,Sheet2!$A:$J,6,0),IF($E484=2,INDEX(Sheet2!J:J,MATCH($C484,Sheet2!$A:$A,0)),I483))</f>
        <v>0</v>
      </c>
      <c r="K484" s="31">
        <v>0</v>
      </c>
      <c r="L484" s="31">
        <v>0</v>
      </c>
      <c r="M484" s="31">
        <v>0</v>
      </c>
      <c r="N484" s="27">
        <f>VLOOKUP(B484,Sheet5!$D:$G,3,0)</f>
        <v>38</v>
      </c>
      <c r="O484" s="27">
        <f>VLOOKUP(B484,Sheet5!$D:$G,4,0)</f>
        <v>12</v>
      </c>
      <c r="P484" s="27" t="s">
        <v>56</v>
      </c>
      <c r="Q484" s="27">
        <f>IFERROR(VLOOKUP(R484,Sheet2!V:X,3,FALSE),VLOOKUP(B484,Sheet5!D:H,5,0))</f>
        <v>340020011</v>
      </c>
      <c r="R484" s="27" t="str">
        <f>IF(E484=2,INDEX(Sheet2!P:P,MATCH(C484,Sheet2!A:A,0)),INDEX(Sheet2!AB:AB,MATCH(N484,Sheet2!AA:AA,0)))</f>
        <v>速度强化</v>
      </c>
      <c r="S484" s="27" t="str">
        <f>IF($E484=2,INDEX(Sheet2!Q:Q,MATCH($C484,Sheet2!$A:$A,0)),IF(OR(N484=3,N484=8,N484=13,,N484=38),INDEX(Sheet2!$AC:$AC,MATCH($N484,Sheet2!$AA:$AA,0))&amp;O484,INDEX(Sheet2!$AC:$AC,MATCH($N484,Sheet2!$AA:$AA,0))&amp;(O484/10)&amp;"%"))</f>
        <v>觉醒后基础速度增加12</v>
      </c>
      <c r="T484" s="3" t="str">
        <f>INDEX(Sheet6!G:G,MATCH(B484,Sheet6!A:A,0))</f>
        <v>1210005,20</v>
      </c>
      <c r="U484" s="3">
        <v>1120001</v>
      </c>
      <c r="V484" s="3">
        <f>INDEX(Sheet6!H:H,MATCH(B484,Sheet6!A:A,0))</f>
        <v>18000</v>
      </c>
      <c r="W484" s="23">
        <v>0</v>
      </c>
      <c r="X484" s="3" t="str">
        <f>VLOOKUP(B484,Sheet4!A:N,14,FALSE)</f>
        <v>1210001,27|1210002,54|1210003,27</v>
      </c>
      <c r="Y484" s="23">
        <v>1120001</v>
      </c>
      <c r="Z484" s="23">
        <f t="shared" si="11"/>
        <v>180000</v>
      </c>
      <c r="AA484" s="27" t="str">
        <f>IF($E484=2,INDEX(Sheet2!Q:Q,MATCH($C484,Sheet2!$A:$A,0)),IF(OR(N484=3,N484=8,N484=13,,N484=38),INDEX(Sheet2!$AC:$AC,MATCH($N484,Sheet2!$AA:$AA,0))&amp;O484,INDEX(Sheet2!$AC:$AC,MATCH($N484,Sheet2!$AA:$AA,0))&amp;(O484/10)&amp;"%"))</f>
        <v>觉醒后基础速度增加12</v>
      </c>
    </row>
    <row r="485" spans="1:27">
      <c r="A485" s="23" t="s">
        <v>53</v>
      </c>
      <c r="B485" s="23">
        <f t="shared" si="10"/>
        <v>2604</v>
      </c>
      <c r="C485" s="3">
        <v>26</v>
      </c>
      <c r="D485" s="3">
        <v>4</v>
      </c>
      <c r="E485" s="3">
        <f t="shared" si="21"/>
        <v>1</v>
      </c>
      <c r="F485" s="3">
        <f>IF(AND($D485=1,$E485=1),VLOOKUP($C485,Sheet2!$A:$J,3,0),IF($E485=2,INDEX(Sheet2!G:G,MATCH($C485,Sheet2!$A:$A,0)),F484))</f>
        <v>2601</v>
      </c>
      <c r="G485" s="3">
        <f>IF(AND($D485=1,$E485=1),VLOOKUP($C485,Sheet2!$A:$J,4,0),IF($E485=2,INDEX(Sheet2!H:H,MATCH($C485,Sheet2!$A:$A,0)),G484))</f>
        <v>2602</v>
      </c>
      <c r="H485" s="3">
        <f>IF(AND($D485=1,$E485=1),VLOOKUP($C485,Sheet2!$A:$J,5,0),IF($E485=2,INDEX(Sheet2!I:I,MATCH($C485,Sheet2!$A:$A,0)),H484))</f>
        <v>2603</v>
      </c>
      <c r="I485" s="3">
        <f>IF(AND($D485=1,$E485=1),VLOOKUP($C485,Sheet2!$A:$J,6,0),IF($E485=2,INDEX(Sheet2!J:J,MATCH($C485,Sheet2!$A:$A,0)),I484))</f>
        <v>0</v>
      </c>
      <c r="K485" s="31">
        <v>0</v>
      </c>
      <c r="L485" s="31">
        <v>0</v>
      </c>
      <c r="M485" s="31">
        <v>0</v>
      </c>
      <c r="N485" s="27">
        <f>VLOOKUP(B485,Sheet5!$D:$G,3,0)</f>
        <v>33</v>
      </c>
      <c r="O485" s="27">
        <f>VLOOKUP(B485,Sheet5!$D:$G,4,0)</f>
        <v>40</v>
      </c>
      <c r="P485" s="27" t="s">
        <v>57</v>
      </c>
      <c r="Q485" s="27">
        <f>IFERROR(VLOOKUP(R485,Sheet2!V:X,3,FALSE),VLOOKUP(B485,Sheet5!D:H,5,0))</f>
        <v>340020003</v>
      </c>
      <c r="R485" s="27" t="str">
        <f>IF(E485=2,INDEX(Sheet2!P:P,MATCH(C485,Sheet2!A:A,0)),INDEX(Sheet2!AB:AB,MATCH(N485,Sheet2!AA:AA,0)))</f>
        <v>抵抗强化</v>
      </c>
      <c r="S485" s="27" t="str">
        <f>IF($E485=2,INDEX(Sheet2!Q:Q,MATCH($C485,Sheet2!$A:$A,0)),IF(OR(N485=3,N485=8,N485=13,,N485=38),INDEX(Sheet2!$AC:$AC,MATCH($N485,Sheet2!$AA:$AA,0))&amp;O485,INDEX(Sheet2!$AC:$AC,MATCH($N485,Sheet2!$AA:$AA,0))&amp;(O485/10)&amp;"%"))</f>
        <v>觉醒后基础效果抵抗增加4%</v>
      </c>
      <c r="T485" s="3" t="str">
        <f>INDEX(Sheet6!G:G,MATCH(B485,Sheet6!A:A,0))</f>
        <v>1210005,24</v>
      </c>
      <c r="U485" s="3">
        <v>1120001</v>
      </c>
      <c r="V485" s="3">
        <f>INDEX(Sheet6!H:H,MATCH(B485,Sheet6!A:A,0))</f>
        <v>26900</v>
      </c>
      <c r="W485" s="23">
        <v>0</v>
      </c>
      <c r="X485" s="3" t="str">
        <f>VLOOKUP(B485,Sheet4!A:N,14,FALSE)</f>
        <v>1210001,42|1210002,84|1210003,42</v>
      </c>
      <c r="Y485" s="23">
        <v>1120001</v>
      </c>
      <c r="Z485" s="23">
        <f t="shared" si="11"/>
        <v>269000</v>
      </c>
      <c r="AA485" s="27" t="str">
        <f>IF($E485=2,INDEX(Sheet2!Q:Q,MATCH($C485,Sheet2!$A:$A,0)),IF(OR(N485=3,N485=8,N485=13,,N485=38),INDEX(Sheet2!$AC:$AC,MATCH($N485,Sheet2!$AA:$AA,0))&amp;O485,INDEX(Sheet2!$AC:$AC,MATCH($N485,Sheet2!$AA:$AA,0))&amp;(O485/10)&amp;"%"))</f>
        <v>觉醒后基础效果抵抗增加4%</v>
      </c>
    </row>
    <row r="486" spans="1:27">
      <c r="A486" s="23" t="s">
        <v>53</v>
      </c>
      <c r="B486" s="23">
        <f t="shared" si="10"/>
        <v>2605</v>
      </c>
      <c r="C486" s="3">
        <v>26</v>
      </c>
      <c r="D486" s="3">
        <v>5</v>
      </c>
      <c r="E486" s="3">
        <f t="shared" si="21"/>
        <v>1</v>
      </c>
      <c r="F486" s="3">
        <f>IF(AND($D486=1,$E486=1),VLOOKUP($C486,Sheet2!$A:$J,3,0),IF($E486=2,INDEX(Sheet2!G:G,MATCH($C486,Sheet2!$A:$A,0)),F485))</f>
        <v>2601</v>
      </c>
      <c r="G486" s="3">
        <f>IF(AND($D486=1,$E486=1),VLOOKUP($C486,Sheet2!$A:$J,4,0),IF($E486=2,INDEX(Sheet2!H:H,MATCH($C486,Sheet2!$A:$A,0)),G485))</f>
        <v>2602</v>
      </c>
      <c r="H486" s="3">
        <f>IF(AND($D486=1,$E486=1),VLOOKUP($C486,Sheet2!$A:$J,5,0),IF($E486=2,INDEX(Sheet2!I:I,MATCH($C486,Sheet2!$A:$A,0)),H485))</f>
        <v>2603</v>
      </c>
      <c r="I486" s="3">
        <f>IF(AND($D486=1,$E486=1),VLOOKUP($C486,Sheet2!$A:$J,6,0),IF($E486=2,INDEX(Sheet2!J:J,MATCH($C486,Sheet2!$A:$A,0)),I485))</f>
        <v>0</v>
      </c>
      <c r="K486" s="31">
        <v>0</v>
      </c>
      <c r="L486" s="31">
        <v>0</v>
      </c>
      <c r="M486" s="31">
        <v>0</v>
      </c>
      <c r="N486" s="27">
        <f>VLOOKUP(B486,Sheet5!$D:$G,3,0)</f>
        <v>13</v>
      </c>
      <c r="O486" s="27">
        <f>VLOOKUP(B486,Sheet5!$D:$G,4,0)</f>
        <v>104</v>
      </c>
      <c r="P486" s="27" t="s">
        <v>58</v>
      </c>
      <c r="Q486" s="27">
        <f>IFERROR(VLOOKUP(R486,Sheet2!V:X,3,FALSE),VLOOKUP(B486,Sheet5!D:H,5,0))</f>
        <v>340020004</v>
      </c>
      <c r="R486" s="27" t="str">
        <f>IF(E486=2,INDEX(Sheet2!P:P,MATCH(C486,Sheet2!A:A,0)),INDEX(Sheet2!AB:AB,MATCH(N486,Sheet2!AA:AA,0)))</f>
        <v>防御强化</v>
      </c>
      <c r="S486" s="27" t="str">
        <f>IF($E486=2,INDEX(Sheet2!Q:Q,MATCH($C486,Sheet2!$A:$A,0)),IF(OR(N486=3,N486=8,N486=13,,N486=38),INDEX(Sheet2!$AC:$AC,MATCH($N486,Sheet2!$AA:$AA,0))&amp;O486,INDEX(Sheet2!$AC:$AC,MATCH($N486,Sheet2!$AA:$AA,0))&amp;(O486/10)&amp;"%"))</f>
        <v>觉醒后基础防御力增加104</v>
      </c>
      <c r="T486" s="3" t="str">
        <f>INDEX(Sheet6!G:G,MATCH(B486,Sheet6!A:A,0))</f>
        <v>1210005,32</v>
      </c>
      <c r="U486" s="3">
        <v>1120001</v>
      </c>
      <c r="V486" s="3">
        <f>INDEX(Sheet6!H:H,MATCH(B486,Sheet6!A:A,0))</f>
        <v>37600</v>
      </c>
      <c r="W486" s="23">
        <v>0</v>
      </c>
      <c r="X486" s="3" t="str">
        <f>VLOOKUP(B486,Sheet4!A:N,14,FALSE)</f>
        <v>1210001,60|1210002,120|1210003,60</v>
      </c>
      <c r="Y486" s="23">
        <v>1120001</v>
      </c>
      <c r="Z486" s="23">
        <f t="shared" si="11"/>
        <v>376000</v>
      </c>
      <c r="AA486" s="27" t="str">
        <f>IF($E486=2,INDEX(Sheet2!Q:Q,MATCH($C486,Sheet2!$A:$A,0)),IF(OR(N486=3,N486=8,N486=13,,N486=38),INDEX(Sheet2!$AC:$AC,MATCH($N486,Sheet2!$AA:$AA,0))&amp;O486,INDEX(Sheet2!$AC:$AC,MATCH($N486,Sheet2!$AA:$AA,0))&amp;(O486/10)&amp;"%"))</f>
        <v>觉醒后基础防御力增加104</v>
      </c>
    </row>
    <row r="487" spans="1:27">
      <c r="A487" s="23" t="s">
        <v>53</v>
      </c>
      <c r="B487" s="23">
        <f t="shared" si="10"/>
        <v>2606</v>
      </c>
      <c r="C487" s="3">
        <v>26</v>
      </c>
      <c r="D487" s="3">
        <v>6</v>
      </c>
      <c r="E487" s="3">
        <f t="shared" si="21"/>
        <v>1</v>
      </c>
      <c r="F487" s="3">
        <f>IF(AND($D487=1,$E487=1),VLOOKUP($C487,Sheet2!$A:$J,3,0),IF($E487=2,INDEX(Sheet2!G:G,MATCH($C487,Sheet2!$A:$A,0)),F486))</f>
        <v>2601</v>
      </c>
      <c r="G487" s="3">
        <f>IF(AND($D487=1,$E487=1),VLOOKUP($C487,Sheet2!$A:$J,4,0),IF($E487=2,INDEX(Sheet2!H:H,MATCH($C487,Sheet2!$A:$A,0)),G486))</f>
        <v>2602</v>
      </c>
      <c r="H487" s="3">
        <f>IF(AND($D487=1,$E487=1),VLOOKUP($C487,Sheet2!$A:$J,5,0),IF($E487=2,INDEX(Sheet2!I:I,MATCH($C487,Sheet2!$A:$A,0)),H486))</f>
        <v>2603</v>
      </c>
      <c r="I487" s="3">
        <f>IF(AND($D487=1,$E487=1),VLOOKUP($C487,Sheet2!$A:$J,6,0),IF($E487=2,INDEX(Sheet2!J:J,MATCH($C487,Sheet2!$A:$A,0)),I486))</f>
        <v>0</v>
      </c>
      <c r="K487" s="31">
        <v>0</v>
      </c>
      <c r="L487" s="31">
        <v>0</v>
      </c>
      <c r="M487" s="31">
        <v>0</v>
      </c>
      <c r="N487" s="27">
        <f>VLOOKUP(B487,Sheet5!$D:$G,3,0)</f>
        <v>3</v>
      </c>
      <c r="O487" s="27">
        <f>VLOOKUP(B487,Sheet5!$D:$G,4,0)</f>
        <v>960</v>
      </c>
      <c r="P487" s="27" t="s">
        <v>59</v>
      </c>
      <c r="Q487" s="27">
        <f>IFERROR(VLOOKUP(R487,Sheet2!V:X,3,FALSE),VLOOKUP(B487,Sheet5!D:H,5,0))</f>
        <v>340020010</v>
      </c>
      <c r="R487" s="27" t="str">
        <f>IF(E487=2,INDEX(Sheet2!P:P,MATCH(C487,Sheet2!A:A,0)),INDEX(Sheet2!AB:AB,MATCH(N487,Sheet2!AA:AA,0)))</f>
        <v>生命强化</v>
      </c>
      <c r="S487" s="27" t="str">
        <f>IF($E487=2,INDEX(Sheet2!Q:Q,MATCH($C487,Sheet2!$A:$A,0)),IF(OR(N487=3,N487=8,N487=13,,N487=38),INDEX(Sheet2!$AC:$AC,MATCH($N487,Sheet2!$AA:$AA,0))&amp;O487,INDEX(Sheet2!$AC:$AC,MATCH($N487,Sheet2!$AA:$AA,0))&amp;(O487/10)&amp;"%"))</f>
        <v>觉醒后基础生命上限增加960</v>
      </c>
      <c r="T487" s="3" t="str">
        <f>INDEX(Sheet6!G:G,MATCH(B487,Sheet6!A:A,0))</f>
        <v>1210008,12</v>
      </c>
      <c r="U487" s="3">
        <v>1120001</v>
      </c>
      <c r="V487" s="3">
        <f>INDEX(Sheet6!H:H,MATCH(B487,Sheet6!A:A,0))</f>
        <v>51600</v>
      </c>
      <c r="W487" s="23">
        <v>0</v>
      </c>
      <c r="X487" s="3" t="str">
        <f>VLOOKUP(B487,Sheet4!A:N,14,FALSE)</f>
        <v>1210001,81|1210002,162|1210003,81</v>
      </c>
      <c r="Y487" s="23">
        <v>1120001</v>
      </c>
      <c r="Z487" s="23">
        <f t="shared" si="11"/>
        <v>516000</v>
      </c>
      <c r="AA487" s="27" t="str">
        <f>IF($E487=2,INDEX(Sheet2!Q:Q,MATCH($C487,Sheet2!$A:$A,0)),IF(OR(N487=3,N487=8,N487=13,,N487=38),INDEX(Sheet2!$AC:$AC,MATCH($N487,Sheet2!$AA:$AA,0))&amp;O487,INDEX(Sheet2!$AC:$AC,MATCH($N487,Sheet2!$AA:$AA,0))&amp;(O487/10)&amp;"%"))</f>
        <v>觉醒后基础生命上限增加960</v>
      </c>
    </row>
    <row r="488" spans="1:27">
      <c r="A488" s="23" t="s">
        <v>53</v>
      </c>
      <c r="B488" s="23">
        <f t="shared" si="10"/>
        <v>2607</v>
      </c>
      <c r="C488" s="3">
        <v>26</v>
      </c>
      <c r="D488" s="3">
        <v>7</v>
      </c>
      <c r="E488" s="3">
        <f t="shared" si="21"/>
        <v>1</v>
      </c>
      <c r="F488" s="3">
        <f>IF(AND($D488=1,$E488=1),VLOOKUP($C488,Sheet2!$A:$J,3,0),IF($E488=2,INDEX(Sheet2!G:G,MATCH($C488,Sheet2!$A:$A,0)),F487))</f>
        <v>2601</v>
      </c>
      <c r="G488" s="3">
        <f>IF(AND($D488=1,$E488=1),VLOOKUP($C488,Sheet2!$A:$J,4,0),IF($E488=2,INDEX(Sheet2!H:H,MATCH($C488,Sheet2!$A:$A,0)),G487))</f>
        <v>2602</v>
      </c>
      <c r="H488" s="3">
        <f>IF(AND($D488=1,$E488=1),VLOOKUP($C488,Sheet2!$A:$J,5,0),IF($E488=2,INDEX(Sheet2!I:I,MATCH($C488,Sheet2!$A:$A,0)),H487))</f>
        <v>2603</v>
      </c>
      <c r="I488" s="3">
        <f>IF(AND($D488=1,$E488=1),VLOOKUP($C488,Sheet2!$A:$J,6,0),IF($E488=2,INDEX(Sheet2!J:J,MATCH($C488,Sheet2!$A:$A,0)),I487))</f>
        <v>0</v>
      </c>
      <c r="K488" s="31">
        <v>0</v>
      </c>
      <c r="L488" s="31">
        <v>0</v>
      </c>
      <c r="M488" s="31">
        <v>0</v>
      </c>
      <c r="N488" s="27">
        <f>VLOOKUP(B488,Sheet5!$D:$G,3,0)</f>
        <v>38</v>
      </c>
      <c r="O488" s="27">
        <f>VLOOKUP(B488,Sheet5!$D:$G,4,0)</f>
        <v>30</v>
      </c>
      <c r="P488" s="27" t="s">
        <v>60</v>
      </c>
      <c r="Q488" s="27">
        <f>IFERROR(VLOOKUP(R488,Sheet2!V:X,3,FALSE),VLOOKUP(B488,Sheet5!D:H,5,0))</f>
        <v>340020011</v>
      </c>
      <c r="R488" s="27" t="str">
        <f>IF(E488=2,INDEX(Sheet2!P:P,MATCH(C488,Sheet2!A:A,0)),INDEX(Sheet2!AB:AB,MATCH(N488,Sheet2!AA:AA,0)))</f>
        <v>速度强化</v>
      </c>
      <c r="S488" s="27" t="str">
        <f>IF($E488=2,INDEX(Sheet2!Q:Q,MATCH($C488,Sheet2!$A:$A,0)),IF(OR(N488=3,N488=8,N488=13,,N488=38),INDEX(Sheet2!$AC:$AC,MATCH($N488,Sheet2!$AA:$AA,0))&amp;O488,INDEX(Sheet2!$AC:$AC,MATCH($N488,Sheet2!$AA:$AA,0))&amp;(O488/10)&amp;"%"))</f>
        <v>觉醒后基础速度增加30</v>
      </c>
      <c r="T488" s="3" t="str">
        <f>INDEX(Sheet6!G:G,MATCH(B488,Sheet6!A:A,0))</f>
        <v>1210008,16</v>
      </c>
      <c r="U488" s="3">
        <v>1120001</v>
      </c>
      <c r="V488" s="3">
        <f>INDEX(Sheet6!H:H,MATCH(B488,Sheet6!A:A,0))</f>
        <v>69600</v>
      </c>
      <c r="W488" s="23">
        <v>0</v>
      </c>
      <c r="X488" s="3" t="str">
        <f>VLOOKUP(B488,Sheet4!A:N,14,FALSE)</f>
        <v>1210001,105|1210002,210|1210003,105</v>
      </c>
      <c r="Y488" s="23">
        <v>1120001</v>
      </c>
      <c r="Z488" s="23">
        <f t="shared" si="11"/>
        <v>696000</v>
      </c>
      <c r="AA488" s="27" t="str">
        <f>IF($E488=2,INDEX(Sheet2!Q:Q,MATCH($C488,Sheet2!$A:$A,0)),IF(OR(N488=3,N488=8,N488=13,,N488=38),INDEX(Sheet2!$AC:$AC,MATCH($N488,Sheet2!$AA:$AA,0))&amp;O488,INDEX(Sheet2!$AC:$AC,MATCH($N488,Sheet2!$AA:$AA,0))&amp;(O488/10)&amp;"%"))</f>
        <v>觉醒后基础速度增加30</v>
      </c>
    </row>
    <row r="489" spans="1:27">
      <c r="A489" s="23" t="s">
        <v>53</v>
      </c>
      <c r="B489" s="23">
        <f t="shared" ref="B489:B509" si="23">C489*100+D489</f>
        <v>2608</v>
      </c>
      <c r="C489" s="3">
        <v>26</v>
      </c>
      <c r="D489" s="3">
        <v>8</v>
      </c>
      <c r="E489" s="3">
        <f t="shared" si="21"/>
        <v>1</v>
      </c>
      <c r="F489" s="3">
        <f>IF(AND($D489=1,$E489=1),VLOOKUP($C489,Sheet2!$A:$J,3,0),IF($E489=2,INDEX(Sheet2!G:G,MATCH($C489,Sheet2!$A:$A,0)),F488))</f>
        <v>2601</v>
      </c>
      <c r="G489" s="3">
        <f>IF(AND($D489=1,$E489=1),VLOOKUP($C489,Sheet2!$A:$J,4,0),IF($E489=2,INDEX(Sheet2!H:H,MATCH($C489,Sheet2!$A:$A,0)),G488))</f>
        <v>2602</v>
      </c>
      <c r="H489" s="3">
        <f>IF(AND($D489=1,$E489=1),VLOOKUP($C489,Sheet2!$A:$J,5,0),IF($E489=2,INDEX(Sheet2!I:I,MATCH($C489,Sheet2!$A:$A,0)),H488))</f>
        <v>2603</v>
      </c>
      <c r="I489" s="3">
        <f>IF(AND($D489=1,$E489=1),VLOOKUP($C489,Sheet2!$A:$J,6,0),IF($E489=2,INDEX(Sheet2!J:J,MATCH($C489,Sheet2!$A:$A,0)),I488))</f>
        <v>0</v>
      </c>
      <c r="K489" s="31">
        <v>0</v>
      </c>
      <c r="L489" s="31">
        <v>0</v>
      </c>
      <c r="M489" s="31">
        <v>0</v>
      </c>
      <c r="N489" s="27">
        <f>VLOOKUP(B489,Sheet5!$D:$G,3,0)</f>
        <v>13</v>
      </c>
      <c r="O489" s="27">
        <f>VLOOKUP(B489,Sheet5!$D:$G,4,0)</f>
        <v>52</v>
      </c>
      <c r="P489" s="27" t="s">
        <v>54</v>
      </c>
      <c r="Q489" s="27">
        <f>IFERROR(VLOOKUP(R489,Sheet2!V:X,3,FALSE),VLOOKUP(B489,Sheet5!D:H,5,0))</f>
        <v>340020005</v>
      </c>
      <c r="R489" s="27" t="str">
        <f>IF($E489=2,INDEX(Sheet2!P:P,MATCH($C489,Sheet2!$A:$A,0)),INDEX(Sheet2!$AB:$AB,MATCH($N489,Sheet2!$AA:$AA,0)))</f>
        <v>防御强化</v>
      </c>
      <c r="S489" s="27" t="str">
        <f>IF($E489=2,INDEX(Sheet2!Q:Q,MATCH($C489,Sheet2!$A:$A,0)),IF(OR(N489=3,N489=8,N489=13,,N489=38),INDEX(Sheet2!$AC:$AC,MATCH($N489,Sheet2!$AA:$AA,0))&amp;O489,INDEX(Sheet2!$AC:$AC,MATCH($N489,Sheet2!$AA:$AA,0))&amp;(O489/10)&amp;"%"))</f>
        <v>觉醒后基础防御力增加52</v>
      </c>
      <c r="T489" s="3" t="str">
        <f>INDEX(Sheet6!G:G,MATCH(B489,Sheet6!A:A,0))</f>
        <v>1210008,5|1430002,1</v>
      </c>
      <c r="U489" s="3">
        <v>1120001</v>
      </c>
      <c r="V489" s="3">
        <f>INDEX(Sheet6!H:H,MATCH(B489,Sheet6!A:A,0))</f>
        <v>15600</v>
      </c>
      <c r="W489" s="23">
        <v>0</v>
      </c>
      <c r="X489" s="3" t="s">
        <v>1351</v>
      </c>
      <c r="Y489" s="23">
        <v>1120001</v>
      </c>
      <c r="Z489" s="23">
        <v>83000</v>
      </c>
      <c r="AA489" s="27" t="str">
        <f>IF($E489=2,INDEX(Sheet2!Q:Q,MATCH($C489,Sheet2!$A:$A,0)),IF(OR(N489=3,N489=8,N489=13,,N489=38),INDEX(Sheet2!$AC:$AC,MATCH($N489,Sheet2!$AA:$AA,0))&amp;O489,INDEX(Sheet2!$AC:$AC,MATCH($N489,Sheet2!$AA:$AA,0))&amp;(O489/10)&amp;"%"))</f>
        <v>觉醒后基础防御力增加52</v>
      </c>
    </row>
    <row r="490" spans="1:27">
      <c r="A490" s="23" t="s">
        <v>53</v>
      </c>
      <c r="B490" s="23">
        <f t="shared" si="23"/>
        <v>2609</v>
      </c>
      <c r="C490" s="3">
        <v>26</v>
      </c>
      <c r="D490" s="3">
        <v>9</v>
      </c>
      <c r="E490" s="3">
        <f t="shared" si="21"/>
        <v>1</v>
      </c>
      <c r="F490" s="3">
        <f>IF(AND($D490=1,$E490=1),VLOOKUP($C490,Sheet2!$A:$J,3,0),IF($E490=2,INDEX(Sheet2!G:G,MATCH($C490,Sheet2!$A:$A,0)),F489))</f>
        <v>2601</v>
      </c>
      <c r="G490" s="3">
        <f>IF(AND($D490=1,$E490=1),VLOOKUP($C490,Sheet2!$A:$J,4,0),IF($E490=2,INDEX(Sheet2!H:H,MATCH($C490,Sheet2!$A:$A,0)),G489))</f>
        <v>2602</v>
      </c>
      <c r="H490" s="3">
        <f>IF(AND($D490=1,$E490=1),VLOOKUP($C490,Sheet2!$A:$J,5,0),IF($E490=2,INDEX(Sheet2!I:I,MATCH($C490,Sheet2!$A:$A,0)),H489))</f>
        <v>2603</v>
      </c>
      <c r="I490" s="3">
        <f>IF(AND($D490=1,$E490=1),VLOOKUP($C490,Sheet2!$A:$J,6,0),IF($E490=2,INDEX(Sheet2!J:J,MATCH($C490,Sheet2!$A:$A,0)),I489))</f>
        <v>0</v>
      </c>
      <c r="K490" s="31">
        <v>0</v>
      </c>
      <c r="L490" s="31">
        <v>0</v>
      </c>
      <c r="M490" s="31">
        <v>0</v>
      </c>
      <c r="N490" s="27">
        <f>VLOOKUP(B490,Sheet5!$D:$G,3,0)</f>
        <v>3</v>
      </c>
      <c r="O490" s="27">
        <f>VLOOKUP(B490,Sheet5!$D:$G,4,0)</f>
        <v>480</v>
      </c>
      <c r="P490" s="27" t="s">
        <v>55</v>
      </c>
      <c r="Q490" s="27">
        <f>IFERROR(VLOOKUP(R490,Sheet2!V:X,3,FALSE),VLOOKUP(B490,Sheet5!D:H,5,0))</f>
        <v>340020009</v>
      </c>
      <c r="R490" s="27" t="str">
        <f>IF(E490=2,INDEX(Sheet2!P:P,MATCH(C490,Sheet2!A:A,0)),INDEX(Sheet2!AB:AB,MATCH(N490,Sheet2!AA:AA,0)))</f>
        <v>生命强化</v>
      </c>
      <c r="S490" s="27" t="str">
        <f>IF($E490=2,INDEX(Sheet2!Q:Q,MATCH($C490,Sheet2!$A:$A,0)),IF(OR(N490=3,N490=8,N490=13,,N490=38),INDEX(Sheet2!$AC:$AC,MATCH($N490,Sheet2!$AA:$AA,0))&amp;O490,INDEX(Sheet2!$AC:$AC,MATCH($N490,Sheet2!$AA:$AA,0))&amp;(O490/10)&amp;"%"))</f>
        <v>觉醒后基础生命上限增加480</v>
      </c>
      <c r="T490" s="3" t="str">
        <f>INDEX(Sheet6!G:G,MATCH(B490,Sheet6!A:A,0))</f>
        <v>1210008,8|1430002,2</v>
      </c>
      <c r="U490" s="3">
        <v>1120001</v>
      </c>
      <c r="V490" s="3">
        <f>INDEX(Sheet6!H:H,MATCH(B490,Sheet6!A:A,0))</f>
        <v>18000</v>
      </c>
      <c r="W490" s="23">
        <v>0</v>
      </c>
      <c r="X490" s="3" t="s">
        <v>1352</v>
      </c>
      <c r="Y490" s="23">
        <v>1120001</v>
      </c>
      <c r="Z490" s="23">
        <v>96000</v>
      </c>
      <c r="AA490" s="27" t="str">
        <f>IF($E490=2,INDEX(Sheet2!Q:Q,MATCH($C490,Sheet2!$A:$A,0)),IF(OR(N490=3,N490=8,N490=13,,N490=38),INDEX(Sheet2!$AC:$AC,MATCH($N490,Sheet2!$AA:$AA,0))&amp;O490,INDEX(Sheet2!$AC:$AC,MATCH($N490,Sheet2!$AA:$AA,0))&amp;(O490/10)&amp;"%"))</f>
        <v>觉醒后基础生命上限增加480</v>
      </c>
    </row>
    <row r="491" spans="1:27">
      <c r="A491" s="23" t="s">
        <v>53</v>
      </c>
      <c r="B491" s="23">
        <f t="shared" si="23"/>
        <v>2610</v>
      </c>
      <c r="C491" s="3">
        <v>26</v>
      </c>
      <c r="D491" s="3">
        <v>10</v>
      </c>
      <c r="E491" s="3">
        <f t="shared" si="21"/>
        <v>1</v>
      </c>
      <c r="F491" s="3">
        <f>IF(AND($D491=1,$E491=1),VLOOKUP($C491,Sheet2!$A:$J,3,0),IF($E491=2,INDEX(Sheet2!G:G,MATCH($C491,Sheet2!$A:$A,0)),F490))</f>
        <v>2601</v>
      </c>
      <c r="G491" s="3">
        <f>IF(AND($D491=1,$E491=1),VLOOKUP($C491,Sheet2!$A:$J,4,0),IF($E491=2,INDEX(Sheet2!H:H,MATCH($C491,Sheet2!$A:$A,0)),G490))</f>
        <v>2602</v>
      </c>
      <c r="H491" s="3">
        <f>IF(AND($D491=1,$E491=1),VLOOKUP($C491,Sheet2!$A:$J,5,0),IF($E491=2,INDEX(Sheet2!I:I,MATCH($C491,Sheet2!$A:$A,0)),H490))</f>
        <v>2603</v>
      </c>
      <c r="I491" s="3">
        <f>IF(AND($D491=1,$E491=1),VLOOKUP($C491,Sheet2!$A:$J,6,0),IF($E491=2,INDEX(Sheet2!J:J,MATCH($C491,Sheet2!$A:$A,0)),I490))</f>
        <v>0</v>
      </c>
      <c r="K491" s="31">
        <v>0</v>
      </c>
      <c r="L491" s="31">
        <v>0</v>
      </c>
      <c r="M491" s="31">
        <v>0</v>
      </c>
      <c r="N491" s="27">
        <f>VLOOKUP(B491,Sheet5!$D:$G,3,0)</f>
        <v>13</v>
      </c>
      <c r="O491" s="27">
        <f>VLOOKUP(B491,Sheet5!$D:$G,4,0)</f>
        <v>52</v>
      </c>
      <c r="P491" s="27" t="s">
        <v>56</v>
      </c>
      <c r="Q491" s="27">
        <f>IFERROR(VLOOKUP(R491,Sheet2!V:X,3,FALSE),VLOOKUP(B491,Sheet5!D:H,5,0))</f>
        <v>340020005</v>
      </c>
      <c r="R491" s="27" t="str">
        <f>IF(E491=2,INDEX(Sheet2!P:P,MATCH(C491,Sheet2!A:A,0)),INDEX(Sheet2!AB:AB,MATCH(N491,Sheet2!AA:AA,0)))</f>
        <v>防御强化</v>
      </c>
      <c r="S491" s="27" t="str">
        <f>IF($E491=2,INDEX(Sheet2!Q:Q,MATCH($C491,Sheet2!$A:$A,0)),IF(OR(N491=3,N491=8,N491=13,,N491=38),INDEX(Sheet2!$AC:$AC,MATCH($N491,Sheet2!$AA:$AA,0))&amp;O491,INDEX(Sheet2!$AC:$AC,MATCH($N491,Sheet2!$AA:$AA,0))&amp;(O491/10)&amp;"%"))</f>
        <v>觉醒后基础防御力增加52</v>
      </c>
      <c r="T491" s="3" t="str">
        <f>INDEX(Sheet6!G:G,MATCH(B491,Sheet6!A:A,0))</f>
        <v>1210008,10|1430002,3</v>
      </c>
      <c r="U491" s="3">
        <v>1120001</v>
      </c>
      <c r="V491" s="3">
        <f>INDEX(Sheet6!H:H,MATCH(B491,Sheet6!A:A,0))</f>
        <v>27000</v>
      </c>
      <c r="W491" s="23">
        <v>0</v>
      </c>
      <c r="X491" s="3" t="s">
        <v>1353</v>
      </c>
      <c r="Y491" s="23">
        <v>1120001</v>
      </c>
      <c r="Z491" s="23">
        <v>144000</v>
      </c>
      <c r="AA491" s="27" t="str">
        <f>IF($E491=2,INDEX(Sheet2!Q:Q,MATCH($C491,Sheet2!$A:$A,0)),IF(OR(N491=3,N491=8,N491=13,,N491=38),INDEX(Sheet2!$AC:$AC,MATCH($N491,Sheet2!$AA:$AA,0))&amp;O491,INDEX(Sheet2!$AC:$AC,MATCH($N491,Sheet2!$AA:$AA,0))&amp;(O491/10)&amp;"%"))</f>
        <v>觉醒后基础防御力增加52</v>
      </c>
    </row>
    <row r="492" spans="1:27">
      <c r="A492" s="23" t="s">
        <v>53</v>
      </c>
      <c r="B492" s="23">
        <f t="shared" si="23"/>
        <v>2611</v>
      </c>
      <c r="C492" s="3">
        <v>26</v>
      </c>
      <c r="D492" s="3">
        <v>11</v>
      </c>
      <c r="E492" s="3">
        <f t="shared" si="21"/>
        <v>1</v>
      </c>
      <c r="F492" s="3">
        <f>IF(AND($D492=1,$E492=1),VLOOKUP($C492,Sheet2!$A:$J,3,0),IF($E492=2,INDEX(Sheet2!G:G,MATCH($C492,Sheet2!$A:$A,0)),F491))</f>
        <v>2601</v>
      </c>
      <c r="G492" s="3">
        <f>IF(AND($D492=1,$E492=1),VLOOKUP($C492,Sheet2!$A:$J,4,0),IF($E492=2,INDEX(Sheet2!H:H,MATCH($C492,Sheet2!$A:$A,0)),G491))</f>
        <v>2602</v>
      </c>
      <c r="H492" s="3">
        <f>IF(AND($D492=1,$E492=1),VLOOKUP($C492,Sheet2!$A:$J,5,0),IF($E492=2,INDEX(Sheet2!I:I,MATCH($C492,Sheet2!$A:$A,0)),H491))</f>
        <v>2603</v>
      </c>
      <c r="I492" s="3">
        <f>IF(AND($D492=1,$E492=1),VLOOKUP($C492,Sheet2!$A:$J,6,0),IF($E492=2,INDEX(Sheet2!J:J,MATCH($C492,Sheet2!$A:$A,0)),I491))</f>
        <v>0</v>
      </c>
      <c r="K492" s="31">
        <v>0</v>
      </c>
      <c r="L492" s="31">
        <v>0</v>
      </c>
      <c r="M492" s="31">
        <v>0</v>
      </c>
      <c r="N492" s="27">
        <f>VLOOKUP(B492,Sheet5!$D:$G,3,0)</f>
        <v>33</v>
      </c>
      <c r="O492" s="27">
        <f>VLOOKUP(B492,Sheet5!$D:$G,4,0)</f>
        <v>40</v>
      </c>
      <c r="P492" s="27" t="s">
        <v>57</v>
      </c>
      <c r="Q492" s="27">
        <f>IFERROR(VLOOKUP(R492,Sheet2!V:X,3,FALSE),VLOOKUP(B492,Sheet5!D:H,5,0))</f>
        <v>340020003</v>
      </c>
      <c r="R492" s="27" t="str">
        <f>IF(E492=2,INDEX(Sheet2!P:P,MATCH(C492,Sheet2!A:A,0)),INDEX(Sheet2!AB:AB,MATCH(N492,Sheet2!AA:AA,0)))</f>
        <v>抵抗强化</v>
      </c>
      <c r="S492" s="27" t="str">
        <f>IF($E492=2,INDEX(Sheet2!Q:Q,MATCH($C492,Sheet2!$A:$A,0)),IF(OR(N492=3,N492=8,N492=13,,N492=38),INDEX(Sheet2!$AC:$AC,MATCH($N492,Sheet2!$AA:$AA,0))&amp;O492,INDEX(Sheet2!$AC:$AC,MATCH($N492,Sheet2!$AA:$AA,0))&amp;(O492/10)&amp;"%"))</f>
        <v>觉醒后基础效果抵抗增加4%</v>
      </c>
      <c r="T492" s="3" t="str">
        <f>INDEX(Sheet6!G:G,MATCH(B492,Sheet6!A:A,0))</f>
        <v>1210008,12|1430002,4</v>
      </c>
      <c r="U492" s="3">
        <v>1120001</v>
      </c>
      <c r="V492" s="3">
        <f>INDEX(Sheet6!H:H,MATCH(B492,Sheet6!A:A,0))</f>
        <v>40350</v>
      </c>
      <c r="W492" s="23">
        <v>0</v>
      </c>
      <c r="X492" s="3" t="s">
        <v>1354</v>
      </c>
      <c r="Y492" s="23">
        <v>1120001</v>
      </c>
      <c r="Z492" s="23">
        <v>215000</v>
      </c>
      <c r="AA492" s="27" t="str">
        <f>IF($E492=2,INDEX(Sheet2!Q:Q,MATCH($C492,Sheet2!$A:$A,0)),IF(OR(N492=3,N492=8,N492=13,,N492=38),INDEX(Sheet2!$AC:$AC,MATCH($N492,Sheet2!$AA:$AA,0))&amp;O492,INDEX(Sheet2!$AC:$AC,MATCH($N492,Sheet2!$AA:$AA,0))&amp;(O492/10)&amp;"%"))</f>
        <v>觉醒后基础效果抵抗增加4%</v>
      </c>
    </row>
    <row r="493" spans="1:27">
      <c r="A493" s="23" t="s">
        <v>53</v>
      </c>
      <c r="B493" s="23">
        <f t="shared" si="23"/>
        <v>2612</v>
      </c>
      <c r="C493" s="3">
        <v>26</v>
      </c>
      <c r="D493" s="3">
        <v>12</v>
      </c>
      <c r="E493" s="3">
        <f t="shared" si="21"/>
        <v>1</v>
      </c>
      <c r="F493" s="3">
        <f>IF(AND($D493=1,$E493=1),VLOOKUP($C493,Sheet2!$A:$J,3,0),IF($E493=2,INDEX(Sheet2!G:G,MATCH($C493,Sheet2!$A:$A,0)),F492))</f>
        <v>2601</v>
      </c>
      <c r="G493" s="3">
        <f>IF(AND($D493=1,$E493=1),VLOOKUP($C493,Sheet2!$A:$J,4,0),IF($E493=2,INDEX(Sheet2!H:H,MATCH($C493,Sheet2!$A:$A,0)),G492))</f>
        <v>2602</v>
      </c>
      <c r="H493" s="3">
        <f>IF(AND($D493=1,$E493=1),VLOOKUP($C493,Sheet2!$A:$J,5,0),IF($E493=2,INDEX(Sheet2!I:I,MATCH($C493,Sheet2!$A:$A,0)),H492))</f>
        <v>2603</v>
      </c>
      <c r="I493" s="3">
        <f>IF(AND($D493=1,$E493=1),VLOOKUP($C493,Sheet2!$A:$J,6,0),IF($E493=2,INDEX(Sheet2!J:J,MATCH($C493,Sheet2!$A:$A,0)),I492))</f>
        <v>0</v>
      </c>
      <c r="K493" s="31">
        <v>0</v>
      </c>
      <c r="L493" s="31">
        <v>0</v>
      </c>
      <c r="M493" s="31">
        <v>0</v>
      </c>
      <c r="N493" s="27">
        <f>VLOOKUP(B493,Sheet5!$D:$G,3,0)</f>
        <v>13</v>
      </c>
      <c r="O493" s="27">
        <f>VLOOKUP(B493,Sheet5!$D:$G,4,0)</f>
        <v>104</v>
      </c>
      <c r="P493" s="27" t="s">
        <v>58</v>
      </c>
      <c r="Q493" s="27">
        <f>IFERROR(VLOOKUP(R493,Sheet2!V:X,3,FALSE),VLOOKUP(B493,Sheet5!D:H,5,0))</f>
        <v>340020004</v>
      </c>
      <c r="R493" s="27" t="str">
        <f>IF(E493=2,INDEX(Sheet2!P:P,MATCH(C493,Sheet2!A:A,0)),INDEX(Sheet2!AB:AB,MATCH(N493,Sheet2!AA:AA,0)))</f>
        <v>防御强化</v>
      </c>
      <c r="S493" s="27" t="str">
        <f>IF($E493=2,INDEX(Sheet2!Q:Q,MATCH($C493,Sheet2!$A:$A,0)),IF(OR(N493=3,N493=8,N493=13,,N493=38),INDEX(Sheet2!$AC:$AC,MATCH($N493,Sheet2!$AA:$AA,0))&amp;O493,INDEX(Sheet2!$AC:$AC,MATCH($N493,Sheet2!$AA:$AA,0))&amp;(O493/10)&amp;"%"))</f>
        <v>觉醒后基础防御力增加104</v>
      </c>
      <c r="T493" s="3" t="str">
        <f>INDEX(Sheet6!G:G,MATCH(B493,Sheet6!A:A,0))</f>
        <v>1210008,16|1430002,5</v>
      </c>
      <c r="U493" s="3">
        <v>1120001</v>
      </c>
      <c r="V493" s="3">
        <f>INDEX(Sheet6!H:H,MATCH(B493,Sheet6!A:A,0))</f>
        <v>56400</v>
      </c>
      <c r="W493" s="23">
        <v>0</v>
      </c>
      <c r="X493" s="3" t="s">
        <v>1355</v>
      </c>
      <c r="Y493" s="23">
        <v>1120001</v>
      </c>
      <c r="Z493" s="23">
        <v>300000</v>
      </c>
      <c r="AA493" s="27" t="str">
        <f>IF($E493=2,INDEX(Sheet2!Q:Q,MATCH($C493,Sheet2!$A:$A,0)),IF(OR(N493=3,N493=8,N493=13,,N493=38),INDEX(Sheet2!$AC:$AC,MATCH($N493,Sheet2!$AA:$AA,0))&amp;O493,INDEX(Sheet2!$AC:$AC,MATCH($N493,Sheet2!$AA:$AA,0))&amp;(O493/10)&amp;"%"))</f>
        <v>觉醒后基础防御力增加104</v>
      </c>
    </row>
    <row r="494" spans="1:27">
      <c r="A494" s="23" t="s">
        <v>53</v>
      </c>
      <c r="B494" s="23">
        <f t="shared" si="23"/>
        <v>2613</v>
      </c>
      <c r="C494" s="3">
        <v>26</v>
      </c>
      <c r="D494" s="3">
        <v>13</v>
      </c>
      <c r="E494" s="3">
        <f t="shared" si="21"/>
        <v>1</v>
      </c>
      <c r="F494" s="3">
        <f>IF(AND($D494=1,$E494=1),VLOOKUP($C494,Sheet2!$A:$J,3,0),IF($E494=2,INDEX(Sheet2!G:G,MATCH($C494,Sheet2!$A:$A,0)),F493))</f>
        <v>2601</v>
      </c>
      <c r="G494" s="3">
        <f>IF(AND($D494=1,$E494=1),VLOOKUP($C494,Sheet2!$A:$J,4,0),IF($E494=2,INDEX(Sheet2!H:H,MATCH($C494,Sheet2!$A:$A,0)),G493))</f>
        <v>2602</v>
      </c>
      <c r="H494" s="3">
        <f>IF(AND($D494=1,$E494=1),VLOOKUP($C494,Sheet2!$A:$J,5,0),IF($E494=2,INDEX(Sheet2!I:I,MATCH($C494,Sheet2!$A:$A,0)),H493))</f>
        <v>2603</v>
      </c>
      <c r="I494" s="3">
        <f>IF(AND($D494=1,$E494=1),VLOOKUP($C494,Sheet2!$A:$J,6,0),IF($E494=2,INDEX(Sheet2!J:J,MATCH($C494,Sheet2!$A:$A,0)),I493))</f>
        <v>0</v>
      </c>
      <c r="K494" s="31">
        <v>0</v>
      </c>
      <c r="L494" s="31">
        <v>0</v>
      </c>
      <c r="M494" s="31">
        <v>0</v>
      </c>
      <c r="N494" s="27">
        <f>VLOOKUP(B494,Sheet5!$D:$G,3,0)</f>
        <v>3</v>
      </c>
      <c r="O494" s="27">
        <f>VLOOKUP(B494,Sheet5!$D:$G,4,0)</f>
        <v>960</v>
      </c>
      <c r="P494" s="27" t="s">
        <v>59</v>
      </c>
      <c r="Q494" s="27">
        <f>IFERROR(VLOOKUP(R494,Sheet2!V:X,3,FALSE),VLOOKUP(B494,Sheet5!D:H,5,0))</f>
        <v>340020010</v>
      </c>
      <c r="R494" s="27" t="str">
        <f>IF(E494=2,INDEX(Sheet2!P:P,MATCH(C494,Sheet2!A:A,0)),INDEX(Sheet2!AB:AB,MATCH(N494,Sheet2!AA:AA,0)))</f>
        <v>生命强化</v>
      </c>
      <c r="S494" s="27" t="str">
        <f>IF($E494=2,INDEX(Sheet2!Q:Q,MATCH($C494,Sheet2!$A:$A,0)),IF(OR(N494=3,N494=8,N494=13,,N494=38),INDEX(Sheet2!$AC:$AC,MATCH($N494,Sheet2!$AA:$AA,0))&amp;O494,INDEX(Sheet2!$AC:$AC,MATCH($N494,Sheet2!$AA:$AA,0))&amp;(O494/10)&amp;"%"))</f>
        <v>觉醒后基础生命上限增加960</v>
      </c>
      <c r="T494" s="3" t="str">
        <f>INDEX(Sheet6!G:G,MATCH(B494,Sheet6!A:A,0))</f>
        <v>1210008,18|1430002,6</v>
      </c>
      <c r="U494" s="3">
        <v>1120001</v>
      </c>
      <c r="V494" s="3">
        <f>INDEX(Sheet6!H:H,MATCH(B494,Sheet6!A:A,0))</f>
        <v>77400</v>
      </c>
      <c r="W494" s="23">
        <v>0</v>
      </c>
      <c r="X494" s="3" t="s">
        <v>1356</v>
      </c>
      <c r="Y494" s="23">
        <v>1120001</v>
      </c>
      <c r="Z494" s="23">
        <v>412000</v>
      </c>
      <c r="AA494" s="27" t="str">
        <f>IF($E494=2,INDEX(Sheet2!Q:Q,MATCH($C494,Sheet2!$A:$A,0)),IF(OR(N494=3,N494=8,N494=13,,N494=38),INDEX(Sheet2!$AC:$AC,MATCH($N494,Sheet2!$AA:$AA,0))&amp;O494,INDEX(Sheet2!$AC:$AC,MATCH($N494,Sheet2!$AA:$AA,0))&amp;(O494/10)&amp;"%"))</f>
        <v>觉醒后基础生命上限增加960</v>
      </c>
    </row>
    <row r="495" spans="1:27">
      <c r="A495" s="23" t="s">
        <v>53</v>
      </c>
      <c r="B495" s="23">
        <f t="shared" si="23"/>
        <v>2614</v>
      </c>
      <c r="C495" s="3">
        <v>26</v>
      </c>
      <c r="D495" s="3">
        <v>14</v>
      </c>
      <c r="E495" s="3">
        <f t="shared" si="21"/>
        <v>2</v>
      </c>
      <c r="F495" s="3">
        <f>IF(AND($D495=1,$E495=1),VLOOKUP($C495,Sheet2!$A:$J,3,0),IF($E495=2,INDEX(Sheet2!G:G,MATCH($C495,Sheet2!$A:$A,0)+1),F494))</f>
        <v>2601</v>
      </c>
      <c r="G495" s="3">
        <f>IF(AND($D495=1,$E495=1),VLOOKUP($C495,Sheet2!$A:$J,4,0),IF($E495=2,INDEX(Sheet2!H:H,MATCH($C495,Sheet2!$A:$A,0)+1),G494))</f>
        <v>2602</v>
      </c>
      <c r="H495" s="3">
        <f>IF(AND($D495=1,$E495=1),VLOOKUP($C495,Sheet2!$A:$J,5,0),IF($E495=2,INDEX(Sheet2!I:I,MATCH($C495,Sheet2!$A:$A,0)+1),H494))</f>
        <v>2604</v>
      </c>
      <c r="I495" s="3">
        <f>IF(AND($D495=1,$E495=1),VLOOKUP($C495,Sheet2!$A:$J,6,0),IF($E495=2,INDEX(Sheet2!J:J,MATCH($C495,Sheet2!$A:$A,0)+1),I494))</f>
        <v>0</v>
      </c>
      <c r="K495" s="31">
        <v>0</v>
      </c>
      <c r="L495" s="31">
        <v>0</v>
      </c>
      <c r="M495" s="31">
        <v>0</v>
      </c>
      <c r="N495" s="27">
        <f>VLOOKUP(B495,Sheet5!$D:$G,3,0)</f>
        <v>0</v>
      </c>
      <c r="O495" s="27">
        <f>VLOOKUP(B495,Sheet5!$D:$G,4,0)</f>
        <v>0</v>
      </c>
      <c r="P495" s="27" t="s">
        <v>60</v>
      </c>
      <c r="Q495" s="27">
        <f>IFERROR(VLOOKUP(R495,Sheet2!V:X,3,FALSE),VLOOKUP(B495,Sheet5!D:H,5,0))</f>
        <v>311002603</v>
      </c>
      <c r="R495" s="27" t="str">
        <f>IF(E495=2,INDEX(Sheet2!P:P,MATCH(C495,Sheet2!A:A,0)+1),INDEX(Sheet2!AB:AB,MATCH(N495,Sheet2!AA:AA,0)))</f>
        <v>吹雪组的激励</v>
      </c>
      <c r="S495" s="27" t="s">
        <v>2335</v>
      </c>
      <c r="T495" s="3" t="str">
        <f>INDEX(Sheet6!G:G,MATCH(B495,Sheet6!A:A,0))</f>
        <v>1430004,1</v>
      </c>
      <c r="U495" s="3">
        <v>1120001</v>
      </c>
      <c r="V495" s="3">
        <f>INDEX(Sheet6!H:H,MATCH(B495,Sheet6!A:A,0))</f>
        <v>104400</v>
      </c>
      <c r="W495" s="23">
        <v>0</v>
      </c>
      <c r="X495" s="3" t="s">
        <v>1357</v>
      </c>
      <c r="Y495" s="23">
        <v>1120001</v>
      </c>
      <c r="Z495" s="23">
        <v>556000</v>
      </c>
      <c r="AA495" s="27" t="str">
        <f>IF($E495=2,INDEX(Sheet2!Q:Q,MATCH($C495,Sheet2!$A:$A,0)+1),IF(OR(N495=3,N495=8,N495=13,,N495=38),INDEX(Sheet2!$AC:$AC,MATCH($N495,Sheet2!$AA:$AA,0))&amp;O495,INDEX(Sheet2!$AC:$AC,MATCH($N495,Sheet2!$AA:$AA,0))&amp;(O495/10)&amp;"%"))</f>
        <v>将自身当前行动回合&lt;color=#e56000&gt;给予&lt;/color&gt;1名友方单位，友方可&lt;color=#e56000&gt;立即行动&lt;/color&gt;并为我方全体提升&lt;color=#e56000&gt;3&lt;/color&gt;点速度，持续1回合</v>
      </c>
    </row>
    <row r="496" spans="1:27">
      <c r="A496" s="23" t="s">
        <v>53</v>
      </c>
      <c r="B496" s="23">
        <f t="shared" si="23"/>
        <v>2615</v>
      </c>
      <c r="C496" s="3">
        <v>26</v>
      </c>
      <c r="D496" s="3">
        <v>15</v>
      </c>
      <c r="E496" s="3">
        <f t="shared" si="21"/>
        <v>1</v>
      </c>
      <c r="F496" s="3">
        <f>IF(AND($D496=1,$E496=1),VLOOKUP($C496,Sheet2!$A:$J,3,0),IF($E496=2,INDEX(Sheet2!G:G,MATCH($C496,Sheet2!$A:$A,0)+1),F495))</f>
        <v>2601</v>
      </c>
      <c r="G496" s="3">
        <f>IF(AND($D496=1,$E496=1),VLOOKUP($C496,Sheet2!$A:$J,4,0),IF($E496=2,INDEX(Sheet2!H:H,MATCH($C496,Sheet2!$A:$A,0)+1),G495))</f>
        <v>2602</v>
      </c>
      <c r="H496" s="3">
        <f>IF(AND($D496=1,$E496=1),VLOOKUP($C496,Sheet2!$A:$J,5,0),IF($E496=2,INDEX(Sheet2!I:I,MATCH($C496,Sheet2!$A:$A,0)+1),H495))</f>
        <v>2604</v>
      </c>
      <c r="I496" s="3">
        <f>IF(AND($D496=1,$E496=1),VLOOKUP($C496,Sheet2!$A:$J,6,0),IF($E496=2,INDEX(Sheet2!J:J,MATCH($C496,Sheet2!$A:$A,0)+1),I495))</f>
        <v>0</v>
      </c>
      <c r="K496" s="31">
        <v>0</v>
      </c>
      <c r="L496" s="31">
        <v>0</v>
      </c>
      <c r="M496" s="31">
        <v>0</v>
      </c>
      <c r="N496" s="27">
        <f>VLOOKUP(B496,Sheet5!$D:$G,3,0)</f>
        <v>13</v>
      </c>
      <c r="O496" s="27">
        <f>VLOOKUP(B496,Sheet5!$D:$G,4,0)</f>
        <v>52</v>
      </c>
      <c r="P496" s="27" t="s">
        <v>54</v>
      </c>
      <c r="Q496" s="27">
        <f>IFERROR(VLOOKUP(R496,Sheet2!V:X,3,FALSE),VLOOKUP(B496,Sheet5!D:H,5,0))</f>
        <v>340020005</v>
      </c>
      <c r="R496" s="27" t="str">
        <f>IF($E496=2,INDEX(Sheet2!P:P,MATCH($C496,Sheet2!$A:$A,0)),INDEX(Sheet2!$AB:$AB,MATCH($N496,Sheet2!$AA:$AA,0)))</f>
        <v>防御强化</v>
      </c>
      <c r="S496" s="27" t="str">
        <f>IF($E496=2,INDEX(Sheet2!Q:Q,MATCH($C496,Sheet2!$A:$A,0)),IF(OR(N496=3,N496=8,N496=13,,N496=38),INDEX(Sheet2!$AC:$AC,MATCH($N496,Sheet2!$AA:$AA,0))&amp;O496,INDEX(Sheet2!$AC:$AC,MATCH($N496,Sheet2!$AA:$AA,0))&amp;(O496/10)&amp;"%"))</f>
        <v>觉醒后基础防御力增加52</v>
      </c>
      <c r="T496" s="3" t="str">
        <f>INDEX(Sheet6!G:G,MATCH(B496,Sheet6!A:A,0))</f>
        <v>1210008,7|1430002,3</v>
      </c>
      <c r="U496" s="3">
        <v>1120001</v>
      </c>
      <c r="V496" s="3">
        <f>INDEX(Sheet6!H:H,MATCH(B496,Sheet6!A:A,0))</f>
        <v>20800</v>
      </c>
      <c r="W496" s="23">
        <v>0</v>
      </c>
      <c r="X496" s="3" t="s">
        <v>1351</v>
      </c>
      <c r="Y496" s="23">
        <v>1120001</v>
      </c>
      <c r="Z496" s="23">
        <v>83000</v>
      </c>
      <c r="AA496" s="27" t="str">
        <f>IF($E496=2,INDEX(Sheet2!Q:Q,MATCH($C496,Sheet2!$A:$A,0)),IF(OR(N496=3,N496=8,N496=13,,N496=38),INDEX(Sheet2!$AC:$AC,MATCH($N496,Sheet2!$AA:$AA,0))&amp;O496,INDEX(Sheet2!$AC:$AC,MATCH($N496,Sheet2!$AA:$AA,0))&amp;(O496/10)&amp;"%"))</f>
        <v>觉醒后基础防御力增加52</v>
      </c>
    </row>
    <row r="497" spans="1:27">
      <c r="A497" s="23" t="s">
        <v>53</v>
      </c>
      <c r="B497" s="23">
        <f t="shared" si="23"/>
        <v>2616</v>
      </c>
      <c r="C497" s="3">
        <v>26</v>
      </c>
      <c r="D497" s="3">
        <v>16</v>
      </c>
      <c r="E497" s="3">
        <f t="shared" si="21"/>
        <v>1</v>
      </c>
      <c r="F497" s="3">
        <f>IF(AND($D497=1,$E497=1),VLOOKUP($C497,Sheet2!$A:$J,3,0),IF($E497=2,INDEX(Sheet2!G:G,MATCH($C497,Sheet2!$A:$A,0)+1),F496))</f>
        <v>2601</v>
      </c>
      <c r="G497" s="3">
        <f>IF(AND($D497=1,$E497=1),VLOOKUP($C497,Sheet2!$A:$J,4,0),IF($E497=2,INDEX(Sheet2!H:H,MATCH($C497,Sheet2!$A:$A,0)+1),G496))</f>
        <v>2602</v>
      </c>
      <c r="H497" s="3">
        <f>IF(AND($D497=1,$E497=1),VLOOKUP($C497,Sheet2!$A:$J,5,0),IF($E497=2,INDEX(Sheet2!I:I,MATCH($C497,Sheet2!$A:$A,0)+1),H496))</f>
        <v>2604</v>
      </c>
      <c r="I497" s="3">
        <f>IF(AND($D497=1,$E497=1),VLOOKUP($C497,Sheet2!$A:$J,6,0),IF($E497=2,INDEX(Sheet2!J:J,MATCH($C497,Sheet2!$A:$A,0)+1),I496))</f>
        <v>0</v>
      </c>
      <c r="K497" s="31">
        <v>0</v>
      </c>
      <c r="L497" s="31">
        <v>0</v>
      </c>
      <c r="M497" s="31">
        <v>0</v>
      </c>
      <c r="N497" s="27">
        <f>VLOOKUP(B497,Sheet5!$D:$G,3,0)</f>
        <v>3</v>
      </c>
      <c r="O497" s="27">
        <f>VLOOKUP(B497,Sheet5!$D:$G,4,0)</f>
        <v>480</v>
      </c>
      <c r="P497" s="27" t="s">
        <v>55</v>
      </c>
      <c r="Q497" s="27">
        <f>IFERROR(VLOOKUP(R497,Sheet2!V:X,3,FALSE),VLOOKUP(B497,Sheet5!D:H,5,0))</f>
        <v>340020009</v>
      </c>
      <c r="R497" s="27" t="str">
        <f>IF(E497=2,INDEX(Sheet2!P:P,MATCH(C497,Sheet2!A:A,0)),INDEX(Sheet2!AB:AB,MATCH(N497,Sheet2!AA:AA,0)))</f>
        <v>生命强化</v>
      </c>
      <c r="S497" s="27" t="str">
        <f>IF($E497=2,INDEX(Sheet2!Q:Q,MATCH($C497,Sheet2!$A:$A,0)),IF(OR(N497=3,N497=8,N497=13,,N497=38),INDEX(Sheet2!$AC:$AC,MATCH($N497,Sheet2!$AA:$AA,0))&amp;O497,INDEX(Sheet2!$AC:$AC,MATCH($N497,Sheet2!$AA:$AA,0))&amp;(O497/10)&amp;"%"))</f>
        <v>觉醒后基础生命上限增加480</v>
      </c>
      <c r="T497" s="3" t="str">
        <f>INDEX(Sheet6!G:G,MATCH(B497,Sheet6!A:A,0))</f>
        <v>1210008,11|1430002,6</v>
      </c>
      <c r="U497" s="3">
        <v>1120001</v>
      </c>
      <c r="V497" s="3">
        <f>INDEX(Sheet6!H:H,MATCH(B497,Sheet6!A:A,0))</f>
        <v>24000</v>
      </c>
      <c r="W497" s="23">
        <v>0</v>
      </c>
      <c r="X497" s="3" t="s">
        <v>1352</v>
      </c>
      <c r="Y497" s="23">
        <v>1120001</v>
      </c>
      <c r="Z497" s="23">
        <v>96000</v>
      </c>
      <c r="AA497" s="27" t="str">
        <f>IF($E497=2,INDEX(Sheet2!Q:Q,MATCH($C497,Sheet2!$A:$A,0)),IF(OR(N497=3,N497=8,N497=13,,N497=38),INDEX(Sheet2!$AC:$AC,MATCH($N497,Sheet2!$AA:$AA,0))&amp;O497,INDEX(Sheet2!$AC:$AC,MATCH($N497,Sheet2!$AA:$AA,0))&amp;(O497/10)&amp;"%"))</f>
        <v>觉醒后基础生命上限增加480</v>
      </c>
    </row>
    <row r="498" spans="1:27">
      <c r="A498" s="23" t="s">
        <v>53</v>
      </c>
      <c r="B498" s="23">
        <f t="shared" si="23"/>
        <v>2617</v>
      </c>
      <c r="C498" s="3">
        <v>26</v>
      </c>
      <c r="D498" s="3">
        <v>17</v>
      </c>
      <c r="E498" s="3">
        <f t="shared" si="21"/>
        <v>1</v>
      </c>
      <c r="F498" s="3">
        <f>IF(AND($D498=1,$E498=1),VLOOKUP($C498,Sheet2!$A:$J,3,0),IF($E498=2,INDEX(Sheet2!G:G,MATCH($C498,Sheet2!$A:$A,0)+1),F497))</f>
        <v>2601</v>
      </c>
      <c r="G498" s="3">
        <f>IF(AND($D498=1,$E498=1),VLOOKUP($C498,Sheet2!$A:$J,4,0),IF($E498=2,INDEX(Sheet2!H:H,MATCH($C498,Sheet2!$A:$A,0)+1),G497))</f>
        <v>2602</v>
      </c>
      <c r="H498" s="3">
        <f>IF(AND($D498=1,$E498=1),VLOOKUP($C498,Sheet2!$A:$J,5,0),IF($E498=2,INDEX(Sheet2!I:I,MATCH($C498,Sheet2!$A:$A,0)+1),H497))</f>
        <v>2604</v>
      </c>
      <c r="I498" s="3">
        <f>IF(AND($D498=1,$E498=1),VLOOKUP($C498,Sheet2!$A:$J,6,0),IF($E498=2,INDEX(Sheet2!J:J,MATCH($C498,Sheet2!$A:$A,0)+1),I497))</f>
        <v>0</v>
      </c>
      <c r="K498" s="31">
        <v>0</v>
      </c>
      <c r="L498" s="31">
        <v>0</v>
      </c>
      <c r="M498" s="31">
        <v>0</v>
      </c>
      <c r="N498" s="27">
        <f>VLOOKUP(B498,Sheet5!$D:$G,3,0)</f>
        <v>3</v>
      </c>
      <c r="O498" s="27">
        <f>VLOOKUP(B498,Sheet5!$D:$G,4,0)</f>
        <v>480</v>
      </c>
      <c r="P498" s="27" t="s">
        <v>56</v>
      </c>
      <c r="Q498" s="27">
        <f>IFERROR(VLOOKUP(R498,Sheet2!V:X,3,FALSE),VLOOKUP(B498,Sheet5!D:H,5,0))</f>
        <v>340020009</v>
      </c>
      <c r="R498" s="27" t="str">
        <f>IF(E498=2,INDEX(Sheet2!P:P,MATCH(C498,Sheet2!A:A,0)),INDEX(Sheet2!AB:AB,MATCH(N498,Sheet2!AA:AA,0)))</f>
        <v>生命强化</v>
      </c>
      <c r="S498" s="27" t="str">
        <f>IF($E498=2,INDEX(Sheet2!Q:Q,MATCH($C498,Sheet2!$A:$A,0)),IF(OR(N498=3,N498=8,N498=13,,N498=38),INDEX(Sheet2!$AC:$AC,MATCH($N498,Sheet2!$AA:$AA,0))&amp;O498,INDEX(Sheet2!$AC:$AC,MATCH($N498,Sheet2!$AA:$AA,0))&amp;(O498/10)&amp;"%"))</f>
        <v>觉醒后基础生命上限增加480</v>
      </c>
      <c r="T498" s="3" t="str">
        <f>INDEX(Sheet6!G:G,MATCH(B498,Sheet6!A:A,0))</f>
        <v>1210008,13|1430002,9</v>
      </c>
      <c r="U498" s="3">
        <v>1120001</v>
      </c>
      <c r="V498" s="3">
        <f>INDEX(Sheet6!H:H,MATCH(B498,Sheet6!A:A,0))</f>
        <v>36000</v>
      </c>
      <c r="W498" s="23">
        <v>0</v>
      </c>
      <c r="X498" s="3" t="s">
        <v>1353</v>
      </c>
      <c r="Y498" s="23">
        <v>1120001</v>
      </c>
      <c r="Z498" s="23">
        <v>144000</v>
      </c>
      <c r="AA498" s="27" t="str">
        <f>IF($E498=2,INDEX(Sheet2!Q:Q,MATCH($C498,Sheet2!$A:$A,0)),IF(OR(N498=3,N498=8,N498=13,,N498=38),INDEX(Sheet2!$AC:$AC,MATCH($N498,Sheet2!$AA:$AA,0))&amp;O498,INDEX(Sheet2!$AC:$AC,MATCH($N498,Sheet2!$AA:$AA,0))&amp;(O498/10)&amp;"%"))</f>
        <v>觉醒后基础生命上限增加480</v>
      </c>
    </row>
    <row r="499" spans="1:27">
      <c r="A499" s="23" t="s">
        <v>53</v>
      </c>
      <c r="B499" s="23">
        <f t="shared" si="23"/>
        <v>2618</v>
      </c>
      <c r="C499" s="3">
        <v>26</v>
      </c>
      <c r="D499" s="3">
        <v>18</v>
      </c>
      <c r="E499" s="3">
        <f t="shared" si="21"/>
        <v>1</v>
      </c>
      <c r="F499" s="3">
        <f>IF(AND($D499=1,$E499=1),VLOOKUP($C499,Sheet2!$A:$J,3,0),IF($E499=2,INDEX(Sheet2!G:G,MATCH($C499,Sheet2!$A:$A,0)+1),F498))</f>
        <v>2601</v>
      </c>
      <c r="G499" s="3">
        <f>IF(AND($D499=1,$E499=1),VLOOKUP($C499,Sheet2!$A:$J,4,0),IF($E499=2,INDEX(Sheet2!H:H,MATCH($C499,Sheet2!$A:$A,0)+1),G498))</f>
        <v>2602</v>
      </c>
      <c r="H499" s="3">
        <f>IF(AND($D499=1,$E499=1),VLOOKUP($C499,Sheet2!$A:$J,5,0),IF($E499=2,INDEX(Sheet2!I:I,MATCH($C499,Sheet2!$A:$A,0)+1),H498))</f>
        <v>2604</v>
      </c>
      <c r="I499" s="3">
        <f>IF(AND($D499=1,$E499=1),VLOOKUP($C499,Sheet2!$A:$J,6,0),IF($E499=2,INDEX(Sheet2!J:J,MATCH($C499,Sheet2!$A:$A,0)+1),I498))</f>
        <v>0</v>
      </c>
      <c r="K499" s="31">
        <v>0</v>
      </c>
      <c r="L499" s="31">
        <v>0</v>
      </c>
      <c r="M499" s="31">
        <v>0</v>
      </c>
      <c r="N499" s="27">
        <f>VLOOKUP(B499,Sheet5!$D:$G,3,0)</f>
        <v>33</v>
      </c>
      <c r="O499" s="27">
        <f>VLOOKUP(B499,Sheet5!$D:$G,4,0)</f>
        <v>40</v>
      </c>
      <c r="P499" s="27" t="s">
        <v>57</v>
      </c>
      <c r="Q499" s="27">
        <f>IFERROR(VLOOKUP(R499,Sheet2!V:X,3,FALSE),VLOOKUP(B499,Sheet5!D:H,5,0))</f>
        <v>340020003</v>
      </c>
      <c r="R499" s="27" t="str">
        <f>IF(E499=2,INDEX(Sheet2!P:P,MATCH(C499,Sheet2!A:A,0)),INDEX(Sheet2!AB:AB,MATCH(N499,Sheet2!AA:AA,0)))</f>
        <v>抵抗强化</v>
      </c>
      <c r="S499" s="27" t="str">
        <f>IF($E499=2,INDEX(Sheet2!Q:Q,MATCH($C499,Sheet2!$A:$A,0)),IF(OR(N499=3,N499=8,N499=13,,N499=38),INDEX(Sheet2!$AC:$AC,MATCH($N499,Sheet2!$AA:$AA,0))&amp;O499,INDEX(Sheet2!$AC:$AC,MATCH($N499,Sheet2!$AA:$AA,0))&amp;(O499/10)&amp;"%"))</f>
        <v>觉醒后基础效果抵抗增加4%</v>
      </c>
      <c r="T499" s="3" t="str">
        <f>INDEX(Sheet6!G:G,MATCH(B499,Sheet6!A:A,0))</f>
        <v>1210008,16|1430002,12</v>
      </c>
      <c r="U499" s="3">
        <v>1120001</v>
      </c>
      <c r="V499" s="3">
        <f>INDEX(Sheet6!H:H,MATCH(B499,Sheet6!A:A,0))</f>
        <v>53800</v>
      </c>
      <c r="W499" s="23">
        <v>0</v>
      </c>
      <c r="X499" s="3" t="s">
        <v>1354</v>
      </c>
      <c r="Y499" s="23">
        <v>1120001</v>
      </c>
      <c r="Z499" s="23">
        <v>215000</v>
      </c>
      <c r="AA499" s="27" t="str">
        <f>IF($E499=2,INDEX(Sheet2!Q:Q,MATCH($C499,Sheet2!$A:$A,0)),IF(OR(N499=3,N499=8,N499=13,,N499=38),INDEX(Sheet2!$AC:$AC,MATCH($N499,Sheet2!$AA:$AA,0))&amp;O499,INDEX(Sheet2!$AC:$AC,MATCH($N499,Sheet2!$AA:$AA,0))&amp;(O499/10)&amp;"%"))</f>
        <v>觉醒后基础效果抵抗增加4%</v>
      </c>
    </row>
    <row r="500" spans="1:27">
      <c r="A500" s="23" t="s">
        <v>53</v>
      </c>
      <c r="B500" s="23">
        <f t="shared" si="23"/>
        <v>2619</v>
      </c>
      <c r="C500" s="3">
        <v>26</v>
      </c>
      <c r="D500" s="3">
        <v>19</v>
      </c>
      <c r="E500" s="3">
        <f t="shared" si="21"/>
        <v>1</v>
      </c>
      <c r="F500" s="3">
        <f>IF(AND($D500=1,$E500=1),VLOOKUP($C500,Sheet2!$A:$J,3,0),IF($E500=2,INDEX(Sheet2!G:G,MATCH($C500,Sheet2!$A:$A,0)+1),F499))</f>
        <v>2601</v>
      </c>
      <c r="G500" s="3">
        <f>IF(AND($D500=1,$E500=1),VLOOKUP($C500,Sheet2!$A:$J,4,0),IF($E500=2,INDEX(Sheet2!H:H,MATCH($C500,Sheet2!$A:$A,0)+1),G499))</f>
        <v>2602</v>
      </c>
      <c r="H500" s="3">
        <f>IF(AND($D500=1,$E500=1),VLOOKUP($C500,Sheet2!$A:$J,5,0),IF($E500=2,INDEX(Sheet2!I:I,MATCH($C500,Sheet2!$A:$A,0)+1),H499))</f>
        <v>2604</v>
      </c>
      <c r="I500" s="3">
        <f>IF(AND($D500=1,$E500=1),VLOOKUP($C500,Sheet2!$A:$J,6,0),IF($E500=2,INDEX(Sheet2!J:J,MATCH($C500,Sheet2!$A:$A,0)+1),I499))</f>
        <v>0</v>
      </c>
      <c r="K500" s="31">
        <v>0</v>
      </c>
      <c r="L500" s="31">
        <v>0</v>
      </c>
      <c r="M500" s="31">
        <v>0</v>
      </c>
      <c r="N500" s="27">
        <f>VLOOKUP(B500,Sheet5!$D:$G,3,0)</f>
        <v>13</v>
      </c>
      <c r="O500" s="27">
        <f>VLOOKUP(B500,Sheet5!$D:$G,4,0)</f>
        <v>104</v>
      </c>
      <c r="P500" s="27" t="s">
        <v>58</v>
      </c>
      <c r="Q500" s="27">
        <f>IFERROR(VLOOKUP(R500,Sheet2!V:X,3,FALSE),VLOOKUP(B500,Sheet5!D:H,5,0))</f>
        <v>340020004</v>
      </c>
      <c r="R500" s="27" t="str">
        <f>IF(E500=2,INDEX(Sheet2!P:P,MATCH(C500,Sheet2!A:A,0)),INDEX(Sheet2!AB:AB,MATCH(N500,Sheet2!AA:AA,0)))</f>
        <v>防御强化</v>
      </c>
      <c r="S500" s="27" t="str">
        <f>IF($E500=2,INDEX(Sheet2!Q:Q,MATCH($C500,Sheet2!$A:$A,0)),IF(OR(N500=3,N500=8,N500=13,,N500=38),INDEX(Sheet2!$AC:$AC,MATCH($N500,Sheet2!$AA:$AA,0))&amp;O500,INDEX(Sheet2!$AC:$AC,MATCH($N500,Sheet2!$AA:$AA,0))&amp;(O500/10)&amp;"%"))</f>
        <v>觉醒后基础防御力增加104</v>
      </c>
      <c r="T500" s="3" t="str">
        <f>INDEX(Sheet6!G:G,MATCH(B500,Sheet6!A:A,0))</f>
        <v>1210008,21|1430002,15</v>
      </c>
      <c r="U500" s="3">
        <v>1120001</v>
      </c>
      <c r="V500" s="3">
        <f>INDEX(Sheet6!H:H,MATCH(B500,Sheet6!A:A,0))</f>
        <v>75200</v>
      </c>
      <c r="W500" s="23">
        <v>0</v>
      </c>
      <c r="X500" s="3" t="s">
        <v>1355</v>
      </c>
      <c r="Y500" s="23">
        <v>1120001</v>
      </c>
      <c r="Z500" s="23">
        <v>300000</v>
      </c>
      <c r="AA500" s="27" t="str">
        <f>IF($E500=2,INDEX(Sheet2!Q:Q,MATCH($C500,Sheet2!$A:$A,0)),IF(OR(N500=3,N500=8,N500=13,,N500=38),INDEX(Sheet2!$AC:$AC,MATCH($N500,Sheet2!$AA:$AA,0))&amp;O500,INDEX(Sheet2!$AC:$AC,MATCH($N500,Sheet2!$AA:$AA,0))&amp;(O500/10)&amp;"%"))</f>
        <v>觉醒后基础防御力增加104</v>
      </c>
    </row>
    <row r="501" spans="1:27">
      <c r="A501" s="23" t="s">
        <v>53</v>
      </c>
      <c r="B501" s="23">
        <f t="shared" si="23"/>
        <v>2620</v>
      </c>
      <c r="C501" s="3">
        <v>26</v>
      </c>
      <c r="D501" s="3">
        <v>20</v>
      </c>
      <c r="E501" s="3">
        <f t="shared" si="21"/>
        <v>1</v>
      </c>
      <c r="F501" s="3">
        <f>IF(AND($D501=1,$E501=1),VLOOKUP($C501,Sheet2!$A:$J,3,0),IF($E501=2,INDEX(Sheet2!G:G,MATCH($C501,Sheet2!$A:$A,0)+1),F500))</f>
        <v>2601</v>
      </c>
      <c r="G501" s="3">
        <f>IF(AND($D501=1,$E501=1),VLOOKUP($C501,Sheet2!$A:$J,4,0),IF($E501=2,INDEX(Sheet2!H:H,MATCH($C501,Sheet2!$A:$A,0)+1),G500))</f>
        <v>2602</v>
      </c>
      <c r="H501" s="3">
        <f>IF(AND($D501=1,$E501=1),VLOOKUP($C501,Sheet2!$A:$J,5,0),IF($E501=2,INDEX(Sheet2!I:I,MATCH($C501,Sheet2!$A:$A,0)+1),H500))</f>
        <v>2604</v>
      </c>
      <c r="I501" s="3">
        <f>IF(AND($D501=1,$E501=1),VLOOKUP($C501,Sheet2!$A:$J,6,0),IF($E501=2,INDEX(Sheet2!J:J,MATCH($C501,Sheet2!$A:$A,0)+1),I500))</f>
        <v>0</v>
      </c>
      <c r="K501" s="31">
        <v>0</v>
      </c>
      <c r="L501" s="31">
        <v>0</v>
      </c>
      <c r="M501" s="31">
        <v>0</v>
      </c>
      <c r="N501" s="27">
        <f>VLOOKUP(B501,Sheet5!$D:$G,3,0)</f>
        <v>3</v>
      </c>
      <c r="O501" s="27">
        <f>VLOOKUP(B501,Sheet5!$D:$G,4,0)</f>
        <v>960</v>
      </c>
      <c r="P501" s="27" t="s">
        <v>59</v>
      </c>
      <c r="Q501" s="27">
        <f>IFERROR(VLOOKUP(R501,Sheet2!V:X,3,FALSE),VLOOKUP(B501,Sheet5!D:H,5,0))</f>
        <v>340020010</v>
      </c>
      <c r="R501" s="27" t="str">
        <f>IF(E501=2,INDEX(Sheet2!P:P,MATCH(C501,Sheet2!A:A,0)),INDEX(Sheet2!AB:AB,MATCH(N501,Sheet2!AA:AA,0)))</f>
        <v>生命强化</v>
      </c>
      <c r="S501" s="27" t="str">
        <f>IF($E501=2,INDEX(Sheet2!Q:Q,MATCH($C501,Sheet2!$A:$A,0)),IF(OR(N501=3,N501=8,N501=13,,N501=38),INDEX(Sheet2!$AC:$AC,MATCH($N501,Sheet2!$AA:$AA,0))&amp;O501,INDEX(Sheet2!$AC:$AC,MATCH($N501,Sheet2!$AA:$AA,0))&amp;(O501/10)&amp;"%"))</f>
        <v>觉醒后基础生命上限增加960</v>
      </c>
      <c r="T501" s="3" t="str">
        <f>INDEX(Sheet6!G:G,MATCH(B501,Sheet6!A:A,0))</f>
        <v>1210008,24|1430002,18</v>
      </c>
      <c r="U501" s="3">
        <v>1120001</v>
      </c>
      <c r="V501" s="3">
        <f>INDEX(Sheet6!H:H,MATCH(B501,Sheet6!A:A,0))</f>
        <v>103200</v>
      </c>
      <c r="W501" s="23">
        <v>0</v>
      </c>
      <c r="X501" s="3" t="s">
        <v>1356</v>
      </c>
      <c r="Y501" s="23">
        <v>1120001</v>
      </c>
      <c r="Z501" s="23">
        <v>412000</v>
      </c>
      <c r="AA501" s="27" t="str">
        <f>IF($E501=2,INDEX(Sheet2!Q:Q,MATCH($C501,Sheet2!$A:$A,0)),IF(OR(N501=3,N501=8,N501=13,,N501=38),INDEX(Sheet2!$AC:$AC,MATCH($N501,Sheet2!$AA:$AA,0))&amp;O501,INDEX(Sheet2!$AC:$AC,MATCH($N501,Sheet2!$AA:$AA,0))&amp;(O501/10)&amp;"%"))</f>
        <v>觉醒后基础生命上限增加960</v>
      </c>
    </row>
    <row r="502" spans="1:27">
      <c r="A502" s="23" t="s">
        <v>53</v>
      </c>
      <c r="B502" s="23">
        <f t="shared" si="23"/>
        <v>2621</v>
      </c>
      <c r="C502" s="3">
        <v>26</v>
      </c>
      <c r="D502" s="3">
        <v>21</v>
      </c>
      <c r="E502" s="3">
        <f t="shared" si="21"/>
        <v>2</v>
      </c>
      <c r="F502" s="3">
        <f>IF(AND($D502=1,$E502=1),VLOOKUP($C502,Sheet2!$A:$J,3,0),IF($E502=2,INDEX(Sheet2!G:G,MATCH($C502,Sheet2!$A:$A,0)+2),F501))</f>
        <v>2601</v>
      </c>
      <c r="G502" s="3">
        <f>IF(AND($D502=1,$E502=1),VLOOKUP($C502,Sheet2!$A:$J,4,0),IF($E502=2,INDEX(Sheet2!H:H,MATCH($C502,Sheet2!$A:$A,0)+2),G501))</f>
        <v>2602</v>
      </c>
      <c r="H502" s="3">
        <f>IF(AND($D502=1,$E502=1),VLOOKUP($C502,Sheet2!$A:$J,5,0),IF($E502=2,INDEX(Sheet2!I:I,MATCH($C502,Sheet2!$A:$A,0)+2),H501))</f>
        <v>2605</v>
      </c>
      <c r="I502" s="3">
        <f>IF(AND($D502=1,$E502=1),VLOOKUP($C502,Sheet2!$A:$J,6,0),IF($E502=2,INDEX(Sheet2!J:J,MATCH($C502,Sheet2!$A:$A,0)+2),I501))</f>
        <v>0</v>
      </c>
      <c r="K502" s="31">
        <v>0</v>
      </c>
      <c r="L502" s="31">
        <v>0</v>
      </c>
      <c r="M502" s="31">
        <v>0</v>
      </c>
      <c r="N502" s="27">
        <f>VLOOKUP(B502,Sheet5!$D:$G,3,0)</f>
        <v>0</v>
      </c>
      <c r="O502" s="27">
        <f>VLOOKUP(B502,Sheet5!$D:$G,4,0)</f>
        <v>0</v>
      </c>
      <c r="P502" s="27" t="s">
        <v>60</v>
      </c>
      <c r="Q502" s="27">
        <f>IFERROR(VLOOKUP(R502,Sheet2!V:X,3,FALSE),VLOOKUP(B502,Sheet5!D:H,5,0))</f>
        <v>311002603</v>
      </c>
      <c r="R502" s="27" t="str">
        <f>IF(E502=2,INDEX(Sheet2!P:P,MATCH(C502,Sheet2!A:A,0)+2),INDEX(Sheet2!AB:AB,MATCH(N502,Sheet2!AA:AA,0)))</f>
        <v>吹雪组的激励</v>
      </c>
      <c r="S502" s="27" t="s">
        <v>2336</v>
      </c>
      <c r="T502" s="3" t="str">
        <f>INDEX(Sheet6!G:G,MATCH(B502,Sheet6!A:A,0))</f>
        <v>1430004,3</v>
      </c>
      <c r="U502" s="3">
        <v>1120001</v>
      </c>
      <c r="V502" s="3">
        <f>INDEX(Sheet6!H:H,MATCH(B502,Sheet6!A:A,0))</f>
        <v>139200</v>
      </c>
      <c r="W502" s="23">
        <v>0</v>
      </c>
      <c r="X502" s="3" t="s">
        <v>1357</v>
      </c>
      <c r="Y502" s="23">
        <v>1120001</v>
      </c>
      <c r="Z502" s="23">
        <v>556000</v>
      </c>
      <c r="AA502" s="27" t="str">
        <f>IF($E502=2,INDEX(Sheet2!Q:Q,MATCH($C502,Sheet2!$A:$A,0)+2),IF(OR(N502=3,N502=8,N502=13,,N502=38),INDEX(Sheet2!$AC:$AC,MATCH($N502,Sheet2!$AA:$AA,0))&amp;O502,INDEX(Sheet2!$AC:$AC,MATCH($N502,Sheet2!$AA:$AA,0))&amp;(O502/10)&amp;"%"))</f>
        <v>将自身当前行动回合&lt;color=#e56000&gt;给予&lt;/color&gt;1名友方单位，友方可&lt;color=#e56000&gt;立即行动&lt;/color&gt;并为我方全体提升&lt;color=#e56000&gt;3&lt;/color&gt;点速度，持续2回合</v>
      </c>
    </row>
    <row r="503" spans="1:27">
      <c r="A503" s="23" t="s">
        <v>53</v>
      </c>
      <c r="B503" s="23">
        <f t="shared" si="23"/>
        <v>2622</v>
      </c>
      <c r="C503" s="3">
        <v>26</v>
      </c>
      <c r="D503" s="3">
        <v>22</v>
      </c>
      <c r="E503" s="3">
        <f t="shared" si="21"/>
        <v>1</v>
      </c>
      <c r="F503" s="3">
        <f>IF(AND($D503=1,$E503=1),VLOOKUP($C503,Sheet2!$A:$J,3,0),IF($E503=2,INDEX(Sheet2!G:G,MATCH($C503,Sheet2!$A:$A,0)+2),F502))</f>
        <v>2601</v>
      </c>
      <c r="G503" s="3">
        <f>IF(AND($D503=1,$E503=1),VLOOKUP($C503,Sheet2!$A:$J,4,0),IF($E503=2,INDEX(Sheet2!H:H,MATCH($C503,Sheet2!$A:$A,0)+2),G502))</f>
        <v>2602</v>
      </c>
      <c r="H503" s="3">
        <f>IF(AND($D503=1,$E503=1),VLOOKUP($C503,Sheet2!$A:$J,5,0),IF($E503=2,INDEX(Sheet2!I:I,MATCH($C503,Sheet2!$A:$A,0)+2),H502))</f>
        <v>2605</v>
      </c>
      <c r="I503" s="3">
        <f>IF(AND($D503=1,$E503=1),VLOOKUP($C503,Sheet2!$A:$J,6,0),IF($E503=2,INDEX(Sheet2!J:J,MATCH($C503,Sheet2!$A:$A,0)+2),I502))</f>
        <v>0</v>
      </c>
      <c r="K503" s="31">
        <v>0</v>
      </c>
      <c r="L503" s="31">
        <v>0</v>
      </c>
      <c r="M503" s="31">
        <v>0</v>
      </c>
      <c r="N503" s="27">
        <f>VLOOKUP(B503,Sheet5!$D:$G,3,0)</f>
        <v>13</v>
      </c>
      <c r="O503" s="27">
        <f>VLOOKUP(B503,Sheet5!$D:$G,4,0)</f>
        <v>52</v>
      </c>
      <c r="P503" s="27" t="s">
        <v>54</v>
      </c>
      <c r="Q503" s="27">
        <f>IFERROR(VLOOKUP(R503,Sheet2!V:X,3,FALSE),VLOOKUP(B503,Sheet5!D:H,5,0))</f>
        <v>340020005</v>
      </c>
      <c r="R503" s="27" t="str">
        <f>IF($E503=2,INDEX(Sheet2!P:P,MATCH($C503,Sheet2!$A:$A,0)),INDEX(Sheet2!$AB:$AB,MATCH($N503,Sheet2!$AA:$AA,0)))</f>
        <v>防御强化</v>
      </c>
      <c r="S503" s="27" t="str">
        <f>IF($E503=2,INDEX(Sheet2!Q:Q,MATCH($C503,Sheet2!$A:$A,0)),IF(OR(N503=3,N503=8,N503=13,,N503=38),INDEX(Sheet2!$AC:$AC,MATCH($N503,Sheet2!$AA:$AA,0))&amp;O503,INDEX(Sheet2!$AC:$AC,MATCH($N503,Sheet2!$AA:$AA,0))&amp;(O503/10)&amp;"%"))</f>
        <v>觉醒后基础防御力增加52</v>
      </c>
      <c r="T503" s="3" t="str">
        <f>INDEX(Sheet6!G:G,MATCH(B503,Sheet6!A:A,0))</f>
        <v>1210008,9|1430002,9</v>
      </c>
      <c r="U503" s="3">
        <v>1120001</v>
      </c>
      <c r="V503" s="3">
        <f>INDEX(Sheet6!H:H,MATCH(B503,Sheet6!A:A,0))</f>
        <v>26000</v>
      </c>
      <c r="W503" s="23">
        <v>0</v>
      </c>
      <c r="X503" s="3" t="s">
        <v>1351</v>
      </c>
      <c r="Y503" s="23">
        <v>1120001</v>
      </c>
      <c r="Z503" s="23">
        <v>83000</v>
      </c>
      <c r="AA503" s="27" t="str">
        <f>IF($E503=2,INDEX(Sheet2!Q:Q,MATCH($C503,Sheet2!$A:$A,0)),IF(OR(N503=3,N503=8,N503=13,,N503=38),INDEX(Sheet2!$AC:$AC,MATCH($N503,Sheet2!$AA:$AA,0))&amp;O503,INDEX(Sheet2!$AC:$AC,MATCH($N503,Sheet2!$AA:$AA,0))&amp;(O503/10)&amp;"%"))</f>
        <v>觉醒后基础防御力增加52</v>
      </c>
    </row>
    <row r="504" spans="1:27">
      <c r="A504" s="23" t="s">
        <v>53</v>
      </c>
      <c r="B504" s="23">
        <f t="shared" si="23"/>
        <v>2623</v>
      </c>
      <c r="C504" s="3">
        <v>26</v>
      </c>
      <c r="D504" s="3">
        <v>23</v>
      </c>
      <c r="E504" s="3">
        <f t="shared" si="21"/>
        <v>1</v>
      </c>
      <c r="F504" s="3">
        <f>IF(AND($D504=1,$E504=1),VLOOKUP($C504,Sheet2!$A:$J,3,0),IF($E504=2,INDEX(Sheet2!G:G,MATCH($C504,Sheet2!$A:$A,0)+2),F503))</f>
        <v>2601</v>
      </c>
      <c r="G504" s="3">
        <f>IF(AND($D504=1,$E504=1),VLOOKUP($C504,Sheet2!$A:$J,4,0),IF($E504=2,INDEX(Sheet2!H:H,MATCH($C504,Sheet2!$A:$A,0)+2),G503))</f>
        <v>2602</v>
      </c>
      <c r="H504" s="3">
        <f>IF(AND($D504=1,$E504=1),VLOOKUP($C504,Sheet2!$A:$J,5,0),IF($E504=2,INDEX(Sheet2!I:I,MATCH($C504,Sheet2!$A:$A,0)+2),H503))</f>
        <v>2605</v>
      </c>
      <c r="I504" s="3">
        <f>IF(AND($D504=1,$E504=1),VLOOKUP($C504,Sheet2!$A:$J,6,0),IF($E504=2,INDEX(Sheet2!J:J,MATCH($C504,Sheet2!$A:$A,0)+2),I503))</f>
        <v>0</v>
      </c>
      <c r="K504" s="31">
        <v>0</v>
      </c>
      <c r="L504" s="31">
        <v>0</v>
      </c>
      <c r="M504" s="31">
        <v>0</v>
      </c>
      <c r="N504" s="27">
        <f>VLOOKUP(B504,Sheet5!$D:$G,3,0)</f>
        <v>3</v>
      </c>
      <c r="O504" s="27">
        <f>VLOOKUP(B504,Sheet5!$D:$G,4,0)</f>
        <v>480</v>
      </c>
      <c r="P504" s="27" t="s">
        <v>55</v>
      </c>
      <c r="Q504" s="27">
        <f>IFERROR(VLOOKUP(R504,Sheet2!V:X,3,FALSE),VLOOKUP(B504,Sheet5!D:H,5,0))</f>
        <v>340020009</v>
      </c>
      <c r="R504" s="27" t="str">
        <f>IF(E504=2,INDEX(Sheet2!P:P,MATCH(C504,Sheet2!A:A,0)),INDEX(Sheet2!AB:AB,MATCH(N504,Sheet2!AA:AA,0)))</f>
        <v>生命强化</v>
      </c>
      <c r="S504" s="27" t="str">
        <f>IF($E504=2,INDEX(Sheet2!Q:Q,MATCH($C504,Sheet2!$A:$A,0)),IF(OR(N504=3,N504=8,N504=13,,N504=38),INDEX(Sheet2!$AC:$AC,MATCH($N504,Sheet2!$AA:$AA,0))&amp;O504,INDEX(Sheet2!$AC:$AC,MATCH($N504,Sheet2!$AA:$AA,0))&amp;(O504/10)&amp;"%"))</f>
        <v>觉醒后基础生命上限增加480</v>
      </c>
      <c r="T504" s="3" t="str">
        <f>INDEX(Sheet6!G:G,MATCH(B504,Sheet6!A:A,0))</f>
        <v>1210008,13|1430002,18</v>
      </c>
      <c r="U504" s="3">
        <v>1120001</v>
      </c>
      <c r="V504" s="3">
        <f>INDEX(Sheet6!H:H,MATCH(B504,Sheet6!A:A,0))</f>
        <v>30000</v>
      </c>
      <c r="W504" s="23">
        <v>0</v>
      </c>
      <c r="X504" s="3" t="s">
        <v>1352</v>
      </c>
      <c r="Y504" s="23">
        <v>1120001</v>
      </c>
      <c r="Z504" s="23">
        <v>96000</v>
      </c>
      <c r="AA504" s="27" t="str">
        <f>IF($E504=2,INDEX(Sheet2!Q:Q,MATCH($C504,Sheet2!$A:$A,0)),IF(OR(N504=3,N504=8,N504=13,,N504=38),INDEX(Sheet2!$AC:$AC,MATCH($N504,Sheet2!$AA:$AA,0))&amp;O504,INDEX(Sheet2!$AC:$AC,MATCH($N504,Sheet2!$AA:$AA,0))&amp;(O504/10)&amp;"%"))</f>
        <v>觉醒后基础生命上限增加480</v>
      </c>
    </row>
    <row r="505" spans="1:27">
      <c r="A505" s="23" t="s">
        <v>53</v>
      </c>
      <c r="B505" s="23">
        <f t="shared" si="23"/>
        <v>2624</v>
      </c>
      <c r="C505" s="3">
        <v>26</v>
      </c>
      <c r="D505" s="3">
        <v>24</v>
      </c>
      <c r="E505" s="3">
        <f t="shared" si="21"/>
        <v>1</v>
      </c>
      <c r="F505" s="3">
        <f>IF(AND($D505=1,$E505=1),VLOOKUP($C505,Sheet2!$A:$J,3,0),IF($E505=2,INDEX(Sheet2!G:G,MATCH($C505,Sheet2!$A:$A,0)+2),F504))</f>
        <v>2601</v>
      </c>
      <c r="G505" s="3">
        <f>IF(AND($D505=1,$E505=1),VLOOKUP($C505,Sheet2!$A:$J,4,0),IF($E505=2,INDEX(Sheet2!H:H,MATCH($C505,Sheet2!$A:$A,0)+2),G504))</f>
        <v>2602</v>
      </c>
      <c r="H505" s="3">
        <f>IF(AND($D505=1,$E505=1),VLOOKUP($C505,Sheet2!$A:$J,5,0),IF($E505=2,INDEX(Sheet2!I:I,MATCH($C505,Sheet2!$A:$A,0)+2),H504))</f>
        <v>2605</v>
      </c>
      <c r="I505" s="3">
        <f>IF(AND($D505=1,$E505=1),VLOOKUP($C505,Sheet2!$A:$J,6,0),IF($E505=2,INDEX(Sheet2!J:J,MATCH($C505,Sheet2!$A:$A,0)+2),I504))</f>
        <v>0</v>
      </c>
      <c r="K505" s="31">
        <v>0</v>
      </c>
      <c r="L505" s="31">
        <v>0</v>
      </c>
      <c r="M505" s="31">
        <v>0</v>
      </c>
      <c r="N505" s="27">
        <f>VLOOKUP(B505,Sheet5!$D:$G,3,0)</f>
        <v>3</v>
      </c>
      <c r="O505" s="27">
        <f>VLOOKUP(B505,Sheet5!$D:$G,4,0)</f>
        <v>480</v>
      </c>
      <c r="P505" s="27" t="s">
        <v>56</v>
      </c>
      <c r="Q505" s="27">
        <f>IFERROR(VLOOKUP(R505,Sheet2!V:X,3,FALSE),VLOOKUP(B505,Sheet5!D:H,5,0))</f>
        <v>340020009</v>
      </c>
      <c r="R505" s="27" t="str">
        <f>IF(E505=2,INDEX(Sheet2!P:P,MATCH(C505,Sheet2!A:A,0)),INDEX(Sheet2!AB:AB,MATCH(N505,Sheet2!AA:AA,0)))</f>
        <v>生命强化</v>
      </c>
      <c r="S505" s="27" t="str">
        <f>IF($E505=2,INDEX(Sheet2!Q:Q,MATCH($C505,Sheet2!$A:$A,0)),IF(OR(N505=3,N505=8,N505=13,,N505=38),INDEX(Sheet2!$AC:$AC,MATCH($N505,Sheet2!$AA:$AA,0))&amp;O505,INDEX(Sheet2!$AC:$AC,MATCH($N505,Sheet2!$AA:$AA,0))&amp;(O505/10)&amp;"%"))</f>
        <v>觉醒后基础生命上限增加480</v>
      </c>
      <c r="T505" s="3" t="str">
        <f>INDEX(Sheet6!G:G,MATCH(B505,Sheet6!A:A,0))</f>
        <v>1210008,17|1430002,27</v>
      </c>
      <c r="U505" s="3">
        <v>1120001</v>
      </c>
      <c r="V505" s="3">
        <f>INDEX(Sheet6!H:H,MATCH(B505,Sheet6!A:A,0))</f>
        <v>45000</v>
      </c>
      <c r="W505" s="23">
        <v>0</v>
      </c>
      <c r="X505" s="3" t="s">
        <v>1353</v>
      </c>
      <c r="Y505" s="23">
        <v>1120001</v>
      </c>
      <c r="Z505" s="23">
        <v>144000</v>
      </c>
      <c r="AA505" s="27" t="str">
        <f>IF($E505=2,INDEX(Sheet2!Q:Q,MATCH($C505,Sheet2!$A:$A,0)),IF(OR(N505=3,N505=8,N505=13,,N505=38),INDEX(Sheet2!$AC:$AC,MATCH($N505,Sheet2!$AA:$AA,0))&amp;O505,INDEX(Sheet2!$AC:$AC,MATCH($N505,Sheet2!$AA:$AA,0))&amp;(O505/10)&amp;"%"))</f>
        <v>觉醒后基础生命上限增加480</v>
      </c>
    </row>
    <row r="506" spans="1:27">
      <c r="A506" s="23" t="s">
        <v>53</v>
      </c>
      <c r="B506" s="23">
        <f t="shared" si="23"/>
        <v>2625</v>
      </c>
      <c r="C506" s="3">
        <v>26</v>
      </c>
      <c r="D506" s="3">
        <v>25</v>
      </c>
      <c r="E506" s="3">
        <f t="shared" ref="E506:E569" si="24">IF(N506&gt;0,1,2)</f>
        <v>1</v>
      </c>
      <c r="F506" s="3">
        <f>IF(AND($D506=1,$E506=1),VLOOKUP($C506,Sheet2!$A:$J,3,0),IF($E506=2,INDEX(Sheet2!G:G,MATCH($C506,Sheet2!$A:$A,0)+2),F505))</f>
        <v>2601</v>
      </c>
      <c r="G506" s="3">
        <f>IF(AND($D506=1,$E506=1),VLOOKUP($C506,Sheet2!$A:$J,4,0),IF($E506=2,INDEX(Sheet2!H:H,MATCH($C506,Sheet2!$A:$A,0)+2),G505))</f>
        <v>2602</v>
      </c>
      <c r="H506" s="3">
        <f>IF(AND($D506=1,$E506=1),VLOOKUP($C506,Sheet2!$A:$J,5,0),IF($E506=2,INDEX(Sheet2!I:I,MATCH($C506,Sheet2!$A:$A,0)+2),H505))</f>
        <v>2605</v>
      </c>
      <c r="I506" s="3">
        <f>IF(AND($D506=1,$E506=1),VLOOKUP($C506,Sheet2!$A:$J,6,0),IF($E506=2,INDEX(Sheet2!J:J,MATCH($C506,Sheet2!$A:$A,0)+2),I505))</f>
        <v>0</v>
      </c>
      <c r="K506" s="31">
        <v>0</v>
      </c>
      <c r="L506" s="31">
        <v>0</v>
      </c>
      <c r="M506" s="31">
        <v>0</v>
      </c>
      <c r="N506" s="27">
        <f>VLOOKUP(B506,Sheet5!$D:$G,3,0)</f>
        <v>33</v>
      </c>
      <c r="O506" s="27">
        <f>VLOOKUP(B506,Sheet5!$D:$G,4,0)</f>
        <v>40</v>
      </c>
      <c r="P506" s="27" t="s">
        <v>57</v>
      </c>
      <c r="Q506" s="27">
        <f>IFERROR(VLOOKUP(R506,Sheet2!V:X,3,FALSE),VLOOKUP(B506,Sheet5!D:H,5,0))</f>
        <v>340020003</v>
      </c>
      <c r="R506" s="27" t="str">
        <f>IF(E506=2,INDEX(Sheet2!P:P,MATCH(C506,Sheet2!A:A,0)),INDEX(Sheet2!AB:AB,MATCH(N506,Sheet2!AA:AA,0)))</f>
        <v>抵抗强化</v>
      </c>
      <c r="S506" s="27" t="str">
        <f>IF($E506=2,INDEX(Sheet2!Q:Q,MATCH($C506,Sheet2!$A:$A,0)),IF(OR(N506=3,N506=8,N506=13,,N506=38),INDEX(Sheet2!$AC:$AC,MATCH($N506,Sheet2!$AA:$AA,0))&amp;O506,INDEX(Sheet2!$AC:$AC,MATCH($N506,Sheet2!$AA:$AA,0))&amp;(O506/10)&amp;"%"))</f>
        <v>觉醒后基础效果抵抗增加4%</v>
      </c>
      <c r="T506" s="3" t="str">
        <f>INDEX(Sheet6!G:G,MATCH(B506,Sheet6!A:A,0))</f>
        <v>1210008,20|1430002,36</v>
      </c>
      <c r="U506" s="3">
        <v>1120001</v>
      </c>
      <c r="V506" s="3">
        <f>INDEX(Sheet6!H:H,MATCH(B506,Sheet6!A:A,0))</f>
        <v>67250</v>
      </c>
      <c r="W506" s="23">
        <v>0</v>
      </c>
      <c r="X506" s="3" t="s">
        <v>1354</v>
      </c>
      <c r="Y506" s="23">
        <v>1120001</v>
      </c>
      <c r="Z506" s="23">
        <v>215000</v>
      </c>
      <c r="AA506" s="27" t="str">
        <f>IF($E506=2,INDEX(Sheet2!Q:Q,MATCH($C506,Sheet2!$A:$A,0)),IF(OR(N506=3,N506=8,N506=13,,N506=38),INDEX(Sheet2!$AC:$AC,MATCH($N506,Sheet2!$AA:$AA,0))&amp;O506,INDEX(Sheet2!$AC:$AC,MATCH($N506,Sheet2!$AA:$AA,0))&amp;(O506/10)&amp;"%"))</f>
        <v>觉醒后基础效果抵抗增加4%</v>
      </c>
    </row>
    <row r="507" spans="1:27">
      <c r="A507" s="23" t="s">
        <v>53</v>
      </c>
      <c r="B507" s="23">
        <f t="shared" si="23"/>
        <v>2626</v>
      </c>
      <c r="C507" s="3">
        <v>26</v>
      </c>
      <c r="D507" s="3">
        <v>26</v>
      </c>
      <c r="E507" s="3">
        <f t="shared" si="24"/>
        <v>1</v>
      </c>
      <c r="F507" s="3">
        <f>IF(AND($D507=1,$E507=1),VLOOKUP($C507,Sheet2!$A:$J,3,0),IF($E507=2,INDEX(Sheet2!G:G,MATCH($C507,Sheet2!$A:$A,0)+2),F506))</f>
        <v>2601</v>
      </c>
      <c r="G507" s="3">
        <f>IF(AND($D507=1,$E507=1),VLOOKUP($C507,Sheet2!$A:$J,4,0),IF($E507=2,INDEX(Sheet2!H:H,MATCH($C507,Sheet2!$A:$A,0)+2),G506))</f>
        <v>2602</v>
      </c>
      <c r="H507" s="3">
        <f>IF(AND($D507=1,$E507=1),VLOOKUP($C507,Sheet2!$A:$J,5,0),IF($E507=2,INDEX(Sheet2!I:I,MATCH($C507,Sheet2!$A:$A,0)+2),H506))</f>
        <v>2605</v>
      </c>
      <c r="I507" s="3">
        <f>IF(AND($D507=1,$E507=1),VLOOKUP($C507,Sheet2!$A:$J,6,0),IF($E507=2,INDEX(Sheet2!J:J,MATCH($C507,Sheet2!$A:$A,0)+2),I506))</f>
        <v>0</v>
      </c>
      <c r="K507" s="31">
        <v>0</v>
      </c>
      <c r="L507" s="31">
        <v>0</v>
      </c>
      <c r="M507" s="31">
        <v>0</v>
      </c>
      <c r="N507" s="27">
        <f>VLOOKUP(B507,Sheet5!$D:$G,3,0)</f>
        <v>13</v>
      </c>
      <c r="O507" s="27">
        <f>VLOOKUP(B507,Sheet5!$D:$G,4,0)</f>
        <v>104</v>
      </c>
      <c r="P507" s="27" t="s">
        <v>58</v>
      </c>
      <c r="Q507" s="27">
        <f>IFERROR(VLOOKUP(R507,Sheet2!V:X,3,FALSE),VLOOKUP(B507,Sheet5!D:H,5,0))</f>
        <v>340020004</v>
      </c>
      <c r="R507" s="27" t="str">
        <f>IF(E507=2,INDEX(Sheet2!P:P,MATCH(C507,Sheet2!A:A,0)),INDEX(Sheet2!AB:AB,MATCH(N507,Sheet2!AA:AA,0)))</f>
        <v>防御强化</v>
      </c>
      <c r="S507" s="27" t="str">
        <f>IF($E507=2,INDEX(Sheet2!Q:Q,MATCH($C507,Sheet2!$A:$A,0)),IF(OR(N507=3,N507=8,N507=13,,N507=38),INDEX(Sheet2!$AC:$AC,MATCH($N507,Sheet2!$AA:$AA,0))&amp;O507,INDEX(Sheet2!$AC:$AC,MATCH($N507,Sheet2!$AA:$AA,0))&amp;(O507/10)&amp;"%"))</f>
        <v>觉醒后基础防御力增加104</v>
      </c>
      <c r="T507" s="3" t="str">
        <f>INDEX(Sheet6!G:G,MATCH(B507,Sheet6!A:A,0))</f>
        <v>1210008,27|1430002,45</v>
      </c>
      <c r="U507" s="3">
        <v>1120001</v>
      </c>
      <c r="V507" s="3">
        <f>INDEX(Sheet6!H:H,MATCH(B507,Sheet6!A:A,0))</f>
        <v>94000</v>
      </c>
      <c r="W507" s="23">
        <v>0</v>
      </c>
      <c r="X507" s="3" t="s">
        <v>1355</v>
      </c>
      <c r="Y507" s="23">
        <v>1120001</v>
      </c>
      <c r="Z507" s="23">
        <v>300000</v>
      </c>
      <c r="AA507" s="27" t="str">
        <f>IF($E507=2,INDEX(Sheet2!Q:Q,MATCH($C507,Sheet2!$A:$A,0)),IF(OR(N507=3,N507=8,N507=13,,N507=38),INDEX(Sheet2!$AC:$AC,MATCH($N507,Sheet2!$AA:$AA,0))&amp;O507,INDEX(Sheet2!$AC:$AC,MATCH($N507,Sheet2!$AA:$AA,0))&amp;(O507/10)&amp;"%"))</f>
        <v>觉醒后基础防御力增加104</v>
      </c>
    </row>
    <row r="508" spans="1:27">
      <c r="A508" s="23" t="s">
        <v>53</v>
      </c>
      <c r="B508" s="23">
        <f t="shared" si="23"/>
        <v>2627</v>
      </c>
      <c r="C508" s="3">
        <v>26</v>
      </c>
      <c r="D508" s="3">
        <v>27</v>
      </c>
      <c r="E508" s="3">
        <f t="shared" si="24"/>
        <v>1</v>
      </c>
      <c r="F508" s="3">
        <f>IF(AND($D508=1,$E508=1),VLOOKUP($C508,Sheet2!$A:$J,3,0),IF($E508=2,INDEX(Sheet2!G:G,MATCH($C508,Sheet2!$A:$A,0)+2),F507))</f>
        <v>2601</v>
      </c>
      <c r="G508" s="3">
        <f>IF(AND($D508=1,$E508=1),VLOOKUP($C508,Sheet2!$A:$J,4,0),IF($E508=2,INDEX(Sheet2!H:H,MATCH($C508,Sheet2!$A:$A,0)+2),G507))</f>
        <v>2602</v>
      </c>
      <c r="H508" s="3">
        <f>IF(AND($D508=1,$E508=1),VLOOKUP($C508,Sheet2!$A:$J,5,0),IF($E508=2,INDEX(Sheet2!I:I,MATCH($C508,Sheet2!$A:$A,0)+2),H507))</f>
        <v>2605</v>
      </c>
      <c r="I508" s="3">
        <f>IF(AND($D508=1,$E508=1),VLOOKUP($C508,Sheet2!$A:$J,6,0),IF($E508=2,INDEX(Sheet2!J:J,MATCH($C508,Sheet2!$A:$A,0)+2),I507))</f>
        <v>0</v>
      </c>
      <c r="K508" s="31">
        <v>0</v>
      </c>
      <c r="L508" s="31">
        <v>0</v>
      </c>
      <c r="M508" s="31">
        <v>0</v>
      </c>
      <c r="N508" s="27">
        <f>VLOOKUP(B508,Sheet5!$D:$G,3,0)</f>
        <v>3</v>
      </c>
      <c r="O508" s="27">
        <f>VLOOKUP(B508,Sheet5!$D:$G,4,0)</f>
        <v>960</v>
      </c>
      <c r="P508" s="27" t="s">
        <v>59</v>
      </c>
      <c r="Q508" s="27">
        <f>IFERROR(VLOOKUP(R508,Sheet2!V:X,3,FALSE),VLOOKUP(B508,Sheet5!D:H,5,0))</f>
        <v>340020010</v>
      </c>
      <c r="R508" s="27" t="str">
        <f>IF(E508=2,INDEX(Sheet2!P:P,MATCH(C508,Sheet2!A:A,0)),INDEX(Sheet2!AB:AB,MATCH(N508,Sheet2!AA:AA,0)))</f>
        <v>生命强化</v>
      </c>
      <c r="S508" s="27" t="str">
        <f>IF($E508=2,INDEX(Sheet2!Q:Q,MATCH($C508,Sheet2!$A:$A,0)),IF(OR(N508=3,N508=8,N508=13,,N508=38),INDEX(Sheet2!$AC:$AC,MATCH($N508,Sheet2!$AA:$AA,0))&amp;O508,INDEX(Sheet2!$AC:$AC,MATCH($N508,Sheet2!$AA:$AA,0))&amp;(O508/10)&amp;"%"))</f>
        <v>觉醒后基础生命上限增加960</v>
      </c>
      <c r="T508" s="3" t="str">
        <f>INDEX(Sheet6!G:G,MATCH(B508,Sheet6!A:A,0))</f>
        <v>1210008,30|1430002,54</v>
      </c>
      <c r="U508" s="3">
        <v>1120001</v>
      </c>
      <c r="V508" s="3">
        <f>INDEX(Sheet6!H:H,MATCH(B508,Sheet6!A:A,0))</f>
        <v>129000</v>
      </c>
      <c r="W508" s="23">
        <v>0</v>
      </c>
      <c r="X508" s="3" t="s">
        <v>1356</v>
      </c>
      <c r="Y508" s="23">
        <v>1120001</v>
      </c>
      <c r="Z508" s="23">
        <v>412000</v>
      </c>
      <c r="AA508" s="27" t="str">
        <f>IF($E508=2,INDEX(Sheet2!Q:Q,MATCH($C508,Sheet2!$A:$A,0)),IF(OR(N508=3,N508=8,N508=13,,N508=38),INDEX(Sheet2!$AC:$AC,MATCH($N508,Sheet2!$AA:$AA,0))&amp;O508,INDEX(Sheet2!$AC:$AC,MATCH($N508,Sheet2!$AA:$AA,0))&amp;(O508/10)&amp;"%"))</f>
        <v>觉醒后基础生命上限增加960</v>
      </c>
    </row>
    <row r="509" spans="1:27">
      <c r="A509" s="23" t="s">
        <v>53</v>
      </c>
      <c r="B509" s="23">
        <f t="shared" si="23"/>
        <v>2628</v>
      </c>
      <c r="C509" s="3">
        <v>26</v>
      </c>
      <c r="D509" s="3">
        <v>28</v>
      </c>
      <c r="E509" s="3">
        <f t="shared" si="24"/>
        <v>2</v>
      </c>
      <c r="F509" s="3">
        <f>IF(AND($D509=1,$E509=1),VLOOKUP($C509,Sheet2!$A:$J,3,0),IF($E509=2,INDEX(Sheet2!G:G,MATCH($C509,Sheet2!$A:$A,0)+3),F508))</f>
        <v>2601</v>
      </c>
      <c r="G509" s="3">
        <f>IF(AND($D509=1,$E509=1),VLOOKUP($C509,Sheet2!$A:$J,4,0),IF($E509=2,INDEX(Sheet2!H:H,MATCH($C509,Sheet2!$A:$A,0)+3),G508))</f>
        <v>2602</v>
      </c>
      <c r="H509" s="3">
        <f>IF(AND($D509=1,$E509=1),VLOOKUP($C509,Sheet2!$A:$J,5,0),IF($E509=2,INDEX(Sheet2!I:I,MATCH($C509,Sheet2!$A:$A,0)+3),H508))</f>
        <v>2606</v>
      </c>
      <c r="I509" s="3">
        <f>IF(AND($D509=1,$E509=1),VLOOKUP($C509,Sheet2!$A:$J,6,0),IF($E509=2,INDEX(Sheet2!J:J,MATCH($C509,Sheet2!$A:$A,0)+3),I508))</f>
        <v>0</v>
      </c>
      <c r="K509" s="31">
        <v>0</v>
      </c>
      <c r="L509" s="31">
        <v>0</v>
      </c>
      <c r="M509" s="31">
        <v>0</v>
      </c>
      <c r="N509" s="27">
        <f>VLOOKUP(B509,Sheet5!$D:$G,3,0)</f>
        <v>0</v>
      </c>
      <c r="O509" s="27">
        <f>VLOOKUP(B509,Sheet5!$D:$G,4,0)</f>
        <v>0</v>
      </c>
      <c r="P509" s="27" t="s">
        <v>60</v>
      </c>
      <c r="Q509" s="27">
        <f>IFERROR(VLOOKUP(R509,Sheet2!V:X,3,FALSE),VLOOKUP(B509,Sheet5!D:H,5,0))</f>
        <v>311002603</v>
      </c>
      <c r="R509" s="27" t="str">
        <f>IF(E509=2,INDEX(Sheet2!P:P,MATCH(C509,Sheet2!A:A,0)+3),INDEX(Sheet2!AB:AB,MATCH(N509,Sheet2!AA:AA,0)))</f>
        <v>吹雪组的激励</v>
      </c>
      <c r="S509" s="27" t="s">
        <v>2335</v>
      </c>
      <c r="T509" s="3" t="str">
        <f>INDEX(Sheet6!G:G,MATCH(B509,Sheet6!A:A,0))</f>
        <v>1430004,9</v>
      </c>
      <c r="U509" s="3">
        <v>1120001</v>
      </c>
      <c r="V509" s="3">
        <f>INDEX(Sheet6!H:H,MATCH(B509,Sheet6!A:A,0))</f>
        <v>174000</v>
      </c>
      <c r="W509" s="23">
        <v>0</v>
      </c>
      <c r="X509" s="3" t="s">
        <v>1357</v>
      </c>
      <c r="Y509" s="23">
        <v>1120001</v>
      </c>
      <c r="Z509" s="23">
        <v>556000</v>
      </c>
      <c r="AA509" s="27" t="str">
        <f>IF($E509=2,INDEX(Sheet2!Q:Q,MATCH($C509,Sheet2!$A:$A,0)+3),IF(OR(N509=3,N509=8,N509=13,,N509=38),INDEX(Sheet2!$AC:$AC,MATCH($N509,Sheet2!$AA:$AA,0))&amp;O509,INDEX(Sheet2!$AC:$AC,MATCH($N509,Sheet2!$AA:$AA,0))&amp;(O509/10)&amp;"%"))</f>
        <v>将自身当前行动回合&lt;color=#e56000&gt;给予&lt;/color&gt;1名友方单位，友方可&lt;color=#e56000&gt;立即行动&lt;/color&gt;并为我方全体提升&lt;color=#e56000&gt;6&lt;/color&gt;点速度，持续2回合</v>
      </c>
    </row>
    <row r="510" spans="1:27">
      <c r="A510" s="23" t="s">
        <v>53</v>
      </c>
      <c r="B510" s="23">
        <f t="shared" si="10"/>
        <v>2901</v>
      </c>
      <c r="C510" s="3">
        <v>29</v>
      </c>
      <c r="D510" s="3">
        <v>1</v>
      </c>
      <c r="E510" s="3">
        <f t="shared" si="24"/>
        <v>1</v>
      </c>
      <c r="F510" s="3">
        <f>IF(AND($D510=1,$E510=1),VLOOKUP($C510,Sheet2!$A:$J,3,0),IF($E510=2,INDEX(Sheet2!G:G,MATCH($C510,Sheet2!$A:$A,0)),F509))</f>
        <v>2901</v>
      </c>
      <c r="G510" s="3">
        <f>IF(AND($D510=1,$E510=1),VLOOKUP($C510,Sheet2!$A:$J,4,0),IF($E510=2,INDEX(Sheet2!H:H,MATCH($C510,Sheet2!$A:$A,0)),G509))</f>
        <v>0</v>
      </c>
      <c r="H510" s="3">
        <f>IF(AND($D510=1,$E510=1),VLOOKUP($C510,Sheet2!$A:$J,5,0),IF($E510=2,INDEX(Sheet2!I:I,MATCH($C510,Sheet2!$A:$A,0)),H509))</f>
        <v>2906</v>
      </c>
      <c r="I510" s="3">
        <f>IF(AND($D510=1,$E510=1),VLOOKUP($C510,Sheet2!$A:$J,6,0),IF($E510=2,INDEX(Sheet2!J:J,MATCH($C510,Sheet2!$A:$A,0)),I509))</f>
        <v>0</v>
      </c>
      <c r="K510" s="31">
        <v>0</v>
      </c>
      <c r="L510" s="31">
        <v>0</v>
      </c>
      <c r="M510" s="31">
        <v>0</v>
      </c>
      <c r="N510" s="27">
        <f>VLOOKUP(B510,Sheet5!$D:$G,3,0)</f>
        <v>13</v>
      </c>
      <c r="O510" s="27">
        <f>VLOOKUP(B510,Sheet5!$D:$G,4,0)</f>
        <v>42</v>
      </c>
      <c r="P510" s="27" t="s">
        <v>54</v>
      </c>
      <c r="Q510" s="27">
        <f>IFERROR(VLOOKUP(R510,Sheet2!V:X,3,FALSE),VLOOKUP(B510,Sheet5!D:H,5,0))</f>
        <v>340020005</v>
      </c>
      <c r="R510" s="27" t="str">
        <f>IF($E510=2,INDEX(Sheet2!P:P,MATCH($C510,Sheet2!$A:$A,0)),INDEX(Sheet2!$AB:$AB,MATCH($N510,Sheet2!$AA:$AA,0)))</f>
        <v>防御强化</v>
      </c>
      <c r="S510" s="27" t="str">
        <f>IF($E510=2,INDEX(Sheet2!Q:Q,MATCH($C510,Sheet2!$A:$A,0)),IF(OR(N510=3,N510=8,N510=13,,N510=38),INDEX(Sheet2!$AC:$AC,MATCH($N510,Sheet2!$AA:$AA,0))&amp;O510,INDEX(Sheet2!$AC:$AC,MATCH($N510,Sheet2!$AA:$AA,0))&amp;(O510/10)&amp;"%"))</f>
        <v>觉醒后基础防御力增加42</v>
      </c>
      <c r="T510" s="3" t="str">
        <f>INDEX(Sheet6!G:G,MATCH(B510,Sheet6!A:A,0))</f>
        <v>1210002,24</v>
      </c>
      <c r="U510" s="3">
        <v>1120001</v>
      </c>
      <c r="V510" s="3">
        <f>INDEX(Sheet6!H:H,MATCH(B510,Sheet6!A:A,0))</f>
        <v>8300</v>
      </c>
      <c r="W510" s="23">
        <v>0</v>
      </c>
      <c r="X510" s="3" t="str">
        <f>VLOOKUP(B510,Sheet4!A:N,14,FALSE)</f>
        <v>1210001,4|1210002,8|1210003,4</v>
      </c>
      <c r="Y510" s="23">
        <v>1120001</v>
      </c>
      <c r="Z510" s="23">
        <f t="shared" si="11"/>
        <v>83000</v>
      </c>
      <c r="AA510" s="27" t="str">
        <f>IF($E510=2,INDEX(Sheet2!Q:Q,MATCH($C510,Sheet2!$A:$A,0)),IF(OR(N510=3,N510=8,N510=13,,N510=38),INDEX(Sheet2!$AC:$AC,MATCH($N510,Sheet2!$AA:$AA,0))&amp;O510,INDEX(Sheet2!$AC:$AC,MATCH($N510,Sheet2!$AA:$AA,0))&amp;(O510/10)&amp;"%"))</f>
        <v>觉醒后基础防御力增加42</v>
      </c>
    </row>
    <row r="511" spans="1:27">
      <c r="A511" s="23" t="s">
        <v>53</v>
      </c>
      <c r="B511" s="23">
        <f t="shared" si="10"/>
        <v>2902</v>
      </c>
      <c r="C511" s="3">
        <v>29</v>
      </c>
      <c r="D511" s="3">
        <v>2</v>
      </c>
      <c r="E511" s="3">
        <f t="shared" si="24"/>
        <v>1</v>
      </c>
      <c r="F511" s="3">
        <f>IF(AND($D511=1,$E511=1),VLOOKUP($C511,Sheet2!$A:$J,3,0),IF($E511=2,INDEX(Sheet2!G:G,MATCH($C511,Sheet2!$A:$A,0)),F510))</f>
        <v>2901</v>
      </c>
      <c r="G511" s="3">
        <f>IF(AND($D511=1,$E511=1),VLOOKUP($C511,Sheet2!$A:$J,4,0),IF($E511=2,INDEX(Sheet2!H:H,MATCH($C511,Sheet2!$A:$A,0)),G510))</f>
        <v>0</v>
      </c>
      <c r="H511" s="3">
        <f>IF(AND($D511=1,$E511=1),VLOOKUP($C511,Sheet2!$A:$J,5,0),IF($E511=2,INDEX(Sheet2!I:I,MATCH($C511,Sheet2!$A:$A,0)),H510))</f>
        <v>2906</v>
      </c>
      <c r="I511" s="3">
        <f>IF(AND($D511=1,$E511=1),VLOOKUP($C511,Sheet2!$A:$J,6,0),IF($E511=2,INDEX(Sheet2!J:J,MATCH($C511,Sheet2!$A:$A,0)),I510))</f>
        <v>0</v>
      </c>
      <c r="K511" s="31">
        <v>0</v>
      </c>
      <c r="L511" s="31">
        <v>0</v>
      </c>
      <c r="M511" s="31">
        <v>0</v>
      </c>
      <c r="N511" s="27">
        <f>VLOOKUP(B511,Sheet5!$D:$G,3,0)</f>
        <v>3</v>
      </c>
      <c r="O511" s="27">
        <f>VLOOKUP(B511,Sheet5!$D:$G,4,0)</f>
        <v>384</v>
      </c>
      <c r="P511" s="27" t="s">
        <v>55</v>
      </c>
      <c r="Q511" s="27">
        <f>IFERROR(VLOOKUP(R511,Sheet2!V:X,3,FALSE),VLOOKUP(B511,Sheet5!D:H,5,0))</f>
        <v>340020009</v>
      </c>
      <c r="R511" s="27" t="str">
        <f>IF(E511=2,INDEX(Sheet2!P:P,MATCH(C511,Sheet2!A:A,0)),INDEX(Sheet2!AB:AB,MATCH(N511,Sheet2!AA:AA,0)))</f>
        <v>生命强化</v>
      </c>
      <c r="S511" s="27" t="str">
        <f>IF($E511=2,INDEX(Sheet2!Q:Q,MATCH($C511,Sheet2!$A:$A,0)),IF(OR(N511=3,N511=8,N511=13,,N511=38),INDEX(Sheet2!$AC:$AC,MATCH($N511,Sheet2!$AA:$AA,0))&amp;O511,INDEX(Sheet2!$AC:$AC,MATCH($N511,Sheet2!$AA:$AA,0))&amp;(O511/10)&amp;"%"))</f>
        <v>觉醒后基础生命上限增加384</v>
      </c>
      <c r="T511" s="3" t="str">
        <f>INDEX(Sheet6!G:G,MATCH(B511,Sheet6!A:A,0))</f>
        <v>1210002,32</v>
      </c>
      <c r="U511" s="3">
        <v>1120001</v>
      </c>
      <c r="V511" s="3">
        <f>INDEX(Sheet6!H:H,MATCH(B511,Sheet6!A:A,0))</f>
        <v>9600</v>
      </c>
      <c r="W511" s="23">
        <v>0</v>
      </c>
      <c r="X511" s="3" t="str">
        <f>VLOOKUP(B511,Sheet4!A:N,14,FALSE)</f>
        <v>1210001,10|1210002,20|1210003,10</v>
      </c>
      <c r="Y511" s="23">
        <v>1120001</v>
      </c>
      <c r="Z511" s="23">
        <f t="shared" si="11"/>
        <v>96000</v>
      </c>
      <c r="AA511" s="27" t="str">
        <f>IF($E511=2,INDEX(Sheet2!Q:Q,MATCH($C511,Sheet2!$A:$A,0)),IF(OR(N511=3,N511=8,N511=13,,N511=38),INDEX(Sheet2!$AC:$AC,MATCH($N511,Sheet2!$AA:$AA,0))&amp;O511,INDEX(Sheet2!$AC:$AC,MATCH($N511,Sheet2!$AA:$AA,0))&amp;(O511/10)&amp;"%"))</f>
        <v>觉醒后基础生命上限增加384</v>
      </c>
    </row>
    <row r="512" spans="1:27">
      <c r="A512" s="23" t="s">
        <v>53</v>
      </c>
      <c r="B512" s="23">
        <f t="shared" ref="B512:B764" si="25">C512*100+D512</f>
        <v>2903</v>
      </c>
      <c r="C512" s="3">
        <v>29</v>
      </c>
      <c r="D512" s="3">
        <v>3</v>
      </c>
      <c r="E512" s="3">
        <f t="shared" si="24"/>
        <v>1</v>
      </c>
      <c r="F512" s="3">
        <f>IF(AND($D512=1,$E512=1),VLOOKUP($C512,Sheet2!$A:$J,3,0),IF($E512=2,INDEX(Sheet2!G:G,MATCH($C512,Sheet2!$A:$A,0)),F511))</f>
        <v>2901</v>
      </c>
      <c r="G512" s="3">
        <f>IF(AND($D512=1,$E512=1),VLOOKUP($C512,Sheet2!$A:$J,4,0),IF($E512=2,INDEX(Sheet2!H:H,MATCH($C512,Sheet2!$A:$A,0)),G511))</f>
        <v>0</v>
      </c>
      <c r="H512" s="3">
        <f>IF(AND($D512=1,$E512=1),VLOOKUP($C512,Sheet2!$A:$J,5,0),IF($E512=2,INDEX(Sheet2!I:I,MATCH($C512,Sheet2!$A:$A,0)),H511))</f>
        <v>2906</v>
      </c>
      <c r="I512" s="3">
        <f>IF(AND($D512=1,$E512=1),VLOOKUP($C512,Sheet2!$A:$J,6,0),IF($E512=2,INDEX(Sheet2!J:J,MATCH($C512,Sheet2!$A:$A,0)),I511))</f>
        <v>0</v>
      </c>
      <c r="K512" s="31">
        <v>0</v>
      </c>
      <c r="L512" s="31">
        <v>0</v>
      </c>
      <c r="M512" s="31">
        <v>0</v>
      </c>
      <c r="N512" s="27">
        <f>VLOOKUP(B512,Sheet5!$D:$G,3,0)</f>
        <v>38</v>
      </c>
      <c r="O512" s="27">
        <f>VLOOKUP(B512,Sheet5!$D:$G,4,0)</f>
        <v>10</v>
      </c>
      <c r="P512" s="27" t="s">
        <v>56</v>
      </c>
      <c r="Q512" s="27">
        <f>IFERROR(VLOOKUP(R512,Sheet2!V:X,3,FALSE),VLOOKUP(B512,Sheet5!D:H,5,0))</f>
        <v>340020011</v>
      </c>
      <c r="R512" s="27" t="str">
        <f>IF(E512=2,INDEX(Sheet2!P:P,MATCH(C512,Sheet2!A:A,0)),INDEX(Sheet2!AB:AB,MATCH(N512,Sheet2!AA:AA,0)))</f>
        <v>速度强化</v>
      </c>
      <c r="S512" s="27" t="str">
        <f>IF($E512=2,INDEX(Sheet2!Q:Q,MATCH($C512,Sheet2!$A:$A,0)),IF(OR(N512=3,N512=8,N512=13,,N512=38),INDEX(Sheet2!$AC:$AC,MATCH($N512,Sheet2!$AA:$AA,0))&amp;O512,INDEX(Sheet2!$AC:$AC,MATCH($N512,Sheet2!$AA:$AA,0))&amp;(O512/10)&amp;"%"))</f>
        <v>觉醒后基础速度增加10</v>
      </c>
      <c r="T512" s="3" t="str">
        <f>INDEX(Sheet6!G:G,MATCH(B512,Sheet6!A:A,0))</f>
        <v>1210002,40</v>
      </c>
      <c r="U512" s="3">
        <v>1120001</v>
      </c>
      <c r="V512" s="3">
        <f>INDEX(Sheet6!H:H,MATCH(B512,Sheet6!A:A,0))</f>
        <v>14400</v>
      </c>
      <c r="W512" s="23">
        <v>0</v>
      </c>
      <c r="X512" s="3" t="str">
        <f>VLOOKUP(B512,Sheet4!A:N,14,FALSE)</f>
        <v>1210001,18|1210002,36|1210003,18</v>
      </c>
      <c r="Y512" s="23">
        <v>1120001</v>
      </c>
      <c r="Z512" s="23">
        <f t="shared" ref="Z512:Z764" si="26">V512*10</f>
        <v>144000</v>
      </c>
      <c r="AA512" s="27" t="str">
        <f>IF($E512=2,INDEX(Sheet2!Q:Q,MATCH($C512,Sheet2!$A:$A,0)),IF(OR(N512=3,N512=8,N512=13,,N512=38),INDEX(Sheet2!$AC:$AC,MATCH($N512,Sheet2!$AA:$AA,0))&amp;O512,INDEX(Sheet2!$AC:$AC,MATCH($N512,Sheet2!$AA:$AA,0))&amp;(O512/10)&amp;"%"))</f>
        <v>觉醒后基础速度增加10</v>
      </c>
    </row>
    <row r="513" spans="1:27">
      <c r="A513" s="23" t="s">
        <v>53</v>
      </c>
      <c r="B513" s="23">
        <f t="shared" si="25"/>
        <v>2904</v>
      </c>
      <c r="C513" s="3">
        <v>29</v>
      </c>
      <c r="D513" s="3">
        <v>4</v>
      </c>
      <c r="E513" s="3">
        <f t="shared" si="24"/>
        <v>1</v>
      </c>
      <c r="F513" s="3">
        <f>IF(AND($D513=1,$E513=1),VLOOKUP($C513,Sheet2!$A:$J,3,0),IF($E513=2,INDEX(Sheet2!G:G,MATCH($C513,Sheet2!$A:$A,0)),F512))</f>
        <v>2901</v>
      </c>
      <c r="G513" s="3">
        <f>IF(AND($D513=1,$E513=1),VLOOKUP($C513,Sheet2!$A:$J,4,0),IF($E513=2,INDEX(Sheet2!H:H,MATCH($C513,Sheet2!$A:$A,0)),G512))</f>
        <v>0</v>
      </c>
      <c r="H513" s="3">
        <f>IF(AND($D513=1,$E513=1),VLOOKUP($C513,Sheet2!$A:$J,5,0),IF($E513=2,INDEX(Sheet2!I:I,MATCH($C513,Sheet2!$A:$A,0)),H512))</f>
        <v>2906</v>
      </c>
      <c r="I513" s="3">
        <f>IF(AND($D513=1,$E513=1),VLOOKUP($C513,Sheet2!$A:$J,6,0),IF($E513=2,INDEX(Sheet2!J:J,MATCH($C513,Sheet2!$A:$A,0)),I512))</f>
        <v>0</v>
      </c>
      <c r="K513" s="31">
        <v>0</v>
      </c>
      <c r="L513" s="31">
        <v>0</v>
      </c>
      <c r="M513" s="31">
        <v>0</v>
      </c>
      <c r="N513" s="27">
        <f>VLOOKUP(B513,Sheet5!$D:$G,3,0)</f>
        <v>33</v>
      </c>
      <c r="O513" s="27">
        <f>VLOOKUP(B513,Sheet5!$D:$G,4,0)</f>
        <v>32</v>
      </c>
      <c r="P513" s="27" t="s">
        <v>57</v>
      </c>
      <c r="Q513" s="27">
        <f>IFERROR(VLOOKUP(R513,Sheet2!V:X,3,FALSE),VLOOKUP(B513,Sheet5!D:H,5,0))</f>
        <v>340020003</v>
      </c>
      <c r="R513" s="27" t="str">
        <f>IF(E513=2,INDEX(Sheet2!P:P,MATCH(C513,Sheet2!A:A,0)),INDEX(Sheet2!AB:AB,MATCH(N513,Sheet2!AA:AA,0)))</f>
        <v>抵抗强化</v>
      </c>
      <c r="S513" s="27" t="str">
        <f>IF($E513=2,INDEX(Sheet2!Q:Q,MATCH($C513,Sheet2!$A:$A,0)),IF(OR(N513=3,N513=8,N513=13,,N513=38),INDEX(Sheet2!$AC:$AC,MATCH($N513,Sheet2!$AA:$AA,0))&amp;O513,INDEX(Sheet2!$AC:$AC,MATCH($N513,Sheet2!$AA:$AA,0))&amp;(O513/10)&amp;"%"))</f>
        <v>觉醒后基础效果抵抗增加3.2%</v>
      </c>
      <c r="T513" s="3" t="str">
        <f>INDEX(Sheet6!G:G,MATCH(B513,Sheet6!A:A,0))</f>
        <v>1210005,20</v>
      </c>
      <c r="U513" s="3">
        <v>1120001</v>
      </c>
      <c r="V513" s="3">
        <f>INDEX(Sheet6!H:H,MATCH(B513,Sheet6!A:A,0))</f>
        <v>21500</v>
      </c>
      <c r="W513" s="23">
        <v>0</v>
      </c>
      <c r="X513" s="3" t="str">
        <f>VLOOKUP(B513,Sheet4!A:N,14,FALSE)</f>
        <v>1210001,28|1210002,56|1210003,28</v>
      </c>
      <c r="Y513" s="23">
        <v>1120001</v>
      </c>
      <c r="Z513" s="23">
        <f t="shared" si="26"/>
        <v>215000</v>
      </c>
      <c r="AA513" s="27" t="str">
        <f>IF($E513=2,INDEX(Sheet2!Q:Q,MATCH($C513,Sheet2!$A:$A,0)),IF(OR(N513=3,N513=8,N513=13,,N513=38),INDEX(Sheet2!$AC:$AC,MATCH($N513,Sheet2!$AA:$AA,0))&amp;O513,INDEX(Sheet2!$AC:$AC,MATCH($N513,Sheet2!$AA:$AA,0))&amp;(O513/10)&amp;"%"))</f>
        <v>觉醒后基础效果抵抗增加3.2%</v>
      </c>
    </row>
    <row r="514" spans="1:27">
      <c r="A514" s="23" t="s">
        <v>53</v>
      </c>
      <c r="B514" s="23">
        <f t="shared" si="25"/>
        <v>2905</v>
      </c>
      <c r="C514" s="3">
        <v>29</v>
      </c>
      <c r="D514" s="3">
        <v>5</v>
      </c>
      <c r="E514" s="3">
        <f t="shared" si="24"/>
        <v>1</v>
      </c>
      <c r="F514" s="3">
        <f>IF(AND($D514=1,$E514=1),VLOOKUP($C514,Sheet2!$A:$J,3,0),IF($E514=2,INDEX(Sheet2!G:G,MATCH($C514,Sheet2!$A:$A,0)),F513))</f>
        <v>2901</v>
      </c>
      <c r="G514" s="3">
        <f>IF(AND($D514=1,$E514=1),VLOOKUP($C514,Sheet2!$A:$J,4,0),IF($E514=2,INDEX(Sheet2!H:H,MATCH($C514,Sheet2!$A:$A,0)),G513))</f>
        <v>0</v>
      </c>
      <c r="H514" s="3">
        <f>IF(AND($D514=1,$E514=1),VLOOKUP($C514,Sheet2!$A:$J,5,0),IF($E514=2,INDEX(Sheet2!I:I,MATCH($C514,Sheet2!$A:$A,0)),H513))</f>
        <v>2906</v>
      </c>
      <c r="I514" s="3">
        <f>IF(AND($D514=1,$E514=1),VLOOKUP($C514,Sheet2!$A:$J,6,0),IF($E514=2,INDEX(Sheet2!J:J,MATCH($C514,Sheet2!$A:$A,0)),I513))</f>
        <v>0</v>
      </c>
      <c r="K514" s="31">
        <v>0</v>
      </c>
      <c r="L514" s="31">
        <v>0</v>
      </c>
      <c r="M514" s="31">
        <v>0</v>
      </c>
      <c r="N514" s="27">
        <f>VLOOKUP(B514,Sheet5!$D:$G,3,0)</f>
        <v>13</v>
      </c>
      <c r="O514" s="27">
        <f>VLOOKUP(B514,Sheet5!$D:$G,4,0)</f>
        <v>84</v>
      </c>
      <c r="P514" s="27" t="s">
        <v>58</v>
      </c>
      <c r="Q514" s="27">
        <f>IFERROR(VLOOKUP(R514,Sheet2!V:X,3,FALSE),VLOOKUP(B514,Sheet5!D:H,5,0))</f>
        <v>340020004</v>
      </c>
      <c r="R514" s="27" t="str">
        <f>IF(E514=2,INDEX(Sheet2!P:P,MATCH(C514,Sheet2!A:A,0)),INDEX(Sheet2!AB:AB,MATCH(N514,Sheet2!AA:AA,0)))</f>
        <v>防御强化</v>
      </c>
      <c r="S514" s="27" t="str">
        <f>IF($E514=2,INDEX(Sheet2!Q:Q,MATCH($C514,Sheet2!$A:$A,0)),IF(OR(N514=3,N514=8,N514=13,,N514=38),INDEX(Sheet2!$AC:$AC,MATCH($N514,Sheet2!$AA:$AA,0))&amp;O514,INDEX(Sheet2!$AC:$AC,MATCH($N514,Sheet2!$AA:$AA,0))&amp;(O514/10)&amp;"%"))</f>
        <v>觉醒后基础防御力增加84</v>
      </c>
      <c r="T514" s="3" t="str">
        <f>INDEX(Sheet6!G:G,MATCH(B514,Sheet6!A:A,0))</f>
        <v>1210005,24</v>
      </c>
      <c r="U514" s="3">
        <v>1120001</v>
      </c>
      <c r="V514" s="3">
        <f>INDEX(Sheet6!H:H,MATCH(B514,Sheet6!A:A,0))</f>
        <v>30000</v>
      </c>
      <c r="W514" s="23">
        <v>0</v>
      </c>
      <c r="X514" s="3" t="str">
        <f>VLOOKUP(B514,Sheet4!A:N,14,FALSE)</f>
        <v>1210001,40|1210002,80|1210003,40</v>
      </c>
      <c r="Y514" s="23">
        <v>1120001</v>
      </c>
      <c r="Z514" s="23">
        <f t="shared" si="26"/>
        <v>300000</v>
      </c>
      <c r="AA514" s="27" t="str">
        <f>IF($E514=2,INDEX(Sheet2!Q:Q,MATCH($C514,Sheet2!$A:$A,0)),IF(OR(N514=3,N514=8,N514=13,,N514=38),INDEX(Sheet2!$AC:$AC,MATCH($N514,Sheet2!$AA:$AA,0))&amp;O514,INDEX(Sheet2!$AC:$AC,MATCH($N514,Sheet2!$AA:$AA,0))&amp;(O514/10)&amp;"%"))</f>
        <v>觉醒后基础防御力增加84</v>
      </c>
    </row>
    <row r="515" spans="1:27">
      <c r="A515" s="23" t="s">
        <v>53</v>
      </c>
      <c r="B515" s="23">
        <f t="shared" si="25"/>
        <v>2906</v>
      </c>
      <c r="C515" s="3">
        <v>29</v>
      </c>
      <c r="D515" s="3">
        <v>6</v>
      </c>
      <c r="E515" s="3">
        <f t="shared" si="24"/>
        <v>1</v>
      </c>
      <c r="F515" s="3">
        <f>IF(AND($D515=1,$E515=1),VLOOKUP($C515,Sheet2!$A:$J,3,0),IF($E515=2,INDEX(Sheet2!G:G,MATCH($C515,Sheet2!$A:$A,0)),F514))</f>
        <v>2901</v>
      </c>
      <c r="G515" s="3">
        <f>IF(AND($D515=1,$E515=1),VLOOKUP($C515,Sheet2!$A:$J,4,0),IF($E515=2,INDEX(Sheet2!H:H,MATCH($C515,Sheet2!$A:$A,0)),G514))</f>
        <v>0</v>
      </c>
      <c r="H515" s="3">
        <f>IF(AND($D515=1,$E515=1),VLOOKUP($C515,Sheet2!$A:$J,5,0),IF($E515=2,INDEX(Sheet2!I:I,MATCH($C515,Sheet2!$A:$A,0)),H514))</f>
        <v>2906</v>
      </c>
      <c r="I515" s="3">
        <f>IF(AND($D515=1,$E515=1),VLOOKUP($C515,Sheet2!$A:$J,6,0),IF($E515=2,INDEX(Sheet2!J:J,MATCH($C515,Sheet2!$A:$A,0)),I514))</f>
        <v>0</v>
      </c>
      <c r="K515" s="31">
        <v>0</v>
      </c>
      <c r="L515" s="31">
        <v>0</v>
      </c>
      <c r="M515" s="31">
        <v>0</v>
      </c>
      <c r="N515" s="27">
        <f>VLOOKUP(B515,Sheet5!$D:$G,3,0)</f>
        <v>3</v>
      </c>
      <c r="O515" s="27">
        <f>VLOOKUP(B515,Sheet5!$D:$G,4,0)</f>
        <v>768</v>
      </c>
      <c r="P515" s="27" t="s">
        <v>59</v>
      </c>
      <c r="Q515" s="27">
        <f>IFERROR(VLOOKUP(R515,Sheet2!V:X,3,FALSE),VLOOKUP(B515,Sheet5!D:H,5,0))</f>
        <v>340020010</v>
      </c>
      <c r="R515" s="27" t="str">
        <f>IF(E515=2,INDEX(Sheet2!P:P,MATCH(C515,Sheet2!A:A,0)),INDEX(Sheet2!AB:AB,MATCH(N515,Sheet2!AA:AA,0)))</f>
        <v>生命强化</v>
      </c>
      <c r="S515" s="27" t="str">
        <f>IF($E515=2,INDEX(Sheet2!Q:Q,MATCH($C515,Sheet2!$A:$A,0)),IF(OR(N515=3,N515=8,N515=13,,N515=38),INDEX(Sheet2!$AC:$AC,MATCH($N515,Sheet2!$AA:$AA,0))&amp;O515,INDEX(Sheet2!$AC:$AC,MATCH($N515,Sheet2!$AA:$AA,0))&amp;(O515/10)&amp;"%"))</f>
        <v>觉醒后基础生命上限增加768</v>
      </c>
      <c r="T515" s="3" t="str">
        <f>INDEX(Sheet6!G:G,MATCH(B515,Sheet6!A:A,0))</f>
        <v>1210005,28</v>
      </c>
      <c r="U515" s="3">
        <v>1120001</v>
      </c>
      <c r="V515" s="3">
        <f>INDEX(Sheet6!H:H,MATCH(B515,Sheet6!A:A,0))</f>
        <v>41200</v>
      </c>
      <c r="W515" s="23">
        <v>0</v>
      </c>
      <c r="X515" s="3" t="str">
        <f>VLOOKUP(B515,Sheet4!A:N,14,FALSE)</f>
        <v>1210001,54|1210002,108|1210003,54</v>
      </c>
      <c r="Y515" s="23">
        <v>1120001</v>
      </c>
      <c r="Z515" s="23">
        <f t="shared" si="26"/>
        <v>412000</v>
      </c>
      <c r="AA515" s="27" t="str">
        <f>IF($E515=2,INDEX(Sheet2!Q:Q,MATCH($C515,Sheet2!$A:$A,0)),IF(OR(N515=3,N515=8,N515=13,,N515=38),INDEX(Sheet2!$AC:$AC,MATCH($N515,Sheet2!$AA:$AA,0))&amp;O515,INDEX(Sheet2!$AC:$AC,MATCH($N515,Sheet2!$AA:$AA,0))&amp;(O515/10)&amp;"%"))</f>
        <v>觉醒后基础生命上限增加768</v>
      </c>
    </row>
    <row r="516" spans="1:27">
      <c r="A516" s="23" t="s">
        <v>53</v>
      </c>
      <c r="B516" s="23">
        <f t="shared" si="25"/>
        <v>2907</v>
      </c>
      <c r="C516" s="3">
        <v>29</v>
      </c>
      <c r="D516" s="3">
        <v>7</v>
      </c>
      <c r="E516" s="3">
        <f t="shared" si="24"/>
        <v>2</v>
      </c>
      <c r="F516" s="3">
        <f>IF(AND($D516=1,$E516=1),VLOOKUP($C516,Sheet2!$A:$J,3,0),IF($E516=2,INDEX(Sheet2!G:G,MATCH($C516,Sheet2!$A:$A,0)),F515))</f>
        <v>2901</v>
      </c>
      <c r="G516" s="3">
        <f>IF(AND($D516=1,$E516=1),VLOOKUP($C516,Sheet2!$A:$J,4,0),IF($E516=2,INDEX(Sheet2!H:H,MATCH($C516,Sheet2!$A:$A,0)),G515))</f>
        <v>2905</v>
      </c>
      <c r="H516" s="3">
        <f>IF(AND($D516=1,$E516=1),VLOOKUP($C516,Sheet2!$A:$J,5,0),IF($E516=2,INDEX(Sheet2!I:I,MATCH($C516,Sheet2!$A:$A,0)),H515))</f>
        <v>2906</v>
      </c>
      <c r="I516" s="3">
        <f>IF(AND($D516=1,$E516=1),VLOOKUP($C516,Sheet2!$A:$J,6,0),IF($E516=2,INDEX(Sheet2!J:J,MATCH($C516,Sheet2!$A:$A,0)),I515))</f>
        <v>0</v>
      </c>
      <c r="K516" s="31">
        <v>0</v>
      </c>
      <c r="L516" s="31">
        <v>0</v>
      </c>
      <c r="M516" s="31">
        <v>0</v>
      </c>
      <c r="N516" s="27">
        <f>VLOOKUP(B516,Sheet5!$D:$G,3,0)</f>
        <v>0</v>
      </c>
      <c r="O516" s="27">
        <f>VLOOKUP(B516,Sheet5!$D:$G,4,0)</f>
        <v>0</v>
      </c>
      <c r="P516" s="27" t="s">
        <v>60</v>
      </c>
      <c r="Q516" s="27">
        <f>IFERROR(VLOOKUP(R516,Sheet2!V:X,3,FALSE),VLOOKUP(B516,Sheet5!D:H,5,0))</f>
        <v>311002902</v>
      </c>
      <c r="R516" s="27" t="str">
        <f>IF(E516=2,INDEX(Sheet2!P:P,MATCH(C516,Sheet2!A:A,0)),INDEX(Sheet2!AB:AB,MATCH(N516,Sheet2!AA:AA,0)))</f>
        <v>猛虎之力</v>
      </c>
      <c r="S516" s="27" t="str">
        <f>IF($E516=2,INDEX(Sheet2!Q:Q,MATCH($C516,Sheet2!$A:$A,0)),IF(OR(N516=3,N516=8,N516=13,,N516=38),INDEX(Sheet2!$AC:$AC,MATCH($N516,Sheet2!$AA:$AA,0))&amp;O516,INDEX(Sheet2!$AC:$AC,MATCH($N516,Sheet2!$AA:$AA,0))&amp;(O516/10)&amp;"%"))</f>
        <v>行动条上每有一个&lt;color=#f2b600&gt;AT BONUS&lt;/color&gt;被使用或消耗，背心猛虎提升自身&lt;color=#e56000&gt;5%&lt;/color&gt;行动值</v>
      </c>
      <c r="T516" s="3" t="str">
        <f>INDEX(Sheet6!G:G,MATCH(B516,Sheet6!A:A,0))</f>
        <v>1210008,12</v>
      </c>
      <c r="U516" s="3">
        <v>1120001</v>
      </c>
      <c r="V516" s="3">
        <f>INDEX(Sheet6!H:H,MATCH(B516,Sheet6!A:A,0))</f>
        <v>55600</v>
      </c>
      <c r="W516" s="23">
        <v>0</v>
      </c>
      <c r="X516" s="3" t="str">
        <f>VLOOKUP(B516,Sheet4!A:N,14,FALSE)</f>
        <v>1210001,70|1210002,140|1210003,70</v>
      </c>
      <c r="Y516" s="23">
        <v>1120001</v>
      </c>
      <c r="Z516" s="23">
        <f t="shared" si="26"/>
        <v>556000</v>
      </c>
      <c r="AA516" s="27" t="str">
        <f>IF($E516=2,INDEX(Sheet2!Q:Q,MATCH($C516,Sheet2!$A:$A,0)),IF(OR(N516=3,N516=8,N516=13,,N516=38),INDEX(Sheet2!$AC:$AC,MATCH($N516,Sheet2!$AA:$AA,0))&amp;O516,INDEX(Sheet2!$AC:$AC,MATCH($N516,Sheet2!$AA:$AA,0))&amp;(O516/10)&amp;"%"))</f>
        <v>行动条上每有一个&lt;color=#f2b600&gt;AT BONUS&lt;/color&gt;被使用或消耗，背心猛虎提升自身&lt;color=#e56000&gt;5%&lt;/color&gt;行动值</v>
      </c>
    </row>
    <row r="517" spans="1:27">
      <c r="A517" s="23" t="s">
        <v>53</v>
      </c>
      <c r="B517" s="23">
        <f t="shared" ref="B517:B537" si="27">C517*100+D517</f>
        <v>2908</v>
      </c>
      <c r="C517" s="3">
        <v>29</v>
      </c>
      <c r="D517" s="3">
        <v>8</v>
      </c>
      <c r="E517" s="3">
        <f t="shared" si="24"/>
        <v>1</v>
      </c>
      <c r="F517" s="3">
        <f>IF(AND($D517=1,$E517=1),VLOOKUP($C517,Sheet2!$A:$J,3,0),IF($E517=2,INDEX(Sheet2!G:G,MATCH($C517,Sheet2!$A:$A,0)),F516))</f>
        <v>2901</v>
      </c>
      <c r="G517" s="3">
        <f>IF(AND($D517=1,$E517=1),VLOOKUP($C517,Sheet2!$A:$J,4,0),IF($E517=2,INDEX(Sheet2!H:H,MATCH($C517,Sheet2!$A:$A,0)),G516))</f>
        <v>2905</v>
      </c>
      <c r="H517" s="3">
        <f>IF(AND($D517=1,$E517=1),VLOOKUP($C517,Sheet2!$A:$J,5,0),IF($E517=2,INDEX(Sheet2!I:I,MATCH($C517,Sheet2!$A:$A,0)),H516))</f>
        <v>2906</v>
      </c>
      <c r="I517" s="3">
        <f>IF(AND($D517=1,$E517=1),VLOOKUP($C517,Sheet2!$A:$J,6,0),IF($E517=2,INDEX(Sheet2!J:J,MATCH($C517,Sheet2!$A:$A,0)),I516))</f>
        <v>0</v>
      </c>
      <c r="K517" s="31">
        <v>0</v>
      </c>
      <c r="L517" s="31">
        <v>0</v>
      </c>
      <c r="M517" s="31">
        <v>0</v>
      </c>
      <c r="N517" s="27">
        <f>VLOOKUP(B517,Sheet5!$D:$G,3,0)</f>
        <v>13</v>
      </c>
      <c r="O517" s="27">
        <f>VLOOKUP(B517,Sheet5!$D:$G,4,0)</f>
        <v>42</v>
      </c>
      <c r="P517" s="27" t="s">
        <v>54</v>
      </c>
      <c r="Q517" s="27">
        <f>IFERROR(VLOOKUP(R517,Sheet2!V:X,3,FALSE),VLOOKUP(B517,Sheet5!D:H,5,0))</f>
        <v>340020005</v>
      </c>
      <c r="R517" s="27" t="str">
        <f>IF($E517=2,INDEX(Sheet2!P:P,MATCH($C517,Sheet2!$A:$A,0)),INDEX(Sheet2!$AB:$AB,MATCH($N517,Sheet2!$AA:$AA,0)))</f>
        <v>防御强化</v>
      </c>
      <c r="S517" s="27" t="str">
        <f>IF($E517=2,INDEX(Sheet2!Q:Q,MATCH($C517,Sheet2!$A:$A,0)),IF(OR(N517=3,N517=8,N517=13,,N517=38),INDEX(Sheet2!$AC:$AC,MATCH($N517,Sheet2!$AA:$AA,0))&amp;O517,INDEX(Sheet2!$AC:$AC,MATCH($N517,Sheet2!$AA:$AA,0))&amp;(O517/10)&amp;"%"))</f>
        <v>觉醒后基础防御力增加42</v>
      </c>
      <c r="T517" s="3" t="str">
        <f>INDEX(Sheet6!G:G,MATCH(B517,Sheet6!A:A,0))</f>
        <v>1210008,4|1430003,1</v>
      </c>
      <c r="U517" s="3">
        <v>1120001</v>
      </c>
      <c r="V517" s="3">
        <f>INDEX(Sheet6!H:H,MATCH(B517,Sheet6!A:A,0))</f>
        <v>12450</v>
      </c>
      <c r="W517" s="23">
        <v>0</v>
      </c>
      <c r="X517" s="3" t="s">
        <v>1365</v>
      </c>
      <c r="Y517" s="23">
        <v>1120001</v>
      </c>
      <c r="Z517" s="23">
        <v>66000</v>
      </c>
      <c r="AA517" s="27" t="str">
        <f>IF($E517=2,INDEX(Sheet2!Q:Q,MATCH($C517,Sheet2!$A:$A,0)),IF(OR(N517=3,N517=8,N517=13,,N517=38),INDEX(Sheet2!$AC:$AC,MATCH($N517,Sheet2!$AA:$AA,0))&amp;O517,INDEX(Sheet2!$AC:$AC,MATCH($N517,Sheet2!$AA:$AA,0))&amp;(O517/10)&amp;"%"))</f>
        <v>觉醒后基础防御力增加42</v>
      </c>
    </row>
    <row r="518" spans="1:27">
      <c r="A518" s="23" t="s">
        <v>53</v>
      </c>
      <c r="B518" s="23">
        <f t="shared" si="27"/>
        <v>2909</v>
      </c>
      <c r="C518" s="3">
        <v>29</v>
      </c>
      <c r="D518" s="3">
        <v>9</v>
      </c>
      <c r="E518" s="3">
        <f t="shared" si="24"/>
        <v>1</v>
      </c>
      <c r="F518" s="3">
        <f>IF(AND($D518=1,$E518=1),VLOOKUP($C518,Sheet2!$A:$J,3,0),IF($E518=2,INDEX(Sheet2!G:G,MATCH($C518,Sheet2!$A:$A,0)),F517))</f>
        <v>2901</v>
      </c>
      <c r="G518" s="3">
        <f>IF(AND($D518=1,$E518=1),VLOOKUP($C518,Sheet2!$A:$J,4,0),IF($E518=2,INDEX(Sheet2!H:H,MATCH($C518,Sheet2!$A:$A,0)),G517))</f>
        <v>2905</v>
      </c>
      <c r="H518" s="3">
        <f>IF(AND($D518=1,$E518=1),VLOOKUP($C518,Sheet2!$A:$J,5,0),IF($E518=2,INDEX(Sheet2!I:I,MATCH($C518,Sheet2!$A:$A,0)),H517))</f>
        <v>2906</v>
      </c>
      <c r="I518" s="3">
        <f>IF(AND($D518=1,$E518=1),VLOOKUP($C518,Sheet2!$A:$J,6,0),IF($E518=2,INDEX(Sheet2!J:J,MATCH($C518,Sheet2!$A:$A,0)),I517))</f>
        <v>0</v>
      </c>
      <c r="K518" s="31">
        <v>0</v>
      </c>
      <c r="L518" s="31">
        <v>0</v>
      </c>
      <c r="M518" s="31">
        <v>0</v>
      </c>
      <c r="N518" s="27">
        <f>VLOOKUP(B518,Sheet5!$D:$G,3,0)</f>
        <v>3</v>
      </c>
      <c r="O518" s="27">
        <f>VLOOKUP(B518,Sheet5!$D:$G,4,0)</f>
        <v>384</v>
      </c>
      <c r="P518" s="27" t="s">
        <v>55</v>
      </c>
      <c r="Q518" s="27">
        <f>IFERROR(VLOOKUP(R518,Sheet2!V:X,3,FALSE),VLOOKUP(B518,Sheet5!D:H,5,0))</f>
        <v>340020009</v>
      </c>
      <c r="R518" s="27" t="str">
        <f>IF(E518=2,INDEX(Sheet2!P:P,MATCH(C518,Sheet2!A:A,0)),INDEX(Sheet2!AB:AB,MATCH(N518,Sheet2!AA:AA,0)))</f>
        <v>生命强化</v>
      </c>
      <c r="S518" s="27" t="str">
        <f>IF($E518=2,INDEX(Sheet2!Q:Q,MATCH($C518,Sheet2!$A:$A,0)),IF(OR(N518=3,N518=8,N518=13,,N518=38),INDEX(Sheet2!$AC:$AC,MATCH($N518,Sheet2!$AA:$AA,0))&amp;O518,INDEX(Sheet2!$AC:$AC,MATCH($N518,Sheet2!$AA:$AA,0))&amp;(O518/10)&amp;"%"))</f>
        <v>觉醒后基础生命上限增加384</v>
      </c>
      <c r="T518" s="3" t="str">
        <f>INDEX(Sheet6!G:G,MATCH(B518,Sheet6!A:A,0))</f>
        <v>1210008,5|1430003,2</v>
      </c>
      <c r="U518" s="3">
        <v>1120001</v>
      </c>
      <c r="V518" s="3">
        <f>INDEX(Sheet6!H:H,MATCH(B518,Sheet6!A:A,0))</f>
        <v>14400</v>
      </c>
      <c r="W518" s="23">
        <v>0</v>
      </c>
      <c r="X518" s="3" t="s">
        <v>1316</v>
      </c>
      <c r="Y518" s="23">
        <v>1120001</v>
      </c>
      <c r="Z518" s="23">
        <v>76000</v>
      </c>
      <c r="AA518" s="27" t="str">
        <f>IF($E518=2,INDEX(Sheet2!Q:Q,MATCH($C518,Sheet2!$A:$A,0)),IF(OR(N518=3,N518=8,N518=13,,N518=38),INDEX(Sheet2!$AC:$AC,MATCH($N518,Sheet2!$AA:$AA,0))&amp;O518,INDEX(Sheet2!$AC:$AC,MATCH($N518,Sheet2!$AA:$AA,0))&amp;(O518/10)&amp;"%"))</f>
        <v>觉醒后基础生命上限增加384</v>
      </c>
    </row>
    <row r="519" spans="1:27">
      <c r="A519" s="23" t="s">
        <v>53</v>
      </c>
      <c r="B519" s="23">
        <f t="shared" si="27"/>
        <v>2910</v>
      </c>
      <c r="C519" s="3">
        <v>29</v>
      </c>
      <c r="D519" s="3">
        <v>10</v>
      </c>
      <c r="E519" s="3">
        <f t="shared" si="24"/>
        <v>1</v>
      </c>
      <c r="F519" s="3">
        <f>IF(AND($D519=1,$E519=1),VLOOKUP($C519,Sheet2!$A:$J,3,0),IF($E519=2,INDEX(Sheet2!G:G,MATCH($C519,Sheet2!$A:$A,0)),F518))</f>
        <v>2901</v>
      </c>
      <c r="G519" s="3">
        <f>IF(AND($D519=1,$E519=1),VLOOKUP($C519,Sheet2!$A:$J,4,0),IF($E519=2,INDEX(Sheet2!H:H,MATCH($C519,Sheet2!$A:$A,0)),G518))</f>
        <v>2905</v>
      </c>
      <c r="H519" s="3">
        <f>IF(AND($D519=1,$E519=1),VLOOKUP($C519,Sheet2!$A:$J,5,0),IF($E519=2,INDEX(Sheet2!I:I,MATCH($C519,Sheet2!$A:$A,0)),H518))</f>
        <v>2906</v>
      </c>
      <c r="I519" s="3">
        <f>IF(AND($D519=1,$E519=1),VLOOKUP($C519,Sheet2!$A:$J,6,0),IF($E519=2,INDEX(Sheet2!J:J,MATCH($C519,Sheet2!$A:$A,0)),I518))</f>
        <v>0</v>
      </c>
      <c r="K519" s="31">
        <v>0</v>
      </c>
      <c r="L519" s="31">
        <v>0</v>
      </c>
      <c r="M519" s="31">
        <v>0</v>
      </c>
      <c r="N519" s="27">
        <f>VLOOKUP(B519,Sheet5!$D:$G,3,0)</f>
        <v>13</v>
      </c>
      <c r="O519" s="27">
        <f>VLOOKUP(B519,Sheet5!$D:$G,4,0)</f>
        <v>42</v>
      </c>
      <c r="P519" s="27" t="s">
        <v>56</v>
      </c>
      <c r="Q519" s="27">
        <f>IFERROR(VLOOKUP(R519,Sheet2!V:X,3,FALSE),VLOOKUP(B519,Sheet5!D:H,5,0))</f>
        <v>340020005</v>
      </c>
      <c r="R519" s="27" t="str">
        <f>IF(E519=2,INDEX(Sheet2!P:P,MATCH(C519,Sheet2!A:A,0)),INDEX(Sheet2!AB:AB,MATCH(N519,Sheet2!AA:AA,0)))</f>
        <v>防御强化</v>
      </c>
      <c r="S519" s="27" t="str">
        <f>IF($E519=2,INDEX(Sheet2!Q:Q,MATCH($C519,Sheet2!$A:$A,0)),IF(OR(N519=3,N519=8,N519=13,,N519=38),INDEX(Sheet2!$AC:$AC,MATCH($N519,Sheet2!$AA:$AA,0))&amp;O519,INDEX(Sheet2!$AC:$AC,MATCH($N519,Sheet2!$AA:$AA,0))&amp;(O519/10)&amp;"%"))</f>
        <v>觉醒后基础防御力增加42</v>
      </c>
      <c r="T519" s="3" t="str">
        <f>INDEX(Sheet6!G:G,MATCH(B519,Sheet6!A:A,0))</f>
        <v>1210008,7|1430003,3</v>
      </c>
      <c r="U519" s="3">
        <v>1120001</v>
      </c>
      <c r="V519" s="3">
        <f>INDEX(Sheet6!H:H,MATCH(B519,Sheet6!A:A,0))</f>
        <v>21600</v>
      </c>
      <c r="W519" s="23">
        <v>0</v>
      </c>
      <c r="X519" s="3" t="s">
        <v>1366</v>
      </c>
      <c r="Y519" s="23">
        <v>1120001</v>
      </c>
      <c r="Z519" s="23">
        <v>115000</v>
      </c>
      <c r="AA519" s="27" t="str">
        <f>IF($E519=2,INDEX(Sheet2!Q:Q,MATCH($C519,Sheet2!$A:$A,0)),IF(OR(N519=3,N519=8,N519=13,,N519=38),INDEX(Sheet2!$AC:$AC,MATCH($N519,Sheet2!$AA:$AA,0))&amp;O519,INDEX(Sheet2!$AC:$AC,MATCH($N519,Sheet2!$AA:$AA,0))&amp;(O519/10)&amp;"%"))</f>
        <v>觉醒后基础防御力增加42</v>
      </c>
    </row>
    <row r="520" spans="1:27">
      <c r="A520" s="23" t="s">
        <v>53</v>
      </c>
      <c r="B520" s="23">
        <f t="shared" si="27"/>
        <v>2911</v>
      </c>
      <c r="C520" s="3">
        <v>29</v>
      </c>
      <c r="D520" s="3">
        <v>11</v>
      </c>
      <c r="E520" s="3">
        <f t="shared" si="24"/>
        <v>1</v>
      </c>
      <c r="F520" s="3">
        <f>IF(AND($D520=1,$E520=1),VLOOKUP($C520,Sheet2!$A:$J,3,0),IF($E520=2,INDEX(Sheet2!G:G,MATCH($C520,Sheet2!$A:$A,0)),F519))</f>
        <v>2901</v>
      </c>
      <c r="G520" s="3">
        <f>IF(AND($D520=1,$E520=1),VLOOKUP($C520,Sheet2!$A:$J,4,0),IF($E520=2,INDEX(Sheet2!H:H,MATCH($C520,Sheet2!$A:$A,0)),G519))</f>
        <v>2905</v>
      </c>
      <c r="H520" s="3">
        <f>IF(AND($D520=1,$E520=1),VLOOKUP($C520,Sheet2!$A:$J,5,0),IF($E520=2,INDEX(Sheet2!I:I,MATCH($C520,Sheet2!$A:$A,0)),H519))</f>
        <v>2906</v>
      </c>
      <c r="I520" s="3">
        <f>IF(AND($D520=1,$E520=1),VLOOKUP($C520,Sheet2!$A:$J,6,0),IF($E520=2,INDEX(Sheet2!J:J,MATCH($C520,Sheet2!$A:$A,0)),I519))</f>
        <v>0</v>
      </c>
      <c r="K520" s="31">
        <v>0</v>
      </c>
      <c r="L520" s="31">
        <v>0</v>
      </c>
      <c r="M520" s="31">
        <v>0</v>
      </c>
      <c r="N520" s="27">
        <f>VLOOKUP(B520,Sheet5!$D:$G,3,0)</f>
        <v>33</v>
      </c>
      <c r="O520" s="27">
        <f>VLOOKUP(B520,Sheet5!$D:$G,4,0)</f>
        <v>32</v>
      </c>
      <c r="P520" s="27" t="s">
        <v>57</v>
      </c>
      <c r="Q520" s="27">
        <f>IFERROR(VLOOKUP(R520,Sheet2!V:X,3,FALSE),VLOOKUP(B520,Sheet5!D:H,5,0))</f>
        <v>340020003</v>
      </c>
      <c r="R520" s="27" t="str">
        <f>IF(E520=2,INDEX(Sheet2!P:P,MATCH(C520,Sheet2!A:A,0)),INDEX(Sheet2!AB:AB,MATCH(N520,Sheet2!AA:AA,0)))</f>
        <v>抵抗强化</v>
      </c>
      <c r="S520" s="27" t="str">
        <f>IF($E520=2,INDEX(Sheet2!Q:Q,MATCH($C520,Sheet2!$A:$A,0)),IF(OR(N520=3,N520=8,N520=13,,N520=38),INDEX(Sheet2!$AC:$AC,MATCH($N520,Sheet2!$AA:$AA,0))&amp;O520,INDEX(Sheet2!$AC:$AC,MATCH($N520,Sheet2!$AA:$AA,0))&amp;(O520/10)&amp;"%"))</f>
        <v>觉醒后基础效果抵抗增加3.2%</v>
      </c>
      <c r="T520" s="3" t="str">
        <f>INDEX(Sheet6!G:G,MATCH(B520,Sheet6!A:A,0))</f>
        <v>1210008,10|1430003,4</v>
      </c>
      <c r="U520" s="3">
        <v>1120001</v>
      </c>
      <c r="V520" s="3">
        <f>INDEX(Sheet6!H:H,MATCH(B520,Sheet6!A:A,0))</f>
        <v>32250</v>
      </c>
      <c r="W520" s="23">
        <v>0</v>
      </c>
      <c r="X520" s="3" t="s">
        <v>1367</v>
      </c>
      <c r="Y520" s="23">
        <v>1120001</v>
      </c>
      <c r="Z520" s="23">
        <v>172000</v>
      </c>
      <c r="AA520" s="27" t="str">
        <f>IF($E520=2,INDEX(Sheet2!Q:Q,MATCH($C520,Sheet2!$A:$A,0)),IF(OR(N520=3,N520=8,N520=13,,N520=38),INDEX(Sheet2!$AC:$AC,MATCH($N520,Sheet2!$AA:$AA,0))&amp;O520,INDEX(Sheet2!$AC:$AC,MATCH($N520,Sheet2!$AA:$AA,0))&amp;(O520/10)&amp;"%"))</f>
        <v>觉醒后基础效果抵抗增加3.2%</v>
      </c>
    </row>
    <row r="521" spans="1:27">
      <c r="A521" s="23" t="s">
        <v>53</v>
      </c>
      <c r="B521" s="23">
        <f t="shared" si="27"/>
        <v>2912</v>
      </c>
      <c r="C521" s="3">
        <v>29</v>
      </c>
      <c r="D521" s="3">
        <v>12</v>
      </c>
      <c r="E521" s="3">
        <f t="shared" si="24"/>
        <v>1</v>
      </c>
      <c r="F521" s="3">
        <f>IF(AND($D521=1,$E521=1),VLOOKUP($C521,Sheet2!$A:$J,3,0),IF($E521=2,INDEX(Sheet2!G:G,MATCH($C521,Sheet2!$A:$A,0)),F520))</f>
        <v>2901</v>
      </c>
      <c r="G521" s="3">
        <f>IF(AND($D521=1,$E521=1),VLOOKUP($C521,Sheet2!$A:$J,4,0),IF($E521=2,INDEX(Sheet2!H:H,MATCH($C521,Sheet2!$A:$A,0)),G520))</f>
        <v>2905</v>
      </c>
      <c r="H521" s="3">
        <f>IF(AND($D521=1,$E521=1),VLOOKUP($C521,Sheet2!$A:$J,5,0),IF($E521=2,INDEX(Sheet2!I:I,MATCH($C521,Sheet2!$A:$A,0)),H520))</f>
        <v>2906</v>
      </c>
      <c r="I521" s="3">
        <f>IF(AND($D521=1,$E521=1),VLOOKUP($C521,Sheet2!$A:$J,6,0),IF($E521=2,INDEX(Sheet2!J:J,MATCH($C521,Sheet2!$A:$A,0)),I520))</f>
        <v>0</v>
      </c>
      <c r="K521" s="31">
        <v>0</v>
      </c>
      <c r="L521" s="31">
        <v>0</v>
      </c>
      <c r="M521" s="31">
        <v>0</v>
      </c>
      <c r="N521" s="27">
        <f>VLOOKUP(B521,Sheet5!$D:$G,3,0)</f>
        <v>13</v>
      </c>
      <c r="O521" s="27">
        <f>VLOOKUP(B521,Sheet5!$D:$G,4,0)</f>
        <v>84</v>
      </c>
      <c r="P521" s="27" t="s">
        <v>58</v>
      </c>
      <c r="Q521" s="27">
        <f>IFERROR(VLOOKUP(R521,Sheet2!V:X,3,FALSE),VLOOKUP(B521,Sheet5!D:H,5,0))</f>
        <v>340020004</v>
      </c>
      <c r="R521" s="27" t="str">
        <f>IF(E521=2,INDEX(Sheet2!P:P,MATCH(C521,Sheet2!A:A,0)),INDEX(Sheet2!AB:AB,MATCH(N521,Sheet2!AA:AA,0)))</f>
        <v>防御强化</v>
      </c>
      <c r="S521" s="27" t="str">
        <f>IF($E521=2,INDEX(Sheet2!Q:Q,MATCH($C521,Sheet2!$A:$A,0)),IF(OR(N521=3,N521=8,N521=13,,N521=38),INDEX(Sheet2!$AC:$AC,MATCH($N521,Sheet2!$AA:$AA,0))&amp;O521,INDEX(Sheet2!$AC:$AC,MATCH($N521,Sheet2!$AA:$AA,0))&amp;(O521/10)&amp;"%"))</f>
        <v>觉醒后基础防御力增加84</v>
      </c>
      <c r="T521" s="3" t="str">
        <f>INDEX(Sheet6!G:G,MATCH(B521,Sheet6!A:A,0))</f>
        <v>1210008,12|1430003,5</v>
      </c>
      <c r="U521" s="3">
        <v>1120001</v>
      </c>
      <c r="V521" s="3">
        <f>INDEX(Sheet6!H:H,MATCH(B521,Sheet6!A:A,0))</f>
        <v>45000</v>
      </c>
      <c r="W521" s="23">
        <v>0</v>
      </c>
      <c r="X521" s="3" t="s">
        <v>1368</v>
      </c>
      <c r="Y521" s="23">
        <v>1120001</v>
      </c>
      <c r="Z521" s="23">
        <v>240000</v>
      </c>
      <c r="AA521" s="27" t="str">
        <f>IF($E521=2,INDEX(Sheet2!Q:Q,MATCH($C521,Sheet2!$A:$A,0)),IF(OR(N521=3,N521=8,N521=13,,N521=38),INDEX(Sheet2!$AC:$AC,MATCH($N521,Sheet2!$AA:$AA,0))&amp;O521,INDEX(Sheet2!$AC:$AC,MATCH($N521,Sheet2!$AA:$AA,0))&amp;(O521/10)&amp;"%"))</f>
        <v>觉醒后基础防御力增加84</v>
      </c>
    </row>
    <row r="522" spans="1:27">
      <c r="A522" s="23" t="s">
        <v>53</v>
      </c>
      <c r="B522" s="23">
        <f t="shared" si="27"/>
        <v>2913</v>
      </c>
      <c r="C522" s="3">
        <v>29</v>
      </c>
      <c r="D522" s="3">
        <v>13</v>
      </c>
      <c r="E522" s="3">
        <f t="shared" si="24"/>
        <v>1</v>
      </c>
      <c r="F522" s="3">
        <f>IF(AND($D522=1,$E522=1),VLOOKUP($C522,Sheet2!$A:$J,3,0),IF($E522=2,INDEX(Sheet2!G:G,MATCH($C522,Sheet2!$A:$A,0)),F521))</f>
        <v>2901</v>
      </c>
      <c r="G522" s="3">
        <f>IF(AND($D522=1,$E522=1),VLOOKUP($C522,Sheet2!$A:$J,4,0),IF($E522=2,INDEX(Sheet2!H:H,MATCH($C522,Sheet2!$A:$A,0)),G521))</f>
        <v>2905</v>
      </c>
      <c r="H522" s="3">
        <f>IF(AND($D522=1,$E522=1),VLOOKUP($C522,Sheet2!$A:$J,5,0),IF($E522=2,INDEX(Sheet2!I:I,MATCH($C522,Sheet2!$A:$A,0)),H521))</f>
        <v>2906</v>
      </c>
      <c r="I522" s="3">
        <f>IF(AND($D522=1,$E522=1),VLOOKUP($C522,Sheet2!$A:$J,6,0),IF($E522=2,INDEX(Sheet2!J:J,MATCH($C522,Sheet2!$A:$A,0)),I521))</f>
        <v>0</v>
      </c>
      <c r="K522" s="31">
        <v>0</v>
      </c>
      <c r="L522" s="31">
        <v>0</v>
      </c>
      <c r="M522" s="31">
        <v>0</v>
      </c>
      <c r="N522" s="27">
        <f>VLOOKUP(B522,Sheet5!$D:$G,3,0)</f>
        <v>3</v>
      </c>
      <c r="O522" s="27">
        <f>VLOOKUP(B522,Sheet5!$D:$G,4,0)</f>
        <v>768</v>
      </c>
      <c r="P522" s="27" t="s">
        <v>59</v>
      </c>
      <c r="Q522" s="27">
        <f>IFERROR(VLOOKUP(R522,Sheet2!V:X,3,FALSE),VLOOKUP(B522,Sheet5!D:H,5,0))</f>
        <v>340020010</v>
      </c>
      <c r="R522" s="27" t="str">
        <f>IF(E522=2,INDEX(Sheet2!P:P,MATCH(C522,Sheet2!A:A,0)),INDEX(Sheet2!AB:AB,MATCH(N522,Sheet2!AA:AA,0)))</f>
        <v>生命强化</v>
      </c>
      <c r="S522" s="27" t="str">
        <f>IF($E522=2,INDEX(Sheet2!Q:Q,MATCH($C522,Sheet2!$A:$A,0)),IF(OR(N522=3,N522=8,N522=13,,N522=38),INDEX(Sheet2!$AC:$AC,MATCH($N522,Sheet2!$AA:$AA,0))&amp;O522,INDEX(Sheet2!$AC:$AC,MATCH($N522,Sheet2!$AA:$AA,0))&amp;(O522/10)&amp;"%"))</f>
        <v>觉醒后基础生命上限增加768</v>
      </c>
      <c r="T522" s="3" t="str">
        <f>INDEX(Sheet6!G:G,MATCH(B522,Sheet6!A:A,0))</f>
        <v>1210008,14|1430003,6</v>
      </c>
      <c r="U522" s="3">
        <v>1120001</v>
      </c>
      <c r="V522" s="3">
        <f>INDEX(Sheet6!H:H,MATCH(B522,Sheet6!A:A,0))</f>
        <v>61800</v>
      </c>
      <c r="W522" s="23">
        <v>0</v>
      </c>
      <c r="X522" s="3" t="s">
        <v>1369</v>
      </c>
      <c r="Y522" s="23">
        <v>1120001</v>
      </c>
      <c r="Z522" s="23">
        <v>329000</v>
      </c>
      <c r="AA522" s="27" t="str">
        <f>IF($E522=2,INDEX(Sheet2!Q:Q,MATCH($C522,Sheet2!$A:$A,0)),IF(OR(N522=3,N522=8,N522=13,,N522=38),INDEX(Sheet2!$AC:$AC,MATCH($N522,Sheet2!$AA:$AA,0))&amp;O522,INDEX(Sheet2!$AC:$AC,MATCH($N522,Sheet2!$AA:$AA,0))&amp;(O522/10)&amp;"%"))</f>
        <v>觉醒后基础生命上限增加768</v>
      </c>
    </row>
    <row r="523" spans="1:27">
      <c r="A523" s="23" t="s">
        <v>53</v>
      </c>
      <c r="B523" s="23">
        <f t="shared" si="27"/>
        <v>2914</v>
      </c>
      <c r="C523" s="3">
        <v>29</v>
      </c>
      <c r="D523" s="3">
        <v>14</v>
      </c>
      <c r="E523" s="3">
        <f t="shared" si="24"/>
        <v>2</v>
      </c>
      <c r="F523" s="3">
        <f>IF(AND($D523=1,$E523=1),VLOOKUP($C523,Sheet2!$A:$J,3,0),IF($E523=2,INDEX(Sheet2!G:G,MATCH($C523,Sheet2!$A:$A,0)+1),F522))</f>
        <v>2901</v>
      </c>
      <c r="G523" s="3">
        <f>IF(AND($D523=1,$E523=1),VLOOKUP($C523,Sheet2!$A:$J,4,0),IF($E523=2,INDEX(Sheet2!H:H,MATCH($C523,Sheet2!$A:$A,0)+1),G522))</f>
        <v>2907</v>
      </c>
      <c r="H523" s="3">
        <f>IF(AND($D523=1,$E523=1),VLOOKUP($C523,Sheet2!$A:$J,5,0),IF($E523=2,INDEX(Sheet2!I:I,MATCH($C523,Sheet2!$A:$A,0)+1),H522))</f>
        <v>2906</v>
      </c>
      <c r="I523" s="3">
        <f>IF(AND($D523=1,$E523=1),VLOOKUP($C523,Sheet2!$A:$J,6,0),IF($E523=2,INDEX(Sheet2!J:J,MATCH($C523,Sheet2!$A:$A,0)+1),I522))</f>
        <v>0</v>
      </c>
      <c r="K523" s="31">
        <v>0</v>
      </c>
      <c r="L523" s="31">
        <v>0</v>
      </c>
      <c r="M523" s="31">
        <v>0</v>
      </c>
      <c r="N523" s="27">
        <f>VLOOKUP(B523,Sheet5!$D:$G,3,0)</f>
        <v>0</v>
      </c>
      <c r="O523" s="27">
        <f>VLOOKUP(B523,Sheet5!$D:$G,4,0)</f>
        <v>0</v>
      </c>
      <c r="P523" s="27" t="s">
        <v>60</v>
      </c>
      <c r="Q523" s="27">
        <f>IFERROR(VLOOKUP(R523,Sheet2!V:X,3,FALSE),VLOOKUP(B523,Sheet5!D:H,5,0))</f>
        <v>311002902</v>
      </c>
      <c r="R523" s="27" t="str">
        <f>IF(E523=2,INDEX(Sheet2!P:P,MATCH(C523,Sheet2!A:A,0)+1),INDEX(Sheet2!AB:AB,MATCH(N523,Sheet2!AA:AA,0)))</f>
        <v>猛虎之力</v>
      </c>
      <c r="S523" s="27" t="s">
        <v>2337</v>
      </c>
      <c r="T523" s="3" t="str">
        <f>INDEX(Sheet6!G:G,MATCH(B523,Sheet6!A:A,0))</f>
        <v>1430005,1</v>
      </c>
      <c r="U523" s="3">
        <v>1120001</v>
      </c>
      <c r="V523" s="3">
        <f>INDEX(Sheet6!H:H,MATCH(B523,Sheet6!A:A,0))</f>
        <v>83400</v>
      </c>
      <c r="W523" s="23">
        <v>0</v>
      </c>
      <c r="X523" s="3" t="s">
        <v>1319</v>
      </c>
      <c r="Y523" s="23">
        <v>1120001</v>
      </c>
      <c r="Z523" s="23">
        <v>444000</v>
      </c>
      <c r="AA523" s="27" t="str">
        <f>IF($E523=2,INDEX(Sheet2!Q:Q,MATCH($C523,Sheet2!$A:$A,0)+1),IF(OR(N523=3,N523=8,N523=13,,N523=38),INDEX(Sheet2!$AC:$AC,MATCH($N523,Sheet2!$AA:$AA,0))&amp;O523,INDEX(Sheet2!$AC:$AC,MATCH($N523,Sheet2!$AA:$AA,0))&amp;(O523/10)&amp;"%"))</f>
        <v>行动条上每有一个&lt;color=#f2b600&gt;AT BONUS&lt;/color&gt;被使用或消耗，背心猛虎提升自身&lt;color=#e56000&gt;7%&lt;/color&gt;行动值</v>
      </c>
    </row>
    <row r="524" spans="1:27">
      <c r="A524" s="23" t="s">
        <v>53</v>
      </c>
      <c r="B524" s="23">
        <f t="shared" si="27"/>
        <v>2915</v>
      </c>
      <c r="C524" s="3">
        <v>29</v>
      </c>
      <c r="D524" s="3">
        <v>15</v>
      </c>
      <c r="E524" s="3">
        <f t="shared" si="24"/>
        <v>1</v>
      </c>
      <c r="F524" s="3">
        <f>IF(AND($D524=1,$E524=1),VLOOKUP($C524,Sheet2!$A:$J,3,0),IF($E524=2,INDEX(Sheet2!G:G,MATCH($C524,Sheet2!$A:$A,0)+1),F523))</f>
        <v>2901</v>
      </c>
      <c r="G524" s="3">
        <f>IF(AND($D524=1,$E524=1),VLOOKUP($C524,Sheet2!$A:$J,4,0),IF($E524=2,INDEX(Sheet2!H:H,MATCH($C524,Sheet2!$A:$A,0)+1),G523))</f>
        <v>2907</v>
      </c>
      <c r="H524" s="3">
        <f>IF(AND($D524=1,$E524=1),VLOOKUP($C524,Sheet2!$A:$J,5,0),IF($E524=2,INDEX(Sheet2!I:I,MATCH($C524,Sheet2!$A:$A,0)+1),H523))</f>
        <v>2906</v>
      </c>
      <c r="I524" s="3">
        <f>IF(AND($D524=1,$E524=1),VLOOKUP($C524,Sheet2!$A:$J,6,0),IF($E524=2,INDEX(Sheet2!J:J,MATCH($C524,Sheet2!$A:$A,0)+1),I523))</f>
        <v>0</v>
      </c>
      <c r="K524" s="31">
        <v>0</v>
      </c>
      <c r="L524" s="31">
        <v>0</v>
      </c>
      <c r="M524" s="31">
        <v>0</v>
      </c>
      <c r="N524" s="27">
        <f>VLOOKUP(B524,Sheet5!$D:$G,3,0)</f>
        <v>13</v>
      </c>
      <c r="O524" s="27">
        <f>VLOOKUP(B524,Sheet5!$D:$G,4,0)</f>
        <v>42</v>
      </c>
      <c r="P524" s="27" t="s">
        <v>54</v>
      </c>
      <c r="Q524" s="27">
        <f>IFERROR(VLOOKUP(R524,Sheet2!V:X,3,FALSE),VLOOKUP(B524,Sheet5!D:H,5,0))</f>
        <v>340020005</v>
      </c>
      <c r="R524" s="27" t="str">
        <f>IF($E524=2,INDEX(Sheet2!P:P,MATCH($C524,Sheet2!$A:$A,0)),INDEX(Sheet2!$AB:$AB,MATCH($N524,Sheet2!$AA:$AA,0)))</f>
        <v>防御强化</v>
      </c>
      <c r="S524" s="27" t="str">
        <f>IF($E524=2,INDEX(Sheet2!Q:Q,MATCH($C524,Sheet2!$A:$A,0)),IF(OR(N524=3,N524=8,N524=13,,N524=38),INDEX(Sheet2!$AC:$AC,MATCH($N524,Sheet2!$AA:$AA,0))&amp;O524,INDEX(Sheet2!$AC:$AC,MATCH($N524,Sheet2!$AA:$AA,0))&amp;(O524/10)&amp;"%"))</f>
        <v>觉醒后基础防御力增加42</v>
      </c>
      <c r="T524" s="3" t="str">
        <f>INDEX(Sheet6!G:G,MATCH(B524,Sheet6!A:A,0))</f>
        <v>1210008,5|1430003,3</v>
      </c>
      <c r="U524" s="3">
        <v>1120001</v>
      </c>
      <c r="V524" s="3">
        <f>INDEX(Sheet6!H:H,MATCH(B524,Sheet6!A:A,0))</f>
        <v>16600</v>
      </c>
      <c r="W524" s="23">
        <v>0</v>
      </c>
      <c r="X524" s="3" t="s">
        <v>1365</v>
      </c>
      <c r="Y524" s="23">
        <v>1120001</v>
      </c>
      <c r="Z524" s="23">
        <v>66000</v>
      </c>
      <c r="AA524" s="27" t="str">
        <f>IF($E524=2,INDEX(Sheet2!Q:Q,MATCH($C524,Sheet2!$A:$A,0)),IF(OR(N524=3,N524=8,N524=13,,N524=38),INDEX(Sheet2!$AC:$AC,MATCH($N524,Sheet2!$AA:$AA,0))&amp;O524,INDEX(Sheet2!$AC:$AC,MATCH($N524,Sheet2!$AA:$AA,0))&amp;(O524/10)&amp;"%"))</f>
        <v>觉醒后基础防御力增加42</v>
      </c>
    </row>
    <row r="525" spans="1:27">
      <c r="A525" s="23" t="s">
        <v>53</v>
      </c>
      <c r="B525" s="23">
        <f t="shared" si="27"/>
        <v>2916</v>
      </c>
      <c r="C525" s="3">
        <v>29</v>
      </c>
      <c r="D525" s="3">
        <v>16</v>
      </c>
      <c r="E525" s="3">
        <f t="shared" si="24"/>
        <v>1</v>
      </c>
      <c r="F525" s="3">
        <f>IF(AND($D525=1,$E525=1),VLOOKUP($C525,Sheet2!$A:$J,3,0),IF($E525=2,INDEX(Sheet2!G:G,MATCH($C525,Sheet2!$A:$A,0)+1),F524))</f>
        <v>2901</v>
      </c>
      <c r="G525" s="3">
        <f>IF(AND($D525=1,$E525=1),VLOOKUP($C525,Sheet2!$A:$J,4,0),IF($E525=2,INDEX(Sheet2!H:H,MATCH($C525,Sheet2!$A:$A,0)+1),G524))</f>
        <v>2907</v>
      </c>
      <c r="H525" s="3">
        <f>IF(AND($D525=1,$E525=1),VLOOKUP($C525,Sheet2!$A:$J,5,0),IF($E525=2,INDEX(Sheet2!I:I,MATCH($C525,Sheet2!$A:$A,0)+1),H524))</f>
        <v>2906</v>
      </c>
      <c r="I525" s="3">
        <f>IF(AND($D525=1,$E525=1),VLOOKUP($C525,Sheet2!$A:$J,6,0),IF($E525=2,INDEX(Sheet2!J:J,MATCH($C525,Sheet2!$A:$A,0)+1),I524))</f>
        <v>0</v>
      </c>
      <c r="K525" s="31">
        <v>0</v>
      </c>
      <c r="L525" s="31">
        <v>0</v>
      </c>
      <c r="M525" s="31">
        <v>0</v>
      </c>
      <c r="N525" s="27">
        <f>VLOOKUP(B525,Sheet5!$D:$G,3,0)</f>
        <v>3</v>
      </c>
      <c r="O525" s="27">
        <f>VLOOKUP(B525,Sheet5!$D:$G,4,0)</f>
        <v>384</v>
      </c>
      <c r="P525" s="27" t="s">
        <v>55</v>
      </c>
      <c r="Q525" s="27">
        <f>IFERROR(VLOOKUP(R525,Sheet2!V:X,3,FALSE),VLOOKUP(B525,Sheet5!D:H,5,0))</f>
        <v>340020009</v>
      </c>
      <c r="R525" s="27" t="str">
        <f>IF(E525=2,INDEX(Sheet2!P:P,MATCH(C525,Sheet2!A:A,0)),INDEX(Sheet2!AB:AB,MATCH(N525,Sheet2!AA:AA,0)))</f>
        <v>生命强化</v>
      </c>
      <c r="S525" s="27" t="str">
        <f>IF($E525=2,INDEX(Sheet2!Q:Q,MATCH($C525,Sheet2!$A:$A,0)),IF(OR(N525=3,N525=8,N525=13,,N525=38),INDEX(Sheet2!$AC:$AC,MATCH($N525,Sheet2!$AA:$AA,0))&amp;O525,INDEX(Sheet2!$AC:$AC,MATCH($N525,Sheet2!$AA:$AA,0))&amp;(O525/10)&amp;"%"))</f>
        <v>觉醒后基础生命上限增加384</v>
      </c>
      <c r="T525" s="3" t="str">
        <f>INDEX(Sheet6!G:G,MATCH(B525,Sheet6!A:A,0))</f>
        <v>1210008,7|1430003,6</v>
      </c>
      <c r="U525" s="3">
        <v>1120001</v>
      </c>
      <c r="V525" s="3">
        <f>INDEX(Sheet6!H:H,MATCH(B525,Sheet6!A:A,0))</f>
        <v>19200</v>
      </c>
      <c r="W525" s="23">
        <v>0</v>
      </c>
      <c r="X525" s="3" t="s">
        <v>1316</v>
      </c>
      <c r="Y525" s="23">
        <v>1120001</v>
      </c>
      <c r="Z525" s="23">
        <v>76000</v>
      </c>
      <c r="AA525" s="27" t="str">
        <f>IF($E525=2,INDEX(Sheet2!Q:Q,MATCH($C525,Sheet2!$A:$A,0)),IF(OR(N525=3,N525=8,N525=13,,N525=38),INDEX(Sheet2!$AC:$AC,MATCH($N525,Sheet2!$AA:$AA,0))&amp;O525,INDEX(Sheet2!$AC:$AC,MATCH($N525,Sheet2!$AA:$AA,0))&amp;(O525/10)&amp;"%"))</f>
        <v>觉醒后基础生命上限增加384</v>
      </c>
    </row>
    <row r="526" spans="1:27">
      <c r="A526" s="23" t="s">
        <v>53</v>
      </c>
      <c r="B526" s="23">
        <f t="shared" si="27"/>
        <v>2917</v>
      </c>
      <c r="C526" s="3">
        <v>29</v>
      </c>
      <c r="D526" s="3">
        <v>17</v>
      </c>
      <c r="E526" s="3">
        <f t="shared" si="24"/>
        <v>1</v>
      </c>
      <c r="F526" s="3">
        <f>IF(AND($D526=1,$E526=1),VLOOKUP($C526,Sheet2!$A:$J,3,0),IF($E526=2,INDEX(Sheet2!G:G,MATCH($C526,Sheet2!$A:$A,0)+1),F525))</f>
        <v>2901</v>
      </c>
      <c r="G526" s="3">
        <f>IF(AND($D526=1,$E526=1),VLOOKUP($C526,Sheet2!$A:$J,4,0),IF($E526=2,INDEX(Sheet2!H:H,MATCH($C526,Sheet2!$A:$A,0)+1),G525))</f>
        <v>2907</v>
      </c>
      <c r="H526" s="3">
        <f>IF(AND($D526=1,$E526=1),VLOOKUP($C526,Sheet2!$A:$J,5,0),IF($E526=2,INDEX(Sheet2!I:I,MATCH($C526,Sheet2!$A:$A,0)+1),H525))</f>
        <v>2906</v>
      </c>
      <c r="I526" s="3">
        <f>IF(AND($D526=1,$E526=1),VLOOKUP($C526,Sheet2!$A:$J,6,0),IF($E526=2,INDEX(Sheet2!J:J,MATCH($C526,Sheet2!$A:$A,0)+1),I525))</f>
        <v>0</v>
      </c>
      <c r="K526" s="31">
        <v>0</v>
      </c>
      <c r="L526" s="31">
        <v>0</v>
      </c>
      <c r="M526" s="31">
        <v>0</v>
      </c>
      <c r="N526" s="27">
        <f>VLOOKUP(B526,Sheet5!$D:$G,3,0)</f>
        <v>13</v>
      </c>
      <c r="O526" s="27">
        <f>VLOOKUP(B526,Sheet5!$D:$G,4,0)</f>
        <v>42</v>
      </c>
      <c r="P526" s="27" t="s">
        <v>56</v>
      </c>
      <c r="Q526" s="27">
        <f>IFERROR(VLOOKUP(R526,Sheet2!V:X,3,FALSE),VLOOKUP(B526,Sheet5!D:H,5,0))</f>
        <v>340020005</v>
      </c>
      <c r="R526" s="27" t="str">
        <f>IF(E526=2,INDEX(Sheet2!P:P,MATCH(C526,Sheet2!A:A,0)),INDEX(Sheet2!AB:AB,MATCH(N526,Sheet2!AA:AA,0)))</f>
        <v>防御强化</v>
      </c>
      <c r="S526" s="27" t="str">
        <f>IF($E526=2,INDEX(Sheet2!Q:Q,MATCH($C526,Sheet2!$A:$A,0)),IF(OR(N526=3,N526=8,N526=13,,N526=38),INDEX(Sheet2!$AC:$AC,MATCH($N526,Sheet2!$AA:$AA,0))&amp;O526,INDEX(Sheet2!$AC:$AC,MATCH($N526,Sheet2!$AA:$AA,0))&amp;(O526/10)&amp;"%"))</f>
        <v>觉醒后基础防御力增加42</v>
      </c>
      <c r="T526" s="3" t="str">
        <f>INDEX(Sheet6!G:G,MATCH(B526,Sheet6!A:A,0))</f>
        <v>1210008,9|1430003,9</v>
      </c>
      <c r="U526" s="3">
        <v>1120001</v>
      </c>
      <c r="V526" s="3">
        <f>INDEX(Sheet6!H:H,MATCH(B526,Sheet6!A:A,0))</f>
        <v>28800</v>
      </c>
      <c r="W526" s="23">
        <v>0</v>
      </c>
      <c r="X526" s="3" t="s">
        <v>1366</v>
      </c>
      <c r="Y526" s="23">
        <v>1120001</v>
      </c>
      <c r="Z526" s="23">
        <v>115000</v>
      </c>
      <c r="AA526" s="27" t="str">
        <f>IF($E526=2,INDEX(Sheet2!Q:Q,MATCH($C526,Sheet2!$A:$A,0)),IF(OR(N526=3,N526=8,N526=13,,N526=38),INDEX(Sheet2!$AC:$AC,MATCH($N526,Sheet2!$AA:$AA,0))&amp;O526,INDEX(Sheet2!$AC:$AC,MATCH($N526,Sheet2!$AA:$AA,0))&amp;(O526/10)&amp;"%"))</f>
        <v>觉醒后基础防御力增加42</v>
      </c>
    </row>
    <row r="527" spans="1:27">
      <c r="A527" s="23" t="s">
        <v>53</v>
      </c>
      <c r="B527" s="23">
        <f t="shared" si="27"/>
        <v>2918</v>
      </c>
      <c r="C527" s="3">
        <v>29</v>
      </c>
      <c r="D527" s="3">
        <v>18</v>
      </c>
      <c r="E527" s="3">
        <f t="shared" si="24"/>
        <v>1</v>
      </c>
      <c r="F527" s="3">
        <f>IF(AND($D527=1,$E527=1),VLOOKUP($C527,Sheet2!$A:$J,3,0),IF($E527=2,INDEX(Sheet2!G:G,MATCH($C527,Sheet2!$A:$A,0)+1),F526))</f>
        <v>2901</v>
      </c>
      <c r="G527" s="3">
        <f>IF(AND($D527=1,$E527=1),VLOOKUP($C527,Sheet2!$A:$J,4,0),IF($E527=2,INDEX(Sheet2!H:H,MATCH($C527,Sheet2!$A:$A,0)+1),G526))</f>
        <v>2907</v>
      </c>
      <c r="H527" s="3">
        <f>IF(AND($D527=1,$E527=1),VLOOKUP($C527,Sheet2!$A:$J,5,0),IF($E527=2,INDEX(Sheet2!I:I,MATCH($C527,Sheet2!$A:$A,0)+1),H526))</f>
        <v>2906</v>
      </c>
      <c r="I527" s="3">
        <f>IF(AND($D527=1,$E527=1),VLOOKUP($C527,Sheet2!$A:$J,6,0),IF($E527=2,INDEX(Sheet2!J:J,MATCH($C527,Sheet2!$A:$A,0)+1),I526))</f>
        <v>0</v>
      </c>
      <c r="K527" s="31">
        <v>0</v>
      </c>
      <c r="L527" s="31">
        <v>0</v>
      </c>
      <c r="M527" s="31">
        <v>0</v>
      </c>
      <c r="N527" s="27">
        <f>VLOOKUP(B527,Sheet5!$D:$G,3,0)</f>
        <v>33</v>
      </c>
      <c r="O527" s="27">
        <f>VLOOKUP(B527,Sheet5!$D:$G,4,0)</f>
        <v>32</v>
      </c>
      <c r="P527" s="27" t="s">
        <v>57</v>
      </c>
      <c r="Q527" s="27">
        <f>IFERROR(VLOOKUP(R527,Sheet2!V:X,3,FALSE),VLOOKUP(B527,Sheet5!D:H,5,0))</f>
        <v>340020003</v>
      </c>
      <c r="R527" s="27" t="str">
        <f>IF(E527=2,INDEX(Sheet2!P:P,MATCH(C527,Sheet2!A:A,0)),INDEX(Sheet2!AB:AB,MATCH(N527,Sheet2!AA:AA,0)))</f>
        <v>抵抗强化</v>
      </c>
      <c r="S527" s="27" t="str">
        <f>IF($E527=2,INDEX(Sheet2!Q:Q,MATCH($C527,Sheet2!$A:$A,0)),IF(OR(N527=3,N527=8,N527=13,,N527=38),INDEX(Sheet2!$AC:$AC,MATCH($N527,Sheet2!$AA:$AA,0))&amp;O527,INDEX(Sheet2!$AC:$AC,MATCH($N527,Sheet2!$AA:$AA,0))&amp;(O527/10)&amp;"%"))</f>
        <v>觉醒后基础效果抵抗增加3.2%</v>
      </c>
      <c r="T527" s="3" t="str">
        <f>INDEX(Sheet6!G:G,MATCH(B527,Sheet6!A:A,0))</f>
        <v>1210008,13|1430003,12</v>
      </c>
      <c r="U527" s="3">
        <v>1120001</v>
      </c>
      <c r="V527" s="3">
        <f>INDEX(Sheet6!H:H,MATCH(B527,Sheet6!A:A,0))</f>
        <v>43000</v>
      </c>
      <c r="W527" s="23">
        <v>0</v>
      </c>
      <c r="X527" s="3" t="s">
        <v>1367</v>
      </c>
      <c r="Y527" s="23">
        <v>1120001</v>
      </c>
      <c r="Z527" s="23">
        <v>172000</v>
      </c>
      <c r="AA527" s="27" t="str">
        <f>IF($E527=2,INDEX(Sheet2!Q:Q,MATCH($C527,Sheet2!$A:$A,0)),IF(OR(N527=3,N527=8,N527=13,,N527=38),INDEX(Sheet2!$AC:$AC,MATCH($N527,Sheet2!$AA:$AA,0))&amp;O527,INDEX(Sheet2!$AC:$AC,MATCH($N527,Sheet2!$AA:$AA,0))&amp;(O527/10)&amp;"%"))</f>
        <v>觉醒后基础效果抵抗增加3.2%</v>
      </c>
    </row>
    <row r="528" spans="1:27">
      <c r="A528" s="23" t="s">
        <v>53</v>
      </c>
      <c r="B528" s="23">
        <f t="shared" si="27"/>
        <v>2919</v>
      </c>
      <c r="C528" s="3">
        <v>29</v>
      </c>
      <c r="D528" s="3">
        <v>19</v>
      </c>
      <c r="E528" s="3">
        <f t="shared" si="24"/>
        <v>1</v>
      </c>
      <c r="F528" s="3">
        <f>IF(AND($D528=1,$E528=1),VLOOKUP($C528,Sheet2!$A:$J,3,0),IF($E528=2,INDEX(Sheet2!G:G,MATCH($C528,Sheet2!$A:$A,0)+1),F527))</f>
        <v>2901</v>
      </c>
      <c r="G528" s="3">
        <f>IF(AND($D528=1,$E528=1),VLOOKUP($C528,Sheet2!$A:$J,4,0),IF($E528=2,INDEX(Sheet2!H:H,MATCH($C528,Sheet2!$A:$A,0)+1),G527))</f>
        <v>2907</v>
      </c>
      <c r="H528" s="3">
        <f>IF(AND($D528=1,$E528=1),VLOOKUP($C528,Sheet2!$A:$J,5,0),IF($E528=2,INDEX(Sheet2!I:I,MATCH($C528,Sheet2!$A:$A,0)+1),H527))</f>
        <v>2906</v>
      </c>
      <c r="I528" s="3">
        <f>IF(AND($D528=1,$E528=1),VLOOKUP($C528,Sheet2!$A:$J,6,0),IF($E528=2,INDEX(Sheet2!J:J,MATCH($C528,Sheet2!$A:$A,0)+1),I527))</f>
        <v>0</v>
      </c>
      <c r="K528" s="31">
        <v>0</v>
      </c>
      <c r="L528" s="31">
        <v>0</v>
      </c>
      <c r="M528" s="31">
        <v>0</v>
      </c>
      <c r="N528" s="27">
        <f>VLOOKUP(B528,Sheet5!$D:$G,3,0)</f>
        <v>13</v>
      </c>
      <c r="O528" s="27">
        <f>VLOOKUP(B528,Sheet5!$D:$G,4,0)</f>
        <v>84</v>
      </c>
      <c r="P528" s="27" t="s">
        <v>58</v>
      </c>
      <c r="Q528" s="27">
        <f>IFERROR(VLOOKUP(R528,Sheet2!V:X,3,FALSE),VLOOKUP(B528,Sheet5!D:H,5,0))</f>
        <v>340020004</v>
      </c>
      <c r="R528" s="27" t="str">
        <f>IF(E528=2,INDEX(Sheet2!P:P,MATCH(C528,Sheet2!A:A,0)),INDEX(Sheet2!AB:AB,MATCH(N528,Sheet2!AA:AA,0)))</f>
        <v>防御强化</v>
      </c>
      <c r="S528" s="27" t="str">
        <f>IF($E528=2,INDEX(Sheet2!Q:Q,MATCH($C528,Sheet2!$A:$A,0)),IF(OR(N528=3,N528=8,N528=13,,N528=38),INDEX(Sheet2!$AC:$AC,MATCH($N528,Sheet2!$AA:$AA,0))&amp;O528,INDEX(Sheet2!$AC:$AC,MATCH($N528,Sheet2!$AA:$AA,0))&amp;(O528/10)&amp;"%"))</f>
        <v>觉醒后基础防御力增加84</v>
      </c>
      <c r="T528" s="3" t="str">
        <f>INDEX(Sheet6!G:G,MATCH(B528,Sheet6!A:A,0))</f>
        <v>1210008,16|1430003,15</v>
      </c>
      <c r="U528" s="3">
        <v>1120001</v>
      </c>
      <c r="V528" s="3">
        <f>INDEX(Sheet6!H:H,MATCH(B528,Sheet6!A:A,0))</f>
        <v>60000</v>
      </c>
      <c r="W528" s="23">
        <v>0</v>
      </c>
      <c r="X528" s="3" t="s">
        <v>1368</v>
      </c>
      <c r="Y528" s="23">
        <v>1120001</v>
      </c>
      <c r="Z528" s="23">
        <v>240000</v>
      </c>
      <c r="AA528" s="27" t="str">
        <f>IF($E528=2,INDEX(Sheet2!Q:Q,MATCH($C528,Sheet2!$A:$A,0)),IF(OR(N528=3,N528=8,N528=13,,N528=38),INDEX(Sheet2!$AC:$AC,MATCH($N528,Sheet2!$AA:$AA,0))&amp;O528,INDEX(Sheet2!$AC:$AC,MATCH($N528,Sheet2!$AA:$AA,0))&amp;(O528/10)&amp;"%"))</f>
        <v>觉醒后基础防御力增加84</v>
      </c>
    </row>
    <row r="529" spans="1:27">
      <c r="A529" s="23" t="s">
        <v>53</v>
      </c>
      <c r="B529" s="23">
        <f t="shared" si="27"/>
        <v>2920</v>
      </c>
      <c r="C529" s="3">
        <v>29</v>
      </c>
      <c r="D529" s="3">
        <v>20</v>
      </c>
      <c r="E529" s="3">
        <f t="shared" si="24"/>
        <v>1</v>
      </c>
      <c r="F529" s="3">
        <f>IF(AND($D529=1,$E529=1),VLOOKUP($C529,Sheet2!$A:$J,3,0),IF($E529=2,INDEX(Sheet2!G:G,MATCH($C529,Sheet2!$A:$A,0)+1),F528))</f>
        <v>2901</v>
      </c>
      <c r="G529" s="3">
        <f>IF(AND($D529=1,$E529=1),VLOOKUP($C529,Sheet2!$A:$J,4,0),IF($E529=2,INDEX(Sheet2!H:H,MATCH($C529,Sheet2!$A:$A,0)+1),G528))</f>
        <v>2907</v>
      </c>
      <c r="H529" s="3">
        <f>IF(AND($D529=1,$E529=1),VLOOKUP($C529,Sheet2!$A:$J,5,0),IF($E529=2,INDEX(Sheet2!I:I,MATCH($C529,Sheet2!$A:$A,0)+1),H528))</f>
        <v>2906</v>
      </c>
      <c r="I529" s="3">
        <f>IF(AND($D529=1,$E529=1),VLOOKUP($C529,Sheet2!$A:$J,6,0),IF($E529=2,INDEX(Sheet2!J:J,MATCH($C529,Sheet2!$A:$A,0)+1),I528))</f>
        <v>0</v>
      </c>
      <c r="K529" s="31">
        <v>0</v>
      </c>
      <c r="L529" s="31">
        <v>0</v>
      </c>
      <c r="M529" s="31">
        <v>0</v>
      </c>
      <c r="N529" s="27">
        <f>VLOOKUP(B529,Sheet5!$D:$G,3,0)</f>
        <v>3</v>
      </c>
      <c r="O529" s="27">
        <f>VLOOKUP(B529,Sheet5!$D:$G,4,0)</f>
        <v>768</v>
      </c>
      <c r="P529" s="27" t="s">
        <v>59</v>
      </c>
      <c r="Q529" s="27">
        <f>IFERROR(VLOOKUP(R529,Sheet2!V:X,3,FALSE),VLOOKUP(B529,Sheet5!D:H,5,0))</f>
        <v>340020010</v>
      </c>
      <c r="R529" s="27" t="str">
        <f>IF(E529=2,INDEX(Sheet2!P:P,MATCH(C529,Sheet2!A:A,0)),INDEX(Sheet2!AB:AB,MATCH(N529,Sheet2!AA:AA,0)))</f>
        <v>生命强化</v>
      </c>
      <c r="S529" s="27" t="str">
        <f>IF($E529=2,INDEX(Sheet2!Q:Q,MATCH($C529,Sheet2!$A:$A,0)),IF(OR(N529=3,N529=8,N529=13,,N529=38),INDEX(Sheet2!$AC:$AC,MATCH($N529,Sheet2!$AA:$AA,0))&amp;O529,INDEX(Sheet2!$AC:$AC,MATCH($N529,Sheet2!$AA:$AA,0))&amp;(O529/10)&amp;"%"))</f>
        <v>觉醒后基础生命上限增加768</v>
      </c>
      <c r="T529" s="3" t="str">
        <f>INDEX(Sheet6!G:G,MATCH(B529,Sheet6!A:A,0))</f>
        <v>1210008,19|1430003,18</v>
      </c>
      <c r="U529" s="3">
        <v>1120001</v>
      </c>
      <c r="V529" s="3">
        <f>INDEX(Sheet6!H:H,MATCH(B529,Sheet6!A:A,0))</f>
        <v>82400</v>
      </c>
      <c r="W529" s="23">
        <v>0</v>
      </c>
      <c r="X529" s="3" t="s">
        <v>1369</v>
      </c>
      <c r="Y529" s="23">
        <v>1120001</v>
      </c>
      <c r="Z529" s="23">
        <v>329000</v>
      </c>
      <c r="AA529" s="27" t="str">
        <f>IF($E529=2,INDEX(Sheet2!Q:Q,MATCH($C529,Sheet2!$A:$A,0)),IF(OR(N529=3,N529=8,N529=13,,N529=38),INDEX(Sheet2!$AC:$AC,MATCH($N529,Sheet2!$AA:$AA,0))&amp;O529,INDEX(Sheet2!$AC:$AC,MATCH($N529,Sheet2!$AA:$AA,0))&amp;(O529/10)&amp;"%"))</f>
        <v>觉醒后基础生命上限增加768</v>
      </c>
    </row>
    <row r="530" spans="1:27">
      <c r="A530" s="23" t="s">
        <v>53</v>
      </c>
      <c r="B530" s="23">
        <f t="shared" si="27"/>
        <v>2921</v>
      </c>
      <c r="C530" s="3">
        <v>29</v>
      </c>
      <c r="D530" s="3">
        <v>21</v>
      </c>
      <c r="E530" s="3">
        <f t="shared" si="24"/>
        <v>2</v>
      </c>
      <c r="F530" s="3">
        <f>IF(AND($D530=1,$E530=1),VLOOKUP($C530,Sheet2!$A:$J,3,0),IF($E530=2,INDEX(Sheet2!G:G,MATCH($C530,Sheet2!$A:$A,0)+2),F529))</f>
        <v>2901</v>
      </c>
      <c r="G530" s="3">
        <f>IF(AND($D530=1,$E530=1),VLOOKUP($C530,Sheet2!$A:$J,4,0),IF($E530=2,INDEX(Sheet2!H:H,MATCH($C530,Sheet2!$A:$A,0)+2),G529))</f>
        <v>2907</v>
      </c>
      <c r="H530" s="3">
        <f>IF(AND($D530=1,$E530=1),VLOOKUP($C530,Sheet2!$A:$J,5,0),IF($E530=2,INDEX(Sheet2!I:I,MATCH($C530,Sheet2!$A:$A,0)+2),H529))</f>
        <v>2908</v>
      </c>
      <c r="I530" s="3">
        <f>IF(AND($D530=1,$E530=1),VLOOKUP($C530,Sheet2!$A:$J,6,0),IF($E530=2,INDEX(Sheet2!J:J,MATCH($C530,Sheet2!$A:$A,0)+2),I529))</f>
        <v>0</v>
      </c>
      <c r="K530" s="31">
        <v>0</v>
      </c>
      <c r="L530" s="31">
        <v>0</v>
      </c>
      <c r="M530" s="31">
        <v>0</v>
      </c>
      <c r="N530" s="27">
        <f>VLOOKUP(B530,Sheet5!$D:$G,3,0)</f>
        <v>0</v>
      </c>
      <c r="O530" s="27">
        <f>VLOOKUP(B530,Sheet5!$D:$G,4,0)</f>
        <v>0</v>
      </c>
      <c r="P530" s="27" t="s">
        <v>60</v>
      </c>
      <c r="Q530" s="27">
        <f>IFERROR(VLOOKUP(R530,Sheet2!V:X,3,FALSE),VLOOKUP(B530,Sheet5!D:H,5,0))</f>
        <v>311002903</v>
      </c>
      <c r="R530" s="27" t="str">
        <f>IF(E530=2,INDEX(Sheet2!P:P,MATCH(C530,Sheet2!A:A,0)+2),INDEX(Sheet2!AB:AB,MATCH(N530,Sheet2!AA:AA,0)))</f>
        <v>猛虎怒吼</v>
      </c>
      <c r="S530" s="27" t="s">
        <v>2338</v>
      </c>
      <c r="T530" s="3" t="str">
        <f>INDEX(Sheet6!G:G,MATCH(B530,Sheet6!A:A,0))</f>
        <v>1430005,3</v>
      </c>
      <c r="U530" s="3">
        <v>1120001</v>
      </c>
      <c r="V530" s="3">
        <f>INDEX(Sheet6!H:H,MATCH(B530,Sheet6!A:A,0))</f>
        <v>111200</v>
      </c>
      <c r="W530" s="23">
        <v>0</v>
      </c>
      <c r="X530" s="3" t="s">
        <v>1319</v>
      </c>
      <c r="Y530" s="23">
        <v>1120001</v>
      </c>
      <c r="Z530" s="23">
        <v>444000</v>
      </c>
      <c r="AA530" s="27" t="str">
        <f>IF($E530=2,INDEX(Sheet2!Q:Q,MATCH($C530,Sheet2!$A:$A,0)+2),IF(OR(N530=3,N530=8,N530=13,,N530=38),INDEX(Sheet2!$AC:$AC,MATCH($N530,Sheet2!$AA:$AA,0))&amp;O530,INDEX(Sheet2!$AC:$AC,MATCH($N530,Sheet2!$AA:$AA,0))&amp;(O530/10)&amp;"%"))</f>
        <v>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85%&lt;/color&gt;的护盾，持续1回合。</v>
      </c>
    </row>
    <row r="531" spans="1:27">
      <c r="A531" s="23" t="s">
        <v>53</v>
      </c>
      <c r="B531" s="23">
        <f t="shared" si="27"/>
        <v>2922</v>
      </c>
      <c r="C531" s="3">
        <v>29</v>
      </c>
      <c r="D531" s="3">
        <v>22</v>
      </c>
      <c r="E531" s="3">
        <f t="shared" si="24"/>
        <v>1</v>
      </c>
      <c r="F531" s="3">
        <f>IF(AND($D531=1,$E531=1),VLOOKUP($C531,Sheet2!$A:$J,3,0),IF($E531=2,INDEX(Sheet2!G:G,MATCH($C531,Sheet2!$A:$A,0)+2),F530))</f>
        <v>2901</v>
      </c>
      <c r="G531" s="3">
        <f>IF(AND($D531=1,$E531=1),VLOOKUP($C531,Sheet2!$A:$J,4,0),IF($E531=2,INDEX(Sheet2!H:H,MATCH($C531,Sheet2!$A:$A,0)+2),G530))</f>
        <v>2907</v>
      </c>
      <c r="H531" s="3">
        <f>IF(AND($D531=1,$E531=1),VLOOKUP($C531,Sheet2!$A:$J,5,0),IF($E531=2,INDEX(Sheet2!I:I,MATCH($C531,Sheet2!$A:$A,0)+2),H530))</f>
        <v>2908</v>
      </c>
      <c r="I531" s="3">
        <f>IF(AND($D531=1,$E531=1),VLOOKUP($C531,Sheet2!$A:$J,6,0),IF($E531=2,INDEX(Sheet2!J:J,MATCH($C531,Sheet2!$A:$A,0)+2),I530))</f>
        <v>0</v>
      </c>
      <c r="K531" s="31">
        <v>0</v>
      </c>
      <c r="L531" s="31">
        <v>0</v>
      </c>
      <c r="M531" s="31">
        <v>0</v>
      </c>
      <c r="N531" s="27">
        <f>VLOOKUP(B531,Sheet5!$D:$G,3,0)</f>
        <v>13</v>
      </c>
      <c r="O531" s="27">
        <f>VLOOKUP(B531,Sheet5!$D:$G,4,0)</f>
        <v>42</v>
      </c>
      <c r="P531" s="27" t="s">
        <v>54</v>
      </c>
      <c r="Q531" s="27">
        <f>IFERROR(VLOOKUP(R531,Sheet2!V:X,3,FALSE),VLOOKUP(B531,Sheet5!D:H,5,0))</f>
        <v>340020005</v>
      </c>
      <c r="R531" s="27" t="str">
        <f>IF($E531=2,INDEX(Sheet2!P:P,MATCH($C531,Sheet2!$A:$A,0)),INDEX(Sheet2!$AB:$AB,MATCH($N531,Sheet2!$AA:$AA,0)))</f>
        <v>防御强化</v>
      </c>
      <c r="S531" s="27" t="str">
        <f>IF($E531=2,INDEX(Sheet2!Q:Q,MATCH($C531,Sheet2!$A:$A,0)),IF(OR(N531=3,N531=8,N531=13,,N531=38),INDEX(Sheet2!$AC:$AC,MATCH($N531,Sheet2!$AA:$AA,0))&amp;O531,INDEX(Sheet2!$AC:$AC,MATCH($N531,Sheet2!$AA:$AA,0))&amp;(O531/10)&amp;"%"))</f>
        <v>觉醒后基础防御力增加42</v>
      </c>
      <c r="T531" s="3" t="str">
        <f>INDEX(Sheet6!G:G,MATCH(B531,Sheet6!A:A,0))</f>
        <v>1210008,7|1430003,9</v>
      </c>
      <c r="U531" s="3">
        <v>1120001</v>
      </c>
      <c r="V531" s="3">
        <f>INDEX(Sheet6!H:H,MATCH(B531,Sheet6!A:A,0))</f>
        <v>20750</v>
      </c>
      <c r="W531" s="23">
        <v>0</v>
      </c>
      <c r="X531" s="3" t="s">
        <v>1365</v>
      </c>
      <c r="Y531" s="23">
        <v>1120001</v>
      </c>
      <c r="Z531" s="23">
        <v>66000</v>
      </c>
      <c r="AA531" s="27" t="str">
        <f>IF($E531=2,INDEX(Sheet2!Q:Q,MATCH($C531,Sheet2!$A:$A,0)),IF(OR(N531=3,N531=8,N531=13,,N531=38),INDEX(Sheet2!$AC:$AC,MATCH($N531,Sheet2!$AA:$AA,0))&amp;O531,INDEX(Sheet2!$AC:$AC,MATCH($N531,Sheet2!$AA:$AA,0))&amp;(O531/10)&amp;"%"))</f>
        <v>觉醒后基础防御力增加42</v>
      </c>
    </row>
    <row r="532" spans="1:27">
      <c r="A532" s="23" t="s">
        <v>53</v>
      </c>
      <c r="B532" s="23">
        <f t="shared" si="27"/>
        <v>2923</v>
      </c>
      <c r="C532" s="3">
        <v>29</v>
      </c>
      <c r="D532" s="3">
        <v>23</v>
      </c>
      <c r="E532" s="3">
        <f t="shared" si="24"/>
        <v>1</v>
      </c>
      <c r="F532" s="3">
        <f>IF(AND($D532=1,$E532=1),VLOOKUP($C532,Sheet2!$A:$J,3,0),IF($E532=2,INDEX(Sheet2!G:G,MATCH($C532,Sheet2!$A:$A,0)+2),F531))</f>
        <v>2901</v>
      </c>
      <c r="G532" s="3">
        <f>IF(AND($D532=1,$E532=1),VLOOKUP($C532,Sheet2!$A:$J,4,0),IF($E532=2,INDEX(Sheet2!H:H,MATCH($C532,Sheet2!$A:$A,0)+2),G531))</f>
        <v>2907</v>
      </c>
      <c r="H532" s="3">
        <f>IF(AND($D532=1,$E532=1),VLOOKUP($C532,Sheet2!$A:$J,5,0),IF($E532=2,INDEX(Sheet2!I:I,MATCH($C532,Sheet2!$A:$A,0)+2),H531))</f>
        <v>2908</v>
      </c>
      <c r="I532" s="3">
        <f>IF(AND($D532=1,$E532=1),VLOOKUP($C532,Sheet2!$A:$J,6,0),IF($E532=2,INDEX(Sheet2!J:J,MATCH($C532,Sheet2!$A:$A,0)+2),I531))</f>
        <v>0</v>
      </c>
      <c r="K532" s="31">
        <v>0</v>
      </c>
      <c r="L532" s="31">
        <v>0</v>
      </c>
      <c r="M532" s="31">
        <v>0</v>
      </c>
      <c r="N532" s="27">
        <f>VLOOKUP(B532,Sheet5!$D:$G,3,0)</f>
        <v>3</v>
      </c>
      <c r="O532" s="27">
        <f>VLOOKUP(B532,Sheet5!$D:$G,4,0)</f>
        <v>384</v>
      </c>
      <c r="P532" s="27" t="s">
        <v>55</v>
      </c>
      <c r="Q532" s="27">
        <f>IFERROR(VLOOKUP(R532,Sheet2!V:X,3,FALSE),VLOOKUP(B532,Sheet5!D:H,5,0))</f>
        <v>340020009</v>
      </c>
      <c r="R532" s="27" t="str">
        <f>IF(E532=2,INDEX(Sheet2!P:P,MATCH(C532,Sheet2!A:A,0)),INDEX(Sheet2!AB:AB,MATCH(N532,Sheet2!AA:AA,0)))</f>
        <v>生命强化</v>
      </c>
      <c r="S532" s="27" t="str">
        <f>IF($E532=2,INDEX(Sheet2!Q:Q,MATCH($C532,Sheet2!$A:$A,0)),IF(OR(N532=3,N532=8,N532=13,,N532=38),INDEX(Sheet2!$AC:$AC,MATCH($N532,Sheet2!$AA:$AA,0))&amp;O532,INDEX(Sheet2!$AC:$AC,MATCH($N532,Sheet2!$AA:$AA,0))&amp;(O532/10)&amp;"%"))</f>
        <v>觉醒后基础生命上限增加384</v>
      </c>
      <c r="T532" s="3" t="str">
        <f>INDEX(Sheet6!G:G,MATCH(B532,Sheet6!A:A,0))</f>
        <v>1210008,9|1430003,18</v>
      </c>
      <c r="U532" s="3">
        <v>1120001</v>
      </c>
      <c r="V532" s="3">
        <f>INDEX(Sheet6!H:H,MATCH(B532,Sheet6!A:A,0))</f>
        <v>24000</v>
      </c>
      <c r="W532" s="23">
        <v>0</v>
      </c>
      <c r="X532" s="3" t="s">
        <v>1316</v>
      </c>
      <c r="Y532" s="23">
        <v>1120001</v>
      </c>
      <c r="Z532" s="23">
        <v>76000</v>
      </c>
      <c r="AA532" s="27" t="str">
        <f>IF($E532=2,INDEX(Sheet2!Q:Q,MATCH($C532,Sheet2!$A:$A,0)),IF(OR(N532=3,N532=8,N532=13,,N532=38),INDEX(Sheet2!$AC:$AC,MATCH($N532,Sheet2!$AA:$AA,0))&amp;O532,INDEX(Sheet2!$AC:$AC,MATCH($N532,Sheet2!$AA:$AA,0))&amp;(O532/10)&amp;"%"))</f>
        <v>觉醒后基础生命上限增加384</v>
      </c>
    </row>
    <row r="533" spans="1:27">
      <c r="A533" s="23" t="s">
        <v>53</v>
      </c>
      <c r="B533" s="23">
        <f t="shared" si="27"/>
        <v>2924</v>
      </c>
      <c r="C533" s="3">
        <v>29</v>
      </c>
      <c r="D533" s="3">
        <v>24</v>
      </c>
      <c r="E533" s="3">
        <f t="shared" si="24"/>
        <v>1</v>
      </c>
      <c r="F533" s="3">
        <f>IF(AND($D533=1,$E533=1),VLOOKUP($C533,Sheet2!$A:$J,3,0),IF($E533=2,INDEX(Sheet2!G:G,MATCH($C533,Sheet2!$A:$A,0)+2),F532))</f>
        <v>2901</v>
      </c>
      <c r="G533" s="3">
        <f>IF(AND($D533=1,$E533=1),VLOOKUP($C533,Sheet2!$A:$J,4,0),IF($E533=2,INDEX(Sheet2!H:H,MATCH($C533,Sheet2!$A:$A,0)+2),G532))</f>
        <v>2907</v>
      </c>
      <c r="H533" s="3">
        <f>IF(AND($D533=1,$E533=1),VLOOKUP($C533,Sheet2!$A:$J,5,0),IF($E533=2,INDEX(Sheet2!I:I,MATCH($C533,Sheet2!$A:$A,0)+2),H532))</f>
        <v>2908</v>
      </c>
      <c r="I533" s="3">
        <f>IF(AND($D533=1,$E533=1),VLOOKUP($C533,Sheet2!$A:$J,6,0),IF($E533=2,INDEX(Sheet2!J:J,MATCH($C533,Sheet2!$A:$A,0)+2),I532))</f>
        <v>0</v>
      </c>
      <c r="K533" s="31">
        <v>0</v>
      </c>
      <c r="L533" s="31">
        <v>0</v>
      </c>
      <c r="M533" s="31">
        <v>0</v>
      </c>
      <c r="N533" s="27">
        <f>VLOOKUP(B533,Sheet5!$D:$G,3,0)</f>
        <v>3</v>
      </c>
      <c r="O533" s="27">
        <f>VLOOKUP(B533,Sheet5!$D:$G,4,0)</f>
        <v>384</v>
      </c>
      <c r="P533" s="27" t="s">
        <v>56</v>
      </c>
      <c r="Q533" s="27">
        <f>IFERROR(VLOOKUP(R533,Sheet2!V:X,3,FALSE),VLOOKUP(B533,Sheet5!D:H,5,0))</f>
        <v>340020009</v>
      </c>
      <c r="R533" s="27" t="str">
        <f>IF(E533=2,INDEX(Sheet2!P:P,MATCH(C533,Sheet2!A:A,0)),INDEX(Sheet2!AB:AB,MATCH(N533,Sheet2!AA:AA,0)))</f>
        <v>生命强化</v>
      </c>
      <c r="S533" s="27" t="str">
        <f>IF($E533=2,INDEX(Sheet2!Q:Q,MATCH($C533,Sheet2!$A:$A,0)),IF(OR(N533=3,N533=8,N533=13,,N533=38),INDEX(Sheet2!$AC:$AC,MATCH($N533,Sheet2!$AA:$AA,0))&amp;O533,INDEX(Sheet2!$AC:$AC,MATCH($N533,Sheet2!$AA:$AA,0))&amp;(O533/10)&amp;"%"))</f>
        <v>觉醒后基础生命上限增加384</v>
      </c>
      <c r="T533" s="3" t="str">
        <f>INDEX(Sheet6!G:G,MATCH(B533,Sheet6!A:A,0))</f>
        <v>1210008,11|1430003,27</v>
      </c>
      <c r="U533" s="3">
        <v>1120001</v>
      </c>
      <c r="V533" s="3">
        <f>INDEX(Sheet6!H:H,MATCH(B533,Sheet6!A:A,0))</f>
        <v>36000</v>
      </c>
      <c r="W533" s="23">
        <v>0</v>
      </c>
      <c r="X533" s="3" t="s">
        <v>1366</v>
      </c>
      <c r="Y533" s="23">
        <v>1120001</v>
      </c>
      <c r="Z533" s="23">
        <v>115000</v>
      </c>
      <c r="AA533" s="27" t="str">
        <f>IF($E533=2,INDEX(Sheet2!Q:Q,MATCH($C533,Sheet2!$A:$A,0)),IF(OR(N533=3,N533=8,N533=13,,N533=38),INDEX(Sheet2!$AC:$AC,MATCH($N533,Sheet2!$AA:$AA,0))&amp;O533,INDEX(Sheet2!$AC:$AC,MATCH($N533,Sheet2!$AA:$AA,0))&amp;(O533/10)&amp;"%"))</f>
        <v>觉醒后基础生命上限增加384</v>
      </c>
    </row>
    <row r="534" spans="1:27">
      <c r="A534" s="23" t="s">
        <v>53</v>
      </c>
      <c r="B534" s="23">
        <f t="shared" si="27"/>
        <v>2925</v>
      </c>
      <c r="C534" s="3">
        <v>29</v>
      </c>
      <c r="D534" s="3">
        <v>25</v>
      </c>
      <c r="E534" s="3">
        <f t="shared" si="24"/>
        <v>1</v>
      </c>
      <c r="F534" s="3">
        <f>IF(AND($D534=1,$E534=1),VLOOKUP($C534,Sheet2!$A:$J,3,0),IF($E534=2,INDEX(Sheet2!G:G,MATCH($C534,Sheet2!$A:$A,0)+2),F533))</f>
        <v>2901</v>
      </c>
      <c r="G534" s="3">
        <f>IF(AND($D534=1,$E534=1),VLOOKUP($C534,Sheet2!$A:$J,4,0),IF($E534=2,INDEX(Sheet2!H:H,MATCH($C534,Sheet2!$A:$A,0)+2),G533))</f>
        <v>2907</v>
      </c>
      <c r="H534" s="3">
        <f>IF(AND($D534=1,$E534=1),VLOOKUP($C534,Sheet2!$A:$J,5,0),IF($E534=2,INDEX(Sheet2!I:I,MATCH($C534,Sheet2!$A:$A,0)+2),H533))</f>
        <v>2908</v>
      </c>
      <c r="I534" s="3">
        <f>IF(AND($D534=1,$E534=1),VLOOKUP($C534,Sheet2!$A:$J,6,0),IF($E534=2,INDEX(Sheet2!J:J,MATCH($C534,Sheet2!$A:$A,0)+2),I533))</f>
        <v>0</v>
      </c>
      <c r="K534" s="31">
        <v>0</v>
      </c>
      <c r="L534" s="31">
        <v>0</v>
      </c>
      <c r="M534" s="31">
        <v>0</v>
      </c>
      <c r="N534" s="27">
        <f>VLOOKUP(B534,Sheet5!$D:$G,3,0)</f>
        <v>33</v>
      </c>
      <c r="O534" s="27">
        <f>VLOOKUP(B534,Sheet5!$D:$G,4,0)</f>
        <v>32</v>
      </c>
      <c r="P534" s="27" t="s">
        <v>57</v>
      </c>
      <c r="Q534" s="27">
        <f>IFERROR(VLOOKUP(R534,Sheet2!V:X,3,FALSE),VLOOKUP(B534,Sheet5!D:H,5,0))</f>
        <v>340020003</v>
      </c>
      <c r="R534" s="27" t="str">
        <f>IF(E534=2,INDEX(Sheet2!P:P,MATCH(C534,Sheet2!A:A,0)),INDEX(Sheet2!AB:AB,MATCH(N534,Sheet2!AA:AA,0)))</f>
        <v>抵抗强化</v>
      </c>
      <c r="S534" s="27" t="str">
        <f>IF($E534=2,INDEX(Sheet2!Q:Q,MATCH($C534,Sheet2!$A:$A,0)),IF(OR(N534=3,N534=8,N534=13,,N534=38),INDEX(Sheet2!$AC:$AC,MATCH($N534,Sheet2!$AA:$AA,0))&amp;O534,INDEX(Sheet2!$AC:$AC,MATCH($N534,Sheet2!$AA:$AA,0))&amp;(O534/10)&amp;"%"))</f>
        <v>觉醒后基础效果抵抗增加3.2%</v>
      </c>
      <c r="T534" s="3" t="str">
        <f>INDEX(Sheet6!G:G,MATCH(B534,Sheet6!A:A,0))</f>
        <v>1210008,17|1430003,36</v>
      </c>
      <c r="U534" s="3">
        <v>1120001</v>
      </c>
      <c r="V534" s="3">
        <f>INDEX(Sheet6!H:H,MATCH(B534,Sheet6!A:A,0))</f>
        <v>53750</v>
      </c>
      <c r="W534" s="23">
        <v>0</v>
      </c>
      <c r="X534" s="3" t="s">
        <v>1367</v>
      </c>
      <c r="Y534" s="23">
        <v>1120001</v>
      </c>
      <c r="Z534" s="23">
        <v>172000</v>
      </c>
      <c r="AA534" s="27" t="str">
        <f>IF($E534=2,INDEX(Sheet2!Q:Q,MATCH($C534,Sheet2!$A:$A,0)),IF(OR(N534=3,N534=8,N534=13,,N534=38),INDEX(Sheet2!$AC:$AC,MATCH($N534,Sheet2!$AA:$AA,0))&amp;O534,INDEX(Sheet2!$AC:$AC,MATCH($N534,Sheet2!$AA:$AA,0))&amp;(O534/10)&amp;"%"))</f>
        <v>觉醒后基础效果抵抗增加3.2%</v>
      </c>
    </row>
    <row r="535" spans="1:27">
      <c r="A535" s="23" t="s">
        <v>53</v>
      </c>
      <c r="B535" s="23">
        <f t="shared" si="27"/>
        <v>2926</v>
      </c>
      <c r="C535" s="3">
        <v>29</v>
      </c>
      <c r="D535" s="3">
        <v>26</v>
      </c>
      <c r="E535" s="3">
        <f t="shared" si="24"/>
        <v>1</v>
      </c>
      <c r="F535" s="3">
        <f>IF(AND($D535=1,$E535=1),VLOOKUP($C535,Sheet2!$A:$J,3,0),IF($E535=2,INDEX(Sheet2!G:G,MATCH($C535,Sheet2!$A:$A,0)+2),F534))</f>
        <v>2901</v>
      </c>
      <c r="G535" s="3">
        <f>IF(AND($D535=1,$E535=1),VLOOKUP($C535,Sheet2!$A:$J,4,0),IF($E535=2,INDEX(Sheet2!H:H,MATCH($C535,Sheet2!$A:$A,0)+2),G534))</f>
        <v>2907</v>
      </c>
      <c r="H535" s="3">
        <f>IF(AND($D535=1,$E535=1),VLOOKUP($C535,Sheet2!$A:$J,5,0),IF($E535=2,INDEX(Sheet2!I:I,MATCH($C535,Sheet2!$A:$A,0)+2),H534))</f>
        <v>2908</v>
      </c>
      <c r="I535" s="3">
        <f>IF(AND($D535=1,$E535=1),VLOOKUP($C535,Sheet2!$A:$J,6,0),IF($E535=2,INDEX(Sheet2!J:J,MATCH($C535,Sheet2!$A:$A,0)+2),I534))</f>
        <v>0</v>
      </c>
      <c r="K535" s="31">
        <v>0</v>
      </c>
      <c r="L535" s="31">
        <v>0</v>
      </c>
      <c r="M535" s="31">
        <v>0</v>
      </c>
      <c r="N535" s="27">
        <f>VLOOKUP(B535,Sheet5!$D:$G,3,0)</f>
        <v>13</v>
      </c>
      <c r="O535" s="27">
        <f>VLOOKUP(B535,Sheet5!$D:$G,4,0)</f>
        <v>84</v>
      </c>
      <c r="P535" s="27" t="s">
        <v>58</v>
      </c>
      <c r="Q535" s="27">
        <f>IFERROR(VLOOKUP(R535,Sheet2!V:X,3,FALSE),VLOOKUP(B535,Sheet5!D:H,5,0))</f>
        <v>340020004</v>
      </c>
      <c r="R535" s="27" t="str">
        <f>IF(E535=2,INDEX(Sheet2!P:P,MATCH(C535,Sheet2!A:A,0)),INDEX(Sheet2!AB:AB,MATCH(N535,Sheet2!AA:AA,0)))</f>
        <v>防御强化</v>
      </c>
      <c r="S535" s="27" t="str">
        <f>IF($E535=2,INDEX(Sheet2!Q:Q,MATCH($C535,Sheet2!$A:$A,0)),IF(OR(N535=3,N535=8,N535=13,,N535=38),INDEX(Sheet2!$AC:$AC,MATCH($N535,Sheet2!$AA:$AA,0))&amp;O535,INDEX(Sheet2!$AC:$AC,MATCH($N535,Sheet2!$AA:$AA,0))&amp;(O535/10)&amp;"%"))</f>
        <v>觉醒后基础防御力增加84</v>
      </c>
      <c r="T535" s="3" t="str">
        <f>INDEX(Sheet6!G:G,MATCH(B535,Sheet6!A:A,0))</f>
        <v>1210008,20|1430003,45</v>
      </c>
      <c r="U535" s="3">
        <v>1120001</v>
      </c>
      <c r="V535" s="3">
        <f>INDEX(Sheet6!H:H,MATCH(B535,Sheet6!A:A,0))</f>
        <v>75000</v>
      </c>
      <c r="W535" s="23">
        <v>0</v>
      </c>
      <c r="X535" s="3" t="s">
        <v>1368</v>
      </c>
      <c r="Y535" s="23">
        <v>1120001</v>
      </c>
      <c r="Z535" s="23">
        <v>240000</v>
      </c>
      <c r="AA535" s="27" t="str">
        <f>IF($E535=2,INDEX(Sheet2!Q:Q,MATCH($C535,Sheet2!$A:$A,0)),IF(OR(N535=3,N535=8,N535=13,,N535=38),INDEX(Sheet2!$AC:$AC,MATCH($N535,Sheet2!$AA:$AA,0))&amp;O535,INDEX(Sheet2!$AC:$AC,MATCH($N535,Sheet2!$AA:$AA,0))&amp;(O535/10)&amp;"%"))</f>
        <v>觉醒后基础防御力增加84</v>
      </c>
    </row>
    <row r="536" spans="1:27">
      <c r="A536" s="23" t="s">
        <v>53</v>
      </c>
      <c r="B536" s="23">
        <f t="shared" si="27"/>
        <v>2927</v>
      </c>
      <c r="C536" s="3">
        <v>29</v>
      </c>
      <c r="D536" s="3">
        <v>27</v>
      </c>
      <c r="E536" s="3">
        <f t="shared" si="24"/>
        <v>1</v>
      </c>
      <c r="F536" s="3">
        <f>IF(AND($D536=1,$E536=1),VLOOKUP($C536,Sheet2!$A:$J,3,0),IF($E536=2,INDEX(Sheet2!G:G,MATCH($C536,Sheet2!$A:$A,0)+2),F535))</f>
        <v>2901</v>
      </c>
      <c r="G536" s="3">
        <f>IF(AND($D536=1,$E536=1),VLOOKUP($C536,Sheet2!$A:$J,4,0),IF($E536=2,INDEX(Sheet2!H:H,MATCH($C536,Sheet2!$A:$A,0)+2),G535))</f>
        <v>2907</v>
      </c>
      <c r="H536" s="3">
        <f>IF(AND($D536=1,$E536=1),VLOOKUP($C536,Sheet2!$A:$J,5,0),IF($E536=2,INDEX(Sheet2!I:I,MATCH($C536,Sheet2!$A:$A,0)+2),H535))</f>
        <v>2908</v>
      </c>
      <c r="I536" s="3">
        <f>IF(AND($D536=1,$E536=1),VLOOKUP($C536,Sheet2!$A:$J,6,0),IF($E536=2,INDEX(Sheet2!J:J,MATCH($C536,Sheet2!$A:$A,0)+2),I535))</f>
        <v>0</v>
      </c>
      <c r="K536" s="31">
        <v>0</v>
      </c>
      <c r="L536" s="31">
        <v>0</v>
      </c>
      <c r="M536" s="31">
        <v>0</v>
      </c>
      <c r="N536" s="27">
        <f>VLOOKUP(B536,Sheet5!$D:$G,3,0)</f>
        <v>3</v>
      </c>
      <c r="O536" s="27">
        <f>VLOOKUP(B536,Sheet5!$D:$G,4,0)</f>
        <v>768</v>
      </c>
      <c r="P536" s="27" t="s">
        <v>59</v>
      </c>
      <c r="Q536" s="27">
        <f>IFERROR(VLOOKUP(R536,Sheet2!V:X,3,FALSE),VLOOKUP(B536,Sheet5!D:H,5,0))</f>
        <v>340020010</v>
      </c>
      <c r="R536" s="27" t="str">
        <f>IF(E536=2,INDEX(Sheet2!P:P,MATCH(C536,Sheet2!A:A,0)),INDEX(Sheet2!AB:AB,MATCH(N536,Sheet2!AA:AA,0)))</f>
        <v>生命强化</v>
      </c>
      <c r="S536" s="27" t="str">
        <f>IF($E536=2,INDEX(Sheet2!Q:Q,MATCH($C536,Sheet2!$A:$A,0)),IF(OR(N536=3,N536=8,N536=13,,N536=38),INDEX(Sheet2!$AC:$AC,MATCH($N536,Sheet2!$AA:$AA,0))&amp;O536,INDEX(Sheet2!$AC:$AC,MATCH($N536,Sheet2!$AA:$AA,0))&amp;(O536/10)&amp;"%"))</f>
        <v>觉醒后基础生命上限增加768</v>
      </c>
      <c r="T536" s="3" t="str">
        <f>INDEX(Sheet6!G:G,MATCH(B536,Sheet6!A:A,0))</f>
        <v>1210008,23|1430003,54</v>
      </c>
      <c r="U536" s="3">
        <v>1120001</v>
      </c>
      <c r="V536" s="3">
        <f>INDEX(Sheet6!H:H,MATCH(B536,Sheet6!A:A,0))</f>
        <v>103000</v>
      </c>
      <c r="W536" s="23">
        <v>0</v>
      </c>
      <c r="X536" s="3" t="s">
        <v>1369</v>
      </c>
      <c r="Y536" s="23">
        <v>1120001</v>
      </c>
      <c r="Z536" s="23">
        <v>329000</v>
      </c>
      <c r="AA536" s="27" t="str">
        <f>IF($E536=2,INDEX(Sheet2!Q:Q,MATCH($C536,Sheet2!$A:$A,0)),IF(OR(N536=3,N536=8,N536=13,,N536=38),INDEX(Sheet2!$AC:$AC,MATCH($N536,Sheet2!$AA:$AA,0))&amp;O536,INDEX(Sheet2!$AC:$AC,MATCH($N536,Sheet2!$AA:$AA,0))&amp;(O536/10)&amp;"%"))</f>
        <v>觉醒后基础生命上限增加768</v>
      </c>
    </row>
    <row r="537" spans="1:27">
      <c r="A537" s="23" t="s">
        <v>53</v>
      </c>
      <c r="B537" s="23">
        <f t="shared" si="27"/>
        <v>2928</v>
      </c>
      <c r="C537" s="3">
        <v>29</v>
      </c>
      <c r="D537" s="3">
        <v>28</v>
      </c>
      <c r="E537" s="3">
        <f t="shared" si="24"/>
        <v>2</v>
      </c>
      <c r="F537" s="3">
        <f>IF(AND($D537=1,$E537=1),VLOOKUP($C537,Sheet2!$A:$J,3,0),IF($E537=2,INDEX(Sheet2!G:G,MATCH($C537,Sheet2!$A:$A,0)+3),F536))</f>
        <v>2901</v>
      </c>
      <c r="G537" s="3">
        <f>IF(AND($D537=1,$E537=1),VLOOKUP($C537,Sheet2!$A:$J,4,0),IF($E537=2,INDEX(Sheet2!H:H,MATCH($C537,Sheet2!$A:$A,0)+3),G536))</f>
        <v>2909</v>
      </c>
      <c r="H537" s="3">
        <f>IF(AND($D537=1,$E537=1),VLOOKUP($C537,Sheet2!$A:$J,5,0),IF($E537=2,INDEX(Sheet2!I:I,MATCH($C537,Sheet2!$A:$A,0)+3),H536))</f>
        <v>2908</v>
      </c>
      <c r="I537" s="3">
        <f>IF(AND($D537=1,$E537=1),VLOOKUP($C537,Sheet2!$A:$J,6,0),IF($E537=2,INDEX(Sheet2!J:J,MATCH($C537,Sheet2!$A:$A,0)+3),I536))</f>
        <v>0</v>
      </c>
      <c r="K537" s="31">
        <v>0</v>
      </c>
      <c r="L537" s="31">
        <v>0</v>
      </c>
      <c r="M537" s="31">
        <v>0</v>
      </c>
      <c r="N537" s="27">
        <f>VLOOKUP(B537,Sheet5!$D:$G,3,0)</f>
        <v>0</v>
      </c>
      <c r="O537" s="27">
        <f>VLOOKUP(B537,Sheet5!$D:$G,4,0)</f>
        <v>0</v>
      </c>
      <c r="P537" s="27" t="s">
        <v>60</v>
      </c>
      <c r="Q537" s="27">
        <f>IFERROR(VLOOKUP(R537,Sheet2!V:X,3,FALSE),VLOOKUP(B537,Sheet5!D:H,5,0))</f>
        <v>311002902</v>
      </c>
      <c r="R537" s="27" t="str">
        <f>IF(E537=2,INDEX(Sheet2!P:P,MATCH(C537,Sheet2!A:A,0)+3),INDEX(Sheet2!AB:AB,MATCH(N537,Sheet2!AA:AA,0)))</f>
        <v>猛虎之力</v>
      </c>
      <c r="S537" s="27" t="s">
        <v>2337</v>
      </c>
      <c r="T537" s="3" t="str">
        <f>INDEX(Sheet6!G:G,MATCH(B537,Sheet6!A:A,0))</f>
        <v>1430005,9</v>
      </c>
      <c r="U537" s="3">
        <v>1120001</v>
      </c>
      <c r="V537" s="3">
        <f>INDEX(Sheet6!H:H,MATCH(B537,Sheet6!A:A,0))</f>
        <v>139000</v>
      </c>
      <c r="W537" s="23">
        <v>0</v>
      </c>
      <c r="X537" s="3" t="s">
        <v>1319</v>
      </c>
      <c r="Y537" s="23">
        <v>1120001</v>
      </c>
      <c r="Z537" s="23">
        <v>444000</v>
      </c>
      <c r="AA537" s="27" t="str">
        <f>IF($E537=2,INDEX(Sheet2!Q:Q,MATCH($C537,Sheet2!$A:$A,0)+3),IF(OR(N537=3,N537=8,N537=13,,N537=38),INDEX(Sheet2!$AC:$AC,MATCH($N537,Sheet2!$AA:$AA,0))&amp;O537,INDEX(Sheet2!$AC:$AC,MATCH($N537,Sheet2!$AA:$AA,0))&amp;(O537/10)&amp;"%"))</f>
        <v>行动条上每有一个&lt;color=#f2b600&gt;AT BONUS&lt;/color&gt;被使用或消耗，背心猛虎提升自身&lt;color=#e56000&gt;9%&lt;/color&gt;行动值</v>
      </c>
    </row>
    <row r="538" spans="1:27">
      <c r="A538" s="23" t="s">
        <v>53</v>
      </c>
      <c r="B538" s="23">
        <f t="shared" si="25"/>
        <v>3901</v>
      </c>
      <c r="C538" s="3">
        <v>39</v>
      </c>
      <c r="D538" s="3">
        <v>1</v>
      </c>
      <c r="E538" s="3">
        <f t="shared" si="24"/>
        <v>1</v>
      </c>
      <c r="F538" s="3">
        <f>IF(AND($D538=1,$E538=1),VLOOKUP($C538,Sheet2!$A:$J,3,0),IF($E538=2,INDEX(Sheet2!G:G,MATCH($C538,Sheet2!$A:$A,0)),F537))</f>
        <v>3901</v>
      </c>
      <c r="G538" s="3">
        <f>IF(AND($D538=1,$E538=1),VLOOKUP($C538,Sheet2!$A:$J,4,0),IF($E538=2,INDEX(Sheet2!H:H,MATCH($C538,Sheet2!$A:$A,0)),G537))</f>
        <v>3902</v>
      </c>
      <c r="H538" s="3">
        <f>IF(AND($D538=1,$E538=1),VLOOKUP($C538,Sheet2!$A:$J,5,0),IF($E538=2,INDEX(Sheet2!I:I,MATCH($C538,Sheet2!$A:$A,0)),H537))</f>
        <v>3903</v>
      </c>
      <c r="I538" s="3">
        <f>IF(AND($D538=1,$E538=1),VLOOKUP($C538,Sheet2!$A:$J,6,0),IF($E538=2,INDEX(Sheet2!J:J,MATCH($C538,Sheet2!$A:$A,0)),I537))</f>
        <v>3904</v>
      </c>
      <c r="K538" s="31">
        <v>0</v>
      </c>
      <c r="L538" s="31">
        <v>0</v>
      </c>
      <c r="M538" s="31">
        <v>0</v>
      </c>
      <c r="N538" s="27">
        <f>VLOOKUP(B538,Sheet5!$D:$G,3,0)</f>
        <v>8</v>
      </c>
      <c r="O538" s="27">
        <f>VLOOKUP(B538,Sheet5!$D:$G,4,0)</f>
        <v>100</v>
      </c>
      <c r="P538" s="27" t="s">
        <v>54</v>
      </c>
      <c r="Q538" s="27">
        <f>IFERROR(VLOOKUP(R538,Sheet2!V:X,3,FALSE),VLOOKUP(B538,Sheet5!D:H,5,0))</f>
        <v>340020006</v>
      </c>
      <c r="R538" s="27" t="str">
        <f>IF($E538=2,INDEX(Sheet2!P:P,MATCH($C538,Sheet2!$A:$A,0)),INDEX(Sheet2!$AB:$AB,MATCH($N538,Sheet2!$AA:$AA,0)))</f>
        <v>攻击强化</v>
      </c>
      <c r="S538" s="27" t="str">
        <f>IF($E538=2,INDEX(Sheet2!Q:Q,MATCH($C538,Sheet2!$A:$A,0)),IF(OR(N538=3,N538=8,N538=13,,N538=38),INDEX(Sheet2!$AC:$AC,MATCH($N538,Sheet2!$AA:$AA,0))&amp;O538,INDEX(Sheet2!$AC:$AC,MATCH($N538,Sheet2!$AA:$AA,0))&amp;(O538/10)&amp;"%"))</f>
        <v>觉醒后基础攻击力增加100</v>
      </c>
      <c r="T538" s="3" t="str">
        <f>INDEX(Sheet6!G:G,MATCH(B538,Sheet6!A:A,0))</f>
        <v>1210003,40</v>
      </c>
      <c r="U538" s="3">
        <v>1120001</v>
      </c>
      <c r="V538" s="3">
        <f>INDEX(Sheet6!H:H,MATCH(B538,Sheet6!A:A,0))</f>
        <v>13000</v>
      </c>
      <c r="W538" s="23">
        <v>0</v>
      </c>
      <c r="X538" s="3" t="str">
        <f>VLOOKUP(B538,Sheet4!A:N,14,FALSE)</f>
        <v>1210001,10|1210002,10|1210003,20</v>
      </c>
      <c r="Y538" s="23">
        <v>1120001</v>
      </c>
      <c r="Z538" s="23">
        <f t="shared" si="26"/>
        <v>130000</v>
      </c>
      <c r="AA538" s="27" t="str">
        <f>IF($E538=2,INDEX(Sheet2!Q:Q,MATCH($C538,Sheet2!$A:$A,0)),IF(OR(N538=3,N538=8,N538=13,,N538=38),INDEX(Sheet2!$AC:$AC,MATCH($N538,Sheet2!$AA:$AA,0))&amp;O538,INDEX(Sheet2!$AC:$AC,MATCH($N538,Sheet2!$AA:$AA,0))&amp;(O538/10)&amp;"%"))</f>
        <v>觉醒后基础攻击力增加100</v>
      </c>
    </row>
    <row r="539" spans="1:27">
      <c r="A539" s="23" t="s">
        <v>53</v>
      </c>
      <c r="B539" s="23">
        <f t="shared" si="25"/>
        <v>3902</v>
      </c>
      <c r="C539" s="3">
        <v>39</v>
      </c>
      <c r="D539" s="3">
        <v>2</v>
      </c>
      <c r="E539" s="3">
        <f t="shared" si="24"/>
        <v>1</v>
      </c>
      <c r="F539" s="3">
        <f>IF(AND($D539=1,$E539=1),VLOOKUP($C539,Sheet2!$A:$J,3,0),IF($E539=2,INDEX(Sheet2!G:G,MATCH($C539,Sheet2!$A:$A,0)),F538))</f>
        <v>3901</v>
      </c>
      <c r="G539" s="3">
        <f>IF(AND($D539=1,$E539=1),VLOOKUP($C539,Sheet2!$A:$J,4,0),IF($E539=2,INDEX(Sheet2!H:H,MATCH($C539,Sheet2!$A:$A,0)),G538))</f>
        <v>3902</v>
      </c>
      <c r="H539" s="3">
        <f>IF(AND($D539=1,$E539=1),VLOOKUP($C539,Sheet2!$A:$J,5,0),IF($E539=2,INDEX(Sheet2!I:I,MATCH($C539,Sheet2!$A:$A,0)),H538))</f>
        <v>3903</v>
      </c>
      <c r="I539" s="3">
        <f>IF(AND($D539=1,$E539=1),VLOOKUP($C539,Sheet2!$A:$J,6,0),IF($E539=2,INDEX(Sheet2!J:J,MATCH($C539,Sheet2!$A:$A,0)),I538))</f>
        <v>3904</v>
      </c>
      <c r="K539" s="31">
        <v>0</v>
      </c>
      <c r="L539" s="31">
        <v>0</v>
      </c>
      <c r="M539" s="31">
        <v>0</v>
      </c>
      <c r="N539" s="27">
        <f>VLOOKUP(B539,Sheet5!$D:$G,3,0)</f>
        <v>3</v>
      </c>
      <c r="O539" s="27">
        <f>VLOOKUP(B539,Sheet5!$D:$G,4,0)</f>
        <v>600</v>
      </c>
      <c r="P539" s="27" t="s">
        <v>55</v>
      </c>
      <c r="Q539" s="27">
        <f>IFERROR(VLOOKUP(R539,Sheet2!V:X,3,FALSE),VLOOKUP(B539,Sheet5!D:H,5,0))</f>
        <v>340020009</v>
      </c>
      <c r="R539" s="27" t="str">
        <f>IF(E539=2,INDEX(Sheet2!P:P,MATCH(C539,Sheet2!A:A,0)),INDEX(Sheet2!AB:AB,MATCH(N539,Sheet2!AA:AA,0)))</f>
        <v>生命强化</v>
      </c>
      <c r="S539" s="27" t="str">
        <f>IF($E539=2,INDEX(Sheet2!Q:Q,MATCH($C539,Sheet2!$A:$A,0)),IF(OR(N539=3,N539=8,N539=13,,N539=38),INDEX(Sheet2!$AC:$AC,MATCH($N539,Sheet2!$AA:$AA,0))&amp;O539,INDEX(Sheet2!$AC:$AC,MATCH($N539,Sheet2!$AA:$AA,0))&amp;(O539/10)&amp;"%"))</f>
        <v>觉醒后基础生命上限增加600</v>
      </c>
      <c r="T539" s="3" t="str">
        <f>INDEX(Sheet6!G:G,MATCH(B539,Sheet6!A:A,0))</f>
        <v>1210003,60</v>
      </c>
      <c r="U539" s="3">
        <v>1120001</v>
      </c>
      <c r="V539" s="3">
        <f>INDEX(Sheet6!H:H,MATCH(B539,Sheet6!A:A,0))</f>
        <v>15000</v>
      </c>
      <c r="W539" s="23">
        <v>0</v>
      </c>
      <c r="X539" s="3" t="str">
        <f>VLOOKUP(B539,Sheet4!A:N,14,FALSE)</f>
        <v>1210001,25|1210002,25|1210003,50</v>
      </c>
      <c r="Y539" s="23">
        <v>1120001</v>
      </c>
      <c r="Z539" s="23">
        <f t="shared" si="26"/>
        <v>150000</v>
      </c>
      <c r="AA539" s="27" t="str">
        <f>IF($E539=2,INDEX(Sheet2!Q:Q,MATCH($C539,Sheet2!$A:$A,0)),IF(OR(N539=3,N539=8,N539=13,,N539=38),INDEX(Sheet2!$AC:$AC,MATCH($N539,Sheet2!$AA:$AA,0))&amp;O539,INDEX(Sheet2!$AC:$AC,MATCH($N539,Sheet2!$AA:$AA,0))&amp;(O539/10)&amp;"%"))</f>
        <v>觉醒后基础生命上限增加600</v>
      </c>
    </row>
    <row r="540" spans="1:27">
      <c r="A540" s="23" t="s">
        <v>53</v>
      </c>
      <c r="B540" s="23">
        <f t="shared" si="25"/>
        <v>3903</v>
      </c>
      <c r="C540" s="3">
        <v>39</v>
      </c>
      <c r="D540" s="3">
        <v>3</v>
      </c>
      <c r="E540" s="3">
        <f t="shared" si="24"/>
        <v>1</v>
      </c>
      <c r="F540" s="3">
        <f>IF(AND($D540=1,$E540=1),VLOOKUP($C540,Sheet2!$A:$J,3,0),IF($E540=2,INDEX(Sheet2!G:G,MATCH($C540,Sheet2!$A:$A,0)),F539))</f>
        <v>3901</v>
      </c>
      <c r="G540" s="3">
        <f>IF(AND($D540=1,$E540=1),VLOOKUP($C540,Sheet2!$A:$J,4,0),IF($E540=2,INDEX(Sheet2!H:H,MATCH($C540,Sheet2!$A:$A,0)),G539))</f>
        <v>3902</v>
      </c>
      <c r="H540" s="3">
        <f>IF(AND($D540=1,$E540=1),VLOOKUP($C540,Sheet2!$A:$J,5,0),IF($E540=2,INDEX(Sheet2!I:I,MATCH($C540,Sheet2!$A:$A,0)),H539))</f>
        <v>3903</v>
      </c>
      <c r="I540" s="3">
        <f>IF(AND($D540=1,$E540=1),VLOOKUP($C540,Sheet2!$A:$J,6,0),IF($E540=2,INDEX(Sheet2!J:J,MATCH($C540,Sheet2!$A:$A,0)),I539))</f>
        <v>3904</v>
      </c>
      <c r="K540" s="31">
        <v>0</v>
      </c>
      <c r="L540" s="31">
        <v>0</v>
      </c>
      <c r="M540" s="31">
        <v>0</v>
      </c>
      <c r="N540" s="27">
        <f>VLOOKUP(B540,Sheet5!$D:$G,3,0)</f>
        <v>38</v>
      </c>
      <c r="O540" s="27">
        <f>VLOOKUP(B540,Sheet5!$D:$G,4,0)</f>
        <v>15</v>
      </c>
      <c r="P540" s="27" t="s">
        <v>56</v>
      </c>
      <c r="Q540" s="27">
        <f>IFERROR(VLOOKUP(R540,Sheet2!V:X,3,FALSE),VLOOKUP(B540,Sheet5!D:H,5,0))</f>
        <v>340020011</v>
      </c>
      <c r="R540" s="27" t="str">
        <f>IF(E540=2,INDEX(Sheet2!P:P,MATCH(C540,Sheet2!A:A,0)),INDEX(Sheet2!AB:AB,MATCH(N540,Sheet2!AA:AA,0)))</f>
        <v>速度强化</v>
      </c>
      <c r="S540" s="27" t="str">
        <f>IF($E540=2,INDEX(Sheet2!Q:Q,MATCH($C540,Sheet2!$A:$A,0)),IF(OR(N540=3,N540=8,N540=13,,N540=38),INDEX(Sheet2!$AC:$AC,MATCH($N540,Sheet2!$AA:$AA,0))&amp;O540,INDEX(Sheet2!$AC:$AC,MATCH($N540,Sheet2!$AA:$AA,0))&amp;(O540/10)&amp;"%"))</f>
        <v>觉醒后基础速度增加15</v>
      </c>
      <c r="T540" s="3" t="str">
        <f>INDEX(Sheet6!G:G,MATCH(B540,Sheet6!A:A,0))</f>
        <v>1210006,24</v>
      </c>
      <c r="U540" s="3">
        <v>1120001</v>
      </c>
      <c r="V540" s="3">
        <f>INDEX(Sheet6!H:H,MATCH(B540,Sheet6!A:A,0))</f>
        <v>22500</v>
      </c>
      <c r="W540" s="23">
        <v>0</v>
      </c>
      <c r="X540" s="3" t="str">
        <f>VLOOKUP(B540,Sheet4!A:N,14,FALSE)</f>
        <v>1210001,45|1210002,45|1210003,90</v>
      </c>
      <c r="Y540" s="23">
        <v>1120001</v>
      </c>
      <c r="Z540" s="23">
        <f t="shared" si="26"/>
        <v>225000</v>
      </c>
      <c r="AA540" s="27" t="str">
        <f>IF($E540=2,INDEX(Sheet2!Q:Q,MATCH($C540,Sheet2!$A:$A,0)),IF(OR(N540=3,N540=8,N540=13,,N540=38),INDEX(Sheet2!$AC:$AC,MATCH($N540,Sheet2!$AA:$AA,0))&amp;O540,INDEX(Sheet2!$AC:$AC,MATCH($N540,Sheet2!$AA:$AA,0))&amp;(O540/10)&amp;"%"))</f>
        <v>觉醒后基础速度增加15</v>
      </c>
    </row>
    <row r="541" spans="1:27">
      <c r="A541" s="23" t="s">
        <v>53</v>
      </c>
      <c r="B541" s="23">
        <f t="shared" si="25"/>
        <v>3904</v>
      </c>
      <c r="C541" s="3">
        <v>39</v>
      </c>
      <c r="D541" s="3">
        <v>4</v>
      </c>
      <c r="E541" s="3">
        <f t="shared" si="24"/>
        <v>1</v>
      </c>
      <c r="F541" s="3">
        <f>IF(AND($D541=1,$E541=1),VLOOKUP($C541,Sheet2!$A:$J,3,0),IF($E541=2,INDEX(Sheet2!G:G,MATCH($C541,Sheet2!$A:$A,0)),F540))</f>
        <v>3901</v>
      </c>
      <c r="G541" s="3">
        <f>IF(AND($D541=1,$E541=1),VLOOKUP($C541,Sheet2!$A:$J,4,0),IF($E541=2,INDEX(Sheet2!H:H,MATCH($C541,Sheet2!$A:$A,0)),G540))</f>
        <v>3902</v>
      </c>
      <c r="H541" s="3">
        <f>IF(AND($D541=1,$E541=1),VLOOKUP($C541,Sheet2!$A:$J,5,0),IF($E541=2,INDEX(Sheet2!I:I,MATCH($C541,Sheet2!$A:$A,0)),H540))</f>
        <v>3903</v>
      </c>
      <c r="I541" s="3">
        <f>IF(AND($D541=1,$E541=1),VLOOKUP($C541,Sheet2!$A:$J,6,0),IF($E541=2,INDEX(Sheet2!J:J,MATCH($C541,Sheet2!$A:$A,0)),I540))</f>
        <v>3904</v>
      </c>
      <c r="K541" s="31">
        <v>0</v>
      </c>
      <c r="L541" s="31">
        <v>0</v>
      </c>
      <c r="M541" s="31">
        <v>0</v>
      </c>
      <c r="N541" s="27">
        <f>VLOOKUP(B541,Sheet5!$D:$G,3,0)</f>
        <v>13</v>
      </c>
      <c r="O541" s="27">
        <f>VLOOKUP(B541,Sheet5!$D:$G,4,0)</f>
        <v>130</v>
      </c>
      <c r="P541" s="27" t="s">
        <v>57</v>
      </c>
      <c r="Q541" s="27">
        <f>IFERROR(VLOOKUP(R541,Sheet2!V:X,3,FALSE),VLOOKUP(B541,Sheet5!D:H,5,0))</f>
        <v>340020004</v>
      </c>
      <c r="R541" s="27" t="str">
        <f>IF(E541=2,INDEX(Sheet2!P:P,MATCH(C541,Sheet2!A:A,0)),INDEX(Sheet2!AB:AB,MATCH(N541,Sheet2!AA:AA,0)))</f>
        <v>防御强化</v>
      </c>
      <c r="S541" s="27" t="str">
        <f>IF($E541=2,INDEX(Sheet2!Q:Q,MATCH($C541,Sheet2!$A:$A,0)),IF(OR(N541=3,N541=8,N541=13,,N541=38),INDEX(Sheet2!$AC:$AC,MATCH($N541,Sheet2!$AA:$AA,0))&amp;O541,INDEX(Sheet2!$AC:$AC,MATCH($N541,Sheet2!$AA:$AA,0))&amp;(O541/10)&amp;"%"))</f>
        <v>觉醒后基础防御力增加130</v>
      </c>
      <c r="T541" s="3" t="str">
        <f>INDEX(Sheet6!G:G,MATCH(B541,Sheet6!A:A,0))</f>
        <v>1210006,32</v>
      </c>
      <c r="U541" s="3">
        <v>1120001</v>
      </c>
      <c r="V541" s="3">
        <f>INDEX(Sheet6!H:H,MATCH(B541,Sheet6!A:A,0))</f>
        <v>33700</v>
      </c>
      <c r="W541" s="23">
        <v>0</v>
      </c>
      <c r="X541" s="3" t="str">
        <f>VLOOKUP(B541,Sheet4!A:N,14,FALSE)</f>
        <v>1210001,70|1210002,70|1210003,140</v>
      </c>
      <c r="Y541" s="23">
        <v>1120001</v>
      </c>
      <c r="Z541" s="23">
        <f t="shared" si="26"/>
        <v>337000</v>
      </c>
      <c r="AA541" s="27" t="str">
        <f>IF($E541=2,INDEX(Sheet2!Q:Q,MATCH($C541,Sheet2!$A:$A,0)),IF(OR(N541=3,N541=8,N541=13,,N541=38),INDEX(Sheet2!$AC:$AC,MATCH($N541,Sheet2!$AA:$AA,0))&amp;O541,INDEX(Sheet2!$AC:$AC,MATCH($N541,Sheet2!$AA:$AA,0))&amp;(O541/10)&amp;"%"))</f>
        <v>觉醒后基础防御力增加130</v>
      </c>
    </row>
    <row r="542" spans="1:27">
      <c r="A542" s="23" t="s">
        <v>53</v>
      </c>
      <c r="B542" s="23">
        <f t="shared" si="25"/>
        <v>3905</v>
      </c>
      <c r="C542" s="3">
        <v>39</v>
      </c>
      <c r="D542" s="3">
        <v>5</v>
      </c>
      <c r="E542" s="3">
        <f t="shared" si="24"/>
        <v>1</v>
      </c>
      <c r="F542" s="3">
        <f>IF(AND($D542=1,$E542=1),VLOOKUP($C542,Sheet2!$A:$J,3,0),IF($E542=2,INDEX(Sheet2!G:G,MATCH($C542,Sheet2!$A:$A,0)),F541))</f>
        <v>3901</v>
      </c>
      <c r="G542" s="3">
        <f>IF(AND($D542=1,$E542=1),VLOOKUP($C542,Sheet2!$A:$J,4,0),IF($E542=2,INDEX(Sheet2!H:H,MATCH($C542,Sheet2!$A:$A,0)),G541))</f>
        <v>3902</v>
      </c>
      <c r="H542" s="3">
        <f>IF(AND($D542=1,$E542=1),VLOOKUP($C542,Sheet2!$A:$J,5,0),IF($E542=2,INDEX(Sheet2!I:I,MATCH($C542,Sheet2!$A:$A,0)),H541))</f>
        <v>3903</v>
      </c>
      <c r="I542" s="3">
        <f>IF(AND($D542=1,$E542=1),VLOOKUP($C542,Sheet2!$A:$J,6,0),IF($E542=2,INDEX(Sheet2!J:J,MATCH($C542,Sheet2!$A:$A,0)),I541))</f>
        <v>3904</v>
      </c>
      <c r="K542" s="31">
        <v>0</v>
      </c>
      <c r="L542" s="31">
        <v>0</v>
      </c>
      <c r="M542" s="31">
        <v>0</v>
      </c>
      <c r="N542" s="27">
        <f>VLOOKUP(B542,Sheet5!$D:$G,3,0)</f>
        <v>3</v>
      </c>
      <c r="O542" s="27">
        <f>VLOOKUP(B542,Sheet5!$D:$G,4,0)</f>
        <v>1200</v>
      </c>
      <c r="P542" s="27" t="s">
        <v>58</v>
      </c>
      <c r="Q542" s="27">
        <f>IFERROR(VLOOKUP(R542,Sheet2!V:X,3,FALSE),VLOOKUP(B542,Sheet5!D:H,5,0))</f>
        <v>340020010</v>
      </c>
      <c r="R542" s="27" t="str">
        <f>IF(E542=2,INDEX(Sheet2!P:P,MATCH(C542,Sheet2!A:A,0)),INDEX(Sheet2!AB:AB,MATCH(N542,Sheet2!AA:AA,0)))</f>
        <v>生命强化</v>
      </c>
      <c r="S542" s="27" t="str">
        <f>IF($E542=2,INDEX(Sheet2!Q:Q,MATCH($C542,Sheet2!$A:$A,0)),IF(OR(N542=3,N542=8,N542=13,,N542=38),INDEX(Sheet2!$AC:$AC,MATCH($N542,Sheet2!$AA:$AA,0))&amp;O542,INDEX(Sheet2!$AC:$AC,MATCH($N542,Sheet2!$AA:$AA,0))&amp;(O542/10)&amp;"%"))</f>
        <v>觉醒后基础生命上限增加1200</v>
      </c>
      <c r="T542" s="3" t="str">
        <f>INDEX(Sheet6!G:G,MATCH(B542,Sheet6!A:A,0))</f>
        <v>1210009,12</v>
      </c>
      <c r="U542" s="3">
        <v>1120001</v>
      </c>
      <c r="V542" s="3">
        <f>INDEX(Sheet6!H:H,MATCH(B542,Sheet6!A:A,0))</f>
        <v>47100</v>
      </c>
      <c r="W542" s="23">
        <v>0</v>
      </c>
      <c r="X542" s="3" t="str">
        <f>VLOOKUP(B542,Sheet4!A:N,14,FALSE)</f>
        <v>1210001,100|1210002,100|1210003,200</v>
      </c>
      <c r="Y542" s="23">
        <v>1120001</v>
      </c>
      <c r="Z542" s="23">
        <f t="shared" si="26"/>
        <v>471000</v>
      </c>
      <c r="AA542" s="27" t="str">
        <f>IF($E542=2,INDEX(Sheet2!Q:Q,MATCH($C542,Sheet2!$A:$A,0)),IF(OR(N542=3,N542=8,N542=13,,N542=38),INDEX(Sheet2!$AC:$AC,MATCH($N542,Sheet2!$AA:$AA,0))&amp;O542,INDEX(Sheet2!$AC:$AC,MATCH($N542,Sheet2!$AA:$AA,0))&amp;(O542/10)&amp;"%"))</f>
        <v>觉醒后基础生命上限增加1200</v>
      </c>
    </row>
    <row r="543" spans="1:27">
      <c r="A543" s="23" t="s">
        <v>53</v>
      </c>
      <c r="B543" s="23">
        <f t="shared" si="25"/>
        <v>3906</v>
      </c>
      <c r="C543" s="3">
        <v>39</v>
      </c>
      <c r="D543" s="3">
        <v>6</v>
      </c>
      <c r="E543" s="3">
        <f t="shared" si="24"/>
        <v>1</v>
      </c>
      <c r="F543" s="3">
        <f>IF(AND($D543=1,$E543=1),VLOOKUP($C543,Sheet2!$A:$J,3,0),IF($E543=2,INDEX(Sheet2!G:G,MATCH($C543,Sheet2!$A:$A,0)),F542))</f>
        <v>3901</v>
      </c>
      <c r="G543" s="3">
        <f>IF(AND($D543=1,$E543=1),VLOOKUP($C543,Sheet2!$A:$J,4,0),IF($E543=2,INDEX(Sheet2!H:H,MATCH($C543,Sheet2!$A:$A,0)),G542))</f>
        <v>3902</v>
      </c>
      <c r="H543" s="3">
        <f>IF(AND($D543=1,$E543=1),VLOOKUP($C543,Sheet2!$A:$J,5,0),IF($E543=2,INDEX(Sheet2!I:I,MATCH($C543,Sheet2!$A:$A,0)),H542))</f>
        <v>3903</v>
      </c>
      <c r="I543" s="3">
        <f>IF(AND($D543=1,$E543=1),VLOOKUP($C543,Sheet2!$A:$J,6,0),IF($E543=2,INDEX(Sheet2!J:J,MATCH($C543,Sheet2!$A:$A,0)),I542))</f>
        <v>3904</v>
      </c>
      <c r="K543" s="31">
        <v>0</v>
      </c>
      <c r="L543" s="31">
        <v>0</v>
      </c>
      <c r="M543" s="31">
        <v>0</v>
      </c>
      <c r="N543" s="27">
        <f>VLOOKUP(B543,Sheet5!$D:$G,3,0)</f>
        <v>8</v>
      </c>
      <c r="O543" s="27">
        <f>VLOOKUP(B543,Sheet5!$D:$G,4,0)</f>
        <v>200</v>
      </c>
      <c r="P543" s="27" t="s">
        <v>59</v>
      </c>
      <c r="Q543" s="27">
        <f>IFERROR(VLOOKUP(R543,Sheet2!V:X,3,FALSE),VLOOKUP(B543,Sheet5!D:H,5,0))</f>
        <v>340020007</v>
      </c>
      <c r="R543" s="27" t="str">
        <f>IF(E543=2,INDEX(Sheet2!P:P,MATCH(C543,Sheet2!A:A,0)),INDEX(Sheet2!AB:AB,MATCH(N543,Sheet2!AA:AA,0)))</f>
        <v>攻击强化</v>
      </c>
      <c r="S543" s="27" t="str">
        <f>IF($E543=2,INDEX(Sheet2!Q:Q,MATCH($C543,Sheet2!$A:$A,0)),IF(OR(N543=3,N543=8,N543=13,,N543=38),INDEX(Sheet2!$AC:$AC,MATCH($N543,Sheet2!$AA:$AA,0))&amp;O543,INDEX(Sheet2!$AC:$AC,MATCH($N543,Sheet2!$AA:$AA,0))&amp;(O543/10)&amp;"%"))</f>
        <v>觉醒后基础攻击力增加200</v>
      </c>
      <c r="T543" s="3" t="str">
        <f>INDEX(Sheet6!G:G,MATCH(B543,Sheet6!A:A,0))</f>
        <v>1210009,16</v>
      </c>
      <c r="U543" s="3">
        <v>1120001</v>
      </c>
      <c r="V543" s="3">
        <f>INDEX(Sheet6!H:H,MATCH(B543,Sheet6!A:A,0))</f>
        <v>64500</v>
      </c>
      <c r="W543" s="23">
        <v>0</v>
      </c>
      <c r="X543" s="3" t="str">
        <f>VLOOKUP(B543,Sheet4!A:N,14,FALSE)</f>
        <v>1210001,135|1210002,135|1210003,270</v>
      </c>
      <c r="Y543" s="23">
        <v>1120001</v>
      </c>
      <c r="Z543" s="23">
        <f t="shared" si="26"/>
        <v>645000</v>
      </c>
      <c r="AA543" s="27" t="str">
        <f>IF($E543=2,INDEX(Sheet2!Q:Q,MATCH($C543,Sheet2!$A:$A,0)),IF(OR(N543=3,N543=8,N543=13,,N543=38),INDEX(Sheet2!$AC:$AC,MATCH($N543,Sheet2!$AA:$AA,0))&amp;O543,INDEX(Sheet2!$AC:$AC,MATCH($N543,Sheet2!$AA:$AA,0))&amp;(O543/10)&amp;"%"))</f>
        <v>觉醒后基础攻击力增加200</v>
      </c>
    </row>
    <row r="544" spans="1:27">
      <c r="A544" s="23" t="s">
        <v>53</v>
      </c>
      <c r="B544" s="23">
        <f t="shared" si="25"/>
        <v>3907</v>
      </c>
      <c r="C544" s="3">
        <v>39</v>
      </c>
      <c r="D544" s="3">
        <v>7</v>
      </c>
      <c r="E544" s="3">
        <f t="shared" si="24"/>
        <v>1</v>
      </c>
      <c r="F544" s="3">
        <f>IF(AND($D544=1,$E544=1),VLOOKUP($C544,Sheet2!$A:$J,3,0),IF($E544=2,INDEX(Sheet2!G:G,MATCH($C544,Sheet2!$A:$A,0)),F543))</f>
        <v>3901</v>
      </c>
      <c r="G544" s="3">
        <f>IF(AND($D544=1,$E544=1),VLOOKUP($C544,Sheet2!$A:$J,4,0),IF($E544=2,INDEX(Sheet2!H:H,MATCH($C544,Sheet2!$A:$A,0)),G543))</f>
        <v>3902</v>
      </c>
      <c r="H544" s="3">
        <f>IF(AND($D544=1,$E544=1),VLOOKUP($C544,Sheet2!$A:$J,5,0),IF($E544=2,INDEX(Sheet2!I:I,MATCH($C544,Sheet2!$A:$A,0)),H543))</f>
        <v>3903</v>
      </c>
      <c r="I544" s="3">
        <f>IF(AND($D544=1,$E544=1),VLOOKUP($C544,Sheet2!$A:$J,6,0),IF($E544=2,INDEX(Sheet2!J:J,MATCH($C544,Sheet2!$A:$A,0)),I543))</f>
        <v>3904</v>
      </c>
      <c r="K544" s="31">
        <v>0</v>
      </c>
      <c r="L544" s="31">
        <v>0</v>
      </c>
      <c r="M544" s="31">
        <v>0</v>
      </c>
      <c r="N544" s="27">
        <f>VLOOKUP(B544,Sheet5!$D:$G,3,0)</f>
        <v>18</v>
      </c>
      <c r="O544" s="27">
        <f>VLOOKUP(B544,Sheet5!$D:$G,4,0)</f>
        <v>100</v>
      </c>
      <c r="P544" s="27" t="s">
        <v>60</v>
      </c>
      <c r="Q544" s="27">
        <f>IFERROR(VLOOKUP(R544,Sheet2!V:X,3,FALSE),VLOOKUP(B544,Sheet5!D:H,5,0))</f>
        <v>340020001</v>
      </c>
      <c r="R544" s="27" t="str">
        <f>IF(E544=2,INDEX(Sheet2!P:P,MATCH(C544,Sheet2!A:A,0)),INDEX(Sheet2!AB:AB,MATCH(N544,Sheet2!AA:AA,0)))</f>
        <v>暴击强化</v>
      </c>
      <c r="S544" s="27" t="str">
        <f>IF($E544=2,INDEX(Sheet2!Q:Q,MATCH($C544,Sheet2!$A:$A,0)),IF(OR(N544=3,N544=8,N544=13,,N544=38),INDEX(Sheet2!$AC:$AC,MATCH($N544,Sheet2!$AA:$AA,0))&amp;O544,INDEX(Sheet2!$AC:$AC,MATCH($N544,Sheet2!$AA:$AA,0))&amp;(O544/10)&amp;"%"))</f>
        <v>觉醒后基础暴击增加10%</v>
      </c>
      <c r="T544" s="3" t="str">
        <f>INDEX(Sheet6!G:G,MATCH(B544,Sheet6!A:A,0))</f>
        <v>1210009,20</v>
      </c>
      <c r="U544" s="3">
        <v>1120001</v>
      </c>
      <c r="V544" s="3">
        <f>INDEX(Sheet6!H:H,MATCH(B544,Sheet6!A:A,0))</f>
        <v>87000</v>
      </c>
      <c r="W544" s="23">
        <v>0</v>
      </c>
      <c r="X544" s="3" t="str">
        <f>VLOOKUP(B544,Sheet4!A:N,14,FALSE)</f>
        <v>1210001,175|1210002,175|1210003,350</v>
      </c>
      <c r="Y544" s="23">
        <v>1120001</v>
      </c>
      <c r="Z544" s="23">
        <f t="shared" si="26"/>
        <v>870000</v>
      </c>
      <c r="AA544" s="27" t="str">
        <f>IF($E544=2,INDEX(Sheet2!Q:Q,MATCH($C544,Sheet2!$A:$A,0)),IF(OR(N544=3,N544=8,N544=13,,N544=38),INDEX(Sheet2!$AC:$AC,MATCH($N544,Sheet2!$AA:$AA,0))&amp;O544,INDEX(Sheet2!$AC:$AC,MATCH($N544,Sheet2!$AA:$AA,0))&amp;(O544/10)&amp;"%"))</f>
        <v>觉醒后基础暴击增加10%</v>
      </c>
    </row>
    <row r="545" spans="1:27">
      <c r="A545" s="23" t="s">
        <v>53</v>
      </c>
      <c r="B545" s="23">
        <f t="shared" ref="B545:B565" si="28">C545*100+D545</f>
        <v>3908</v>
      </c>
      <c r="C545" s="3">
        <v>39</v>
      </c>
      <c r="D545" s="3">
        <v>8</v>
      </c>
      <c r="E545" s="3">
        <f t="shared" si="24"/>
        <v>1</v>
      </c>
      <c r="F545" s="3">
        <f>IF(AND($D545=1,$E545=1),VLOOKUP($C545,Sheet2!$A:$J,3,0),IF($E545=2,INDEX(Sheet2!G:G,MATCH($C545,Sheet2!$A:$A,0)),F544))</f>
        <v>3901</v>
      </c>
      <c r="G545" s="3">
        <f>IF(AND($D545=1,$E545=1),VLOOKUP($C545,Sheet2!$A:$J,4,0),IF($E545=2,INDEX(Sheet2!H:H,MATCH($C545,Sheet2!$A:$A,0)),G544))</f>
        <v>3902</v>
      </c>
      <c r="H545" s="3">
        <f>IF(AND($D545=1,$E545=1),VLOOKUP($C545,Sheet2!$A:$J,5,0),IF($E545=2,INDEX(Sheet2!I:I,MATCH($C545,Sheet2!$A:$A,0)),H544))</f>
        <v>3903</v>
      </c>
      <c r="I545" s="3">
        <f>IF(AND($D545=1,$E545=1),VLOOKUP($C545,Sheet2!$A:$J,6,0),IF($E545=2,INDEX(Sheet2!J:J,MATCH($C545,Sheet2!$A:$A,0)),I544))</f>
        <v>3904</v>
      </c>
      <c r="K545" s="31">
        <v>0</v>
      </c>
      <c r="L545" s="31">
        <v>0</v>
      </c>
      <c r="M545" s="31">
        <v>0</v>
      </c>
      <c r="N545" s="27">
        <f>VLOOKUP(B545,Sheet5!$D:$G,3,0)</f>
        <v>8</v>
      </c>
      <c r="O545" s="27">
        <f>VLOOKUP(B545,Sheet5!$D:$G,4,0)</f>
        <v>100</v>
      </c>
      <c r="P545" s="27" t="s">
        <v>54</v>
      </c>
      <c r="Q545" s="27">
        <f>IFERROR(VLOOKUP(R545,Sheet2!V:X,3,FALSE),VLOOKUP(B545,Sheet5!D:H,5,0))</f>
        <v>340020006</v>
      </c>
      <c r="R545" s="27" t="str">
        <f>IF($E545=2,INDEX(Sheet2!P:P,MATCH($C545,Sheet2!$A:$A,0)),INDEX(Sheet2!$AB:$AB,MATCH($N545,Sheet2!$AA:$AA,0)))</f>
        <v>攻击强化</v>
      </c>
      <c r="S545" s="27" t="str">
        <f>IF($E545=2,INDEX(Sheet2!Q:Q,MATCH($C545,Sheet2!$A:$A,0)),IF(OR(N545=3,N545=8,N545=13,,N545=38),INDEX(Sheet2!$AC:$AC,MATCH($N545,Sheet2!$AA:$AA,0))&amp;O545,INDEX(Sheet2!$AC:$AC,MATCH($N545,Sheet2!$AA:$AA,0))&amp;(O545/10)&amp;"%"))</f>
        <v>觉醒后基础攻击力增加100</v>
      </c>
      <c r="T545" s="3" t="str">
        <f>INDEX(Sheet6!G:G,MATCH(B545,Sheet6!A:A,0))</f>
        <v>1210009,6|1430001,1</v>
      </c>
      <c r="U545" s="3">
        <v>1120001</v>
      </c>
      <c r="V545" s="3">
        <f>INDEX(Sheet6!H:H,MATCH(B545,Sheet6!A:A,0))</f>
        <v>19500</v>
      </c>
      <c r="W545" s="23">
        <v>0</v>
      </c>
      <c r="X545" s="3" t="s">
        <v>1323</v>
      </c>
      <c r="Y545" s="23">
        <v>1120001</v>
      </c>
      <c r="Z545" s="23">
        <v>130000</v>
      </c>
      <c r="AA545" s="27" t="str">
        <f>IF($E545=2,INDEX(Sheet2!Q:Q,MATCH($C545,Sheet2!$A:$A,0)),IF(OR(N545=3,N545=8,N545=13,,N545=38),INDEX(Sheet2!$AC:$AC,MATCH($N545,Sheet2!$AA:$AA,0))&amp;O545,INDEX(Sheet2!$AC:$AC,MATCH($N545,Sheet2!$AA:$AA,0))&amp;(O545/10)&amp;"%"))</f>
        <v>觉醒后基础攻击力增加100</v>
      </c>
    </row>
    <row r="546" spans="1:27">
      <c r="A546" s="23" t="s">
        <v>53</v>
      </c>
      <c r="B546" s="23">
        <f t="shared" si="28"/>
        <v>3909</v>
      </c>
      <c r="C546" s="3">
        <v>39</v>
      </c>
      <c r="D546" s="3">
        <v>9</v>
      </c>
      <c r="E546" s="3">
        <f t="shared" si="24"/>
        <v>1</v>
      </c>
      <c r="F546" s="3">
        <f>IF(AND($D546=1,$E546=1),VLOOKUP($C546,Sheet2!$A:$J,3,0),IF($E546=2,INDEX(Sheet2!G:G,MATCH($C546,Sheet2!$A:$A,0)),F545))</f>
        <v>3901</v>
      </c>
      <c r="G546" s="3">
        <f>IF(AND($D546=1,$E546=1),VLOOKUP($C546,Sheet2!$A:$J,4,0),IF($E546=2,INDEX(Sheet2!H:H,MATCH($C546,Sheet2!$A:$A,0)),G545))</f>
        <v>3902</v>
      </c>
      <c r="H546" s="3">
        <f>IF(AND($D546=1,$E546=1),VLOOKUP($C546,Sheet2!$A:$J,5,0),IF($E546=2,INDEX(Sheet2!I:I,MATCH($C546,Sheet2!$A:$A,0)),H545))</f>
        <v>3903</v>
      </c>
      <c r="I546" s="3">
        <f>IF(AND($D546=1,$E546=1),VLOOKUP($C546,Sheet2!$A:$J,6,0),IF($E546=2,INDEX(Sheet2!J:J,MATCH($C546,Sheet2!$A:$A,0)),I545))</f>
        <v>3904</v>
      </c>
      <c r="K546" s="31">
        <v>0</v>
      </c>
      <c r="L546" s="31">
        <v>0</v>
      </c>
      <c r="M546" s="31">
        <v>0</v>
      </c>
      <c r="N546" s="27">
        <f>VLOOKUP(B546,Sheet5!$D:$G,3,0)</f>
        <v>3</v>
      </c>
      <c r="O546" s="27">
        <f>VLOOKUP(B546,Sheet5!$D:$G,4,0)</f>
        <v>600</v>
      </c>
      <c r="P546" s="27" t="s">
        <v>55</v>
      </c>
      <c r="Q546" s="27">
        <f>IFERROR(VLOOKUP(R546,Sheet2!V:X,3,FALSE),VLOOKUP(B546,Sheet5!D:H,5,0))</f>
        <v>340020009</v>
      </c>
      <c r="R546" s="27" t="str">
        <f>IF(E546=2,INDEX(Sheet2!P:P,MATCH(C546,Sheet2!A:A,0)),INDEX(Sheet2!AB:AB,MATCH(N546,Sheet2!AA:AA,0)))</f>
        <v>生命强化</v>
      </c>
      <c r="S546" s="27" t="str">
        <f>IF($E546=2,INDEX(Sheet2!Q:Q,MATCH($C546,Sheet2!$A:$A,0)),IF(OR(N546=3,N546=8,N546=13,,N546=38),INDEX(Sheet2!$AC:$AC,MATCH($N546,Sheet2!$AA:$AA,0))&amp;O546,INDEX(Sheet2!$AC:$AC,MATCH($N546,Sheet2!$AA:$AA,0))&amp;(O546/10)&amp;"%"))</f>
        <v>觉醒后基础生命上限增加600</v>
      </c>
      <c r="T546" s="3" t="str">
        <f>INDEX(Sheet6!G:G,MATCH(B546,Sheet6!A:A,0))</f>
        <v>1210009,9|1430001,2</v>
      </c>
      <c r="U546" s="3">
        <v>1120001</v>
      </c>
      <c r="V546" s="3">
        <f>INDEX(Sheet6!H:H,MATCH(B546,Sheet6!A:A,0))</f>
        <v>22500</v>
      </c>
      <c r="W546" s="23">
        <v>0</v>
      </c>
      <c r="X546" s="3" t="s">
        <v>1324</v>
      </c>
      <c r="Y546" s="23">
        <v>1120001</v>
      </c>
      <c r="Z546" s="23">
        <v>150000</v>
      </c>
      <c r="AA546" s="27" t="str">
        <f>IF($E546=2,INDEX(Sheet2!Q:Q,MATCH($C546,Sheet2!$A:$A,0)),IF(OR(N546=3,N546=8,N546=13,,N546=38),INDEX(Sheet2!$AC:$AC,MATCH($N546,Sheet2!$AA:$AA,0))&amp;O546,INDEX(Sheet2!$AC:$AC,MATCH($N546,Sheet2!$AA:$AA,0))&amp;(O546/10)&amp;"%"))</f>
        <v>觉醒后基础生命上限增加600</v>
      </c>
    </row>
    <row r="547" spans="1:27">
      <c r="A547" s="23" t="s">
        <v>53</v>
      </c>
      <c r="B547" s="23">
        <f t="shared" si="28"/>
        <v>3910</v>
      </c>
      <c r="C547" s="3">
        <v>39</v>
      </c>
      <c r="D547" s="3">
        <v>10</v>
      </c>
      <c r="E547" s="3">
        <f t="shared" si="24"/>
        <v>1</v>
      </c>
      <c r="F547" s="3">
        <f>IF(AND($D547=1,$E547=1),VLOOKUP($C547,Sheet2!$A:$J,3,0),IF($E547=2,INDEX(Sheet2!G:G,MATCH($C547,Sheet2!$A:$A,0)),F546))</f>
        <v>3901</v>
      </c>
      <c r="G547" s="3">
        <f>IF(AND($D547=1,$E547=1),VLOOKUP($C547,Sheet2!$A:$J,4,0),IF($E547=2,INDEX(Sheet2!H:H,MATCH($C547,Sheet2!$A:$A,0)),G546))</f>
        <v>3902</v>
      </c>
      <c r="H547" s="3">
        <f>IF(AND($D547=1,$E547=1),VLOOKUP($C547,Sheet2!$A:$J,5,0),IF($E547=2,INDEX(Sheet2!I:I,MATCH($C547,Sheet2!$A:$A,0)),H546))</f>
        <v>3903</v>
      </c>
      <c r="I547" s="3">
        <f>IF(AND($D547=1,$E547=1),VLOOKUP($C547,Sheet2!$A:$J,6,0),IF($E547=2,INDEX(Sheet2!J:J,MATCH($C547,Sheet2!$A:$A,0)),I546))</f>
        <v>3904</v>
      </c>
      <c r="K547" s="31">
        <v>0</v>
      </c>
      <c r="L547" s="31">
        <v>0</v>
      </c>
      <c r="M547" s="31">
        <v>0</v>
      </c>
      <c r="N547" s="27">
        <f>VLOOKUP(B547,Sheet5!$D:$G,3,0)</f>
        <v>8</v>
      </c>
      <c r="O547" s="27">
        <f>VLOOKUP(B547,Sheet5!$D:$G,4,0)</f>
        <v>100</v>
      </c>
      <c r="P547" s="27" t="s">
        <v>56</v>
      </c>
      <c r="Q547" s="27">
        <f>IFERROR(VLOOKUP(R547,Sheet2!V:X,3,FALSE),VLOOKUP(B547,Sheet5!D:H,5,0))</f>
        <v>340020006</v>
      </c>
      <c r="R547" s="27" t="str">
        <f>IF(E547=2,INDEX(Sheet2!P:P,MATCH(C547,Sheet2!A:A,0)),INDEX(Sheet2!AB:AB,MATCH(N547,Sheet2!AA:AA,0)))</f>
        <v>攻击强化</v>
      </c>
      <c r="S547" s="27" t="str">
        <f>IF($E547=2,INDEX(Sheet2!Q:Q,MATCH($C547,Sheet2!$A:$A,0)),IF(OR(N547=3,N547=8,N547=13,,N547=38),INDEX(Sheet2!$AC:$AC,MATCH($N547,Sheet2!$AA:$AA,0))&amp;O547,INDEX(Sheet2!$AC:$AC,MATCH($N547,Sheet2!$AA:$AA,0))&amp;(O547/10)&amp;"%"))</f>
        <v>觉醒后基础攻击力增加100</v>
      </c>
      <c r="T547" s="3" t="str">
        <f>INDEX(Sheet6!G:G,MATCH(B547,Sheet6!A:A,0))</f>
        <v>1210009,12|1430001,3</v>
      </c>
      <c r="U547" s="3">
        <v>1120001</v>
      </c>
      <c r="V547" s="3">
        <f>INDEX(Sheet6!H:H,MATCH(B547,Sheet6!A:A,0))</f>
        <v>33750</v>
      </c>
      <c r="W547" s="23">
        <v>0</v>
      </c>
      <c r="X547" s="3" t="s">
        <v>1325</v>
      </c>
      <c r="Y547" s="23">
        <v>1120001</v>
      </c>
      <c r="Z547" s="23">
        <v>225000</v>
      </c>
      <c r="AA547" s="27" t="str">
        <f>IF($E547=2,INDEX(Sheet2!Q:Q,MATCH($C547,Sheet2!$A:$A,0)),IF(OR(N547=3,N547=8,N547=13,,N547=38),INDEX(Sheet2!$AC:$AC,MATCH($N547,Sheet2!$AA:$AA,0))&amp;O547,INDEX(Sheet2!$AC:$AC,MATCH($N547,Sheet2!$AA:$AA,0))&amp;(O547/10)&amp;"%"))</f>
        <v>觉醒后基础攻击力增加100</v>
      </c>
    </row>
    <row r="548" spans="1:27">
      <c r="A548" s="23" t="s">
        <v>53</v>
      </c>
      <c r="B548" s="23">
        <f t="shared" si="28"/>
        <v>3911</v>
      </c>
      <c r="C548" s="3">
        <v>39</v>
      </c>
      <c r="D548" s="3">
        <v>11</v>
      </c>
      <c r="E548" s="3">
        <f t="shared" si="24"/>
        <v>1</v>
      </c>
      <c r="F548" s="3">
        <f>IF(AND($D548=1,$E548=1),VLOOKUP($C548,Sheet2!$A:$J,3,0),IF($E548=2,INDEX(Sheet2!G:G,MATCH($C548,Sheet2!$A:$A,0)),F547))</f>
        <v>3901</v>
      </c>
      <c r="G548" s="3">
        <f>IF(AND($D548=1,$E548=1),VLOOKUP($C548,Sheet2!$A:$J,4,0),IF($E548=2,INDEX(Sheet2!H:H,MATCH($C548,Sheet2!$A:$A,0)),G547))</f>
        <v>3902</v>
      </c>
      <c r="H548" s="3">
        <f>IF(AND($D548=1,$E548=1),VLOOKUP($C548,Sheet2!$A:$J,5,0),IF($E548=2,INDEX(Sheet2!I:I,MATCH($C548,Sheet2!$A:$A,0)),H547))</f>
        <v>3903</v>
      </c>
      <c r="I548" s="3">
        <f>IF(AND($D548=1,$E548=1),VLOOKUP($C548,Sheet2!$A:$J,6,0),IF($E548=2,INDEX(Sheet2!J:J,MATCH($C548,Sheet2!$A:$A,0)),I547))</f>
        <v>3904</v>
      </c>
      <c r="K548" s="31">
        <v>0</v>
      </c>
      <c r="L548" s="31">
        <v>0</v>
      </c>
      <c r="M548" s="31">
        <v>0</v>
      </c>
      <c r="N548" s="27">
        <f>VLOOKUP(B548,Sheet5!$D:$G,3,0)</f>
        <v>13</v>
      </c>
      <c r="O548" s="27">
        <f>VLOOKUP(B548,Sheet5!$D:$G,4,0)</f>
        <v>130</v>
      </c>
      <c r="P548" s="27" t="s">
        <v>57</v>
      </c>
      <c r="Q548" s="27">
        <f>IFERROR(VLOOKUP(R548,Sheet2!V:X,3,FALSE),VLOOKUP(B548,Sheet5!D:H,5,0))</f>
        <v>340020004</v>
      </c>
      <c r="R548" s="27" t="str">
        <f>IF(E548=2,INDEX(Sheet2!P:P,MATCH(C548,Sheet2!A:A,0)),INDEX(Sheet2!AB:AB,MATCH(N548,Sheet2!AA:AA,0)))</f>
        <v>防御强化</v>
      </c>
      <c r="S548" s="27" t="str">
        <f>IF($E548=2,INDEX(Sheet2!Q:Q,MATCH($C548,Sheet2!$A:$A,0)),IF(OR(N548=3,N548=8,N548=13,,N548=38),INDEX(Sheet2!$AC:$AC,MATCH($N548,Sheet2!$AA:$AA,0))&amp;O548,INDEX(Sheet2!$AC:$AC,MATCH($N548,Sheet2!$AA:$AA,0))&amp;(O548/10)&amp;"%"))</f>
        <v>觉醒后基础防御力增加130</v>
      </c>
      <c r="T548" s="3" t="str">
        <f>INDEX(Sheet6!G:G,MATCH(B548,Sheet6!A:A,0))</f>
        <v>1210009,15|1430001,4</v>
      </c>
      <c r="U548" s="3">
        <v>1120001</v>
      </c>
      <c r="V548" s="3">
        <f>INDEX(Sheet6!H:H,MATCH(B548,Sheet6!A:A,0))</f>
        <v>50550</v>
      </c>
      <c r="W548" s="23">
        <v>0</v>
      </c>
      <c r="X548" s="3" t="s">
        <v>1326</v>
      </c>
      <c r="Y548" s="23">
        <v>1120001</v>
      </c>
      <c r="Z548" s="23">
        <v>337000</v>
      </c>
      <c r="AA548" s="27" t="str">
        <f>IF($E548=2,INDEX(Sheet2!Q:Q,MATCH($C548,Sheet2!$A:$A,0)),IF(OR(N548=3,N548=8,N548=13,,N548=38),INDEX(Sheet2!$AC:$AC,MATCH($N548,Sheet2!$AA:$AA,0))&amp;O548,INDEX(Sheet2!$AC:$AC,MATCH($N548,Sheet2!$AA:$AA,0))&amp;(O548/10)&amp;"%"))</f>
        <v>觉醒后基础防御力增加130</v>
      </c>
    </row>
    <row r="549" spans="1:27">
      <c r="A549" s="23" t="s">
        <v>53</v>
      </c>
      <c r="B549" s="23">
        <f t="shared" si="28"/>
        <v>3912</v>
      </c>
      <c r="C549" s="3">
        <v>39</v>
      </c>
      <c r="D549" s="3">
        <v>12</v>
      </c>
      <c r="E549" s="3">
        <f t="shared" si="24"/>
        <v>1</v>
      </c>
      <c r="F549" s="3">
        <f>IF(AND($D549=1,$E549=1),VLOOKUP($C549,Sheet2!$A:$J,3,0),IF($E549=2,INDEX(Sheet2!G:G,MATCH($C549,Sheet2!$A:$A,0)),F548))</f>
        <v>3901</v>
      </c>
      <c r="G549" s="3">
        <f>IF(AND($D549=1,$E549=1),VLOOKUP($C549,Sheet2!$A:$J,4,0),IF($E549=2,INDEX(Sheet2!H:H,MATCH($C549,Sheet2!$A:$A,0)),G548))</f>
        <v>3902</v>
      </c>
      <c r="H549" s="3">
        <f>IF(AND($D549=1,$E549=1),VLOOKUP($C549,Sheet2!$A:$J,5,0),IF($E549=2,INDEX(Sheet2!I:I,MATCH($C549,Sheet2!$A:$A,0)),H548))</f>
        <v>3903</v>
      </c>
      <c r="I549" s="3">
        <f>IF(AND($D549=1,$E549=1),VLOOKUP($C549,Sheet2!$A:$J,6,0),IF($E549=2,INDEX(Sheet2!J:J,MATCH($C549,Sheet2!$A:$A,0)),I548))</f>
        <v>3904</v>
      </c>
      <c r="K549" s="31">
        <v>0</v>
      </c>
      <c r="L549" s="31">
        <v>0</v>
      </c>
      <c r="M549" s="31">
        <v>0</v>
      </c>
      <c r="N549" s="27">
        <f>VLOOKUP(B549,Sheet5!$D:$G,3,0)</f>
        <v>3</v>
      </c>
      <c r="O549" s="27">
        <f>VLOOKUP(B549,Sheet5!$D:$G,4,0)</f>
        <v>1200</v>
      </c>
      <c r="P549" s="27" t="s">
        <v>58</v>
      </c>
      <c r="Q549" s="27">
        <f>IFERROR(VLOOKUP(R549,Sheet2!V:X,3,FALSE),VLOOKUP(B549,Sheet5!D:H,5,0))</f>
        <v>340020010</v>
      </c>
      <c r="R549" s="27" t="str">
        <f>IF(E549=2,INDEX(Sheet2!P:P,MATCH(C549,Sheet2!A:A,0)),INDEX(Sheet2!AB:AB,MATCH(N549,Sheet2!AA:AA,0)))</f>
        <v>生命强化</v>
      </c>
      <c r="S549" s="27" t="str">
        <f>IF($E549=2,INDEX(Sheet2!Q:Q,MATCH($C549,Sheet2!$A:$A,0)),IF(OR(N549=3,N549=8,N549=13,,N549=38),INDEX(Sheet2!$AC:$AC,MATCH($N549,Sheet2!$AA:$AA,0))&amp;O549,INDEX(Sheet2!$AC:$AC,MATCH($N549,Sheet2!$AA:$AA,0))&amp;(O549/10)&amp;"%"))</f>
        <v>觉醒后基础生命上限增加1200</v>
      </c>
      <c r="T549" s="3" t="str">
        <f>INDEX(Sheet6!G:G,MATCH(B549,Sheet6!A:A,0))</f>
        <v>1210009,18|1430001,5</v>
      </c>
      <c r="U549" s="3">
        <v>1120001</v>
      </c>
      <c r="V549" s="3">
        <f>INDEX(Sheet6!H:H,MATCH(B549,Sheet6!A:A,0))</f>
        <v>70650</v>
      </c>
      <c r="W549" s="23">
        <v>0</v>
      </c>
      <c r="X549" s="3" t="s">
        <v>1327</v>
      </c>
      <c r="Y549" s="23">
        <v>1120001</v>
      </c>
      <c r="Z549" s="23">
        <v>471000</v>
      </c>
      <c r="AA549" s="27" t="str">
        <f>IF($E549=2,INDEX(Sheet2!Q:Q,MATCH($C549,Sheet2!$A:$A,0)),IF(OR(N549=3,N549=8,N549=13,,N549=38),INDEX(Sheet2!$AC:$AC,MATCH($N549,Sheet2!$AA:$AA,0))&amp;O549,INDEX(Sheet2!$AC:$AC,MATCH($N549,Sheet2!$AA:$AA,0))&amp;(O549/10)&amp;"%"))</f>
        <v>觉醒后基础生命上限增加1200</v>
      </c>
    </row>
    <row r="550" spans="1:27">
      <c r="A550" s="23" t="s">
        <v>53</v>
      </c>
      <c r="B550" s="23">
        <f t="shared" si="28"/>
        <v>3913</v>
      </c>
      <c r="C550" s="3">
        <v>39</v>
      </c>
      <c r="D550" s="3">
        <v>13</v>
      </c>
      <c r="E550" s="3">
        <f t="shared" si="24"/>
        <v>1</v>
      </c>
      <c r="F550" s="3">
        <f>IF(AND($D550=1,$E550=1),VLOOKUP($C550,Sheet2!$A:$J,3,0),IF($E550=2,INDEX(Sheet2!G:G,MATCH($C550,Sheet2!$A:$A,0)),F549))</f>
        <v>3901</v>
      </c>
      <c r="G550" s="3">
        <f>IF(AND($D550=1,$E550=1),VLOOKUP($C550,Sheet2!$A:$J,4,0),IF($E550=2,INDEX(Sheet2!H:H,MATCH($C550,Sheet2!$A:$A,0)),G549))</f>
        <v>3902</v>
      </c>
      <c r="H550" s="3">
        <f>IF(AND($D550=1,$E550=1),VLOOKUP($C550,Sheet2!$A:$J,5,0),IF($E550=2,INDEX(Sheet2!I:I,MATCH($C550,Sheet2!$A:$A,0)),H549))</f>
        <v>3903</v>
      </c>
      <c r="I550" s="3">
        <f>IF(AND($D550=1,$E550=1),VLOOKUP($C550,Sheet2!$A:$J,6,0),IF($E550=2,INDEX(Sheet2!J:J,MATCH($C550,Sheet2!$A:$A,0)),I549))</f>
        <v>3904</v>
      </c>
      <c r="K550" s="31">
        <v>0</v>
      </c>
      <c r="L550" s="31">
        <v>0</v>
      </c>
      <c r="M550" s="31">
        <v>0</v>
      </c>
      <c r="N550" s="27">
        <f>VLOOKUP(B550,Sheet5!$D:$G,3,0)</f>
        <v>8</v>
      </c>
      <c r="O550" s="27">
        <f>VLOOKUP(B550,Sheet5!$D:$G,4,0)</f>
        <v>200</v>
      </c>
      <c r="P550" s="27" t="s">
        <v>59</v>
      </c>
      <c r="Q550" s="27">
        <f>IFERROR(VLOOKUP(R550,Sheet2!V:X,3,FALSE),VLOOKUP(B550,Sheet5!D:H,5,0))</f>
        <v>340020007</v>
      </c>
      <c r="R550" s="27" t="str">
        <f>IF(E550=2,INDEX(Sheet2!P:P,MATCH(C550,Sheet2!A:A,0)),INDEX(Sheet2!AB:AB,MATCH(N550,Sheet2!AA:AA,0)))</f>
        <v>攻击强化</v>
      </c>
      <c r="S550" s="27" t="str">
        <f>IF($E550=2,INDEX(Sheet2!Q:Q,MATCH($C550,Sheet2!$A:$A,0)),IF(OR(N550=3,N550=8,N550=13,,N550=38),INDEX(Sheet2!$AC:$AC,MATCH($N550,Sheet2!$AA:$AA,0))&amp;O550,INDEX(Sheet2!$AC:$AC,MATCH($N550,Sheet2!$AA:$AA,0))&amp;(O550/10)&amp;"%"))</f>
        <v>觉醒后基础攻击力增加200</v>
      </c>
      <c r="T550" s="3" t="str">
        <f>INDEX(Sheet6!G:G,MATCH(B550,Sheet6!A:A,0))</f>
        <v>1210009,24|1430001,6</v>
      </c>
      <c r="U550" s="3">
        <v>1120001</v>
      </c>
      <c r="V550" s="3">
        <f>INDEX(Sheet6!H:H,MATCH(B550,Sheet6!A:A,0))</f>
        <v>96750</v>
      </c>
      <c r="W550" s="23">
        <v>0</v>
      </c>
      <c r="X550" s="3" t="s">
        <v>1328</v>
      </c>
      <c r="Y550" s="23">
        <v>1120001</v>
      </c>
      <c r="Z550" s="23">
        <v>645000</v>
      </c>
      <c r="AA550" s="27" t="str">
        <f>IF($E550=2,INDEX(Sheet2!Q:Q,MATCH($C550,Sheet2!$A:$A,0)),IF(OR(N550=3,N550=8,N550=13,,N550=38),INDEX(Sheet2!$AC:$AC,MATCH($N550,Sheet2!$AA:$AA,0))&amp;O550,INDEX(Sheet2!$AC:$AC,MATCH($N550,Sheet2!$AA:$AA,0))&amp;(O550/10)&amp;"%"))</f>
        <v>觉醒后基础攻击力增加200</v>
      </c>
    </row>
    <row r="551" spans="1:27">
      <c r="A551" s="23" t="s">
        <v>53</v>
      </c>
      <c r="B551" s="23">
        <f t="shared" si="28"/>
        <v>3914</v>
      </c>
      <c r="C551" s="3">
        <v>39</v>
      </c>
      <c r="D551" s="3">
        <v>14</v>
      </c>
      <c r="E551" s="3">
        <f t="shared" si="24"/>
        <v>2</v>
      </c>
      <c r="F551" s="3">
        <f>IF(AND($D551=1,$E551=1),VLOOKUP($C551,Sheet2!$A:$J,3,0),IF($E551=2,INDEX(Sheet2!G:G,MATCH($C551,Sheet2!$A:$A,0)+1),F550))</f>
        <v>3901</v>
      </c>
      <c r="G551" s="3">
        <f>IF(AND($D551=1,$E551=1),VLOOKUP($C551,Sheet2!$A:$J,4,0),IF($E551=2,INDEX(Sheet2!H:H,MATCH($C551,Sheet2!$A:$A,0)+1),G550))</f>
        <v>3902</v>
      </c>
      <c r="H551" s="3">
        <f>IF(AND($D551=1,$E551=1),VLOOKUP($C551,Sheet2!$A:$J,5,0),IF($E551=2,INDEX(Sheet2!I:I,MATCH($C551,Sheet2!$A:$A,0)+1),H550))</f>
        <v>3911</v>
      </c>
      <c r="I551" s="3">
        <f>IF(AND($D551=1,$E551=1),VLOOKUP($C551,Sheet2!$A:$J,6,0),IF($E551=2,INDEX(Sheet2!J:J,MATCH($C551,Sheet2!$A:$A,0)+1),I550))</f>
        <v>3904</v>
      </c>
      <c r="K551" s="31">
        <v>0</v>
      </c>
      <c r="L551" s="31">
        <v>0</v>
      </c>
      <c r="M551" s="31">
        <v>0</v>
      </c>
      <c r="N551" s="27">
        <f>VLOOKUP(B551,Sheet5!$D:$G,3,0)</f>
        <v>0</v>
      </c>
      <c r="O551" s="27">
        <f>VLOOKUP(B551,Sheet5!$D:$G,4,0)</f>
        <v>0</v>
      </c>
      <c r="P551" s="27" t="s">
        <v>60</v>
      </c>
      <c r="Q551" s="27">
        <f>IFERROR(VLOOKUP(R551,Sheet2!V:X,3,FALSE),VLOOKUP(B551,Sheet5!D:H,5,0))</f>
        <v>311003903</v>
      </c>
      <c r="R551" s="27" t="str">
        <f>IF(E551=2,INDEX(Sheet2!P:P,MATCH(C551,Sheet2!A:A,0)+1),INDEX(Sheet2!AB:AB,MATCH(N551,Sheet2!AA:AA,0)))</f>
        <v>灭尽突袭</v>
      </c>
      <c r="S551" s="27" t="s">
        <v>2339</v>
      </c>
      <c r="T551" s="3" t="str">
        <f>INDEX(Sheet6!G:G,MATCH(B551,Sheet6!A:A,0))</f>
        <v>1431039,1</v>
      </c>
      <c r="U551" s="3">
        <v>1120001</v>
      </c>
      <c r="V551" s="3">
        <f>INDEX(Sheet6!H:H,MATCH(B551,Sheet6!A:A,0))</f>
        <v>130500</v>
      </c>
      <c r="W551" s="23">
        <v>0</v>
      </c>
      <c r="X551" s="3" t="s">
        <v>1329</v>
      </c>
      <c r="Y551" s="23">
        <v>1120001</v>
      </c>
      <c r="Z551" s="23">
        <v>870000</v>
      </c>
      <c r="AA551" s="27" t="str">
        <f>IF($E551=2,INDEX(Sheet2!Q:Q,MATCH($C551,Sheet2!$A:$A,0)+1),IF(OR(N551=3,N551=8,N551=13,,N551=38),INDEX(Sheet2!$AC:$AC,MATCH($N551,Sheet2!$AA:$AA,0))&amp;O551,INDEX(Sheet2!$AC:$AC,MATCH($N551,Sheet2!$AA:$AA,0))&amp;(O551/10)&amp;"%"))</f>
        <v>跑向敌人，对1名敌人快速的连续斩击，造成&lt;color=#e56000&gt;4&lt;/color&gt;段伤害，每段伤害为攻击力的&lt;color=#e56000&gt;75%&lt;/color&gt;</v>
      </c>
    </row>
    <row r="552" spans="1:27">
      <c r="A552" s="23" t="s">
        <v>53</v>
      </c>
      <c r="B552" s="23">
        <f t="shared" si="28"/>
        <v>3915</v>
      </c>
      <c r="C552" s="3">
        <v>39</v>
      </c>
      <c r="D552" s="3">
        <v>15</v>
      </c>
      <c r="E552" s="3">
        <f t="shared" si="24"/>
        <v>1</v>
      </c>
      <c r="F552" s="3">
        <f>IF(AND($D552=1,$E552=1),VLOOKUP($C552,Sheet2!$A:$J,3,0),IF($E552=2,INDEX(Sheet2!G:G,MATCH($C552,Sheet2!$A:$A,0)+1),F551))</f>
        <v>3901</v>
      </c>
      <c r="G552" s="3">
        <f>IF(AND($D552=1,$E552=1),VLOOKUP($C552,Sheet2!$A:$J,4,0),IF($E552=2,INDEX(Sheet2!H:H,MATCH($C552,Sheet2!$A:$A,0)+1),G551))</f>
        <v>3902</v>
      </c>
      <c r="H552" s="3">
        <f>IF(AND($D552=1,$E552=1),VLOOKUP($C552,Sheet2!$A:$J,5,0),IF($E552=2,INDEX(Sheet2!I:I,MATCH($C552,Sheet2!$A:$A,0)+1),H551))</f>
        <v>3911</v>
      </c>
      <c r="I552" s="3">
        <f>IF(AND($D552=1,$E552=1),VLOOKUP($C552,Sheet2!$A:$J,6,0),IF($E552=2,INDEX(Sheet2!J:J,MATCH($C552,Sheet2!$A:$A,0)+1),I551))</f>
        <v>3904</v>
      </c>
      <c r="K552" s="31">
        <v>0</v>
      </c>
      <c r="L552" s="31">
        <v>0</v>
      </c>
      <c r="M552" s="31">
        <v>0</v>
      </c>
      <c r="N552" s="27">
        <f>VLOOKUP(B552,Sheet5!$D:$G,3,0)</f>
        <v>8</v>
      </c>
      <c r="O552" s="27">
        <f>VLOOKUP(B552,Sheet5!$D:$G,4,0)</f>
        <v>100</v>
      </c>
      <c r="P552" s="27" t="s">
        <v>54</v>
      </c>
      <c r="Q552" s="27">
        <f>IFERROR(VLOOKUP(R552,Sheet2!V:X,3,FALSE),VLOOKUP(B552,Sheet5!D:H,5,0))</f>
        <v>340020006</v>
      </c>
      <c r="R552" s="27" t="str">
        <f>IF($E552=2,INDEX(Sheet2!P:P,MATCH($C552,Sheet2!$A:$A,0)),INDEX(Sheet2!$AB:$AB,MATCH($N552,Sheet2!$AA:$AA,0)))</f>
        <v>攻击强化</v>
      </c>
      <c r="S552" s="27" t="str">
        <f>IF($E552=2,INDEX(Sheet2!Q:Q,MATCH($C552,Sheet2!$A:$A,0)),IF(OR(N552=3,N552=8,N552=13,,N552=38),INDEX(Sheet2!$AC:$AC,MATCH($N552,Sheet2!$AA:$AA,0))&amp;O552,INDEX(Sheet2!$AC:$AC,MATCH($N552,Sheet2!$AA:$AA,0))&amp;(O552/10)&amp;"%"))</f>
        <v>觉醒后基础攻击力增加100</v>
      </c>
      <c r="T552" s="3" t="str">
        <f>INDEX(Sheet6!G:G,MATCH(B552,Sheet6!A:A,0))</f>
        <v>1210009,8|1430001,3</v>
      </c>
      <c r="U552" s="3">
        <v>1120001</v>
      </c>
      <c r="V552" s="3">
        <f>INDEX(Sheet6!H:H,MATCH(B552,Sheet6!A:A,0))</f>
        <v>26000</v>
      </c>
      <c r="W552" s="23">
        <v>0</v>
      </c>
      <c r="X552" s="3" t="s">
        <v>1323</v>
      </c>
      <c r="Y552" s="23">
        <v>1120001</v>
      </c>
      <c r="Z552" s="23">
        <v>130000</v>
      </c>
      <c r="AA552" s="27" t="str">
        <f>IF($E552=2,INDEX(Sheet2!Q:Q,MATCH($C552,Sheet2!$A:$A,0)),IF(OR(N552=3,N552=8,N552=13,,N552=38),INDEX(Sheet2!$AC:$AC,MATCH($N552,Sheet2!$AA:$AA,0))&amp;O552,INDEX(Sheet2!$AC:$AC,MATCH($N552,Sheet2!$AA:$AA,0))&amp;(O552/10)&amp;"%"))</f>
        <v>觉醒后基础攻击力增加100</v>
      </c>
    </row>
    <row r="553" spans="1:27">
      <c r="A553" s="23" t="s">
        <v>53</v>
      </c>
      <c r="B553" s="23">
        <f t="shared" si="28"/>
        <v>3916</v>
      </c>
      <c r="C553" s="3">
        <v>39</v>
      </c>
      <c r="D553" s="3">
        <v>16</v>
      </c>
      <c r="E553" s="3">
        <f t="shared" si="24"/>
        <v>1</v>
      </c>
      <c r="F553" s="3">
        <f>IF(AND($D553=1,$E553=1),VLOOKUP($C553,Sheet2!$A:$J,3,0),IF($E553=2,INDEX(Sheet2!G:G,MATCH($C553,Sheet2!$A:$A,0)+1),F552))</f>
        <v>3901</v>
      </c>
      <c r="G553" s="3">
        <f>IF(AND($D553=1,$E553=1),VLOOKUP($C553,Sheet2!$A:$J,4,0),IF($E553=2,INDEX(Sheet2!H:H,MATCH($C553,Sheet2!$A:$A,0)+1),G552))</f>
        <v>3902</v>
      </c>
      <c r="H553" s="3">
        <f>IF(AND($D553=1,$E553=1),VLOOKUP($C553,Sheet2!$A:$J,5,0),IF($E553=2,INDEX(Sheet2!I:I,MATCH($C553,Sheet2!$A:$A,0)+1),H552))</f>
        <v>3911</v>
      </c>
      <c r="I553" s="3">
        <f>IF(AND($D553=1,$E553=1),VLOOKUP($C553,Sheet2!$A:$J,6,0),IF($E553=2,INDEX(Sheet2!J:J,MATCH($C553,Sheet2!$A:$A,0)+1),I552))</f>
        <v>3904</v>
      </c>
      <c r="K553" s="31">
        <v>0</v>
      </c>
      <c r="L553" s="31">
        <v>0</v>
      </c>
      <c r="M553" s="31">
        <v>0</v>
      </c>
      <c r="N553" s="27">
        <f>VLOOKUP(B553,Sheet5!$D:$G,3,0)</f>
        <v>3</v>
      </c>
      <c r="O553" s="27">
        <f>VLOOKUP(B553,Sheet5!$D:$G,4,0)</f>
        <v>600</v>
      </c>
      <c r="P553" s="27" t="s">
        <v>55</v>
      </c>
      <c r="Q553" s="27">
        <f>IFERROR(VLOOKUP(R553,Sheet2!V:X,3,FALSE),VLOOKUP(B553,Sheet5!D:H,5,0))</f>
        <v>340020009</v>
      </c>
      <c r="R553" s="27" t="str">
        <f>IF(E553=2,INDEX(Sheet2!P:P,MATCH(C553,Sheet2!A:A,0)),INDEX(Sheet2!AB:AB,MATCH(N553,Sheet2!AA:AA,0)))</f>
        <v>生命强化</v>
      </c>
      <c r="S553" s="27" t="str">
        <f>IF($E553=2,INDEX(Sheet2!Q:Q,MATCH($C553,Sheet2!$A:$A,0)),IF(OR(N553=3,N553=8,N553=13,,N553=38),INDEX(Sheet2!$AC:$AC,MATCH($N553,Sheet2!$AA:$AA,0))&amp;O553,INDEX(Sheet2!$AC:$AC,MATCH($N553,Sheet2!$AA:$AA,0))&amp;(O553/10)&amp;"%"))</f>
        <v>觉醒后基础生命上限增加600</v>
      </c>
      <c r="T553" s="3" t="str">
        <f>INDEX(Sheet6!G:G,MATCH(B553,Sheet6!A:A,0))</f>
        <v>1210009,12|1430001,6</v>
      </c>
      <c r="U553" s="3">
        <v>1120001</v>
      </c>
      <c r="V553" s="3">
        <f>INDEX(Sheet6!H:H,MATCH(B553,Sheet6!A:A,0))</f>
        <v>30000</v>
      </c>
      <c r="W553" s="23">
        <v>0</v>
      </c>
      <c r="X553" s="3" t="s">
        <v>1324</v>
      </c>
      <c r="Y553" s="23">
        <v>1120001</v>
      </c>
      <c r="Z553" s="23">
        <v>150000</v>
      </c>
      <c r="AA553" s="27" t="str">
        <f>IF($E553=2,INDEX(Sheet2!Q:Q,MATCH($C553,Sheet2!$A:$A,0)),IF(OR(N553=3,N553=8,N553=13,,N553=38),INDEX(Sheet2!$AC:$AC,MATCH($N553,Sheet2!$AA:$AA,0))&amp;O553,INDEX(Sheet2!$AC:$AC,MATCH($N553,Sheet2!$AA:$AA,0))&amp;(O553/10)&amp;"%"))</f>
        <v>觉醒后基础生命上限增加600</v>
      </c>
    </row>
    <row r="554" spans="1:27">
      <c r="A554" s="23" t="s">
        <v>53</v>
      </c>
      <c r="B554" s="23">
        <f t="shared" si="28"/>
        <v>3917</v>
      </c>
      <c r="C554" s="3">
        <v>39</v>
      </c>
      <c r="D554" s="3">
        <v>17</v>
      </c>
      <c r="E554" s="3">
        <f t="shared" si="24"/>
        <v>1</v>
      </c>
      <c r="F554" s="3">
        <f>IF(AND($D554=1,$E554=1),VLOOKUP($C554,Sheet2!$A:$J,3,0),IF($E554=2,INDEX(Sheet2!G:G,MATCH($C554,Sheet2!$A:$A,0)+1),F553))</f>
        <v>3901</v>
      </c>
      <c r="G554" s="3">
        <f>IF(AND($D554=1,$E554=1),VLOOKUP($C554,Sheet2!$A:$J,4,0),IF($E554=2,INDEX(Sheet2!H:H,MATCH($C554,Sheet2!$A:$A,0)+1),G553))</f>
        <v>3902</v>
      </c>
      <c r="H554" s="3">
        <f>IF(AND($D554=1,$E554=1),VLOOKUP($C554,Sheet2!$A:$J,5,0),IF($E554=2,INDEX(Sheet2!I:I,MATCH($C554,Sheet2!$A:$A,0)+1),H553))</f>
        <v>3911</v>
      </c>
      <c r="I554" s="3">
        <f>IF(AND($D554=1,$E554=1),VLOOKUP($C554,Sheet2!$A:$J,6,0),IF($E554=2,INDEX(Sheet2!J:J,MATCH($C554,Sheet2!$A:$A,0)+1),I553))</f>
        <v>3904</v>
      </c>
      <c r="K554" s="31">
        <v>0</v>
      </c>
      <c r="L554" s="31">
        <v>0</v>
      </c>
      <c r="M554" s="31">
        <v>0</v>
      </c>
      <c r="N554" s="27">
        <f>VLOOKUP(B554,Sheet5!$D:$G,3,0)</f>
        <v>8</v>
      </c>
      <c r="O554" s="27">
        <f>VLOOKUP(B554,Sheet5!$D:$G,4,0)</f>
        <v>100</v>
      </c>
      <c r="P554" s="27" t="s">
        <v>56</v>
      </c>
      <c r="Q554" s="27">
        <f>IFERROR(VLOOKUP(R554,Sheet2!V:X,3,FALSE),VLOOKUP(B554,Sheet5!D:H,5,0))</f>
        <v>340020006</v>
      </c>
      <c r="R554" s="27" t="str">
        <f>IF(E554=2,INDEX(Sheet2!P:P,MATCH(C554,Sheet2!A:A,0)),INDEX(Sheet2!AB:AB,MATCH(N554,Sheet2!AA:AA,0)))</f>
        <v>攻击强化</v>
      </c>
      <c r="S554" s="27" t="str">
        <f>IF($E554=2,INDEX(Sheet2!Q:Q,MATCH($C554,Sheet2!$A:$A,0)),IF(OR(N554=3,N554=8,N554=13,,N554=38),INDEX(Sheet2!$AC:$AC,MATCH($N554,Sheet2!$AA:$AA,0))&amp;O554,INDEX(Sheet2!$AC:$AC,MATCH($N554,Sheet2!$AA:$AA,0))&amp;(O554/10)&amp;"%"))</f>
        <v>觉醒后基础攻击力增加100</v>
      </c>
      <c r="T554" s="3" t="str">
        <f>INDEX(Sheet6!G:G,MATCH(B554,Sheet6!A:A,0))</f>
        <v>1210009,16|1430001,9</v>
      </c>
      <c r="U554" s="3">
        <v>1120001</v>
      </c>
      <c r="V554" s="3">
        <f>INDEX(Sheet6!H:H,MATCH(B554,Sheet6!A:A,0))</f>
        <v>45000</v>
      </c>
      <c r="W554" s="23">
        <v>0</v>
      </c>
      <c r="X554" s="3" t="s">
        <v>1325</v>
      </c>
      <c r="Y554" s="23">
        <v>1120001</v>
      </c>
      <c r="Z554" s="23">
        <v>225000</v>
      </c>
      <c r="AA554" s="27" t="str">
        <f>IF($E554=2,INDEX(Sheet2!Q:Q,MATCH($C554,Sheet2!$A:$A,0)),IF(OR(N554=3,N554=8,N554=13,,N554=38),INDEX(Sheet2!$AC:$AC,MATCH($N554,Sheet2!$AA:$AA,0))&amp;O554,INDEX(Sheet2!$AC:$AC,MATCH($N554,Sheet2!$AA:$AA,0))&amp;(O554/10)&amp;"%"))</f>
        <v>觉醒后基础攻击力增加100</v>
      </c>
    </row>
    <row r="555" spans="1:27">
      <c r="A555" s="23" t="s">
        <v>53</v>
      </c>
      <c r="B555" s="23">
        <f t="shared" si="28"/>
        <v>3918</v>
      </c>
      <c r="C555" s="3">
        <v>39</v>
      </c>
      <c r="D555" s="3">
        <v>18</v>
      </c>
      <c r="E555" s="3">
        <f t="shared" si="24"/>
        <v>1</v>
      </c>
      <c r="F555" s="3">
        <f>IF(AND($D555=1,$E555=1),VLOOKUP($C555,Sheet2!$A:$J,3,0),IF($E555=2,INDEX(Sheet2!G:G,MATCH($C555,Sheet2!$A:$A,0)+1),F554))</f>
        <v>3901</v>
      </c>
      <c r="G555" s="3">
        <f>IF(AND($D555=1,$E555=1),VLOOKUP($C555,Sheet2!$A:$J,4,0),IF($E555=2,INDEX(Sheet2!H:H,MATCH($C555,Sheet2!$A:$A,0)+1),G554))</f>
        <v>3902</v>
      </c>
      <c r="H555" s="3">
        <f>IF(AND($D555=1,$E555=1),VLOOKUP($C555,Sheet2!$A:$J,5,0),IF($E555=2,INDEX(Sheet2!I:I,MATCH($C555,Sheet2!$A:$A,0)+1),H554))</f>
        <v>3911</v>
      </c>
      <c r="I555" s="3">
        <f>IF(AND($D555=1,$E555=1),VLOOKUP($C555,Sheet2!$A:$J,6,0),IF($E555=2,INDEX(Sheet2!J:J,MATCH($C555,Sheet2!$A:$A,0)+1),I554))</f>
        <v>3904</v>
      </c>
      <c r="K555" s="31">
        <v>0</v>
      </c>
      <c r="L555" s="31">
        <v>0</v>
      </c>
      <c r="M555" s="31">
        <v>0</v>
      </c>
      <c r="N555" s="27">
        <f>VLOOKUP(B555,Sheet5!$D:$G,3,0)</f>
        <v>13</v>
      </c>
      <c r="O555" s="27">
        <f>VLOOKUP(B555,Sheet5!$D:$G,4,0)</f>
        <v>130</v>
      </c>
      <c r="P555" s="27" t="s">
        <v>57</v>
      </c>
      <c r="Q555" s="27">
        <f>IFERROR(VLOOKUP(R555,Sheet2!V:X,3,FALSE),VLOOKUP(B555,Sheet5!D:H,5,0))</f>
        <v>340020004</v>
      </c>
      <c r="R555" s="27" t="str">
        <f>IF(E555=2,INDEX(Sheet2!P:P,MATCH(C555,Sheet2!A:A,0)),INDEX(Sheet2!AB:AB,MATCH(N555,Sheet2!AA:AA,0)))</f>
        <v>防御强化</v>
      </c>
      <c r="S555" s="27" t="str">
        <f>IF($E555=2,INDEX(Sheet2!Q:Q,MATCH($C555,Sheet2!$A:$A,0)),IF(OR(N555=3,N555=8,N555=13,,N555=38),INDEX(Sheet2!$AC:$AC,MATCH($N555,Sheet2!$AA:$AA,0))&amp;O555,INDEX(Sheet2!$AC:$AC,MATCH($N555,Sheet2!$AA:$AA,0))&amp;(O555/10)&amp;"%"))</f>
        <v>觉醒后基础防御力增加130</v>
      </c>
      <c r="T555" s="3" t="str">
        <f>INDEX(Sheet6!G:G,MATCH(B555,Sheet6!A:A,0))</f>
        <v>1210009,20|1430001,12</v>
      </c>
      <c r="U555" s="3">
        <v>1120001</v>
      </c>
      <c r="V555" s="3">
        <f>INDEX(Sheet6!H:H,MATCH(B555,Sheet6!A:A,0))</f>
        <v>67400</v>
      </c>
      <c r="W555" s="23">
        <v>0</v>
      </c>
      <c r="X555" s="3" t="s">
        <v>1326</v>
      </c>
      <c r="Y555" s="23">
        <v>1120001</v>
      </c>
      <c r="Z555" s="23">
        <v>337000</v>
      </c>
      <c r="AA555" s="27" t="str">
        <f>IF($E555=2,INDEX(Sheet2!Q:Q,MATCH($C555,Sheet2!$A:$A,0)),IF(OR(N555=3,N555=8,N555=13,,N555=38),INDEX(Sheet2!$AC:$AC,MATCH($N555,Sheet2!$AA:$AA,0))&amp;O555,INDEX(Sheet2!$AC:$AC,MATCH($N555,Sheet2!$AA:$AA,0))&amp;(O555/10)&amp;"%"))</f>
        <v>觉醒后基础防御力增加130</v>
      </c>
    </row>
    <row r="556" spans="1:27">
      <c r="A556" s="23" t="s">
        <v>53</v>
      </c>
      <c r="B556" s="23">
        <f t="shared" si="28"/>
        <v>3919</v>
      </c>
      <c r="C556" s="3">
        <v>39</v>
      </c>
      <c r="D556" s="3">
        <v>19</v>
      </c>
      <c r="E556" s="3">
        <f t="shared" si="24"/>
        <v>1</v>
      </c>
      <c r="F556" s="3">
        <f>IF(AND($D556=1,$E556=1),VLOOKUP($C556,Sheet2!$A:$J,3,0),IF($E556=2,INDEX(Sheet2!G:G,MATCH($C556,Sheet2!$A:$A,0)+1),F555))</f>
        <v>3901</v>
      </c>
      <c r="G556" s="3">
        <f>IF(AND($D556=1,$E556=1),VLOOKUP($C556,Sheet2!$A:$J,4,0),IF($E556=2,INDEX(Sheet2!H:H,MATCH($C556,Sheet2!$A:$A,0)+1),G555))</f>
        <v>3902</v>
      </c>
      <c r="H556" s="3">
        <f>IF(AND($D556=1,$E556=1),VLOOKUP($C556,Sheet2!$A:$J,5,0),IF($E556=2,INDEX(Sheet2!I:I,MATCH($C556,Sheet2!$A:$A,0)+1),H555))</f>
        <v>3911</v>
      </c>
      <c r="I556" s="3">
        <f>IF(AND($D556=1,$E556=1),VLOOKUP($C556,Sheet2!$A:$J,6,0),IF($E556=2,INDEX(Sheet2!J:J,MATCH($C556,Sheet2!$A:$A,0)+1),I555))</f>
        <v>3904</v>
      </c>
      <c r="K556" s="31">
        <v>0</v>
      </c>
      <c r="L556" s="31">
        <v>0</v>
      </c>
      <c r="M556" s="31">
        <v>0</v>
      </c>
      <c r="N556" s="27">
        <f>VLOOKUP(B556,Sheet5!$D:$G,3,0)</f>
        <v>3</v>
      </c>
      <c r="O556" s="27">
        <f>VLOOKUP(B556,Sheet5!$D:$G,4,0)</f>
        <v>1200</v>
      </c>
      <c r="P556" s="27" t="s">
        <v>58</v>
      </c>
      <c r="Q556" s="27">
        <f>IFERROR(VLOOKUP(R556,Sheet2!V:X,3,FALSE),VLOOKUP(B556,Sheet5!D:H,5,0))</f>
        <v>340020010</v>
      </c>
      <c r="R556" s="27" t="str">
        <f>IF(E556=2,INDEX(Sheet2!P:P,MATCH(C556,Sheet2!A:A,0)),INDEX(Sheet2!AB:AB,MATCH(N556,Sheet2!AA:AA,0)))</f>
        <v>生命强化</v>
      </c>
      <c r="S556" s="27" t="str">
        <f>IF($E556=2,INDEX(Sheet2!Q:Q,MATCH($C556,Sheet2!$A:$A,0)),IF(OR(N556=3,N556=8,N556=13,,N556=38),INDEX(Sheet2!$AC:$AC,MATCH($N556,Sheet2!$AA:$AA,0))&amp;O556,INDEX(Sheet2!$AC:$AC,MATCH($N556,Sheet2!$AA:$AA,0))&amp;(O556/10)&amp;"%"))</f>
        <v>觉醒后基础生命上限增加1200</v>
      </c>
      <c r="T556" s="3" t="str">
        <f>INDEX(Sheet6!G:G,MATCH(B556,Sheet6!A:A,0))</f>
        <v>1210009,24|1430001,15</v>
      </c>
      <c r="U556" s="3">
        <v>1120001</v>
      </c>
      <c r="V556" s="3">
        <f>INDEX(Sheet6!H:H,MATCH(B556,Sheet6!A:A,0))</f>
        <v>94200</v>
      </c>
      <c r="W556" s="23">
        <v>0</v>
      </c>
      <c r="X556" s="3" t="s">
        <v>1327</v>
      </c>
      <c r="Y556" s="23">
        <v>1120001</v>
      </c>
      <c r="Z556" s="23">
        <v>471000</v>
      </c>
      <c r="AA556" s="27" t="str">
        <f>IF($E556=2,INDEX(Sheet2!Q:Q,MATCH($C556,Sheet2!$A:$A,0)),IF(OR(N556=3,N556=8,N556=13,,N556=38),INDEX(Sheet2!$AC:$AC,MATCH($N556,Sheet2!$AA:$AA,0))&amp;O556,INDEX(Sheet2!$AC:$AC,MATCH($N556,Sheet2!$AA:$AA,0))&amp;(O556/10)&amp;"%"))</f>
        <v>觉醒后基础生命上限增加1200</v>
      </c>
    </row>
    <row r="557" spans="1:27">
      <c r="A557" s="23" t="s">
        <v>53</v>
      </c>
      <c r="B557" s="23">
        <f t="shared" si="28"/>
        <v>3920</v>
      </c>
      <c r="C557" s="3">
        <v>39</v>
      </c>
      <c r="D557" s="3">
        <v>20</v>
      </c>
      <c r="E557" s="3">
        <f t="shared" si="24"/>
        <v>1</v>
      </c>
      <c r="F557" s="3">
        <f>IF(AND($D557=1,$E557=1),VLOOKUP($C557,Sheet2!$A:$J,3,0),IF($E557=2,INDEX(Sheet2!G:G,MATCH($C557,Sheet2!$A:$A,0)+1),F556))</f>
        <v>3901</v>
      </c>
      <c r="G557" s="3">
        <f>IF(AND($D557=1,$E557=1),VLOOKUP($C557,Sheet2!$A:$J,4,0),IF($E557=2,INDEX(Sheet2!H:H,MATCH($C557,Sheet2!$A:$A,0)+1),G556))</f>
        <v>3902</v>
      </c>
      <c r="H557" s="3">
        <f>IF(AND($D557=1,$E557=1),VLOOKUP($C557,Sheet2!$A:$J,5,0),IF($E557=2,INDEX(Sheet2!I:I,MATCH($C557,Sheet2!$A:$A,0)+1),H556))</f>
        <v>3911</v>
      </c>
      <c r="I557" s="3">
        <f>IF(AND($D557=1,$E557=1),VLOOKUP($C557,Sheet2!$A:$J,6,0),IF($E557=2,INDEX(Sheet2!J:J,MATCH($C557,Sheet2!$A:$A,0)+1),I556))</f>
        <v>3904</v>
      </c>
      <c r="K557" s="31">
        <v>0</v>
      </c>
      <c r="L557" s="31">
        <v>0</v>
      </c>
      <c r="M557" s="31">
        <v>0</v>
      </c>
      <c r="N557" s="27">
        <f>VLOOKUP(B557,Sheet5!$D:$G,3,0)</f>
        <v>8</v>
      </c>
      <c r="O557" s="27">
        <f>VLOOKUP(B557,Sheet5!$D:$G,4,0)</f>
        <v>200</v>
      </c>
      <c r="P557" s="27" t="s">
        <v>59</v>
      </c>
      <c r="Q557" s="27">
        <f>IFERROR(VLOOKUP(R557,Sheet2!V:X,3,FALSE),VLOOKUP(B557,Sheet5!D:H,5,0))</f>
        <v>340020007</v>
      </c>
      <c r="R557" s="27" t="str">
        <f>IF(E557=2,INDEX(Sheet2!P:P,MATCH(C557,Sheet2!A:A,0)),INDEX(Sheet2!AB:AB,MATCH(N557,Sheet2!AA:AA,0)))</f>
        <v>攻击强化</v>
      </c>
      <c r="S557" s="27" t="str">
        <f>IF($E557=2,INDEX(Sheet2!Q:Q,MATCH($C557,Sheet2!$A:$A,0)),IF(OR(N557=3,N557=8,N557=13,,N557=38),INDEX(Sheet2!$AC:$AC,MATCH($N557,Sheet2!$AA:$AA,0))&amp;O557,INDEX(Sheet2!$AC:$AC,MATCH($N557,Sheet2!$AA:$AA,0))&amp;(O557/10)&amp;"%"))</f>
        <v>觉醒后基础攻击力增加200</v>
      </c>
      <c r="T557" s="3" t="str">
        <f>INDEX(Sheet6!G:G,MATCH(B557,Sheet6!A:A,0))</f>
        <v>1210009,32|1430001,18</v>
      </c>
      <c r="U557" s="3">
        <v>1120001</v>
      </c>
      <c r="V557" s="3">
        <f>INDEX(Sheet6!H:H,MATCH(B557,Sheet6!A:A,0))</f>
        <v>129000</v>
      </c>
      <c r="W557" s="23">
        <v>0</v>
      </c>
      <c r="X557" s="3" t="s">
        <v>1328</v>
      </c>
      <c r="Y557" s="23">
        <v>1120001</v>
      </c>
      <c r="Z557" s="23">
        <v>645000</v>
      </c>
      <c r="AA557" s="27" t="str">
        <f>IF($E557=2,INDEX(Sheet2!Q:Q,MATCH($C557,Sheet2!$A:$A,0)),IF(OR(N557=3,N557=8,N557=13,,N557=38),INDEX(Sheet2!$AC:$AC,MATCH($N557,Sheet2!$AA:$AA,0))&amp;O557,INDEX(Sheet2!$AC:$AC,MATCH($N557,Sheet2!$AA:$AA,0))&amp;(O557/10)&amp;"%"))</f>
        <v>觉醒后基础攻击力增加200</v>
      </c>
    </row>
    <row r="558" spans="1:27">
      <c r="A558" s="23" t="s">
        <v>53</v>
      </c>
      <c r="B558" s="23">
        <f t="shared" si="28"/>
        <v>3921</v>
      </c>
      <c r="C558" s="3">
        <v>39</v>
      </c>
      <c r="D558" s="3">
        <v>21</v>
      </c>
      <c r="E558" s="3">
        <f t="shared" si="24"/>
        <v>2</v>
      </c>
      <c r="F558" s="3">
        <f>IF(AND($D558=1,$E558=1),VLOOKUP($C558,Sheet2!$A:$J,3,0),IF($E558=2,INDEX(Sheet2!G:G,MATCH($C558,Sheet2!$A:$A,0)+2),F557))</f>
        <v>3901</v>
      </c>
      <c r="G558" s="3">
        <f>IF(AND($D558=1,$E558=1),VLOOKUP($C558,Sheet2!$A:$J,4,0),IF($E558=2,INDEX(Sheet2!H:H,MATCH($C558,Sheet2!$A:$A,0)+2),G557))</f>
        <v>3912</v>
      </c>
      <c r="H558" s="3">
        <f>IF(AND($D558=1,$E558=1),VLOOKUP($C558,Sheet2!$A:$J,5,0),IF($E558=2,INDEX(Sheet2!I:I,MATCH($C558,Sheet2!$A:$A,0)+2),H557))</f>
        <v>3911</v>
      </c>
      <c r="I558" s="3">
        <f>IF(AND($D558=1,$E558=1),VLOOKUP($C558,Sheet2!$A:$J,6,0),IF($E558=2,INDEX(Sheet2!J:J,MATCH($C558,Sheet2!$A:$A,0)+2),I557))</f>
        <v>3904</v>
      </c>
      <c r="K558" s="31">
        <v>0</v>
      </c>
      <c r="L558" s="31">
        <v>0</v>
      </c>
      <c r="M558" s="31">
        <v>0</v>
      </c>
      <c r="N558" s="27">
        <f>VLOOKUP(B558,Sheet5!$D:$G,3,0)</f>
        <v>0</v>
      </c>
      <c r="O558" s="27">
        <f>VLOOKUP(B558,Sheet5!$D:$G,4,0)</f>
        <v>0</v>
      </c>
      <c r="P558" s="27" t="s">
        <v>60</v>
      </c>
      <c r="Q558" s="27">
        <f>IFERROR(VLOOKUP(R558,Sheet2!V:X,3,FALSE),VLOOKUP(B558,Sheet5!D:H,5,0))</f>
        <v>311003902</v>
      </c>
      <c r="R558" s="27" t="str">
        <f>IF(E558=2,INDEX(Sheet2!P:P,MATCH(C558,Sheet2!A:A,0)+2),INDEX(Sheet2!AB:AB,MATCH(N558,Sheet2!AA:AA,0)))</f>
        <v>忍者之影</v>
      </c>
      <c r="S558" s="27" t="s">
        <v>2340</v>
      </c>
      <c r="T558" s="3" t="str">
        <f>INDEX(Sheet6!G:G,MATCH(B558,Sheet6!A:A,0))</f>
        <v>1431039,3</v>
      </c>
      <c r="U558" s="3">
        <v>1120001</v>
      </c>
      <c r="V558" s="3">
        <f>INDEX(Sheet6!H:H,MATCH(B558,Sheet6!A:A,0))</f>
        <v>174000</v>
      </c>
      <c r="W558" s="23">
        <v>0</v>
      </c>
      <c r="X558" s="3" t="s">
        <v>1329</v>
      </c>
      <c r="Y558" s="23">
        <v>1120001</v>
      </c>
      <c r="Z558" s="23">
        <v>870000</v>
      </c>
      <c r="AA558" s="27" t="str">
        <f>IF($E558=2,INDEX(Sheet2!Q:Q,MATCH($C558,Sheet2!$A:$A,0)+2),IF(OR(N558=3,N558=8,N558=13,,N558=38),INDEX(Sheet2!$AC:$AC,MATCH($N558,Sheet2!$AA:$AA,0))&amp;O558,INDEX(Sheet2!$AC:$AC,MATCH($N558,Sheet2!$AA:$AA,0))&amp;(O558/10)&amp;"%"))</f>
        <v>索尼克造成伤害时有&lt;color=#e56000&gt;30%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v>
      </c>
    </row>
    <row r="559" spans="1:27">
      <c r="A559" s="23" t="s">
        <v>53</v>
      </c>
      <c r="B559" s="23">
        <f t="shared" si="28"/>
        <v>3922</v>
      </c>
      <c r="C559" s="3">
        <v>39</v>
      </c>
      <c r="D559" s="3">
        <v>22</v>
      </c>
      <c r="E559" s="3">
        <f t="shared" si="24"/>
        <v>1</v>
      </c>
      <c r="F559" s="3">
        <f>IF(AND($D559=1,$E559=1),VLOOKUP($C559,Sheet2!$A:$J,3,0),IF($E559=2,INDEX(Sheet2!G:G,MATCH($C559,Sheet2!$A:$A,0)+2),F558))</f>
        <v>3901</v>
      </c>
      <c r="G559" s="3">
        <f>IF(AND($D559=1,$E559=1),VLOOKUP($C559,Sheet2!$A:$J,4,0),IF($E559=2,INDEX(Sheet2!H:H,MATCH($C559,Sheet2!$A:$A,0)+2),G558))</f>
        <v>3912</v>
      </c>
      <c r="H559" s="3">
        <f>IF(AND($D559=1,$E559=1),VLOOKUP($C559,Sheet2!$A:$J,5,0),IF($E559=2,INDEX(Sheet2!I:I,MATCH($C559,Sheet2!$A:$A,0)+2),H558))</f>
        <v>3911</v>
      </c>
      <c r="I559" s="3">
        <f>IF(AND($D559=1,$E559=1),VLOOKUP($C559,Sheet2!$A:$J,6,0),IF($E559=2,INDEX(Sheet2!J:J,MATCH($C559,Sheet2!$A:$A,0)+2),I558))</f>
        <v>3904</v>
      </c>
      <c r="K559" s="31">
        <v>0</v>
      </c>
      <c r="L559" s="31">
        <v>0</v>
      </c>
      <c r="M559" s="31">
        <v>0</v>
      </c>
      <c r="N559" s="27">
        <f>VLOOKUP(B559,Sheet5!$D:$G,3,0)</f>
        <v>8</v>
      </c>
      <c r="O559" s="27">
        <f>VLOOKUP(B559,Sheet5!$D:$G,4,0)</f>
        <v>100</v>
      </c>
      <c r="P559" s="27" t="s">
        <v>54</v>
      </c>
      <c r="Q559" s="27">
        <f>IFERROR(VLOOKUP(R559,Sheet2!V:X,3,FALSE),VLOOKUP(B559,Sheet5!D:H,5,0))</f>
        <v>340020006</v>
      </c>
      <c r="R559" s="27" t="str">
        <f>IF($E559=2,INDEX(Sheet2!P:P,MATCH($C559,Sheet2!$A:$A,0)),INDEX(Sheet2!$AB:$AB,MATCH($N559,Sheet2!$AA:$AA,0)))</f>
        <v>攻击强化</v>
      </c>
      <c r="S559" s="27" t="str">
        <f>IF($E559=2,INDEX(Sheet2!Q:Q,MATCH($C559,Sheet2!$A:$A,0)),IF(OR(N559=3,N559=8,N559=13,,N559=38),INDEX(Sheet2!$AC:$AC,MATCH($N559,Sheet2!$AA:$AA,0))&amp;O559,INDEX(Sheet2!$AC:$AC,MATCH($N559,Sheet2!$AA:$AA,0))&amp;(O559/10)&amp;"%"))</f>
        <v>觉醒后基础攻击力增加100</v>
      </c>
      <c r="T559" s="3" t="str">
        <f>INDEX(Sheet6!G:G,MATCH(B559,Sheet6!A:A,0))</f>
        <v>1210009,10|1430001,9</v>
      </c>
      <c r="U559" s="3">
        <v>1120001</v>
      </c>
      <c r="V559" s="3">
        <f>INDEX(Sheet6!H:H,MATCH(B559,Sheet6!A:A,0))</f>
        <v>32500</v>
      </c>
      <c r="W559" s="23">
        <v>0</v>
      </c>
      <c r="X559" s="3" t="s">
        <v>1323</v>
      </c>
      <c r="Y559" s="23">
        <v>1120001</v>
      </c>
      <c r="Z559" s="23">
        <v>130000</v>
      </c>
      <c r="AA559" s="27" t="str">
        <f>IF($E559=2,INDEX(Sheet2!Q:Q,MATCH($C559,Sheet2!$A:$A,0)),IF(OR(N559=3,N559=8,N559=13,,N559=38),INDEX(Sheet2!$AC:$AC,MATCH($N559,Sheet2!$AA:$AA,0))&amp;O559,INDEX(Sheet2!$AC:$AC,MATCH($N559,Sheet2!$AA:$AA,0))&amp;(O559/10)&amp;"%"))</f>
        <v>觉醒后基础攻击力增加100</v>
      </c>
    </row>
    <row r="560" spans="1:27">
      <c r="A560" s="23" t="s">
        <v>53</v>
      </c>
      <c r="B560" s="23">
        <f t="shared" si="28"/>
        <v>3923</v>
      </c>
      <c r="C560" s="3">
        <v>39</v>
      </c>
      <c r="D560" s="3">
        <v>23</v>
      </c>
      <c r="E560" s="3">
        <f t="shared" si="24"/>
        <v>1</v>
      </c>
      <c r="F560" s="3">
        <f>IF(AND($D560=1,$E560=1),VLOOKUP($C560,Sheet2!$A:$J,3,0),IF($E560=2,INDEX(Sheet2!G:G,MATCH($C560,Sheet2!$A:$A,0)+2),F559))</f>
        <v>3901</v>
      </c>
      <c r="G560" s="3">
        <f>IF(AND($D560=1,$E560=1),VLOOKUP($C560,Sheet2!$A:$J,4,0),IF($E560=2,INDEX(Sheet2!H:H,MATCH($C560,Sheet2!$A:$A,0)+2),G559))</f>
        <v>3912</v>
      </c>
      <c r="H560" s="3">
        <f>IF(AND($D560=1,$E560=1),VLOOKUP($C560,Sheet2!$A:$J,5,0),IF($E560=2,INDEX(Sheet2!I:I,MATCH($C560,Sheet2!$A:$A,0)+2),H559))</f>
        <v>3911</v>
      </c>
      <c r="I560" s="3">
        <f>IF(AND($D560=1,$E560=1),VLOOKUP($C560,Sheet2!$A:$J,6,0),IF($E560=2,INDEX(Sheet2!J:J,MATCH($C560,Sheet2!$A:$A,0)+2),I559))</f>
        <v>3904</v>
      </c>
      <c r="K560" s="31">
        <v>0</v>
      </c>
      <c r="L560" s="31">
        <v>0</v>
      </c>
      <c r="M560" s="31">
        <v>0</v>
      </c>
      <c r="N560" s="27">
        <f>VLOOKUP(B560,Sheet5!$D:$G,3,0)</f>
        <v>3</v>
      </c>
      <c r="O560" s="27">
        <f>VLOOKUP(B560,Sheet5!$D:$G,4,0)</f>
        <v>600</v>
      </c>
      <c r="P560" s="27" t="s">
        <v>55</v>
      </c>
      <c r="Q560" s="27">
        <f>IFERROR(VLOOKUP(R560,Sheet2!V:X,3,FALSE),VLOOKUP(B560,Sheet5!D:H,5,0))</f>
        <v>340020009</v>
      </c>
      <c r="R560" s="27" t="str">
        <f>IF(E560=2,INDEX(Sheet2!P:P,MATCH(C560,Sheet2!A:A,0)),INDEX(Sheet2!AB:AB,MATCH(N560,Sheet2!AA:AA,0)))</f>
        <v>生命强化</v>
      </c>
      <c r="S560" s="27" t="str">
        <f>IF($E560=2,INDEX(Sheet2!Q:Q,MATCH($C560,Sheet2!$A:$A,0)),IF(OR(N560=3,N560=8,N560=13,,N560=38),INDEX(Sheet2!$AC:$AC,MATCH($N560,Sheet2!$AA:$AA,0))&amp;O560,INDEX(Sheet2!$AC:$AC,MATCH($N560,Sheet2!$AA:$AA,0))&amp;(O560/10)&amp;"%"))</f>
        <v>觉醒后基础生命上限增加600</v>
      </c>
      <c r="T560" s="3" t="str">
        <f>INDEX(Sheet6!G:G,MATCH(B560,Sheet6!A:A,0))</f>
        <v>1210009,15|1430001,18</v>
      </c>
      <c r="U560" s="3">
        <v>1120001</v>
      </c>
      <c r="V560" s="3">
        <f>INDEX(Sheet6!H:H,MATCH(B560,Sheet6!A:A,0))</f>
        <v>37500</v>
      </c>
      <c r="W560" s="23">
        <v>0</v>
      </c>
      <c r="X560" s="3" t="s">
        <v>1324</v>
      </c>
      <c r="Y560" s="23">
        <v>1120001</v>
      </c>
      <c r="Z560" s="23">
        <v>150000</v>
      </c>
      <c r="AA560" s="27" t="str">
        <f>IF($E560=2,INDEX(Sheet2!Q:Q,MATCH($C560,Sheet2!$A:$A,0)),IF(OR(N560=3,N560=8,N560=13,,N560=38),INDEX(Sheet2!$AC:$AC,MATCH($N560,Sheet2!$AA:$AA,0))&amp;O560,INDEX(Sheet2!$AC:$AC,MATCH($N560,Sheet2!$AA:$AA,0))&amp;(O560/10)&amp;"%"))</f>
        <v>觉醒后基础生命上限增加600</v>
      </c>
    </row>
    <row r="561" spans="1:27">
      <c r="A561" s="23" t="s">
        <v>53</v>
      </c>
      <c r="B561" s="23">
        <f t="shared" si="28"/>
        <v>3924</v>
      </c>
      <c r="C561" s="3">
        <v>39</v>
      </c>
      <c r="D561" s="3">
        <v>24</v>
      </c>
      <c r="E561" s="3">
        <f t="shared" si="24"/>
        <v>1</v>
      </c>
      <c r="F561" s="3">
        <f>IF(AND($D561=1,$E561=1),VLOOKUP($C561,Sheet2!$A:$J,3,0),IF($E561=2,INDEX(Sheet2!G:G,MATCH($C561,Sheet2!$A:$A,0)+2),F560))</f>
        <v>3901</v>
      </c>
      <c r="G561" s="3">
        <f>IF(AND($D561=1,$E561=1),VLOOKUP($C561,Sheet2!$A:$J,4,0),IF($E561=2,INDEX(Sheet2!H:H,MATCH($C561,Sheet2!$A:$A,0)+2),G560))</f>
        <v>3912</v>
      </c>
      <c r="H561" s="3">
        <f>IF(AND($D561=1,$E561=1),VLOOKUP($C561,Sheet2!$A:$J,5,0),IF($E561=2,INDEX(Sheet2!I:I,MATCH($C561,Sheet2!$A:$A,0)+2),H560))</f>
        <v>3911</v>
      </c>
      <c r="I561" s="3">
        <f>IF(AND($D561=1,$E561=1),VLOOKUP($C561,Sheet2!$A:$J,6,0),IF($E561=2,INDEX(Sheet2!J:J,MATCH($C561,Sheet2!$A:$A,0)+2),I560))</f>
        <v>3904</v>
      </c>
      <c r="K561" s="31">
        <v>0</v>
      </c>
      <c r="L561" s="31">
        <v>0</v>
      </c>
      <c r="M561" s="31">
        <v>0</v>
      </c>
      <c r="N561" s="27">
        <f>VLOOKUP(B561,Sheet5!$D:$G,3,0)</f>
        <v>8</v>
      </c>
      <c r="O561" s="27">
        <f>VLOOKUP(B561,Sheet5!$D:$G,4,0)</f>
        <v>100</v>
      </c>
      <c r="P561" s="27" t="s">
        <v>56</v>
      </c>
      <c r="Q561" s="27">
        <f>IFERROR(VLOOKUP(R561,Sheet2!V:X,3,FALSE),VLOOKUP(B561,Sheet5!D:H,5,0))</f>
        <v>340020006</v>
      </c>
      <c r="R561" s="27" t="str">
        <f>IF(E561=2,INDEX(Sheet2!P:P,MATCH(C561,Sheet2!A:A,0)),INDEX(Sheet2!AB:AB,MATCH(N561,Sheet2!AA:AA,0)))</f>
        <v>攻击强化</v>
      </c>
      <c r="S561" s="27" t="str">
        <f>IF($E561=2,INDEX(Sheet2!Q:Q,MATCH($C561,Sheet2!$A:$A,0)),IF(OR(N561=3,N561=8,N561=13,,N561=38),INDEX(Sheet2!$AC:$AC,MATCH($N561,Sheet2!$AA:$AA,0))&amp;O561,INDEX(Sheet2!$AC:$AC,MATCH($N561,Sheet2!$AA:$AA,0))&amp;(O561/10)&amp;"%"))</f>
        <v>觉醒后基础攻击力增加100</v>
      </c>
      <c r="T561" s="3" t="str">
        <f>INDEX(Sheet6!G:G,MATCH(B561,Sheet6!A:A,0))</f>
        <v>1210009,20|1430001,27</v>
      </c>
      <c r="U561" s="3">
        <v>1120001</v>
      </c>
      <c r="V561" s="3">
        <f>INDEX(Sheet6!H:H,MATCH(B561,Sheet6!A:A,0))</f>
        <v>56250</v>
      </c>
      <c r="W561" s="23">
        <v>0</v>
      </c>
      <c r="X561" s="3" t="s">
        <v>1325</v>
      </c>
      <c r="Y561" s="23">
        <v>1120001</v>
      </c>
      <c r="Z561" s="23">
        <v>225000</v>
      </c>
      <c r="AA561" s="27" t="str">
        <f>IF($E561=2,INDEX(Sheet2!Q:Q,MATCH($C561,Sheet2!$A:$A,0)),IF(OR(N561=3,N561=8,N561=13,,N561=38),INDEX(Sheet2!$AC:$AC,MATCH($N561,Sheet2!$AA:$AA,0))&amp;O561,INDEX(Sheet2!$AC:$AC,MATCH($N561,Sheet2!$AA:$AA,0))&amp;(O561/10)&amp;"%"))</f>
        <v>觉醒后基础攻击力增加100</v>
      </c>
    </row>
    <row r="562" spans="1:27">
      <c r="A562" s="23" t="s">
        <v>53</v>
      </c>
      <c r="B562" s="23">
        <f t="shared" si="28"/>
        <v>3925</v>
      </c>
      <c r="C562" s="3">
        <v>39</v>
      </c>
      <c r="D562" s="3">
        <v>25</v>
      </c>
      <c r="E562" s="3">
        <f t="shared" si="24"/>
        <v>1</v>
      </c>
      <c r="F562" s="3">
        <f>IF(AND($D562=1,$E562=1),VLOOKUP($C562,Sheet2!$A:$J,3,0),IF($E562=2,INDEX(Sheet2!G:G,MATCH($C562,Sheet2!$A:$A,0)+2),F561))</f>
        <v>3901</v>
      </c>
      <c r="G562" s="3">
        <f>IF(AND($D562=1,$E562=1),VLOOKUP($C562,Sheet2!$A:$J,4,0),IF($E562=2,INDEX(Sheet2!H:H,MATCH($C562,Sheet2!$A:$A,0)+2),G561))</f>
        <v>3912</v>
      </c>
      <c r="H562" s="3">
        <f>IF(AND($D562=1,$E562=1),VLOOKUP($C562,Sheet2!$A:$J,5,0),IF($E562=2,INDEX(Sheet2!I:I,MATCH($C562,Sheet2!$A:$A,0)+2),H561))</f>
        <v>3911</v>
      </c>
      <c r="I562" s="3">
        <f>IF(AND($D562=1,$E562=1),VLOOKUP($C562,Sheet2!$A:$J,6,0),IF($E562=2,INDEX(Sheet2!J:J,MATCH($C562,Sheet2!$A:$A,0)+2),I561))</f>
        <v>3904</v>
      </c>
      <c r="K562" s="31">
        <v>0</v>
      </c>
      <c r="L562" s="31">
        <v>0</v>
      </c>
      <c r="M562" s="31">
        <v>0</v>
      </c>
      <c r="N562" s="27">
        <f>VLOOKUP(B562,Sheet5!$D:$G,3,0)</f>
        <v>13</v>
      </c>
      <c r="O562" s="27">
        <f>VLOOKUP(B562,Sheet5!$D:$G,4,0)</f>
        <v>130</v>
      </c>
      <c r="P562" s="27" t="s">
        <v>57</v>
      </c>
      <c r="Q562" s="27">
        <f>IFERROR(VLOOKUP(R562,Sheet2!V:X,3,FALSE),VLOOKUP(B562,Sheet5!D:H,5,0))</f>
        <v>340020004</v>
      </c>
      <c r="R562" s="27" t="str">
        <f>IF(E562=2,INDEX(Sheet2!P:P,MATCH(C562,Sheet2!A:A,0)),INDEX(Sheet2!AB:AB,MATCH(N562,Sheet2!AA:AA,0)))</f>
        <v>防御强化</v>
      </c>
      <c r="S562" s="27" t="str">
        <f>IF($E562=2,INDEX(Sheet2!Q:Q,MATCH($C562,Sheet2!$A:$A,0)),IF(OR(N562=3,N562=8,N562=13,,N562=38),INDEX(Sheet2!$AC:$AC,MATCH($N562,Sheet2!$AA:$AA,0))&amp;O562,INDEX(Sheet2!$AC:$AC,MATCH($N562,Sheet2!$AA:$AA,0))&amp;(O562/10)&amp;"%"))</f>
        <v>觉醒后基础防御力增加130</v>
      </c>
      <c r="T562" s="3" t="str">
        <f>INDEX(Sheet6!G:G,MATCH(B562,Sheet6!A:A,0))</f>
        <v>1210009,25|1430001,36</v>
      </c>
      <c r="U562" s="3">
        <v>1120001</v>
      </c>
      <c r="V562" s="3">
        <f>INDEX(Sheet6!H:H,MATCH(B562,Sheet6!A:A,0))</f>
        <v>84250</v>
      </c>
      <c r="W562" s="23">
        <v>0</v>
      </c>
      <c r="X562" s="3" t="s">
        <v>1326</v>
      </c>
      <c r="Y562" s="23">
        <v>1120001</v>
      </c>
      <c r="Z562" s="23">
        <v>337000</v>
      </c>
      <c r="AA562" s="27" t="str">
        <f>IF($E562=2,INDEX(Sheet2!Q:Q,MATCH($C562,Sheet2!$A:$A,0)),IF(OR(N562=3,N562=8,N562=13,,N562=38),INDEX(Sheet2!$AC:$AC,MATCH($N562,Sheet2!$AA:$AA,0))&amp;O562,INDEX(Sheet2!$AC:$AC,MATCH($N562,Sheet2!$AA:$AA,0))&amp;(O562/10)&amp;"%"))</f>
        <v>觉醒后基础防御力增加130</v>
      </c>
    </row>
    <row r="563" spans="1:27">
      <c r="A563" s="23" t="s">
        <v>53</v>
      </c>
      <c r="B563" s="23">
        <f t="shared" si="28"/>
        <v>3926</v>
      </c>
      <c r="C563" s="3">
        <v>39</v>
      </c>
      <c r="D563" s="3">
        <v>26</v>
      </c>
      <c r="E563" s="3">
        <f t="shared" si="24"/>
        <v>1</v>
      </c>
      <c r="F563" s="3">
        <f>IF(AND($D563=1,$E563=1),VLOOKUP($C563,Sheet2!$A:$J,3,0),IF($E563=2,INDEX(Sheet2!G:G,MATCH($C563,Sheet2!$A:$A,0)+2),F562))</f>
        <v>3901</v>
      </c>
      <c r="G563" s="3">
        <f>IF(AND($D563=1,$E563=1),VLOOKUP($C563,Sheet2!$A:$J,4,0),IF($E563=2,INDEX(Sheet2!H:H,MATCH($C563,Sheet2!$A:$A,0)+2),G562))</f>
        <v>3912</v>
      </c>
      <c r="H563" s="3">
        <f>IF(AND($D563=1,$E563=1),VLOOKUP($C563,Sheet2!$A:$J,5,0),IF($E563=2,INDEX(Sheet2!I:I,MATCH($C563,Sheet2!$A:$A,0)+2),H562))</f>
        <v>3911</v>
      </c>
      <c r="I563" s="3">
        <f>IF(AND($D563=1,$E563=1),VLOOKUP($C563,Sheet2!$A:$J,6,0),IF($E563=2,INDEX(Sheet2!J:J,MATCH($C563,Sheet2!$A:$A,0)+2),I562))</f>
        <v>3904</v>
      </c>
      <c r="K563" s="31">
        <v>0</v>
      </c>
      <c r="L563" s="31">
        <v>0</v>
      </c>
      <c r="M563" s="31">
        <v>0</v>
      </c>
      <c r="N563" s="27">
        <f>VLOOKUP(B563,Sheet5!$D:$G,3,0)</f>
        <v>3</v>
      </c>
      <c r="O563" s="27">
        <f>VLOOKUP(B563,Sheet5!$D:$G,4,0)</f>
        <v>1200</v>
      </c>
      <c r="P563" s="27" t="s">
        <v>58</v>
      </c>
      <c r="Q563" s="27">
        <f>IFERROR(VLOOKUP(R563,Sheet2!V:X,3,FALSE),VLOOKUP(B563,Sheet5!D:H,5,0))</f>
        <v>340020010</v>
      </c>
      <c r="R563" s="27" t="str">
        <f>IF(E563=2,INDEX(Sheet2!P:P,MATCH(C563,Sheet2!A:A,0)),INDEX(Sheet2!AB:AB,MATCH(N563,Sheet2!AA:AA,0)))</f>
        <v>生命强化</v>
      </c>
      <c r="S563" s="27" t="str">
        <f>IF($E563=2,INDEX(Sheet2!Q:Q,MATCH($C563,Sheet2!$A:$A,0)),IF(OR(N563=3,N563=8,N563=13,,N563=38),INDEX(Sheet2!$AC:$AC,MATCH($N563,Sheet2!$AA:$AA,0))&amp;O563,INDEX(Sheet2!$AC:$AC,MATCH($N563,Sheet2!$AA:$AA,0))&amp;(O563/10)&amp;"%"))</f>
        <v>觉醒后基础生命上限增加1200</v>
      </c>
      <c r="T563" s="3" t="str">
        <f>INDEX(Sheet6!G:G,MATCH(B563,Sheet6!A:A,0))</f>
        <v>1210009,30|1430001,45</v>
      </c>
      <c r="U563" s="3">
        <v>1120001</v>
      </c>
      <c r="V563" s="3">
        <f>INDEX(Sheet6!H:H,MATCH(B563,Sheet6!A:A,0))</f>
        <v>117750</v>
      </c>
      <c r="W563" s="23">
        <v>0</v>
      </c>
      <c r="X563" s="3" t="s">
        <v>1327</v>
      </c>
      <c r="Y563" s="23">
        <v>1120001</v>
      </c>
      <c r="Z563" s="23">
        <v>471000</v>
      </c>
      <c r="AA563" s="27" t="str">
        <f>IF($E563=2,INDEX(Sheet2!Q:Q,MATCH($C563,Sheet2!$A:$A,0)),IF(OR(N563=3,N563=8,N563=13,,N563=38),INDEX(Sheet2!$AC:$AC,MATCH($N563,Sheet2!$AA:$AA,0))&amp;O563,INDEX(Sheet2!$AC:$AC,MATCH($N563,Sheet2!$AA:$AA,0))&amp;(O563/10)&amp;"%"))</f>
        <v>觉醒后基础生命上限增加1200</v>
      </c>
    </row>
    <row r="564" spans="1:27">
      <c r="A564" s="23" t="s">
        <v>53</v>
      </c>
      <c r="B564" s="23">
        <f t="shared" si="28"/>
        <v>3927</v>
      </c>
      <c r="C564" s="3">
        <v>39</v>
      </c>
      <c r="D564" s="3">
        <v>27</v>
      </c>
      <c r="E564" s="3">
        <f t="shared" si="24"/>
        <v>1</v>
      </c>
      <c r="F564" s="3">
        <f>IF(AND($D564=1,$E564=1),VLOOKUP($C564,Sheet2!$A:$J,3,0),IF($E564=2,INDEX(Sheet2!G:G,MATCH($C564,Sheet2!$A:$A,0)+2),F563))</f>
        <v>3901</v>
      </c>
      <c r="G564" s="3">
        <f>IF(AND($D564=1,$E564=1),VLOOKUP($C564,Sheet2!$A:$J,4,0),IF($E564=2,INDEX(Sheet2!H:H,MATCH($C564,Sheet2!$A:$A,0)+2),G563))</f>
        <v>3912</v>
      </c>
      <c r="H564" s="3">
        <f>IF(AND($D564=1,$E564=1),VLOOKUP($C564,Sheet2!$A:$J,5,0),IF($E564=2,INDEX(Sheet2!I:I,MATCH($C564,Sheet2!$A:$A,0)+2),H563))</f>
        <v>3911</v>
      </c>
      <c r="I564" s="3">
        <f>IF(AND($D564=1,$E564=1),VLOOKUP($C564,Sheet2!$A:$J,6,0),IF($E564=2,INDEX(Sheet2!J:J,MATCH($C564,Sheet2!$A:$A,0)+2),I563))</f>
        <v>3904</v>
      </c>
      <c r="K564" s="31">
        <v>0</v>
      </c>
      <c r="L564" s="31">
        <v>0</v>
      </c>
      <c r="M564" s="31">
        <v>0</v>
      </c>
      <c r="N564" s="27">
        <f>VLOOKUP(B564,Sheet5!$D:$G,3,0)</f>
        <v>8</v>
      </c>
      <c r="O564" s="27">
        <f>VLOOKUP(B564,Sheet5!$D:$G,4,0)</f>
        <v>200</v>
      </c>
      <c r="P564" s="27" t="s">
        <v>59</v>
      </c>
      <c r="Q564" s="27">
        <f>IFERROR(VLOOKUP(R564,Sheet2!V:X,3,FALSE),VLOOKUP(B564,Sheet5!D:H,5,0))</f>
        <v>340020007</v>
      </c>
      <c r="R564" s="27" t="str">
        <f>IF(E564=2,INDEX(Sheet2!P:P,MATCH(C564,Sheet2!A:A,0)),INDEX(Sheet2!AB:AB,MATCH(N564,Sheet2!AA:AA,0)))</f>
        <v>攻击强化</v>
      </c>
      <c r="S564" s="27" t="str">
        <f>IF($E564=2,INDEX(Sheet2!Q:Q,MATCH($C564,Sheet2!$A:$A,0)),IF(OR(N564=3,N564=8,N564=13,,N564=38),INDEX(Sheet2!$AC:$AC,MATCH($N564,Sheet2!$AA:$AA,0))&amp;O564,INDEX(Sheet2!$AC:$AC,MATCH($N564,Sheet2!$AA:$AA,0))&amp;(O564/10)&amp;"%"))</f>
        <v>觉醒后基础攻击力增加200</v>
      </c>
      <c r="T564" s="3" t="str">
        <f>INDEX(Sheet6!G:G,MATCH(B564,Sheet6!A:A,0))</f>
        <v>1210009,40|1430001,54</v>
      </c>
      <c r="U564" s="3">
        <v>1120001</v>
      </c>
      <c r="V564" s="3">
        <f>INDEX(Sheet6!H:H,MATCH(B564,Sheet6!A:A,0))</f>
        <v>161250</v>
      </c>
      <c r="W564" s="23">
        <v>0</v>
      </c>
      <c r="X564" s="3" t="s">
        <v>1328</v>
      </c>
      <c r="Y564" s="23">
        <v>1120001</v>
      </c>
      <c r="Z564" s="23">
        <v>645000</v>
      </c>
      <c r="AA564" s="27" t="str">
        <f>IF($E564=2,INDEX(Sheet2!Q:Q,MATCH($C564,Sheet2!$A:$A,0)),IF(OR(N564=3,N564=8,N564=13,,N564=38),INDEX(Sheet2!$AC:$AC,MATCH($N564,Sheet2!$AA:$AA,0))&amp;O564,INDEX(Sheet2!$AC:$AC,MATCH($N564,Sheet2!$AA:$AA,0))&amp;(O564/10)&amp;"%"))</f>
        <v>觉醒后基础攻击力增加200</v>
      </c>
    </row>
    <row r="565" spans="1:27">
      <c r="A565" s="23" t="s">
        <v>53</v>
      </c>
      <c r="B565" s="23">
        <f t="shared" si="28"/>
        <v>3928</v>
      </c>
      <c r="C565" s="3">
        <v>39</v>
      </c>
      <c r="D565" s="3">
        <v>28</v>
      </c>
      <c r="E565" s="3">
        <f t="shared" si="24"/>
        <v>2</v>
      </c>
      <c r="F565" s="3">
        <f>IF(AND($D565=1,$E565=1),VLOOKUP($C565,Sheet2!$A:$J,3,0),IF($E565=2,INDEX(Sheet2!G:G,MATCH($C565,Sheet2!$A:$A,0)+3),F564))</f>
        <v>3901</v>
      </c>
      <c r="G565" s="3">
        <f>IF(AND($D565=1,$E565=1),VLOOKUP($C565,Sheet2!$A:$J,4,0),IF($E565=2,INDEX(Sheet2!H:H,MATCH($C565,Sheet2!$A:$A,0)+3),G564))</f>
        <v>3912</v>
      </c>
      <c r="H565" s="3">
        <f>IF(AND($D565=1,$E565=1),VLOOKUP($C565,Sheet2!$A:$J,5,0),IF($E565=2,INDEX(Sheet2!I:I,MATCH($C565,Sheet2!$A:$A,0)+3),H564))</f>
        <v>3911</v>
      </c>
      <c r="I565" s="3">
        <f>IF(AND($D565=1,$E565=1),VLOOKUP($C565,Sheet2!$A:$J,6,0),IF($E565=2,INDEX(Sheet2!J:J,MATCH($C565,Sheet2!$A:$A,0)+3),I564))</f>
        <v>3913</v>
      </c>
      <c r="K565" s="31">
        <v>0</v>
      </c>
      <c r="L565" s="31">
        <v>0</v>
      </c>
      <c r="M565" s="31">
        <v>0</v>
      </c>
      <c r="N565" s="27">
        <f>VLOOKUP(B565,Sheet5!$D:$G,3,0)</f>
        <v>0</v>
      </c>
      <c r="O565" s="27">
        <f>VLOOKUP(B565,Sheet5!$D:$G,4,0)</f>
        <v>0</v>
      </c>
      <c r="P565" s="27" t="s">
        <v>60</v>
      </c>
      <c r="Q565" s="27">
        <f>IFERROR(VLOOKUP(R565,Sheet2!V:X,3,FALSE),VLOOKUP(B565,Sheet5!D:H,5,0))</f>
        <v>311003904</v>
      </c>
      <c r="R565" s="27" t="str">
        <f>IF(E565=2,INDEX(Sheet2!P:P,MATCH(C565,Sheet2!A:A,0)+3),INDEX(Sheet2!AB:AB,MATCH(N565,Sheet2!AA:AA,0)))</f>
        <v>影之突袭</v>
      </c>
      <c r="S565" s="27" t="s">
        <v>2341</v>
      </c>
      <c r="T565" s="3" t="str">
        <f>INDEX(Sheet6!G:G,MATCH(B565,Sheet6!A:A,0))</f>
        <v>1431039,9</v>
      </c>
      <c r="U565" s="3">
        <v>1120001</v>
      </c>
      <c r="V565" s="3">
        <f>INDEX(Sheet6!H:H,MATCH(B565,Sheet6!A:A,0))</f>
        <v>217500</v>
      </c>
      <c r="W565" s="23">
        <v>0</v>
      </c>
      <c r="X565" s="3" t="s">
        <v>1329</v>
      </c>
      <c r="Y565" s="23">
        <v>1120001</v>
      </c>
      <c r="Z565" s="23">
        <v>870000</v>
      </c>
      <c r="AA565" s="27" t="str">
        <f>IF($E565=2,INDEX(Sheet2!Q:Q,MATCH($C565,Sheet2!$A:$A,0)+3),IF(OR(N565=3,N565=8,N565=13,,N565=38),INDEX(Sheet2!$AC:$AC,MATCH($N565,Sheet2!$AA:$AA,0))&amp;O565,INDEX(Sheet2!$AC:$AC,MATCH($N565,Sheet2!$AA:$AA,0))&amp;(O565/10)&amp;"%"))</f>
        <v>对全体敌人使用&lt;color=#e56000&gt;幻影打击&lt;/color&gt;造成&lt;color=#e56000&gt;4&lt;/color&gt;段伤害，每段伤害为攻击力的&lt;color=#e56000&gt;35%&lt;/color&gt;，接着使用&lt;color=#e56000&gt;爆裂手里剑&lt;/color&gt;对全体敌人造成攻击力&lt;color=#e56000&gt;60%&lt;/color&gt;的伤害</v>
      </c>
    </row>
    <row r="566" spans="1:27">
      <c r="A566" s="23" t="s">
        <v>53</v>
      </c>
      <c r="B566" s="23">
        <f t="shared" si="25"/>
        <v>4101</v>
      </c>
      <c r="C566" s="3">
        <v>41</v>
      </c>
      <c r="D566" s="3">
        <v>1</v>
      </c>
      <c r="E566" s="3">
        <f t="shared" si="24"/>
        <v>1</v>
      </c>
      <c r="F566" s="3">
        <f>IF(AND($D566=1,$E566=1),VLOOKUP($C566,Sheet2!$A:$J,3,0),IF($E566=2,INDEX(Sheet2!G:G,MATCH($C566,Sheet2!$A:$A,0)),F565))</f>
        <v>4101</v>
      </c>
      <c r="G566" s="3">
        <f>IF(AND($D566=1,$E566=1),VLOOKUP($C566,Sheet2!$A:$J,4,0),IF($E566=2,INDEX(Sheet2!H:H,MATCH($C566,Sheet2!$A:$A,0)),G565))</f>
        <v>0</v>
      </c>
      <c r="H566" s="3">
        <f>IF(AND($D566=1,$E566=1),VLOOKUP($C566,Sheet2!$A:$J,5,0),IF($E566=2,INDEX(Sheet2!I:I,MATCH($C566,Sheet2!$A:$A,0)),H565))</f>
        <v>4103</v>
      </c>
      <c r="I566" s="3">
        <f>IF(AND($D566=1,$E566=1),VLOOKUP($C566,Sheet2!$A:$J,6,0),IF($E566=2,INDEX(Sheet2!J:J,MATCH($C566,Sheet2!$A:$A,0)),I565))</f>
        <v>0</v>
      </c>
      <c r="K566" s="31">
        <v>0</v>
      </c>
      <c r="L566" s="31">
        <v>0</v>
      </c>
      <c r="M566" s="31">
        <v>0</v>
      </c>
      <c r="N566" s="27">
        <f>VLOOKUP(B566,Sheet5!$D:$G,3,0)</f>
        <v>13</v>
      </c>
      <c r="O566" s="27">
        <f>VLOOKUP(B566,Sheet5!$D:$G,4,0)</f>
        <v>52</v>
      </c>
      <c r="P566" s="27" t="s">
        <v>54</v>
      </c>
      <c r="Q566" s="27">
        <f>IFERROR(VLOOKUP(R566,Sheet2!V:X,3,FALSE),VLOOKUP(B566,Sheet5!D:H,5,0))</f>
        <v>340020005</v>
      </c>
      <c r="R566" s="27" t="str">
        <f>IF($E566=2,INDEX(Sheet2!P:P,MATCH($C566,Sheet2!$A:$A,0)),INDEX(Sheet2!$AB:$AB,MATCH($N566,Sheet2!$AA:$AA,0)))</f>
        <v>防御强化</v>
      </c>
      <c r="S566" s="27" t="str">
        <f>IF($E566=2,INDEX(Sheet2!Q:Q,MATCH($C566,Sheet2!$A:$A,0)),IF(OR(N566=3,N566=8,N566=13,,N566=38),INDEX(Sheet2!$AC:$AC,MATCH($N566,Sheet2!$AA:$AA,0))&amp;O566,INDEX(Sheet2!$AC:$AC,MATCH($N566,Sheet2!$AA:$AA,0))&amp;(O566/10)&amp;"%"))</f>
        <v>觉醒后基础防御力增加52</v>
      </c>
      <c r="T566" s="3" t="str">
        <f>INDEX(Sheet6!G:G,MATCH(B566,Sheet6!A:A,0))</f>
        <v>1210003,32</v>
      </c>
      <c r="U566" s="3">
        <v>1120001</v>
      </c>
      <c r="V566" s="3">
        <f>INDEX(Sheet6!H:H,MATCH(B566,Sheet6!A:A,0))</f>
        <v>10400</v>
      </c>
      <c r="W566" s="23">
        <v>0</v>
      </c>
      <c r="X566" s="3" t="str">
        <f>VLOOKUP(B566,Sheet4!A:N,14,FALSE)</f>
        <v>1210001,4|1210002,4|1210003,8</v>
      </c>
      <c r="Y566" s="23">
        <v>1120001</v>
      </c>
      <c r="Z566" s="23">
        <f t="shared" si="26"/>
        <v>104000</v>
      </c>
      <c r="AA566" s="27" t="str">
        <f>IF($E566=2,INDEX(Sheet2!Q:Q,MATCH($C566,Sheet2!$A:$A,0)),IF(OR(N566=3,N566=8,N566=13,,N566=38),INDEX(Sheet2!$AC:$AC,MATCH($N566,Sheet2!$AA:$AA,0))&amp;O566,INDEX(Sheet2!$AC:$AC,MATCH($N566,Sheet2!$AA:$AA,0))&amp;(O566/10)&amp;"%"))</f>
        <v>觉醒后基础防御力增加52</v>
      </c>
    </row>
    <row r="567" spans="1:27">
      <c r="A567" s="23" t="s">
        <v>53</v>
      </c>
      <c r="B567" s="23">
        <f t="shared" si="25"/>
        <v>4102</v>
      </c>
      <c r="C567" s="3">
        <v>41</v>
      </c>
      <c r="D567" s="3">
        <v>2</v>
      </c>
      <c r="E567" s="3">
        <f t="shared" si="24"/>
        <v>1</v>
      </c>
      <c r="F567" s="3">
        <f>IF(AND($D567=1,$E567=1),VLOOKUP($C567,Sheet2!$A:$J,3,0),IF($E567=2,INDEX(Sheet2!G:G,MATCH($C567,Sheet2!$A:$A,0)),F566))</f>
        <v>4101</v>
      </c>
      <c r="G567" s="3">
        <f>IF(AND($D567=1,$E567=1),VLOOKUP($C567,Sheet2!$A:$J,4,0),IF($E567=2,INDEX(Sheet2!H:H,MATCH($C567,Sheet2!$A:$A,0)),G566))</f>
        <v>0</v>
      </c>
      <c r="H567" s="3">
        <f>IF(AND($D567=1,$E567=1),VLOOKUP($C567,Sheet2!$A:$J,5,0),IF($E567=2,INDEX(Sheet2!I:I,MATCH($C567,Sheet2!$A:$A,0)),H566))</f>
        <v>4103</v>
      </c>
      <c r="I567" s="3">
        <f>IF(AND($D567=1,$E567=1),VLOOKUP($C567,Sheet2!$A:$J,6,0),IF($E567=2,INDEX(Sheet2!J:J,MATCH($C567,Sheet2!$A:$A,0)),I566))</f>
        <v>0</v>
      </c>
      <c r="K567" s="31">
        <v>0</v>
      </c>
      <c r="L567" s="31">
        <v>0</v>
      </c>
      <c r="M567" s="31">
        <v>0</v>
      </c>
      <c r="N567" s="27">
        <f>VLOOKUP(B567,Sheet5!$D:$G,3,0)</f>
        <v>3</v>
      </c>
      <c r="O567" s="27">
        <f>VLOOKUP(B567,Sheet5!$D:$G,4,0)</f>
        <v>480</v>
      </c>
      <c r="P567" s="27" t="s">
        <v>55</v>
      </c>
      <c r="Q567" s="27">
        <f>IFERROR(VLOOKUP(R567,Sheet2!V:X,3,FALSE),VLOOKUP(B567,Sheet5!D:H,5,0))</f>
        <v>340020009</v>
      </c>
      <c r="R567" s="27" t="str">
        <f>IF(E567=2,INDEX(Sheet2!P:P,MATCH(C567,Sheet2!A:A,0)),INDEX(Sheet2!AB:AB,MATCH(N567,Sheet2!AA:AA,0)))</f>
        <v>生命强化</v>
      </c>
      <c r="S567" s="27" t="str">
        <f>IF($E567=2,INDEX(Sheet2!Q:Q,MATCH($C567,Sheet2!$A:$A,0)),IF(OR(N567=3,N567=8,N567=13,,N567=38),INDEX(Sheet2!$AC:$AC,MATCH($N567,Sheet2!$AA:$AA,0))&amp;O567,INDEX(Sheet2!$AC:$AC,MATCH($N567,Sheet2!$AA:$AA,0))&amp;(O567/10)&amp;"%"))</f>
        <v>觉醒后基础生命上限增加480</v>
      </c>
      <c r="T567" s="3" t="str">
        <f>INDEX(Sheet6!G:G,MATCH(B567,Sheet6!A:A,0))</f>
        <v>1210003,48</v>
      </c>
      <c r="U567" s="3">
        <v>1120001</v>
      </c>
      <c r="V567" s="3">
        <f>INDEX(Sheet6!H:H,MATCH(B567,Sheet6!A:A,0))</f>
        <v>12000</v>
      </c>
      <c r="W567" s="23">
        <v>0</v>
      </c>
      <c r="X567" s="3" t="str">
        <f>VLOOKUP(B567,Sheet4!A:N,14,FALSE)</f>
        <v>1210001,10|1210002,10|1210003,20</v>
      </c>
      <c r="Y567" s="23">
        <v>1120001</v>
      </c>
      <c r="Z567" s="23">
        <f t="shared" si="26"/>
        <v>120000</v>
      </c>
      <c r="AA567" s="27" t="str">
        <f>IF($E567=2,INDEX(Sheet2!Q:Q,MATCH($C567,Sheet2!$A:$A,0)),IF(OR(N567=3,N567=8,N567=13,,N567=38),INDEX(Sheet2!$AC:$AC,MATCH($N567,Sheet2!$AA:$AA,0))&amp;O567,INDEX(Sheet2!$AC:$AC,MATCH($N567,Sheet2!$AA:$AA,0))&amp;(O567/10)&amp;"%"))</f>
        <v>觉醒后基础生命上限增加480</v>
      </c>
    </row>
    <row r="568" spans="1:27">
      <c r="A568" s="23" t="s">
        <v>53</v>
      </c>
      <c r="B568" s="23">
        <f t="shared" si="25"/>
        <v>4103</v>
      </c>
      <c r="C568" s="3">
        <v>41</v>
      </c>
      <c r="D568" s="3">
        <v>3</v>
      </c>
      <c r="E568" s="3">
        <f t="shared" si="24"/>
        <v>1</v>
      </c>
      <c r="F568" s="3">
        <f>IF(AND($D568=1,$E568=1),VLOOKUP($C568,Sheet2!$A:$J,3,0),IF($E568=2,INDEX(Sheet2!G:G,MATCH($C568,Sheet2!$A:$A,0)),F567))</f>
        <v>4101</v>
      </c>
      <c r="G568" s="3">
        <f>IF(AND($D568=1,$E568=1),VLOOKUP($C568,Sheet2!$A:$J,4,0),IF($E568=2,INDEX(Sheet2!H:H,MATCH($C568,Sheet2!$A:$A,0)),G567))</f>
        <v>0</v>
      </c>
      <c r="H568" s="3">
        <f>IF(AND($D568=1,$E568=1),VLOOKUP($C568,Sheet2!$A:$J,5,0),IF($E568=2,INDEX(Sheet2!I:I,MATCH($C568,Sheet2!$A:$A,0)),H567))</f>
        <v>4103</v>
      </c>
      <c r="I568" s="3">
        <f>IF(AND($D568=1,$E568=1),VLOOKUP($C568,Sheet2!$A:$J,6,0),IF($E568=2,INDEX(Sheet2!J:J,MATCH($C568,Sheet2!$A:$A,0)),I567))</f>
        <v>0</v>
      </c>
      <c r="K568" s="31">
        <v>0</v>
      </c>
      <c r="L568" s="31">
        <v>0</v>
      </c>
      <c r="M568" s="31">
        <v>0</v>
      </c>
      <c r="N568" s="27">
        <f>VLOOKUP(B568,Sheet5!$D:$G,3,0)</f>
        <v>38</v>
      </c>
      <c r="O568" s="27">
        <f>VLOOKUP(B568,Sheet5!$D:$G,4,0)</f>
        <v>12</v>
      </c>
      <c r="P568" s="27" t="s">
        <v>56</v>
      </c>
      <c r="Q568" s="27">
        <f>IFERROR(VLOOKUP(R568,Sheet2!V:X,3,FALSE),VLOOKUP(B568,Sheet5!D:H,5,0))</f>
        <v>340020011</v>
      </c>
      <c r="R568" s="27" t="str">
        <f>IF(E568=2,INDEX(Sheet2!P:P,MATCH(C568,Sheet2!A:A,0)),INDEX(Sheet2!AB:AB,MATCH(N568,Sheet2!AA:AA,0)))</f>
        <v>速度强化</v>
      </c>
      <c r="S568" s="27" t="str">
        <f>IF($E568=2,INDEX(Sheet2!Q:Q,MATCH($C568,Sheet2!$A:$A,0)),IF(OR(N568=3,N568=8,N568=13,,N568=38),INDEX(Sheet2!$AC:$AC,MATCH($N568,Sheet2!$AA:$AA,0))&amp;O568,INDEX(Sheet2!$AC:$AC,MATCH($N568,Sheet2!$AA:$AA,0))&amp;(O568/10)&amp;"%"))</f>
        <v>觉醒后基础速度增加12</v>
      </c>
      <c r="T568" s="3" t="str">
        <f>INDEX(Sheet6!G:G,MATCH(B568,Sheet6!A:A,0))</f>
        <v>1210006,20</v>
      </c>
      <c r="U568" s="3">
        <v>1120001</v>
      </c>
      <c r="V568" s="3">
        <f>INDEX(Sheet6!H:H,MATCH(B568,Sheet6!A:A,0))</f>
        <v>18000</v>
      </c>
      <c r="W568" s="23">
        <v>0</v>
      </c>
      <c r="X568" s="3" t="str">
        <f>VLOOKUP(B568,Sheet4!A:N,14,FALSE)</f>
        <v>1210001,18|1210002,18|1210003,36</v>
      </c>
      <c r="Y568" s="23">
        <v>1120001</v>
      </c>
      <c r="Z568" s="23">
        <f t="shared" si="26"/>
        <v>180000</v>
      </c>
      <c r="AA568" s="27" t="str">
        <f>IF($E568=2,INDEX(Sheet2!Q:Q,MATCH($C568,Sheet2!$A:$A,0)),IF(OR(N568=3,N568=8,N568=13,,N568=38),INDEX(Sheet2!$AC:$AC,MATCH($N568,Sheet2!$AA:$AA,0))&amp;O568,INDEX(Sheet2!$AC:$AC,MATCH($N568,Sheet2!$AA:$AA,0))&amp;(O568/10)&amp;"%"))</f>
        <v>觉醒后基础速度增加12</v>
      </c>
    </row>
    <row r="569" spans="1:27">
      <c r="A569" s="23" t="s">
        <v>53</v>
      </c>
      <c r="B569" s="23">
        <f t="shared" si="25"/>
        <v>4104</v>
      </c>
      <c r="C569" s="3">
        <v>41</v>
      </c>
      <c r="D569" s="3">
        <v>4</v>
      </c>
      <c r="E569" s="3">
        <f t="shared" si="24"/>
        <v>1</v>
      </c>
      <c r="F569" s="3">
        <f>IF(AND($D569=1,$E569=1),VLOOKUP($C569,Sheet2!$A:$J,3,0),IF($E569=2,INDEX(Sheet2!G:G,MATCH($C569,Sheet2!$A:$A,0)),F568))</f>
        <v>4101</v>
      </c>
      <c r="G569" s="3">
        <f>IF(AND($D569=1,$E569=1),VLOOKUP($C569,Sheet2!$A:$J,4,0),IF($E569=2,INDEX(Sheet2!H:H,MATCH($C569,Sheet2!$A:$A,0)),G568))</f>
        <v>0</v>
      </c>
      <c r="H569" s="3">
        <f>IF(AND($D569=1,$E569=1),VLOOKUP($C569,Sheet2!$A:$J,5,0),IF($E569=2,INDEX(Sheet2!I:I,MATCH($C569,Sheet2!$A:$A,0)),H568))</f>
        <v>4103</v>
      </c>
      <c r="I569" s="3">
        <f>IF(AND($D569=1,$E569=1),VLOOKUP($C569,Sheet2!$A:$J,6,0),IF($E569=2,INDEX(Sheet2!J:J,MATCH($C569,Sheet2!$A:$A,0)),I568))</f>
        <v>0</v>
      </c>
      <c r="K569" s="31">
        <v>0</v>
      </c>
      <c r="L569" s="31">
        <v>0</v>
      </c>
      <c r="M569" s="31">
        <v>0</v>
      </c>
      <c r="N569" s="27">
        <f>VLOOKUP(B569,Sheet5!$D:$G,3,0)</f>
        <v>33</v>
      </c>
      <c r="O569" s="27">
        <f>VLOOKUP(B569,Sheet5!$D:$G,4,0)</f>
        <v>40</v>
      </c>
      <c r="P569" s="27" t="s">
        <v>57</v>
      </c>
      <c r="Q569" s="27">
        <f>IFERROR(VLOOKUP(R569,Sheet2!V:X,3,FALSE),VLOOKUP(B569,Sheet5!D:H,5,0))</f>
        <v>340020003</v>
      </c>
      <c r="R569" s="27" t="str">
        <f>IF(E569=2,INDEX(Sheet2!P:P,MATCH(C569,Sheet2!A:A,0)),INDEX(Sheet2!AB:AB,MATCH(N569,Sheet2!AA:AA,0)))</f>
        <v>抵抗强化</v>
      </c>
      <c r="S569" s="27" t="str">
        <f>IF($E569=2,INDEX(Sheet2!Q:Q,MATCH($C569,Sheet2!$A:$A,0)),IF(OR(N569=3,N569=8,N569=13,,N569=38),INDEX(Sheet2!$AC:$AC,MATCH($N569,Sheet2!$AA:$AA,0))&amp;O569,INDEX(Sheet2!$AC:$AC,MATCH($N569,Sheet2!$AA:$AA,0))&amp;(O569/10)&amp;"%"))</f>
        <v>觉醒后基础效果抵抗增加4%</v>
      </c>
      <c r="T569" s="3" t="str">
        <f>INDEX(Sheet6!G:G,MATCH(B569,Sheet6!A:A,0))</f>
        <v>1210006,24</v>
      </c>
      <c r="U569" s="3">
        <v>1120001</v>
      </c>
      <c r="V569" s="3">
        <f>INDEX(Sheet6!H:H,MATCH(B569,Sheet6!A:A,0))</f>
        <v>26900</v>
      </c>
      <c r="W569" s="23">
        <v>0</v>
      </c>
      <c r="X569" s="3" t="str">
        <f>VLOOKUP(B569,Sheet4!A:N,14,FALSE)</f>
        <v>1210001,28|1210002,28|1210003,56</v>
      </c>
      <c r="Y569" s="23">
        <v>1120001</v>
      </c>
      <c r="Z569" s="23">
        <f t="shared" si="26"/>
        <v>269000</v>
      </c>
      <c r="AA569" s="27" t="str">
        <f>IF($E569=2,INDEX(Sheet2!Q:Q,MATCH($C569,Sheet2!$A:$A,0)),IF(OR(N569=3,N569=8,N569=13,,N569=38),INDEX(Sheet2!$AC:$AC,MATCH($N569,Sheet2!$AA:$AA,0))&amp;O569,INDEX(Sheet2!$AC:$AC,MATCH($N569,Sheet2!$AA:$AA,0))&amp;(O569/10)&amp;"%"))</f>
        <v>觉醒后基础效果抵抗增加4%</v>
      </c>
    </row>
    <row r="570" spans="1:27">
      <c r="A570" s="23" t="s">
        <v>53</v>
      </c>
      <c r="B570" s="23">
        <f t="shared" si="25"/>
        <v>4105</v>
      </c>
      <c r="C570" s="3">
        <v>41</v>
      </c>
      <c r="D570" s="3">
        <v>5</v>
      </c>
      <c r="E570" s="3">
        <f t="shared" ref="E570:E633" si="29">IF(N570&gt;0,1,2)</f>
        <v>1</v>
      </c>
      <c r="F570" s="3">
        <f>IF(AND($D570=1,$E570=1),VLOOKUP($C570,Sheet2!$A:$J,3,0),IF($E570=2,INDEX(Sheet2!G:G,MATCH($C570,Sheet2!$A:$A,0)),F569))</f>
        <v>4101</v>
      </c>
      <c r="G570" s="3">
        <f>IF(AND($D570=1,$E570=1),VLOOKUP($C570,Sheet2!$A:$J,4,0),IF($E570=2,INDEX(Sheet2!H:H,MATCH($C570,Sheet2!$A:$A,0)),G569))</f>
        <v>0</v>
      </c>
      <c r="H570" s="3">
        <f>IF(AND($D570=1,$E570=1),VLOOKUP($C570,Sheet2!$A:$J,5,0),IF($E570=2,INDEX(Sheet2!I:I,MATCH($C570,Sheet2!$A:$A,0)),H569))</f>
        <v>4103</v>
      </c>
      <c r="I570" s="3">
        <f>IF(AND($D570=1,$E570=1),VLOOKUP($C570,Sheet2!$A:$J,6,0),IF($E570=2,INDEX(Sheet2!J:J,MATCH($C570,Sheet2!$A:$A,0)),I569))</f>
        <v>0</v>
      </c>
      <c r="K570" s="31">
        <v>0</v>
      </c>
      <c r="L570" s="31">
        <v>0</v>
      </c>
      <c r="M570" s="31">
        <v>0</v>
      </c>
      <c r="N570" s="27">
        <f>VLOOKUP(B570,Sheet5!$D:$G,3,0)</f>
        <v>13</v>
      </c>
      <c r="O570" s="27">
        <f>VLOOKUP(B570,Sheet5!$D:$G,4,0)</f>
        <v>104</v>
      </c>
      <c r="P570" s="27" t="s">
        <v>58</v>
      </c>
      <c r="Q570" s="27">
        <f>IFERROR(VLOOKUP(R570,Sheet2!V:X,3,FALSE),VLOOKUP(B570,Sheet5!D:H,5,0))</f>
        <v>340020004</v>
      </c>
      <c r="R570" s="27" t="str">
        <f>IF(E570=2,INDEX(Sheet2!P:P,MATCH(C570,Sheet2!A:A,0)),INDEX(Sheet2!AB:AB,MATCH(N570,Sheet2!AA:AA,0)))</f>
        <v>防御强化</v>
      </c>
      <c r="S570" s="27" t="str">
        <f>IF($E570=2,INDEX(Sheet2!Q:Q,MATCH($C570,Sheet2!$A:$A,0)),IF(OR(N570=3,N570=8,N570=13,,N570=38),INDEX(Sheet2!$AC:$AC,MATCH($N570,Sheet2!$AA:$AA,0))&amp;O570,INDEX(Sheet2!$AC:$AC,MATCH($N570,Sheet2!$AA:$AA,0))&amp;(O570/10)&amp;"%"))</f>
        <v>觉醒后基础防御力增加104</v>
      </c>
      <c r="T570" s="3" t="str">
        <f>INDEX(Sheet6!G:G,MATCH(B570,Sheet6!A:A,0))</f>
        <v>1210006,32</v>
      </c>
      <c r="U570" s="3">
        <v>1120001</v>
      </c>
      <c r="V570" s="3">
        <f>INDEX(Sheet6!H:H,MATCH(B570,Sheet6!A:A,0))</f>
        <v>37600</v>
      </c>
      <c r="W570" s="23">
        <v>0</v>
      </c>
      <c r="X570" s="3" t="str">
        <f>VLOOKUP(B570,Sheet4!A:N,14,FALSE)</f>
        <v>1210001,40|1210002,40|1210003,80</v>
      </c>
      <c r="Y570" s="23">
        <v>1120001</v>
      </c>
      <c r="Z570" s="23">
        <f t="shared" si="26"/>
        <v>376000</v>
      </c>
      <c r="AA570" s="27" t="str">
        <f>IF($E570=2,INDEX(Sheet2!Q:Q,MATCH($C570,Sheet2!$A:$A,0)),IF(OR(N570=3,N570=8,N570=13,,N570=38),INDEX(Sheet2!$AC:$AC,MATCH($N570,Sheet2!$AA:$AA,0))&amp;O570,INDEX(Sheet2!$AC:$AC,MATCH($N570,Sheet2!$AA:$AA,0))&amp;(O570/10)&amp;"%"))</f>
        <v>觉醒后基础防御力增加104</v>
      </c>
    </row>
    <row r="571" spans="1:27">
      <c r="A571" s="23" t="s">
        <v>53</v>
      </c>
      <c r="B571" s="23">
        <f t="shared" si="25"/>
        <v>4106</v>
      </c>
      <c r="C571" s="3">
        <v>41</v>
      </c>
      <c r="D571" s="3">
        <v>6</v>
      </c>
      <c r="E571" s="3">
        <f t="shared" si="29"/>
        <v>1</v>
      </c>
      <c r="F571" s="3">
        <f>IF(AND($D571=1,$E571=1),VLOOKUP($C571,Sheet2!$A:$J,3,0),IF($E571=2,INDEX(Sheet2!G:G,MATCH($C571,Sheet2!$A:$A,0)),F570))</f>
        <v>4101</v>
      </c>
      <c r="G571" s="3">
        <f>IF(AND($D571=1,$E571=1),VLOOKUP($C571,Sheet2!$A:$J,4,0),IF($E571=2,INDEX(Sheet2!H:H,MATCH($C571,Sheet2!$A:$A,0)),G570))</f>
        <v>0</v>
      </c>
      <c r="H571" s="3">
        <f>IF(AND($D571=1,$E571=1),VLOOKUP($C571,Sheet2!$A:$J,5,0),IF($E571=2,INDEX(Sheet2!I:I,MATCH($C571,Sheet2!$A:$A,0)),H570))</f>
        <v>4103</v>
      </c>
      <c r="I571" s="3">
        <f>IF(AND($D571=1,$E571=1),VLOOKUP($C571,Sheet2!$A:$J,6,0),IF($E571=2,INDEX(Sheet2!J:J,MATCH($C571,Sheet2!$A:$A,0)),I570))</f>
        <v>0</v>
      </c>
      <c r="K571" s="31">
        <v>0</v>
      </c>
      <c r="L571" s="31">
        <v>0</v>
      </c>
      <c r="M571" s="31">
        <v>0</v>
      </c>
      <c r="N571" s="27">
        <f>VLOOKUP(B571,Sheet5!$D:$G,3,0)</f>
        <v>3</v>
      </c>
      <c r="O571" s="27">
        <f>VLOOKUP(B571,Sheet5!$D:$G,4,0)</f>
        <v>960</v>
      </c>
      <c r="P571" s="27" t="s">
        <v>59</v>
      </c>
      <c r="Q571" s="27">
        <f>IFERROR(VLOOKUP(R571,Sheet2!V:X,3,FALSE),VLOOKUP(B571,Sheet5!D:H,5,0))</f>
        <v>340020010</v>
      </c>
      <c r="R571" s="27" t="str">
        <f>IF(E571=2,INDEX(Sheet2!P:P,MATCH(C571,Sheet2!A:A,0)),INDEX(Sheet2!AB:AB,MATCH(N571,Sheet2!AA:AA,0)))</f>
        <v>生命强化</v>
      </c>
      <c r="S571" s="27" t="str">
        <f>IF($E571=2,INDEX(Sheet2!Q:Q,MATCH($C571,Sheet2!$A:$A,0)),IF(OR(N571=3,N571=8,N571=13,,N571=38),INDEX(Sheet2!$AC:$AC,MATCH($N571,Sheet2!$AA:$AA,0))&amp;O571,INDEX(Sheet2!$AC:$AC,MATCH($N571,Sheet2!$AA:$AA,0))&amp;(O571/10)&amp;"%"))</f>
        <v>觉醒后基础生命上限增加960</v>
      </c>
      <c r="T571" s="3" t="str">
        <f>INDEX(Sheet6!G:G,MATCH(B571,Sheet6!A:A,0))</f>
        <v>1210009,12</v>
      </c>
      <c r="U571" s="3">
        <v>1120001</v>
      </c>
      <c r="V571" s="3">
        <f>INDEX(Sheet6!H:H,MATCH(B571,Sheet6!A:A,0))</f>
        <v>51600</v>
      </c>
      <c r="W571" s="23">
        <v>0</v>
      </c>
      <c r="X571" s="3" t="str">
        <f>VLOOKUP(B571,Sheet4!A:N,14,FALSE)</f>
        <v>1210001,54|1210002,54|1210003,108</v>
      </c>
      <c r="Y571" s="23">
        <v>1120001</v>
      </c>
      <c r="Z571" s="23">
        <f t="shared" si="26"/>
        <v>516000</v>
      </c>
      <c r="AA571" s="27" t="str">
        <f>IF($E571=2,INDEX(Sheet2!Q:Q,MATCH($C571,Sheet2!$A:$A,0)),IF(OR(N571=3,N571=8,N571=13,,N571=38),INDEX(Sheet2!$AC:$AC,MATCH($N571,Sheet2!$AA:$AA,0))&amp;O571,INDEX(Sheet2!$AC:$AC,MATCH($N571,Sheet2!$AA:$AA,0))&amp;(O571/10)&amp;"%"))</f>
        <v>觉醒后基础生命上限增加960</v>
      </c>
    </row>
    <row r="572" spans="1:27">
      <c r="A572" s="23" t="s">
        <v>53</v>
      </c>
      <c r="B572" s="23">
        <f t="shared" si="25"/>
        <v>4107</v>
      </c>
      <c r="C572" s="3">
        <v>41</v>
      </c>
      <c r="D572" s="3">
        <v>7</v>
      </c>
      <c r="E572" s="3">
        <f t="shared" si="29"/>
        <v>2</v>
      </c>
      <c r="F572" s="3">
        <f>IF(AND($D572=1,$E572=1),VLOOKUP($C572,Sheet2!$A:$J,3,0),IF($E572=2,INDEX(Sheet2!G:G,MATCH($C572,Sheet2!$A:$A,0)),F571))</f>
        <v>4101</v>
      </c>
      <c r="G572" s="3">
        <f>IF(AND($D572=1,$E572=1),VLOOKUP($C572,Sheet2!$A:$J,4,0),IF($E572=2,INDEX(Sheet2!H:H,MATCH($C572,Sheet2!$A:$A,0)),G571))</f>
        <v>4102</v>
      </c>
      <c r="H572" s="3">
        <f>IF(AND($D572=1,$E572=1),VLOOKUP($C572,Sheet2!$A:$J,5,0),IF($E572=2,INDEX(Sheet2!I:I,MATCH($C572,Sheet2!$A:$A,0)),H571))</f>
        <v>4103</v>
      </c>
      <c r="I572" s="3">
        <f>IF(AND($D572=1,$E572=1),VLOOKUP($C572,Sheet2!$A:$J,6,0),IF($E572=2,INDEX(Sheet2!J:J,MATCH($C572,Sheet2!$A:$A,0)),I571))</f>
        <v>0</v>
      </c>
      <c r="K572" s="31">
        <v>0</v>
      </c>
      <c r="L572" s="31">
        <v>0</v>
      </c>
      <c r="M572" s="31">
        <v>0</v>
      </c>
      <c r="N572" s="27">
        <f>VLOOKUP(B572,Sheet5!$D:$G,3,0)</f>
        <v>0</v>
      </c>
      <c r="O572" s="27">
        <f>VLOOKUP(B572,Sheet5!$D:$G,4,0)</f>
        <v>0</v>
      </c>
      <c r="P572" s="27" t="s">
        <v>60</v>
      </c>
      <c r="Q572" s="27">
        <f>IFERROR(VLOOKUP(R572,Sheet2!V:X,3,FALSE),VLOOKUP(B572,Sheet5!D:H,5,0))</f>
        <v>311004102</v>
      </c>
      <c r="R572" s="27" t="str">
        <f>IF(E572=2,INDEX(Sheet2!P:P,MATCH(C572,Sheet2!A:A,0)),INDEX(Sheet2!AB:AB,MATCH(N572,Sheet2!AA:AA,0)))</f>
        <v>大弟子的幸运</v>
      </c>
      <c r="S572" s="27" t="str">
        <f>IF($E572=2,INDEX(Sheet2!Q:Q,MATCH($C572,Sheet2!$A:$A,0)),IF(OR(N572=3,N572=8,N572=13,,N572=38),INDEX(Sheet2!$AC:$AC,MATCH($N572,Sheet2!$AA:$AA,0))&amp;O572,INDEX(Sheet2!$AC:$AC,MATCH($N572,Sheet2!$AA:$AA,0))&amp;(O572/10)&amp;"%"))</f>
        <v>茶岚子被攻击时有&lt;color=#e56000&gt;30%&lt;/color&gt;几率回复1点能量</v>
      </c>
      <c r="T572" s="3" t="str">
        <f>INDEX(Sheet6!G:G,MATCH(B572,Sheet6!A:A,0))</f>
        <v>1210009,16</v>
      </c>
      <c r="U572" s="3">
        <v>1120001</v>
      </c>
      <c r="V572" s="3">
        <f>INDEX(Sheet6!H:H,MATCH(B572,Sheet6!A:A,0))</f>
        <v>69600</v>
      </c>
      <c r="W572" s="23">
        <v>0</v>
      </c>
      <c r="X572" s="3" t="str">
        <f>VLOOKUP(B572,Sheet4!A:N,14,FALSE)</f>
        <v>1210001,70|1210002,70|1210003,140</v>
      </c>
      <c r="Y572" s="23">
        <v>1120001</v>
      </c>
      <c r="Z572" s="23">
        <f t="shared" si="26"/>
        <v>696000</v>
      </c>
      <c r="AA572" s="27" t="str">
        <f>IF($E572=2,INDEX(Sheet2!Q:Q,MATCH($C572,Sheet2!$A:$A,0)),IF(OR(N572=3,N572=8,N572=13,,N572=38),INDEX(Sheet2!$AC:$AC,MATCH($N572,Sheet2!$AA:$AA,0))&amp;O572,INDEX(Sheet2!$AC:$AC,MATCH($N572,Sheet2!$AA:$AA,0))&amp;(O572/10)&amp;"%"))</f>
        <v>茶岚子被攻击时有&lt;color=#e56000&gt;30%&lt;/color&gt;几率回复1点能量</v>
      </c>
    </row>
    <row r="573" spans="1:27">
      <c r="A573" s="23" t="s">
        <v>53</v>
      </c>
      <c r="B573" s="23">
        <f t="shared" ref="B573:B593" si="30">C573*100+D573</f>
        <v>4108</v>
      </c>
      <c r="C573" s="3">
        <v>41</v>
      </c>
      <c r="D573" s="3">
        <v>8</v>
      </c>
      <c r="E573" s="3">
        <f t="shared" si="29"/>
        <v>1</v>
      </c>
      <c r="F573" s="3">
        <f>IF(AND($D573=1,$E573=1),VLOOKUP($C573,Sheet2!$A:$J,3,0),IF($E573=2,INDEX(Sheet2!G:G,MATCH($C573,Sheet2!$A:$A,0)),F572))</f>
        <v>4101</v>
      </c>
      <c r="G573" s="3">
        <f>IF(AND($D573=1,$E573=1),VLOOKUP($C573,Sheet2!$A:$J,4,0),IF($E573=2,INDEX(Sheet2!H:H,MATCH($C573,Sheet2!$A:$A,0)),G572))</f>
        <v>4102</v>
      </c>
      <c r="H573" s="3">
        <f>IF(AND($D573=1,$E573=1),VLOOKUP($C573,Sheet2!$A:$J,5,0),IF($E573=2,INDEX(Sheet2!I:I,MATCH($C573,Sheet2!$A:$A,0)),H572))</f>
        <v>4103</v>
      </c>
      <c r="I573" s="3">
        <f>IF(AND($D573=1,$E573=1),VLOOKUP($C573,Sheet2!$A:$J,6,0),IF($E573=2,INDEX(Sheet2!J:J,MATCH($C573,Sheet2!$A:$A,0)),I572))</f>
        <v>0</v>
      </c>
      <c r="K573" s="31">
        <v>0</v>
      </c>
      <c r="L573" s="31">
        <v>0</v>
      </c>
      <c r="M573" s="31">
        <v>0</v>
      </c>
      <c r="N573" s="27">
        <f>VLOOKUP(B573,Sheet5!$D:$G,3,0)</f>
        <v>13</v>
      </c>
      <c r="O573" s="27">
        <f>VLOOKUP(B573,Sheet5!$D:$G,4,0)</f>
        <v>52</v>
      </c>
      <c r="P573" s="27" t="s">
        <v>54</v>
      </c>
      <c r="Q573" s="27">
        <f>IFERROR(VLOOKUP(R573,Sheet2!V:X,3,FALSE),VLOOKUP(B573,Sheet5!D:H,5,0))</f>
        <v>340020005</v>
      </c>
      <c r="R573" s="27" t="str">
        <f>IF($E573=2,INDEX(Sheet2!P:P,MATCH($C573,Sheet2!$A:$A,0)),INDEX(Sheet2!$AB:$AB,MATCH($N573,Sheet2!$AA:$AA,0)))</f>
        <v>防御强化</v>
      </c>
      <c r="S573" s="27" t="str">
        <f>IF($E573=2,INDEX(Sheet2!Q:Q,MATCH($C573,Sheet2!$A:$A,0)),IF(OR(N573=3,N573=8,N573=13,,N573=38),INDEX(Sheet2!$AC:$AC,MATCH($N573,Sheet2!$AA:$AA,0))&amp;O573,INDEX(Sheet2!$AC:$AC,MATCH($N573,Sheet2!$AA:$AA,0))&amp;(O573/10)&amp;"%"))</f>
        <v>觉醒后基础防御力增加52</v>
      </c>
      <c r="T573" s="3" t="str">
        <f>INDEX(Sheet6!G:G,MATCH(B573,Sheet6!A:A,0))</f>
        <v>1210009,5|1430002,1</v>
      </c>
      <c r="U573" s="3">
        <v>1120001</v>
      </c>
      <c r="V573" s="3">
        <f>INDEX(Sheet6!H:H,MATCH(B573,Sheet6!A:A,0))</f>
        <v>15600</v>
      </c>
      <c r="W573" s="23">
        <v>0</v>
      </c>
      <c r="X573" s="3" t="s">
        <v>1370</v>
      </c>
      <c r="Y573" s="23">
        <v>1120001</v>
      </c>
      <c r="Z573" s="23">
        <v>66000</v>
      </c>
      <c r="AA573" s="27" t="str">
        <f>IF($E573=2,INDEX(Sheet2!Q:Q,MATCH($C573,Sheet2!$A:$A,0)),IF(OR(N573=3,N573=8,N573=13,,N573=38),INDEX(Sheet2!$AC:$AC,MATCH($N573,Sheet2!$AA:$AA,0))&amp;O573,INDEX(Sheet2!$AC:$AC,MATCH($N573,Sheet2!$AA:$AA,0))&amp;(O573/10)&amp;"%"))</f>
        <v>觉醒后基础防御力增加52</v>
      </c>
    </row>
    <row r="574" spans="1:27">
      <c r="A574" s="23" t="s">
        <v>53</v>
      </c>
      <c r="B574" s="23">
        <f t="shared" si="30"/>
        <v>4109</v>
      </c>
      <c r="C574" s="3">
        <v>41</v>
      </c>
      <c r="D574" s="3">
        <v>9</v>
      </c>
      <c r="E574" s="3">
        <f t="shared" si="29"/>
        <v>1</v>
      </c>
      <c r="F574" s="3">
        <f>IF(AND($D574=1,$E574=1),VLOOKUP($C574,Sheet2!$A:$J,3,0),IF($E574=2,INDEX(Sheet2!G:G,MATCH($C574,Sheet2!$A:$A,0)),F573))</f>
        <v>4101</v>
      </c>
      <c r="G574" s="3">
        <f>IF(AND($D574=1,$E574=1),VLOOKUP($C574,Sheet2!$A:$J,4,0),IF($E574=2,INDEX(Sheet2!H:H,MATCH($C574,Sheet2!$A:$A,0)),G573))</f>
        <v>4102</v>
      </c>
      <c r="H574" s="3">
        <f>IF(AND($D574=1,$E574=1),VLOOKUP($C574,Sheet2!$A:$J,5,0),IF($E574=2,INDEX(Sheet2!I:I,MATCH($C574,Sheet2!$A:$A,0)),H573))</f>
        <v>4103</v>
      </c>
      <c r="I574" s="3">
        <f>IF(AND($D574=1,$E574=1),VLOOKUP($C574,Sheet2!$A:$J,6,0),IF($E574=2,INDEX(Sheet2!J:J,MATCH($C574,Sheet2!$A:$A,0)),I573))</f>
        <v>0</v>
      </c>
      <c r="K574" s="31">
        <v>0</v>
      </c>
      <c r="L574" s="31">
        <v>0</v>
      </c>
      <c r="M574" s="31">
        <v>0</v>
      </c>
      <c r="N574" s="27">
        <f>VLOOKUP(B574,Sheet5!$D:$G,3,0)</f>
        <v>3</v>
      </c>
      <c r="O574" s="27">
        <f>VLOOKUP(B574,Sheet5!$D:$G,4,0)</f>
        <v>480</v>
      </c>
      <c r="P574" s="27" t="s">
        <v>55</v>
      </c>
      <c r="Q574" s="27">
        <f>IFERROR(VLOOKUP(R574,Sheet2!V:X,3,FALSE),VLOOKUP(B574,Sheet5!D:H,5,0))</f>
        <v>340020009</v>
      </c>
      <c r="R574" s="27" t="str">
        <f>IF(E574=2,INDEX(Sheet2!P:P,MATCH(C574,Sheet2!A:A,0)),INDEX(Sheet2!AB:AB,MATCH(N574,Sheet2!AA:AA,0)))</f>
        <v>生命强化</v>
      </c>
      <c r="S574" s="27" t="str">
        <f>IF($E574=2,INDEX(Sheet2!Q:Q,MATCH($C574,Sheet2!$A:$A,0)),IF(OR(N574=3,N574=8,N574=13,,N574=38),INDEX(Sheet2!$AC:$AC,MATCH($N574,Sheet2!$AA:$AA,0))&amp;O574,INDEX(Sheet2!$AC:$AC,MATCH($N574,Sheet2!$AA:$AA,0))&amp;(O574/10)&amp;"%"))</f>
        <v>觉醒后基础生命上限增加480</v>
      </c>
      <c r="T574" s="3" t="str">
        <f>INDEX(Sheet6!G:G,MATCH(B574,Sheet6!A:A,0))</f>
        <v>1210009,8|1430002,2</v>
      </c>
      <c r="U574" s="3">
        <v>1120001</v>
      </c>
      <c r="V574" s="3">
        <f>INDEX(Sheet6!H:H,MATCH(B574,Sheet6!A:A,0))</f>
        <v>18000</v>
      </c>
      <c r="W574" s="23">
        <v>0</v>
      </c>
      <c r="X574" s="3" t="s">
        <v>1323</v>
      </c>
      <c r="Y574" s="23">
        <v>1120001</v>
      </c>
      <c r="Z574" s="23">
        <v>76000</v>
      </c>
      <c r="AA574" s="27" t="str">
        <f>IF($E574=2,INDEX(Sheet2!Q:Q,MATCH($C574,Sheet2!$A:$A,0)),IF(OR(N574=3,N574=8,N574=13,,N574=38),INDEX(Sheet2!$AC:$AC,MATCH($N574,Sheet2!$AA:$AA,0))&amp;O574,INDEX(Sheet2!$AC:$AC,MATCH($N574,Sheet2!$AA:$AA,0))&amp;(O574/10)&amp;"%"))</f>
        <v>觉醒后基础生命上限增加480</v>
      </c>
    </row>
    <row r="575" spans="1:27">
      <c r="A575" s="23" t="s">
        <v>53</v>
      </c>
      <c r="B575" s="23">
        <f t="shared" si="30"/>
        <v>4110</v>
      </c>
      <c r="C575" s="3">
        <v>41</v>
      </c>
      <c r="D575" s="3">
        <v>10</v>
      </c>
      <c r="E575" s="3">
        <f t="shared" si="29"/>
        <v>1</v>
      </c>
      <c r="F575" s="3">
        <f>IF(AND($D575=1,$E575=1),VLOOKUP($C575,Sheet2!$A:$J,3,0),IF($E575=2,INDEX(Sheet2!G:G,MATCH($C575,Sheet2!$A:$A,0)),F574))</f>
        <v>4101</v>
      </c>
      <c r="G575" s="3">
        <f>IF(AND($D575=1,$E575=1),VLOOKUP($C575,Sheet2!$A:$J,4,0),IF($E575=2,INDEX(Sheet2!H:H,MATCH($C575,Sheet2!$A:$A,0)),G574))</f>
        <v>4102</v>
      </c>
      <c r="H575" s="3">
        <f>IF(AND($D575=1,$E575=1),VLOOKUP($C575,Sheet2!$A:$J,5,0),IF($E575=2,INDEX(Sheet2!I:I,MATCH($C575,Sheet2!$A:$A,0)),H574))</f>
        <v>4103</v>
      </c>
      <c r="I575" s="3">
        <f>IF(AND($D575=1,$E575=1),VLOOKUP($C575,Sheet2!$A:$J,6,0),IF($E575=2,INDEX(Sheet2!J:J,MATCH($C575,Sheet2!$A:$A,0)),I574))</f>
        <v>0</v>
      </c>
      <c r="K575" s="31">
        <v>0</v>
      </c>
      <c r="L575" s="31">
        <v>0</v>
      </c>
      <c r="M575" s="31">
        <v>0</v>
      </c>
      <c r="N575" s="27">
        <f>VLOOKUP(B575,Sheet5!$D:$G,3,0)</f>
        <v>13</v>
      </c>
      <c r="O575" s="27">
        <f>VLOOKUP(B575,Sheet5!$D:$G,4,0)</f>
        <v>52</v>
      </c>
      <c r="P575" s="27" t="s">
        <v>56</v>
      </c>
      <c r="Q575" s="27">
        <f>IFERROR(VLOOKUP(R575,Sheet2!V:X,3,FALSE),VLOOKUP(B575,Sheet5!D:H,5,0))</f>
        <v>340020005</v>
      </c>
      <c r="R575" s="27" t="str">
        <f>IF(E575=2,INDEX(Sheet2!P:P,MATCH(C575,Sheet2!A:A,0)),INDEX(Sheet2!AB:AB,MATCH(N575,Sheet2!AA:AA,0)))</f>
        <v>防御强化</v>
      </c>
      <c r="S575" s="27" t="str">
        <f>IF($E575=2,INDEX(Sheet2!Q:Q,MATCH($C575,Sheet2!$A:$A,0)),IF(OR(N575=3,N575=8,N575=13,,N575=38),INDEX(Sheet2!$AC:$AC,MATCH($N575,Sheet2!$AA:$AA,0))&amp;O575,INDEX(Sheet2!$AC:$AC,MATCH($N575,Sheet2!$AA:$AA,0))&amp;(O575/10)&amp;"%"))</f>
        <v>觉醒后基础防御力增加52</v>
      </c>
      <c r="T575" s="3" t="str">
        <f>INDEX(Sheet6!G:G,MATCH(B575,Sheet6!A:A,0))</f>
        <v>1210009,10|1430002,3</v>
      </c>
      <c r="U575" s="3">
        <v>1120001</v>
      </c>
      <c r="V575" s="3">
        <f>INDEX(Sheet6!H:H,MATCH(B575,Sheet6!A:A,0))</f>
        <v>27000</v>
      </c>
      <c r="W575" s="23">
        <v>0</v>
      </c>
      <c r="X575" s="3" t="s">
        <v>1371</v>
      </c>
      <c r="Y575" s="23">
        <v>1120001</v>
      </c>
      <c r="Z575" s="23">
        <v>115000</v>
      </c>
      <c r="AA575" s="27" t="str">
        <f>IF($E575=2,INDEX(Sheet2!Q:Q,MATCH($C575,Sheet2!$A:$A,0)),IF(OR(N575=3,N575=8,N575=13,,N575=38),INDEX(Sheet2!$AC:$AC,MATCH($N575,Sheet2!$AA:$AA,0))&amp;O575,INDEX(Sheet2!$AC:$AC,MATCH($N575,Sheet2!$AA:$AA,0))&amp;(O575/10)&amp;"%"))</f>
        <v>觉醒后基础防御力增加52</v>
      </c>
    </row>
    <row r="576" spans="1:27">
      <c r="A576" s="23" t="s">
        <v>53</v>
      </c>
      <c r="B576" s="23">
        <f t="shared" si="30"/>
        <v>4111</v>
      </c>
      <c r="C576" s="3">
        <v>41</v>
      </c>
      <c r="D576" s="3">
        <v>11</v>
      </c>
      <c r="E576" s="3">
        <f t="shared" si="29"/>
        <v>1</v>
      </c>
      <c r="F576" s="3">
        <f>IF(AND($D576=1,$E576=1),VLOOKUP($C576,Sheet2!$A:$J,3,0),IF($E576=2,INDEX(Sheet2!G:G,MATCH($C576,Sheet2!$A:$A,0)),F575))</f>
        <v>4101</v>
      </c>
      <c r="G576" s="3">
        <f>IF(AND($D576=1,$E576=1),VLOOKUP($C576,Sheet2!$A:$J,4,0),IF($E576=2,INDEX(Sheet2!H:H,MATCH($C576,Sheet2!$A:$A,0)),G575))</f>
        <v>4102</v>
      </c>
      <c r="H576" s="3">
        <f>IF(AND($D576=1,$E576=1),VLOOKUP($C576,Sheet2!$A:$J,5,0),IF($E576=2,INDEX(Sheet2!I:I,MATCH($C576,Sheet2!$A:$A,0)),H575))</f>
        <v>4103</v>
      </c>
      <c r="I576" s="3">
        <f>IF(AND($D576=1,$E576=1),VLOOKUP($C576,Sheet2!$A:$J,6,0),IF($E576=2,INDEX(Sheet2!J:J,MATCH($C576,Sheet2!$A:$A,0)),I575))</f>
        <v>0</v>
      </c>
      <c r="K576" s="31">
        <v>0</v>
      </c>
      <c r="L576" s="31">
        <v>0</v>
      </c>
      <c r="M576" s="31">
        <v>0</v>
      </c>
      <c r="N576" s="27">
        <f>VLOOKUP(B576,Sheet5!$D:$G,3,0)</f>
        <v>33</v>
      </c>
      <c r="O576" s="27">
        <f>VLOOKUP(B576,Sheet5!$D:$G,4,0)</f>
        <v>40</v>
      </c>
      <c r="P576" s="27" t="s">
        <v>57</v>
      </c>
      <c r="Q576" s="27">
        <f>IFERROR(VLOOKUP(R576,Sheet2!V:X,3,FALSE),VLOOKUP(B576,Sheet5!D:H,5,0))</f>
        <v>340020003</v>
      </c>
      <c r="R576" s="27" t="str">
        <f>IF(E576=2,INDEX(Sheet2!P:P,MATCH(C576,Sheet2!A:A,0)),INDEX(Sheet2!AB:AB,MATCH(N576,Sheet2!AA:AA,0)))</f>
        <v>抵抗强化</v>
      </c>
      <c r="S576" s="27" t="str">
        <f>IF($E576=2,INDEX(Sheet2!Q:Q,MATCH($C576,Sheet2!$A:$A,0)),IF(OR(N576=3,N576=8,N576=13,,N576=38),INDEX(Sheet2!$AC:$AC,MATCH($N576,Sheet2!$AA:$AA,0))&amp;O576,INDEX(Sheet2!$AC:$AC,MATCH($N576,Sheet2!$AA:$AA,0))&amp;(O576/10)&amp;"%"))</f>
        <v>觉醒后基础效果抵抗增加4%</v>
      </c>
      <c r="T576" s="3" t="str">
        <f>INDEX(Sheet6!G:G,MATCH(B576,Sheet6!A:A,0))</f>
        <v>1210009,12|1430002,4</v>
      </c>
      <c r="U576" s="3">
        <v>1120001</v>
      </c>
      <c r="V576" s="3">
        <f>INDEX(Sheet6!H:H,MATCH(B576,Sheet6!A:A,0))</f>
        <v>40350</v>
      </c>
      <c r="W576" s="23">
        <v>0</v>
      </c>
      <c r="X576" s="3" t="s">
        <v>1372</v>
      </c>
      <c r="Y576" s="23">
        <v>1120001</v>
      </c>
      <c r="Z576" s="23">
        <v>172000</v>
      </c>
      <c r="AA576" s="27" t="str">
        <f>IF($E576=2,INDEX(Sheet2!Q:Q,MATCH($C576,Sheet2!$A:$A,0)),IF(OR(N576=3,N576=8,N576=13,,N576=38),INDEX(Sheet2!$AC:$AC,MATCH($N576,Sheet2!$AA:$AA,0))&amp;O576,INDEX(Sheet2!$AC:$AC,MATCH($N576,Sheet2!$AA:$AA,0))&amp;(O576/10)&amp;"%"))</f>
        <v>觉醒后基础效果抵抗增加4%</v>
      </c>
    </row>
    <row r="577" spans="1:27">
      <c r="A577" s="23" t="s">
        <v>53</v>
      </c>
      <c r="B577" s="23">
        <f t="shared" si="30"/>
        <v>4112</v>
      </c>
      <c r="C577" s="3">
        <v>41</v>
      </c>
      <c r="D577" s="3">
        <v>12</v>
      </c>
      <c r="E577" s="3">
        <f t="shared" si="29"/>
        <v>1</v>
      </c>
      <c r="F577" s="3">
        <f>IF(AND($D577=1,$E577=1),VLOOKUP($C577,Sheet2!$A:$J,3,0),IF($E577=2,INDEX(Sheet2!G:G,MATCH($C577,Sheet2!$A:$A,0)),F576))</f>
        <v>4101</v>
      </c>
      <c r="G577" s="3">
        <f>IF(AND($D577=1,$E577=1),VLOOKUP($C577,Sheet2!$A:$J,4,0),IF($E577=2,INDEX(Sheet2!H:H,MATCH($C577,Sheet2!$A:$A,0)),G576))</f>
        <v>4102</v>
      </c>
      <c r="H577" s="3">
        <f>IF(AND($D577=1,$E577=1),VLOOKUP($C577,Sheet2!$A:$J,5,0),IF($E577=2,INDEX(Sheet2!I:I,MATCH($C577,Sheet2!$A:$A,0)),H576))</f>
        <v>4103</v>
      </c>
      <c r="I577" s="3">
        <f>IF(AND($D577=1,$E577=1),VLOOKUP($C577,Sheet2!$A:$J,6,0),IF($E577=2,INDEX(Sheet2!J:J,MATCH($C577,Sheet2!$A:$A,0)),I576))</f>
        <v>0</v>
      </c>
      <c r="K577" s="31">
        <v>0</v>
      </c>
      <c r="L577" s="31">
        <v>0</v>
      </c>
      <c r="M577" s="31">
        <v>0</v>
      </c>
      <c r="N577" s="27">
        <f>VLOOKUP(B577,Sheet5!$D:$G,3,0)</f>
        <v>13</v>
      </c>
      <c r="O577" s="27">
        <f>VLOOKUP(B577,Sheet5!$D:$G,4,0)</f>
        <v>104</v>
      </c>
      <c r="P577" s="27" t="s">
        <v>58</v>
      </c>
      <c r="Q577" s="27">
        <f>IFERROR(VLOOKUP(R577,Sheet2!V:X,3,FALSE),VLOOKUP(B577,Sheet5!D:H,5,0))</f>
        <v>340020004</v>
      </c>
      <c r="R577" s="27" t="str">
        <f>IF(E577=2,INDEX(Sheet2!P:P,MATCH(C577,Sheet2!A:A,0)),INDEX(Sheet2!AB:AB,MATCH(N577,Sheet2!AA:AA,0)))</f>
        <v>防御强化</v>
      </c>
      <c r="S577" s="27" t="str">
        <f>IF($E577=2,INDEX(Sheet2!Q:Q,MATCH($C577,Sheet2!$A:$A,0)),IF(OR(N577=3,N577=8,N577=13,,N577=38),INDEX(Sheet2!$AC:$AC,MATCH($N577,Sheet2!$AA:$AA,0))&amp;O577,INDEX(Sheet2!$AC:$AC,MATCH($N577,Sheet2!$AA:$AA,0))&amp;(O577/10)&amp;"%"))</f>
        <v>觉醒后基础防御力增加104</v>
      </c>
      <c r="T577" s="3" t="str">
        <f>INDEX(Sheet6!G:G,MATCH(B577,Sheet6!A:A,0))</f>
        <v>1210009,16|1430002,5</v>
      </c>
      <c r="U577" s="3">
        <v>1120001</v>
      </c>
      <c r="V577" s="3">
        <f>INDEX(Sheet6!H:H,MATCH(B577,Sheet6!A:A,0))</f>
        <v>56400</v>
      </c>
      <c r="W577" s="23">
        <v>0</v>
      </c>
      <c r="X577" s="3" t="s">
        <v>1373</v>
      </c>
      <c r="Y577" s="23">
        <v>1120001</v>
      </c>
      <c r="Z577" s="23">
        <v>240000</v>
      </c>
      <c r="AA577" s="27" t="str">
        <f>IF($E577=2,INDEX(Sheet2!Q:Q,MATCH($C577,Sheet2!$A:$A,0)),IF(OR(N577=3,N577=8,N577=13,,N577=38),INDEX(Sheet2!$AC:$AC,MATCH($N577,Sheet2!$AA:$AA,0))&amp;O577,INDEX(Sheet2!$AC:$AC,MATCH($N577,Sheet2!$AA:$AA,0))&amp;(O577/10)&amp;"%"))</f>
        <v>觉醒后基础防御力增加104</v>
      </c>
    </row>
    <row r="578" spans="1:27">
      <c r="A578" s="23" t="s">
        <v>53</v>
      </c>
      <c r="B578" s="23">
        <f t="shared" si="30"/>
        <v>4113</v>
      </c>
      <c r="C578" s="3">
        <v>41</v>
      </c>
      <c r="D578" s="3">
        <v>13</v>
      </c>
      <c r="E578" s="3">
        <f t="shared" si="29"/>
        <v>1</v>
      </c>
      <c r="F578" s="3">
        <f>IF(AND($D578=1,$E578=1),VLOOKUP($C578,Sheet2!$A:$J,3,0),IF($E578=2,INDEX(Sheet2!G:G,MATCH($C578,Sheet2!$A:$A,0)),F577))</f>
        <v>4101</v>
      </c>
      <c r="G578" s="3">
        <f>IF(AND($D578=1,$E578=1),VLOOKUP($C578,Sheet2!$A:$J,4,0),IF($E578=2,INDEX(Sheet2!H:H,MATCH($C578,Sheet2!$A:$A,0)),G577))</f>
        <v>4102</v>
      </c>
      <c r="H578" s="3">
        <f>IF(AND($D578=1,$E578=1),VLOOKUP($C578,Sheet2!$A:$J,5,0),IF($E578=2,INDEX(Sheet2!I:I,MATCH($C578,Sheet2!$A:$A,0)),H577))</f>
        <v>4103</v>
      </c>
      <c r="I578" s="3">
        <f>IF(AND($D578=1,$E578=1),VLOOKUP($C578,Sheet2!$A:$J,6,0),IF($E578=2,INDEX(Sheet2!J:J,MATCH($C578,Sheet2!$A:$A,0)),I577))</f>
        <v>0</v>
      </c>
      <c r="K578" s="31">
        <v>0</v>
      </c>
      <c r="L578" s="31">
        <v>0</v>
      </c>
      <c r="M578" s="31">
        <v>0</v>
      </c>
      <c r="N578" s="27">
        <f>VLOOKUP(B578,Sheet5!$D:$G,3,0)</f>
        <v>3</v>
      </c>
      <c r="O578" s="27">
        <f>VLOOKUP(B578,Sheet5!$D:$G,4,0)</f>
        <v>960</v>
      </c>
      <c r="P578" s="27" t="s">
        <v>59</v>
      </c>
      <c r="Q578" s="27">
        <f>IFERROR(VLOOKUP(R578,Sheet2!V:X,3,FALSE),VLOOKUP(B578,Sheet5!D:H,5,0))</f>
        <v>340020010</v>
      </c>
      <c r="R578" s="27" t="str">
        <f>IF(E578=2,INDEX(Sheet2!P:P,MATCH(C578,Sheet2!A:A,0)),INDEX(Sheet2!AB:AB,MATCH(N578,Sheet2!AA:AA,0)))</f>
        <v>生命强化</v>
      </c>
      <c r="S578" s="27" t="str">
        <f>IF($E578=2,INDEX(Sheet2!Q:Q,MATCH($C578,Sheet2!$A:$A,0)),IF(OR(N578=3,N578=8,N578=13,,N578=38),INDEX(Sheet2!$AC:$AC,MATCH($N578,Sheet2!$AA:$AA,0))&amp;O578,INDEX(Sheet2!$AC:$AC,MATCH($N578,Sheet2!$AA:$AA,0))&amp;(O578/10)&amp;"%"))</f>
        <v>觉醒后基础生命上限增加960</v>
      </c>
      <c r="T578" s="3" t="str">
        <f>INDEX(Sheet6!G:G,MATCH(B578,Sheet6!A:A,0))</f>
        <v>1210009,18|1430002,6</v>
      </c>
      <c r="U578" s="3">
        <v>1120001</v>
      </c>
      <c r="V578" s="3">
        <f>INDEX(Sheet6!H:H,MATCH(B578,Sheet6!A:A,0))</f>
        <v>77400</v>
      </c>
      <c r="W578" s="23">
        <v>0</v>
      </c>
      <c r="X578" s="3" t="s">
        <v>1374</v>
      </c>
      <c r="Y578" s="23">
        <v>1120001</v>
      </c>
      <c r="Z578" s="23">
        <v>329000</v>
      </c>
      <c r="AA578" s="27" t="str">
        <f>IF($E578=2,INDEX(Sheet2!Q:Q,MATCH($C578,Sheet2!$A:$A,0)),IF(OR(N578=3,N578=8,N578=13,,N578=38),INDEX(Sheet2!$AC:$AC,MATCH($N578,Sheet2!$AA:$AA,0))&amp;O578,INDEX(Sheet2!$AC:$AC,MATCH($N578,Sheet2!$AA:$AA,0))&amp;(O578/10)&amp;"%"))</f>
        <v>觉醒后基础生命上限增加960</v>
      </c>
    </row>
    <row r="579" spans="1:27">
      <c r="A579" s="23" t="s">
        <v>53</v>
      </c>
      <c r="B579" s="23">
        <f t="shared" si="30"/>
        <v>4114</v>
      </c>
      <c r="C579" s="3">
        <v>41</v>
      </c>
      <c r="D579" s="3">
        <v>14</v>
      </c>
      <c r="E579" s="3">
        <f t="shared" si="29"/>
        <v>2</v>
      </c>
      <c r="F579" s="3">
        <f>IF(AND($D579=1,$E579=1),VLOOKUP($C579,Sheet2!$A:$J,3,0),IF($E579=2,INDEX(Sheet2!G:G,MATCH($C579,Sheet2!$A:$A,0)+1),F578))</f>
        <v>4101</v>
      </c>
      <c r="G579" s="3">
        <f>IF(AND($D579=1,$E579=1),VLOOKUP($C579,Sheet2!$A:$J,4,0),IF($E579=2,INDEX(Sheet2!H:H,MATCH($C579,Sheet2!$A:$A,0)+1),G578))</f>
        <v>4102</v>
      </c>
      <c r="H579" s="3">
        <f>IF(AND($D579=1,$E579=1),VLOOKUP($C579,Sheet2!$A:$J,5,0),IF($E579=2,INDEX(Sheet2!I:I,MATCH($C579,Sheet2!$A:$A,0)+1),H578))</f>
        <v>4104</v>
      </c>
      <c r="I579" s="3">
        <f>IF(AND($D579=1,$E579=1),VLOOKUP($C579,Sheet2!$A:$J,6,0),IF($E579=2,INDEX(Sheet2!J:J,MATCH($C579,Sheet2!$A:$A,0)+1),I578))</f>
        <v>0</v>
      </c>
      <c r="K579" s="31">
        <v>0</v>
      </c>
      <c r="L579" s="31">
        <v>0</v>
      </c>
      <c r="M579" s="31">
        <v>0</v>
      </c>
      <c r="N579" s="27">
        <f>VLOOKUP(B579,Sheet5!$D:$G,3,0)</f>
        <v>0</v>
      </c>
      <c r="O579" s="27">
        <f>VLOOKUP(B579,Sheet5!$D:$G,4,0)</f>
        <v>0</v>
      </c>
      <c r="P579" s="27" t="s">
        <v>60</v>
      </c>
      <c r="Q579" s="27">
        <f>IFERROR(VLOOKUP(R579,Sheet2!V:X,3,FALSE),VLOOKUP(B579,Sheet5!D:H,5,0))</f>
        <v>311004103</v>
      </c>
      <c r="R579" s="27" t="str">
        <f>IF(E579=2,INDEX(Sheet2!P:P,MATCH(C579,Sheet2!A:A,0)+1),INDEX(Sheet2!AB:AB,MATCH(N579,Sheet2!AA:AA,0)))</f>
        <v>激励</v>
      </c>
      <c r="S579" s="27" t="s">
        <v>2342</v>
      </c>
      <c r="T579" s="3" t="str">
        <f>INDEX(Sheet6!G:G,MATCH(B579,Sheet6!A:A,0))</f>
        <v>1430004,1</v>
      </c>
      <c r="U579" s="3">
        <v>1120001</v>
      </c>
      <c r="V579" s="3">
        <f>INDEX(Sheet6!H:H,MATCH(B579,Sheet6!A:A,0))</f>
        <v>104400</v>
      </c>
      <c r="W579" s="23">
        <v>0</v>
      </c>
      <c r="X579" s="3" t="s">
        <v>1326</v>
      </c>
      <c r="Y579" s="23">
        <v>1120001</v>
      </c>
      <c r="Z579" s="23">
        <v>444000</v>
      </c>
      <c r="AA579" s="27" t="str">
        <f>IF($E579=2,INDEX(Sheet2!Q:Q,MATCH($C579,Sheet2!$A:$A,0)+1),IF(OR(N579=3,N579=8,N579=13,,N579=38),INDEX(Sheet2!$AC:$AC,MATCH($N579,Sheet2!$AA:$AA,0))&amp;O579,INDEX(Sheet2!$AC:$AC,MATCH($N579,Sheet2!$AA:$AA,0))&amp;(O579/10)&amp;"%"))</f>
        <v>给大佬递茶，增加我方&lt;color=#e56000&gt;55%&lt;/color&gt;的&lt;color=#f2b600&gt;S能量&lt;/color&gt;。（技能cd：4回合）</v>
      </c>
    </row>
    <row r="580" spans="1:27">
      <c r="A580" s="23" t="s">
        <v>53</v>
      </c>
      <c r="B580" s="23">
        <f t="shared" si="30"/>
        <v>4115</v>
      </c>
      <c r="C580" s="3">
        <v>41</v>
      </c>
      <c r="D580" s="3">
        <v>15</v>
      </c>
      <c r="E580" s="3">
        <f t="shared" si="29"/>
        <v>1</v>
      </c>
      <c r="F580" s="3">
        <f>IF(AND($D580=1,$E580=1),VLOOKUP($C580,Sheet2!$A:$J,3,0),IF($E580=2,INDEX(Sheet2!G:G,MATCH($C580,Sheet2!$A:$A,0)+1),F579))</f>
        <v>4101</v>
      </c>
      <c r="G580" s="3">
        <f>IF(AND($D580=1,$E580=1),VLOOKUP($C580,Sheet2!$A:$J,4,0),IF($E580=2,INDEX(Sheet2!H:H,MATCH($C580,Sheet2!$A:$A,0)+1),G579))</f>
        <v>4102</v>
      </c>
      <c r="H580" s="3">
        <f>IF(AND($D580=1,$E580=1),VLOOKUP($C580,Sheet2!$A:$J,5,0),IF($E580=2,INDEX(Sheet2!I:I,MATCH($C580,Sheet2!$A:$A,0)+1),H579))</f>
        <v>4104</v>
      </c>
      <c r="I580" s="3">
        <f>IF(AND($D580=1,$E580=1),VLOOKUP($C580,Sheet2!$A:$J,6,0),IF($E580=2,INDEX(Sheet2!J:J,MATCH($C580,Sheet2!$A:$A,0)+1),I579))</f>
        <v>0</v>
      </c>
      <c r="K580" s="31">
        <v>0</v>
      </c>
      <c r="L580" s="31">
        <v>0</v>
      </c>
      <c r="M580" s="31">
        <v>0</v>
      </c>
      <c r="N580" s="27">
        <f>VLOOKUP(B580,Sheet5!$D:$G,3,0)</f>
        <v>13</v>
      </c>
      <c r="O580" s="27">
        <f>VLOOKUP(B580,Sheet5!$D:$G,4,0)</f>
        <v>52</v>
      </c>
      <c r="P580" s="27" t="s">
        <v>54</v>
      </c>
      <c r="Q580" s="27">
        <f>IFERROR(VLOOKUP(R580,Sheet2!V:X,3,FALSE),VLOOKUP(B580,Sheet5!D:H,5,0))</f>
        <v>340020005</v>
      </c>
      <c r="R580" s="27" t="str">
        <f>IF($E580=2,INDEX(Sheet2!P:P,MATCH($C580,Sheet2!$A:$A,0)),INDEX(Sheet2!$AB:$AB,MATCH($N580,Sheet2!$AA:$AA,0)))</f>
        <v>防御强化</v>
      </c>
      <c r="S580" s="27" t="str">
        <f>IF($E580=2,INDEX(Sheet2!Q:Q,MATCH($C580,Sheet2!$A:$A,0)),IF(OR(N580=3,N580=8,N580=13,,N580=38),INDEX(Sheet2!$AC:$AC,MATCH($N580,Sheet2!$AA:$AA,0))&amp;O580,INDEX(Sheet2!$AC:$AC,MATCH($N580,Sheet2!$AA:$AA,0))&amp;(O580/10)&amp;"%"))</f>
        <v>觉醒后基础防御力增加52</v>
      </c>
      <c r="T580" s="3" t="str">
        <f>INDEX(Sheet6!G:G,MATCH(B580,Sheet6!A:A,0))</f>
        <v>1210009,7|1430002,3</v>
      </c>
      <c r="U580" s="3">
        <v>1120001</v>
      </c>
      <c r="V580" s="3">
        <f>INDEX(Sheet6!H:H,MATCH(B580,Sheet6!A:A,0))</f>
        <v>20800</v>
      </c>
      <c r="W580" s="23">
        <v>0</v>
      </c>
      <c r="X580" s="3" t="s">
        <v>1370</v>
      </c>
      <c r="Y580" s="23">
        <v>1120001</v>
      </c>
      <c r="Z580" s="23">
        <v>66000</v>
      </c>
      <c r="AA580" s="27" t="str">
        <f>IF($E580=2,INDEX(Sheet2!Q:Q,MATCH($C580,Sheet2!$A:$A,0)),IF(OR(N580=3,N580=8,N580=13,,N580=38),INDEX(Sheet2!$AC:$AC,MATCH($N580,Sheet2!$AA:$AA,0))&amp;O580,INDEX(Sheet2!$AC:$AC,MATCH($N580,Sheet2!$AA:$AA,0))&amp;(O580/10)&amp;"%"))</f>
        <v>觉醒后基础防御力增加52</v>
      </c>
    </row>
    <row r="581" spans="1:27">
      <c r="A581" s="23" t="s">
        <v>53</v>
      </c>
      <c r="B581" s="23">
        <f t="shared" si="30"/>
        <v>4116</v>
      </c>
      <c r="C581" s="3">
        <v>41</v>
      </c>
      <c r="D581" s="3">
        <v>16</v>
      </c>
      <c r="E581" s="3">
        <f t="shared" si="29"/>
        <v>1</v>
      </c>
      <c r="F581" s="3">
        <f>IF(AND($D581=1,$E581=1),VLOOKUP($C581,Sheet2!$A:$J,3,0),IF($E581=2,INDEX(Sheet2!G:G,MATCH($C581,Sheet2!$A:$A,0)+1),F580))</f>
        <v>4101</v>
      </c>
      <c r="G581" s="3">
        <f>IF(AND($D581=1,$E581=1),VLOOKUP($C581,Sheet2!$A:$J,4,0),IF($E581=2,INDEX(Sheet2!H:H,MATCH($C581,Sheet2!$A:$A,0)+1),G580))</f>
        <v>4102</v>
      </c>
      <c r="H581" s="3">
        <f>IF(AND($D581=1,$E581=1),VLOOKUP($C581,Sheet2!$A:$J,5,0),IF($E581=2,INDEX(Sheet2!I:I,MATCH($C581,Sheet2!$A:$A,0)+1),H580))</f>
        <v>4104</v>
      </c>
      <c r="I581" s="3">
        <f>IF(AND($D581=1,$E581=1),VLOOKUP($C581,Sheet2!$A:$J,6,0),IF($E581=2,INDEX(Sheet2!J:J,MATCH($C581,Sheet2!$A:$A,0)+1),I580))</f>
        <v>0</v>
      </c>
      <c r="K581" s="31">
        <v>0</v>
      </c>
      <c r="L581" s="31">
        <v>0</v>
      </c>
      <c r="M581" s="31">
        <v>0</v>
      </c>
      <c r="N581" s="27">
        <f>VLOOKUP(B581,Sheet5!$D:$G,3,0)</f>
        <v>3</v>
      </c>
      <c r="O581" s="27">
        <f>VLOOKUP(B581,Sheet5!$D:$G,4,0)</f>
        <v>480</v>
      </c>
      <c r="P581" s="27" t="s">
        <v>55</v>
      </c>
      <c r="Q581" s="27">
        <f>IFERROR(VLOOKUP(R581,Sheet2!V:X,3,FALSE),VLOOKUP(B581,Sheet5!D:H,5,0))</f>
        <v>340020009</v>
      </c>
      <c r="R581" s="27" t="str">
        <f>IF(E581=2,INDEX(Sheet2!P:P,MATCH(C581,Sheet2!A:A,0)),INDEX(Sheet2!AB:AB,MATCH(N581,Sheet2!AA:AA,0)))</f>
        <v>生命强化</v>
      </c>
      <c r="S581" s="27" t="str">
        <f>IF($E581=2,INDEX(Sheet2!Q:Q,MATCH($C581,Sheet2!$A:$A,0)),IF(OR(N581=3,N581=8,N581=13,,N581=38),INDEX(Sheet2!$AC:$AC,MATCH($N581,Sheet2!$AA:$AA,0))&amp;O581,INDEX(Sheet2!$AC:$AC,MATCH($N581,Sheet2!$AA:$AA,0))&amp;(O581/10)&amp;"%"))</f>
        <v>觉醒后基础生命上限增加480</v>
      </c>
      <c r="T581" s="3" t="str">
        <f>INDEX(Sheet6!G:G,MATCH(B581,Sheet6!A:A,0))</f>
        <v>1210009,11|1430002,6</v>
      </c>
      <c r="U581" s="3">
        <v>1120001</v>
      </c>
      <c r="V581" s="3">
        <f>INDEX(Sheet6!H:H,MATCH(B581,Sheet6!A:A,0))</f>
        <v>24000</v>
      </c>
      <c r="W581" s="23">
        <v>0</v>
      </c>
      <c r="X581" s="3" t="s">
        <v>1323</v>
      </c>
      <c r="Y581" s="23">
        <v>1120001</v>
      </c>
      <c r="Z581" s="23">
        <v>76000</v>
      </c>
      <c r="AA581" s="27" t="str">
        <f>IF($E581=2,INDEX(Sheet2!Q:Q,MATCH($C581,Sheet2!$A:$A,0)),IF(OR(N581=3,N581=8,N581=13,,N581=38),INDEX(Sheet2!$AC:$AC,MATCH($N581,Sheet2!$AA:$AA,0))&amp;O581,INDEX(Sheet2!$AC:$AC,MATCH($N581,Sheet2!$AA:$AA,0))&amp;(O581/10)&amp;"%"))</f>
        <v>觉醒后基础生命上限增加480</v>
      </c>
    </row>
    <row r="582" spans="1:27">
      <c r="A582" s="23" t="s">
        <v>53</v>
      </c>
      <c r="B582" s="23">
        <f t="shared" si="30"/>
        <v>4117</v>
      </c>
      <c r="C582" s="3">
        <v>41</v>
      </c>
      <c r="D582" s="3">
        <v>17</v>
      </c>
      <c r="E582" s="3">
        <f t="shared" si="29"/>
        <v>1</v>
      </c>
      <c r="F582" s="3">
        <f>IF(AND($D582=1,$E582=1),VLOOKUP($C582,Sheet2!$A:$J,3,0),IF($E582=2,INDEX(Sheet2!G:G,MATCH($C582,Sheet2!$A:$A,0)+1),F581))</f>
        <v>4101</v>
      </c>
      <c r="G582" s="3">
        <f>IF(AND($D582=1,$E582=1),VLOOKUP($C582,Sheet2!$A:$J,4,0),IF($E582=2,INDEX(Sheet2!H:H,MATCH($C582,Sheet2!$A:$A,0)+1),G581))</f>
        <v>4102</v>
      </c>
      <c r="H582" s="3">
        <f>IF(AND($D582=1,$E582=1),VLOOKUP($C582,Sheet2!$A:$J,5,0),IF($E582=2,INDEX(Sheet2!I:I,MATCH($C582,Sheet2!$A:$A,0)+1),H581))</f>
        <v>4104</v>
      </c>
      <c r="I582" s="3">
        <f>IF(AND($D582=1,$E582=1),VLOOKUP($C582,Sheet2!$A:$J,6,0),IF($E582=2,INDEX(Sheet2!J:J,MATCH($C582,Sheet2!$A:$A,0)+1),I581))</f>
        <v>0</v>
      </c>
      <c r="K582" s="31">
        <v>0</v>
      </c>
      <c r="L582" s="31">
        <v>0</v>
      </c>
      <c r="M582" s="31">
        <v>0</v>
      </c>
      <c r="N582" s="27">
        <f>VLOOKUP(B582,Sheet5!$D:$G,3,0)</f>
        <v>13</v>
      </c>
      <c r="O582" s="27">
        <f>VLOOKUP(B582,Sheet5!$D:$G,4,0)</f>
        <v>52</v>
      </c>
      <c r="P582" s="27" t="s">
        <v>56</v>
      </c>
      <c r="Q582" s="27">
        <f>IFERROR(VLOOKUP(R582,Sheet2!V:X,3,FALSE),VLOOKUP(B582,Sheet5!D:H,5,0))</f>
        <v>340020005</v>
      </c>
      <c r="R582" s="27" t="str">
        <f>IF(E582=2,INDEX(Sheet2!P:P,MATCH(C582,Sheet2!A:A,0)),INDEX(Sheet2!AB:AB,MATCH(N582,Sheet2!AA:AA,0)))</f>
        <v>防御强化</v>
      </c>
      <c r="S582" s="27" t="str">
        <f>IF($E582=2,INDEX(Sheet2!Q:Q,MATCH($C582,Sheet2!$A:$A,0)),IF(OR(N582=3,N582=8,N582=13,,N582=38),INDEX(Sheet2!$AC:$AC,MATCH($N582,Sheet2!$AA:$AA,0))&amp;O582,INDEX(Sheet2!$AC:$AC,MATCH($N582,Sheet2!$AA:$AA,0))&amp;(O582/10)&amp;"%"))</f>
        <v>觉醒后基础防御力增加52</v>
      </c>
      <c r="T582" s="3" t="str">
        <f>INDEX(Sheet6!G:G,MATCH(B582,Sheet6!A:A,0))</f>
        <v>1210009,13|1430002,9</v>
      </c>
      <c r="U582" s="3">
        <v>1120001</v>
      </c>
      <c r="V582" s="3">
        <f>INDEX(Sheet6!H:H,MATCH(B582,Sheet6!A:A,0))</f>
        <v>36000</v>
      </c>
      <c r="W582" s="23">
        <v>0</v>
      </c>
      <c r="X582" s="3" t="s">
        <v>1371</v>
      </c>
      <c r="Y582" s="23">
        <v>1120001</v>
      </c>
      <c r="Z582" s="23">
        <v>115000</v>
      </c>
      <c r="AA582" s="27" t="str">
        <f>IF($E582=2,INDEX(Sheet2!Q:Q,MATCH($C582,Sheet2!$A:$A,0)),IF(OR(N582=3,N582=8,N582=13,,N582=38),INDEX(Sheet2!$AC:$AC,MATCH($N582,Sheet2!$AA:$AA,0))&amp;O582,INDEX(Sheet2!$AC:$AC,MATCH($N582,Sheet2!$AA:$AA,0))&amp;(O582/10)&amp;"%"))</f>
        <v>觉醒后基础防御力增加52</v>
      </c>
    </row>
    <row r="583" spans="1:27">
      <c r="A583" s="23" t="s">
        <v>53</v>
      </c>
      <c r="B583" s="23">
        <f t="shared" si="30"/>
        <v>4118</v>
      </c>
      <c r="C583" s="3">
        <v>41</v>
      </c>
      <c r="D583" s="3">
        <v>18</v>
      </c>
      <c r="E583" s="3">
        <f t="shared" si="29"/>
        <v>1</v>
      </c>
      <c r="F583" s="3">
        <f>IF(AND($D583=1,$E583=1),VLOOKUP($C583,Sheet2!$A:$J,3,0),IF($E583=2,INDEX(Sheet2!G:G,MATCH($C583,Sheet2!$A:$A,0)+1),F582))</f>
        <v>4101</v>
      </c>
      <c r="G583" s="3">
        <f>IF(AND($D583=1,$E583=1),VLOOKUP($C583,Sheet2!$A:$J,4,0),IF($E583=2,INDEX(Sheet2!H:H,MATCH($C583,Sheet2!$A:$A,0)+1),G582))</f>
        <v>4102</v>
      </c>
      <c r="H583" s="3">
        <f>IF(AND($D583=1,$E583=1),VLOOKUP($C583,Sheet2!$A:$J,5,0),IF($E583=2,INDEX(Sheet2!I:I,MATCH($C583,Sheet2!$A:$A,0)+1),H582))</f>
        <v>4104</v>
      </c>
      <c r="I583" s="3">
        <f>IF(AND($D583=1,$E583=1),VLOOKUP($C583,Sheet2!$A:$J,6,0),IF($E583=2,INDEX(Sheet2!J:J,MATCH($C583,Sheet2!$A:$A,0)+1),I582))</f>
        <v>0</v>
      </c>
      <c r="K583" s="31">
        <v>0</v>
      </c>
      <c r="L583" s="31">
        <v>0</v>
      </c>
      <c r="M583" s="31">
        <v>0</v>
      </c>
      <c r="N583" s="27">
        <f>VLOOKUP(B583,Sheet5!$D:$G,3,0)</f>
        <v>33</v>
      </c>
      <c r="O583" s="27">
        <f>VLOOKUP(B583,Sheet5!$D:$G,4,0)</f>
        <v>40</v>
      </c>
      <c r="P583" s="27" t="s">
        <v>57</v>
      </c>
      <c r="Q583" s="27">
        <f>IFERROR(VLOOKUP(R583,Sheet2!V:X,3,FALSE),VLOOKUP(B583,Sheet5!D:H,5,0))</f>
        <v>340020003</v>
      </c>
      <c r="R583" s="27" t="str">
        <f>IF(E583=2,INDEX(Sheet2!P:P,MATCH(C583,Sheet2!A:A,0)),INDEX(Sheet2!AB:AB,MATCH(N583,Sheet2!AA:AA,0)))</f>
        <v>抵抗强化</v>
      </c>
      <c r="S583" s="27" t="str">
        <f>IF($E583=2,INDEX(Sheet2!Q:Q,MATCH($C583,Sheet2!$A:$A,0)),IF(OR(N583=3,N583=8,N583=13,,N583=38),INDEX(Sheet2!$AC:$AC,MATCH($N583,Sheet2!$AA:$AA,0))&amp;O583,INDEX(Sheet2!$AC:$AC,MATCH($N583,Sheet2!$AA:$AA,0))&amp;(O583/10)&amp;"%"))</f>
        <v>觉醒后基础效果抵抗增加4%</v>
      </c>
      <c r="T583" s="3" t="str">
        <f>INDEX(Sheet6!G:G,MATCH(B583,Sheet6!A:A,0))</f>
        <v>1210009,16|1430002,12</v>
      </c>
      <c r="U583" s="3">
        <v>1120001</v>
      </c>
      <c r="V583" s="3">
        <f>INDEX(Sheet6!H:H,MATCH(B583,Sheet6!A:A,0))</f>
        <v>53800</v>
      </c>
      <c r="W583" s="23">
        <v>0</v>
      </c>
      <c r="X583" s="3" t="s">
        <v>1372</v>
      </c>
      <c r="Y583" s="23">
        <v>1120001</v>
      </c>
      <c r="Z583" s="23">
        <v>172000</v>
      </c>
      <c r="AA583" s="27" t="str">
        <f>IF($E583=2,INDEX(Sheet2!Q:Q,MATCH($C583,Sheet2!$A:$A,0)),IF(OR(N583=3,N583=8,N583=13,,N583=38),INDEX(Sheet2!$AC:$AC,MATCH($N583,Sheet2!$AA:$AA,0))&amp;O583,INDEX(Sheet2!$AC:$AC,MATCH($N583,Sheet2!$AA:$AA,0))&amp;(O583/10)&amp;"%"))</f>
        <v>觉醒后基础效果抵抗增加4%</v>
      </c>
    </row>
    <row r="584" spans="1:27">
      <c r="A584" s="23" t="s">
        <v>53</v>
      </c>
      <c r="B584" s="23">
        <f t="shared" si="30"/>
        <v>4119</v>
      </c>
      <c r="C584" s="3">
        <v>41</v>
      </c>
      <c r="D584" s="3">
        <v>19</v>
      </c>
      <c r="E584" s="3">
        <f t="shared" si="29"/>
        <v>1</v>
      </c>
      <c r="F584" s="3">
        <f>IF(AND($D584=1,$E584=1),VLOOKUP($C584,Sheet2!$A:$J,3,0),IF($E584=2,INDEX(Sheet2!G:G,MATCH($C584,Sheet2!$A:$A,0)+1),F583))</f>
        <v>4101</v>
      </c>
      <c r="G584" s="3">
        <f>IF(AND($D584=1,$E584=1),VLOOKUP($C584,Sheet2!$A:$J,4,0),IF($E584=2,INDEX(Sheet2!H:H,MATCH($C584,Sheet2!$A:$A,0)+1),G583))</f>
        <v>4102</v>
      </c>
      <c r="H584" s="3">
        <f>IF(AND($D584=1,$E584=1),VLOOKUP($C584,Sheet2!$A:$J,5,0),IF($E584=2,INDEX(Sheet2!I:I,MATCH($C584,Sheet2!$A:$A,0)+1),H583))</f>
        <v>4104</v>
      </c>
      <c r="I584" s="3">
        <f>IF(AND($D584=1,$E584=1),VLOOKUP($C584,Sheet2!$A:$J,6,0),IF($E584=2,INDEX(Sheet2!J:J,MATCH($C584,Sheet2!$A:$A,0)+1),I583))</f>
        <v>0</v>
      </c>
      <c r="K584" s="31">
        <v>0</v>
      </c>
      <c r="L584" s="31">
        <v>0</v>
      </c>
      <c r="M584" s="31">
        <v>0</v>
      </c>
      <c r="N584" s="27">
        <f>VLOOKUP(B584,Sheet5!$D:$G,3,0)</f>
        <v>13</v>
      </c>
      <c r="O584" s="27">
        <f>VLOOKUP(B584,Sheet5!$D:$G,4,0)</f>
        <v>104</v>
      </c>
      <c r="P584" s="27" t="s">
        <v>58</v>
      </c>
      <c r="Q584" s="27">
        <f>IFERROR(VLOOKUP(R584,Sheet2!V:X,3,FALSE),VLOOKUP(B584,Sheet5!D:H,5,0))</f>
        <v>340020004</v>
      </c>
      <c r="R584" s="27" t="str">
        <f>IF(E584=2,INDEX(Sheet2!P:P,MATCH(C584,Sheet2!A:A,0)),INDEX(Sheet2!AB:AB,MATCH(N584,Sheet2!AA:AA,0)))</f>
        <v>防御强化</v>
      </c>
      <c r="S584" s="27" t="str">
        <f>IF($E584=2,INDEX(Sheet2!Q:Q,MATCH($C584,Sheet2!$A:$A,0)),IF(OR(N584=3,N584=8,N584=13,,N584=38),INDEX(Sheet2!$AC:$AC,MATCH($N584,Sheet2!$AA:$AA,0))&amp;O584,INDEX(Sheet2!$AC:$AC,MATCH($N584,Sheet2!$AA:$AA,0))&amp;(O584/10)&amp;"%"))</f>
        <v>觉醒后基础防御力增加104</v>
      </c>
      <c r="T584" s="3" t="str">
        <f>INDEX(Sheet6!G:G,MATCH(B584,Sheet6!A:A,0))</f>
        <v>1210009,21|1430002,15</v>
      </c>
      <c r="U584" s="3">
        <v>1120001</v>
      </c>
      <c r="V584" s="3">
        <f>INDEX(Sheet6!H:H,MATCH(B584,Sheet6!A:A,0))</f>
        <v>75200</v>
      </c>
      <c r="W584" s="23">
        <v>0</v>
      </c>
      <c r="X584" s="3" t="s">
        <v>1373</v>
      </c>
      <c r="Y584" s="23">
        <v>1120001</v>
      </c>
      <c r="Z584" s="23">
        <v>240000</v>
      </c>
      <c r="AA584" s="27" t="str">
        <f>IF($E584=2,INDEX(Sheet2!Q:Q,MATCH($C584,Sheet2!$A:$A,0)),IF(OR(N584=3,N584=8,N584=13,,N584=38),INDEX(Sheet2!$AC:$AC,MATCH($N584,Sheet2!$AA:$AA,0))&amp;O584,INDEX(Sheet2!$AC:$AC,MATCH($N584,Sheet2!$AA:$AA,0))&amp;(O584/10)&amp;"%"))</f>
        <v>觉醒后基础防御力增加104</v>
      </c>
    </row>
    <row r="585" spans="1:27">
      <c r="A585" s="23" t="s">
        <v>53</v>
      </c>
      <c r="B585" s="23">
        <f t="shared" si="30"/>
        <v>4120</v>
      </c>
      <c r="C585" s="3">
        <v>41</v>
      </c>
      <c r="D585" s="3">
        <v>20</v>
      </c>
      <c r="E585" s="3">
        <f t="shared" si="29"/>
        <v>1</v>
      </c>
      <c r="F585" s="3">
        <f>IF(AND($D585=1,$E585=1),VLOOKUP($C585,Sheet2!$A:$J,3,0),IF($E585=2,INDEX(Sheet2!G:G,MATCH($C585,Sheet2!$A:$A,0)+1),F584))</f>
        <v>4101</v>
      </c>
      <c r="G585" s="3">
        <f>IF(AND($D585=1,$E585=1),VLOOKUP($C585,Sheet2!$A:$J,4,0),IF($E585=2,INDEX(Sheet2!H:H,MATCH($C585,Sheet2!$A:$A,0)+1),G584))</f>
        <v>4102</v>
      </c>
      <c r="H585" s="3">
        <f>IF(AND($D585=1,$E585=1),VLOOKUP($C585,Sheet2!$A:$J,5,0),IF($E585=2,INDEX(Sheet2!I:I,MATCH($C585,Sheet2!$A:$A,0)+1),H584))</f>
        <v>4104</v>
      </c>
      <c r="I585" s="3">
        <f>IF(AND($D585=1,$E585=1),VLOOKUP($C585,Sheet2!$A:$J,6,0),IF($E585=2,INDEX(Sheet2!J:J,MATCH($C585,Sheet2!$A:$A,0)+1),I584))</f>
        <v>0</v>
      </c>
      <c r="K585" s="31">
        <v>0</v>
      </c>
      <c r="L585" s="31">
        <v>0</v>
      </c>
      <c r="M585" s="31">
        <v>0</v>
      </c>
      <c r="N585" s="27">
        <f>VLOOKUP(B585,Sheet5!$D:$G,3,0)</f>
        <v>3</v>
      </c>
      <c r="O585" s="27">
        <f>VLOOKUP(B585,Sheet5!$D:$G,4,0)</f>
        <v>960</v>
      </c>
      <c r="P585" s="27" t="s">
        <v>59</v>
      </c>
      <c r="Q585" s="27">
        <f>IFERROR(VLOOKUP(R585,Sheet2!V:X,3,FALSE),VLOOKUP(B585,Sheet5!D:H,5,0))</f>
        <v>340020010</v>
      </c>
      <c r="R585" s="27" t="str">
        <f>IF(E585=2,INDEX(Sheet2!P:P,MATCH(C585,Sheet2!A:A,0)),INDEX(Sheet2!AB:AB,MATCH(N585,Sheet2!AA:AA,0)))</f>
        <v>生命强化</v>
      </c>
      <c r="S585" s="27" t="str">
        <f>IF($E585=2,INDEX(Sheet2!Q:Q,MATCH($C585,Sheet2!$A:$A,0)),IF(OR(N585=3,N585=8,N585=13,,N585=38),INDEX(Sheet2!$AC:$AC,MATCH($N585,Sheet2!$AA:$AA,0))&amp;O585,INDEX(Sheet2!$AC:$AC,MATCH($N585,Sheet2!$AA:$AA,0))&amp;(O585/10)&amp;"%"))</f>
        <v>觉醒后基础生命上限增加960</v>
      </c>
      <c r="T585" s="3" t="str">
        <f>INDEX(Sheet6!G:G,MATCH(B585,Sheet6!A:A,0))</f>
        <v>1210009,24|1430002,18</v>
      </c>
      <c r="U585" s="3">
        <v>1120001</v>
      </c>
      <c r="V585" s="3">
        <f>INDEX(Sheet6!H:H,MATCH(B585,Sheet6!A:A,0))</f>
        <v>103200</v>
      </c>
      <c r="W585" s="23">
        <v>0</v>
      </c>
      <c r="X585" s="3" t="s">
        <v>1374</v>
      </c>
      <c r="Y585" s="23">
        <v>1120001</v>
      </c>
      <c r="Z585" s="23">
        <v>329000</v>
      </c>
      <c r="AA585" s="27" t="str">
        <f>IF($E585=2,INDEX(Sheet2!Q:Q,MATCH($C585,Sheet2!$A:$A,0)),IF(OR(N585=3,N585=8,N585=13,,N585=38),INDEX(Sheet2!$AC:$AC,MATCH($N585,Sheet2!$AA:$AA,0))&amp;O585,INDEX(Sheet2!$AC:$AC,MATCH($N585,Sheet2!$AA:$AA,0))&amp;(O585/10)&amp;"%"))</f>
        <v>觉醒后基础生命上限增加960</v>
      </c>
    </row>
    <row r="586" spans="1:27">
      <c r="A586" s="23" t="s">
        <v>53</v>
      </c>
      <c r="B586" s="23">
        <f t="shared" si="30"/>
        <v>4121</v>
      </c>
      <c r="C586" s="3">
        <v>41</v>
      </c>
      <c r="D586" s="3">
        <v>21</v>
      </c>
      <c r="E586" s="3">
        <f t="shared" si="29"/>
        <v>2</v>
      </c>
      <c r="F586" s="3">
        <f>IF(AND($D586=1,$E586=1),VLOOKUP($C586,Sheet2!$A:$J,3,0),IF($E586=2,INDEX(Sheet2!G:G,MATCH($C586,Sheet2!$A:$A,0)+2),F585))</f>
        <v>4101</v>
      </c>
      <c r="G586" s="3">
        <f>IF(AND($D586=1,$E586=1),VLOOKUP($C586,Sheet2!$A:$J,4,0),IF($E586=2,INDEX(Sheet2!H:H,MATCH($C586,Sheet2!$A:$A,0)+2),G585))</f>
        <v>4105</v>
      </c>
      <c r="H586" s="3">
        <f>IF(AND($D586=1,$E586=1),VLOOKUP($C586,Sheet2!$A:$J,5,0),IF($E586=2,INDEX(Sheet2!I:I,MATCH($C586,Sheet2!$A:$A,0)+2),H585))</f>
        <v>4104</v>
      </c>
      <c r="I586" s="3">
        <f>IF(AND($D586=1,$E586=1),VLOOKUP($C586,Sheet2!$A:$J,6,0),IF($E586=2,INDEX(Sheet2!J:J,MATCH($C586,Sheet2!$A:$A,0)+2),I585))</f>
        <v>0</v>
      </c>
      <c r="K586" s="31">
        <v>0</v>
      </c>
      <c r="L586" s="31">
        <v>0</v>
      </c>
      <c r="M586" s="31">
        <v>0</v>
      </c>
      <c r="N586" s="27">
        <f>VLOOKUP(B586,Sheet5!$D:$G,3,0)</f>
        <v>0</v>
      </c>
      <c r="O586" s="27">
        <f>VLOOKUP(B586,Sheet5!$D:$G,4,0)</f>
        <v>0</v>
      </c>
      <c r="P586" s="27" t="s">
        <v>60</v>
      </c>
      <c r="Q586" s="27">
        <f>IFERROR(VLOOKUP(R586,Sheet2!V:X,3,FALSE),VLOOKUP(B586,Sheet5!D:H,5,0))</f>
        <v>311004102</v>
      </c>
      <c r="R586" s="27" t="str">
        <f>IF(E586=2,INDEX(Sheet2!P:P,MATCH(C586,Sheet2!A:A,0)+2),INDEX(Sheet2!AB:AB,MATCH(N586,Sheet2!AA:AA,0)))</f>
        <v>大弟子的幸运</v>
      </c>
      <c r="S586" s="27" t="s">
        <v>2343</v>
      </c>
      <c r="T586" s="3" t="str">
        <f>INDEX(Sheet6!G:G,MATCH(B586,Sheet6!A:A,0))</f>
        <v>1430004,3</v>
      </c>
      <c r="U586" s="3">
        <v>1120001</v>
      </c>
      <c r="V586" s="3">
        <f>INDEX(Sheet6!H:H,MATCH(B586,Sheet6!A:A,0))</f>
        <v>139200</v>
      </c>
      <c r="W586" s="23">
        <v>0</v>
      </c>
      <c r="X586" s="3" t="s">
        <v>1326</v>
      </c>
      <c r="Y586" s="23">
        <v>1120001</v>
      </c>
      <c r="Z586" s="23">
        <v>444000</v>
      </c>
      <c r="AA586" s="27" t="str">
        <f>IF($E586=2,INDEX(Sheet2!Q:Q,MATCH($C586,Sheet2!$A:$A,0)+2),IF(OR(N586=3,N586=8,N586=13,,N586=38),INDEX(Sheet2!$AC:$AC,MATCH($N586,Sheet2!$AA:$AA,0))&amp;O586,INDEX(Sheet2!$AC:$AC,MATCH($N586,Sheet2!$AA:$AA,0))&amp;(O586/10)&amp;"%"))</f>
        <v>茶岚子被攻击时有&lt;color=#e56000&gt;35%&lt;/color&gt;几率回复1点能量</v>
      </c>
    </row>
    <row r="587" spans="1:27">
      <c r="A587" s="23" t="s">
        <v>53</v>
      </c>
      <c r="B587" s="23">
        <f t="shared" si="30"/>
        <v>4122</v>
      </c>
      <c r="C587" s="3">
        <v>41</v>
      </c>
      <c r="D587" s="3">
        <v>22</v>
      </c>
      <c r="E587" s="3">
        <f t="shared" si="29"/>
        <v>1</v>
      </c>
      <c r="F587" s="3">
        <f>IF(AND($D587=1,$E587=1),VLOOKUP($C587,Sheet2!$A:$J,3,0),IF($E587=2,INDEX(Sheet2!G:G,MATCH($C587,Sheet2!$A:$A,0)+2),F586))</f>
        <v>4101</v>
      </c>
      <c r="G587" s="3">
        <f>IF(AND($D587=1,$E587=1),VLOOKUP($C587,Sheet2!$A:$J,4,0),IF($E587=2,INDEX(Sheet2!H:H,MATCH($C587,Sheet2!$A:$A,0)+2),G586))</f>
        <v>4105</v>
      </c>
      <c r="H587" s="3">
        <f>IF(AND($D587=1,$E587=1),VLOOKUP($C587,Sheet2!$A:$J,5,0),IF($E587=2,INDEX(Sheet2!I:I,MATCH($C587,Sheet2!$A:$A,0)+2),H586))</f>
        <v>4104</v>
      </c>
      <c r="I587" s="3">
        <f>IF(AND($D587=1,$E587=1),VLOOKUP($C587,Sheet2!$A:$J,6,0),IF($E587=2,INDEX(Sheet2!J:J,MATCH($C587,Sheet2!$A:$A,0)+2),I586))</f>
        <v>0</v>
      </c>
      <c r="K587" s="31">
        <v>0</v>
      </c>
      <c r="L587" s="31">
        <v>0</v>
      </c>
      <c r="M587" s="31">
        <v>0</v>
      </c>
      <c r="N587" s="27">
        <f>VLOOKUP(B587,Sheet5!$D:$G,3,0)</f>
        <v>13</v>
      </c>
      <c r="O587" s="27">
        <f>VLOOKUP(B587,Sheet5!$D:$G,4,0)</f>
        <v>52</v>
      </c>
      <c r="P587" s="27" t="s">
        <v>54</v>
      </c>
      <c r="Q587" s="27">
        <f>IFERROR(VLOOKUP(R587,Sheet2!V:X,3,FALSE),VLOOKUP(B587,Sheet5!D:H,5,0))</f>
        <v>340020005</v>
      </c>
      <c r="R587" s="27" t="str">
        <f>IF($E587=2,INDEX(Sheet2!P:P,MATCH($C587,Sheet2!$A:$A,0)),INDEX(Sheet2!$AB:$AB,MATCH($N587,Sheet2!$AA:$AA,0)))</f>
        <v>防御强化</v>
      </c>
      <c r="S587" s="27" t="str">
        <f>IF($E587=2,INDEX(Sheet2!Q:Q,MATCH($C587,Sheet2!$A:$A,0)),IF(OR(N587=3,N587=8,N587=13,,N587=38),INDEX(Sheet2!$AC:$AC,MATCH($N587,Sheet2!$AA:$AA,0))&amp;O587,INDEX(Sheet2!$AC:$AC,MATCH($N587,Sheet2!$AA:$AA,0))&amp;(O587/10)&amp;"%"))</f>
        <v>觉醒后基础防御力增加52</v>
      </c>
      <c r="T587" s="3" t="str">
        <f>INDEX(Sheet6!G:G,MATCH(B587,Sheet6!A:A,0))</f>
        <v>1210009,9|1430002,9</v>
      </c>
      <c r="U587" s="3">
        <v>1120001</v>
      </c>
      <c r="V587" s="3">
        <f>INDEX(Sheet6!H:H,MATCH(B587,Sheet6!A:A,0))</f>
        <v>26000</v>
      </c>
      <c r="W587" s="23">
        <v>0</v>
      </c>
      <c r="X587" s="3" t="s">
        <v>1370</v>
      </c>
      <c r="Y587" s="23">
        <v>1120001</v>
      </c>
      <c r="Z587" s="23">
        <v>66000</v>
      </c>
      <c r="AA587" s="27" t="str">
        <f>IF($E587=2,INDEX(Sheet2!Q:Q,MATCH($C587,Sheet2!$A:$A,0)),IF(OR(N587=3,N587=8,N587=13,,N587=38),INDEX(Sheet2!$AC:$AC,MATCH($N587,Sheet2!$AA:$AA,0))&amp;O587,INDEX(Sheet2!$AC:$AC,MATCH($N587,Sheet2!$AA:$AA,0))&amp;(O587/10)&amp;"%"))</f>
        <v>觉醒后基础防御力增加52</v>
      </c>
    </row>
    <row r="588" spans="1:27">
      <c r="A588" s="23" t="s">
        <v>53</v>
      </c>
      <c r="B588" s="23">
        <f t="shared" si="30"/>
        <v>4123</v>
      </c>
      <c r="C588" s="3">
        <v>41</v>
      </c>
      <c r="D588" s="3">
        <v>23</v>
      </c>
      <c r="E588" s="3">
        <f t="shared" si="29"/>
        <v>1</v>
      </c>
      <c r="F588" s="3">
        <f>IF(AND($D588=1,$E588=1),VLOOKUP($C588,Sheet2!$A:$J,3,0),IF($E588=2,INDEX(Sheet2!G:G,MATCH($C588,Sheet2!$A:$A,0)+2),F587))</f>
        <v>4101</v>
      </c>
      <c r="G588" s="3">
        <f>IF(AND($D588=1,$E588=1),VLOOKUP($C588,Sheet2!$A:$J,4,0),IF($E588=2,INDEX(Sheet2!H:H,MATCH($C588,Sheet2!$A:$A,0)+2),G587))</f>
        <v>4105</v>
      </c>
      <c r="H588" s="3">
        <f>IF(AND($D588=1,$E588=1),VLOOKUP($C588,Sheet2!$A:$J,5,0),IF($E588=2,INDEX(Sheet2!I:I,MATCH($C588,Sheet2!$A:$A,0)+2),H587))</f>
        <v>4104</v>
      </c>
      <c r="I588" s="3">
        <f>IF(AND($D588=1,$E588=1),VLOOKUP($C588,Sheet2!$A:$J,6,0),IF($E588=2,INDEX(Sheet2!J:J,MATCH($C588,Sheet2!$A:$A,0)+2),I587))</f>
        <v>0</v>
      </c>
      <c r="K588" s="31">
        <v>0</v>
      </c>
      <c r="L588" s="31">
        <v>0</v>
      </c>
      <c r="M588" s="31">
        <v>0</v>
      </c>
      <c r="N588" s="27">
        <f>VLOOKUP(B588,Sheet5!$D:$G,3,0)</f>
        <v>3</v>
      </c>
      <c r="O588" s="27">
        <f>VLOOKUP(B588,Sheet5!$D:$G,4,0)</f>
        <v>480</v>
      </c>
      <c r="P588" s="27" t="s">
        <v>55</v>
      </c>
      <c r="Q588" s="27">
        <f>IFERROR(VLOOKUP(R588,Sheet2!V:X,3,FALSE),VLOOKUP(B588,Sheet5!D:H,5,0))</f>
        <v>340020009</v>
      </c>
      <c r="R588" s="27" t="str">
        <f>IF(E588=2,INDEX(Sheet2!P:P,MATCH(C588,Sheet2!A:A,0)),INDEX(Sheet2!AB:AB,MATCH(N588,Sheet2!AA:AA,0)))</f>
        <v>生命强化</v>
      </c>
      <c r="S588" s="27" t="str">
        <f>IF($E588=2,INDEX(Sheet2!Q:Q,MATCH($C588,Sheet2!$A:$A,0)),IF(OR(N588=3,N588=8,N588=13,,N588=38),INDEX(Sheet2!$AC:$AC,MATCH($N588,Sheet2!$AA:$AA,0))&amp;O588,INDEX(Sheet2!$AC:$AC,MATCH($N588,Sheet2!$AA:$AA,0))&amp;(O588/10)&amp;"%"))</f>
        <v>觉醒后基础生命上限增加480</v>
      </c>
      <c r="T588" s="3" t="str">
        <f>INDEX(Sheet6!G:G,MATCH(B588,Sheet6!A:A,0))</f>
        <v>1210009,13|1430002,18</v>
      </c>
      <c r="U588" s="3">
        <v>1120001</v>
      </c>
      <c r="V588" s="3">
        <f>INDEX(Sheet6!H:H,MATCH(B588,Sheet6!A:A,0))</f>
        <v>30000</v>
      </c>
      <c r="W588" s="23">
        <v>0</v>
      </c>
      <c r="X588" s="3" t="s">
        <v>1323</v>
      </c>
      <c r="Y588" s="23">
        <v>1120001</v>
      </c>
      <c r="Z588" s="23">
        <v>76000</v>
      </c>
      <c r="AA588" s="27" t="str">
        <f>IF($E588=2,INDEX(Sheet2!Q:Q,MATCH($C588,Sheet2!$A:$A,0)),IF(OR(N588=3,N588=8,N588=13,,N588=38),INDEX(Sheet2!$AC:$AC,MATCH($N588,Sheet2!$AA:$AA,0))&amp;O588,INDEX(Sheet2!$AC:$AC,MATCH($N588,Sheet2!$AA:$AA,0))&amp;(O588/10)&amp;"%"))</f>
        <v>觉醒后基础生命上限增加480</v>
      </c>
    </row>
    <row r="589" spans="1:27">
      <c r="A589" s="23" t="s">
        <v>53</v>
      </c>
      <c r="B589" s="23">
        <f t="shared" si="30"/>
        <v>4124</v>
      </c>
      <c r="C589" s="3">
        <v>41</v>
      </c>
      <c r="D589" s="3">
        <v>24</v>
      </c>
      <c r="E589" s="3">
        <f t="shared" si="29"/>
        <v>1</v>
      </c>
      <c r="F589" s="3">
        <f>IF(AND($D589=1,$E589=1),VLOOKUP($C589,Sheet2!$A:$J,3,0),IF($E589=2,INDEX(Sheet2!G:G,MATCH($C589,Sheet2!$A:$A,0)+2),F588))</f>
        <v>4101</v>
      </c>
      <c r="G589" s="3">
        <f>IF(AND($D589=1,$E589=1),VLOOKUP($C589,Sheet2!$A:$J,4,0),IF($E589=2,INDEX(Sheet2!H:H,MATCH($C589,Sheet2!$A:$A,0)+2),G588))</f>
        <v>4105</v>
      </c>
      <c r="H589" s="3">
        <f>IF(AND($D589=1,$E589=1),VLOOKUP($C589,Sheet2!$A:$J,5,0),IF($E589=2,INDEX(Sheet2!I:I,MATCH($C589,Sheet2!$A:$A,0)+2),H588))</f>
        <v>4104</v>
      </c>
      <c r="I589" s="3">
        <f>IF(AND($D589=1,$E589=1),VLOOKUP($C589,Sheet2!$A:$J,6,0),IF($E589=2,INDEX(Sheet2!J:J,MATCH($C589,Sheet2!$A:$A,0)+2),I588))</f>
        <v>0</v>
      </c>
      <c r="K589" s="31">
        <v>0</v>
      </c>
      <c r="L589" s="31">
        <v>0</v>
      </c>
      <c r="M589" s="31">
        <v>0</v>
      </c>
      <c r="N589" s="27">
        <f>VLOOKUP(B589,Sheet5!$D:$G,3,0)</f>
        <v>13</v>
      </c>
      <c r="O589" s="27">
        <f>VLOOKUP(B589,Sheet5!$D:$G,4,0)</f>
        <v>52</v>
      </c>
      <c r="P589" s="27" t="s">
        <v>56</v>
      </c>
      <c r="Q589" s="27">
        <f>IFERROR(VLOOKUP(R589,Sheet2!V:X,3,FALSE),VLOOKUP(B589,Sheet5!D:H,5,0))</f>
        <v>340020005</v>
      </c>
      <c r="R589" s="27" t="str">
        <f>IF(E589=2,INDEX(Sheet2!P:P,MATCH(C589,Sheet2!A:A,0)),INDEX(Sheet2!AB:AB,MATCH(N589,Sheet2!AA:AA,0)))</f>
        <v>防御强化</v>
      </c>
      <c r="S589" s="27" t="str">
        <f>IF($E589=2,INDEX(Sheet2!Q:Q,MATCH($C589,Sheet2!$A:$A,0)),IF(OR(N589=3,N589=8,N589=13,,N589=38),INDEX(Sheet2!$AC:$AC,MATCH($N589,Sheet2!$AA:$AA,0))&amp;O589,INDEX(Sheet2!$AC:$AC,MATCH($N589,Sheet2!$AA:$AA,0))&amp;(O589/10)&amp;"%"))</f>
        <v>觉醒后基础防御力增加52</v>
      </c>
      <c r="T589" s="3" t="str">
        <f>INDEX(Sheet6!G:G,MATCH(B589,Sheet6!A:A,0))</f>
        <v>1210009,17|1430002,27</v>
      </c>
      <c r="U589" s="3">
        <v>1120001</v>
      </c>
      <c r="V589" s="3">
        <f>INDEX(Sheet6!H:H,MATCH(B589,Sheet6!A:A,0))</f>
        <v>45000</v>
      </c>
      <c r="W589" s="23">
        <v>0</v>
      </c>
      <c r="X589" s="3" t="s">
        <v>1371</v>
      </c>
      <c r="Y589" s="23">
        <v>1120001</v>
      </c>
      <c r="Z589" s="23">
        <v>115000</v>
      </c>
      <c r="AA589" s="27" t="str">
        <f>IF($E589=2,INDEX(Sheet2!Q:Q,MATCH($C589,Sheet2!$A:$A,0)),IF(OR(N589=3,N589=8,N589=13,,N589=38),INDEX(Sheet2!$AC:$AC,MATCH($N589,Sheet2!$AA:$AA,0))&amp;O589,INDEX(Sheet2!$AC:$AC,MATCH($N589,Sheet2!$AA:$AA,0))&amp;(O589/10)&amp;"%"))</f>
        <v>觉醒后基础防御力增加52</v>
      </c>
    </row>
    <row r="590" spans="1:27">
      <c r="A590" s="23" t="s">
        <v>53</v>
      </c>
      <c r="B590" s="23">
        <f t="shared" si="30"/>
        <v>4125</v>
      </c>
      <c r="C590" s="3">
        <v>41</v>
      </c>
      <c r="D590" s="3">
        <v>25</v>
      </c>
      <c r="E590" s="3">
        <f t="shared" si="29"/>
        <v>1</v>
      </c>
      <c r="F590" s="3">
        <f>IF(AND($D590=1,$E590=1),VLOOKUP($C590,Sheet2!$A:$J,3,0),IF($E590=2,INDEX(Sheet2!G:G,MATCH($C590,Sheet2!$A:$A,0)+2),F589))</f>
        <v>4101</v>
      </c>
      <c r="G590" s="3">
        <f>IF(AND($D590=1,$E590=1),VLOOKUP($C590,Sheet2!$A:$J,4,0),IF($E590=2,INDEX(Sheet2!H:H,MATCH($C590,Sheet2!$A:$A,0)+2),G589))</f>
        <v>4105</v>
      </c>
      <c r="H590" s="3">
        <f>IF(AND($D590=1,$E590=1),VLOOKUP($C590,Sheet2!$A:$J,5,0),IF($E590=2,INDEX(Sheet2!I:I,MATCH($C590,Sheet2!$A:$A,0)+2),H589))</f>
        <v>4104</v>
      </c>
      <c r="I590" s="3">
        <f>IF(AND($D590=1,$E590=1),VLOOKUP($C590,Sheet2!$A:$J,6,0),IF($E590=2,INDEX(Sheet2!J:J,MATCH($C590,Sheet2!$A:$A,0)+2),I589))</f>
        <v>0</v>
      </c>
      <c r="K590" s="31">
        <v>0</v>
      </c>
      <c r="L590" s="31">
        <v>0</v>
      </c>
      <c r="M590" s="31">
        <v>0</v>
      </c>
      <c r="N590" s="27">
        <f>VLOOKUP(B590,Sheet5!$D:$G,3,0)</f>
        <v>33</v>
      </c>
      <c r="O590" s="27">
        <f>VLOOKUP(B590,Sheet5!$D:$G,4,0)</f>
        <v>40</v>
      </c>
      <c r="P590" s="27" t="s">
        <v>57</v>
      </c>
      <c r="Q590" s="27">
        <f>IFERROR(VLOOKUP(R590,Sheet2!V:X,3,FALSE),VLOOKUP(B590,Sheet5!D:H,5,0))</f>
        <v>340020003</v>
      </c>
      <c r="R590" s="27" t="str">
        <f>IF(E590=2,INDEX(Sheet2!P:P,MATCH(C590,Sheet2!A:A,0)),INDEX(Sheet2!AB:AB,MATCH(N590,Sheet2!AA:AA,0)))</f>
        <v>抵抗强化</v>
      </c>
      <c r="S590" s="27" t="str">
        <f>IF($E590=2,INDEX(Sheet2!Q:Q,MATCH($C590,Sheet2!$A:$A,0)),IF(OR(N590=3,N590=8,N590=13,,N590=38),INDEX(Sheet2!$AC:$AC,MATCH($N590,Sheet2!$AA:$AA,0))&amp;O590,INDEX(Sheet2!$AC:$AC,MATCH($N590,Sheet2!$AA:$AA,0))&amp;(O590/10)&amp;"%"))</f>
        <v>觉醒后基础效果抵抗增加4%</v>
      </c>
      <c r="T590" s="3" t="str">
        <f>INDEX(Sheet6!G:G,MATCH(B590,Sheet6!A:A,0))</f>
        <v>1210009,20|1430002,36</v>
      </c>
      <c r="U590" s="3">
        <v>1120001</v>
      </c>
      <c r="V590" s="3">
        <f>INDEX(Sheet6!H:H,MATCH(B590,Sheet6!A:A,0))</f>
        <v>67250</v>
      </c>
      <c r="W590" s="23">
        <v>0</v>
      </c>
      <c r="X590" s="3" t="s">
        <v>1372</v>
      </c>
      <c r="Y590" s="23">
        <v>1120001</v>
      </c>
      <c r="Z590" s="23">
        <v>172000</v>
      </c>
      <c r="AA590" s="27" t="str">
        <f>IF($E590=2,INDEX(Sheet2!Q:Q,MATCH($C590,Sheet2!$A:$A,0)),IF(OR(N590=3,N590=8,N590=13,,N590=38),INDEX(Sheet2!$AC:$AC,MATCH($N590,Sheet2!$AA:$AA,0))&amp;O590,INDEX(Sheet2!$AC:$AC,MATCH($N590,Sheet2!$AA:$AA,0))&amp;(O590/10)&amp;"%"))</f>
        <v>觉醒后基础效果抵抗增加4%</v>
      </c>
    </row>
    <row r="591" spans="1:27">
      <c r="A591" s="23" t="s">
        <v>53</v>
      </c>
      <c r="B591" s="23">
        <f t="shared" si="30"/>
        <v>4126</v>
      </c>
      <c r="C591" s="3">
        <v>41</v>
      </c>
      <c r="D591" s="3">
        <v>26</v>
      </c>
      <c r="E591" s="3">
        <f t="shared" si="29"/>
        <v>1</v>
      </c>
      <c r="F591" s="3">
        <f>IF(AND($D591=1,$E591=1),VLOOKUP($C591,Sheet2!$A:$J,3,0),IF($E591=2,INDEX(Sheet2!G:G,MATCH($C591,Sheet2!$A:$A,0)+2),F590))</f>
        <v>4101</v>
      </c>
      <c r="G591" s="3">
        <f>IF(AND($D591=1,$E591=1),VLOOKUP($C591,Sheet2!$A:$J,4,0),IF($E591=2,INDEX(Sheet2!H:H,MATCH($C591,Sheet2!$A:$A,0)+2),G590))</f>
        <v>4105</v>
      </c>
      <c r="H591" s="3">
        <f>IF(AND($D591=1,$E591=1),VLOOKUP($C591,Sheet2!$A:$J,5,0),IF($E591=2,INDEX(Sheet2!I:I,MATCH($C591,Sheet2!$A:$A,0)+2),H590))</f>
        <v>4104</v>
      </c>
      <c r="I591" s="3">
        <f>IF(AND($D591=1,$E591=1),VLOOKUP($C591,Sheet2!$A:$J,6,0),IF($E591=2,INDEX(Sheet2!J:J,MATCH($C591,Sheet2!$A:$A,0)+2),I590))</f>
        <v>0</v>
      </c>
      <c r="K591" s="31">
        <v>0</v>
      </c>
      <c r="L591" s="31">
        <v>0</v>
      </c>
      <c r="M591" s="31">
        <v>0</v>
      </c>
      <c r="N591" s="27">
        <f>VLOOKUP(B591,Sheet5!$D:$G,3,0)</f>
        <v>13</v>
      </c>
      <c r="O591" s="27">
        <f>VLOOKUP(B591,Sheet5!$D:$G,4,0)</f>
        <v>104</v>
      </c>
      <c r="P591" s="27" t="s">
        <v>58</v>
      </c>
      <c r="Q591" s="27">
        <f>IFERROR(VLOOKUP(R591,Sheet2!V:X,3,FALSE),VLOOKUP(B591,Sheet5!D:H,5,0))</f>
        <v>340020004</v>
      </c>
      <c r="R591" s="27" t="str">
        <f>IF(E591=2,INDEX(Sheet2!P:P,MATCH(C591,Sheet2!A:A,0)),INDEX(Sheet2!AB:AB,MATCH(N591,Sheet2!AA:AA,0)))</f>
        <v>防御强化</v>
      </c>
      <c r="S591" s="27" t="str">
        <f>IF($E591=2,INDEX(Sheet2!Q:Q,MATCH($C591,Sheet2!$A:$A,0)),IF(OR(N591=3,N591=8,N591=13,,N591=38),INDEX(Sheet2!$AC:$AC,MATCH($N591,Sheet2!$AA:$AA,0))&amp;O591,INDEX(Sheet2!$AC:$AC,MATCH($N591,Sheet2!$AA:$AA,0))&amp;(O591/10)&amp;"%"))</f>
        <v>觉醒后基础防御力增加104</v>
      </c>
      <c r="T591" s="3" t="str">
        <f>INDEX(Sheet6!G:G,MATCH(B591,Sheet6!A:A,0))</f>
        <v>1210009,27|1430002,45</v>
      </c>
      <c r="U591" s="3">
        <v>1120001</v>
      </c>
      <c r="V591" s="3">
        <f>INDEX(Sheet6!H:H,MATCH(B591,Sheet6!A:A,0))</f>
        <v>94000</v>
      </c>
      <c r="W591" s="23">
        <v>0</v>
      </c>
      <c r="X591" s="3" t="s">
        <v>1373</v>
      </c>
      <c r="Y591" s="23">
        <v>1120001</v>
      </c>
      <c r="Z591" s="23">
        <v>240000</v>
      </c>
      <c r="AA591" s="27" t="str">
        <f>IF($E591=2,INDEX(Sheet2!Q:Q,MATCH($C591,Sheet2!$A:$A,0)),IF(OR(N591=3,N591=8,N591=13,,N591=38),INDEX(Sheet2!$AC:$AC,MATCH($N591,Sheet2!$AA:$AA,0))&amp;O591,INDEX(Sheet2!$AC:$AC,MATCH($N591,Sheet2!$AA:$AA,0))&amp;(O591/10)&amp;"%"))</f>
        <v>觉醒后基础防御力增加104</v>
      </c>
    </row>
    <row r="592" spans="1:27">
      <c r="A592" s="23" t="s">
        <v>53</v>
      </c>
      <c r="B592" s="23">
        <f t="shared" si="30"/>
        <v>4127</v>
      </c>
      <c r="C592" s="3">
        <v>41</v>
      </c>
      <c r="D592" s="3">
        <v>27</v>
      </c>
      <c r="E592" s="3">
        <f t="shared" si="29"/>
        <v>1</v>
      </c>
      <c r="F592" s="3">
        <f>IF(AND($D592=1,$E592=1),VLOOKUP($C592,Sheet2!$A:$J,3,0),IF($E592=2,INDEX(Sheet2!G:G,MATCH($C592,Sheet2!$A:$A,0)+2),F591))</f>
        <v>4101</v>
      </c>
      <c r="G592" s="3">
        <f>IF(AND($D592=1,$E592=1),VLOOKUP($C592,Sheet2!$A:$J,4,0),IF($E592=2,INDEX(Sheet2!H:H,MATCH($C592,Sheet2!$A:$A,0)+2),G591))</f>
        <v>4105</v>
      </c>
      <c r="H592" s="3">
        <f>IF(AND($D592=1,$E592=1),VLOOKUP($C592,Sheet2!$A:$J,5,0),IF($E592=2,INDEX(Sheet2!I:I,MATCH($C592,Sheet2!$A:$A,0)+2),H591))</f>
        <v>4104</v>
      </c>
      <c r="I592" s="3">
        <f>IF(AND($D592=1,$E592=1),VLOOKUP($C592,Sheet2!$A:$J,6,0),IF($E592=2,INDEX(Sheet2!J:J,MATCH($C592,Sheet2!$A:$A,0)+2),I591))</f>
        <v>0</v>
      </c>
      <c r="K592" s="31">
        <v>0</v>
      </c>
      <c r="L592" s="31">
        <v>0</v>
      </c>
      <c r="M592" s="31">
        <v>0</v>
      </c>
      <c r="N592" s="27">
        <f>VLOOKUP(B592,Sheet5!$D:$G,3,0)</f>
        <v>3</v>
      </c>
      <c r="O592" s="27">
        <f>VLOOKUP(B592,Sheet5!$D:$G,4,0)</f>
        <v>960</v>
      </c>
      <c r="P592" s="27" t="s">
        <v>59</v>
      </c>
      <c r="Q592" s="27">
        <f>IFERROR(VLOOKUP(R592,Sheet2!V:X,3,FALSE),VLOOKUP(B592,Sheet5!D:H,5,0))</f>
        <v>340020010</v>
      </c>
      <c r="R592" s="27" t="str">
        <f>IF(E592=2,INDEX(Sheet2!P:P,MATCH(C592,Sheet2!A:A,0)),INDEX(Sheet2!AB:AB,MATCH(N592,Sheet2!AA:AA,0)))</f>
        <v>生命强化</v>
      </c>
      <c r="S592" s="27" t="str">
        <f>IF($E592=2,INDEX(Sheet2!Q:Q,MATCH($C592,Sheet2!$A:$A,0)),IF(OR(N592=3,N592=8,N592=13,,N592=38),INDEX(Sheet2!$AC:$AC,MATCH($N592,Sheet2!$AA:$AA,0))&amp;O592,INDEX(Sheet2!$AC:$AC,MATCH($N592,Sheet2!$AA:$AA,0))&amp;(O592/10)&amp;"%"))</f>
        <v>觉醒后基础生命上限增加960</v>
      </c>
      <c r="T592" s="3" t="str">
        <f>INDEX(Sheet6!G:G,MATCH(B592,Sheet6!A:A,0))</f>
        <v>1210009,30|1430002,54</v>
      </c>
      <c r="U592" s="3">
        <v>1120001</v>
      </c>
      <c r="V592" s="3">
        <f>INDEX(Sheet6!H:H,MATCH(B592,Sheet6!A:A,0))</f>
        <v>129000</v>
      </c>
      <c r="W592" s="23">
        <v>0</v>
      </c>
      <c r="X592" s="3" t="s">
        <v>1374</v>
      </c>
      <c r="Y592" s="23">
        <v>1120001</v>
      </c>
      <c r="Z592" s="23">
        <v>329000</v>
      </c>
      <c r="AA592" s="27" t="str">
        <f>IF($E592=2,INDEX(Sheet2!Q:Q,MATCH($C592,Sheet2!$A:$A,0)),IF(OR(N592=3,N592=8,N592=13,,N592=38),INDEX(Sheet2!$AC:$AC,MATCH($N592,Sheet2!$AA:$AA,0))&amp;O592,INDEX(Sheet2!$AC:$AC,MATCH($N592,Sheet2!$AA:$AA,0))&amp;(O592/10)&amp;"%"))</f>
        <v>觉醒后基础生命上限增加960</v>
      </c>
    </row>
    <row r="593" spans="1:27">
      <c r="A593" s="23" t="s">
        <v>53</v>
      </c>
      <c r="B593" s="23">
        <f t="shared" si="30"/>
        <v>4128</v>
      </c>
      <c r="C593" s="3">
        <v>41</v>
      </c>
      <c r="D593" s="3">
        <v>28</v>
      </c>
      <c r="E593" s="3">
        <f t="shared" si="29"/>
        <v>2</v>
      </c>
      <c r="F593" s="3">
        <f>IF(AND($D593=1,$E593=1),VLOOKUP($C593,Sheet2!$A:$J,3,0),IF($E593=2,INDEX(Sheet2!G:G,MATCH($C593,Sheet2!$A:$A,0)+3),F592))</f>
        <v>4101</v>
      </c>
      <c r="G593" s="3">
        <f>IF(AND($D593=1,$E593=1),VLOOKUP($C593,Sheet2!$A:$J,4,0),IF($E593=2,INDEX(Sheet2!H:H,MATCH($C593,Sheet2!$A:$A,0)+3),G592))</f>
        <v>4105</v>
      </c>
      <c r="H593" s="3">
        <f>IF(AND($D593=1,$E593=1),VLOOKUP($C593,Sheet2!$A:$J,5,0),IF($E593=2,INDEX(Sheet2!I:I,MATCH($C593,Sheet2!$A:$A,0)+3),H592))</f>
        <v>4106</v>
      </c>
      <c r="I593" s="3">
        <f>IF(AND($D593=1,$E593=1),VLOOKUP($C593,Sheet2!$A:$J,6,0),IF($E593=2,INDEX(Sheet2!J:J,MATCH($C593,Sheet2!$A:$A,0)+3),I592))</f>
        <v>0</v>
      </c>
      <c r="K593" s="31">
        <v>0</v>
      </c>
      <c r="L593" s="31">
        <v>0</v>
      </c>
      <c r="M593" s="31">
        <v>0</v>
      </c>
      <c r="N593" s="27">
        <f>VLOOKUP(B593,Sheet5!$D:$G,3,0)</f>
        <v>0</v>
      </c>
      <c r="O593" s="27">
        <f>VLOOKUP(B593,Sheet5!$D:$G,4,0)</f>
        <v>0</v>
      </c>
      <c r="P593" s="27" t="s">
        <v>60</v>
      </c>
      <c r="Q593" s="27">
        <f>IFERROR(VLOOKUP(R593,Sheet2!V:X,3,FALSE),VLOOKUP(B593,Sheet5!D:H,5,0))</f>
        <v>311004103</v>
      </c>
      <c r="R593" s="27" t="str">
        <f>IF(E593=2,INDEX(Sheet2!P:P,MATCH(C593,Sheet2!A:A,0)+3),INDEX(Sheet2!AB:AB,MATCH(N593,Sheet2!AA:AA,0)))</f>
        <v>激励</v>
      </c>
      <c r="S593" s="27" t="s">
        <v>2342</v>
      </c>
      <c r="T593" s="3" t="str">
        <f>INDEX(Sheet6!G:G,MATCH(B593,Sheet6!A:A,0))</f>
        <v>1430004,9</v>
      </c>
      <c r="U593" s="3">
        <v>1120001</v>
      </c>
      <c r="V593" s="3">
        <f>INDEX(Sheet6!H:H,MATCH(B593,Sheet6!A:A,0))</f>
        <v>174000</v>
      </c>
      <c r="W593" s="23">
        <v>0</v>
      </c>
      <c r="X593" s="3" t="s">
        <v>1326</v>
      </c>
      <c r="Y593" s="23">
        <v>1120001</v>
      </c>
      <c r="Z593" s="23">
        <v>444000</v>
      </c>
      <c r="AA593" s="27" t="str">
        <f>IF($E593=2,INDEX(Sheet2!Q:Q,MATCH($C593,Sheet2!$A:$A,0)+3),IF(OR(N593=3,N593=8,N593=13,,N593=38),INDEX(Sheet2!$AC:$AC,MATCH($N593,Sheet2!$AA:$AA,0))&amp;O593,INDEX(Sheet2!$AC:$AC,MATCH($N593,Sheet2!$AA:$AA,0))&amp;(O593/10)&amp;"%"))</f>
        <v>给大佬递茶，增加我方&lt;color=#e56000&gt;60%&lt;/color&gt;的&lt;color=#f2b600&gt;S能量&lt;/color&gt;。（技能cd：4回合）</v>
      </c>
    </row>
    <row r="594" spans="1:27">
      <c r="A594" s="23" t="s">
        <v>53</v>
      </c>
      <c r="B594" s="23">
        <f t="shared" si="25"/>
        <v>2801</v>
      </c>
      <c r="C594" s="3">
        <v>28</v>
      </c>
      <c r="D594" s="3">
        <v>1</v>
      </c>
      <c r="E594" s="3">
        <f t="shared" si="29"/>
        <v>1</v>
      </c>
      <c r="F594" s="3">
        <f>IF(AND($D594=1,$E594=1),VLOOKUP($C594,Sheet2!$A:$J,3,0),IF($E594=2,INDEX(Sheet2!G:G,MATCH($C594,Sheet2!$A:$A,0)),F593))</f>
        <v>2801</v>
      </c>
      <c r="G594" s="3">
        <f>IF(AND($D594=1,$E594=1),VLOOKUP($C594,Sheet2!$A:$J,4,0),IF($E594=2,INDEX(Sheet2!H:H,MATCH($C594,Sheet2!$A:$A,0)),G593))</f>
        <v>0</v>
      </c>
      <c r="H594" s="3">
        <f>IF(AND($D594=1,$E594=1),VLOOKUP($C594,Sheet2!$A:$J,5,0),IF($E594=2,INDEX(Sheet2!I:I,MATCH($C594,Sheet2!$A:$A,0)),H593))</f>
        <v>2806</v>
      </c>
      <c r="I594" s="3">
        <f>IF(AND($D594=1,$E594=1),VLOOKUP($C594,Sheet2!$A:$J,6,0),IF($E594=2,INDEX(Sheet2!J:J,MATCH($C594,Sheet2!$A:$A,0)),I593))</f>
        <v>0</v>
      </c>
      <c r="K594" s="31">
        <v>0</v>
      </c>
      <c r="L594" s="31">
        <v>0</v>
      </c>
      <c r="M594" s="31">
        <v>0</v>
      </c>
      <c r="N594" s="27">
        <f>VLOOKUP(B594,Sheet5!$D:$G,3,0)</f>
        <v>13</v>
      </c>
      <c r="O594" s="27">
        <f>VLOOKUP(B594,Sheet5!$D:$G,4,0)</f>
        <v>42</v>
      </c>
      <c r="P594" s="27" t="s">
        <v>54</v>
      </c>
      <c r="Q594" s="27">
        <f>IFERROR(VLOOKUP(R594,Sheet2!V:X,3,FALSE),VLOOKUP(B594,Sheet5!D:H,5,0))</f>
        <v>340020005</v>
      </c>
      <c r="R594" s="27" t="str">
        <f>IF($E594=2,INDEX(Sheet2!P:P,MATCH($C594,Sheet2!$A:$A,0)),INDEX(Sheet2!$AB:$AB,MATCH($N594,Sheet2!$AA:$AA,0)))</f>
        <v>防御强化</v>
      </c>
      <c r="S594" s="27" t="str">
        <f>IF($E594=2,INDEX(Sheet2!Q:Q,MATCH($C594,Sheet2!$A:$A,0)),IF(OR(N594=3,N594=8,N594=13,,N594=38),INDEX(Sheet2!$AC:$AC,MATCH($N594,Sheet2!$AA:$AA,0))&amp;O594,INDEX(Sheet2!$AC:$AC,MATCH($N594,Sheet2!$AA:$AA,0))&amp;(O594/10)&amp;"%"))</f>
        <v>觉醒后基础防御力增加42</v>
      </c>
      <c r="T594" s="3" t="str">
        <f>INDEX(Sheet6!G:G,MATCH(B594,Sheet6!A:A,0))</f>
        <v>1210002,24</v>
      </c>
      <c r="U594" s="3">
        <v>1120001</v>
      </c>
      <c r="V594" s="3">
        <f>INDEX(Sheet6!H:H,MATCH(B594,Sheet6!A:A,0))</f>
        <v>8300</v>
      </c>
      <c r="W594" s="23">
        <v>0</v>
      </c>
      <c r="X594" s="3" t="str">
        <f>VLOOKUP(B594,Sheet4!A:N,14,FALSE)</f>
        <v>1210001,4|1210002,8|1210003,4</v>
      </c>
      <c r="Y594" s="23">
        <v>1120001</v>
      </c>
      <c r="Z594" s="23">
        <f t="shared" si="26"/>
        <v>83000</v>
      </c>
      <c r="AA594" s="27" t="str">
        <f>IF($E594=2,INDEX(Sheet2!Q:Q,MATCH($C594,Sheet2!$A:$A,0)),IF(OR(N594=3,N594=8,N594=13,,N594=38),INDEX(Sheet2!$AC:$AC,MATCH($N594,Sheet2!$AA:$AA,0))&amp;O594,INDEX(Sheet2!$AC:$AC,MATCH($N594,Sheet2!$AA:$AA,0))&amp;(O594/10)&amp;"%"))</f>
        <v>觉醒后基础防御力增加42</v>
      </c>
    </row>
    <row r="595" spans="1:27">
      <c r="A595" s="23" t="s">
        <v>53</v>
      </c>
      <c r="B595" s="23">
        <f t="shared" si="25"/>
        <v>2802</v>
      </c>
      <c r="C595" s="3">
        <v>28</v>
      </c>
      <c r="D595" s="3">
        <v>2</v>
      </c>
      <c r="E595" s="3">
        <f t="shared" si="29"/>
        <v>1</v>
      </c>
      <c r="F595" s="3">
        <f>IF(AND($D595=1,$E595=1),VLOOKUP($C595,Sheet2!$A:$J,3,0),IF($E595=2,INDEX(Sheet2!G:G,MATCH($C595,Sheet2!$A:$A,0)),F594))</f>
        <v>2801</v>
      </c>
      <c r="G595" s="3">
        <f>IF(AND($D595=1,$E595=1),VLOOKUP($C595,Sheet2!$A:$J,4,0),IF($E595=2,INDEX(Sheet2!H:H,MATCH($C595,Sheet2!$A:$A,0)),G594))</f>
        <v>0</v>
      </c>
      <c r="H595" s="3">
        <f>IF(AND($D595=1,$E595=1),VLOOKUP($C595,Sheet2!$A:$J,5,0),IF($E595=2,INDEX(Sheet2!I:I,MATCH($C595,Sheet2!$A:$A,0)),H594))</f>
        <v>2806</v>
      </c>
      <c r="I595" s="3">
        <f>IF(AND($D595=1,$E595=1),VLOOKUP($C595,Sheet2!$A:$J,6,0),IF($E595=2,INDEX(Sheet2!J:J,MATCH($C595,Sheet2!$A:$A,0)),I594))</f>
        <v>0</v>
      </c>
      <c r="K595" s="31">
        <v>0</v>
      </c>
      <c r="L595" s="31">
        <v>0</v>
      </c>
      <c r="M595" s="31">
        <v>0</v>
      </c>
      <c r="N595" s="27">
        <f>VLOOKUP(B595,Sheet5!$D:$G,3,0)</f>
        <v>3</v>
      </c>
      <c r="O595" s="27">
        <f>VLOOKUP(B595,Sheet5!$D:$G,4,0)</f>
        <v>384</v>
      </c>
      <c r="P595" s="27" t="s">
        <v>55</v>
      </c>
      <c r="Q595" s="27">
        <f>IFERROR(VLOOKUP(R595,Sheet2!V:X,3,FALSE),VLOOKUP(B595,Sheet5!D:H,5,0))</f>
        <v>340020009</v>
      </c>
      <c r="R595" s="27" t="str">
        <f>IF(E595=2,INDEX(Sheet2!P:P,MATCH(C595,Sheet2!A:A,0)),INDEX(Sheet2!AB:AB,MATCH(N595,Sheet2!AA:AA,0)))</f>
        <v>生命强化</v>
      </c>
      <c r="S595" s="27" t="str">
        <f>IF($E595=2,INDEX(Sheet2!Q:Q,MATCH($C595,Sheet2!$A:$A,0)),IF(OR(N595=3,N595=8,N595=13,,N595=38),INDEX(Sheet2!$AC:$AC,MATCH($N595,Sheet2!$AA:$AA,0))&amp;O595,INDEX(Sheet2!$AC:$AC,MATCH($N595,Sheet2!$AA:$AA,0))&amp;(O595/10)&amp;"%"))</f>
        <v>觉醒后基础生命上限增加384</v>
      </c>
      <c r="T595" s="3" t="str">
        <f>INDEX(Sheet6!G:G,MATCH(B595,Sheet6!A:A,0))</f>
        <v>1210002,32</v>
      </c>
      <c r="U595" s="3">
        <v>1120001</v>
      </c>
      <c r="V595" s="3">
        <f>INDEX(Sheet6!H:H,MATCH(B595,Sheet6!A:A,0))</f>
        <v>9600</v>
      </c>
      <c r="W595" s="23">
        <v>0</v>
      </c>
      <c r="X595" s="3" t="str">
        <f>VLOOKUP(B595,Sheet4!A:N,14,FALSE)</f>
        <v>1210001,10|1210002,20|1210003,10</v>
      </c>
      <c r="Y595" s="23">
        <v>1120001</v>
      </c>
      <c r="Z595" s="23">
        <f t="shared" si="26"/>
        <v>96000</v>
      </c>
      <c r="AA595" s="27" t="str">
        <f>IF($E595=2,INDEX(Sheet2!Q:Q,MATCH($C595,Sheet2!$A:$A,0)),IF(OR(N595=3,N595=8,N595=13,,N595=38),INDEX(Sheet2!$AC:$AC,MATCH($N595,Sheet2!$AA:$AA,0))&amp;O595,INDEX(Sheet2!$AC:$AC,MATCH($N595,Sheet2!$AA:$AA,0))&amp;(O595/10)&amp;"%"))</f>
        <v>觉醒后基础生命上限增加384</v>
      </c>
    </row>
    <row r="596" spans="1:27">
      <c r="A596" s="23" t="s">
        <v>53</v>
      </c>
      <c r="B596" s="23">
        <f t="shared" si="25"/>
        <v>2803</v>
      </c>
      <c r="C596" s="3">
        <v>28</v>
      </c>
      <c r="D596" s="3">
        <v>3</v>
      </c>
      <c r="E596" s="3">
        <f t="shared" si="29"/>
        <v>1</v>
      </c>
      <c r="F596" s="3">
        <f>IF(AND($D596=1,$E596=1),VLOOKUP($C596,Sheet2!$A:$J,3,0),IF($E596=2,INDEX(Sheet2!G:G,MATCH($C596,Sheet2!$A:$A,0)),F595))</f>
        <v>2801</v>
      </c>
      <c r="G596" s="3">
        <f>IF(AND($D596=1,$E596=1),VLOOKUP($C596,Sheet2!$A:$J,4,0),IF($E596=2,INDEX(Sheet2!H:H,MATCH($C596,Sheet2!$A:$A,0)),G595))</f>
        <v>0</v>
      </c>
      <c r="H596" s="3">
        <f>IF(AND($D596=1,$E596=1),VLOOKUP($C596,Sheet2!$A:$J,5,0),IF($E596=2,INDEX(Sheet2!I:I,MATCH($C596,Sheet2!$A:$A,0)),H595))</f>
        <v>2806</v>
      </c>
      <c r="I596" s="3">
        <f>IF(AND($D596=1,$E596=1),VLOOKUP($C596,Sheet2!$A:$J,6,0),IF($E596=2,INDEX(Sheet2!J:J,MATCH($C596,Sheet2!$A:$A,0)),I595))</f>
        <v>0</v>
      </c>
      <c r="K596" s="31">
        <v>0</v>
      </c>
      <c r="L596" s="31">
        <v>0</v>
      </c>
      <c r="M596" s="31">
        <v>0</v>
      </c>
      <c r="N596" s="27">
        <f>VLOOKUP(B596,Sheet5!$D:$G,3,0)</f>
        <v>38</v>
      </c>
      <c r="O596" s="27">
        <f>VLOOKUP(B596,Sheet5!$D:$G,4,0)</f>
        <v>10</v>
      </c>
      <c r="P596" s="27" t="s">
        <v>56</v>
      </c>
      <c r="Q596" s="27">
        <f>IFERROR(VLOOKUP(R596,Sheet2!V:X,3,FALSE),VLOOKUP(B596,Sheet5!D:H,5,0))</f>
        <v>340020011</v>
      </c>
      <c r="R596" s="27" t="str">
        <f>IF(E596=2,INDEX(Sheet2!P:P,MATCH(C596,Sheet2!A:A,0)),INDEX(Sheet2!AB:AB,MATCH(N596,Sheet2!AA:AA,0)))</f>
        <v>速度强化</v>
      </c>
      <c r="S596" s="27" t="str">
        <f>IF($E596=2,INDEX(Sheet2!Q:Q,MATCH($C596,Sheet2!$A:$A,0)),IF(OR(N596=3,N596=8,N596=13,,N596=38),INDEX(Sheet2!$AC:$AC,MATCH($N596,Sheet2!$AA:$AA,0))&amp;O596,INDEX(Sheet2!$AC:$AC,MATCH($N596,Sheet2!$AA:$AA,0))&amp;(O596/10)&amp;"%"))</f>
        <v>觉醒后基础速度增加10</v>
      </c>
      <c r="T596" s="3" t="str">
        <f>INDEX(Sheet6!G:G,MATCH(B596,Sheet6!A:A,0))</f>
        <v>1210002,40</v>
      </c>
      <c r="U596" s="3">
        <v>1120001</v>
      </c>
      <c r="V596" s="3">
        <f>INDEX(Sheet6!H:H,MATCH(B596,Sheet6!A:A,0))</f>
        <v>14400</v>
      </c>
      <c r="W596" s="23">
        <v>0</v>
      </c>
      <c r="X596" s="3" t="str">
        <f>VLOOKUP(B596,Sheet4!A:N,14,FALSE)</f>
        <v>1210001,18|1210002,36|1210003,18</v>
      </c>
      <c r="Y596" s="23">
        <v>1120001</v>
      </c>
      <c r="Z596" s="23">
        <f t="shared" si="26"/>
        <v>144000</v>
      </c>
      <c r="AA596" s="27" t="str">
        <f>IF($E596=2,INDEX(Sheet2!Q:Q,MATCH($C596,Sheet2!$A:$A,0)),IF(OR(N596=3,N596=8,N596=13,,N596=38),INDEX(Sheet2!$AC:$AC,MATCH($N596,Sheet2!$AA:$AA,0))&amp;O596,INDEX(Sheet2!$AC:$AC,MATCH($N596,Sheet2!$AA:$AA,0))&amp;(O596/10)&amp;"%"))</f>
        <v>觉醒后基础速度增加10</v>
      </c>
    </row>
    <row r="597" spans="1:27">
      <c r="A597" s="23" t="s">
        <v>53</v>
      </c>
      <c r="B597" s="23">
        <f t="shared" si="25"/>
        <v>2804</v>
      </c>
      <c r="C597" s="3">
        <v>28</v>
      </c>
      <c r="D597" s="3">
        <v>4</v>
      </c>
      <c r="E597" s="3">
        <f t="shared" si="29"/>
        <v>1</v>
      </c>
      <c r="F597" s="3">
        <f>IF(AND($D597=1,$E597=1),VLOOKUP($C597,Sheet2!$A:$J,3,0),IF($E597=2,INDEX(Sheet2!G:G,MATCH($C597,Sheet2!$A:$A,0)),F596))</f>
        <v>2801</v>
      </c>
      <c r="G597" s="3">
        <f>IF(AND($D597=1,$E597=1),VLOOKUP($C597,Sheet2!$A:$J,4,0),IF($E597=2,INDEX(Sheet2!H:H,MATCH($C597,Sheet2!$A:$A,0)),G596))</f>
        <v>0</v>
      </c>
      <c r="H597" s="3">
        <f>IF(AND($D597=1,$E597=1),VLOOKUP($C597,Sheet2!$A:$J,5,0),IF($E597=2,INDEX(Sheet2!I:I,MATCH($C597,Sheet2!$A:$A,0)),H596))</f>
        <v>2806</v>
      </c>
      <c r="I597" s="3">
        <f>IF(AND($D597=1,$E597=1),VLOOKUP($C597,Sheet2!$A:$J,6,0),IF($E597=2,INDEX(Sheet2!J:J,MATCH($C597,Sheet2!$A:$A,0)),I596))</f>
        <v>0</v>
      </c>
      <c r="K597" s="31">
        <v>0</v>
      </c>
      <c r="L597" s="31">
        <v>0</v>
      </c>
      <c r="M597" s="31">
        <v>0</v>
      </c>
      <c r="N597" s="27">
        <f>VLOOKUP(B597,Sheet5!$D:$G,3,0)</f>
        <v>33</v>
      </c>
      <c r="O597" s="27">
        <f>VLOOKUP(B597,Sheet5!$D:$G,4,0)</f>
        <v>32</v>
      </c>
      <c r="P597" s="27" t="s">
        <v>57</v>
      </c>
      <c r="Q597" s="27">
        <f>IFERROR(VLOOKUP(R597,Sheet2!V:X,3,FALSE),VLOOKUP(B597,Sheet5!D:H,5,0))</f>
        <v>340020003</v>
      </c>
      <c r="R597" s="27" t="str">
        <f>IF(E597=2,INDEX(Sheet2!P:P,MATCH(C597,Sheet2!A:A,0)),INDEX(Sheet2!AB:AB,MATCH(N597,Sheet2!AA:AA,0)))</f>
        <v>抵抗强化</v>
      </c>
      <c r="S597" s="27" t="str">
        <f>IF($E597=2,INDEX(Sheet2!Q:Q,MATCH($C597,Sheet2!$A:$A,0)),IF(OR(N597=3,N597=8,N597=13,,N597=38),INDEX(Sheet2!$AC:$AC,MATCH($N597,Sheet2!$AA:$AA,0))&amp;O597,INDEX(Sheet2!$AC:$AC,MATCH($N597,Sheet2!$AA:$AA,0))&amp;(O597/10)&amp;"%"))</f>
        <v>觉醒后基础效果抵抗增加3.2%</v>
      </c>
      <c r="T597" s="3" t="str">
        <f>INDEX(Sheet6!G:G,MATCH(B597,Sheet6!A:A,0))</f>
        <v>1210005,20</v>
      </c>
      <c r="U597" s="3">
        <v>1120001</v>
      </c>
      <c r="V597" s="3">
        <f>INDEX(Sheet6!H:H,MATCH(B597,Sheet6!A:A,0))</f>
        <v>21500</v>
      </c>
      <c r="W597" s="23">
        <v>0</v>
      </c>
      <c r="X597" s="3" t="str">
        <f>VLOOKUP(B597,Sheet4!A:N,14,FALSE)</f>
        <v>1210001,28|1210002,56|1210003,28</v>
      </c>
      <c r="Y597" s="23">
        <v>1120001</v>
      </c>
      <c r="Z597" s="23">
        <f t="shared" si="26"/>
        <v>215000</v>
      </c>
      <c r="AA597" s="27" t="str">
        <f>IF($E597=2,INDEX(Sheet2!Q:Q,MATCH($C597,Sheet2!$A:$A,0)),IF(OR(N597=3,N597=8,N597=13,,N597=38),INDEX(Sheet2!$AC:$AC,MATCH($N597,Sheet2!$AA:$AA,0))&amp;O597,INDEX(Sheet2!$AC:$AC,MATCH($N597,Sheet2!$AA:$AA,0))&amp;(O597/10)&amp;"%"))</f>
        <v>觉醒后基础效果抵抗增加3.2%</v>
      </c>
    </row>
    <row r="598" spans="1:27">
      <c r="A598" s="23" t="s">
        <v>53</v>
      </c>
      <c r="B598" s="23">
        <f t="shared" si="25"/>
        <v>2805</v>
      </c>
      <c r="C598" s="3">
        <v>28</v>
      </c>
      <c r="D598" s="3">
        <v>5</v>
      </c>
      <c r="E598" s="3">
        <f t="shared" si="29"/>
        <v>1</v>
      </c>
      <c r="F598" s="3">
        <f>IF(AND($D598=1,$E598=1),VLOOKUP($C598,Sheet2!$A:$J,3,0),IF($E598=2,INDEX(Sheet2!G:G,MATCH($C598,Sheet2!$A:$A,0)),F597))</f>
        <v>2801</v>
      </c>
      <c r="G598" s="3">
        <f>IF(AND($D598=1,$E598=1),VLOOKUP($C598,Sheet2!$A:$J,4,0),IF($E598=2,INDEX(Sheet2!H:H,MATCH($C598,Sheet2!$A:$A,0)),G597))</f>
        <v>0</v>
      </c>
      <c r="H598" s="3">
        <f>IF(AND($D598=1,$E598=1),VLOOKUP($C598,Sheet2!$A:$J,5,0),IF($E598=2,INDEX(Sheet2!I:I,MATCH($C598,Sheet2!$A:$A,0)),H597))</f>
        <v>2806</v>
      </c>
      <c r="I598" s="3">
        <f>IF(AND($D598=1,$E598=1),VLOOKUP($C598,Sheet2!$A:$J,6,0),IF($E598=2,INDEX(Sheet2!J:J,MATCH($C598,Sheet2!$A:$A,0)),I597))</f>
        <v>0</v>
      </c>
      <c r="K598" s="31">
        <v>0</v>
      </c>
      <c r="L598" s="31">
        <v>0</v>
      </c>
      <c r="M598" s="31">
        <v>0</v>
      </c>
      <c r="N598" s="27">
        <f>VLOOKUP(B598,Sheet5!$D:$G,3,0)</f>
        <v>13</v>
      </c>
      <c r="O598" s="27">
        <f>VLOOKUP(B598,Sheet5!$D:$G,4,0)</f>
        <v>84</v>
      </c>
      <c r="P598" s="27" t="s">
        <v>58</v>
      </c>
      <c r="Q598" s="27">
        <f>IFERROR(VLOOKUP(R598,Sheet2!V:X,3,FALSE),VLOOKUP(B598,Sheet5!D:H,5,0))</f>
        <v>340020004</v>
      </c>
      <c r="R598" s="27" t="str">
        <f>IF(E598=2,INDEX(Sheet2!P:P,MATCH(C598,Sheet2!A:A,0)),INDEX(Sheet2!AB:AB,MATCH(N598,Sheet2!AA:AA,0)))</f>
        <v>防御强化</v>
      </c>
      <c r="S598" s="27" t="str">
        <f>IF($E598=2,INDEX(Sheet2!Q:Q,MATCH($C598,Sheet2!$A:$A,0)),IF(OR(N598=3,N598=8,N598=13,,N598=38),INDEX(Sheet2!$AC:$AC,MATCH($N598,Sheet2!$AA:$AA,0))&amp;O598,INDEX(Sheet2!$AC:$AC,MATCH($N598,Sheet2!$AA:$AA,0))&amp;(O598/10)&amp;"%"))</f>
        <v>觉醒后基础防御力增加84</v>
      </c>
      <c r="T598" s="3" t="str">
        <f>INDEX(Sheet6!G:G,MATCH(B598,Sheet6!A:A,0))</f>
        <v>1210005,24</v>
      </c>
      <c r="U598" s="3">
        <v>1120001</v>
      </c>
      <c r="V598" s="3">
        <f>INDEX(Sheet6!H:H,MATCH(B598,Sheet6!A:A,0))</f>
        <v>30000</v>
      </c>
      <c r="W598" s="23">
        <v>0</v>
      </c>
      <c r="X598" s="3" t="str">
        <f>VLOOKUP(B598,Sheet4!A:N,14,FALSE)</f>
        <v>1210001,40|1210002,80|1210003,40</v>
      </c>
      <c r="Y598" s="23">
        <v>1120001</v>
      </c>
      <c r="Z598" s="23">
        <f t="shared" si="26"/>
        <v>300000</v>
      </c>
      <c r="AA598" s="27" t="str">
        <f>IF($E598=2,INDEX(Sheet2!Q:Q,MATCH($C598,Sheet2!$A:$A,0)),IF(OR(N598=3,N598=8,N598=13,,N598=38),INDEX(Sheet2!$AC:$AC,MATCH($N598,Sheet2!$AA:$AA,0))&amp;O598,INDEX(Sheet2!$AC:$AC,MATCH($N598,Sheet2!$AA:$AA,0))&amp;(O598/10)&amp;"%"))</f>
        <v>觉醒后基础防御力增加84</v>
      </c>
    </row>
    <row r="599" spans="1:27">
      <c r="A599" s="23" t="s">
        <v>53</v>
      </c>
      <c r="B599" s="23">
        <f t="shared" si="25"/>
        <v>2806</v>
      </c>
      <c r="C599" s="3">
        <v>28</v>
      </c>
      <c r="D599" s="3">
        <v>6</v>
      </c>
      <c r="E599" s="3">
        <f t="shared" si="29"/>
        <v>1</v>
      </c>
      <c r="F599" s="3">
        <f>IF(AND($D599=1,$E599=1),VLOOKUP($C599,Sheet2!$A:$J,3,0),IF($E599=2,INDEX(Sheet2!G:G,MATCH($C599,Sheet2!$A:$A,0)),F598))</f>
        <v>2801</v>
      </c>
      <c r="G599" s="3">
        <f>IF(AND($D599=1,$E599=1),VLOOKUP($C599,Sheet2!$A:$J,4,0),IF($E599=2,INDEX(Sheet2!H:H,MATCH($C599,Sheet2!$A:$A,0)),G598))</f>
        <v>0</v>
      </c>
      <c r="H599" s="3">
        <f>IF(AND($D599=1,$E599=1),VLOOKUP($C599,Sheet2!$A:$J,5,0),IF($E599=2,INDEX(Sheet2!I:I,MATCH($C599,Sheet2!$A:$A,0)),H598))</f>
        <v>2806</v>
      </c>
      <c r="I599" s="3">
        <f>IF(AND($D599=1,$E599=1),VLOOKUP($C599,Sheet2!$A:$J,6,0),IF($E599=2,INDEX(Sheet2!J:J,MATCH($C599,Sheet2!$A:$A,0)),I598))</f>
        <v>0</v>
      </c>
      <c r="K599" s="31">
        <v>0</v>
      </c>
      <c r="L599" s="31">
        <v>0</v>
      </c>
      <c r="M599" s="31">
        <v>0</v>
      </c>
      <c r="N599" s="27">
        <f>VLOOKUP(B599,Sheet5!$D:$G,3,0)</f>
        <v>3</v>
      </c>
      <c r="O599" s="27">
        <f>VLOOKUP(B599,Sheet5!$D:$G,4,0)</f>
        <v>768</v>
      </c>
      <c r="P599" s="27" t="s">
        <v>59</v>
      </c>
      <c r="Q599" s="27">
        <f>IFERROR(VLOOKUP(R599,Sheet2!V:X,3,FALSE),VLOOKUP(B599,Sheet5!D:H,5,0))</f>
        <v>340020010</v>
      </c>
      <c r="R599" s="27" t="str">
        <f>IF(E599=2,INDEX(Sheet2!P:P,MATCH(C599,Sheet2!A:A,0)),INDEX(Sheet2!AB:AB,MATCH(N599,Sheet2!AA:AA,0)))</f>
        <v>生命强化</v>
      </c>
      <c r="S599" s="27" t="str">
        <f>IF($E599=2,INDEX(Sheet2!Q:Q,MATCH($C599,Sheet2!$A:$A,0)),IF(OR(N599=3,N599=8,N599=13,,N599=38),INDEX(Sheet2!$AC:$AC,MATCH($N599,Sheet2!$AA:$AA,0))&amp;O599,INDEX(Sheet2!$AC:$AC,MATCH($N599,Sheet2!$AA:$AA,0))&amp;(O599/10)&amp;"%"))</f>
        <v>觉醒后基础生命上限增加768</v>
      </c>
      <c r="T599" s="3" t="str">
        <f>INDEX(Sheet6!G:G,MATCH(B599,Sheet6!A:A,0))</f>
        <v>1210005,28</v>
      </c>
      <c r="U599" s="3">
        <v>1120001</v>
      </c>
      <c r="V599" s="3">
        <f>INDEX(Sheet6!H:H,MATCH(B599,Sheet6!A:A,0))</f>
        <v>41200</v>
      </c>
      <c r="W599" s="23">
        <v>0</v>
      </c>
      <c r="X599" s="3" t="str">
        <f>VLOOKUP(B599,Sheet4!A:N,14,FALSE)</f>
        <v>1210001,54|1210002,108|1210003,54</v>
      </c>
      <c r="Y599" s="23">
        <v>1120001</v>
      </c>
      <c r="Z599" s="23">
        <f t="shared" si="26"/>
        <v>412000</v>
      </c>
      <c r="AA599" s="27" t="str">
        <f>IF($E599=2,INDEX(Sheet2!Q:Q,MATCH($C599,Sheet2!$A:$A,0)),IF(OR(N599=3,N599=8,N599=13,,N599=38),INDEX(Sheet2!$AC:$AC,MATCH($N599,Sheet2!$AA:$AA,0))&amp;O599,INDEX(Sheet2!$AC:$AC,MATCH($N599,Sheet2!$AA:$AA,0))&amp;(O599/10)&amp;"%"))</f>
        <v>觉醒后基础生命上限增加768</v>
      </c>
    </row>
    <row r="600" spans="1:27">
      <c r="A600" s="23" t="s">
        <v>53</v>
      </c>
      <c r="B600" s="23">
        <f t="shared" si="25"/>
        <v>2807</v>
      </c>
      <c r="C600" s="3">
        <v>28</v>
      </c>
      <c r="D600" s="3">
        <v>7</v>
      </c>
      <c r="E600" s="3">
        <f t="shared" si="29"/>
        <v>2</v>
      </c>
      <c r="F600" s="3">
        <f>IF(AND($D600=1,$E600=1),VLOOKUP($C600,Sheet2!$A:$J,3,0),IF($E600=2,INDEX(Sheet2!G:G,MATCH($C600,Sheet2!$A:$A,0)),F599))</f>
        <v>2801</v>
      </c>
      <c r="G600" s="3">
        <f>IF(AND($D600=1,$E600=1),VLOOKUP($C600,Sheet2!$A:$J,4,0),IF($E600=2,INDEX(Sheet2!H:H,MATCH($C600,Sheet2!$A:$A,0)),G599))</f>
        <v>2805</v>
      </c>
      <c r="H600" s="3">
        <f>IF(AND($D600=1,$E600=1),VLOOKUP($C600,Sheet2!$A:$J,5,0),IF($E600=2,INDEX(Sheet2!I:I,MATCH($C600,Sheet2!$A:$A,0)),H599))</f>
        <v>2806</v>
      </c>
      <c r="I600" s="3">
        <f>IF(AND($D600=1,$E600=1),VLOOKUP($C600,Sheet2!$A:$J,6,0),IF($E600=2,INDEX(Sheet2!J:J,MATCH($C600,Sheet2!$A:$A,0)),I599))</f>
        <v>0</v>
      </c>
      <c r="K600" s="31">
        <v>0</v>
      </c>
      <c r="L600" s="31">
        <v>0</v>
      </c>
      <c r="M600" s="31">
        <v>0</v>
      </c>
      <c r="N600" s="27">
        <f>VLOOKUP(B600,Sheet5!$D:$G,3,0)</f>
        <v>0</v>
      </c>
      <c r="O600" s="27">
        <f>VLOOKUP(B600,Sheet5!$D:$G,4,0)</f>
        <v>0</v>
      </c>
      <c r="P600" s="27" t="s">
        <v>60</v>
      </c>
      <c r="Q600" s="27">
        <f>IFERROR(VLOOKUP(R600,Sheet2!V:X,3,FALSE),VLOOKUP(B600,Sheet5!D:H,5,0))</f>
        <v>311002802</v>
      </c>
      <c r="R600" s="27" t="str">
        <f>IF(E600=2,INDEX(Sheet2!P:P,MATCH(C600,Sheet2!A:A,0)),INDEX(Sheet2!AB:AB,MATCH(N600,Sheet2!AA:AA,0)))</f>
        <v>战斗意志</v>
      </c>
      <c r="S600" s="27" t="str">
        <f>IF($E600=2,INDEX(Sheet2!Q:Q,MATCH($C600,Sheet2!$A:$A,0)),IF(OR(N600=3,N600=8,N600=13,,N600=38),INDEX(Sheet2!$AC:$AC,MATCH($N600,Sheet2!$AA:$AA,0))&amp;O600,INDEX(Sheet2!$AC:$AC,MATCH($N600,Sheet2!$AA:$AA,0))&amp;(O600/10)&amp;"%"))</f>
        <v>无证骑士受到伤害时，有&lt;color=#e56000&gt;20%&lt;/color&gt;的概率在行动条上没有&lt;color=#f2b600&gt;AT BOUNS&lt;/color&gt;的位置上产生一个&lt;color=#e56000&gt;“回复生命20%”&lt;/color&gt;的AT BOUNS，优先会加在我方行动位置上</v>
      </c>
      <c r="T600" s="3" t="str">
        <f>INDEX(Sheet6!G:G,MATCH(B600,Sheet6!A:A,0))</f>
        <v>1210008,12</v>
      </c>
      <c r="U600" s="3">
        <v>1120001</v>
      </c>
      <c r="V600" s="3">
        <f>INDEX(Sheet6!H:H,MATCH(B600,Sheet6!A:A,0))</f>
        <v>55600</v>
      </c>
      <c r="W600" s="23">
        <v>0</v>
      </c>
      <c r="X600" s="3" t="str">
        <f>VLOOKUP(B600,Sheet4!A:N,14,FALSE)</f>
        <v>1210001,70|1210002,140|1210003,70</v>
      </c>
      <c r="Y600" s="23">
        <v>1120001</v>
      </c>
      <c r="Z600" s="23">
        <f t="shared" si="26"/>
        <v>556000</v>
      </c>
      <c r="AA600" s="27" t="str">
        <f>IF($E600=2,INDEX(Sheet2!Q:Q,MATCH($C600,Sheet2!$A:$A,0)),IF(OR(N600=3,N600=8,N600=13,,N600=38),INDEX(Sheet2!$AC:$AC,MATCH($N600,Sheet2!$AA:$AA,0))&amp;O600,INDEX(Sheet2!$AC:$AC,MATCH($N600,Sheet2!$AA:$AA,0))&amp;(O600/10)&amp;"%"))</f>
        <v>无证骑士受到伤害时，有&lt;color=#e56000&gt;20%&lt;/color&gt;的概率在行动条上没有&lt;color=#f2b600&gt;AT BOUNS&lt;/color&gt;的位置上产生一个&lt;color=#e56000&gt;“回复生命20%”&lt;/color&gt;的AT BOUNS，优先会加在我方行动位置上</v>
      </c>
    </row>
    <row r="601" spans="1:27">
      <c r="A601" s="23" t="s">
        <v>53</v>
      </c>
      <c r="B601" s="23">
        <f t="shared" ref="B601:B621" si="31">C601*100+D601</f>
        <v>2808</v>
      </c>
      <c r="C601" s="3">
        <v>28</v>
      </c>
      <c r="D601" s="3">
        <v>8</v>
      </c>
      <c r="E601" s="3">
        <f t="shared" si="29"/>
        <v>1</v>
      </c>
      <c r="F601" s="3">
        <f>IF(AND($D601=1,$E601=1),VLOOKUP($C601,Sheet2!$A:$J,3,0),IF($E601=2,INDEX(Sheet2!G:G,MATCH($C601,Sheet2!$A:$A,0)),F600))</f>
        <v>2801</v>
      </c>
      <c r="G601" s="3">
        <f>IF(AND($D601=1,$E601=1),VLOOKUP($C601,Sheet2!$A:$J,4,0),IF($E601=2,INDEX(Sheet2!H:H,MATCH($C601,Sheet2!$A:$A,0)),G600))</f>
        <v>2805</v>
      </c>
      <c r="H601" s="3">
        <f>IF(AND($D601=1,$E601=1),VLOOKUP($C601,Sheet2!$A:$J,5,0),IF($E601=2,INDEX(Sheet2!I:I,MATCH($C601,Sheet2!$A:$A,0)),H600))</f>
        <v>2806</v>
      </c>
      <c r="I601" s="3">
        <f>IF(AND($D601=1,$E601=1),VLOOKUP($C601,Sheet2!$A:$J,6,0),IF($E601=2,INDEX(Sheet2!J:J,MATCH($C601,Sheet2!$A:$A,0)),I600))</f>
        <v>0</v>
      </c>
      <c r="K601" s="31">
        <v>0</v>
      </c>
      <c r="L601" s="31">
        <v>0</v>
      </c>
      <c r="M601" s="31">
        <v>0</v>
      </c>
      <c r="N601" s="27">
        <f>VLOOKUP(B601,Sheet5!$D:$G,3,0)</f>
        <v>13</v>
      </c>
      <c r="O601" s="27">
        <f>VLOOKUP(B601,Sheet5!$D:$G,4,0)</f>
        <v>42</v>
      </c>
      <c r="P601" s="27" t="s">
        <v>54</v>
      </c>
      <c r="Q601" s="27">
        <f>IFERROR(VLOOKUP(R601,Sheet2!V:X,3,FALSE),VLOOKUP(B601,Sheet5!D:H,5,0))</f>
        <v>340020005</v>
      </c>
      <c r="R601" s="27" t="str">
        <f>IF($E601=2,INDEX(Sheet2!P:P,MATCH($C601,Sheet2!$A:$A,0)),INDEX(Sheet2!$AB:$AB,MATCH($N601,Sheet2!$AA:$AA,0)))</f>
        <v>防御强化</v>
      </c>
      <c r="S601" s="27" t="str">
        <f>IF($E601=2,INDEX(Sheet2!Q:Q,MATCH($C601,Sheet2!$A:$A,0)),IF(OR(N601=3,N601=8,N601=13,,N601=38),INDEX(Sheet2!$AC:$AC,MATCH($N601,Sheet2!$AA:$AA,0))&amp;O601,INDEX(Sheet2!$AC:$AC,MATCH($N601,Sheet2!$AA:$AA,0))&amp;(O601/10)&amp;"%"))</f>
        <v>觉醒后基础防御力增加42</v>
      </c>
      <c r="T601" s="3" t="str">
        <f>INDEX(Sheet6!G:G,MATCH(B601,Sheet6!A:A,0))</f>
        <v>1210008,4|1430003,1</v>
      </c>
      <c r="U601" s="3">
        <v>1120001</v>
      </c>
      <c r="V601" s="3">
        <f>INDEX(Sheet6!H:H,MATCH(B601,Sheet6!A:A,0))</f>
        <v>12450</v>
      </c>
      <c r="W601" s="23">
        <v>0</v>
      </c>
      <c r="X601" s="3" t="s">
        <v>1365</v>
      </c>
      <c r="Y601" s="23">
        <v>1120001</v>
      </c>
      <c r="Z601" s="23">
        <v>66000</v>
      </c>
      <c r="AA601" s="27" t="str">
        <f>IF($E601=2,INDEX(Sheet2!Q:Q,MATCH($C601,Sheet2!$A:$A,0)),IF(OR(N601=3,N601=8,N601=13,,N601=38),INDEX(Sheet2!$AC:$AC,MATCH($N601,Sheet2!$AA:$AA,0))&amp;O601,INDEX(Sheet2!$AC:$AC,MATCH($N601,Sheet2!$AA:$AA,0))&amp;(O601/10)&amp;"%"))</f>
        <v>觉醒后基础防御力增加42</v>
      </c>
    </row>
    <row r="602" spans="1:27">
      <c r="A602" s="23" t="s">
        <v>53</v>
      </c>
      <c r="B602" s="23">
        <f t="shared" si="31"/>
        <v>2809</v>
      </c>
      <c r="C602" s="3">
        <v>28</v>
      </c>
      <c r="D602" s="3">
        <v>9</v>
      </c>
      <c r="E602" s="3">
        <f t="shared" si="29"/>
        <v>1</v>
      </c>
      <c r="F602" s="3">
        <f>IF(AND($D602=1,$E602=1),VLOOKUP($C602,Sheet2!$A:$J,3,0),IF($E602=2,INDEX(Sheet2!G:G,MATCH($C602,Sheet2!$A:$A,0)),F601))</f>
        <v>2801</v>
      </c>
      <c r="G602" s="3">
        <f>IF(AND($D602=1,$E602=1),VLOOKUP($C602,Sheet2!$A:$J,4,0),IF($E602=2,INDEX(Sheet2!H:H,MATCH($C602,Sheet2!$A:$A,0)),G601))</f>
        <v>2805</v>
      </c>
      <c r="H602" s="3">
        <f>IF(AND($D602=1,$E602=1),VLOOKUP($C602,Sheet2!$A:$J,5,0),IF($E602=2,INDEX(Sheet2!I:I,MATCH($C602,Sheet2!$A:$A,0)),H601))</f>
        <v>2806</v>
      </c>
      <c r="I602" s="3">
        <f>IF(AND($D602=1,$E602=1),VLOOKUP($C602,Sheet2!$A:$J,6,0),IF($E602=2,INDEX(Sheet2!J:J,MATCH($C602,Sheet2!$A:$A,0)),I601))</f>
        <v>0</v>
      </c>
      <c r="K602" s="31">
        <v>0</v>
      </c>
      <c r="L602" s="31">
        <v>0</v>
      </c>
      <c r="M602" s="31">
        <v>0</v>
      </c>
      <c r="N602" s="27">
        <f>VLOOKUP(B602,Sheet5!$D:$G,3,0)</f>
        <v>3</v>
      </c>
      <c r="O602" s="27">
        <f>VLOOKUP(B602,Sheet5!$D:$G,4,0)</f>
        <v>384</v>
      </c>
      <c r="P602" s="27" t="s">
        <v>55</v>
      </c>
      <c r="Q602" s="27">
        <f>IFERROR(VLOOKUP(R602,Sheet2!V:X,3,FALSE),VLOOKUP(B602,Sheet5!D:H,5,0))</f>
        <v>340020009</v>
      </c>
      <c r="R602" s="27" t="str">
        <f>IF(E602=2,INDEX(Sheet2!P:P,MATCH(C602,Sheet2!A:A,0)),INDEX(Sheet2!AB:AB,MATCH(N602,Sheet2!AA:AA,0)))</f>
        <v>生命强化</v>
      </c>
      <c r="S602" s="27" t="str">
        <f>IF($E602=2,INDEX(Sheet2!Q:Q,MATCH($C602,Sheet2!$A:$A,0)),IF(OR(N602=3,N602=8,N602=13,,N602=38),INDEX(Sheet2!$AC:$AC,MATCH($N602,Sheet2!$AA:$AA,0))&amp;O602,INDEX(Sheet2!$AC:$AC,MATCH($N602,Sheet2!$AA:$AA,0))&amp;(O602/10)&amp;"%"))</f>
        <v>觉醒后基础生命上限增加384</v>
      </c>
      <c r="T602" s="3" t="str">
        <f>INDEX(Sheet6!G:G,MATCH(B602,Sheet6!A:A,0))</f>
        <v>1210008,5|1430003,2</v>
      </c>
      <c r="U602" s="3">
        <v>1120001</v>
      </c>
      <c r="V602" s="3">
        <f>INDEX(Sheet6!H:H,MATCH(B602,Sheet6!A:A,0))</f>
        <v>14400</v>
      </c>
      <c r="W602" s="23">
        <v>0</v>
      </c>
      <c r="X602" s="3" t="s">
        <v>1316</v>
      </c>
      <c r="Y602" s="23">
        <v>1120001</v>
      </c>
      <c r="Z602" s="23">
        <v>76000</v>
      </c>
      <c r="AA602" s="27" t="str">
        <f>IF($E602=2,INDEX(Sheet2!Q:Q,MATCH($C602,Sheet2!$A:$A,0)),IF(OR(N602=3,N602=8,N602=13,,N602=38),INDEX(Sheet2!$AC:$AC,MATCH($N602,Sheet2!$AA:$AA,0))&amp;O602,INDEX(Sheet2!$AC:$AC,MATCH($N602,Sheet2!$AA:$AA,0))&amp;(O602/10)&amp;"%"))</f>
        <v>觉醒后基础生命上限增加384</v>
      </c>
    </row>
    <row r="603" spans="1:27">
      <c r="A603" s="23" t="s">
        <v>53</v>
      </c>
      <c r="B603" s="23">
        <f t="shared" si="31"/>
        <v>2810</v>
      </c>
      <c r="C603" s="3">
        <v>28</v>
      </c>
      <c r="D603" s="3">
        <v>10</v>
      </c>
      <c r="E603" s="3">
        <f t="shared" si="29"/>
        <v>1</v>
      </c>
      <c r="F603" s="3">
        <f>IF(AND($D603=1,$E603=1),VLOOKUP($C603,Sheet2!$A:$J,3,0),IF($E603=2,INDEX(Sheet2!G:G,MATCH($C603,Sheet2!$A:$A,0)),F602))</f>
        <v>2801</v>
      </c>
      <c r="G603" s="3">
        <f>IF(AND($D603=1,$E603=1),VLOOKUP($C603,Sheet2!$A:$J,4,0),IF($E603=2,INDEX(Sheet2!H:H,MATCH($C603,Sheet2!$A:$A,0)),G602))</f>
        <v>2805</v>
      </c>
      <c r="H603" s="3">
        <f>IF(AND($D603=1,$E603=1),VLOOKUP($C603,Sheet2!$A:$J,5,0),IF($E603=2,INDEX(Sheet2!I:I,MATCH($C603,Sheet2!$A:$A,0)),H602))</f>
        <v>2806</v>
      </c>
      <c r="I603" s="3">
        <f>IF(AND($D603=1,$E603=1),VLOOKUP($C603,Sheet2!$A:$J,6,0),IF($E603=2,INDEX(Sheet2!J:J,MATCH($C603,Sheet2!$A:$A,0)),I602))</f>
        <v>0</v>
      </c>
      <c r="K603" s="31">
        <v>0</v>
      </c>
      <c r="L603" s="31">
        <v>0</v>
      </c>
      <c r="M603" s="31">
        <v>0</v>
      </c>
      <c r="N603" s="27">
        <f>VLOOKUP(B603,Sheet5!$D:$G,3,0)</f>
        <v>3</v>
      </c>
      <c r="O603" s="27">
        <f>VLOOKUP(B603,Sheet5!$D:$G,4,0)</f>
        <v>384</v>
      </c>
      <c r="P603" s="27" t="s">
        <v>56</v>
      </c>
      <c r="Q603" s="27">
        <f>IFERROR(VLOOKUP(R603,Sheet2!V:X,3,FALSE),VLOOKUP(B603,Sheet5!D:H,5,0))</f>
        <v>340020009</v>
      </c>
      <c r="R603" s="27" t="str">
        <f>IF(E603=2,INDEX(Sheet2!P:P,MATCH(C603,Sheet2!A:A,0)),INDEX(Sheet2!AB:AB,MATCH(N603,Sheet2!AA:AA,0)))</f>
        <v>生命强化</v>
      </c>
      <c r="S603" s="27" t="str">
        <f>IF($E603=2,INDEX(Sheet2!Q:Q,MATCH($C603,Sheet2!$A:$A,0)),IF(OR(N603=3,N603=8,N603=13,,N603=38),INDEX(Sheet2!$AC:$AC,MATCH($N603,Sheet2!$AA:$AA,0))&amp;O603,INDEX(Sheet2!$AC:$AC,MATCH($N603,Sheet2!$AA:$AA,0))&amp;(O603/10)&amp;"%"))</f>
        <v>觉醒后基础生命上限增加384</v>
      </c>
      <c r="T603" s="3" t="str">
        <f>INDEX(Sheet6!G:G,MATCH(B603,Sheet6!A:A,0))</f>
        <v>1210008,7|1430003,3</v>
      </c>
      <c r="U603" s="3">
        <v>1120001</v>
      </c>
      <c r="V603" s="3">
        <f>INDEX(Sheet6!H:H,MATCH(B603,Sheet6!A:A,0))</f>
        <v>21600</v>
      </c>
      <c r="W603" s="23">
        <v>0</v>
      </c>
      <c r="X603" s="3" t="s">
        <v>1366</v>
      </c>
      <c r="Y603" s="23">
        <v>1120001</v>
      </c>
      <c r="Z603" s="23">
        <v>115000</v>
      </c>
      <c r="AA603" s="27" t="str">
        <f>IF($E603=2,INDEX(Sheet2!Q:Q,MATCH($C603,Sheet2!$A:$A,0)),IF(OR(N603=3,N603=8,N603=13,,N603=38),INDEX(Sheet2!$AC:$AC,MATCH($N603,Sheet2!$AA:$AA,0))&amp;O603,INDEX(Sheet2!$AC:$AC,MATCH($N603,Sheet2!$AA:$AA,0))&amp;(O603/10)&amp;"%"))</f>
        <v>觉醒后基础生命上限增加384</v>
      </c>
    </row>
    <row r="604" spans="1:27">
      <c r="A604" s="23" t="s">
        <v>53</v>
      </c>
      <c r="B604" s="23">
        <f t="shared" si="31"/>
        <v>2811</v>
      </c>
      <c r="C604" s="3">
        <v>28</v>
      </c>
      <c r="D604" s="3">
        <v>11</v>
      </c>
      <c r="E604" s="3">
        <f t="shared" si="29"/>
        <v>1</v>
      </c>
      <c r="F604" s="3">
        <f>IF(AND($D604=1,$E604=1),VLOOKUP($C604,Sheet2!$A:$J,3,0),IF($E604=2,INDEX(Sheet2!G:G,MATCH($C604,Sheet2!$A:$A,0)),F603))</f>
        <v>2801</v>
      </c>
      <c r="G604" s="3">
        <f>IF(AND($D604=1,$E604=1),VLOOKUP($C604,Sheet2!$A:$J,4,0),IF($E604=2,INDEX(Sheet2!H:H,MATCH($C604,Sheet2!$A:$A,0)),G603))</f>
        <v>2805</v>
      </c>
      <c r="H604" s="3">
        <f>IF(AND($D604=1,$E604=1),VLOOKUP($C604,Sheet2!$A:$J,5,0),IF($E604=2,INDEX(Sheet2!I:I,MATCH($C604,Sheet2!$A:$A,0)),H603))</f>
        <v>2806</v>
      </c>
      <c r="I604" s="3">
        <f>IF(AND($D604=1,$E604=1),VLOOKUP($C604,Sheet2!$A:$J,6,0),IF($E604=2,INDEX(Sheet2!J:J,MATCH($C604,Sheet2!$A:$A,0)),I603))</f>
        <v>0</v>
      </c>
      <c r="K604" s="31">
        <v>0</v>
      </c>
      <c r="L604" s="31">
        <v>0</v>
      </c>
      <c r="M604" s="31">
        <v>0</v>
      </c>
      <c r="N604" s="27">
        <f>VLOOKUP(B604,Sheet5!$D:$G,3,0)</f>
        <v>33</v>
      </c>
      <c r="O604" s="27">
        <f>VLOOKUP(B604,Sheet5!$D:$G,4,0)</f>
        <v>32</v>
      </c>
      <c r="P604" s="27" t="s">
        <v>57</v>
      </c>
      <c r="Q604" s="27">
        <f>IFERROR(VLOOKUP(R604,Sheet2!V:X,3,FALSE),VLOOKUP(B604,Sheet5!D:H,5,0))</f>
        <v>340020003</v>
      </c>
      <c r="R604" s="27" t="str">
        <f>IF(E604=2,INDEX(Sheet2!P:P,MATCH(C604,Sheet2!A:A,0)),INDEX(Sheet2!AB:AB,MATCH(N604,Sheet2!AA:AA,0)))</f>
        <v>抵抗强化</v>
      </c>
      <c r="S604" s="27" t="str">
        <f>IF($E604=2,INDEX(Sheet2!Q:Q,MATCH($C604,Sheet2!$A:$A,0)),IF(OR(N604=3,N604=8,N604=13,,N604=38),INDEX(Sheet2!$AC:$AC,MATCH($N604,Sheet2!$AA:$AA,0))&amp;O604,INDEX(Sheet2!$AC:$AC,MATCH($N604,Sheet2!$AA:$AA,0))&amp;(O604/10)&amp;"%"))</f>
        <v>觉醒后基础效果抵抗增加3.2%</v>
      </c>
      <c r="T604" s="3" t="str">
        <f>INDEX(Sheet6!G:G,MATCH(B604,Sheet6!A:A,0))</f>
        <v>1210008,10|1430003,4</v>
      </c>
      <c r="U604" s="3">
        <v>1120001</v>
      </c>
      <c r="V604" s="3">
        <f>INDEX(Sheet6!H:H,MATCH(B604,Sheet6!A:A,0))</f>
        <v>32250</v>
      </c>
      <c r="W604" s="23">
        <v>0</v>
      </c>
      <c r="X604" s="3" t="s">
        <v>1367</v>
      </c>
      <c r="Y604" s="23">
        <v>1120001</v>
      </c>
      <c r="Z604" s="23">
        <v>172000</v>
      </c>
      <c r="AA604" s="27" t="str">
        <f>IF($E604=2,INDEX(Sheet2!Q:Q,MATCH($C604,Sheet2!$A:$A,0)),IF(OR(N604=3,N604=8,N604=13,,N604=38),INDEX(Sheet2!$AC:$AC,MATCH($N604,Sheet2!$AA:$AA,0))&amp;O604,INDEX(Sheet2!$AC:$AC,MATCH($N604,Sheet2!$AA:$AA,0))&amp;(O604/10)&amp;"%"))</f>
        <v>觉醒后基础效果抵抗增加3.2%</v>
      </c>
    </row>
    <row r="605" spans="1:27">
      <c r="A605" s="23" t="s">
        <v>53</v>
      </c>
      <c r="B605" s="23">
        <f t="shared" si="31"/>
        <v>2812</v>
      </c>
      <c r="C605" s="3">
        <v>28</v>
      </c>
      <c r="D605" s="3">
        <v>12</v>
      </c>
      <c r="E605" s="3">
        <f t="shared" si="29"/>
        <v>1</v>
      </c>
      <c r="F605" s="3">
        <f>IF(AND($D605=1,$E605=1),VLOOKUP($C605,Sheet2!$A:$J,3,0),IF($E605=2,INDEX(Sheet2!G:G,MATCH($C605,Sheet2!$A:$A,0)),F604))</f>
        <v>2801</v>
      </c>
      <c r="G605" s="3">
        <f>IF(AND($D605=1,$E605=1),VLOOKUP($C605,Sheet2!$A:$J,4,0),IF($E605=2,INDEX(Sheet2!H:H,MATCH($C605,Sheet2!$A:$A,0)),G604))</f>
        <v>2805</v>
      </c>
      <c r="H605" s="3">
        <f>IF(AND($D605=1,$E605=1),VLOOKUP($C605,Sheet2!$A:$J,5,0),IF($E605=2,INDEX(Sheet2!I:I,MATCH($C605,Sheet2!$A:$A,0)),H604))</f>
        <v>2806</v>
      </c>
      <c r="I605" s="3">
        <f>IF(AND($D605=1,$E605=1),VLOOKUP($C605,Sheet2!$A:$J,6,0),IF($E605=2,INDEX(Sheet2!J:J,MATCH($C605,Sheet2!$A:$A,0)),I604))</f>
        <v>0</v>
      </c>
      <c r="K605" s="31">
        <v>0</v>
      </c>
      <c r="L605" s="31">
        <v>0</v>
      </c>
      <c r="M605" s="31">
        <v>0</v>
      </c>
      <c r="N605" s="27">
        <f>VLOOKUP(B605,Sheet5!$D:$G,3,0)</f>
        <v>13</v>
      </c>
      <c r="O605" s="27">
        <f>VLOOKUP(B605,Sheet5!$D:$G,4,0)</f>
        <v>84</v>
      </c>
      <c r="P605" s="27" t="s">
        <v>58</v>
      </c>
      <c r="Q605" s="27">
        <f>IFERROR(VLOOKUP(R605,Sheet2!V:X,3,FALSE),VLOOKUP(B605,Sheet5!D:H,5,0))</f>
        <v>340020004</v>
      </c>
      <c r="R605" s="27" t="str">
        <f>IF(E605=2,INDEX(Sheet2!P:P,MATCH(C605,Sheet2!A:A,0)),INDEX(Sheet2!AB:AB,MATCH(N605,Sheet2!AA:AA,0)))</f>
        <v>防御强化</v>
      </c>
      <c r="S605" s="27" t="str">
        <f>IF($E605=2,INDEX(Sheet2!Q:Q,MATCH($C605,Sheet2!$A:$A,0)),IF(OR(N605=3,N605=8,N605=13,,N605=38),INDEX(Sheet2!$AC:$AC,MATCH($N605,Sheet2!$AA:$AA,0))&amp;O605,INDEX(Sheet2!$AC:$AC,MATCH($N605,Sheet2!$AA:$AA,0))&amp;(O605/10)&amp;"%"))</f>
        <v>觉醒后基础防御力增加84</v>
      </c>
      <c r="T605" s="3" t="str">
        <f>INDEX(Sheet6!G:G,MATCH(B605,Sheet6!A:A,0))</f>
        <v>1210008,12|1430003,5</v>
      </c>
      <c r="U605" s="3">
        <v>1120001</v>
      </c>
      <c r="V605" s="3">
        <f>INDEX(Sheet6!H:H,MATCH(B605,Sheet6!A:A,0))</f>
        <v>45000</v>
      </c>
      <c r="W605" s="23">
        <v>0</v>
      </c>
      <c r="X605" s="3" t="s">
        <v>1368</v>
      </c>
      <c r="Y605" s="23">
        <v>1120001</v>
      </c>
      <c r="Z605" s="23">
        <v>240000</v>
      </c>
      <c r="AA605" s="27" t="str">
        <f>IF($E605=2,INDEX(Sheet2!Q:Q,MATCH($C605,Sheet2!$A:$A,0)),IF(OR(N605=3,N605=8,N605=13,,N605=38),INDEX(Sheet2!$AC:$AC,MATCH($N605,Sheet2!$AA:$AA,0))&amp;O605,INDEX(Sheet2!$AC:$AC,MATCH($N605,Sheet2!$AA:$AA,0))&amp;(O605/10)&amp;"%"))</f>
        <v>觉醒后基础防御力增加84</v>
      </c>
    </row>
    <row r="606" spans="1:27">
      <c r="A606" s="23" t="s">
        <v>53</v>
      </c>
      <c r="B606" s="23">
        <f t="shared" si="31"/>
        <v>2813</v>
      </c>
      <c r="C606" s="3">
        <v>28</v>
      </c>
      <c r="D606" s="3">
        <v>13</v>
      </c>
      <c r="E606" s="3">
        <f t="shared" si="29"/>
        <v>1</v>
      </c>
      <c r="F606" s="3">
        <f>IF(AND($D606=1,$E606=1),VLOOKUP($C606,Sheet2!$A:$J,3,0),IF($E606=2,INDEX(Sheet2!G:G,MATCH($C606,Sheet2!$A:$A,0)),F605))</f>
        <v>2801</v>
      </c>
      <c r="G606" s="3">
        <f>IF(AND($D606=1,$E606=1),VLOOKUP($C606,Sheet2!$A:$J,4,0),IF($E606=2,INDEX(Sheet2!H:H,MATCH($C606,Sheet2!$A:$A,0)),G605))</f>
        <v>2805</v>
      </c>
      <c r="H606" s="3">
        <f>IF(AND($D606=1,$E606=1),VLOOKUP($C606,Sheet2!$A:$J,5,0),IF($E606=2,INDEX(Sheet2!I:I,MATCH($C606,Sheet2!$A:$A,0)),H605))</f>
        <v>2806</v>
      </c>
      <c r="I606" s="3">
        <f>IF(AND($D606=1,$E606=1),VLOOKUP($C606,Sheet2!$A:$J,6,0),IF($E606=2,INDEX(Sheet2!J:J,MATCH($C606,Sheet2!$A:$A,0)),I605))</f>
        <v>0</v>
      </c>
      <c r="K606" s="31">
        <v>0</v>
      </c>
      <c r="L606" s="31">
        <v>0</v>
      </c>
      <c r="M606" s="31">
        <v>0</v>
      </c>
      <c r="N606" s="27">
        <f>VLOOKUP(B606,Sheet5!$D:$G,3,0)</f>
        <v>3</v>
      </c>
      <c r="O606" s="27">
        <f>VLOOKUP(B606,Sheet5!$D:$G,4,0)</f>
        <v>768</v>
      </c>
      <c r="P606" s="27" t="s">
        <v>59</v>
      </c>
      <c r="Q606" s="27">
        <f>IFERROR(VLOOKUP(R606,Sheet2!V:X,3,FALSE),VLOOKUP(B606,Sheet5!D:H,5,0))</f>
        <v>340020010</v>
      </c>
      <c r="R606" s="27" t="str">
        <f>IF(E606=2,INDEX(Sheet2!P:P,MATCH(C606,Sheet2!A:A,0)),INDEX(Sheet2!AB:AB,MATCH(N606,Sheet2!AA:AA,0)))</f>
        <v>生命强化</v>
      </c>
      <c r="S606" s="27" t="str">
        <f>IF($E606=2,INDEX(Sheet2!Q:Q,MATCH($C606,Sheet2!$A:$A,0)),IF(OR(N606=3,N606=8,N606=13,,N606=38),INDEX(Sheet2!$AC:$AC,MATCH($N606,Sheet2!$AA:$AA,0))&amp;O606,INDEX(Sheet2!$AC:$AC,MATCH($N606,Sheet2!$AA:$AA,0))&amp;(O606/10)&amp;"%"))</f>
        <v>觉醒后基础生命上限增加768</v>
      </c>
      <c r="T606" s="3" t="str">
        <f>INDEX(Sheet6!G:G,MATCH(B606,Sheet6!A:A,0))</f>
        <v>1210008,14|1430003,6</v>
      </c>
      <c r="U606" s="3">
        <v>1120001</v>
      </c>
      <c r="V606" s="3">
        <f>INDEX(Sheet6!H:H,MATCH(B606,Sheet6!A:A,0))</f>
        <v>61800</v>
      </c>
      <c r="W606" s="23">
        <v>0</v>
      </c>
      <c r="X606" s="3" t="s">
        <v>1369</v>
      </c>
      <c r="Y606" s="23">
        <v>1120001</v>
      </c>
      <c r="Z606" s="23">
        <v>329000</v>
      </c>
      <c r="AA606" s="27" t="str">
        <f>IF($E606=2,INDEX(Sheet2!Q:Q,MATCH($C606,Sheet2!$A:$A,0)),IF(OR(N606=3,N606=8,N606=13,,N606=38),INDEX(Sheet2!$AC:$AC,MATCH($N606,Sheet2!$AA:$AA,0))&amp;O606,INDEX(Sheet2!$AC:$AC,MATCH($N606,Sheet2!$AA:$AA,0))&amp;(O606/10)&amp;"%"))</f>
        <v>觉醒后基础生命上限增加768</v>
      </c>
    </row>
    <row r="607" spans="1:27">
      <c r="A607" s="23" t="s">
        <v>53</v>
      </c>
      <c r="B607" s="23">
        <f t="shared" si="31"/>
        <v>2814</v>
      </c>
      <c r="C607" s="3">
        <v>28</v>
      </c>
      <c r="D607" s="3">
        <v>14</v>
      </c>
      <c r="E607" s="3">
        <f t="shared" si="29"/>
        <v>2</v>
      </c>
      <c r="F607" s="3">
        <f>IF(AND($D607=1,$E607=1),VLOOKUP($C607,Sheet2!$A:$J,3,0),IF($E607=2,INDEX(Sheet2!G:G,MATCH($C607,Sheet2!$A:$A,0)+1),F606))</f>
        <v>2801</v>
      </c>
      <c r="G607" s="3">
        <f>IF(AND($D607=1,$E607=1),VLOOKUP($C607,Sheet2!$A:$J,4,0),IF($E607=2,INDEX(Sheet2!H:H,MATCH($C607,Sheet2!$A:$A,0)+1),G606))</f>
        <v>2805</v>
      </c>
      <c r="H607" s="3">
        <f>IF(AND($D607=1,$E607=1),VLOOKUP($C607,Sheet2!$A:$J,5,0),IF($E607=2,INDEX(Sheet2!I:I,MATCH($C607,Sheet2!$A:$A,0)+1),H606))</f>
        <v>2807</v>
      </c>
      <c r="I607" s="3">
        <f>IF(AND($D607=1,$E607=1),VLOOKUP($C607,Sheet2!$A:$J,6,0),IF($E607=2,INDEX(Sheet2!J:J,MATCH($C607,Sheet2!$A:$A,0)+1),I606))</f>
        <v>0</v>
      </c>
      <c r="K607" s="31">
        <v>0</v>
      </c>
      <c r="L607" s="31">
        <v>0</v>
      </c>
      <c r="M607" s="31">
        <v>0</v>
      </c>
      <c r="N607" s="27">
        <f>VLOOKUP(B607,Sheet5!$D:$G,3,0)</f>
        <v>0</v>
      </c>
      <c r="O607" s="27">
        <f>VLOOKUP(B607,Sheet5!$D:$G,4,0)</f>
        <v>0</v>
      </c>
      <c r="P607" s="27" t="s">
        <v>60</v>
      </c>
      <c r="Q607" s="27">
        <f>IFERROR(VLOOKUP(R607,Sheet2!V:X,3,FALSE),VLOOKUP(B607,Sheet5!D:H,5,0))</f>
        <v>311002803</v>
      </c>
      <c r="R607" s="27" t="str">
        <f>IF(E607=2,INDEX(Sheet2!P:P,MATCH(C607,Sheet2!A:A,0)+1),INDEX(Sheet2!AB:AB,MATCH(N607,Sheet2!AA:AA,0)))</f>
        <v>正义怒吼</v>
      </c>
      <c r="S607" s="27" t="s">
        <v>2345</v>
      </c>
      <c r="T607" s="3" t="str">
        <f>INDEX(Sheet6!G:G,MATCH(B607,Sheet6!A:A,0))</f>
        <v>1430005,1</v>
      </c>
      <c r="U607" s="3">
        <v>1120001</v>
      </c>
      <c r="V607" s="3">
        <f>INDEX(Sheet6!H:H,MATCH(B607,Sheet6!A:A,0))</f>
        <v>83400</v>
      </c>
      <c r="W607" s="23">
        <v>0</v>
      </c>
      <c r="X607" s="3" t="s">
        <v>1319</v>
      </c>
      <c r="Y607" s="23">
        <v>1120001</v>
      </c>
      <c r="Z607" s="23">
        <v>444000</v>
      </c>
      <c r="AA607" s="27" t="str">
        <f>IF($E607=2,INDEX(Sheet2!Q:Q,MATCH($C607,Sheet2!$A:$A,0)+1),IF(OR(N607=3,N607=8,N607=13,,N607=38),INDEX(Sheet2!$AC:$AC,MATCH($N607,Sheet2!$AA:$AA,0))&amp;O607,INDEX(Sheet2!$AC:$AC,MATCH($N607,Sheet2!$AA:$AA,0))&amp;(O607/10)&amp;"%"))</f>
        <v>在行动条中选择一个行动位置添加增加&lt;color=#e56000&gt;20%&lt;/color&gt;攻击力及&lt;color=#e56000&gt;50&lt;/color&gt;固定攻击力的AT BONUS</v>
      </c>
    </row>
    <row r="608" spans="1:27">
      <c r="A608" s="23" t="s">
        <v>53</v>
      </c>
      <c r="B608" s="23">
        <f t="shared" si="31"/>
        <v>2815</v>
      </c>
      <c r="C608" s="3">
        <v>28</v>
      </c>
      <c r="D608" s="3">
        <v>15</v>
      </c>
      <c r="E608" s="3">
        <f t="shared" si="29"/>
        <v>1</v>
      </c>
      <c r="F608" s="3">
        <f>IF(AND($D608=1,$E608=1),VLOOKUP($C608,Sheet2!$A:$J,3,0),IF($E608=2,INDEX(Sheet2!G:G,MATCH($C608,Sheet2!$A:$A,0)+1),F607))</f>
        <v>2801</v>
      </c>
      <c r="G608" s="3">
        <f>IF(AND($D608=1,$E608=1),VLOOKUP($C608,Sheet2!$A:$J,4,0),IF($E608=2,INDEX(Sheet2!H:H,MATCH($C608,Sheet2!$A:$A,0)+1),G607))</f>
        <v>2805</v>
      </c>
      <c r="H608" s="3">
        <f>IF(AND($D608=1,$E608=1),VLOOKUP($C608,Sheet2!$A:$J,5,0),IF($E608=2,INDEX(Sheet2!I:I,MATCH($C608,Sheet2!$A:$A,0)+1),H607))</f>
        <v>2807</v>
      </c>
      <c r="I608" s="3">
        <f>IF(AND($D608=1,$E608=1),VLOOKUP($C608,Sheet2!$A:$J,6,0),IF($E608=2,INDEX(Sheet2!J:J,MATCH($C608,Sheet2!$A:$A,0)+1),I607))</f>
        <v>0</v>
      </c>
      <c r="K608" s="31">
        <v>0</v>
      </c>
      <c r="L608" s="31">
        <v>0</v>
      </c>
      <c r="M608" s="31">
        <v>0</v>
      </c>
      <c r="N608" s="27">
        <f>VLOOKUP(B608,Sheet5!$D:$G,3,0)</f>
        <v>13</v>
      </c>
      <c r="O608" s="27">
        <f>VLOOKUP(B608,Sheet5!$D:$G,4,0)</f>
        <v>42</v>
      </c>
      <c r="P608" s="27" t="s">
        <v>54</v>
      </c>
      <c r="Q608" s="27">
        <f>IFERROR(VLOOKUP(R608,Sheet2!V:X,3,FALSE),VLOOKUP(B608,Sheet5!D:H,5,0))</f>
        <v>340020005</v>
      </c>
      <c r="R608" s="27" t="str">
        <f>IF($E608=2,INDEX(Sheet2!P:P,MATCH($C608,Sheet2!$A:$A,0)),INDEX(Sheet2!$AB:$AB,MATCH($N608,Sheet2!$AA:$AA,0)))</f>
        <v>防御强化</v>
      </c>
      <c r="S608" s="27" t="str">
        <f>IF($E608=2,INDEX(Sheet2!Q:Q,MATCH($C608,Sheet2!$A:$A,0)),IF(OR(N608=3,N608=8,N608=13,,N608=38),INDEX(Sheet2!$AC:$AC,MATCH($N608,Sheet2!$AA:$AA,0))&amp;O608,INDEX(Sheet2!$AC:$AC,MATCH($N608,Sheet2!$AA:$AA,0))&amp;(O608/10)&amp;"%"))</f>
        <v>觉醒后基础防御力增加42</v>
      </c>
      <c r="T608" s="3" t="str">
        <f>INDEX(Sheet6!G:G,MATCH(B608,Sheet6!A:A,0))</f>
        <v>1210008,5|1430003,3</v>
      </c>
      <c r="U608" s="3">
        <v>1120001</v>
      </c>
      <c r="V608" s="3">
        <f>INDEX(Sheet6!H:H,MATCH(B608,Sheet6!A:A,0))</f>
        <v>16600</v>
      </c>
      <c r="W608" s="23">
        <v>0</v>
      </c>
      <c r="X608" s="3" t="s">
        <v>1365</v>
      </c>
      <c r="Y608" s="23">
        <v>1120001</v>
      </c>
      <c r="Z608" s="23">
        <v>66000</v>
      </c>
      <c r="AA608" s="27" t="str">
        <f>IF($E608=2,INDEX(Sheet2!Q:Q,MATCH($C608,Sheet2!$A:$A,0)),IF(OR(N608=3,N608=8,N608=13,,N608=38),INDEX(Sheet2!$AC:$AC,MATCH($N608,Sheet2!$AA:$AA,0))&amp;O608,INDEX(Sheet2!$AC:$AC,MATCH($N608,Sheet2!$AA:$AA,0))&amp;(O608/10)&amp;"%"))</f>
        <v>觉醒后基础防御力增加42</v>
      </c>
    </row>
    <row r="609" spans="1:27">
      <c r="A609" s="23" t="s">
        <v>53</v>
      </c>
      <c r="B609" s="23">
        <f t="shared" si="31"/>
        <v>2816</v>
      </c>
      <c r="C609" s="3">
        <v>28</v>
      </c>
      <c r="D609" s="3">
        <v>16</v>
      </c>
      <c r="E609" s="3">
        <f t="shared" si="29"/>
        <v>1</v>
      </c>
      <c r="F609" s="3">
        <f>IF(AND($D609=1,$E609=1),VLOOKUP($C609,Sheet2!$A:$J,3,0),IF($E609=2,INDEX(Sheet2!G:G,MATCH($C609,Sheet2!$A:$A,0)+1),F608))</f>
        <v>2801</v>
      </c>
      <c r="G609" s="3">
        <f>IF(AND($D609=1,$E609=1),VLOOKUP($C609,Sheet2!$A:$J,4,0),IF($E609=2,INDEX(Sheet2!H:H,MATCH($C609,Sheet2!$A:$A,0)+1),G608))</f>
        <v>2805</v>
      </c>
      <c r="H609" s="3">
        <f>IF(AND($D609=1,$E609=1),VLOOKUP($C609,Sheet2!$A:$J,5,0),IF($E609=2,INDEX(Sheet2!I:I,MATCH($C609,Sheet2!$A:$A,0)+1),H608))</f>
        <v>2807</v>
      </c>
      <c r="I609" s="3">
        <f>IF(AND($D609=1,$E609=1),VLOOKUP($C609,Sheet2!$A:$J,6,0),IF($E609=2,INDEX(Sheet2!J:J,MATCH($C609,Sheet2!$A:$A,0)+1),I608))</f>
        <v>0</v>
      </c>
      <c r="K609" s="31">
        <v>0</v>
      </c>
      <c r="L609" s="31">
        <v>0</v>
      </c>
      <c r="M609" s="31">
        <v>0</v>
      </c>
      <c r="N609" s="27">
        <f>VLOOKUP(B609,Sheet5!$D:$G,3,0)</f>
        <v>3</v>
      </c>
      <c r="O609" s="27">
        <f>VLOOKUP(B609,Sheet5!$D:$G,4,0)</f>
        <v>384</v>
      </c>
      <c r="P609" s="27" t="s">
        <v>55</v>
      </c>
      <c r="Q609" s="27">
        <f>IFERROR(VLOOKUP(R609,Sheet2!V:X,3,FALSE),VLOOKUP(B609,Sheet5!D:H,5,0))</f>
        <v>340020009</v>
      </c>
      <c r="R609" s="27" t="str">
        <f>IF(E609=2,INDEX(Sheet2!P:P,MATCH(C609,Sheet2!A:A,0)),INDEX(Sheet2!AB:AB,MATCH(N609,Sheet2!AA:AA,0)))</f>
        <v>生命强化</v>
      </c>
      <c r="S609" s="27" t="str">
        <f>IF($E609=2,INDEX(Sheet2!Q:Q,MATCH($C609,Sheet2!$A:$A,0)),IF(OR(N609=3,N609=8,N609=13,,N609=38),INDEX(Sheet2!$AC:$AC,MATCH($N609,Sheet2!$AA:$AA,0))&amp;O609,INDEX(Sheet2!$AC:$AC,MATCH($N609,Sheet2!$AA:$AA,0))&amp;(O609/10)&amp;"%"))</f>
        <v>觉醒后基础生命上限增加384</v>
      </c>
      <c r="T609" s="3" t="str">
        <f>INDEX(Sheet6!G:G,MATCH(B609,Sheet6!A:A,0))</f>
        <v>1210008,7|1430003,6</v>
      </c>
      <c r="U609" s="3">
        <v>1120001</v>
      </c>
      <c r="V609" s="3">
        <f>INDEX(Sheet6!H:H,MATCH(B609,Sheet6!A:A,0))</f>
        <v>19200</v>
      </c>
      <c r="W609" s="23">
        <v>0</v>
      </c>
      <c r="X609" s="3" t="s">
        <v>1316</v>
      </c>
      <c r="Y609" s="23">
        <v>1120001</v>
      </c>
      <c r="Z609" s="23">
        <v>76000</v>
      </c>
      <c r="AA609" s="27" t="str">
        <f>IF($E609=2,INDEX(Sheet2!Q:Q,MATCH($C609,Sheet2!$A:$A,0)),IF(OR(N609=3,N609=8,N609=13,,N609=38),INDEX(Sheet2!$AC:$AC,MATCH($N609,Sheet2!$AA:$AA,0))&amp;O609,INDEX(Sheet2!$AC:$AC,MATCH($N609,Sheet2!$AA:$AA,0))&amp;(O609/10)&amp;"%"))</f>
        <v>觉醒后基础生命上限增加384</v>
      </c>
    </row>
    <row r="610" spans="1:27">
      <c r="A610" s="23" t="s">
        <v>53</v>
      </c>
      <c r="B610" s="23">
        <f t="shared" si="31"/>
        <v>2817</v>
      </c>
      <c r="C610" s="3">
        <v>28</v>
      </c>
      <c r="D610" s="3">
        <v>17</v>
      </c>
      <c r="E610" s="3">
        <f t="shared" si="29"/>
        <v>1</v>
      </c>
      <c r="F610" s="3">
        <f>IF(AND($D610=1,$E610=1),VLOOKUP($C610,Sheet2!$A:$J,3,0),IF($E610=2,INDEX(Sheet2!G:G,MATCH($C610,Sheet2!$A:$A,0)+1),F609))</f>
        <v>2801</v>
      </c>
      <c r="G610" s="3">
        <f>IF(AND($D610=1,$E610=1),VLOOKUP($C610,Sheet2!$A:$J,4,0),IF($E610=2,INDEX(Sheet2!H:H,MATCH($C610,Sheet2!$A:$A,0)+1),G609))</f>
        <v>2805</v>
      </c>
      <c r="H610" s="3">
        <f>IF(AND($D610=1,$E610=1),VLOOKUP($C610,Sheet2!$A:$J,5,0),IF($E610=2,INDEX(Sheet2!I:I,MATCH($C610,Sheet2!$A:$A,0)+1),H609))</f>
        <v>2807</v>
      </c>
      <c r="I610" s="3">
        <f>IF(AND($D610=1,$E610=1),VLOOKUP($C610,Sheet2!$A:$J,6,0),IF($E610=2,INDEX(Sheet2!J:J,MATCH($C610,Sheet2!$A:$A,0)+1),I609))</f>
        <v>0</v>
      </c>
      <c r="K610" s="31">
        <v>0</v>
      </c>
      <c r="L610" s="31">
        <v>0</v>
      </c>
      <c r="M610" s="31">
        <v>0</v>
      </c>
      <c r="N610" s="27">
        <f>VLOOKUP(B610,Sheet5!$D:$G,3,0)</f>
        <v>3</v>
      </c>
      <c r="O610" s="27">
        <f>VLOOKUP(B610,Sheet5!$D:$G,4,0)</f>
        <v>384</v>
      </c>
      <c r="P610" s="27" t="s">
        <v>56</v>
      </c>
      <c r="Q610" s="27">
        <f>IFERROR(VLOOKUP(R610,Sheet2!V:X,3,FALSE),VLOOKUP(B610,Sheet5!D:H,5,0))</f>
        <v>340020009</v>
      </c>
      <c r="R610" s="27" t="str">
        <f>IF(E610=2,INDEX(Sheet2!P:P,MATCH(C610,Sheet2!A:A,0)),INDEX(Sheet2!AB:AB,MATCH(N610,Sheet2!AA:AA,0)))</f>
        <v>生命强化</v>
      </c>
      <c r="S610" s="27" t="str">
        <f>IF($E610=2,INDEX(Sheet2!Q:Q,MATCH($C610,Sheet2!$A:$A,0)),IF(OR(N610=3,N610=8,N610=13,,N610=38),INDEX(Sheet2!$AC:$AC,MATCH($N610,Sheet2!$AA:$AA,0))&amp;O610,INDEX(Sheet2!$AC:$AC,MATCH($N610,Sheet2!$AA:$AA,0))&amp;(O610/10)&amp;"%"))</f>
        <v>觉醒后基础生命上限增加384</v>
      </c>
      <c r="T610" s="3" t="str">
        <f>INDEX(Sheet6!G:G,MATCH(B610,Sheet6!A:A,0))</f>
        <v>1210008,9|1430003,9</v>
      </c>
      <c r="U610" s="3">
        <v>1120001</v>
      </c>
      <c r="V610" s="3">
        <f>INDEX(Sheet6!H:H,MATCH(B610,Sheet6!A:A,0))</f>
        <v>28800</v>
      </c>
      <c r="W610" s="23">
        <v>0</v>
      </c>
      <c r="X610" s="3" t="s">
        <v>1366</v>
      </c>
      <c r="Y610" s="23">
        <v>1120001</v>
      </c>
      <c r="Z610" s="23">
        <v>115000</v>
      </c>
      <c r="AA610" s="27" t="str">
        <f>IF($E610=2,INDEX(Sheet2!Q:Q,MATCH($C610,Sheet2!$A:$A,0)),IF(OR(N610=3,N610=8,N610=13,,N610=38),INDEX(Sheet2!$AC:$AC,MATCH($N610,Sheet2!$AA:$AA,0))&amp;O610,INDEX(Sheet2!$AC:$AC,MATCH($N610,Sheet2!$AA:$AA,0))&amp;(O610/10)&amp;"%"))</f>
        <v>觉醒后基础生命上限增加384</v>
      </c>
    </row>
    <row r="611" spans="1:27">
      <c r="A611" s="23" t="s">
        <v>53</v>
      </c>
      <c r="B611" s="23">
        <f t="shared" si="31"/>
        <v>2818</v>
      </c>
      <c r="C611" s="3">
        <v>28</v>
      </c>
      <c r="D611" s="3">
        <v>18</v>
      </c>
      <c r="E611" s="3">
        <f t="shared" si="29"/>
        <v>1</v>
      </c>
      <c r="F611" s="3">
        <f>IF(AND($D611=1,$E611=1),VLOOKUP($C611,Sheet2!$A:$J,3,0),IF($E611=2,INDEX(Sheet2!G:G,MATCH($C611,Sheet2!$A:$A,0)+1),F610))</f>
        <v>2801</v>
      </c>
      <c r="G611" s="3">
        <f>IF(AND($D611=1,$E611=1),VLOOKUP($C611,Sheet2!$A:$J,4,0),IF($E611=2,INDEX(Sheet2!H:H,MATCH($C611,Sheet2!$A:$A,0)+1),G610))</f>
        <v>2805</v>
      </c>
      <c r="H611" s="3">
        <f>IF(AND($D611=1,$E611=1),VLOOKUP($C611,Sheet2!$A:$J,5,0),IF($E611=2,INDEX(Sheet2!I:I,MATCH($C611,Sheet2!$A:$A,0)+1),H610))</f>
        <v>2807</v>
      </c>
      <c r="I611" s="3">
        <f>IF(AND($D611=1,$E611=1),VLOOKUP($C611,Sheet2!$A:$J,6,0),IF($E611=2,INDEX(Sheet2!J:J,MATCH($C611,Sheet2!$A:$A,0)+1),I610))</f>
        <v>0</v>
      </c>
      <c r="K611" s="31">
        <v>0</v>
      </c>
      <c r="L611" s="31">
        <v>0</v>
      </c>
      <c r="M611" s="31">
        <v>0</v>
      </c>
      <c r="N611" s="27">
        <f>VLOOKUP(B611,Sheet5!$D:$G,3,0)</f>
        <v>33</v>
      </c>
      <c r="O611" s="27">
        <f>VLOOKUP(B611,Sheet5!$D:$G,4,0)</f>
        <v>32</v>
      </c>
      <c r="P611" s="27" t="s">
        <v>57</v>
      </c>
      <c r="Q611" s="27">
        <f>IFERROR(VLOOKUP(R611,Sheet2!V:X,3,FALSE),VLOOKUP(B611,Sheet5!D:H,5,0))</f>
        <v>340020003</v>
      </c>
      <c r="R611" s="27" t="str">
        <f>IF(E611=2,INDEX(Sheet2!P:P,MATCH(C611,Sheet2!A:A,0)),INDEX(Sheet2!AB:AB,MATCH(N611,Sheet2!AA:AA,0)))</f>
        <v>抵抗强化</v>
      </c>
      <c r="S611" s="27" t="str">
        <f>IF($E611=2,INDEX(Sheet2!Q:Q,MATCH($C611,Sheet2!$A:$A,0)),IF(OR(N611=3,N611=8,N611=13,,N611=38),INDEX(Sheet2!$AC:$AC,MATCH($N611,Sheet2!$AA:$AA,0))&amp;O611,INDEX(Sheet2!$AC:$AC,MATCH($N611,Sheet2!$AA:$AA,0))&amp;(O611/10)&amp;"%"))</f>
        <v>觉醒后基础效果抵抗增加3.2%</v>
      </c>
      <c r="T611" s="3" t="str">
        <f>INDEX(Sheet6!G:G,MATCH(B611,Sheet6!A:A,0))</f>
        <v>1210008,13|1430003,12</v>
      </c>
      <c r="U611" s="3">
        <v>1120001</v>
      </c>
      <c r="V611" s="3">
        <f>INDEX(Sheet6!H:H,MATCH(B611,Sheet6!A:A,0))</f>
        <v>43000</v>
      </c>
      <c r="W611" s="23">
        <v>0</v>
      </c>
      <c r="X611" s="3" t="s">
        <v>1367</v>
      </c>
      <c r="Y611" s="23">
        <v>1120001</v>
      </c>
      <c r="Z611" s="23">
        <v>172000</v>
      </c>
      <c r="AA611" s="27" t="str">
        <f>IF($E611=2,INDEX(Sheet2!Q:Q,MATCH($C611,Sheet2!$A:$A,0)),IF(OR(N611=3,N611=8,N611=13,,N611=38),INDEX(Sheet2!$AC:$AC,MATCH($N611,Sheet2!$AA:$AA,0))&amp;O611,INDEX(Sheet2!$AC:$AC,MATCH($N611,Sheet2!$AA:$AA,0))&amp;(O611/10)&amp;"%"))</f>
        <v>觉醒后基础效果抵抗增加3.2%</v>
      </c>
    </row>
    <row r="612" spans="1:27">
      <c r="A612" s="23" t="s">
        <v>53</v>
      </c>
      <c r="B612" s="23">
        <f t="shared" si="31"/>
        <v>2819</v>
      </c>
      <c r="C612" s="3">
        <v>28</v>
      </c>
      <c r="D612" s="3">
        <v>19</v>
      </c>
      <c r="E612" s="3">
        <f t="shared" si="29"/>
        <v>1</v>
      </c>
      <c r="F612" s="3">
        <f>IF(AND($D612=1,$E612=1),VLOOKUP($C612,Sheet2!$A:$J,3,0),IF($E612=2,INDEX(Sheet2!G:G,MATCH($C612,Sheet2!$A:$A,0)+1),F611))</f>
        <v>2801</v>
      </c>
      <c r="G612" s="3">
        <f>IF(AND($D612=1,$E612=1),VLOOKUP($C612,Sheet2!$A:$J,4,0),IF($E612=2,INDEX(Sheet2!H:H,MATCH($C612,Sheet2!$A:$A,0)+1),G611))</f>
        <v>2805</v>
      </c>
      <c r="H612" s="3">
        <f>IF(AND($D612=1,$E612=1),VLOOKUP($C612,Sheet2!$A:$J,5,0),IF($E612=2,INDEX(Sheet2!I:I,MATCH($C612,Sheet2!$A:$A,0)+1),H611))</f>
        <v>2807</v>
      </c>
      <c r="I612" s="3">
        <f>IF(AND($D612=1,$E612=1),VLOOKUP($C612,Sheet2!$A:$J,6,0),IF($E612=2,INDEX(Sheet2!J:J,MATCH($C612,Sheet2!$A:$A,0)+1),I611))</f>
        <v>0</v>
      </c>
      <c r="K612" s="31">
        <v>0</v>
      </c>
      <c r="L612" s="31">
        <v>0</v>
      </c>
      <c r="M612" s="31">
        <v>0</v>
      </c>
      <c r="N612" s="27">
        <f>VLOOKUP(B612,Sheet5!$D:$G,3,0)</f>
        <v>13</v>
      </c>
      <c r="O612" s="27">
        <f>VLOOKUP(B612,Sheet5!$D:$G,4,0)</f>
        <v>84</v>
      </c>
      <c r="P612" s="27" t="s">
        <v>58</v>
      </c>
      <c r="Q612" s="27">
        <f>IFERROR(VLOOKUP(R612,Sheet2!V:X,3,FALSE),VLOOKUP(B612,Sheet5!D:H,5,0))</f>
        <v>340020004</v>
      </c>
      <c r="R612" s="27" t="str">
        <f>IF(E612=2,INDEX(Sheet2!P:P,MATCH(C612,Sheet2!A:A,0)),INDEX(Sheet2!AB:AB,MATCH(N612,Sheet2!AA:AA,0)))</f>
        <v>防御强化</v>
      </c>
      <c r="S612" s="27" t="str">
        <f>IF($E612=2,INDEX(Sheet2!Q:Q,MATCH($C612,Sheet2!$A:$A,0)),IF(OR(N612=3,N612=8,N612=13,,N612=38),INDEX(Sheet2!$AC:$AC,MATCH($N612,Sheet2!$AA:$AA,0))&amp;O612,INDEX(Sheet2!$AC:$AC,MATCH($N612,Sheet2!$AA:$AA,0))&amp;(O612/10)&amp;"%"))</f>
        <v>觉醒后基础防御力增加84</v>
      </c>
      <c r="T612" s="3" t="str">
        <f>INDEX(Sheet6!G:G,MATCH(B612,Sheet6!A:A,0))</f>
        <v>1210008,16|1430003,15</v>
      </c>
      <c r="U612" s="3">
        <v>1120001</v>
      </c>
      <c r="V612" s="3">
        <f>INDEX(Sheet6!H:H,MATCH(B612,Sheet6!A:A,0))</f>
        <v>60000</v>
      </c>
      <c r="W612" s="23">
        <v>0</v>
      </c>
      <c r="X612" s="3" t="s">
        <v>1368</v>
      </c>
      <c r="Y612" s="23">
        <v>1120001</v>
      </c>
      <c r="Z612" s="23">
        <v>240000</v>
      </c>
      <c r="AA612" s="27" t="str">
        <f>IF($E612=2,INDEX(Sheet2!Q:Q,MATCH($C612,Sheet2!$A:$A,0)),IF(OR(N612=3,N612=8,N612=13,,N612=38),INDEX(Sheet2!$AC:$AC,MATCH($N612,Sheet2!$AA:$AA,0))&amp;O612,INDEX(Sheet2!$AC:$AC,MATCH($N612,Sheet2!$AA:$AA,0))&amp;(O612/10)&amp;"%"))</f>
        <v>觉醒后基础防御力增加84</v>
      </c>
    </row>
    <row r="613" spans="1:27">
      <c r="A613" s="23" t="s">
        <v>53</v>
      </c>
      <c r="B613" s="23">
        <f t="shared" si="31"/>
        <v>2820</v>
      </c>
      <c r="C613" s="3">
        <v>28</v>
      </c>
      <c r="D613" s="3">
        <v>20</v>
      </c>
      <c r="E613" s="3">
        <f t="shared" si="29"/>
        <v>1</v>
      </c>
      <c r="F613" s="3">
        <f>IF(AND($D613=1,$E613=1),VLOOKUP($C613,Sheet2!$A:$J,3,0),IF($E613=2,INDEX(Sheet2!G:G,MATCH($C613,Sheet2!$A:$A,0)+1),F612))</f>
        <v>2801</v>
      </c>
      <c r="G613" s="3">
        <f>IF(AND($D613=1,$E613=1),VLOOKUP($C613,Sheet2!$A:$J,4,0),IF($E613=2,INDEX(Sheet2!H:H,MATCH($C613,Sheet2!$A:$A,0)+1),G612))</f>
        <v>2805</v>
      </c>
      <c r="H613" s="3">
        <f>IF(AND($D613=1,$E613=1),VLOOKUP($C613,Sheet2!$A:$J,5,0),IF($E613=2,INDEX(Sheet2!I:I,MATCH($C613,Sheet2!$A:$A,0)+1),H612))</f>
        <v>2807</v>
      </c>
      <c r="I613" s="3">
        <f>IF(AND($D613=1,$E613=1),VLOOKUP($C613,Sheet2!$A:$J,6,0),IF($E613=2,INDEX(Sheet2!J:J,MATCH($C613,Sheet2!$A:$A,0)+1),I612))</f>
        <v>0</v>
      </c>
      <c r="K613" s="31">
        <v>0</v>
      </c>
      <c r="L613" s="31">
        <v>0</v>
      </c>
      <c r="M613" s="31">
        <v>0</v>
      </c>
      <c r="N613" s="27">
        <f>VLOOKUP(B613,Sheet5!$D:$G,3,0)</f>
        <v>3</v>
      </c>
      <c r="O613" s="27">
        <f>VLOOKUP(B613,Sheet5!$D:$G,4,0)</f>
        <v>768</v>
      </c>
      <c r="P613" s="27" t="s">
        <v>59</v>
      </c>
      <c r="Q613" s="27">
        <f>IFERROR(VLOOKUP(R613,Sheet2!V:X,3,FALSE),VLOOKUP(B613,Sheet5!D:H,5,0))</f>
        <v>340020010</v>
      </c>
      <c r="R613" s="27" t="str">
        <f>IF(E613=2,INDEX(Sheet2!P:P,MATCH(C613,Sheet2!A:A,0)),INDEX(Sheet2!AB:AB,MATCH(N613,Sheet2!AA:AA,0)))</f>
        <v>生命强化</v>
      </c>
      <c r="S613" s="27" t="str">
        <f>IF($E613=2,INDEX(Sheet2!Q:Q,MATCH($C613,Sheet2!$A:$A,0)),IF(OR(N613=3,N613=8,N613=13,,N613=38),INDEX(Sheet2!$AC:$AC,MATCH($N613,Sheet2!$AA:$AA,0))&amp;O613,INDEX(Sheet2!$AC:$AC,MATCH($N613,Sheet2!$AA:$AA,0))&amp;(O613/10)&amp;"%"))</f>
        <v>觉醒后基础生命上限增加768</v>
      </c>
      <c r="T613" s="3" t="str">
        <f>INDEX(Sheet6!G:G,MATCH(B613,Sheet6!A:A,0))</f>
        <v>1210008,19|1430003,18</v>
      </c>
      <c r="U613" s="3">
        <v>1120001</v>
      </c>
      <c r="V613" s="3">
        <f>INDEX(Sheet6!H:H,MATCH(B613,Sheet6!A:A,0))</f>
        <v>82400</v>
      </c>
      <c r="W613" s="23">
        <v>0</v>
      </c>
      <c r="X613" s="3" t="s">
        <v>1369</v>
      </c>
      <c r="Y613" s="23">
        <v>1120001</v>
      </c>
      <c r="Z613" s="23">
        <v>329000</v>
      </c>
      <c r="AA613" s="27" t="str">
        <f>IF($E613=2,INDEX(Sheet2!Q:Q,MATCH($C613,Sheet2!$A:$A,0)),IF(OR(N613=3,N613=8,N613=13,,N613=38),INDEX(Sheet2!$AC:$AC,MATCH($N613,Sheet2!$AA:$AA,0))&amp;O613,INDEX(Sheet2!$AC:$AC,MATCH($N613,Sheet2!$AA:$AA,0))&amp;(O613/10)&amp;"%"))</f>
        <v>觉醒后基础生命上限增加768</v>
      </c>
    </row>
    <row r="614" spans="1:27">
      <c r="A614" s="23" t="s">
        <v>53</v>
      </c>
      <c r="B614" s="23">
        <f t="shared" si="31"/>
        <v>2821</v>
      </c>
      <c r="C614" s="3">
        <v>28</v>
      </c>
      <c r="D614" s="3">
        <v>21</v>
      </c>
      <c r="E614" s="3">
        <f t="shared" si="29"/>
        <v>2</v>
      </c>
      <c r="F614" s="3">
        <f>IF(AND($D614=1,$E614=1),VLOOKUP($C614,Sheet2!$A:$J,3,0),IF($E614=2,INDEX(Sheet2!G:G,MATCH($C614,Sheet2!$A:$A,0)+2),F613))</f>
        <v>2801</v>
      </c>
      <c r="G614" s="3">
        <f>IF(AND($D614=1,$E614=1),VLOOKUP($C614,Sheet2!$A:$J,4,0),IF($E614=2,INDEX(Sheet2!H:H,MATCH($C614,Sheet2!$A:$A,0)+2),G613))</f>
        <v>2808</v>
      </c>
      <c r="H614" s="3">
        <f>IF(AND($D614=1,$E614=1),VLOOKUP($C614,Sheet2!$A:$J,5,0),IF($E614=2,INDEX(Sheet2!I:I,MATCH($C614,Sheet2!$A:$A,0)+2),H613))</f>
        <v>2807</v>
      </c>
      <c r="I614" s="3">
        <f>IF(AND($D614=1,$E614=1),VLOOKUP($C614,Sheet2!$A:$J,6,0),IF($E614=2,INDEX(Sheet2!J:J,MATCH($C614,Sheet2!$A:$A,0)+2),I613))</f>
        <v>0</v>
      </c>
      <c r="K614" s="31">
        <v>0</v>
      </c>
      <c r="L614" s="31">
        <v>0</v>
      </c>
      <c r="M614" s="31">
        <v>0</v>
      </c>
      <c r="N614" s="27">
        <f>VLOOKUP(B614,Sheet5!$D:$G,3,0)</f>
        <v>0</v>
      </c>
      <c r="O614" s="27">
        <f>VLOOKUP(B614,Sheet5!$D:$G,4,0)</f>
        <v>0</v>
      </c>
      <c r="P614" s="27" t="s">
        <v>60</v>
      </c>
      <c r="Q614" s="27">
        <f>IFERROR(VLOOKUP(R614,Sheet2!V:X,3,FALSE),VLOOKUP(B614,Sheet5!D:H,5,0))</f>
        <v>311002802</v>
      </c>
      <c r="R614" s="27" t="str">
        <f>IF(E614=2,INDEX(Sheet2!P:P,MATCH(C614,Sheet2!A:A,0)+2),INDEX(Sheet2!AB:AB,MATCH(N614,Sheet2!AA:AA,0)))</f>
        <v>战斗意志</v>
      </c>
      <c r="S614" s="27" t="s">
        <v>2346</v>
      </c>
      <c r="T614" s="3" t="str">
        <f>INDEX(Sheet6!G:G,MATCH(B614,Sheet6!A:A,0))</f>
        <v>1430005,3</v>
      </c>
      <c r="U614" s="3">
        <v>1120001</v>
      </c>
      <c r="V614" s="3">
        <f>INDEX(Sheet6!H:H,MATCH(B614,Sheet6!A:A,0))</f>
        <v>111200</v>
      </c>
      <c r="W614" s="23">
        <v>0</v>
      </c>
      <c r="X614" s="3" t="s">
        <v>1319</v>
      </c>
      <c r="Y614" s="23">
        <v>1120001</v>
      </c>
      <c r="Z614" s="23">
        <v>444000</v>
      </c>
      <c r="AA614" s="27" t="str">
        <f>IF($E614=2,INDEX(Sheet2!Q:Q,MATCH($C614,Sheet2!$A:$A,0)+2),IF(OR(N614=3,N614=8,N614=13,,N614=38),INDEX(Sheet2!$AC:$AC,MATCH($N614,Sheet2!$AA:$AA,0))&amp;O614,INDEX(Sheet2!$AC:$AC,MATCH($N614,Sheet2!$AA:$AA,0))&amp;(O614/10)&amp;"%"))</f>
        <v>无证骑士受到伤害时，有&lt;color=#e56000&gt;25%&lt;/color&gt;的概率在行动条上没有&lt;color=#f2b600&gt;AT BOUNS&lt;/color&gt;的位置上产生一个&lt;color=#e56000&gt;“回复生命20%”&lt;/color&gt;的AT BOUNS，优先会加在我方行动位置上</v>
      </c>
    </row>
    <row r="615" spans="1:27">
      <c r="A615" s="23" t="s">
        <v>53</v>
      </c>
      <c r="B615" s="23">
        <f t="shared" si="31"/>
        <v>2822</v>
      </c>
      <c r="C615" s="3">
        <v>28</v>
      </c>
      <c r="D615" s="3">
        <v>22</v>
      </c>
      <c r="E615" s="3">
        <f t="shared" si="29"/>
        <v>1</v>
      </c>
      <c r="F615" s="3">
        <f>IF(AND($D615=1,$E615=1),VLOOKUP($C615,Sheet2!$A:$J,3,0),IF($E615=2,INDEX(Sheet2!G:G,MATCH($C615,Sheet2!$A:$A,0)+2),F614))</f>
        <v>2801</v>
      </c>
      <c r="G615" s="3">
        <f>IF(AND($D615=1,$E615=1),VLOOKUP($C615,Sheet2!$A:$J,4,0),IF($E615=2,INDEX(Sheet2!H:H,MATCH($C615,Sheet2!$A:$A,0)+2),G614))</f>
        <v>2808</v>
      </c>
      <c r="H615" s="3">
        <f>IF(AND($D615=1,$E615=1),VLOOKUP($C615,Sheet2!$A:$J,5,0),IF($E615=2,INDEX(Sheet2!I:I,MATCH($C615,Sheet2!$A:$A,0)+2),H614))</f>
        <v>2807</v>
      </c>
      <c r="I615" s="3">
        <f>IF(AND($D615=1,$E615=1),VLOOKUP($C615,Sheet2!$A:$J,6,0),IF($E615=2,INDEX(Sheet2!J:J,MATCH($C615,Sheet2!$A:$A,0)+2),I614))</f>
        <v>0</v>
      </c>
      <c r="K615" s="31">
        <v>0</v>
      </c>
      <c r="L615" s="31">
        <v>0</v>
      </c>
      <c r="M615" s="31">
        <v>0</v>
      </c>
      <c r="N615" s="27">
        <f>VLOOKUP(B615,Sheet5!$D:$G,3,0)</f>
        <v>13</v>
      </c>
      <c r="O615" s="27">
        <f>VLOOKUP(B615,Sheet5!$D:$G,4,0)</f>
        <v>42</v>
      </c>
      <c r="P615" s="27" t="s">
        <v>54</v>
      </c>
      <c r="Q615" s="27">
        <f>IFERROR(VLOOKUP(R615,Sheet2!V:X,3,FALSE),VLOOKUP(B615,Sheet5!D:H,5,0))</f>
        <v>340020005</v>
      </c>
      <c r="R615" s="27" t="str">
        <f>IF($E615=2,INDEX(Sheet2!P:P,MATCH($C615,Sheet2!$A:$A,0)),INDEX(Sheet2!$AB:$AB,MATCH($N615,Sheet2!$AA:$AA,0)))</f>
        <v>防御强化</v>
      </c>
      <c r="S615" s="27" t="str">
        <f>IF($E615=2,INDEX(Sheet2!Q:Q,MATCH($C615,Sheet2!$A:$A,0)),IF(OR(N615=3,N615=8,N615=13,,N615=38),INDEX(Sheet2!$AC:$AC,MATCH($N615,Sheet2!$AA:$AA,0))&amp;O615,INDEX(Sheet2!$AC:$AC,MATCH($N615,Sheet2!$AA:$AA,0))&amp;(O615/10)&amp;"%"))</f>
        <v>觉醒后基础防御力增加42</v>
      </c>
      <c r="T615" s="3" t="str">
        <f>INDEX(Sheet6!G:G,MATCH(B615,Sheet6!A:A,0))</f>
        <v>1210008,7|1430003,9</v>
      </c>
      <c r="U615" s="3">
        <v>1120001</v>
      </c>
      <c r="V615" s="3">
        <f>INDEX(Sheet6!H:H,MATCH(B615,Sheet6!A:A,0))</f>
        <v>20750</v>
      </c>
      <c r="W615" s="23">
        <v>0</v>
      </c>
      <c r="X615" s="3" t="s">
        <v>1365</v>
      </c>
      <c r="Y615" s="23">
        <v>1120001</v>
      </c>
      <c r="Z615" s="23">
        <v>66000</v>
      </c>
      <c r="AA615" s="27" t="str">
        <f>IF($E615=2,INDEX(Sheet2!Q:Q,MATCH($C615,Sheet2!$A:$A,0)),IF(OR(N615=3,N615=8,N615=13,,N615=38),INDEX(Sheet2!$AC:$AC,MATCH($N615,Sheet2!$AA:$AA,0))&amp;O615,INDEX(Sheet2!$AC:$AC,MATCH($N615,Sheet2!$AA:$AA,0))&amp;(O615/10)&amp;"%"))</f>
        <v>觉醒后基础防御力增加42</v>
      </c>
    </row>
    <row r="616" spans="1:27">
      <c r="A616" s="23" t="s">
        <v>53</v>
      </c>
      <c r="B616" s="23">
        <f t="shared" si="31"/>
        <v>2823</v>
      </c>
      <c r="C616" s="3">
        <v>28</v>
      </c>
      <c r="D616" s="3">
        <v>23</v>
      </c>
      <c r="E616" s="3">
        <f t="shared" si="29"/>
        <v>1</v>
      </c>
      <c r="F616" s="3">
        <f>IF(AND($D616=1,$E616=1),VLOOKUP($C616,Sheet2!$A:$J,3,0),IF($E616=2,INDEX(Sheet2!G:G,MATCH($C616,Sheet2!$A:$A,0)+2),F615))</f>
        <v>2801</v>
      </c>
      <c r="G616" s="3">
        <f>IF(AND($D616=1,$E616=1),VLOOKUP($C616,Sheet2!$A:$J,4,0),IF($E616=2,INDEX(Sheet2!H:H,MATCH($C616,Sheet2!$A:$A,0)+2),G615))</f>
        <v>2808</v>
      </c>
      <c r="H616" s="3">
        <f>IF(AND($D616=1,$E616=1),VLOOKUP($C616,Sheet2!$A:$J,5,0),IF($E616=2,INDEX(Sheet2!I:I,MATCH($C616,Sheet2!$A:$A,0)+2),H615))</f>
        <v>2807</v>
      </c>
      <c r="I616" s="3">
        <f>IF(AND($D616=1,$E616=1),VLOOKUP($C616,Sheet2!$A:$J,6,0),IF($E616=2,INDEX(Sheet2!J:J,MATCH($C616,Sheet2!$A:$A,0)+2),I615))</f>
        <v>0</v>
      </c>
      <c r="K616" s="31">
        <v>0</v>
      </c>
      <c r="L616" s="31">
        <v>0</v>
      </c>
      <c r="M616" s="31">
        <v>0</v>
      </c>
      <c r="N616" s="27">
        <f>VLOOKUP(B616,Sheet5!$D:$G,3,0)</f>
        <v>3</v>
      </c>
      <c r="O616" s="27">
        <f>VLOOKUP(B616,Sheet5!$D:$G,4,0)</f>
        <v>384</v>
      </c>
      <c r="P616" s="27" t="s">
        <v>55</v>
      </c>
      <c r="Q616" s="27">
        <f>IFERROR(VLOOKUP(R616,Sheet2!V:X,3,FALSE),VLOOKUP(B616,Sheet5!D:H,5,0))</f>
        <v>340020009</v>
      </c>
      <c r="R616" s="27" t="str">
        <f>IF(E616=2,INDEX(Sheet2!P:P,MATCH(C616,Sheet2!A:A,0)),INDEX(Sheet2!AB:AB,MATCH(N616,Sheet2!AA:AA,0)))</f>
        <v>生命强化</v>
      </c>
      <c r="S616" s="27" t="str">
        <f>IF($E616=2,INDEX(Sheet2!Q:Q,MATCH($C616,Sheet2!$A:$A,0)),IF(OR(N616=3,N616=8,N616=13,,N616=38),INDEX(Sheet2!$AC:$AC,MATCH($N616,Sheet2!$AA:$AA,0))&amp;O616,INDEX(Sheet2!$AC:$AC,MATCH($N616,Sheet2!$AA:$AA,0))&amp;(O616/10)&amp;"%"))</f>
        <v>觉醒后基础生命上限增加384</v>
      </c>
      <c r="T616" s="3" t="str">
        <f>INDEX(Sheet6!G:G,MATCH(B616,Sheet6!A:A,0))</f>
        <v>1210008,9|1430003,18</v>
      </c>
      <c r="U616" s="3">
        <v>1120001</v>
      </c>
      <c r="V616" s="3">
        <f>INDEX(Sheet6!H:H,MATCH(B616,Sheet6!A:A,0))</f>
        <v>24000</v>
      </c>
      <c r="W616" s="23">
        <v>0</v>
      </c>
      <c r="X616" s="3" t="s">
        <v>1316</v>
      </c>
      <c r="Y616" s="23">
        <v>1120001</v>
      </c>
      <c r="Z616" s="23">
        <v>76000</v>
      </c>
      <c r="AA616" s="27" t="str">
        <f>IF($E616=2,INDEX(Sheet2!Q:Q,MATCH($C616,Sheet2!$A:$A,0)),IF(OR(N616=3,N616=8,N616=13,,N616=38),INDEX(Sheet2!$AC:$AC,MATCH($N616,Sheet2!$AA:$AA,0))&amp;O616,INDEX(Sheet2!$AC:$AC,MATCH($N616,Sheet2!$AA:$AA,0))&amp;(O616/10)&amp;"%"))</f>
        <v>觉醒后基础生命上限增加384</v>
      </c>
    </row>
    <row r="617" spans="1:27">
      <c r="A617" s="23" t="s">
        <v>53</v>
      </c>
      <c r="B617" s="23">
        <f t="shared" si="31"/>
        <v>2824</v>
      </c>
      <c r="C617" s="3">
        <v>28</v>
      </c>
      <c r="D617" s="3">
        <v>24</v>
      </c>
      <c r="E617" s="3">
        <f t="shared" si="29"/>
        <v>1</v>
      </c>
      <c r="F617" s="3">
        <f>IF(AND($D617=1,$E617=1),VLOOKUP($C617,Sheet2!$A:$J,3,0),IF($E617=2,INDEX(Sheet2!G:G,MATCH($C617,Sheet2!$A:$A,0)+2),F616))</f>
        <v>2801</v>
      </c>
      <c r="G617" s="3">
        <f>IF(AND($D617=1,$E617=1),VLOOKUP($C617,Sheet2!$A:$J,4,0),IF($E617=2,INDEX(Sheet2!H:H,MATCH($C617,Sheet2!$A:$A,0)+2),G616))</f>
        <v>2808</v>
      </c>
      <c r="H617" s="3">
        <f>IF(AND($D617=1,$E617=1),VLOOKUP($C617,Sheet2!$A:$J,5,0),IF($E617=2,INDEX(Sheet2!I:I,MATCH($C617,Sheet2!$A:$A,0)+2),H616))</f>
        <v>2807</v>
      </c>
      <c r="I617" s="3">
        <f>IF(AND($D617=1,$E617=1),VLOOKUP($C617,Sheet2!$A:$J,6,0),IF($E617=2,INDEX(Sheet2!J:J,MATCH($C617,Sheet2!$A:$A,0)+2),I616))</f>
        <v>0</v>
      </c>
      <c r="K617" s="31">
        <v>0</v>
      </c>
      <c r="L617" s="31">
        <v>0</v>
      </c>
      <c r="M617" s="31">
        <v>0</v>
      </c>
      <c r="N617" s="27">
        <f>VLOOKUP(B617,Sheet5!$D:$G,3,0)</f>
        <v>13</v>
      </c>
      <c r="O617" s="27">
        <f>VLOOKUP(B617,Sheet5!$D:$G,4,0)</f>
        <v>42</v>
      </c>
      <c r="P617" s="27" t="s">
        <v>56</v>
      </c>
      <c r="Q617" s="27">
        <f>IFERROR(VLOOKUP(R617,Sheet2!V:X,3,FALSE),VLOOKUP(B617,Sheet5!D:H,5,0))</f>
        <v>340020005</v>
      </c>
      <c r="R617" s="27" t="str">
        <f>IF(E617=2,INDEX(Sheet2!P:P,MATCH(C617,Sheet2!A:A,0)),INDEX(Sheet2!AB:AB,MATCH(N617,Sheet2!AA:AA,0)))</f>
        <v>防御强化</v>
      </c>
      <c r="S617" s="27" t="str">
        <f>IF($E617=2,INDEX(Sheet2!Q:Q,MATCH($C617,Sheet2!$A:$A,0)),IF(OR(N617=3,N617=8,N617=13,,N617=38),INDEX(Sheet2!$AC:$AC,MATCH($N617,Sheet2!$AA:$AA,0))&amp;O617,INDEX(Sheet2!$AC:$AC,MATCH($N617,Sheet2!$AA:$AA,0))&amp;(O617/10)&amp;"%"))</f>
        <v>觉醒后基础防御力增加42</v>
      </c>
      <c r="T617" s="3" t="str">
        <f>INDEX(Sheet6!G:G,MATCH(B617,Sheet6!A:A,0))</f>
        <v>1210008,11|1430003,27</v>
      </c>
      <c r="U617" s="3">
        <v>1120001</v>
      </c>
      <c r="V617" s="3">
        <f>INDEX(Sheet6!H:H,MATCH(B617,Sheet6!A:A,0))</f>
        <v>36000</v>
      </c>
      <c r="W617" s="23">
        <v>0</v>
      </c>
      <c r="X617" s="3" t="s">
        <v>1366</v>
      </c>
      <c r="Y617" s="23">
        <v>1120001</v>
      </c>
      <c r="Z617" s="23">
        <v>115000</v>
      </c>
      <c r="AA617" s="27" t="str">
        <f>IF($E617=2,INDEX(Sheet2!Q:Q,MATCH($C617,Sheet2!$A:$A,0)),IF(OR(N617=3,N617=8,N617=13,,N617=38),INDEX(Sheet2!$AC:$AC,MATCH($N617,Sheet2!$AA:$AA,0))&amp;O617,INDEX(Sheet2!$AC:$AC,MATCH($N617,Sheet2!$AA:$AA,0))&amp;(O617/10)&amp;"%"))</f>
        <v>觉醒后基础防御力增加42</v>
      </c>
    </row>
    <row r="618" spans="1:27">
      <c r="A618" s="23" t="s">
        <v>53</v>
      </c>
      <c r="B618" s="23">
        <f t="shared" si="31"/>
        <v>2825</v>
      </c>
      <c r="C618" s="3">
        <v>28</v>
      </c>
      <c r="D618" s="3">
        <v>25</v>
      </c>
      <c r="E618" s="3">
        <f t="shared" si="29"/>
        <v>1</v>
      </c>
      <c r="F618" s="3">
        <f>IF(AND($D618=1,$E618=1),VLOOKUP($C618,Sheet2!$A:$J,3,0),IF($E618=2,INDEX(Sheet2!G:G,MATCH($C618,Sheet2!$A:$A,0)+2),F617))</f>
        <v>2801</v>
      </c>
      <c r="G618" s="3">
        <f>IF(AND($D618=1,$E618=1),VLOOKUP($C618,Sheet2!$A:$J,4,0),IF($E618=2,INDEX(Sheet2!H:H,MATCH($C618,Sheet2!$A:$A,0)+2),G617))</f>
        <v>2808</v>
      </c>
      <c r="H618" s="3">
        <f>IF(AND($D618=1,$E618=1),VLOOKUP($C618,Sheet2!$A:$J,5,0),IF($E618=2,INDEX(Sheet2!I:I,MATCH($C618,Sheet2!$A:$A,0)+2),H617))</f>
        <v>2807</v>
      </c>
      <c r="I618" s="3">
        <f>IF(AND($D618=1,$E618=1),VLOOKUP($C618,Sheet2!$A:$J,6,0),IF($E618=2,INDEX(Sheet2!J:J,MATCH($C618,Sheet2!$A:$A,0)+2),I617))</f>
        <v>0</v>
      </c>
      <c r="K618" s="31">
        <v>0</v>
      </c>
      <c r="L618" s="31">
        <v>0</v>
      </c>
      <c r="M618" s="31">
        <v>0</v>
      </c>
      <c r="N618" s="27">
        <f>VLOOKUP(B618,Sheet5!$D:$G,3,0)</f>
        <v>33</v>
      </c>
      <c r="O618" s="27">
        <f>VLOOKUP(B618,Sheet5!$D:$G,4,0)</f>
        <v>32</v>
      </c>
      <c r="P618" s="27" t="s">
        <v>57</v>
      </c>
      <c r="Q618" s="27">
        <f>IFERROR(VLOOKUP(R618,Sheet2!V:X,3,FALSE),VLOOKUP(B618,Sheet5!D:H,5,0))</f>
        <v>340020003</v>
      </c>
      <c r="R618" s="27" t="str">
        <f>IF(E618=2,INDEX(Sheet2!P:P,MATCH(C618,Sheet2!A:A,0)),INDEX(Sheet2!AB:AB,MATCH(N618,Sheet2!AA:AA,0)))</f>
        <v>抵抗强化</v>
      </c>
      <c r="S618" s="27" t="str">
        <f>IF($E618=2,INDEX(Sheet2!Q:Q,MATCH($C618,Sheet2!$A:$A,0)),IF(OR(N618=3,N618=8,N618=13,,N618=38),INDEX(Sheet2!$AC:$AC,MATCH($N618,Sheet2!$AA:$AA,0))&amp;O618,INDEX(Sheet2!$AC:$AC,MATCH($N618,Sheet2!$AA:$AA,0))&amp;(O618/10)&amp;"%"))</f>
        <v>觉醒后基础效果抵抗增加3.2%</v>
      </c>
      <c r="T618" s="3" t="str">
        <f>INDEX(Sheet6!G:G,MATCH(B618,Sheet6!A:A,0))</f>
        <v>1210008,17|1430003,36</v>
      </c>
      <c r="U618" s="3">
        <v>1120001</v>
      </c>
      <c r="V618" s="3">
        <f>INDEX(Sheet6!H:H,MATCH(B618,Sheet6!A:A,0))</f>
        <v>53750</v>
      </c>
      <c r="W618" s="23">
        <v>0</v>
      </c>
      <c r="X618" s="3" t="s">
        <v>1367</v>
      </c>
      <c r="Y618" s="23">
        <v>1120001</v>
      </c>
      <c r="Z618" s="23">
        <v>172000</v>
      </c>
      <c r="AA618" s="27" t="str">
        <f>IF($E618=2,INDEX(Sheet2!Q:Q,MATCH($C618,Sheet2!$A:$A,0)),IF(OR(N618=3,N618=8,N618=13,,N618=38),INDEX(Sheet2!$AC:$AC,MATCH($N618,Sheet2!$AA:$AA,0))&amp;O618,INDEX(Sheet2!$AC:$AC,MATCH($N618,Sheet2!$AA:$AA,0))&amp;(O618/10)&amp;"%"))</f>
        <v>觉醒后基础效果抵抗增加3.2%</v>
      </c>
    </row>
    <row r="619" spans="1:27">
      <c r="A619" s="23" t="s">
        <v>53</v>
      </c>
      <c r="B619" s="23">
        <f t="shared" si="31"/>
        <v>2826</v>
      </c>
      <c r="C619" s="3">
        <v>28</v>
      </c>
      <c r="D619" s="3">
        <v>26</v>
      </c>
      <c r="E619" s="3">
        <f t="shared" si="29"/>
        <v>1</v>
      </c>
      <c r="F619" s="3">
        <f>IF(AND($D619=1,$E619=1),VLOOKUP($C619,Sheet2!$A:$J,3,0),IF($E619=2,INDEX(Sheet2!G:G,MATCH($C619,Sheet2!$A:$A,0)+2),F618))</f>
        <v>2801</v>
      </c>
      <c r="G619" s="3">
        <f>IF(AND($D619=1,$E619=1),VLOOKUP($C619,Sheet2!$A:$J,4,0),IF($E619=2,INDEX(Sheet2!H:H,MATCH($C619,Sheet2!$A:$A,0)+2),G618))</f>
        <v>2808</v>
      </c>
      <c r="H619" s="3">
        <f>IF(AND($D619=1,$E619=1),VLOOKUP($C619,Sheet2!$A:$J,5,0),IF($E619=2,INDEX(Sheet2!I:I,MATCH($C619,Sheet2!$A:$A,0)+2),H618))</f>
        <v>2807</v>
      </c>
      <c r="I619" s="3">
        <f>IF(AND($D619=1,$E619=1),VLOOKUP($C619,Sheet2!$A:$J,6,0),IF($E619=2,INDEX(Sheet2!J:J,MATCH($C619,Sheet2!$A:$A,0)+2),I618))</f>
        <v>0</v>
      </c>
      <c r="K619" s="31">
        <v>0</v>
      </c>
      <c r="L619" s="31">
        <v>0</v>
      </c>
      <c r="M619" s="31">
        <v>0</v>
      </c>
      <c r="N619" s="27">
        <f>VLOOKUP(B619,Sheet5!$D:$G,3,0)</f>
        <v>13</v>
      </c>
      <c r="O619" s="27">
        <f>VLOOKUP(B619,Sheet5!$D:$G,4,0)</f>
        <v>84</v>
      </c>
      <c r="P619" s="27" t="s">
        <v>58</v>
      </c>
      <c r="Q619" s="27">
        <f>IFERROR(VLOOKUP(R619,Sheet2!V:X,3,FALSE),VLOOKUP(B619,Sheet5!D:H,5,0))</f>
        <v>340020004</v>
      </c>
      <c r="R619" s="27" t="str">
        <f>IF(E619=2,INDEX(Sheet2!P:P,MATCH(C619,Sheet2!A:A,0)),INDEX(Sheet2!AB:AB,MATCH(N619,Sheet2!AA:AA,0)))</f>
        <v>防御强化</v>
      </c>
      <c r="S619" s="27" t="str">
        <f>IF($E619=2,INDEX(Sheet2!Q:Q,MATCH($C619,Sheet2!$A:$A,0)),IF(OR(N619=3,N619=8,N619=13,,N619=38),INDEX(Sheet2!$AC:$AC,MATCH($N619,Sheet2!$AA:$AA,0))&amp;O619,INDEX(Sheet2!$AC:$AC,MATCH($N619,Sheet2!$AA:$AA,0))&amp;(O619/10)&amp;"%"))</f>
        <v>觉醒后基础防御力增加84</v>
      </c>
      <c r="T619" s="3" t="str">
        <f>INDEX(Sheet6!G:G,MATCH(B619,Sheet6!A:A,0))</f>
        <v>1210008,20|1430003,45</v>
      </c>
      <c r="U619" s="3">
        <v>1120001</v>
      </c>
      <c r="V619" s="3">
        <f>INDEX(Sheet6!H:H,MATCH(B619,Sheet6!A:A,0))</f>
        <v>75000</v>
      </c>
      <c r="W619" s="23">
        <v>0</v>
      </c>
      <c r="X619" s="3" t="s">
        <v>1368</v>
      </c>
      <c r="Y619" s="23">
        <v>1120001</v>
      </c>
      <c r="Z619" s="23">
        <v>240000</v>
      </c>
      <c r="AA619" s="27" t="str">
        <f>IF($E619=2,INDEX(Sheet2!Q:Q,MATCH($C619,Sheet2!$A:$A,0)),IF(OR(N619=3,N619=8,N619=13,,N619=38),INDEX(Sheet2!$AC:$AC,MATCH($N619,Sheet2!$AA:$AA,0))&amp;O619,INDEX(Sheet2!$AC:$AC,MATCH($N619,Sheet2!$AA:$AA,0))&amp;(O619/10)&amp;"%"))</f>
        <v>觉醒后基础防御力增加84</v>
      </c>
    </row>
    <row r="620" spans="1:27">
      <c r="A620" s="23" t="s">
        <v>53</v>
      </c>
      <c r="B620" s="23">
        <f t="shared" si="31"/>
        <v>2827</v>
      </c>
      <c r="C620" s="3">
        <v>28</v>
      </c>
      <c r="D620" s="3">
        <v>27</v>
      </c>
      <c r="E620" s="3">
        <f t="shared" si="29"/>
        <v>1</v>
      </c>
      <c r="F620" s="3">
        <f>IF(AND($D620=1,$E620=1),VLOOKUP($C620,Sheet2!$A:$J,3,0),IF($E620=2,INDEX(Sheet2!G:G,MATCH($C620,Sheet2!$A:$A,0)+2),F619))</f>
        <v>2801</v>
      </c>
      <c r="G620" s="3">
        <f>IF(AND($D620=1,$E620=1),VLOOKUP($C620,Sheet2!$A:$J,4,0),IF($E620=2,INDEX(Sheet2!H:H,MATCH($C620,Sheet2!$A:$A,0)+2),G619))</f>
        <v>2808</v>
      </c>
      <c r="H620" s="3">
        <f>IF(AND($D620=1,$E620=1),VLOOKUP($C620,Sheet2!$A:$J,5,0),IF($E620=2,INDEX(Sheet2!I:I,MATCH($C620,Sheet2!$A:$A,0)+2),H619))</f>
        <v>2807</v>
      </c>
      <c r="I620" s="3">
        <f>IF(AND($D620=1,$E620=1),VLOOKUP($C620,Sheet2!$A:$J,6,0),IF($E620=2,INDEX(Sheet2!J:J,MATCH($C620,Sheet2!$A:$A,0)+2),I619))</f>
        <v>0</v>
      </c>
      <c r="K620" s="31">
        <v>0</v>
      </c>
      <c r="L620" s="31">
        <v>0</v>
      </c>
      <c r="M620" s="31">
        <v>0</v>
      </c>
      <c r="N620" s="27">
        <f>VLOOKUP(B620,Sheet5!$D:$G,3,0)</f>
        <v>3</v>
      </c>
      <c r="O620" s="27">
        <f>VLOOKUP(B620,Sheet5!$D:$G,4,0)</f>
        <v>768</v>
      </c>
      <c r="P620" s="27" t="s">
        <v>59</v>
      </c>
      <c r="Q620" s="27">
        <f>IFERROR(VLOOKUP(R620,Sheet2!V:X,3,FALSE),VLOOKUP(B620,Sheet5!D:H,5,0))</f>
        <v>340020010</v>
      </c>
      <c r="R620" s="27" t="str">
        <f>IF(E620=2,INDEX(Sheet2!P:P,MATCH(C620,Sheet2!A:A,0)),INDEX(Sheet2!AB:AB,MATCH(N620,Sheet2!AA:AA,0)))</f>
        <v>生命强化</v>
      </c>
      <c r="S620" s="27" t="str">
        <f>IF($E620=2,INDEX(Sheet2!Q:Q,MATCH($C620,Sheet2!$A:$A,0)),IF(OR(N620=3,N620=8,N620=13,,N620=38),INDEX(Sheet2!$AC:$AC,MATCH($N620,Sheet2!$AA:$AA,0))&amp;O620,INDEX(Sheet2!$AC:$AC,MATCH($N620,Sheet2!$AA:$AA,0))&amp;(O620/10)&amp;"%"))</f>
        <v>觉醒后基础生命上限增加768</v>
      </c>
      <c r="T620" s="3" t="str">
        <f>INDEX(Sheet6!G:G,MATCH(B620,Sheet6!A:A,0))</f>
        <v>1210008,23|1430003,54</v>
      </c>
      <c r="U620" s="3">
        <v>1120001</v>
      </c>
      <c r="V620" s="3">
        <f>INDEX(Sheet6!H:H,MATCH(B620,Sheet6!A:A,0))</f>
        <v>103000</v>
      </c>
      <c r="W620" s="23">
        <v>0</v>
      </c>
      <c r="X620" s="3" t="s">
        <v>1369</v>
      </c>
      <c r="Y620" s="23">
        <v>1120001</v>
      </c>
      <c r="Z620" s="23">
        <v>329000</v>
      </c>
      <c r="AA620" s="27" t="str">
        <f>IF($E620=2,INDEX(Sheet2!Q:Q,MATCH($C620,Sheet2!$A:$A,0)),IF(OR(N620=3,N620=8,N620=13,,N620=38),INDEX(Sheet2!$AC:$AC,MATCH($N620,Sheet2!$AA:$AA,0))&amp;O620,INDEX(Sheet2!$AC:$AC,MATCH($N620,Sheet2!$AA:$AA,0))&amp;(O620/10)&amp;"%"))</f>
        <v>觉醒后基础生命上限增加768</v>
      </c>
    </row>
    <row r="621" spans="1:27">
      <c r="A621" s="23" t="s">
        <v>53</v>
      </c>
      <c r="B621" s="23">
        <f t="shared" si="31"/>
        <v>2828</v>
      </c>
      <c r="C621" s="3">
        <v>28</v>
      </c>
      <c r="D621" s="3">
        <v>28</v>
      </c>
      <c r="E621" s="3">
        <f t="shared" si="29"/>
        <v>2</v>
      </c>
      <c r="F621" s="3">
        <f>IF(AND($D621=1,$E621=1),VLOOKUP($C621,Sheet2!$A:$J,3,0),IF($E621=2,INDEX(Sheet2!G:G,MATCH($C621,Sheet2!$A:$A,0)+3),F620))</f>
        <v>2801</v>
      </c>
      <c r="G621" s="3">
        <f>IF(AND($D621=1,$E621=1),VLOOKUP($C621,Sheet2!$A:$J,4,0),IF($E621=2,INDEX(Sheet2!H:H,MATCH($C621,Sheet2!$A:$A,0)+3),G620))</f>
        <v>2808</v>
      </c>
      <c r="H621" s="3">
        <f>IF(AND($D621=1,$E621=1),VLOOKUP($C621,Sheet2!$A:$J,5,0),IF($E621=2,INDEX(Sheet2!I:I,MATCH($C621,Sheet2!$A:$A,0)+3),H620))</f>
        <v>2809</v>
      </c>
      <c r="I621" s="3">
        <f>IF(AND($D621=1,$E621=1),VLOOKUP($C621,Sheet2!$A:$J,6,0),IF($E621=2,INDEX(Sheet2!J:J,MATCH($C621,Sheet2!$A:$A,0)+3),I620))</f>
        <v>0</v>
      </c>
      <c r="K621" s="31">
        <v>0</v>
      </c>
      <c r="L621" s="31">
        <v>0</v>
      </c>
      <c r="M621" s="31">
        <v>0</v>
      </c>
      <c r="N621" s="27">
        <f>VLOOKUP(B621,Sheet5!$D:$G,3,0)</f>
        <v>0</v>
      </c>
      <c r="O621" s="27">
        <f>VLOOKUP(B621,Sheet5!$D:$G,4,0)</f>
        <v>0</v>
      </c>
      <c r="P621" s="27" t="s">
        <v>60</v>
      </c>
      <c r="Q621" s="27">
        <f>IFERROR(VLOOKUP(R621,Sheet2!V:X,3,FALSE),VLOOKUP(B621,Sheet5!D:H,5,0))</f>
        <v>311002803</v>
      </c>
      <c r="R621" s="27" t="str">
        <f>IF(E621=2,INDEX(Sheet2!P:P,MATCH(C621,Sheet2!A:A,0)+3),INDEX(Sheet2!AB:AB,MATCH(N621,Sheet2!AA:AA,0)))</f>
        <v>正义怒吼</v>
      </c>
      <c r="S621" s="27" t="s">
        <v>2347</v>
      </c>
      <c r="T621" s="3" t="str">
        <f>INDEX(Sheet6!G:G,MATCH(B621,Sheet6!A:A,0))</f>
        <v>1430005,9</v>
      </c>
      <c r="U621" s="3">
        <v>1120001</v>
      </c>
      <c r="V621" s="3">
        <f>INDEX(Sheet6!H:H,MATCH(B621,Sheet6!A:A,0))</f>
        <v>139000</v>
      </c>
      <c r="W621" s="23">
        <v>0</v>
      </c>
      <c r="X621" s="3" t="s">
        <v>1319</v>
      </c>
      <c r="Y621" s="23">
        <v>1120001</v>
      </c>
      <c r="Z621" s="23">
        <v>444000</v>
      </c>
      <c r="AA621" s="27" t="str">
        <f>IF($E621=2,INDEX(Sheet2!Q:Q,MATCH($C621,Sheet2!$A:$A,0)+3),IF(OR(N621=3,N621=8,N621=13,,N621=38),INDEX(Sheet2!$AC:$AC,MATCH($N621,Sheet2!$AA:$AA,0))&amp;O621,INDEX(Sheet2!$AC:$AC,MATCH($N621,Sheet2!$AA:$AA,0))&amp;(O621/10)&amp;"%"))</f>
        <v>在行动条中选择一个行动位置添加增加&lt;color=#e56000&gt;25%&lt;/color&gt;攻击力及&lt;color=#e56000&gt;50&lt;/color&gt;固定攻击力的AT BONUS</v>
      </c>
    </row>
    <row r="622" spans="1:27">
      <c r="A622" s="23" t="s">
        <v>53</v>
      </c>
      <c r="B622" s="23">
        <f t="shared" si="25"/>
        <v>601</v>
      </c>
      <c r="C622" s="3">
        <v>6</v>
      </c>
      <c r="D622" s="3">
        <v>1</v>
      </c>
      <c r="E622" s="3">
        <f t="shared" si="29"/>
        <v>1</v>
      </c>
      <c r="F622" s="3">
        <f>IF(AND($D622=1,$E622=1),VLOOKUP($C622,Sheet2!$A:$J,3,0),IF($E622=2,INDEX(Sheet2!G:G,MATCH($C622,Sheet2!$A:$A,0)),F621))</f>
        <v>601</v>
      </c>
      <c r="G622" s="3">
        <f>IF(AND($D622=1,$E622=1),VLOOKUP($C622,Sheet2!$A:$J,4,0),IF($E622=2,INDEX(Sheet2!H:H,MATCH($C622,Sheet2!$A:$A,0)),G621))</f>
        <v>0</v>
      </c>
      <c r="H622" s="3">
        <f>IF(AND($D622=1,$E622=1),VLOOKUP($C622,Sheet2!$A:$J,5,0),IF($E622=2,INDEX(Sheet2!I:I,MATCH($C622,Sheet2!$A:$A,0)),H621))</f>
        <v>603</v>
      </c>
      <c r="I622" s="3">
        <f>IF(AND($D622=1,$E622=1),VLOOKUP($C622,Sheet2!$A:$J,6,0),IF($E622=2,INDEX(Sheet2!J:J,MATCH($C622,Sheet2!$A:$A,0)),I621))</f>
        <v>604</v>
      </c>
      <c r="K622" s="31">
        <v>0</v>
      </c>
      <c r="L622" s="31">
        <v>0</v>
      </c>
      <c r="M622" s="31">
        <v>0</v>
      </c>
      <c r="N622" s="27">
        <f>VLOOKUP(B622,Sheet5!$D:$G,3,0)</f>
        <v>8</v>
      </c>
      <c r="O622" s="27">
        <f>VLOOKUP(B622,Sheet5!$D:$G,4,0)</f>
        <v>100</v>
      </c>
      <c r="P622" s="27" t="s">
        <v>54</v>
      </c>
      <c r="Q622" s="27">
        <f>IFERROR(VLOOKUP(R622,Sheet2!V:X,3,FALSE),VLOOKUP(B622,Sheet5!D:H,5,0))</f>
        <v>340020006</v>
      </c>
      <c r="R622" s="27" t="str">
        <f>IF($E622=2,INDEX(Sheet2!P:P,MATCH($C622,Sheet2!$A:$A,0)),INDEX(Sheet2!$AB:$AB,MATCH($N622,Sheet2!$AA:$AA,0)))</f>
        <v>攻击强化</v>
      </c>
      <c r="S622" s="27" t="str">
        <f>IF($E622=2,INDEX(Sheet2!Q:Q,MATCH($C622,Sheet2!$A:$A,0)),IF(OR(N622=3,N622=8,N622=13,,N622=38),INDEX(Sheet2!$AC:$AC,MATCH($N622,Sheet2!$AA:$AA,0))&amp;O622,INDEX(Sheet2!$AC:$AC,MATCH($N622,Sheet2!$AA:$AA,0))&amp;(O622/10)&amp;"%"))</f>
        <v>觉醒后基础攻击力增加100</v>
      </c>
      <c r="T622" s="3" t="str">
        <f>INDEX(Sheet6!G:G,MATCH(B622,Sheet6!A:A,0))</f>
        <v>1210003,40</v>
      </c>
      <c r="U622" s="3">
        <v>1120001</v>
      </c>
      <c r="V622" s="3">
        <f>INDEX(Sheet6!H:H,MATCH(B622,Sheet6!A:A,0))</f>
        <v>13000</v>
      </c>
      <c r="W622" s="23">
        <v>0</v>
      </c>
      <c r="X622" s="3" t="str">
        <f>VLOOKUP(B622,Sheet4!A:N,14,FALSE)</f>
        <v>1210001,10|1210002,10|1210003,20</v>
      </c>
      <c r="Y622" s="23">
        <v>1120001</v>
      </c>
      <c r="Z622" s="23">
        <f t="shared" si="26"/>
        <v>130000</v>
      </c>
      <c r="AA622" s="27" t="str">
        <f>IF($E622=2,INDEX(Sheet2!Q:Q,MATCH($C622,Sheet2!$A:$A,0)),IF(OR(N622=3,N622=8,N622=13,,N622=38),INDEX(Sheet2!$AC:$AC,MATCH($N622,Sheet2!$AA:$AA,0))&amp;O622,INDEX(Sheet2!$AC:$AC,MATCH($N622,Sheet2!$AA:$AA,0))&amp;(O622/10)&amp;"%"))</f>
        <v>觉醒后基础攻击力增加100</v>
      </c>
    </row>
    <row r="623" spans="1:27">
      <c r="A623" s="23" t="s">
        <v>53</v>
      </c>
      <c r="B623" s="23">
        <f t="shared" si="25"/>
        <v>602</v>
      </c>
      <c r="C623" s="3">
        <v>6</v>
      </c>
      <c r="D623" s="3">
        <v>2</v>
      </c>
      <c r="E623" s="3">
        <f t="shared" si="29"/>
        <v>1</v>
      </c>
      <c r="F623" s="3">
        <f>IF(AND($D623=1,$E623=1),VLOOKUP($C623,Sheet2!$A:$J,3,0),IF($E623=2,INDEX(Sheet2!G:G,MATCH($C623,Sheet2!$A:$A,0)),F622))</f>
        <v>601</v>
      </c>
      <c r="G623" s="3">
        <f>IF(AND($D623=1,$E623=1),VLOOKUP($C623,Sheet2!$A:$J,4,0),IF($E623=2,INDEX(Sheet2!H:H,MATCH($C623,Sheet2!$A:$A,0)),G622))</f>
        <v>0</v>
      </c>
      <c r="H623" s="3">
        <f>IF(AND($D623=1,$E623=1),VLOOKUP($C623,Sheet2!$A:$J,5,0),IF($E623=2,INDEX(Sheet2!I:I,MATCH($C623,Sheet2!$A:$A,0)),H622))</f>
        <v>603</v>
      </c>
      <c r="I623" s="3">
        <f>IF(AND($D623=1,$E623=1),VLOOKUP($C623,Sheet2!$A:$J,6,0),IF($E623=2,INDEX(Sheet2!J:J,MATCH($C623,Sheet2!$A:$A,0)),I622))</f>
        <v>604</v>
      </c>
      <c r="K623" s="31">
        <v>0</v>
      </c>
      <c r="L623" s="31">
        <v>0</v>
      </c>
      <c r="M623" s="31">
        <v>0</v>
      </c>
      <c r="N623" s="27">
        <f>VLOOKUP(B623,Sheet5!$D:$G,3,0)</f>
        <v>3</v>
      </c>
      <c r="O623" s="27">
        <f>VLOOKUP(B623,Sheet5!$D:$G,4,0)</f>
        <v>600</v>
      </c>
      <c r="P623" s="27" t="s">
        <v>55</v>
      </c>
      <c r="Q623" s="27">
        <f>IFERROR(VLOOKUP(R623,Sheet2!V:X,3,FALSE),VLOOKUP(B623,Sheet5!D:H,5,0))</f>
        <v>340020009</v>
      </c>
      <c r="R623" s="27" t="str">
        <f>IF(E623=2,INDEX(Sheet2!P:P,MATCH(C623,Sheet2!A:A,0)),INDEX(Sheet2!AB:AB,MATCH(N623,Sheet2!AA:AA,0)))</f>
        <v>生命强化</v>
      </c>
      <c r="S623" s="27" t="str">
        <f>IF($E623=2,INDEX(Sheet2!Q:Q,MATCH($C623,Sheet2!$A:$A,0)),IF(OR(N623=3,N623=8,N623=13,,N623=38),INDEX(Sheet2!$AC:$AC,MATCH($N623,Sheet2!$AA:$AA,0))&amp;O623,INDEX(Sheet2!$AC:$AC,MATCH($N623,Sheet2!$AA:$AA,0))&amp;(O623/10)&amp;"%"))</f>
        <v>觉醒后基础生命上限增加600</v>
      </c>
      <c r="T623" s="3" t="str">
        <f>INDEX(Sheet6!G:G,MATCH(B623,Sheet6!A:A,0))</f>
        <v>1210003,60</v>
      </c>
      <c r="U623" s="3">
        <v>1120001</v>
      </c>
      <c r="V623" s="3">
        <f>INDEX(Sheet6!H:H,MATCH(B623,Sheet6!A:A,0))</f>
        <v>15000</v>
      </c>
      <c r="W623" s="23">
        <v>0</v>
      </c>
      <c r="X623" s="3" t="str">
        <f>VLOOKUP(B623,Sheet4!A:N,14,FALSE)</f>
        <v>1210001,25|1210002,25|1210003,50</v>
      </c>
      <c r="Y623" s="23">
        <v>1120001</v>
      </c>
      <c r="Z623" s="23">
        <f t="shared" si="26"/>
        <v>150000</v>
      </c>
      <c r="AA623" s="27" t="str">
        <f>IF($E623=2,INDEX(Sheet2!Q:Q,MATCH($C623,Sheet2!$A:$A,0)),IF(OR(N623=3,N623=8,N623=13,,N623=38),INDEX(Sheet2!$AC:$AC,MATCH($N623,Sheet2!$AA:$AA,0))&amp;O623,INDEX(Sheet2!$AC:$AC,MATCH($N623,Sheet2!$AA:$AA,0))&amp;(O623/10)&amp;"%"))</f>
        <v>觉醒后基础生命上限增加600</v>
      </c>
    </row>
    <row r="624" spans="1:27">
      <c r="A624" s="23" t="s">
        <v>53</v>
      </c>
      <c r="B624" s="23">
        <f t="shared" si="25"/>
        <v>603</v>
      </c>
      <c r="C624" s="3">
        <v>6</v>
      </c>
      <c r="D624" s="3">
        <v>3</v>
      </c>
      <c r="E624" s="3">
        <f t="shared" si="29"/>
        <v>1</v>
      </c>
      <c r="F624" s="3">
        <f>IF(AND($D624=1,$E624=1),VLOOKUP($C624,Sheet2!$A:$J,3,0),IF($E624=2,INDEX(Sheet2!G:G,MATCH($C624,Sheet2!$A:$A,0)),F623))</f>
        <v>601</v>
      </c>
      <c r="G624" s="3">
        <f>IF(AND($D624=1,$E624=1),VLOOKUP($C624,Sheet2!$A:$J,4,0),IF($E624=2,INDEX(Sheet2!H:H,MATCH($C624,Sheet2!$A:$A,0)),G623))</f>
        <v>0</v>
      </c>
      <c r="H624" s="3">
        <f>IF(AND($D624=1,$E624=1),VLOOKUP($C624,Sheet2!$A:$J,5,0),IF($E624=2,INDEX(Sheet2!I:I,MATCH($C624,Sheet2!$A:$A,0)),H623))</f>
        <v>603</v>
      </c>
      <c r="I624" s="3">
        <f>IF(AND($D624=1,$E624=1),VLOOKUP($C624,Sheet2!$A:$J,6,0),IF($E624=2,INDEX(Sheet2!J:J,MATCH($C624,Sheet2!$A:$A,0)),I623))</f>
        <v>604</v>
      </c>
      <c r="K624" s="31">
        <v>0</v>
      </c>
      <c r="L624" s="31">
        <v>0</v>
      </c>
      <c r="M624" s="31">
        <v>0</v>
      </c>
      <c r="N624" s="27">
        <f>VLOOKUP(B624,Sheet5!$D:$G,3,0)</f>
        <v>38</v>
      </c>
      <c r="O624" s="27">
        <f>VLOOKUP(B624,Sheet5!$D:$G,4,0)</f>
        <v>15</v>
      </c>
      <c r="P624" s="27" t="s">
        <v>56</v>
      </c>
      <c r="Q624" s="27">
        <f>IFERROR(VLOOKUP(R624,Sheet2!V:X,3,FALSE),VLOOKUP(B624,Sheet5!D:H,5,0))</f>
        <v>340020011</v>
      </c>
      <c r="R624" s="27" t="str">
        <f>IF(E624=2,INDEX(Sheet2!P:P,MATCH(C624,Sheet2!A:A,0)),INDEX(Sheet2!AB:AB,MATCH(N624,Sheet2!AA:AA,0)))</f>
        <v>速度强化</v>
      </c>
      <c r="S624" s="27" t="str">
        <f>IF($E624=2,INDEX(Sheet2!Q:Q,MATCH($C624,Sheet2!$A:$A,0)),IF(OR(N624=3,N624=8,N624=13,,N624=38),INDEX(Sheet2!$AC:$AC,MATCH($N624,Sheet2!$AA:$AA,0))&amp;O624,INDEX(Sheet2!$AC:$AC,MATCH($N624,Sheet2!$AA:$AA,0))&amp;(O624/10)&amp;"%"))</f>
        <v>觉醒后基础速度增加15</v>
      </c>
      <c r="T624" s="3" t="str">
        <f>INDEX(Sheet6!G:G,MATCH(B624,Sheet6!A:A,0))</f>
        <v>1210006,24</v>
      </c>
      <c r="U624" s="3">
        <v>1120001</v>
      </c>
      <c r="V624" s="3">
        <f>INDEX(Sheet6!H:H,MATCH(B624,Sheet6!A:A,0))</f>
        <v>22500</v>
      </c>
      <c r="W624" s="23">
        <v>0</v>
      </c>
      <c r="X624" s="3" t="str">
        <f>VLOOKUP(B624,Sheet4!A:N,14,FALSE)</f>
        <v>1210001,45|1210002,45|1210003,90</v>
      </c>
      <c r="Y624" s="23">
        <v>1120001</v>
      </c>
      <c r="Z624" s="23">
        <f t="shared" si="26"/>
        <v>225000</v>
      </c>
      <c r="AA624" s="27" t="str">
        <f>IF($E624=2,INDEX(Sheet2!Q:Q,MATCH($C624,Sheet2!$A:$A,0)),IF(OR(N624=3,N624=8,N624=13,,N624=38),INDEX(Sheet2!$AC:$AC,MATCH($N624,Sheet2!$AA:$AA,0))&amp;O624,INDEX(Sheet2!$AC:$AC,MATCH($N624,Sheet2!$AA:$AA,0))&amp;(O624/10)&amp;"%"))</f>
        <v>觉醒后基础速度增加15</v>
      </c>
    </row>
    <row r="625" spans="1:27">
      <c r="A625" s="23" t="s">
        <v>53</v>
      </c>
      <c r="B625" s="23">
        <f t="shared" si="25"/>
        <v>604</v>
      </c>
      <c r="C625" s="3">
        <v>6</v>
      </c>
      <c r="D625" s="3">
        <v>4</v>
      </c>
      <c r="E625" s="3">
        <f t="shared" si="29"/>
        <v>1</v>
      </c>
      <c r="F625" s="3">
        <f>IF(AND($D625=1,$E625=1),VLOOKUP($C625,Sheet2!$A:$J,3,0),IF($E625=2,INDEX(Sheet2!G:G,MATCH($C625,Sheet2!$A:$A,0)),F624))</f>
        <v>601</v>
      </c>
      <c r="G625" s="3">
        <f>IF(AND($D625=1,$E625=1),VLOOKUP($C625,Sheet2!$A:$J,4,0),IF($E625=2,INDEX(Sheet2!H:H,MATCH($C625,Sheet2!$A:$A,0)),G624))</f>
        <v>0</v>
      </c>
      <c r="H625" s="3">
        <f>IF(AND($D625=1,$E625=1),VLOOKUP($C625,Sheet2!$A:$J,5,0),IF($E625=2,INDEX(Sheet2!I:I,MATCH($C625,Sheet2!$A:$A,0)),H624))</f>
        <v>603</v>
      </c>
      <c r="I625" s="3">
        <f>IF(AND($D625=1,$E625=1),VLOOKUP($C625,Sheet2!$A:$J,6,0),IF($E625=2,INDEX(Sheet2!J:J,MATCH($C625,Sheet2!$A:$A,0)),I624))</f>
        <v>604</v>
      </c>
      <c r="K625" s="31">
        <v>0</v>
      </c>
      <c r="L625" s="31">
        <v>0</v>
      </c>
      <c r="M625" s="31">
        <v>0</v>
      </c>
      <c r="N625" s="27">
        <f>VLOOKUP(B625,Sheet5!$D:$G,3,0)</f>
        <v>13</v>
      </c>
      <c r="O625" s="27">
        <f>VLOOKUP(B625,Sheet5!$D:$G,4,0)</f>
        <v>130</v>
      </c>
      <c r="P625" s="27" t="s">
        <v>57</v>
      </c>
      <c r="Q625" s="27">
        <f>IFERROR(VLOOKUP(R625,Sheet2!V:X,3,FALSE),VLOOKUP(B625,Sheet5!D:H,5,0))</f>
        <v>340020004</v>
      </c>
      <c r="R625" s="27" t="str">
        <f>IF(E625=2,INDEX(Sheet2!P:P,MATCH(C625,Sheet2!A:A,0)),INDEX(Sheet2!AB:AB,MATCH(N625,Sheet2!AA:AA,0)))</f>
        <v>防御强化</v>
      </c>
      <c r="S625" s="27" t="str">
        <f>IF($E625=2,INDEX(Sheet2!Q:Q,MATCH($C625,Sheet2!$A:$A,0)),IF(OR(N625=3,N625=8,N625=13,,N625=38),INDEX(Sheet2!$AC:$AC,MATCH($N625,Sheet2!$AA:$AA,0))&amp;O625,INDEX(Sheet2!$AC:$AC,MATCH($N625,Sheet2!$AA:$AA,0))&amp;(O625/10)&amp;"%"))</f>
        <v>觉醒后基础防御力增加130</v>
      </c>
      <c r="T625" s="3" t="str">
        <f>INDEX(Sheet6!G:G,MATCH(B625,Sheet6!A:A,0))</f>
        <v>1210006,32</v>
      </c>
      <c r="U625" s="3">
        <v>1120001</v>
      </c>
      <c r="V625" s="3">
        <f>INDEX(Sheet6!H:H,MATCH(B625,Sheet6!A:A,0))</f>
        <v>33700</v>
      </c>
      <c r="W625" s="23">
        <v>0</v>
      </c>
      <c r="X625" s="3" t="str">
        <f>VLOOKUP(B625,Sheet4!A:N,14,FALSE)</f>
        <v>1210001,70|1210002,70|1210003,140</v>
      </c>
      <c r="Y625" s="23">
        <v>1120001</v>
      </c>
      <c r="Z625" s="23">
        <f t="shared" si="26"/>
        <v>337000</v>
      </c>
      <c r="AA625" s="27" t="str">
        <f>IF($E625=2,INDEX(Sheet2!Q:Q,MATCH($C625,Sheet2!$A:$A,0)),IF(OR(N625=3,N625=8,N625=13,,N625=38),INDEX(Sheet2!$AC:$AC,MATCH($N625,Sheet2!$AA:$AA,0))&amp;O625,INDEX(Sheet2!$AC:$AC,MATCH($N625,Sheet2!$AA:$AA,0))&amp;(O625/10)&amp;"%"))</f>
        <v>觉醒后基础防御力增加130</v>
      </c>
    </row>
    <row r="626" spans="1:27">
      <c r="A626" s="23" t="s">
        <v>53</v>
      </c>
      <c r="B626" s="23">
        <f t="shared" si="25"/>
        <v>605</v>
      </c>
      <c r="C626" s="3">
        <v>6</v>
      </c>
      <c r="D626" s="3">
        <v>5</v>
      </c>
      <c r="E626" s="3">
        <f t="shared" si="29"/>
        <v>1</v>
      </c>
      <c r="F626" s="3">
        <f>IF(AND($D626=1,$E626=1),VLOOKUP($C626,Sheet2!$A:$J,3,0),IF($E626=2,INDEX(Sheet2!G:G,MATCH($C626,Sheet2!$A:$A,0)),F625))</f>
        <v>601</v>
      </c>
      <c r="G626" s="3">
        <f>IF(AND($D626=1,$E626=1),VLOOKUP($C626,Sheet2!$A:$J,4,0),IF($E626=2,INDEX(Sheet2!H:H,MATCH($C626,Sheet2!$A:$A,0)),G625))</f>
        <v>0</v>
      </c>
      <c r="H626" s="3">
        <f>IF(AND($D626=1,$E626=1),VLOOKUP($C626,Sheet2!$A:$J,5,0),IF($E626=2,INDEX(Sheet2!I:I,MATCH($C626,Sheet2!$A:$A,0)),H625))</f>
        <v>603</v>
      </c>
      <c r="I626" s="3">
        <f>IF(AND($D626=1,$E626=1),VLOOKUP($C626,Sheet2!$A:$J,6,0),IF($E626=2,INDEX(Sheet2!J:J,MATCH($C626,Sheet2!$A:$A,0)),I625))</f>
        <v>604</v>
      </c>
      <c r="K626" s="31">
        <v>0</v>
      </c>
      <c r="L626" s="31">
        <v>0</v>
      </c>
      <c r="M626" s="31">
        <v>0</v>
      </c>
      <c r="N626" s="27">
        <f>VLOOKUP(B626,Sheet5!$D:$G,3,0)</f>
        <v>3</v>
      </c>
      <c r="O626" s="27">
        <f>VLOOKUP(B626,Sheet5!$D:$G,4,0)</f>
        <v>1200</v>
      </c>
      <c r="P626" s="27" t="s">
        <v>58</v>
      </c>
      <c r="Q626" s="27">
        <f>IFERROR(VLOOKUP(R626,Sheet2!V:X,3,FALSE),VLOOKUP(B626,Sheet5!D:H,5,0))</f>
        <v>340020010</v>
      </c>
      <c r="R626" s="27" t="str">
        <f>IF(E626=2,INDEX(Sheet2!P:P,MATCH(C626,Sheet2!A:A,0)),INDEX(Sheet2!AB:AB,MATCH(N626,Sheet2!AA:AA,0)))</f>
        <v>生命强化</v>
      </c>
      <c r="S626" s="27" t="str">
        <f>IF($E626=2,INDEX(Sheet2!Q:Q,MATCH($C626,Sheet2!$A:$A,0)),IF(OR(N626=3,N626=8,N626=13,,N626=38),INDEX(Sheet2!$AC:$AC,MATCH($N626,Sheet2!$AA:$AA,0))&amp;O626,INDEX(Sheet2!$AC:$AC,MATCH($N626,Sheet2!$AA:$AA,0))&amp;(O626/10)&amp;"%"))</f>
        <v>觉醒后基础生命上限增加1200</v>
      </c>
      <c r="T626" s="3" t="str">
        <f>INDEX(Sheet6!G:G,MATCH(B626,Sheet6!A:A,0))</f>
        <v>1210009,12</v>
      </c>
      <c r="U626" s="3">
        <v>1120001</v>
      </c>
      <c r="V626" s="3">
        <f>INDEX(Sheet6!H:H,MATCH(B626,Sheet6!A:A,0))</f>
        <v>47100</v>
      </c>
      <c r="W626" s="23">
        <v>0</v>
      </c>
      <c r="X626" s="3" t="str">
        <f>VLOOKUP(B626,Sheet4!A:N,14,FALSE)</f>
        <v>1210001,100|1210002,100|1210003,200</v>
      </c>
      <c r="Y626" s="23">
        <v>1120001</v>
      </c>
      <c r="Z626" s="23">
        <f t="shared" si="26"/>
        <v>471000</v>
      </c>
      <c r="AA626" s="27" t="str">
        <f>IF($E626=2,INDEX(Sheet2!Q:Q,MATCH($C626,Sheet2!$A:$A,0)),IF(OR(N626=3,N626=8,N626=13,,N626=38),INDEX(Sheet2!$AC:$AC,MATCH($N626,Sheet2!$AA:$AA,0))&amp;O626,INDEX(Sheet2!$AC:$AC,MATCH($N626,Sheet2!$AA:$AA,0))&amp;(O626/10)&amp;"%"))</f>
        <v>觉醒后基础生命上限增加1200</v>
      </c>
    </row>
    <row r="627" spans="1:27">
      <c r="A627" s="23" t="s">
        <v>53</v>
      </c>
      <c r="B627" s="23">
        <f t="shared" si="25"/>
        <v>606</v>
      </c>
      <c r="C627" s="3">
        <v>6</v>
      </c>
      <c r="D627" s="3">
        <v>6</v>
      </c>
      <c r="E627" s="3">
        <f t="shared" si="29"/>
        <v>1</v>
      </c>
      <c r="F627" s="3">
        <f>IF(AND($D627=1,$E627=1),VLOOKUP($C627,Sheet2!$A:$J,3,0),IF($E627=2,INDEX(Sheet2!G:G,MATCH($C627,Sheet2!$A:$A,0)),F626))</f>
        <v>601</v>
      </c>
      <c r="G627" s="3">
        <f>IF(AND($D627=1,$E627=1),VLOOKUP($C627,Sheet2!$A:$J,4,0),IF($E627=2,INDEX(Sheet2!H:H,MATCH($C627,Sheet2!$A:$A,0)),G626))</f>
        <v>0</v>
      </c>
      <c r="H627" s="3">
        <f>IF(AND($D627=1,$E627=1),VLOOKUP($C627,Sheet2!$A:$J,5,0),IF($E627=2,INDEX(Sheet2!I:I,MATCH($C627,Sheet2!$A:$A,0)),H626))</f>
        <v>603</v>
      </c>
      <c r="I627" s="3">
        <f>IF(AND($D627=1,$E627=1),VLOOKUP($C627,Sheet2!$A:$J,6,0),IF($E627=2,INDEX(Sheet2!J:J,MATCH($C627,Sheet2!$A:$A,0)),I626))</f>
        <v>604</v>
      </c>
      <c r="K627" s="31">
        <v>0</v>
      </c>
      <c r="L627" s="31">
        <v>0</v>
      </c>
      <c r="M627" s="31">
        <v>0</v>
      </c>
      <c r="N627" s="27">
        <f>VLOOKUP(B627,Sheet5!$D:$G,3,0)</f>
        <v>8</v>
      </c>
      <c r="O627" s="27">
        <f>VLOOKUP(B627,Sheet5!$D:$G,4,0)</f>
        <v>200</v>
      </c>
      <c r="P627" s="27" t="s">
        <v>59</v>
      </c>
      <c r="Q627" s="27">
        <f>IFERROR(VLOOKUP(R627,Sheet2!V:X,3,FALSE),VLOOKUP(B627,Sheet5!D:H,5,0))</f>
        <v>340020007</v>
      </c>
      <c r="R627" s="27" t="str">
        <f>IF(E627=2,INDEX(Sheet2!P:P,MATCH(C627,Sheet2!A:A,0)),INDEX(Sheet2!AB:AB,MATCH(N627,Sheet2!AA:AA,0)))</f>
        <v>攻击强化</v>
      </c>
      <c r="S627" s="27" t="str">
        <f>IF($E627=2,INDEX(Sheet2!Q:Q,MATCH($C627,Sheet2!$A:$A,0)),IF(OR(N627=3,N627=8,N627=13,,N627=38),INDEX(Sheet2!$AC:$AC,MATCH($N627,Sheet2!$AA:$AA,0))&amp;O627,INDEX(Sheet2!$AC:$AC,MATCH($N627,Sheet2!$AA:$AA,0))&amp;(O627/10)&amp;"%"))</f>
        <v>觉醒后基础攻击力增加200</v>
      </c>
      <c r="T627" s="3" t="str">
        <f>INDEX(Sheet6!G:G,MATCH(B627,Sheet6!A:A,0))</f>
        <v>1210009,16</v>
      </c>
      <c r="U627" s="3">
        <v>1120001</v>
      </c>
      <c r="V627" s="3">
        <f>INDEX(Sheet6!H:H,MATCH(B627,Sheet6!A:A,0))</f>
        <v>64500</v>
      </c>
      <c r="W627" s="23">
        <v>0</v>
      </c>
      <c r="X627" s="3" t="str">
        <f>VLOOKUP(B627,Sheet4!A:N,14,FALSE)</f>
        <v>1210001,135|1210002,135|1210003,270</v>
      </c>
      <c r="Y627" s="23">
        <v>1120001</v>
      </c>
      <c r="Z627" s="23">
        <f t="shared" si="26"/>
        <v>645000</v>
      </c>
      <c r="AA627" s="27" t="str">
        <f>IF($E627=2,INDEX(Sheet2!Q:Q,MATCH($C627,Sheet2!$A:$A,0)),IF(OR(N627=3,N627=8,N627=13,,N627=38),INDEX(Sheet2!$AC:$AC,MATCH($N627,Sheet2!$AA:$AA,0))&amp;O627,INDEX(Sheet2!$AC:$AC,MATCH($N627,Sheet2!$AA:$AA,0))&amp;(O627/10)&amp;"%"))</f>
        <v>觉醒后基础攻击力增加200</v>
      </c>
    </row>
    <row r="628" spans="1:27">
      <c r="A628" s="23" t="s">
        <v>53</v>
      </c>
      <c r="B628" s="23">
        <f t="shared" si="25"/>
        <v>607</v>
      </c>
      <c r="C628" s="3">
        <v>6</v>
      </c>
      <c r="D628" s="3">
        <v>7</v>
      </c>
      <c r="E628" s="3">
        <f t="shared" si="29"/>
        <v>2</v>
      </c>
      <c r="F628" s="3">
        <f>IF(AND($D628=1,$E628=1),VLOOKUP($C628,Sheet2!$A:$J,3,0),IF($E628=2,INDEX(Sheet2!G:G,MATCH($C628,Sheet2!$A:$A,0)),F627))</f>
        <v>601</v>
      </c>
      <c r="G628" s="3">
        <f>IF(AND($D628=1,$E628=1),VLOOKUP($C628,Sheet2!$A:$J,4,0),IF($E628=2,INDEX(Sheet2!H:H,MATCH($C628,Sheet2!$A:$A,0)),G627))</f>
        <v>605</v>
      </c>
      <c r="H628" s="3">
        <f>IF(AND($D628=1,$E628=1),VLOOKUP($C628,Sheet2!$A:$J,5,0),IF($E628=2,INDEX(Sheet2!I:I,MATCH($C628,Sheet2!$A:$A,0)),H627))</f>
        <v>603</v>
      </c>
      <c r="I628" s="3">
        <f>IF(AND($D628=1,$E628=1),VLOOKUP($C628,Sheet2!$A:$J,6,0),IF($E628=2,INDEX(Sheet2!J:J,MATCH($C628,Sheet2!$A:$A,0)),I627))</f>
        <v>604</v>
      </c>
      <c r="K628" s="31">
        <v>0</v>
      </c>
      <c r="L628" s="31">
        <v>0</v>
      </c>
      <c r="M628" s="31">
        <v>0</v>
      </c>
      <c r="N628" s="27">
        <f>VLOOKUP(B628,Sheet5!$D:$G,3,0)</f>
        <v>0</v>
      </c>
      <c r="O628" s="27">
        <f>VLOOKUP(B628,Sheet5!$D:$G,4,0)</f>
        <v>0</v>
      </c>
      <c r="P628" s="27" t="s">
        <v>60</v>
      </c>
      <c r="Q628" s="27">
        <f>IFERROR(VLOOKUP(R628,Sheet2!V:X,3,FALSE),VLOOKUP(B628,Sheet5!D:H,5,0))</f>
        <v>311000602</v>
      </c>
      <c r="R628" s="27" t="str">
        <f>IF(E628=2,INDEX(Sheet2!P:P,MATCH(C628,Sheet2!A:A,0)),INDEX(Sheet2!AB:AB,MATCH(N628,Sheet2!AA:AA,0)))</f>
        <v>燕返</v>
      </c>
      <c r="S628" s="27" t="str">
        <f>IF($E628=2,INDEX(Sheet2!Q:Q,MATCH($C628,Sheet2!$A:$A,0)),IF(OR(N628=3,N628=8,N628=13,,N628=38),INDEX(Sheet2!$AC:$AC,MATCH($N628,Sheet2!$AA:$AA,0))&amp;O628,INDEX(Sheet2!$AC:$AC,MATCH($N628,Sheet2!$AA:$AA,0))&amp;(O628/10)&amp;"%"))</f>
        <v>对带有&lt;color=#f2b600&gt;斩裂&lt;/color&gt;效果的敌人造成伤害时，将一层斩裂转化为一层&lt;color=#f2b600&gt;粉碎&lt;/color&gt;效果。\n每层&lt;color=#f2b600&gt;粉碎&lt;/color&gt;可使敌人受到伤害提高&lt;color=#e56000&gt;10%&lt;/color&gt;，可叠加&lt;color=#e56000&gt;4&lt;/color&gt;层，持续2回合</v>
      </c>
      <c r="T628" s="3" t="str">
        <f>INDEX(Sheet6!G:G,MATCH(B628,Sheet6!A:A,0))</f>
        <v>1210009,20</v>
      </c>
      <c r="U628" s="3">
        <v>1120001</v>
      </c>
      <c r="V628" s="3">
        <f>INDEX(Sheet6!H:H,MATCH(B628,Sheet6!A:A,0))</f>
        <v>87000</v>
      </c>
      <c r="W628" s="23">
        <v>0</v>
      </c>
      <c r="X628" s="3" t="str">
        <f>VLOOKUP(B628,Sheet4!A:N,14,FALSE)</f>
        <v>1210001,175|1210002,175|1210003,350</v>
      </c>
      <c r="Y628" s="23">
        <v>1120001</v>
      </c>
      <c r="Z628" s="23">
        <f t="shared" si="26"/>
        <v>870000</v>
      </c>
      <c r="AA628" s="27" t="str">
        <f>IF($E628=2,INDEX(Sheet2!Q:Q,MATCH($C628,Sheet2!$A:$A,0)),IF(OR(N628=3,N628=8,N628=13,,N628=38),INDEX(Sheet2!$AC:$AC,MATCH($N628,Sheet2!$AA:$AA,0))&amp;O628,INDEX(Sheet2!$AC:$AC,MATCH($N628,Sheet2!$AA:$AA,0))&amp;(O628/10)&amp;"%"))</f>
        <v>对带有&lt;color=#f2b600&gt;斩裂&lt;/color&gt;效果的敌人造成伤害时，将一层斩裂转化为一层&lt;color=#f2b600&gt;粉碎&lt;/color&gt;效果。\n每层&lt;color=#f2b600&gt;粉碎&lt;/color&gt;可使敌人受到伤害提高&lt;color=#e56000&gt;10%&lt;/color&gt;，可叠加&lt;color=#e56000&gt;4&lt;/color&gt;层，持续2回合</v>
      </c>
    </row>
    <row r="629" spans="1:27">
      <c r="A629" s="23" t="s">
        <v>53</v>
      </c>
      <c r="B629" s="23">
        <f t="shared" ref="B629:B649" si="32">C629*100+D629</f>
        <v>608</v>
      </c>
      <c r="C629" s="3">
        <v>6</v>
      </c>
      <c r="D629" s="3">
        <v>8</v>
      </c>
      <c r="E629" s="3">
        <f t="shared" si="29"/>
        <v>1</v>
      </c>
      <c r="F629" s="3">
        <f>IF(AND($D629=1,$E629=1),VLOOKUP($C629,Sheet2!$A:$J,3,0),IF($E629=2,INDEX(Sheet2!G:G,MATCH($C629,Sheet2!$A:$A,0)),F628))</f>
        <v>601</v>
      </c>
      <c r="G629" s="3">
        <f>IF(AND($D629=1,$E629=1),VLOOKUP($C629,Sheet2!$A:$J,4,0),IF($E629=2,INDEX(Sheet2!H:H,MATCH($C629,Sheet2!$A:$A,0)),G628))</f>
        <v>605</v>
      </c>
      <c r="H629" s="3">
        <f>IF(AND($D629=1,$E629=1),VLOOKUP($C629,Sheet2!$A:$J,5,0),IF($E629=2,INDEX(Sheet2!I:I,MATCH($C629,Sheet2!$A:$A,0)),H628))</f>
        <v>603</v>
      </c>
      <c r="I629" s="3">
        <f>IF(AND($D629=1,$E629=1),VLOOKUP($C629,Sheet2!$A:$J,6,0),IF($E629=2,INDEX(Sheet2!J:J,MATCH($C629,Sheet2!$A:$A,0)),I628))</f>
        <v>604</v>
      </c>
      <c r="K629" s="31">
        <v>0</v>
      </c>
      <c r="L629" s="31">
        <v>0</v>
      </c>
      <c r="M629" s="31">
        <v>0</v>
      </c>
      <c r="N629" s="27">
        <f>VLOOKUP(B629,Sheet5!$D:$G,3,0)</f>
        <v>8</v>
      </c>
      <c r="O629" s="27">
        <f>VLOOKUP(B629,Sheet5!$D:$G,4,0)</f>
        <v>100</v>
      </c>
      <c r="P629" s="27" t="s">
        <v>54</v>
      </c>
      <c r="Q629" s="27">
        <f>IFERROR(VLOOKUP(R629,Sheet2!V:X,3,FALSE),VLOOKUP(B629,Sheet5!D:H,5,0))</f>
        <v>340020006</v>
      </c>
      <c r="R629" s="27" t="str">
        <f>IF($E629=2,INDEX(Sheet2!P:P,MATCH($C629,Sheet2!$A:$A,0)),INDEX(Sheet2!$AB:$AB,MATCH($N629,Sheet2!$AA:$AA,0)))</f>
        <v>攻击强化</v>
      </c>
      <c r="S629" s="27" t="str">
        <f>IF($E629=2,INDEX(Sheet2!Q:Q,MATCH($C629,Sheet2!$A:$A,0)),IF(OR(N629=3,N629=8,N629=13,,N629=38),INDEX(Sheet2!$AC:$AC,MATCH($N629,Sheet2!$AA:$AA,0))&amp;O629,INDEX(Sheet2!$AC:$AC,MATCH($N629,Sheet2!$AA:$AA,0))&amp;(O629/10)&amp;"%"))</f>
        <v>觉醒后基础攻击力增加100</v>
      </c>
      <c r="T629" s="3" t="str">
        <f>INDEX(Sheet6!G:G,MATCH(B629,Sheet6!A:A,0))</f>
        <v>1210009,6|1430001,1</v>
      </c>
      <c r="U629" s="3">
        <v>1120001</v>
      </c>
      <c r="V629" s="3">
        <f>INDEX(Sheet6!H:H,MATCH(B629,Sheet6!A:A,0))</f>
        <v>19500</v>
      </c>
      <c r="W629" s="23">
        <v>0</v>
      </c>
      <c r="X629" s="3" t="s">
        <v>1323</v>
      </c>
      <c r="Y629" s="23">
        <v>1120001</v>
      </c>
      <c r="Z629" s="23">
        <v>130000</v>
      </c>
      <c r="AA629" s="27" t="str">
        <f>IF($E629=2,INDEX(Sheet2!Q:Q,MATCH($C629,Sheet2!$A:$A,0)),IF(OR(N629=3,N629=8,N629=13,,N629=38),INDEX(Sheet2!$AC:$AC,MATCH($N629,Sheet2!$AA:$AA,0))&amp;O629,INDEX(Sheet2!$AC:$AC,MATCH($N629,Sheet2!$AA:$AA,0))&amp;(O629/10)&amp;"%"))</f>
        <v>觉醒后基础攻击力增加100</v>
      </c>
    </row>
    <row r="630" spans="1:27">
      <c r="A630" s="23" t="s">
        <v>53</v>
      </c>
      <c r="B630" s="23">
        <f t="shared" si="32"/>
        <v>609</v>
      </c>
      <c r="C630" s="3">
        <v>6</v>
      </c>
      <c r="D630" s="3">
        <v>9</v>
      </c>
      <c r="E630" s="3">
        <f t="shared" si="29"/>
        <v>1</v>
      </c>
      <c r="F630" s="3">
        <f>IF(AND($D630=1,$E630=1),VLOOKUP($C630,Sheet2!$A:$J,3,0),IF($E630=2,INDEX(Sheet2!G:G,MATCH($C630,Sheet2!$A:$A,0)),F629))</f>
        <v>601</v>
      </c>
      <c r="G630" s="3">
        <f>IF(AND($D630=1,$E630=1),VLOOKUP($C630,Sheet2!$A:$J,4,0),IF($E630=2,INDEX(Sheet2!H:H,MATCH($C630,Sheet2!$A:$A,0)),G629))</f>
        <v>605</v>
      </c>
      <c r="H630" s="3">
        <f>IF(AND($D630=1,$E630=1),VLOOKUP($C630,Sheet2!$A:$J,5,0),IF($E630=2,INDEX(Sheet2!I:I,MATCH($C630,Sheet2!$A:$A,0)),H629))</f>
        <v>603</v>
      </c>
      <c r="I630" s="3">
        <f>IF(AND($D630=1,$E630=1),VLOOKUP($C630,Sheet2!$A:$J,6,0),IF($E630=2,INDEX(Sheet2!J:J,MATCH($C630,Sheet2!$A:$A,0)),I629))</f>
        <v>604</v>
      </c>
      <c r="K630" s="31">
        <v>0</v>
      </c>
      <c r="L630" s="31">
        <v>0</v>
      </c>
      <c r="M630" s="31">
        <v>0</v>
      </c>
      <c r="N630" s="27">
        <f>VLOOKUP(B630,Sheet5!$D:$G,3,0)</f>
        <v>3</v>
      </c>
      <c r="O630" s="27">
        <f>VLOOKUP(B630,Sheet5!$D:$G,4,0)</f>
        <v>600</v>
      </c>
      <c r="P630" s="27" t="s">
        <v>55</v>
      </c>
      <c r="Q630" s="27">
        <f>IFERROR(VLOOKUP(R630,Sheet2!V:X,3,FALSE),VLOOKUP(B630,Sheet5!D:H,5,0))</f>
        <v>340020009</v>
      </c>
      <c r="R630" s="27" t="str">
        <f>IF(E630=2,INDEX(Sheet2!P:P,MATCH(C630,Sheet2!A:A,0)),INDEX(Sheet2!AB:AB,MATCH(N630,Sheet2!AA:AA,0)))</f>
        <v>生命强化</v>
      </c>
      <c r="S630" s="27" t="str">
        <f>IF($E630=2,INDEX(Sheet2!Q:Q,MATCH($C630,Sheet2!$A:$A,0)),IF(OR(N630=3,N630=8,N630=13,,N630=38),INDEX(Sheet2!$AC:$AC,MATCH($N630,Sheet2!$AA:$AA,0))&amp;O630,INDEX(Sheet2!$AC:$AC,MATCH($N630,Sheet2!$AA:$AA,0))&amp;(O630/10)&amp;"%"))</f>
        <v>觉醒后基础生命上限增加600</v>
      </c>
      <c r="T630" s="3" t="str">
        <f>INDEX(Sheet6!G:G,MATCH(B630,Sheet6!A:A,0))</f>
        <v>1210009,9|1430001,2</v>
      </c>
      <c r="U630" s="3">
        <v>1120001</v>
      </c>
      <c r="V630" s="3">
        <f>INDEX(Sheet6!H:H,MATCH(B630,Sheet6!A:A,0))</f>
        <v>22500</v>
      </c>
      <c r="W630" s="23">
        <v>0</v>
      </c>
      <c r="X630" s="3" t="s">
        <v>1324</v>
      </c>
      <c r="Y630" s="23">
        <v>1120001</v>
      </c>
      <c r="Z630" s="23">
        <v>150000</v>
      </c>
      <c r="AA630" s="27" t="str">
        <f>IF($E630=2,INDEX(Sheet2!Q:Q,MATCH($C630,Sheet2!$A:$A,0)),IF(OR(N630=3,N630=8,N630=13,,N630=38),INDEX(Sheet2!$AC:$AC,MATCH($N630,Sheet2!$AA:$AA,0))&amp;O630,INDEX(Sheet2!$AC:$AC,MATCH($N630,Sheet2!$AA:$AA,0))&amp;(O630/10)&amp;"%"))</f>
        <v>觉醒后基础生命上限增加600</v>
      </c>
    </row>
    <row r="631" spans="1:27">
      <c r="A631" s="23" t="s">
        <v>53</v>
      </c>
      <c r="B631" s="23">
        <f t="shared" si="32"/>
        <v>610</v>
      </c>
      <c r="C631" s="3">
        <v>6</v>
      </c>
      <c r="D631" s="3">
        <v>10</v>
      </c>
      <c r="E631" s="3">
        <f t="shared" si="29"/>
        <v>1</v>
      </c>
      <c r="F631" s="3">
        <f>IF(AND($D631=1,$E631=1),VLOOKUP($C631,Sheet2!$A:$J,3,0),IF($E631=2,INDEX(Sheet2!G:G,MATCH($C631,Sheet2!$A:$A,0)),F630))</f>
        <v>601</v>
      </c>
      <c r="G631" s="3">
        <f>IF(AND($D631=1,$E631=1),VLOOKUP($C631,Sheet2!$A:$J,4,0),IF($E631=2,INDEX(Sheet2!H:H,MATCH($C631,Sheet2!$A:$A,0)),G630))</f>
        <v>605</v>
      </c>
      <c r="H631" s="3">
        <f>IF(AND($D631=1,$E631=1),VLOOKUP($C631,Sheet2!$A:$J,5,0),IF($E631=2,INDEX(Sheet2!I:I,MATCH($C631,Sheet2!$A:$A,0)),H630))</f>
        <v>603</v>
      </c>
      <c r="I631" s="3">
        <f>IF(AND($D631=1,$E631=1),VLOOKUP($C631,Sheet2!$A:$J,6,0),IF($E631=2,INDEX(Sheet2!J:J,MATCH($C631,Sheet2!$A:$A,0)),I630))</f>
        <v>604</v>
      </c>
      <c r="K631" s="31">
        <v>0</v>
      </c>
      <c r="L631" s="31">
        <v>0</v>
      </c>
      <c r="M631" s="31">
        <v>0</v>
      </c>
      <c r="N631" s="27">
        <f>VLOOKUP(B631,Sheet5!$D:$G,3,0)</f>
        <v>8</v>
      </c>
      <c r="O631" s="27">
        <f>VLOOKUP(B631,Sheet5!$D:$G,4,0)</f>
        <v>100</v>
      </c>
      <c r="P631" s="27" t="s">
        <v>56</v>
      </c>
      <c r="Q631" s="27">
        <f>IFERROR(VLOOKUP(R631,Sheet2!V:X,3,FALSE),VLOOKUP(B631,Sheet5!D:H,5,0))</f>
        <v>340020006</v>
      </c>
      <c r="R631" s="27" t="str">
        <f>IF(E631=2,INDEX(Sheet2!P:P,MATCH(C631,Sheet2!A:A,0)),INDEX(Sheet2!AB:AB,MATCH(N631,Sheet2!AA:AA,0)))</f>
        <v>攻击强化</v>
      </c>
      <c r="S631" s="27" t="str">
        <f>IF($E631=2,INDEX(Sheet2!Q:Q,MATCH($C631,Sheet2!$A:$A,0)),IF(OR(N631=3,N631=8,N631=13,,N631=38),INDEX(Sheet2!$AC:$AC,MATCH($N631,Sheet2!$AA:$AA,0))&amp;O631,INDEX(Sheet2!$AC:$AC,MATCH($N631,Sheet2!$AA:$AA,0))&amp;(O631/10)&amp;"%"))</f>
        <v>觉醒后基础攻击力增加100</v>
      </c>
      <c r="T631" s="3" t="str">
        <f>INDEX(Sheet6!G:G,MATCH(B631,Sheet6!A:A,0))</f>
        <v>1210009,12|1430001,3</v>
      </c>
      <c r="U631" s="3">
        <v>1120001</v>
      </c>
      <c r="V631" s="3">
        <f>INDEX(Sheet6!H:H,MATCH(B631,Sheet6!A:A,0))</f>
        <v>33750</v>
      </c>
      <c r="W631" s="23">
        <v>0</v>
      </c>
      <c r="X631" s="3" t="s">
        <v>1325</v>
      </c>
      <c r="Y631" s="23">
        <v>1120001</v>
      </c>
      <c r="Z631" s="23">
        <v>225000</v>
      </c>
      <c r="AA631" s="27" t="str">
        <f>IF($E631=2,INDEX(Sheet2!Q:Q,MATCH($C631,Sheet2!$A:$A,0)),IF(OR(N631=3,N631=8,N631=13,,N631=38),INDEX(Sheet2!$AC:$AC,MATCH($N631,Sheet2!$AA:$AA,0))&amp;O631,INDEX(Sheet2!$AC:$AC,MATCH($N631,Sheet2!$AA:$AA,0))&amp;(O631/10)&amp;"%"))</f>
        <v>觉醒后基础攻击力增加100</v>
      </c>
    </row>
    <row r="632" spans="1:27">
      <c r="A632" s="23" t="s">
        <v>53</v>
      </c>
      <c r="B632" s="23">
        <f t="shared" si="32"/>
        <v>611</v>
      </c>
      <c r="C632" s="3">
        <v>6</v>
      </c>
      <c r="D632" s="3">
        <v>11</v>
      </c>
      <c r="E632" s="3">
        <f t="shared" si="29"/>
        <v>1</v>
      </c>
      <c r="F632" s="3">
        <f>IF(AND($D632=1,$E632=1),VLOOKUP($C632,Sheet2!$A:$J,3,0),IF($E632=2,INDEX(Sheet2!G:G,MATCH($C632,Sheet2!$A:$A,0)),F631))</f>
        <v>601</v>
      </c>
      <c r="G632" s="3">
        <f>IF(AND($D632=1,$E632=1),VLOOKUP($C632,Sheet2!$A:$J,4,0),IF($E632=2,INDEX(Sheet2!H:H,MATCH($C632,Sheet2!$A:$A,0)),G631))</f>
        <v>605</v>
      </c>
      <c r="H632" s="3">
        <f>IF(AND($D632=1,$E632=1),VLOOKUP($C632,Sheet2!$A:$J,5,0),IF($E632=2,INDEX(Sheet2!I:I,MATCH($C632,Sheet2!$A:$A,0)),H631))</f>
        <v>603</v>
      </c>
      <c r="I632" s="3">
        <f>IF(AND($D632=1,$E632=1),VLOOKUP($C632,Sheet2!$A:$J,6,0),IF($E632=2,INDEX(Sheet2!J:J,MATCH($C632,Sheet2!$A:$A,0)),I631))</f>
        <v>604</v>
      </c>
      <c r="K632" s="31">
        <v>0</v>
      </c>
      <c r="L632" s="31">
        <v>0</v>
      </c>
      <c r="M632" s="31">
        <v>0</v>
      </c>
      <c r="N632" s="27">
        <f>VLOOKUP(B632,Sheet5!$D:$G,3,0)</f>
        <v>13</v>
      </c>
      <c r="O632" s="27">
        <f>VLOOKUP(B632,Sheet5!$D:$G,4,0)</f>
        <v>130</v>
      </c>
      <c r="P632" s="27" t="s">
        <v>57</v>
      </c>
      <c r="Q632" s="27">
        <f>IFERROR(VLOOKUP(R632,Sheet2!V:X,3,FALSE),VLOOKUP(B632,Sheet5!D:H,5,0))</f>
        <v>340020004</v>
      </c>
      <c r="R632" s="27" t="str">
        <f>IF(E632=2,INDEX(Sheet2!P:P,MATCH(C632,Sheet2!A:A,0)),INDEX(Sheet2!AB:AB,MATCH(N632,Sheet2!AA:AA,0)))</f>
        <v>防御强化</v>
      </c>
      <c r="S632" s="27" t="str">
        <f>IF($E632=2,INDEX(Sheet2!Q:Q,MATCH($C632,Sheet2!$A:$A,0)),IF(OR(N632=3,N632=8,N632=13,,N632=38),INDEX(Sheet2!$AC:$AC,MATCH($N632,Sheet2!$AA:$AA,0))&amp;O632,INDEX(Sheet2!$AC:$AC,MATCH($N632,Sheet2!$AA:$AA,0))&amp;(O632/10)&amp;"%"))</f>
        <v>觉醒后基础防御力增加130</v>
      </c>
      <c r="T632" s="3" t="str">
        <f>INDEX(Sheet6!G:G,MATCH(B632,Sheet6!A:A,0))</f>
        <v>1210009,15|1430001,4</v>
      </c>
      <c r="U632" s="3">
        <v>1120001</v>
      </c>
      <c r="V632" s="3">
        <f>INDEX(Sheet6!H:H,MATCH(B632,Sheet6!A:A,0))</f>
        <v>50550</v>
      </c>
      <c r="W632" s="23">
        <v>0</v>
      </c>
      <c r="X632" s="3" t="s">
        <v>1326</v>
      </c>
      <c r="Y632" s="23">
        <v>1120001</v>
      </c>
      <c r="Z632" s="23">
        <v>337000</v>
      </c>
      <c r="AA632" s="27" t="str">
        <f>IF($E632=2,INDEX(Sheet2!Q:Q,MATCH($C632,Sheet2!$A:$A,0)),IF(OR(N632=3,N632=8,N632=13,,N632=38),INDEX(Sheet2!$AC:$AC,MATCH($N632,Sheet2!$AA:$AA,0))&amp;O632,INDEX(Sheet2!$AC:$AC,MATCH($N632,Sheet2!$AA:$AA,0))&amp;(O632/10)&amp;"%"))</f>
        <v>觉醒后基础防御力增加130</v>
      </c>
    </row>
    <row r="633" spans="1:27">
      <c r="A633" s="23" t="s">
        <v>53</v>
      </c>
      <c r="B633" s="23">
        <f t="shared" si="32"/>
        <v>612</v>
      </c>
      <c r="C633" s="3">
        <v>6</v>
      </c>
      <c r="D633" s="3">
        <v>12</v>
      </c>
      <c r="E633" s="3">
        <f t="shared" si="29"/>
        <v>1</v>
      </c>
      <c r="F633" s="3">
        <f>IF(AND($D633=1,$E633=1),VLOOKUP($C633,Sheet2!$A:$J,3,0),IF($E633=2,INDEX(Sheet2!G:G,MATCH($C633,Sheet2!$A:$A,0)),F632))</f>
        <v>601</v>
      </c>
      <c r="G633" s="3">
        <f>IF(AND($D633=1,$E633=1),VLOOKUP($C633,Sheet2!$A:$J,4,0),IF($E633=2,INDEX(Sheet2!H:H,MATCH($C633,Sheet2!$A:$A,0)),G632))</f>
        <v>605</v>
      </c>
      <c r="H633" s="3">
        <f>IF(AND($D633=1,$E633=1),VLOOKUP($C633,Sheet2!$A:$J,5,0),IF($E633=2,INDEX(Sheet2!I:I,MATCH($C633,Sheet2!$A:$A,0)),H632))</f>
        <v>603</v>
      </c>
      <c r="I633" s="3">
        <f>IF(AND($D633=1,$E633=1),VLOOKUP($C633,Sheet2!$A:$J,6,0),IF($E633=2,INDEX(Sheet2!J:J,MATCH($C633,Sheet2!$A:$A,0)),I632))</f>
        <v>604</v>
      </c>
      <c r="K633" s="31">
        <v>0</v>
      </c>
      <c r="L633" s="31">
        <v>0</v>
      </c>
      <c r="M633" s="31">
        <v>0</v>
      </c>
      <c r="N633" s="27">
        <f>VLOOKUP(B633,Sheet5!$D:$G,3,0)</f>
        <v>3</v>
      </c>
      <c r="O633" s="27">
        <f>VLOOKUP(B633,Sheet5!$D:$G,4,0)</f>
        <v>1200</v>
      </c>
      <c r="P633" s="27" t="s">
        <v>58</v>
      </c>
      <c r="Q633" s="27">
        <f>IFERROR(VLOOKUP(R633,Sheet2!V:X,3,FALSE),VLOOKUP(B633,Sheet5!D:H,5,0))</f>
        <v>340020010</v>
      </c>
      <c r="R633" s="27" t="str">
        <f>IF(E633=2,INDEX(Sheet2!P:P,MATCH(C633,Sheet2!A:A,0)),INDEX(Sheet2!AB:AB,MATCH(N633,Sheet2!AA:AA,0)))</f>
        <v>生命强化</v>
      </c>
      <c r="S633" s="27" t="str">
        <f>IF($E633=2,INDEX(Sheet2!Q:Q,MATCH($C633,Sheet2!$A:$A,0)),IF(OR(N633=3,N633=8,N633=13,,N633=38),INDEX(Sheet2!$AC:$AC,MATCH($N633,Sheet2!$AA:$AA,0))&amp;O633,INDEX(Sheet2!$AC:$AC,MATCH($N633,Sheet2!$AA:$AA,0))&amp;(O633/10)&amp;"%"))</f>
        <v>觉醒后基础生命上限增加1200</v>
      </c>
      <c r="T633" s="3" t="str">
        <f>INDEX(Sheet6!G:G,MATCH(B633,Sheet6!A:A,0))</f>
        <v>1210009,18|1430001,5</v>
      </c>
      <c r="U633" s="3">
        <v>1120001</v>
      </c>
      <c r="V633" s="3">
        <f>INDEX(Sheet6!H:H,MATCH(B633,Sheet6!A:A,0))</f>
        <v>70650</v>
      </c>
      <c r="W633" s="23">
        <v>0</v>
      </c>
      <c r="X633" s="3" t="s">
        <v>1327</v>
      </c>
      <c r="Y633" s="23">
        <v>1120001</v>
      </c>
      <c r="Z633" s="23">
        <v>471000</v>
      </c>
      <c r="AA633" s="27" t="str">
        <f>IF($E633=2,INDEX(Sheet2!Q:Q,MATCH($C633,Sheet2!$A:$A,0)),IF(OR(N633=3,N633=8,N633=13,,N633=38),INDEX(Sheet2!$AC:$AC,MATCH($N633,Sheet2!$AA:$AA,0))&amp;O633,INDEX(Sheet2!$AC:$AC,MATCH($N633,Sheet2!$AA:$AA,0))&amp;(O633/10)&amp;"%"))</f>
        <v>觉醒后基础生命上限增加1200</v>
      </c>
    </row>
    <row r="634" spans="1:27">
      <c r="A634" s="23" t="s">
        <v>53</v>
      </c>
      <c r="B634" s="23">
        <f t="shared" si="32"/>
        <v>613</v>
      </c>
      <c r="C634" s="3">
        <v>6</v>
      </c>
      <c r="D634" s="3">
        <v>13</v>
      </c>
      <c r="E634" s="3">
        <f t="shared" ref="E634:E697" si="33">IF(N634&gt;0,1,2)</f>
        <v>1</v>
      </c>
      <c r="F634" s="3">
        <f>IF(AND($D634=1,$E634=1),VLOOKUP($C634,Sheet2!$A:$J,3,0),IF($E634=2,INDEX(Sheet2!G:G,MATCH($C634,Sheet2!$A:$A,0)),F633))</f>
        <v>601</v>
      </c>
      <c r="G634" s="3">
        <f>IF(AND($D634=1,$E634=1),VLOOKUP($C634,Sheet2!$A:$J,4,0),IF($E634=2,INDEX(Sheet2!H:H,MATCH($C634,Sheet2!$A:$A,0)),G633))</f>
        <v>605</v>
      </c>
      <c r="H634" s="3">
        <f>IF(AND($D634=1,$E634=1),VLOOKUP($C634,Sheet2!$A:$J,5,0),IF($E634=2,INDEX(Sheet2!I:I,MATCH($C634,Sheet2!$A:$A,0)),H633))</f>
        <v>603</v>
      </c>
      <c r="I634" s="3">
        <f>IF(AND($D634=1,$E634=1),VLOOKUP($C634,Sheet2!$A:$J,6,0),IF($E634=2,INDEX(Sheet2!J:J,MATCH($C634,Sheet2!$A:$A,0)),I633))</f>
        <v>604</v>
      </c>
      <c r="K634" s="31">
        <v>0</v>
      </c>
      <c r="L634" s="31">
        <v>0</v>
      </c>
      <c r="M634" s="31">
        <v>0</v>
      </c>
      <c r="N634" s="27">
        <f>VLOOKUP(B634,Sheet5!$D:$G,3,0)</f>
        <v>8</v>
      </c>
      <c r="O634" s="27">
        <f>VLOOKUP(B634,Sheet5!$D:$G,4,0)</f>
        <v>200</v>
      </c>
      <c r="P634" s="27" t="s">
        <v>59</v>
      </c>
      <c r="Q634" s="27">
        <f>IFERROR(VLOOKUP(R634,Sheet2!V:X,3,FALSE),VLOOKUP(B634,Sheet5!D:H,5,0))</f>
        <v>340020007</v>
      </c>
      <c r="R634" s="27" t="str">
        <f>IF(E634=2,INDEX(Sheet2!P:P,MATCH(C634,Sheet2!A:A,0)),INDEX(Sheet2!AB:AB,MATCH(N634,Sheet2!AA:AA,0)))</f>
        <v>攻击强化</v>
      </c>
      <c r="S634" s="27" t="str">
        <f>IF($E634=2,INDEX(Sheet2!Q:Q,MATCH($C634,Sheet2!$A:$A,0)),IF(OR(N634=3,N634=8,N634=13,,N634=38),INDEX(Sheet2!$AC:$AC,MATCH($N634,Sheet2!$AA:$AA,0))&amp;O634,INDEX(Sheet2!$AC:$AC,MATCH($N634,Sheet2!$AA:$AA,0))&amp;(O634/10)&amp;"%"))</f>
        <v>觉醒后基础攻击力增加200</v>
      </c>
      <c r="T634" s="3" t="str">
        <f>INDEX(Sheet6!G:G,MATCH(B634,Sheet6!A:A,0))</f>
        <v>1210009,24|1430001,6</v>
      </c>
      <c r="U634" s="3">
        <v>1120001</v>
      </c>
      <c r="V634" s="3">
        <f>INDEX(Sheet6!H:H,MATCH(B634,Sheet6!A:A,0))</f>
        <v>96750</v>
      </c>
      <c r="W634" s="23">
        <v>0</v>
      </c>
      <c r="X634" s="3" t="s">
        <v>1328</v>
      </c>
      <c r="Y634" s="23">
        <v>1120001</v>
      </c>
      <c r="Z634" s="23">
        <v>645000</v>
      </c>
      <c r="AA634" s="27" t="str">
        <f>IF($E634=2,INDEX(Sheet2!Q:Q,MATCH($C634,Sheet2!$A:$A,0)),IF(OR(N634=3,N634=8,N634=13,,N634=38),INDEX(Sheet2!$AC:$AC,MATCH($N634,Sheet2!$AA:$AA,0))&amp;O634,INDEX(Sheet2!$AC:$AC,MATCH($N634,Sheet2!$AA:$AA,0))&amp;(O634/10)&amp;"%"))</f>
        <v>觉醒后基础攻击力增加200</v>
      </c>
    </row>
    <row r="635" spans="1:27">
      <c r="A635" s="23" t="s">
        <v>53</v>
      </c>
      <c r="B635" s="23">
        <f t="shared" si="32"/>
        <v>614</v>
      </c>
      <c r="C635" s="3">
        <v>6</v>
      </c>
      <c r="D635" s="3">
        <v>14</v>
      </c>
      <c r="E635" s="3">
        <f t="shared" si="33"/>
        <v>2</v>
      </c>
      <c r="F635" s="3">
        <f>IF(AND($D635=1,$E635=1),VLOOKUP($C635,Sheet2!$A:$J,3,0),IF($E635=2,INDEX(Sheet2!G:G,MATCH($C635,Sheet2!$A:$A,0)+1),F634))</f>
        <v>601</v>
      </c>
      <c r="G635" s="3">
        <f>IF(AND($D635=1,$E635=1),VLOOKUP($C635,Sheet2!$A:$J,4,0),IF($E635=2,INDEX(Sheet2!H:H,MATCH($C635,Sheet2!$A:$A,0)+1),G634))</f>
        <v>605</v>
      </c>
      <c r="H635" s="3">
        <f>IF(AND($D635=1,$E635=1),VLOOKUP($C635,Sheet2!$A:$J,5,0),IF($E635=2,INDEX(Sheet2!I:I,MATCH($C635,Sheet2!$A:$A,0)+1),H634))</f>
        <v>606</v>
      </c>
      <c r="I635" s="3">
        <f>IF(AND($D635=1,$E635=1),VLOOKUP($C635,Sheet2!$A:$J,6,0),IF($E635=2,INDEX(Sheet2!J:J,MATCH($C635,Sheet2!$A:$A,0)+1),I634))</f>
        <v>604</v>
      </c>
      <c r="K635" s="31">
        <v>0</v>
      </c>
      <c r="L635" s="31">
        <v>0</v>
      </c>
      <c r="M635" s="31">
        <v>0</v>
      </c>
      <c r="N635" s="27">
        <f>VLOOKUP(B635,Sheet5!$D:$G,3,0)</f>
        <v>0</v>
      </c>
      <c r="O635" s="27">
        <f>VLOOKUP(B635,Sheet5!$D:$G,4,0)</f>
        <v>0</v>
      </c>
      <c r="P635" s="27" t="s">
        <v>60</v>
      </c>
      <c r="Q635" s="27">
        <f>IFERROR(VLOOKUP(R635,Sheet2!V:X,3,FALSE),VLOOKUP(B635,Sheet5!D:H,5,0))</f>
        <v>311000603</v>
      </c>
      <c r="R635" s="27" t="str">
        <f>IF(E635=2,INDEX(Sheet2!P:P,MATCH(C635,Sheet2!A:A,0)+1),INDEX(Sheet2!AB:AB,MATCH(N635,Sheet2!AA:AA,0)))</f>
        <v>真剑乱舞</v>
      </c>
      <c r="S635" s="27" t="s">
        <v>2348</v>
      </c>
      <c r="T635" s="3" t="str">
        <f>INDEX(Sheet6!G:G,MATCH(B635,Sheet6!A:A,0))</f>
        <v>1431006,1</v>
      </c>
      <c r="U635" s="3">
        <v>1120001</v>
      </c>
      <c r="V635" s="3">
        <f>INDEX(Sheet6!H:H,MATCH(B635,Sheet6!A:A,0))</f>
        <v>130500</v>
      </c>
      <c r="W635" s="23">
        <v>0</v>
      </c>
      <c r="X635" s="3" t="s">
        <v>1329</v>
      </c>
      <c r="Y635" s="23">
        <v>1120001</v>
      </c>
      <c r="Z635" s="23">
        <v>870000</v>
      </c>
      <c r="AA635" s="27" t="str">
        <f>IF($E635=2,INDEX(Sheet2!Q:Q,MATCH($C635,Sheet2!$A:$A,0)+1),IF(OR(N635=3,N635=8,N635=13,,N635=38),INDEX(Sheet2!$AC:$AC,MATCH($N635,Sheet2!$AA:$AA,0))&amp;O635,INDEX(Sheet2!$AC:$AC,MATCH($N635,Sheet2!$AA:$AA,0))&amp;(O635/10)&amp;"%"))</f>
        <v>对1名敌人造成&lt;color=#e56000&gt;6&lt;/color&gt;段伤害，每段伤害为攻击力的&lt;color=#e56000&gt;63%&lt;/color&gt;，如果敌人被击败则更换目标变为生命最低的敌人，并额外增加&lt;color=#e56000&gt;&lt;color=#e56000&gt;1&lt;/color&gt;&lt;/color&gt;次攻击</v>
      </c>
    </row>
    <row r="636" spans="1:27">
      <c r="A636" s="23" t="s">
        <v>53</v>
      </c>
      <c r="B636" s="23">
        <f t="shared" si="32"/>
        <v>615</v>
      </c>
      <c r="C636" s="3">
        <v>6</v>
      </c>
      <c r="D636" s="3">
        <v>15</v>
      </c>
      <c r="E636" s="3">
        <f t="shared" si="33"/>
        <v>1</v>
      </c>
      <c r="F636" s="3">
        <f>IF(AND($D636=1,$E636=1),VLOOKUP($C636,Sheet2!$A:$J,3,0),IF($E636=2,INDEX(Sheet2!G:G,MATCH($C636,Sheet2!$A:$A,0)+1),F635))</f>
        <v>601</v>
      </c>
      <c r="G636" s="3">
        <f>IF(AND($D636=1,$E636=1),VLOOKUP($C636,Sheet2!$A:$J,4,0),IF($E636=2,INDEX(Sheet2!H:H,MATCH($C636,Sheet2!$A:$A,0)+1),G635))</f>
        <v>605</v>
      </c>
      <c r="H636" s="3">
        <f>IF(AND($D636=1,$E636=1),VLOOKUP($C636,Sheet2!$A:$J,5,0),IF($E636=2,INDEX(Sheet2!I:I,MATCH($C636,Sheet2!$A:$A,0)+1),H635))</f>
        <v>606</v>
      </c>
      <c r="I636" s="3">
        <f>IF(AND($D636=1,$E636=1),VLOOKUP($C636,Sheet2!$A:$J,6,0),IF($E636=2,INDEX(Sheet2!J:J,MATCH($C636,Sheet2!$A:$A,0)+1),I635))</f>
        <v>604</v>
      </c>
      <c r="K636" s="31">
        <v>0</v>
      </c>
      <c r="L636" s="31">
        <v>0</v>
      </c>
      <c r="M636" s="31">
        <v>0</v>
      </c>
      <c r="N636" s="27">
        <f>VLOOKUP(B636,Sheet5!$D:$G,3,0)</f>
        <v>8</v>
      </c>
      <c r="O636" s="27">
        <f>VLOOKUP(B636,Sheet5!$D:$G,4,0)</f>
        <v>100</v>
      </c>
      <c r="P636" s="27" t="s">
        <v>54</v>
      </c>
      <c r="Q636" s="27">
        <f>IFERROR(VLOOKUP(R636,Sheet2!V:X,3,FALSE),VLOOKUP(B636,Sheet5!D:H,5,0))</f>
        <v>340020006</v>
      </c>
      <c r="R636" s="27" t="str">
        <f>IF($E636=2,INDEX(Sheet2!P:P,MATCH($C636,Sheet2!$A:$A,0)),INDEX(Sheet2!$AB:$AB,MATCH($N636,Sheet2!$AA:$AA,0)))</f>
        <v>攻击强化</v>
      </c>
      <c r="S636" s="27" t="str">
        <f>IF($E636=2,INDEX(Sheet2!Q:Q,MATCH($C636,Sheet2!$A:$A,0)),IF(OR(N636=3,N636=8,N636=13,,N636=38),INDEX(Sheet2!$AC:$AC,MATCH($N636,Sheet2!$AA:$AA,0))&amp;O636,INDEX(Sheet2!$AC:$AC,MATCH($N636,Sheet2!$AA:$AA,0))&amp;(O636/10)&amp;"%"))</f>
        <v>觉醒后基础攻击力增加100</v>
      </c>
      <c r="T636" s="3" t="str">
        <f>INDEX(Sheet6!G:G,MATCH(B636,Sheet6!A:A,0))</f>
        <v>1210009,8|1430001,3</v>
      </c>
      <c r="U636" s="3">
        <v>1120001</v>
      </c>
      <c r="V636" s="3">
        <f>INDEX(Sheet6!H:H,MATCH(B636,Sheet6!A:A,0))</f>
        <v>26000</v>
      </c>
      <c r="W636" s="23">
        <v>0</v>
      </c>
      <c r="X636" s="3" t="s">
        <v>1323</v>
      </c>
      <c r="Y636" s="23">
        <v>1120001</v>
      </c>
      <c r="Z636" s="23">
        <v>130000</v>
      </c>
      <c r="AA636" s="27" t="str">
        <f>IF($E636=2,INDEX(Sheet2!Q:Q,MATCH($C636,Sheet2!$A:$A,0)),IF(OR(N636=3,N636=8,N636=13,,N636=38),INDEX(Sheet2!$AC:$AC,MATCH($N636,Sheet2!$AA:$AA,0))&amp;O636,INDEX(Sheet2!$AC:$AC,MATCH($N636,Sheet2!$AA:$AA,0))&amp;(O636/10)&amp;"%"))</f>
        <v>觉醒后基础攻击力增加100</v>
      </c>
    </row>
    <row r="637" spans="1:27">
      <c r="A637" s="23" t="s">
        <v>53</v>
      </c>
      <c r="B637" s="23">
        <f t="shared" si="32"/>
        <v>616</v>
      </c>
      <c r="C637" s="3">
        <v>6</v>
      </c>
      <c r="D637" s="3">
        <v>16</v>
      </c>
      <c r="E637" s="3">
        <f t="shared" si="33"/>
        <v>1</v>
      </c>
      <c r="F637" s="3">
        <f>IF(AND($D637=1,$E637=1),VLOOKUP($C637,Sheet2!$A:$J,3,0),IF($E637=2,INDEX(Sheet2!G:G,MATCH($C637,Sheet2!$A:$A,0)+1),F636))</f>
        <v>601</v>
      </c>
      <c r="G637" s="3">
        <f>IF(AND($D637=1,$E637=1),VLOOKUP($C637,Sheet2!$A:$J,4,0),IF($E637=2,INDEX(Sheet2!H:H,MATCH($C637,Sheet2!$A:$A,0)+1),G636))</f>
        <v>605</v>
      </c>
      <c r="H637" s="3">
        <f>IF(AND($D637=1,$E637=1),VLOOKUP($C637,Sheet2!$A:$J,5,0),IF($E637=2,INDEX(Sheet2!I:I,MATCH($C637,Sheet2!$A:$A,0)+1),H636))</f>
        <v>606</v>
      </c>
      <c r="I637" s="3">
        <f>IF(AND($D637=1,$E637=1),VLOOKUP($C637,Sheet2!$A:$J,6,0),IF($E637=2,INDEX(Sheet2!J:J,MATCH($C637,Sheet2!$A:$A,0)+1),I636))</f>
        <v>604</v>
      </c>
      <c r="K637" s="31">
        <v>0</v>
      </c>
      <c r="L637" s="31">
        <v>0</v>
      </c>
      <c r="M637" s="31">
        <v>0</v>
      </c>
      <c r="N637" s="27">
        <f>VLOOKUP(B637,Sheet5!$D:$G,3,0)</f>
        <v>3</v>
      </c>
      <c r="O637" s="27">
        <f>VLOOKUP(B637,Sheet5!$D:$G,4,0)</f>
        <v>600</v>
      </c>
      <c r="P637" s="27" t="s">
        <v>55</v>
      </c>
      <c r="Q637" s="27">
        <f>IFERROR(VLOOKUP(R637,Sheet2!V:X,3,FALSE),VLOOKUP(B637,Sheet5!D:H,5,0))</f>
        <v>340020009</v>
      </c>
      <c r="R637" s="27" t="str">
        <f>IF(E637=2,INDEX(Sheet2!P:P,MATCH(C637,Sheet2!A:A,0)),INDEX(Sheet2!AB:AB,MATCH(N637,Sheet2!AA:AA,0)))</f>
        <v>生命强化</v>
      </c>
      <c r="S637" s="27" t="str">
        <f>IF($E637=2,INDEX(Sheet2!Q:Q,MATCH($C637,Sheet2!$A:$A,0)),IF(OR(N637=3,N637=8,N637=13,,N637=38),INDEX(Sheet2!$AC:$AC,MATCH($N637,Sheet2!$AA:$AA,0))&amp;O637,INDEX(Sheet2!$AC:$AC,MATCH($N637,Sheet2!$AA:$AA,0))&amp;(O637/10)&amp;"%"))</f>
        <v>觉醒后基础生命上限增加600</v>
      </c>
      <c r="T637" s="3" t="str">
        <f>INDEX(Sheet6!G:G,MATCH(B637,Sheet6!A:A,0))</f>
        <v>1210009,12|1430001,6</v>
      </c>
      <c r="U637" s="3">
        <v>1120001</v>
      </c>
      <c r="V637" s="3">
        <f>INDEX(Sheet6!H:H,MATCH(B637,Sheet6!A:A,0))</f>
        <v>30000</v>
      </c>
      <c r="W637" s="23">
        <v>0</v>
      </c>
      <c r="X637" s="3" t="s">
        <v>1324</v>
      </c>
      <c r="Y637" s="23">
        <v>1120001</v>
      </c>
      <c r="Z637" s="23">
        <v>150000</v>
      </c>
      <c r="AA637" s="27" t="str">
        <f>IF($E637=2,INDEX(Sheet2!Q:Q,MATCH($C637,Sheet2!$A:$A,0)),IF(OR(N637=3,N637=8,N637=13,,N637=38),INDEX(Sheet2!$AC:$AC,MATCH($N637,Sheet2!$AA:$AA,0))&amp;O637,INDEX(Sheet2!$AC:$AC,MATCH($N637,Sheet2!$AA:$AA,0))&amp;(O637/10)&amp;"%"))</f>
        <v>觉醒后基础生命上限增加600</v>
      </c>
    </row>
    <row r="638" spans="1:27">
      <c r="A638" s="23" t="s">
        <v>53</v>
      </c>
      <c r="B638" s="23">
        <f t="shared" si="32"/>
        <v>617</v>
      </c>
      <c r="C638" s="3">
        <v>6</v>
      </c>
      <c r="D638" s="3">
        <v>17</v>
      </c>
      <c r="E638" s="3">
        <f t="shared" si="33"/>
        <v>1</v>
      </c>
      <c r="F638" s="3">
        <f>IF(AND($D638=1,$E638=1),VLOOKUP($C638,Sheet2!$A:$J,3,0),IF($E638=2,INDEX(Sheet2!G:G,MATCH($C638,Sheet2!$A:$A,0)+1),F637))</f>
        <v>601</v>
      </c>
      <c r="G638" s="3">
        <f>IF(AND($D638=1,$E638=1),VLOOKUP($C638,Sheet2!$A:$J,4,0),IF($E638=2,INDEX(Sheet2!H:H,MATCH($C638,Sheet2!$A:$A,0)+1),G637))</f>
        <v>605</v>
      </c>
      <c r="H638" s="3">
        <f>IF(AND($D638=1,$E638=1),VLOOKUP($C638,Sheet2!$A:$J,5,0),IF($E638=2,INDEX(Sheet2!I:I,MATCH($C638,Sheet2!$A:$A,0)+1),H637))</f>
        <v>606</v>
      </c>
      <c r="I638" s="3">
        <f>IF(AND($D638=1,$E638=1),VLOOKUP($C638,Sheet2!$A:$J,6,0),IF($E638=2,INDEX(Sheet2!J:J,MATCH($C638,Sheet2!$A:$A,0)+1),I637))</f>
        <v>604</v>
      </c>
      <c r="K638" s="31">
        <v>0</v>
      </c>
      <c r="L638" s="31">
        <v>0</v>
      </c>
      <c r="M638" s="31">
        <v>0</v>
      </c>
      <c r="N638" s="27">
        <f>VLOOKUP(B638,Sheet5!$D:$G,3,0)</f>
        <v>3</v>
      </c>
      <c r="O638" s="27">
        <f>VLOOKUP(B638,Sheet5!$D:$G,4,0)</f>
        <v>600</v>
      </c>
      <c r="P638" s="27" t="s">
        <v>56</v>
      </c>
      <c r="Q638" s="27">
        <f>IFERROR(VLOOKUP(R638,Sheet2!V:X,3,FALSE),VLOOKUP(B638,Sheet5!D:H,5,0))</f>
        <v>340020009</v>
      </c>
      <c r="R638" s="27" t="str">
        <f>IF(E638=2,INDEX(Sheet2!P:P,MATCH(C638,Sheet2!A:A,0)),INDEX(Sheet2!AB:AB,MATCH(N638,Sheet2!AA:AA,0)))</f>
        <v>生命强化</v>
      </c>
      <c r="S638" s="27" t="str">
        <f>IF($E638=2,INDEX(Sheet2!Q:Q,MATCH($C638,Sheet2!$A:$A,0)),IF(OR(N638=3,N638=8,N638=13,,N638=38),INDEX(Sheet2!$AC:$AC,MATCH($N638,Sheet2!$AA:$AA,0))&amp;O638,INDEX(Sheet2!$AC:$AC,MATCH($N638,Sheet2!$AA:$AA,0))&amp;(O638/10)&amp;"%"))</f>
        <v>觉醒后基础生命上限增加600</v>
      </c>
      <c r="T638" s="3" t="str">
        <f>INDEX(Sheet6!G:G,MATCH(B638,Sheet6!A:A,0))</f>
        <v>1210009,16|1430001,9</v>
      </c>
      <c r="U638" s="3">
        <v>1120001</v>
      </c>
      <c r="V638" s="3">
        <f>INDEX(Sheet6!H:H,MATCH(B638,Sheet6!A:A,0))</f>
        <v>45000</v>
      </c>
      <c r="W638" s="23">
        <v>0</v>
      </c>
      <c r="X638" s="3" t="s">
        <v>1325</v>
      </c>
      <c r="Y638" s="23">
        <v>1120001</v>
      </c>
      <c r="Z638" s="23">
        <v>225000</v>
      </c>
      <c r="AA638" s="27" t="str">
        <f>IF($E638=2,INDEX(Sheet2!Q:Q,MATCH($C638,Sheet2!$A:$A,0)),IF(OR(N638=3,N638=8,N638=13,,N638=38),INDEX(Sheet2!$AC:$AC,MATCH($N638,Sheet2!$AA:$AA,0))&amp;O638,INDEX(Sheet2!$AC:$AC,MATCH($N638,Sheet2!$AA:$AA,0))&amp;(O638/10)&amp;"%"))</f>
        <v>觉醒后基础生命上限增加600</v>
      </c>
    </row>
    <row r="639" spans="1:27">
      <c r="A639" s="23" t="s">
        <v>53</v>
      </c>
      <c r="B639" s="23">
        <f t="shared" si="32"/>
        <v>618</v>
      </c>
      <c r="C639" s="3">
        <v>6</v>
      </c>
      <c r="D639" s="3">
        <v>18</v>
      </c>
      <c r="E639" s="3">
        <f t="shared" si="33"/>
        <v>1</v>
      </c>
      <c r="F639" s="3">
        <f>IF(AND($D639=1,$E639=1),VLOOKUP($C639,Sheet2!$A:$J,3,0),IF($E639=2,INDEX(Sheet2!G:G,MATCH($C639,Sheet2!$A:$A,0)+1),F638))</f>
        <v>601</v>
      </c>
      <c r="G639" s="3">
        <f>IF(AND($D639=1,$E639=1),VLOOKUP($C639,Sheet2!$A:$J,4,0),IF($E639=2,INDEX(Sheet2!H:H,MATCH($C639,Sheet2!$A:$A,0)+1),G638))</f>
        <v>605</v>
      </c>
      <c r="H639" s="3">
        <f>IF(AND($D639=1,$E639=1),VLOOKUP($C639,Sheet2!$A:$J,5,0),IF($E639=2,INDEX(Sheet2!I:I,MATCH($C639,Sheet2!$A:$A,0)+1),H638))</f>
        <v>606</v>
      </c>
      <c r="I639" s="3">
        <f>IF(AND($D639=1,$E639=1),VLOOKUP($C639,Sheet2!$A:$J,6,0),IF($E639=2,INDEX(Sheet2!J:J,MATCH($C639,Sheet2!$A:$A,0)+1),I638))</f>
        <v>604</v>
      </c>
      <c r="K639" s="31">
        <v>0</v>
      </c>
      <c r="L639" s="31">
        <v>0</v>
      </c>
      <c r="M639" s="31">
        <v>0</v>
      </c>
      <c r="N639" s="27">
        <f>VLOOKUP(B639,Sheet5!$D:$G,3,0)</f>
        <v>13</v>
      </c>
      <c r="O639" s="27">
        <f>VLOOKUP(B639,Sheet5!$D:$G,4,0)</f>
        <v>130</v>
      </c>
      <c r="P639" s="27" t="s">
        <v>57</v>
      </c>
      <c r="Q639" s="27">
        <f>IFERROR(VLOOKUP(R639,Sheet2!V:X,3,FALSE),VLOOKUP(B639,Sheet5!D:H,5,0))</f>
        <v>340020004</v>
      </c>
      <c r="R639" s="27" t="str">
        <f>IF(E639=2,INDEX(Sheet2!P:P,MATCH(C639,Sheet2!A:A,0)),INDEX(Sheet2!AB:AB,MATCH(N639,Sheet2!AA:AA,0)))</f>
        <v>防御强化</v>
      </c>
      <c r="S639" s="27" t="str">
        <f>IF($E639=2,INDEX(Sheet2!Q:Q,MATCH($C639,Sheet2!$A:$A,0)),IF(OR(N639=3,N639=8,N639=13,,N639=38),INDEX(Sheet2!$AC:$AC,MATCH($N639,Sheet2!$AA:$AA,0))&amp;O639,INDEX(Sheet2!$AC:$AC,MATCH($N639,Sheet2!$AA:$AA,0))&amp;(O639/10)&amp;"%"))</f>
        <v>觉醒后基础防御力增加130</v>
      </c>
      <c r="T639" s="3" t="str">
        <f>INDEX(Sheet6!G:G,MATCH(B639,Sheet6!A:A,0))</f>
        <v>1210009,20|1430001,12</v>
      </c>
      <c r="U639" s="3">
        <v>1120001</v>
      </c>
      <c r="V639" s="3">
        <f>INDEX(Sheet6!H:H,MATCH(B639,Sheet6!A:A,0))</f>
        <v>67400</v>
      </c>
      <c r="W639" s="23">
        <v>0</v>
      </c>
      <c r="X639" s="3" t="s">
        <v>1326</v>
      </c>
      <c r="Y639" s="23">
        <v>1120001</v>
      </c>
      <c r="Z639" s="23">
        <v>337000</v>
      </c>
      <c r="AA639" s="27" t="str">
        <f>IF($E639=2,INDEX(Sheet2!Q:Q,MATCH($C639,Sheet2!$A:$A,0)),IF(OR(N639=3,N639=8,N639=13,,N639=38),INDEX(Sheet2!$AC:$AC,MATCH($N639,Sheet2!$AA:$AA,0))&amp;O639,INDEX(Sheet2!$AC:$AC,MATCH($N639,Sheet2!$AA:$AA,0))&amp;(O639/10)&amp;"%"))</f>
        <v>觉醒后基础防御力增加130</v>
      </c>
    </row>
    <row r="640" spans="1:27">
      <c r="A640" s="23" t="s">
        <v>53</v>
      </c>
      <c r="B640" s="23">
        <f t="shared" si="32"/>
        <v>619</v>
      </c>
      <c r="C640" s="3">
        <v>6</v>
      </c>
      <c r="D640" s="3">
        <v>19</v>
      </c>
      <c r="E640" s="3">
        <f t="shared" si="33"/>
        <v>1</v>
      </c>
      <c r="F640" s="3">
        <f>IF(AND($D640=1,$E640=1),VLOOKUP($C640,Sheet2!$A:$J,3,0),IF($E640=2,INDEX(Sheet2!G:G,MATCH($C640,Sheet2!$A:$A,0)+1),F639))</f>
        <v>601</v>
      </c>
      <c r="G640" s="3">
        <f>IF(AND($D640=1,$E640=1),VLOOKUP($C640,Sheet2!$A:$J,4,0),IF($E640=2,INDEX(Sheet2!H:H,MATCH($C640,Sheet2!$A:$A,0)+1),G639))</f>
        <v>605</v>
      </c>
      <c r="H640" s="3">
        <f>IF(AND($D640=1,$E640=1),VLOOKUP($C640,Sheet2!$A:$J,5,0),IF($E640=2,INDEX(Sheet2!I:I,MATCH($C640,Sheet2!$A:$A,0)+1),H639))</f>
        <v>606</v>
      </c>
      <c r="I640" s="3">
        <f>IF(AND($D640=1,$E640=1),VLOOKUP($C640,Sheet2!$A:$J,6,0),IF($E640=2,INDEX(Sheet2!J:J,MATCH($C640,Sheet2!$A:$A,0)+1),I639))</f>
        <v>604</v>
      </c>
      <c r="K640" s="31">
        <v>0</v>
      </c>
      <c r="L640" s="31">
        <v>0</v>
      </c>
      <c r="M640" s="31">
        <v>0</v>
      </c>
      <c r="N640" s="27">
        <f>VLOOKUP(B640,Sheet5!$D:$G,3,0)</f>
        <v>3</v>
      </c>
      <c r="O640" s="27">
        <f>VLOOKUP(B640,Sheet5!$D:$G,4,0)</f>
        <v>1200</v>
      </c>
      <c r="P640" s="27" t="s">
        <v>58</v>
      </c>
      <c r="Q640" s="27">
        <f>IFERROR(VLOOKUP(R640,Sheet2!V:X,3,FALSE),VLOOKUP(B640,Sheet5!D:H,5,0))</f>
        <v>340020010</v>
      </c>
      <c r="R640" s="27" t="str">
        <f>IF(E640=2,INDEX(Sheet2!P:P,MATCH(C640,Sheet2!A:A,0)),INDEX(Sheet2!AB:AB,MATCH(N640,Sheet2!AA:AA,0)))</f>
        <v>生命强化</v>
      </c>
      <c r="S640" s="27" t="str">
        <f>IF($E640=2,INDEX(Sheet2!Q:Q,MATCH($C640,Sheet2!$A:$A,0)),IF(OR(N640=3,N640=8,N640=13,,N640=38),INDEX(Sheet2!$AC:$AC,MATCH($N640,Sheet2!$AA:$AA,0))&amp;O640,INDEX(Sheet2!$AC:$AC,MATCH($N640,Sheet2!$AA:$AA,0))&amp;(O640/10)&amp;"%"))</f>
        <v>觉醒后基础生命上限增加1200</v>
      </c>
      <c r="T640" s="3" t="str">
        <f>INDEX(Sheet6!G:G,MATCH(B640,Sheet6!A:A,0))</f>
        <v>1210009,24|1430001,15</v>
      </c>
      <c r="U640" s="3">
        <v>1120001</v>
      </c>
      <c r="V640" s="3">
        <f>INDEX(Sheet6!H:H,MATCH(B640,Sheet6!A:A,0))</f>
        <v>94200</v>
      </c>
      <c r="W640" s="23">
        <v>0</v>
      </c>
      <c r="X640" s="3" t="s">
        <v>1327</v>
      </c>
      <c r="Y640" s="23">
        <v>1120001</v>
      </c>
      <c r="Z640" s="23">
        <v>471000</v>
      </c>
      <c r="AA640" s="27" t="str">
        <f>IF($E640=2,INDEX(Sheet2!Q:Q,MATCH($C640,Sheet2!$A:$A,0)),IF(OR(N640=3,N640=8,N640=13,,N640=38),INDEX(Sheet2!$AC:$AC,MATCH($N640,Sheet2!$AA:$AA,0))&amp;O640,INDEX(Sheet2!$AC:$AC,MATCH($N640,Sheet2!$AA:$AA,0))&amp;(O640/10)&amp;"%"))</f>
        <v>觉醒后基础生命上限增加1200</v>
      </c>
    </row>
    <row r="641" spans="1:27">
      <c r="A641" s="23" t="s">
        <v>53</v>
      </c>
      <c r="B641" s="23">
        <f t="shared" si="32"/>
        <v>620</v>
      </c>
      <c r="C641" s="3">
        <v>6</v>
      </c>
      <c r="D641" s="3">
        <v>20</v>
      </c>
      <c r="E641" s="3">
        <f t="shared" si="33"/>
        <v>1</v>
      </c>
      <c r="F641" s="3">
        <f>IF(AND($D641=1,$E641=1),VLOOKUP($C641,Sheet2!$A:$J,3,0),IF($E641=2,INDEX(Sheet2!G:G,MATCH($C641,Sheet2!$A:$A,0)+1),F640))</f>
        <v>601</v>
      </c>
      <c r="G641" s="3">
        <f>IF(AND($D641=1,$E641=1),VLOOKUP($C641,Sheet2!$A:$J,4,0),IF($E641=2,INDEX(Sheet2!H:H,MATCH($C641,Sheet2!$A:$A,0)+1),G640))</f>
        <v>605</v>
      </c>
      <c r="H641" s="3">
        <f>IF(AND($D641=1,$E641=1),VLOOKUP($C641,Sheet2!$A:$J,5,0),IF($E641=2,INDEX(Sheet2!I:I,MATCH($C641,Sheet2!$A:$A,0)+1),H640))</f>
        <v>606</v>
      </c>
      <c r="I641" s="3">
        <f>IF(AND($D641=1,$E641=1),VLOOKUP($C641,Sheet2!$A:$J,6,0),IF($E641=2,INDEX(Sheet2!J:J,MATCH($C641,Sheet2!$A:$A,0)+1),I640))</f>
        <v>604</v>
      </c>
      <c r="K641" s="31">
        <v>0</v>
      </c>
      <c r="L641" s="31">
        <v>0</v>
      </c>
      <c r="M641" s="31">
        <v>0</v>
      </c>
      <c r="N641" s="27">
        <f>VLOOKUP(B641,Sheet5!$D:$G,3,0)</f>
        <v>8</v>
      </c>
      <c r="O641" s="27">
        <f>VLOOKUP(B641,Sheet5!$D:$G,4,0)</f>
        <v>200</v>
      </c>
      <c r="P641" s="27" t="s">
        <v>59</v>
      </c>
      <c r="Q641" s="27">
        <f>IFERROR(VLOOKUP(R641,Sheet2!V:X,3,FALSE),VLOOKUP(B641,Sheet5!D:H,5,0))</f>
        <v>340020007</v>
      </c>
      <c r="R641" s="27" t="str">
        <f>IF(E641=2,INDEX(Sheet2!P:P,MATCH(C641,Sheet2!A:A,0)),INDEX(Sheet2!AB:AB,MATCH(N641,Sheet2!AA:AA,0)))</f>
        <v>攻击强化</v>
      </c>
      <c r="S641" s="27" t="str">
        <f>IF($E641=2,INDEX(Sheet2!Q:Q,MATCH($C641,Sheet2!$A:$A,0)),IF(OR(N641=3,N641=8,N641=13,,N641=38),INDEX(Sheet2!$AC:$AC,MATCH($N641,Sheet2!$AA:$AA,0))&amp;O641,INDEX(Sheet2!$AC:$AC,MATCH($N641,Sheet2!$AA:$AA,0))&amp;(O641/10)&amp;"%"))</f>
        <v>觉醒后基础攻击力增加200</v>
      </c>
      <c r="T641" s="3" t="str">
        <f>INDEX(Sheet6!G:G,MATCH(B641,Sheet6!A:A,0))</f>
        <v>1210009,32|1430001,18</v>
      </c>
      <c r="U641" s="3">
        <v>1120001</v>
      </c>
      <c r="V641" s="3">
        <f>INDEX(Sheet6!H:H,MATCH(B641,Sheet6!A:A,0))</f>
        <v>129000</v>
      </c>
      <c r="W641" s="23">
        <v>0</v>
      </c>
      <c r="X641" s="3" t="s">
        <v>1328</v>
      </c>
      <c r="Y641" s="23">
        <v>1120001</v>
      </c>
      <c r="Z641" s="23">
        <v>645000</v>
      </c>
      <c r="AA641" s="27" t="str">
        <f>IF($E641=2,INDEX(Sheet2!Q:Q,MATCH($C641,Sheet2!$A:$A,0)),IF(OR(N641=3,N641=8,N641=13,,N641=38),INDEX(Sheet2!$AC:$AC,MATCH($N641,Sheet2!$AA:$AA,0))&amp;O641,INDEX(Sheet2!$AC:$AC,MATCH($N641,Sheet2!$AA:$AA,0))&amp;(O641/10)&amp;"%"))</f>
        <v>觉醒后基础攻击力增加200</v>
      </c>
    </row>
    <row r="642" spans="1:27">
      <c r="A642" s="23" t="s">
        <v>53</v>
      </c>
      <c r="B642" s="23">
        <f t="shared" si="32"/>
        <v>621</v>
      </c>
      <c r="C642" s="3">
        <v>6</v>
      </c>
      <c r="D642" s="3">
        <v>21</v>
      </c>
      <c r="E642" s="3">
        <f t="shared" si="33"/>
        <v>2</v>
      </c>
      <c r="F642" s="3">
        <f>IF(AND($D642=1,$E642=1),VLOOKUP($C642,Sheet2!$A:$J,3,0),IF($E642=2,INDEX(Sheet2!G:G,MATCH($C642,Sheet2!$A:$A,0)+2),F641))</f>
        <v>601</v>
      </c>
      <c r="G642" s="3">
        <f>IF(AND($D642=1,$E642=1),VLOOKUP($C642,Sheet2!$A:$J,4,0),IF($E642=2,INDEX(Sheet2!H:H,MATCH($C642,Sheet2!$A:$A,0)+2),G641))</f>
        <v>607</v>
      </c>
      <c r="H642" s="3">
        <f>IF(AND($D642=1,$E642=1),VLOOKUP($C642,Sheet2!$A:$J,5,0),IF($E642=2,INDEX(Sheet2!I:I,MATCH($C642,Sheet2!$A:$A,0)+2),H641))</f>
        <v>606</v>
      </c>
      <c r="I642" s="3">
        <f>IF(AND($D642=1,$E642=1),VLOOKUP($C642,Sheet2!$A:$J,6,0),IF($E642=2,INDEX(Sheet2!J:J,MATCH($C642,Sheet2!$A:$A,0)+2),I641))</f>
        <v>604</v>
      </c>
      <c r="K642" s="31">
        <v>0</v>
      </c>
      <c r="L642" s="31">
        <v>0</v>
      </c>
      <c r="M642" s="31">
        <v>0</v>
      </c>
      <c r="N642" s="27">
        <f>VLOOKUP(B642,Sheet5!$D:$G,3,0)</f>
        <v>0</v>
      </c>
      <c r="O642" s="27">
        <f>VLOOKUP(B642,Sheet5!$D:$G,4,0)</f>
        <v>0</v>
      </c>
      <c r="P642" s="27" t="s">
        <v>60</v>
      </c>
      <c r="Q642" s="27">
        <f>IFERROR(VLOOKUP(R642,Sheet2!V:X,3,FALSE),VLOOKUP(B642,Sheet5!D:H,5,0))</f>
        <v>311000602</v>
      </c>
      <c r="R642" s="27" t="str">
        <f>IF(E642=2,INDEX(Sheet2!P:P,MATCH(C642,Sheet2!A:A,0)+2),INDEX(Sheet2!AB:AB,MATCH(N642,Sheet2!AA:AA,0)))</f>
        <v>燕返</v>
      </c>
      <c r="S642" s="27" t="s">
        <v>2349</v>
      </c>
      <c r="T642" s="3" t="str">
        <f>INDEX(Sheet6!G:G,MATCH(B642,Sheet6!A:A,0))</f>
        <v>1431006,3</v>
      </c>
      <c r="U642" s="3">
        <v>1120001</v>
      </c>
      <c r="V642" s="3">
        <f>INDEX(Sheet6!H:H,MATCH(B642,Sheet6!A:A,0))</f>
        <v>174000</v>
      </c>
      <c r="W642" s="23">
        <v>0</v>
      </c>
      <c r="X642" s="3" t="s">
        <v>1329</v>
      </c>
      <c r="Y642" s="23">
        <v>1120001</v>
      </c>
      <c r="Z642" s="23">
        <v>870000</v>
      </c>
      <c r="AA642" s="27" t="str">
        <f>IF($E642=2,INDEX(Sheet2!Q:Q,MATCH($C642,Sheet2!$A:$A,0)+2),IF(OR(N642=3,N642=8,N642=13,,N642=38),INDEX(Sheet2!$AC:$AC,MATCH($N642,Sheet2!$AA:$AA,0))&amp;O642,INDEX(Sheet2!$AC:$AC,MATCH($N642,Sheet2!$AA:$AA,0))&amp;(O642/10)&amp;"%"))</f>
        <v>对带有&lt;color=#f2b600&gt;斩裂&lt;/color&gt;效果的敌人造成伤害时，将一层斩裂转化为一层&lt;color=#f2b600&gt;粉碎&lt;/color&gt;效果。\n每层&lt;color=#f2b600&gt;粉碎&lt;/color&gt;可使敌人受到伤害提高&lt;color=#e56000&gt;12%&lt;/color&gt;，可叠加&lt;color=#e56000&gt;4&lt;/color&gt;层，持续2回合</v>
      </c>
    </row>
    <row r="643" spans="1:27">
      <c r="A643" s="23" t="s">
        <v>53</v>
      </c>
      <c r="B643" s="23">
        <f t="shared" si="32"/>
        <v>622</v>
      </c>
      <c r="C643" s="3">
        <v>6</v>
      </c>
      <c r="D643" s="3">
        <v>22</v>
      </c>
      <c r="E643" s="3">
        <f t="shared" si="33"/>
        <v>1</v>
      </c>
      <c r="F643" s="3">
        <f>IF(AND($D643=1,$E643=1),VLOOKUP($C643,Sheet2!$A:$J,3,0),IF($E643=2,INDEX(Sheet2!G:G,MATCH($C643,Sheet2!$A:$A,0)+2),F642))</f>
        <v>601</v>
      </c>
      <c r="G643" s="3">
        <f>IF(AND($D643=1,$E643=1),VLOOKUP($C643,Sheet2!$A:$J,4,0),IF($E643=2,INDEX(Sheet2!H:H,MATCH($C643,Sheet2!$A:$A,0)+2),G642))</f>
        <v>607</v>
      </c>
      <c r="H643" s="3">
        <f>IF(AND($D643=1,$E643=1),VLOOKUP($C643,Sheet2!$A:$J,5,0),IF($E643=2,INDEX(Sheet2!I:I,MATCH($C643,Sheet2!$A:$A,0)+2),H642))</f>
        <v>606</v>
      </c>
      <c r="I643" s="3">
        <f>IF(AND($D643=1,$E643=1),VLOOKUP($C643,Sheet2!$A:$J,6,0),IF($E643=2,INDEX(Sheet2!J:J,MATCH($C643,Sheet2!$A:$A,0)+2),I642))</f>
        <v>604</v>
      </c>
      <c r="K643" s="31">
        <v>0</v>
      </c>
      <c r="L643" s="31">
        <v>0</v>
      </c>
      <c r="M643" s="31">
        <v>0</v>
      </c>
      <c r="N643" s="27">
        <f>VLOOKUP(B643,Sheet5!$D:$G,3,0)</f>
        <v>8</v>
      </c>
      <c r="O643" s="27">
        <f>VLOOKUP(B643,Sheet5!$D:$G,4,0)</f>
        <v>100</v>
      </c>
      <c r="P643" s="27" t="s">
        <v>54</v>
      </c>
      <c r="Q643" s="27">
        <f>IFERROR(VLOOKUP(R643,Sheet2!V:X,3,FALSE),VLOOKUP(B643,Sheet5!D:H,5,0))</f>
        <v>340020006</v>
      </c>
      <c r="R643" s="27" t="str">
        <f>IF($E643=2,INDEX(Sheet2!P:P,MATCH($C643,Sheet2!$A:$A,0)),INDEX(Sheet2!$AB:$AB,MATCH($N643,Sheet2!$AA:$AA,0)))</f>
        <v>攻击强化</v>
      </c>
      <c r="S643" s="27" t="str">
        <f>IF($E643=2,INDEX(Sheet2!Q:Q,MATCH($C643,Sheet2!$A:$A,0)),IF(OR(N643=3,N643=8,N643=13,,N643=38),INDEX(Sheet2!$AC:$AC,MATCH($N643,Sheet2!$AA:$AA,0))&amp;O643,INDEX(Sheet2!$AC:$AC,MATCH($N643,Sheet2!$AA:$AA,0))&amp;(O643/10)&amp;"%"))</f>
        <v>觉醒后基础攻击力增加100</v>
      </c>
      <c r="T643" s="3" t="str">
        <f>INDEX(Sheet6!G:G,MATCH(B643,Sheet6!A:A,0))</f>
        <v>1210009,10|1430001,9</v>
      </c>
      <c r="U643" s="3">
        <v>1120001</v>
      </c>
      <c r="V643" s="3">
        <f>INDEX(Sheet6!H:H,MATCH(B643,Sheet6!A:A,0))</f>
        <v>32500</v>
      </c>
      <c r="W643" s="23">
        <v>0</v>
      </c>
      <c r="X643" s="3" t="s">
        <v>1323</v>
      </c>
      <c r="Y643" s="23">
        <v>1120001</v>
      </c>
      <c r="Z643" s="23">
        <v>130000</v>
      </c>
      <c r="AA643" s="27" t="str">
        <f>IF($E643=2,INDEX(Sheet2!Q:Q,MATCH($C643,Sheet2!$A:$A,0)),IF(OR(N643=3,N643=8,N643=13,,N643=38),INDEX(Sheet2!$AC:$AC,MATCH($N643,Sheet2!$AA:$AA,0))&amp;O643,INDEX(Sheet2!$AC:$AC,MATCH($N643,Sheet2!$AA:$AA,0))&amp;(O643/10)&amp;"%"))</f>
        <v>觉醒后基础攻击力增加100</v>
      </c>
    </row>
    <row r="644" spans="1:27">
      <c r="A644" s="23" t="s">
        <v>53</v>
      </c>
      <c r="B644" s="23">
        <f t="shared" si="32"/>
        <v>623</v>
      </c>
      <c r="C644" s="3">
        <v>6</v>
      </c>
      <c r="D644" s="3">
        <v>23</v>
      </c>
      <c r="E644" s="3">
        <f t="shared" si="33"/>
        <v>1</v>
      </c>
      <c r="F644" s="3">
        <f>IF(AND($D644=1,$E644=1),VLOOKUP($C644,Sheet2!$A:$J,3,0),IF($E644=2,INDEX(Sheet2!G:G,MATCH($C644,Sheet2!$A:$A,0)+2),F643))</f>
        <v>601</v>
      </c>
      <c r="G644" s="3">
        <f>IF(AND($D644=1,$E644=1),VLOOKUP($C644,Sheet2!$A:$J,4,0),IF($E644=2,INDEX(Sheet2!H:H,MATCH($C644,Sheet2!$A:$A,0)+2),G643))</f>
        <v>607</v>
      </c>
      <c r="H644" s="3">
        <f>IF(AND($D644=1,$E644=1),VLOOKUP($C644,Sheet2!$A:$J,5,0),IF($E644=2,INDEX(Sheet2!I:I,MATCH($C644,Sheet2!$A:$A,0)+2),H643))</f>
        <v>606</v>
      </c>
      <c r="I644" s="3">
        <f>IF(AND($D644=1,$E644=1),VLOOKUP($C644,Sheet2!$A:$J,6,0),IF($E644=2,INDEX(Sheet2!J:J,MATCH($C644,Sheet2!$A:$A,0)+2),I643))</f>
        <v>604</v>
      </c>
      <c r="K644" s="31">
        <v>0</v>
      </c>
      <c r="L644" s="31">
        <v>0</v>
      </c>
      <c r="M644" s="31">
        <v>0</v>
      </c>
      <c r="N644" s="27">
        <f>VLOOKUP(B644,Sheet5!$D:$G,3,0)</f>
        <v>3</v>
      </c>
      <c r="O644" s="27">
        <f>VLOOKUP(B644,Sheet5!$D:$G,4,0)</f>
        <v>600</v>
      </c>
      <c r="P644" s="27" t="s">
        <v>55</v>
      </c>
      <c r="Q644" s="27">
        <f>IFERROR(VLOOKUP(R644,Sheet2!V:X,3,FALSE),VLOOKUP(B644,Sheet5!D:H,5,0))</f>
        <v>340020009</v>
      </c>
      <c r="R644" s="27" t="str">
        <f>IF(E644=2,INDEX(Sheet2!P:P,MATCH(C644,Sheet2!A:A,0)),INDEX(Sheet2!AB:AB,MATCH(N644,Sheet2!AA:AA,0)))</f>
        <v>生命强化</v>
      </c>
      <c r="S644" s="27" t="str">
        <f>IF($E644=2,INDEX(Sheet2!Q:Q,MATCH($C644,Sheet2!$A:$A,0)),IF(OR(N644=3,N644=8,N644=13,,N644=38),INDEX(Sheet2!$AC:$AC,MATCH($N644,Sheet2!$AA:$AA,0))&amp;O644,INDEX(Sheet2!$AC:$AC,MATCH($N644,Sheet2!$AA:$AA,0))&amp;(O644/10)&amp;"%"))</f>
        <v>觉醒后基础生命上限增加600</v>
      </c>
      <c r="T644" s="3" t="str">
        <f>INDEX(Sheet6!G:G,MATCH(B644,Sheet6!A:A,0))</f>
        <v>1210009,15|1430001,18</v>
      </c>
      <c r="U644" s="3">
        <v>1120001</v>
      </c>
      <c r="V644" s="3">
        <f>INDEX(Sheet6!H:H,MATCH(B644,Sheet6!A:A,0))</f>
        <v>37500</v>
      </c>
      <c r="W644" s="23">
        <v>0</v>
      </c>
      <c r="X644" s="3" t="s">
        <v>1324</v>
      </c>
      <c r="Y644" s="23">
        <v>1120001</v>
      </c>
      <c r="Z644" s="23">
        <v>150000</v>
      </c>
      <c r="AA644" s="27" t="str">
        <f>IF($E644=2,INDEX(Sheet2!Q:Q,MATCH($C644,Sheet2!$A:$A,0)),IF(OR(N644=3,N644=8,N644=13,,N644=38),INDEX(Sheet2!$AC:$AC,MATCH($N644,Sheet2!$AA:$AA,0))&amp;O644,INDEX(Sheet2!$AC:$AC,MATCH($N644,Sheet2!$AA:$AA,0))&amp;(O644/10)&amp;"%"))</f>
        <v>觉醒后基础生命上限增加600</v>
      </c>
    </row>
    <row r="645" spans="1:27">
      <c r="A645" s="23" t="s">
        <v>53</v>
      </c>
      <c r="B645" s="23">
        <f t="shared" si="32"/>
        <v>624</v>
      </c>
      <c r="C645" s="3">
        <v>6</v>
      </c>
      <c r="D645" s="3">
        <v>24</v>
      </c>
      <c r="E645" s="3">
        <f t="shared" si="33"/>
        <v>1</v>
      </c>
      <c r="F645" s="3">
        <f>IF(AND($D645=1,$E645=1),VLOOKUP($C645,Sheet2!$A:$J,3,0),IF($E645=2,INDEX(Sheet2!G:G,MATCH($C645,Sheet2!$A:$A,0)+2),F644))</f>
        <v>601</v>
      </c>
      <c r="G645" s="3">
        <f>IF(AND($D645=1,$E645=1),VLOOKUP($C645,Sheet2!$A:$J,4,0),IF($E645=2,INDEX(Sheet2!H:H,MATCH($C645,Sheet2!$A:$A,0)+2),G644))</f>
        <v>607</v>
      </c>
      <c r="H645" s="3">
        <f>IF(AND($D645=1,$E645=1),VLOOKUP($C645,Sheet2!$A:$J,5,0),IF($E645=2,INDEX(Sheet2!I:I,MATCH($C645,Sheet2!$A:$A,0)+2),H644))</f>
        <v>606</v>
      </c>
      <c r="I645" s="3">
        <f>IF(AND($D645=1,$E645=1),VLOOKUP($C645,Sheet2!$A:$J,6,0),IF($E645=2,INDEX(Sheet2!J:J,MATCH($C645,Sheet2!$A:$A,0)+2),I644))</f>
        <v>604</v>
      </c>
      <c r="K645" s="31">
        <v>0</v>
      </c>
      <c r="L645" s="31">
        <v>0</v>
      </c>
      <c r="M645" s="31">
        <v>0</v>
      </c>
      <c r="N645" s="27">
        <f>VLOOKUP(B645,Sheet5!$D:$G,3,0)</f>
        <v>8</v>
      </c>
      <c r="O645" s="27">
        <f>VLOOKUP(B645,Sheet5!$D:$G,4,0)</f>
        <v>100</v>
      </c>
      <c r="P645" s="27" t="s">
        <v>56</v>
      </c>
      <c r="Q645" s="27">
        <f>IFERROR(VLOOKUP(R645,Sheet2!V:X,3,FALSE),VLOOKUP(B645,Sheet5!D:H,5,0))</f>
        <v>340020006</v>
      </c>
      <c r="R645" s="27" t="str">
        <f>IF(E645=2,INDEX(Sheet2!P:P,MATCH(C645,Sheet2!A:A,0)),INDEX(Sheet2!AB:AB,MATCH(N645,Sheet2!AA:AA,0)))</f>
        <v>攻击强化</v>
      </c>
      <c r="S645" s="27" t="str">
        <f>IF($E645=2,INDEX(Sheet2!Q:Q,MATCH($C645,Sheet2!$A:$A,0)),IF(OR(N645=3,N645=8,N645=13,,N645=38),INDEX(Sheet2!$AC:$AC,MATCH($N645,Sheet2!$AA:$AA,0))&amp;O645,INDEX(Sheet2!$AC:$AC,MATCH($N645,Sheet2!$AA:$AA,0))&amp;(O645/10)&amp;"%"))</f>
        <v>觉醒后基础攻击力增加100</v>
      </c>
      <c r="T645" s="3" t="str">
        <f>INDEX(Sheet6!G:G,MATCH(B645,Sheet6!A:A,0))</f>
        <v>1210009,20|1430001,27</v>
      </c>
      <c r="U645" s="3">
        <v>1120001</v>
      </c>
      <c r="V645" s="3">
        <f>INDEX(Sheet6!H:H,MATCH(B645,Sheet6!A:A,0))</f>
        <v>56250</v>
      </c>
      <c r="W645" s="23">
        <v>0</v>
      </c>
      <c r="X645" s="3" t="s">
        <v>1325</v>
      </c>
      <c r="Y645" s="23">
        <v>1120001</v>
      </c>
      <c r="Z645" s="23">
        <v>225000</v>
      </c>
      <c r="AA645" s="27" t="str">
        <f>IF($E645=2,INDEX(Sheet2!Q:Q,MATCH($C645,Sheet2!$A:$A,0)),IF(OR(N645=3,N645=8,N645=13,,N645=38),INDEX(Sheet2!$AC:$AC,MATCH($N645,Sheet2!$AA:$AA,0))&amp;O645,INDEX(Sheet2!$AC:$AC,MATCH($N645,Sheet2!$AA:$AA,0))&amp;(O645/10)&amp;"%"))</f>
        <v>觉醒后基础攻击力增加100</v>
      </c>
    </row>
    <row r="646" spans="1:27">
      <c r="A646" s="23" t="s">
        <v>53</v>
      </c>
      <c r="B646" s="23">
        <f t="shared" si="32"/>
        <v>625</v>
      </c>
      <c r="C646" s="3">
        <v>6</v>
      </c>
      <c r="D646" s="3">
        <v>25</v>
      </c>
      <c r="E646" s="3">
        <f t="shared" si="33"/>
        <v>1</v>
      </c>
      <c r="F646" s="3">
        <f>IF(AND($D646=1,$E646=1),VLOOKUP($C646,Sheet2!$A:$J,3,0),IF($E646=2,INDEX(Sheet2!G:G,MATCH($C646,Sheet2!$A:$A,0)+2),F645))</f>
        <v>601</v>
      </c>
      <c r="G646" s="3">
        <f>IF(AND($D646=1,$E646=1),VLOOKUP($C646,Sheet2!$A:$J,4,0),IF($E646=2,INDEX(Sheet2!H:H,MATCH($C646,Sheet2!$A:$A,0)+2),G645))</f>
        <v>607</v>
      </c>
      <c r="H646" s="3">
        <f>IF(AND($D646=1,$E646=1),VLOOKUP($C646,Sheet2!$A:$J,5,0),IF($E646=2,INDEX(Sheet2!I:I,MATCH($C646,Sheet2!$A:$A,0)+2),H645))</f>
        <v>606</v>
      </c>
      <c r="I646" s="3">
        <f>IF(AND($D646=1,$E646=1),VLOOKUP($C646,Sheet2!$A:$J,6,0),IF($E646=2,INDEX(Sheet2!J:J,MATCH($C646,Sheet2!$A:$A,0)+2),I645))</f>
        <v>604</v>
      </c>
      <c r="K646" s="31">
        <v>0</v>
      </c>
      <c r="L646" s="31">
        <v>0</v>
      </c>
      <c r="M646" s="31">
        <v>0</v>
      </c>
      <c r="N646" s="27">
        <f>VLOOKUP(B646,Sheet5!$D:$G,3,0)</f>
        <v>13</v>
      </c>
      <c r="O646" s="27">
        <f>VLOOKUP(B646,Sheet5!$D:$G,4,0)</f>
        <v>130</v>
      </c>
      <c r="P646" s="27" t="s">
        <v>57</v>
      </c>
      <c r="Q646" s="27">
        <f>IFERROR(VLOOKUP(R646,Sheet2!V:X,3,FALSE),VLOOKUP(B646,Sheet5!D:H,5,0))</f>
        <v>340020004</v>
      </c>
      <c r="R646" s="27" t="str">
        <f>IF(E646=2,INDEX(Sheet2!P:P,MATCH(C646,Sheet2!A:A,0)),INDEX(Sheet2!AB:AB,MATCH(N646,Sheet2!AA:AA,0)))</f>
        <v>防御强化</v>
      </c>
      <c r="S646" s="27" t="str">
        <f>IF($E646=2,INDEX(Sheet2!Q:Q,MATCH($C646,Sheet2!$A:$A,0)),IF(OR(N646=3,N646=8,N646=13,,N646=38),INDEX(Sheet2!$AC:$AC,MATCH($N646,Sheet2!$AA:$AA,0))&amp;O646,INDEX(Sheet2!$AC:$AC,MATCH($N646,Sheet2!$AA:$AA,0))&amp;(O646/10)&amp;"%"))</f>
        <v>觉醒后基础防御力增加130</v>
      </c>
      <c r="T646" s="3" t="str">
        <f>INDEX(Sheet6!G:G,MATCH(B646,Sheet6!A:A,0))</f>
        <v>1210009,25|1430001,36</v>
      </c>
      <c r="U646" s="3">
        <v>1120001</v>
      </c>
      <c r="V646" s="3">
        <f>INDEX(Sheet6!H:H,MATCH(B646,Sheet6!A:A,0))</f>
        <v>84250</v>
      </c>
      <c r="W646" s="23">
        <v>0</v>
      </c>
      <c r="X646" s="3" t="s">
        <v>1326</v>
      </c>
      <c r="Y646" s="23">
        <v>1120001</v>
      </c>
      <c r="Z646" s="23">
        <v>337000</v>
      </c>
      <c r="AA646" s="27" t="str">
        <f>IF($E646=2,INDEX(Sheet2!Q:Q,MATCH($C646,Sheet2!$A:$A,0)),IF(OR(N646=3,N646=8,N646=13,,N646=38),INDEX(Sheet2!$AC:$AC,MATCH($N646,Sheet2!$AA:$AA,0))&amp;O646,INDEX(Sheet2!$AC:$AC,MATCH($N646,Sheet2!$AA:$AA,0))&amp;(O646/10)&amp;"%"))</f>
        <v>觉醒后基础防御力增加130</v>
      </c>
    </row>
    <row r="647" spans="1:27">
      <c r="A647" s="23" t="s">
        <v>53</v>
      </c>
      <c r="B647" s="23">
        <f t="shared" si="32"/>
        <v>626</v>
      </c>
      <c r="C647" s="3">
        <v>6</v>
      </c>
      <c r="D647" s="3">
        <v>26</v>
      </c>
      <c r="E647" s="3">
        <f t="shared" si="33"/>
        <v>1</v>
      </c>
      <c r="F647" s="3">
        <f>IF(AND($D647=1,$E647=1),VLOOKUP($C647,Sheet2!$A:$J,3,0),IF($E647=2,INDEX(Sheet2!G:G,MATCH($C647,Sheet2!$A:$A,0)+2),F646))</f>
        <v>601</v>
      </c>
      <c r="G647" s="3">
        <f>IF(AND($D647=1,$E647=1),VLOOKUP($C647,Sheet2!$A:$J,4,0),IF($E647=2,INDEX(Sheet2!H:H,MATCH($C647,Sheet2!$A:$A,0)+2),G646))</f>
        <v>607</v>
      </c>
      <c r="H647" s="3">
        <f>IF(AND($D647=1,$E647=1),VLOOKUP($C647,Sheet2!$A:$J,5,0),IF($E647=2,INDEX(Sheet2!I:I,MATCH($C647,Sheet2!$A:$A,0)+2),H646))</f>
        <v>606</v>
      </c>
      <c r="I647" s="3">
        <f>IF(AND($D647=1,$E647=1),VLOOKUP($C647,Sheet2!$A:$J,6,0),IF($E647=2,INDEX(Sheet2!J:J,MATCH($C647,Sheet2!$A:$A,0)+2),I646))</f>
        <v>604</v>
      </c>
      <c r="K647" s="31">
        <v>0</v>
      </c>
      <c r="L647" s="31">
        <v>0</v>
      </c>
      <c r="M647" s="31">
        <v>0</v>
      </c>
      <c r="N647" s="27">
        <f>VLOOKUP(B647,Sheet5!$D:$G,3,0)</f>
        <v>3</v>
      </c>
      <c r="O647" s="27">
        <f>VLOOKUP(B647,Sheet5!$D:$G,4,0)</f>
        <v>1200</v>
      </c>
      <c r="P647" s="27" t="s">
        <v>58</v>
      </c>
      <c r="Q647" s="27">
        <f>IFERROR(VLOOKUP(R647,Sheet2!V:X,3,FALSE),VLOOKUP(B647,Sheet5!D:H,5,0))</f>
        <v>340020010</v>
      </c>
      <c r="R647" s="27" t="str">
        <f>IF(E647=2,INDEX(Sheet2!P:P,MATCH(C647,Sheet2!A:A,0)),INDEX(Sheet2!AB:AB,MATCH(N647,Sheet2!AA:AA,0)))</f>
        <v>生命强化</v>
      </c>
      <c r="S647" s="27" t="str">
        <f>IF($E647=2,INDEX(Sheet2!Q:Q,MATCH($C647,Sheet2!$A:$A,0)),IF(OR(N647=3,N647=8,N647=13,,N647=38),INDEX(Sheet2!$AC:$AC,MATCH($N647,Sheet2!$AA:$AA,0))&amp;O647,INDEX(Sheet2!$AC:$AC,MATCH($N647,Sheet2!$AA:$AA,0))&amp;(O647/10)&amp;"%"))</f>
        <v>觉醒后基础生命上限增加1200</v>
      </c>
      <c r="T647" s="3" t="str">
        <f>INDEX(Sheet6!G:G,MATCH(B647,Sheet6!A:A,0))</f>
        <v>1210009,30|1430001,45</v>
      </c>
      <c r="U647" s="3">
        <v>1120001</v>
      </c>
      <c r="V647" s="3">
        <f>INDEX(Sheet6!H:H,MATCH(B647,Sheet6!A:A,0))</f>
        <v>117750</v>
      </c>
      <c r="W647" s="23">
        <v>0</v>
      </c>
      <c r="X647" s="3" t="s">
        <v>1327</v>
      </c>
      <c r="Y647" s="23">
        <v>1120001</v>
      </c>
      <c r="Z647" s="23">
        <v>471000</v>
      </c>
      <c r="AA647" s="27" t="str">
        <f>IF($E647=2,INDEX(Sheet2!Q:Q,MATCH($C647,Sheet2!$A:$A,0)),IF(OR(N647=3,N647=8,N647=13,,N647=38),INDEX(Sheet2!$AC:$AC,MATCH($N647,Sheet2!$AA:$AA,0))&amp;O647,INDEX(Sheet2!$AC:$AC,MATCH($N647,Sheet2!$AA:$AA,0))&amp;(O647/10)&amp;"%"))</f>
        <v>觉醒后基础生命上限增加1200</v>
      </c>
    </row>
    <row r="648" spans="1:27">
      <c r="A648" s="23" t="s">
        <v>53</v>
      </c>
      <c r="B648" s="23">
        <f t="shared" si="32"/>
        <v>627</v>
      </c>
      <c r="C648" s="3">
        <v>6</v>
      </c>
      <c r="D648" s="3">
        <v>27</v>
      </c>
      <c r="E648" s="3">
        <f t="shared" si="33"/>
        <v>1</v>
      </c>
      <c r="F648" s="3">
        <f>IF(AND($D648=1,$E648=1),VLOOKUP($C648,Sheet2!$A:$J,3,0),IF($E648=2,INDEX(Sheet2!G:G,MATCH($C648,Sheet2!$A:$A,0)+2),F647))</f>
        <v>601</v>
      </c>
      <c r="G648" s="3">
        <f>IF(AND($D648=1,$E648=1),VLOOKUP($C648,Sheet2!$A:$J,4,0),IF($E648=2,INDEX(Sheet2!H:H,MATCH($C648,Sheet2!$A:$A,0)+2),G647))</f>
        <v>607</v>
      </c>
      <c r="H648" s="3">
        <f>IF(AND($D648=1,$E648=1),VLOOKUP($C648,Sheet2!$A:$J,5,0),IF($E648=2,INDEX(Sheet2!I:I,MATCH($C648,Sheet2!$A:$A,0)+2),H647))</f>
        <v>606</v>
      </c>
      <c r="I648" s="3">
        <f>IF(AND($D648=1,$E648=1),VLOOKUP($C648,Sheet2!$A:$J,6,0),IF($E648=2,INDEX(Sheet2!J:J,MATCH($C648,Sheet2!$A:$A,0)+2),I647))</f>
        <v>604</v>
      </c>
      <c r="K648" s="31">
        <v>0</v>
      </c>
      <c r="L648" s="31">
        <v>0</v>
      </c>
      <c r="M648" s="31">
        <v>0</v>
      </c>
      <c r="N648" s="27">
        <f>VLOOKUP(B648,Sheet5!$D:$G,3,0)</f>
        <v>8</v>
      </c>
      <c r="O648" s="27">
        <f>VLOOKUP(B648,Sheet5!$D:$G,4,0)</f>
        <v>200</v>
      </c>
      <c r="P648" s="27" t="s">
        <v>59</v>
      </c>
      <c r="Q648" s="27">
        <f>IFERROR(VLOOKUP(R648,Sheet2!V:X,3,FALSE),VLOOKUP(B648,Sheet5!D:H,5,0))</f>
        <v>340020007</v>
      </c>
      <c r="R648" s="27" t="str">
        <f>IF(E648=2,INDEX(Sheet2!P:P,MATCH(C648,Sheet2!A:A,0)),INDEX(Sheet2!AB:AB,MATCH(N648,Sheet2!AA:AA,0)))</f>
        <v>攻击强化</v>
      </c>
      <c r="S648" s="27" t="str">
        <f>IF($E648=2,INDEX(Sheet2!Q:Q,MATCH($C648,Sheet2!$A:$A,0)),IF(OR(N648=3,N648=8,N648=13,,N648=38),INDEX(Sheet2!$AC:$AC,MATCH($N648,Sheet2!$AA:$AA,0))&amp;O648,INDEX(Sheet2!$AC:$AC,MATCH($N648,Sheet2!$AA:$AA,0))&amp;(O648/10)&amp;"%"))</f>
        <v>觉醒后基础攻击力增加200</v>
      </c>
      <c r="T648" s="3" t="str">
        <f>INDEX(Sheet6!G:G,MATCH(B648,Sheet6!A:A,0))</f>
        <v>1210009,40|1430001,54</v>
      </c>
      <c r="U648" s="3">
        <v>1120001</v>
      </c>
      <c r="V648" s="3">
        <f>INDEX(Sheet6!H:H,MATCH(B648,Sheet6!A:A,0))</f>
        <v>161250</v>
      </c>
      <c r="W648" s="23">
        <v>0</v>
      </c>
      <c r="X648" s="3" t="s">
        <v>1328</v>
      </c>
      <c r="Y648" s="23">
        <v>1120001</v>
      </c>
      <c r="Z648" s="23">
        <v>645000</v>
      </c>
      <c r="AA648" s="27" t="str">
        <f>IF($E648=2,INDEX(Sheet2!Q:Q,MATCH($C648,Sheet2!$A:$A,0)),IF(OR(N648=3,N648=8,N648=13,,N648=38),INDEX(Sheet2!$AC:$AC,MATCH($N648,Sheet2!$AA:$AA,0))&amp;O648,INDEX(Sheet2!$AC:$AC,MATCH($N648,Sheet2!$AA:$AA,0))&amp;(O648/10)&amp;"%"))</f>
        <v>觉醒后基础攻击力增加200</v>
      </c>
    </row>
    <row r="649" spans="1:27">
      <c r="A649" s="23" t="s">
        <v>53</v>
      </c>
      <c r="B649" s="23">
        <f t="shared" si="32"/>
        <v>628</v>
      </c>
      <c r="C649" s="3">
        <v>6</v>
      </c>
      <c r="D649" s="3">
        <v>28</v>
      </c>
      <c r="E649" s="3">
        <f t="shared" si="33"/>
        <v>2</v>
      </c>
      <c r="F649" s="3">
        <f>IF(AND($D649=1,$E649=1),VLOOKUP($C649,Sheet2!$A:$J,3,0),IF($E649=2,INDEX(Sheet2!G:G,MATCH($C649,Sheet2!$A:$A,0)+3),F648))</f>
        <v>601</v>
      </c>
      <c r="G649" s="3">
        <f>IF(AND($D649=1,$E649=1),VLOOKUP($C649,Sheet2!$A:$J,4,0),IF($E649=2,INDEX(Sheet2!H:H,MATCH($C649,Sheet2!$A:$A,0)+3),G648))</f>
        <v>607</v>
      </c>
      <c r="H649" s="3">
        <f>IF(AND($D649=1,$E649=1),VLOOKUP($C649,Sheet2!$A:$J,5,0),IF($E649=2,INDEX(Sheet2!I:I,MATCH($C649,Sheet2!$A:$A,0)+3),H648))</f>
        <v>606</v>
      </c>
      <c r="I649" s="3">
        <f>IF(AND($D649=1,$E649=1),VLOOKUP($C649,Sheet2!$A:$J,6,0),IF($E649=2,INDEX(Sheet2!J:J,MATCH($C649,Sheet2!$A:$A,0)+3),I648))</f>
        <v>608</v>
      </c>
      <c r="K649" s="31">
        <v>0</v>
      </c>
      <c r="L649" s="31">
        <v>0</v>
      </c>
      <c r="M649" s="31">
        <v>0</v>
      </c>
      <c r="N649" s="27">
        <f>VLOOKUP(B649,Sheet5!$D:$G,3,0)</f>
        <v>0</v>
      </c>
      <c r="O649" s="27">
        <f>VLOOKUP(B649,Sheet5!$D:$G,4,0)</f>
        <v>0</v>
      </c>
      <c r="P649" s="27" t="s">
        <v>60</v>
      </c>
      <c r="Q649" s="27">
        <f>IFERROR(VLOOKUP(R649,Sheet2!V:X,3,FALSE),VLOOKUP(B649,Sheet5!D:H,5,0))</f>
        <v>311000604</v>
      </c>
      <c r="R649" s="27" t="str">
        <f>IF(E649=2,INDEX(Sheet2!P:P,MATCH(C649,Sheet2!A:A,0)+3),INDEX(Sheet2!AB:AB,MATCH(N649,Sheet2!AA:AA,0)))</f>
        <v>原子斩</v>
      </c>
      <c r="S649" s="27" t="s">
        <v>2350</v>
      </c>
      <c r="T649" s="3" t="str">
        <f>INDEX(Sheet6!G:G,MATCH(B649,Sheet6!A:A,0))</f>
        <v>1431006,9</v>
      </c>
      <c r="U649" s="3">
        <v>1120001</v>
      </c>
      <c r="V649" s="3">
        <f>INDEX(Sheet6!H:H,MATCH(B649,Sheet6!A:A,0))</f>
        <v>217500</v>
      </c>
      <c r="W649" s="23">
        <v>0</v>
      </c>
      <c r="X649" s="3" t="s">
        <v>1329</v>
      </c>
      <c r="Y649" s="23">
        <v>1120001</v>
      </c>
      <c r="Z649" s="23">
        <v>870000</v>
      </c>
      <c r="AA649" s="27" t="str">
        <f>IF($E649=2,INDEX(Sheet2!Q:Q,MATCH($C649,Sheet2!$A:$A,0)+3),IF(OR(N649=3,N649=8,N649=13,,N649=38),INDEX(Sheet2!$AC:$AC,MATCH($N649,Sheet2!$AA:$AA,0))&amp;O649,INDEX(Sheet2!$AC:$AC,MATCH($N649,Sheet2!$AA:$AA,0))&amp;(O649/10)&amp;"%"))</f>
        <v>对全体敌人造成攻击力&lt;color=#e56000&gt;160%&lt;/color&gt;的伤害，对血量低于&lt;color=#e56000&gt;40%&lt;/color&gt;的敌人伤害提高&lt;color=#e56000&gt;40%&lt;/color&gt;</v>
      </c>
    </row>
    <row r="650" spans="1:27">
      <c r="A650" s="23" t="s">
        <v>53</v>
      </c>
      <c r="B650" s="23">
        <f t="shared" si="25"/>
        <v>501</v>
      </c>
      <c r="C650" s="3">
        <v>5</v>
      </c>
      <c r="D650" s="3">
        <v>1</v>
      </c>
      <c r="E650" s="3">
        <f t="shared" si="33"/>
        <v>1</v>
      </c>
      <c r="F650" s="3">
        <f>IF(AND($D650=1,$E650=1),VLOOKUP($C650,Sheet2!$A:$J,3,0),IF($E650=2,INDEX(Sheet2!G:G,MATCH($C650,Sheet2!$A:$A,0)),F649))</f>
        <v>501</v>
      </c>
      <c r="G650" s="3">
        <f>IF(AND($D650=1,$E650=1),VLOOKUP($C650,Sheet2!$A:$J,4,0),IF($E650=2,INDEX(Sheet2!H:H,MATCH($C650,Sheet2!$A:$A,0)),G649))</f>
        <v>502</v>
      </c>
      <c r="H650" s="3">
        <f>IF(AND($D650=1,$E650=1),VLOOKUP($C650,Sheet2!$A:$J,5,0),IF($E650=2,INDEX(Sheet2!I:I,MATCH($C650,Sheet2!$A:$A,0)),H649))</f>
        <v>503</v>
      </c>
      <c r="I650" s="3">
        <f>IF(AND($D650=1,$E650=1),VLOOKUP($C650,Sheet2!$A:$J,6,0),IF($E650=2,INDEX(Sheet2!J:J,MATCH($C650,Sheet2!$A:$A,0)),I649))</f>
        <v>504</v>
      </c>
      <c r="K650" s="31">
        <v>0</v>
      </c>
      <c r="L650" s="31">
        <v>0</v>
      </c>
      <c r="M650" s="31">
        <v>0</v>
      </c>
      <c r="N650" s="27">
        <f>VLOOKUP(B650,Sheet5!$D:$G,3,0)</f>
        <v>8</v>
      </c>
      <c r="O650" s="27">
        <f>VLOOKUP(B650,Sheet5!$D:$G,4,0)</f>
        <v>100</v>
      </c>
      <c r="P650" s="27" t="s">
        <v>54</v>
      </c>
      <c r="Q650" s="27">
        <f>IFERROR(VLOOKUP(R650,Sheet2!V:X,3,FALSE),VLOOKUP(B650,Sheet5!D:H,5,0))</f>
        <v>340020006</v>
      </c>
      <c r="R650" s="27" t="str">
        <f>IF($E650=2,INDEX(Sheet2!P:P,MATCH($C650,Sheet2!$A:$A,0)),INDEX(Sheet2!$AB:$AB,MATCH($N650,Sheet2!$AA:$AA,0)))</f>
        <v>攻击强化</v>
      </c>
      <c r="S650" s="27" t="str">
        <f>IF($E650=2,INDEX(Sheet2!Q:Q,MATCH($C650,Sheet2!$A:$A,0)),IF(OR(N650=3,N650=8,N650=13,,N650=38),INDEX(Sheet2!$AC:$AC,MATCH($N650,Sheet2!$AA:$AA,0))&amp;O650,INDEX(Sheet2!$AC:$AC,MATCH($N650,Sheet2!$AA:$AA,0))&amp;(O650/10)&amp;"%"))</f>
        <v>觉醒后基础攻击力增加100</v>
      </c>
      <c r="T650" s="3" t="str">
        <f>INDEX(Sheet6!G:G,MATCH(B650,Sheet6!A:A,0))</f>
        <v>1210002,40</v>
      </c>
      <c r="U650" s="3">
        <v>1120001</v>
      </c>
      <c r="V650" s="3">
        <f>INDEX(Sheet6!H:H,MATCH(B650,Sheet6!A:A,0))</f>
        <v>13000</v>
      </c>
      <c r="W650" s="23">
        <v>0</v>
      </c>
      <c r="X650" s="3" t="str">
        <f>VLOOKUP(B650,Sheet4!A:N,14,FALSE)</f>
        <v>1210001,10|1210002,20|1210003,10</v>
      </c>
      <c r="Y650" s="23">
        <v>1120001</v>
      </c>
      <c r="Z650" s="23">
        <f t="shared" si="26"/>
        <v>130000</v>
      </c>
      <c r="AA650" s="27" t="str">
        <f>IF($E650=2,INDEX(Sheet2!Q:Q,MATCH($C650,Sheet2!$A:$A,0)),IF(OR(N650=3,N650=8,N650=13,,N650=38),INDEX(Sheet2!$AC:$AC,MATCH($N650,Sheet2!$AA:$AA,0))&amp;O650,INDEX(Sheet2!$AC:$AC,MATCH($N650,Sheet2!$AA:$AA,0))&amp;(O650/10)&amp;"%"))</f>
        <v>觉醒后基础攻击力增加100</v>
      </c>
    </row>
    <row r="651" spans="1:27">
      <c r="A651" s="23" t="s">
        <v>53</v>
      </c>
      <c r="B651" s="23">
        <f t="shared" si="25"/>
        <v>502</v>
      </c>
      <c r="C651" s="3">
        <v>5</v>
      </c>
      <c r="D651" s="3">
        <v>2</v>
      </c>
      <c r="E651" s="3">
        <f t="shared" si="33"/>
        <v>1</v>
      </c>
      <c r="F651" s="3">
        <f>IF(AND($D651=1,$E651=1),VLOOKUP($C651,Sheet2!$A:$J,3,0),IF($E651=2,INDEX(Sheet2!G:G,MATCH($C651,Sheet2!$A:$A,0)),F650))</f>
        <v>501</v>
      </c>
      <c r="G651" s="3">
        <f>IF(AND($D651=1,$E651=1),VLOOKUP($C651,Sheet2!$A:$J,4,0),IF($E651=2,INDEX(Sheet2!H:H,MATCH($C651,Sheet2!$A:$A,0)),G650))</f>
        <v>502</v>
      </c>
      <c r="H651" s="3">
        <f>IF(AND($D651=1,$E651=1),VLOOKUP($C651,Sheet2!$A:$J,5,0),IF($E651=2,INDEX(Sheet2!I:I,MATCH($C651,Sheet2!$A:$A,0)),H650))</f>
        <v>503</v>
      </c>
      <c r="I651" s="3">
        <f>IF(AND($D651=1,$E651=1),VLOOKUP($C651,Sheet2!$A:$J,6,0),IF($E651=2,INDEX(Sheet2!J:J,MATCH($C651,Sheet2!$A:$A,0)),I650))</f>
        <v>504</v>
      </c>
      <c r="K651" s="31">
        <v>0</v>
      </c>
      <c r="L651" s="31">
        <v>0</v>
      </c>
      <c r="M651" s="31">
        <v>0</v>
      </c>
      <c r="N651" s="27">
        <f>VLOOKUP(B651,Sheet5!$D:$G,3,0)</f>
        <v>18</v>
      </c>
      <c r="O651" s="27">
        <f>VLOOKUP(B651,Sheet5!$D:$G,4,0)</f>
        <v>50</v>
      </c>
      <c r="P651" s="27" t="s">
        <v>55</v>
      </c>
      <c r="Q651" s="27">
        <f>IFERROR(VLOOKUP(R651,Sheet2!V:X,3,FALSE),VLOOKUP(B651,Sheet5!D:H,5,0))</f>
        <v>340020001</v>
      </c>
      <c r="R651" s="27" t="str">
        <f>IF(E651=2,INDEX(Sheet2!P:P,MATCH(C651,Sheet2!A:A,0)),INDEX(Sheet2!AB:AB,MATCH(N651,Sheet2!AA:AA,0)))</f>
        <v>暴击强化</v>
      </c>
      <c r="S651" s="27" t="str">
        <f>IF($E651=2,INDEX(Sheet2!Q:Q,MATCH($C651,Sheet2!$A:$A,0)),IF(OR(N651=3,N651=8,N651=13,,N651=38),INDEX(Sheet2!$AC:$AC,MATCH($N651,Sheet2!$AA:$AA,0))&amp;O651,INDEX(Sheet2!$AC:$AC,MATCH($N651,Sheet2!$AA:$AA,0))&amp;(O651/10)&amp;"%"))</f>
        <v>觉醒后基础暴击增加5%</v>
      </c>
      <c r="T651" s="3" t="str">
        <f>INDEX(Sheet6!G:G,MATCH(B651,Sheet6!A:A,0))</f>
        <v>1210002,60</v>
      </c>
      <c r="U651" s="3">
        <v>1120001</v>
      </c>
      <c r="V651" s="3">
        <f>INDEX(Sheet6!H:H,MATCH(B651,Sheet6!A:A,0))</f>
        <v>15000</v>
      </c>
      <c r="W651" s="23">
        <v>0</v>
      </c>
      <c r="X651" s="3" t="str">
        <f>VLOOKUP(B651,Sheet4!A:N,14,FALSE)</f>
        <v>1210001,25|1210002,50|1210003,25</v>
      </c>
      <c r="Y651" s="23">
        <v>1120001</v>
      </c>
      <c r="Z651" s="23">
        <f t="shared" si="26"/>
        <v>150000</v>
      </c>
      <c r="AA651" s="27" t="str">
        <f>IF($E651=2,INDEX(Sheet2!Q:Q,MATCH($C651,Sheet2!$A:$A,0)),IF(OR(N651=3,N651=8,N651=13,,N651=38),INDEX(Sheet2!$AC:$AC,MATCH($N651,Sheet2!$AA:$AA,0))&amp;O651,INDEX(Sheet2!$AC:$AC,MATCH($N651,Sheet2!$AA:$AA,0))&amp;(O651/10)&amp;"%"))</f>
        <v>觉醒后基础暴击增加5%</v>
      </c>
    </row>
    <row r="652" spans="1:27">
      <c r="A652" s="23" t="s">
        <v>53</v>
      </c>
      <c r="B652" s="23">
        <f t="shared" si="25"/>
        <v>503</v>
      </c>
      <c r="C652" s="3">
        <v>5</v>
      </c>
      <c r="D652" s="3">
        <v>3</v>
      </c>
      <c r="E652" s="3">
        <f t="shared" si="33"/>
        <v>1</v>
      </c>
      <c r="F652" s="3">
        <f>IF(AND($D652=1,$E652=1),VLOOKUP($C652,Sheet2!$A:$J,3,0),IF($E652=2,INDEX(Sheet2!G:G,MATCH($C652,Sheet2!$A:$A,0)),F651))</f>
        <v>501</v>
      </c>
      <c r="G652" s="3">
        <f>IF(AND($D652=1,$E652=1),VLOOKUP($C652,Sheet2!$A:$J,4,0),IF($E652=2,INDEX(Sheet2!H:H,MATCH($C652,Sheet2!$A:$A,0)),G651))</f>
        <v>502</v>
      </c>
      <c r="H652" s="3">
        <f>IF(AND($D652=1,$E652=1),VLOOKUP($C652,Sheet2!$A:$J,5,0),IF($E652=2,INDEX(Sheet2!I:I,MATCH($C652,Sheet2!$A:$A,0)),H651))</f>
        <v>503</v>
      </c>
      <c r="I652" s="3">
        <f>IF(AND($D652=1,$E652=1),VLOOKUP($C652,Sheet2!$A:$J,6,0),IF($E652=2,INDEX(Sheet2!J:J,MATCH($C652,Sheet2!$A:$A,0)),I651))</f>
        <v>504</v>
      </c>
      <c r="K652" s="31">
        <v>0</v>
      </c>
      <c r="L652" s="31">
        <v>0</v>
      </c>
      <c r="M652" s="31">
        <v>0</v>
      </c>
      <c r="N652" s="27">
        <f>VLOOKUP(B652,Sheet5!$D:$G,3,0)</f>
        <v>38</v>
      </c>
      <c r="O652" s="27">
        <f>VLOOKUP(B652,Sheet5!$D:$G,4,0)</f>
        <v>15</v>
      </c>
      <c r="P652" s="27" t="s">
        <v>56</v>
      </c>
      <c r="Q652" s="27">
        <f>IFERROR(VLOOKUP(R652,Sheet2!V:X,3,FALSE),VLOOKUP(B652,Sheet5!D:H,5,0))</f>
        <v>340020011</v>
      </c>
      <c r="R652" s="27" t="str">
        <f>IF(E652=2,INDEX(Sheet2!P:P,MATCH(C652,Sheet2!A:A,0)),INDEX(Sheet2!AB:AB,MATCH(N652,Sheet2!AA:AA,0)))</f>
        <v>速度强化</v>
      </c>
      <c r="S652" s="27" t="str">
        <f>IF($E652=2,INDEX(Sheet2!Q:Q,MATCH($C652,Sheet2!$A:$A,0)),IF(OR(N652=3,N652=8,N652=13,,N652=38),INDEX(Sheet2!$AC:$AC,MATCH($N652,Sheet2!$AA:$AA,0))&amp;O652,INDEX(Sheet2!$AC:$AC,MATCH($N652,Sheet2!$AA:$AA,0))&amp;(O652/10)&amp;"%"))</f>
        <v>觉醒后基础速度增加15</v>
      </c>
      <c r="T652" s="3" t="str">
        <f>INDEX(Sheet6!G:G,MATCH(B652,Sheet6!A:A,0))</f>
        <v>1210005,24</v>
      </c>
      <c r="U652" s="3">
        <v>1120001</v>
      </c>
      <c r="V652" s="3">
        <f>INDEX(Sheet6!H:H,MATCH(B652,Sheet6!A:A,0))</f>
        <v>22500</v>
      </c>
      <c r="W652" s="23">
        <v>0</v>
      </c>
      <c r="X652" s="3" t="str">
        <f>VLOOKUP(B652,Sheet4!A:N,14,FALSE)</f>
        <v>1210001,45|1210002,90|1210003,45</v>
      </c>
      <c r="Y652" s="23">
        <v>1120001</v>
      </c>
      <c r="Z652" s="23">
        <f t="shared" si="26"/>
        <v>225000</v>
      </c>
      <c r="AA652" s="27" t="str">
        <f>IF($E652=2,INDEX(Sheet2!Q:Q,MATCH($C652,Sheet2!$A:$A,0)),IF(OR(N652=3,N652=8,N652=13,,N652=38),INDEX(Sheet2!$AC:$AC,MATCH($N652,Sheet2!$AA:$AA,0))&amp;O652,INDEX(Sheet2!$AC:$AC,MATCH($N652,Sheet2!$AA:$AA,0))&amp;(O652/10)&amp;"%"))</f>
        <v>觉醒后基础速度增加15</v>
      </c>
    </row>
    <row r="653" spans="1:27">
      <c r="A653" s="23" t="s">
        <v>53</v>
      </c>
      <c r="B653" s="23">
        <f t="shared" si="25"/>
        <v>504</v>
      </c>
      <c r="C653" s="3">
        <v>5</v>
      </c>
      <c r="D653" s="3">
        <v>4</v>
      </c>
      <c r="E653" s="3">
        <f t="shared" si="33"/>
        <v>1</v>
      </c>
      <c r="F653" s="3">
        <f>IF(AND($D653=1,$E653=1),VLOOKUP($C653,Sheet2!$A:$J,3,0),IF($E653=2,INDEX(Sheet2!G:G,MATCH($C653,Sheet2!$A:$A,0)),F652))</f>
        <v>501</v>
      </c>
      <c r="G653" s="3">
        <f>IF(AND($D653=1,$E653=1),VLOOKUP($C653,Sheet2!$A:$J,4,0),IF($E653=2,INDEX(Sheet2!H:H,MATCH($C653,Sheet2!$A:$A,0)),G652))</f>
        <v>502</v>
      </c>
      <c r="H653" s="3">
        <f>IF(AND($D653=1,$E653=1),VLOOKUP($C653,Sheet2!$A:$J,5,0),IF($E653=2,INDEX(Sheet2!I:I,MATCH($C653,Sheet2!$A:$A,0)),H652))</f>
        <v>503</v>
      </c>
      <c r="I653" s="3">
        <f>IF(AND($D653=1,$E653=1),VLOOKUP($C653,Sheet2!$A:$J,6,0),IF($E653=2,INDEX(Sheet2!J:J,MATCH($C653,Sheet2!$A:$A,0)),I652))</f>
        <v>504</v>
      </c>
      <c r="K653" s="31">
        <v>0</v>
      </c>
      <c r="L653" s="31">
        <v>0</v>
      </c>
      <c r="M653" s="31">
        <v>0</v>
      </c>
      <c r="N653" s="27">
        <f>VLOOKUP(B653,Sheet5!$D:$G,3,0)</f>
        <v>13</v>
      </c>
      <c r="O653" s="27">
        <f>VLOOKUP(B653,Sheet5!$D:$G,4,0)</f>
        <v>130</v>
      </c>
      <c r="P653" s="27" t="s">
        <v>57</v>
      </c>
      <c r="Q653" s="27">
        <f>IFERROR(VLOOKUP(R653,Sheet2!V:X,3,FALSE),VLOOKUP(B653,Sheet5!D:H,5,0))</f>
        <v>340020004</v>
      </c>
      <c r="R653" s="27" t="str">
        <f>IF(E653=2,INDEX(Sheet2!P:P,MATCH(C653,Sheet2!A:A,0)),INDEX(Sheet2!AB:AB,MATCH(N653,Sheet2!AA:AA,0)))</f>
        <v>防御强化</v>
      </c>
      <c r="S653" s="27" t="str">
        <f>IF($E653=2,INDEX(Sheet2!Q:Q,MATCH($C653,Sheet2!$A:$A,0)),IF(OR(N653=3,N653=8,N653=13,,N653=38),INDEX(Sheet2!$AC:$AC,MATCH($N653,Sheet2!$AA:$AA,0))&amp;O653,INDEX(Sheet2!$AC:$AC,MATCH($N653,Sheet2!$AA:$AA,0))&amp;(O653/10)&amp;"%"))</f>
        <v>觉醒后基础防御力增加130</v>
      </c>
      <c r="T653" s="3" t="str">
        <f>INDEX(Sheet6!G:G,MATCH(B653,Sheet6!A:A,0))</f>
        <v>1210005,32</v>
      </c>
      <c r="U653" s="3">
        <v>1120001</v>
      </c>
      <c r="V653" s="3">
        <f>INDEX(Sheet6!H:H,MATCH(B653,Sheet6!A:A,0))</f>
        <v>33700</v>
      </c>
      <c r="W653" s="23">
        <v>0</v>
      </c>
      <c r="X653" s="3" t="str">
        <f>VLOOKUP(B653,Sheet4!A:N,14,FALSE)</f>
        <v>1210001,70|1210002,140|1210003,70</v>
      </c>
      <c r="Y653" s="23">
        <v>1120001</v>
      </c>
      <c r="Z653" s="23">
        <f t="shared" si="26"/>
        <v>337000</v>
      </c>
      <c r="AA653" s="27" t="str">
        <f>IF($E653=2,INDEX(Sheet2!Q:Q,MATCH($C653,Sheet2!$A:$A,0)),IF(OR(N653=3,N653=8,N653=13,,N653=38),INDEX(Sheet2!$AC:$AC,MATCH($N653,Sheet2!$AA:$AA,0))&amp;O653,INDEX(Sheet2!$AC:$AC,MATCH($N653,Sheet2!$AA:$AA,0))&amp;(O653/10)&amp;"%"))</f>
        <v>觉醒后基础防御力增加130</v>
      </c>
    </row>
    <row r="654" spans="1:27">
      <c r="A654" s="23" t="s">
        <v>53</v>
      </c>
      <c r="B654" s="23">
        <f t="shared" si="25"/>
        <v>505</v>
      </c>
      <c r="C654" s="3">
        <v>5</v>
      </c>
      <c r="D654" s="3">
        <v>5</v>
      </c>
      <c r="E654" s="3">
        <f t="shared" si="33"/>
        <v>1</v>
      </c>
      <c r="F654" s="3">
        <f>IF(AND($D654=1,$E654=1),VLOOKUP($C654,Sheet2!$A:$J,3,0),IF($E654=2,INDEX(Sheet2!G:G,MATCH($C654,Sheet2!$A:$A,0)),F653))</f>
        <v>501</v>
      </c>
      <c r="G654" s="3">
        <f>IF(AND($D654=1,$E654=1),VLOOKUP($C654,Sheet2!$A:$J,4,0),IF($E654=2,INDEX(Sheet2!H:H,MATCH($C654,Sheet2!$A:$A,0)),G653))</f>
        <v>502</v>
      </c>
      <c r="H654" s="3">
        <f>IF(AND($D654=1,$E654=1),VLOOKUP($C654,Sheet2!$A:$J,5,0),IF($E654=2,INDEX(Sheet2!I:I,MATCH($C654,Sheet2!$A:$A,0)),H653))</f>
        <v>503</v>
      </c>
      <c r="I654" s="3">
        <f>IF(AND($D654=1,$E654=1),VLOOKUP($C654,Sheet2!$A:$J,6,0),IF($E654=2,INDEX(Sheet2!J:J,MATCH($C654,Sheet2!$A:$A,0)),I653))</f>
        <v>504</v>
      </c>
      <c r="K654" s="31">
        <v>0</v>
      </c>
      <c r="L654" s="31">
        <v>0</v>
      </c>
      <c r="M654" s="31">
        <v>0</v>
      </c>
      <c r="N654" s="27">
        <f>VLOOKUP(B654,Sheet5!$D:$G,3,0)</f>
        <v>3</v>
      </c>
      <c r="O654" s="27">
        <f>VLOOKUP(B654,Sheet5!$D:$G,4,0)</f>
        <v>1200</v>
      </c>
      <c r="P654" s="27" t="s">
        <v>58</v>
      </c>
      <c r="Q654" s="27">
        <f>IFERROR(VLOOKUP(R654,Sheet2!V:X,3,FALSE),VLOOKUP(B654,Sheet5!D:H,5,0))</f>
        <v>340020010</v>
      </c>
      <c r="R654" s="27" t="str">
        <f>IF(E654=2,INDEX(Sheet2!P:P,MATCH(C654,Sheet2!A:A,0)),INDEX(Sheet2!AB:AB,MATCH(N654,Sheet2!AA:AA,0)))</f>
        <v>生命强化</v>
      </c>
      <c r="S654" s="27" t="str">
        <f>IF($E654=2,INDEX(Sheet2!Q:Q,MATCH($C654,Sheet2!$A:$A,0)),IF(OR(N654=3,N654=8,N654=13,,N654=38),INDEX(Sheet2!$AC:$AC,MATCH($N654,Sheet2!$AA:$AA,0))&amp;O654,INDEX(Sheet2!$AC:$AC,MATCH($N654,Sheet2!$AA:$AA,0))&amp;(O654/10)&amp;"%"))</f>
        <v>觉醒后基础生命上限增加1200</v>
      </c>
      <c r="T654" s="3" t="str">
        <f>INDEX(Sheet6!G:G,MATCH(B654,Sheet6!A:A,0))</f>
        <v>1210008,12</v>
      </c>
      <c r="U654" s="3">
        <v>1120001</v>
      </c>
      <c r="V654" s="3">
        <f>INDEX(Sheet6!H:H,MATCH(B654,Sheet6!A:A,0))</f>
        <v>47100</v>
      </c>
      <c r="W654" s="23">
        <v>0</v>
      </c>
      <c r="X654" s="3" t="str">
        <f>VLOOKUP(B654,Sheet4!A:N,14,FALSE)</f>
        <v>1210001,100|1210002,200|1210003,100</v>
      </c>
      <c r="Y654" s="23">
        <v>1120001</v>
      </c>
      <c r="Z654" s="23">
        <f t="shared" si="26"/>
        <v>471000</v>
      </c>
      <c r="AA654" s="27" t="str">
        <f>IF($E654=2,INDEX(Sheet2!Q:Q,MATCH($C654,Sheet2!$A:$A,0)),IF(OR(N654=3,N654=8,N654=13,,N654=38),INDEX(Sheet2!$AC:$AC,MATCH($N654,Sheet2!$AA:$AA,0))&amp;O654,INDEX(Sheet2!$AC:$AC,MATCH($N654,Sheet2!$AA:$AA,0))&amp;(O654/10)&amp;"%"))</f>
        <v>觉醒后基础生命上限增加1200</v>
      </c>
    </row>
    <row r="655" spans="1:27">
      <c r="A655" s="23" t="s">
        <v>53</v>
      </c>
      <c r="B655" s="23">
        <f t="shared" si="25"/>
        <v>506</v>
      </c>
      <c r="C655" s="3">
        <v>5</v>
      </c>
      <c r="D655" s="3">
        <v>6</v>
      </c>
      <c r="E655" s="3">
        <f t="shared" si="33"/>
        <v>1</v>
      </c>
      <c r="F655" s="3">
        <f>IF(AND($D655=1,$E655=1),VLOOKUP($C655,Sheet2!$A:$J,3,0),IF($E655=2,INDEX(Sheet2!G:G,MATCH($C655,Sheet2!$A:$A,0)),F654))</f>
        <v>501</v>
      </c>
      <c r="G655" s="3">
        <f>IF(AND($D655=1,$E655=1),VLOOKUP($C655,Sheet2!$A:$J,4,0),IF($E655=2,INDEX(Sheet2!H:H,MATCH($C655,Sheet2!$A:$A,0)),G654))</f>
        <v>502</v>
      </c>
      <c r="H655" s="3">
        <f>IF(AND($D655=1,$E655=1),VLOOKUP($C655,Sheet2!$A:$J,5,0),IF($E655=2,INDEX(Sheet2!I:I,MATCH($C655,Sheet2!$A:$A,0)),H654))</f>
        <v>503</v>
      </c>
      <c r="I655" s="3">
        <f>IF(AND($D655=1,$E655=1),VLOOKUP($C655,Sheet2!$A:$J,6,0),IF($E655=2,INDEX(Sheet2!J:J,MATCH($C655,Sheet2!$A:$A,0)),I654))</f>
        <v>504</v>
      </c>
      <c r="K655" s="31">
        <v>0</v>
      </c>
      <c r="L655" s="31">
        <v>0</v>
      </c>
      <c r="M655" s="31">
        <v>0</v>
      </c>
      <c r="N655" s="27">
        <f>VLOOKUP(B655,Sheet5!$D:$G,3,0)</f>
        <v>8</v>
      </c>
      <c r="O655" s="27">
        <f>VLOOKUP(B655,Sheet5!$D:$G,4,0)</f>
        <v>200</v>
      </c>
      <c r="P655" s="27" t="s">
        <v>59</v>
      </c>
      <c r="Q655" s="27">
        <f>IFERROR(VLOOKUP(R655,Sheet2!V:X,3,FALSE),VLOOKUP(B655,Sheet5!D:H,5,0))</f>
        <v>340020007</v>
      </c>
      <c r="R655" s="27" t="str">
        <f>IF(E655=2,INDEX(Sheet2!P:P,MATCH(C655,Sheet2!A:A,0)),INDEX(Sheet2!AB:AB,MATCH(N655,Sheet2!AA:AA,0)))</f>
        <v>攻击强化</v>
      </c>
      <c r="S655" s="27" t="str">
        <f>IF($E655=2,INDEX(Sheet2!Q:Q,MATCH($C655,Sheet2!$A:$A,0)),IF(OR(N655=3,N655=8,N655=13,,N655=38),INDEX(Sheet2!$AC:$AC,MATCH($N655,Sheet2!$AA:$AA,0))&amp;O655,INDEX(Sheet2!$AC:$AC,MATCH($N655,Sheet2!$AA:$AA,0))&amp;(O655/10)&amp;"%"))</f>
        <v>觉醒后基础攻击力增加200</v>
      </c>
      <c r="T655" s="3" t="str">
        <f>INDEX(Sheet6!G:G,MATCH(B655,Sheet6!A:A,0))</f>
        <v>1210008,16</v>
      </c>
      <c r="U655" s="3">
        <v>1120001</v>
      </c>
      <c r="V655" s="3">
        <f>INDEX(Sheet6!H:H,MATCH(B655,Sheet6!A:A,0))</f>
        <v>64500</v>
      </c>
      <c r="W655" s="23">
        <v>0</v>
      </c>
      <c r="X655" s="3" t="str">
        <f>VLOOKUP(B655,Sheet4!A:N,14,FALSE)</f>
        <v>1210001,135|1210002,270|1210003,135</v>
      </c>
      <c r="Y655" s="23">
        <v>1120001</v>
      </c>
      <c r="Z655" s="23">
        <f t="shared" si="26"/>
        <v>645000</v>
      </c>
      <c r="AA655" s="27" t="str">
        <f>IF($E655=2,INDEX(Sheet2!Q:Q,MATCH($C655,Sheet2!$A:$A,0)),IF(OR(N655=3,N655=8,N655=13,,N655=38),INDEX(Sheet2!$AC:$AC,MATCH($N655,Sheet2!$AA:$AA,0))&amp;O655,INDEX(Sheet2!$AC:$AC,MATCH($N655,Sheet2!$AA:$AA,0))&amp;(O655/10)&amp;"%"))</f>
        <v>觉醒后基础攻击力增加200</v>
      </c>
    </row>
    <row r="656" spans="1:27">
      <c r="A656" s="23" t="s">
        <v>53</v>
      </c>
      <c r="B656" s="23">
        <f t="shared" si="25"/>
        <v>507</v>
      </c>
      <c r="C656" s="3">
        <v>5</v>
      </c>
      <c r="D656" s="3">
        <v>7</v>
      </c>
      <c r="E656" s="3">
        <f t="shared" si="33"/>
        <v>2</v>
      </c>
      <c r="F656" s="3">
        <f>IF(AND($D656=1,$E656=1),VLOOKUP($C656,Sheet2!$A:$J,3,0),IF($E656=2,INDEX(Sheet2!G:G,MATCH($C656,Sheet2!$A:$A,0)),F655))</f>
        <v>501</v>
      </c>
      <c r="G656" s="3">
        <f>IF(AND($D656=1,$E656=1),VLOOKUP($C656,Sheet2!$A:$J,4,0),IF($E656=2,INDEX(Sheet2!H:H,MATCH($C656,Sheet2!$A:$A,0)),G655))</f>
        <v>506</v>
      </c>
      <c r="H656" s="3">
        <f>IF(AND($D656=1,$E656=1),VLOOKUP($C656,Sheet2!$A:$J,5,0),IF($E656=2,INDEX(Sheet2!I:I,MATCH($C656,Sheet2!$A:$A,0)),H655))</f>
        <v>503</v>
      </c>
      <c r="I656" s="3">
        <f>IF(AND($D656=1,$E656=1),VLOOKUP($C656,Sheet2!$A:$J,6,0),IF($E656=2,INDEX(Sheet2!J:J,MATCH($C656,Sheet2!$A:$A,0)),I655))</f>
        <v>504</v>
      </c>
      <c r="K656" s="31">
        <v>0</v>
      </c>
      <c r="L656" s="31">
        <v>0</v>
      </c>
      <c r="M656" s="31">
        <v>0</v>
      </c>
      <c r="N656" s="27">
        <f>VLOOKUP(B656,Sheet5!$D:$G,3,0)</f>
        <v>0</v>
      </c>
      <c r="O656" s="27">
        <f>VLOOKUP(B656,Sheet5!$D:$G,4,0)</f>
        <v>0</v>
      </c>
      <c r="P656" s="27" t="s">
        <v>60</v>
      </c>
      <c r="Q656" s="27">
        <f>IFERROR(VLOOKUP(R656,Sheet2!V:X,3,FALSE),VLOOKUP(B656,Sheet5!D:H,5,0))</f>
        <v>311000502</v>
      </c>
      <c r="R656" s="27" t="str">
        <f>IF(E656=2,INDEX(Sheet2!P:P,MATCH(C656,Sheet2!A:A,0)),INDEX(Sheet2!AB:AB,MATCH(N656,Sheet2!AA:AA,0)))</f>
        <v>KING流气功术(觉醒)</v>
      </c>
      <c r="S656" s="27" t="str">
        <f>IF($E656=2,INDEX(Sheet2!Q:Q,MATCH($C656,Sheet2!$A:$A,0)),IF(OR(N656=3,N656=8,N656=13,,N656=38),INDEX(Sheet2!$AC:$AC,MATCH($N656,Sheet2!$AA:$AA,0))&amp;O656,INDEX(Sheet2!$AC:$AC,MATCH($N656,Sheet2!$AA:$AA,0))&amp;(O656/10)&amp;"%"))</f>
        <v>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v>
      </c>
      <c r="T656" s="3" t="str">
        <f>INDEX(Sheet6!G:G,MATCH(B656,Sheet6!A:A,0))</f>
        <v>1210008,20</v>
      </c>
      <c r="U656" s="3">
        <v>1120001</v>
      </c>
      <c r="V656" s="3">
        <f>INDEX(Sheet6!H:H,MATCH(B656,Sheet6!A:A,0))</f>
        <v>87000</v>
      </c>
      <c r="W656" s="23">
        <v>0</v>
      </c>
      <c r="X656" s="3" t="str">
        <f>VLOOKUP(B656,Sheet4!A:N,14,FALSE)</f>
        <v>1210001,175|1210002,350|1210003,175</v>
      </c>
      <c r="Y656" s="23">
        <v>1120001</v>
      </c>
      <c r="Z656" s="23">
        <f t="shared" si="26"/>
        <v>870000</v>
      </c>
      <c r="AA656" s="27" t="str">
        <f>IF($E656=2,INDEX(Sheet2!Q:Q,MATCH($C656,Sheet2!$A:$A,0)),IF(OR(N656=3,N656=8,N656=13,,N656=38),INDEX(Sheet2!$AC:$AC,MATCH($N656,Sheet2!$AA:$AA,0))&amp;O656,INDEX(Sheet2!$AC:$AC,MATCH($N656,Sheet2!$AA:$AA,0))&amp;(O656/10)&amp;"%"))</f>
        <v>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v>
      </c>
    </row>
    <row r="657" spans="1:27">
      <c r="A657" s="23" t="s">
        <v>53</v>
      </c>
      <c r="B657" s="23">
        <f t="shared" ref="B657:B677" si="34">C657*100+D657</f>
        <v>508</v>
      </c>
      <c r="C657" s="3">
        <v>5</v>
      </c>
      <c r="D657" s="3">
        <v>8</v>
      </c>
      <c r="E657" s="3">
        <f t="shared" si="33"/>
        <v>1</v>
      </c>
      <c r="F657" s="3">
        <f>IF(AND($D657=1,$E657=1),VLOOKUP($C657,Sheet2!$A:$J,3,0),IF($E657=2,INDEX(Sheet2!G:G,MATCH($C657,Sheet2!$A:$A,0)),F656))</f>
        <v>501</v>
      </c>
      <c r="G657" s="3">
        <f>IF(AND($D657=1,$E657=1),VLOOKUP($C657,Sheet2!$A:$J,4,0),IF($E657=2,INDEX(Sheet2!H:H,MATCH($C657,Sheet2!$A:$A,0)),G656))</f>
        <v>506</v>
      </c>
      <c r="H657" s="3">
        <f>IF(AND($D657=1,$E657=1),VLOOKUP($C657,Sheet2!$A:$J,5,0),IF($E657=2,INDEX(Sheet2!I:I,MATCH($C657,Sheet2!$A:$A,0)),H656))</f>
        <v>503</v>
      </c>
      <c r="I657" s="3">
        <f>IF(AND($D657=1,$E657=1),VLOOKUP($C657,Sheet2!$A:$J,6,0),IF($E657=2,INDEX(Sheet2!J:J,MATCH($C657,Sheet2!$A:$A,0)),I656))</f>
        <v>504</v>
      </c>
      <c r="K657" s="31">
        <v>0</v>
      </c>
      <c r="L657" s="31">
        <v>0</v>
      </c>
      <c r="M657" s="31">
        <v>0</v>
      </c>
      <c r="N657" s="27">
        <f>VLOOKUP(B657,Sheet5!$D:$G,3,0)</f>
        <v>8</v>
      </c>
      <c r="O657" s="27">
        <f>VLOOKUP(B657,Sheet5!$D:$G,4,0)</f>
        <v>100</v>
      </c>
      <c r="P657" s="27" t="s">
        <v>54</v>
      </c>
      <c r="Q657" s="27">
        <f>IFERROR(VLOOKUP(R657,Sheet2!V:X,3,FALSE),VLOOKUP(B657,Sheet5!D:H,5,0))</f>
        <v>340020006</v>
      </c>
      <c r="R657" s="27" t="str">
        <f>IF($E657=2,INDEX(Sheet2!P:P,MATCH($C657,Sheet2!$A:$A,0)),INDEX(Sheet2!$AB:$AB,MATCH($N657,Sheet2!$AA:$AA,0)))</f>
        <v>攻击强化</v>
      </c>
      <c r="S657" s="27" t="str">
        <f>IF($E657=2,INDEX(Sheet2!Q:Q,MATCH($C657,Sheet2!$A:$A,0)),IF(OR(N657=3,N657=8,N657=13,,N657=38),INDEX(Sheet2!$AC:$AC,MATCH($N657,Sheet2!$AA:$AA,0))&amp;O657,INDEX(Sheet2!$AC:$AC,MATCH($N657,Sheet2!$AA:$AA,0))&amp;(O657/10)&amp;"%"))</f>
        <v>觉醒后基础攻击力增加100</v>
      </c>
      <c r="T657" s="3" t="str">
        <f>INDEX(Sheet6!G:G,MATCH(B657,Sheet6!A:A,0))</f>
        <v>1210008,6|1430001,1</v>
      </c>
      <c r="U657" s="3">
        <v>1120001</v>
      </c>
      <c r="V657" s="3">
        <f>INDEX(Sheet6!H:H,MATCH(B657,Sheet6!A:A,0))</f>
        <v>19500</v>
      </c>
      <c r="W657" s="23">
        <v>0</v>
      </c>
      <c r="X657" s="3" t="s">
        <v>1316</v>
      </c>
      <c r="Y657" s="23">
        <v>1120001</v>
      </c>
      <c r="Z657" s="23">
        <v>130000</v>
      </c>
      <c r="AA657" s="27" t="str">
        <f>IF($E657=2,INDEX(Sheet2!Q:Q,MATCH($C657,Sheet2!$A:$A,0)),IF(OR(N657=3,N657=8,N657=13,,N657=38),INDEX(Sheet2!$AC:$AC,MATCH($N657,Sheet2!$AA:$AA,0))&amp;O657,INDEX(Sheet2!$AC:$AC,MATCH($N657,Sheet2!$AA:$AA,0))&amp;(O657/10)&amp;"%"))</f>
        <v>觉醒后基础攻击力增加100</v>
      </c>
    </row>
    <row r="658" spans="1:27">
      <c r="A658" s="23" t="s">
        <v>53</v>
      </c>
      <c r="B658" s="23">
        <f t="shared" si="34"/>
        <v>509</v>
      </c>
      <c r="C658" s="3">
        <v>5</v>
      </c>
      <c r="D658" s="3">
        <v>9</v>
      </c>
      <c r="E658" s="3">
        <f t="shared" si="33"/>
        <v>1</v>
      </c>
      <c r="F658" s="3">
        <f>IF(AND($D658=1,$E658=1),VLOOKUP($C658,Sheet2!$A:$J,3,0),IF($E658=2,INDEX(Sheet2!G:G,MATCH($C658,Sheet2!$A:$A,0)),F657))</f>
        <v>501</v>
      </c>
      <c r="G658" s="3">
        <f>IF(AND($D658=1,$E658=1),VLOOKUP($C658,Sheet2!$A:$J,4,0),IF($E658=2,INDEX(Sheet2!H:H,MATCH($C658,Sheet2!$A:$A,0)),G657))</f>
        <v>506</v>
      </c>
      <c r="H658" s="3">
        <f>IF(AND($D658=1,$E658=1),VLOOKUP($C658,Sheet2!$A:$J,5,0),IF($E658=2,INDEX(Sheet2!I:I,MATCH($C658,Sheet2!$A:$A,0)),H657))</f>
        <v>503</v>
      </c>
      <c r="I658" s="3">
        <f>IF(AND($D658=1,$E658=1),VLOOKUP($C658,Sheet2!$A:$J,6,0),IF($E658=2,INDEX(Sheet2!J:J,MATCH($C658,Sheet2!$A:$A,0)),I657))</f>
        <v>504</v>
      </c>
      <c r="K658" s="31">
        <v>0</v>
      </c>
      <c r="L658" s="31">
        <v>0</v>
      </c>
      <c r="M658" s="31">
        <v>0</v>
      </c>
      <c r="N658" s="27">
        <f>VLOOKUP(B658,Sheet5!$D:$G,3,0)</f>
        <v>8</v>
      </c>
      <c r="O658" s="27">
        <f>VLOOKUP(B658,Sheet5!$D:$G,4,0)</f>
        <v>100</v>
      </c>
      <c r="P658" s="27" t="s">
        <v>55</v>
      </c>
      <c r="Q658" s="27">
        <f>IFERROR(VLOOKUP(R658,Sheet2!V:X,3,FALSE),VLOOKUP(B658,Sheet5!D:H,5,0))</f>
        <v>340020006</v>
      </c>
      <c r="R658" s="27" t="str">
        <f>IF(E658=2,INDEX(Sheet2!P:P,MATCH(C658,Sheet2!A:A,0)),INDEX(Sheet2!AB:AB,MATCH(N658,Sheet2!AA:AA,0)))</f>
        <v>攻击强化</v>
      </c>
      <c r="S658" s="27" t="str">
        <f>IF($E658=2,INDEX(Sheet2!Q:Q,MATCH($C658,Sheet2!$A:$A,0)),IF(OR(N658=3,N658=8,N658=13,,N658=38),INDEX(Sheet2!$AC:$AC,MATCH($N658,Sheet2!$AA:$AA,0))&amp;O658,INDEX(Sheet2!$AC:$AC,MATCH($N658,Sheet2!$AA:$AA,0))&amp;(O658/10)&amp;"%"))</f>
        <v>觉醒后基础攻击力增加100</v>
      </c>
      <c r="T658" s="3" t="str">
        <f>INDEX(Sheet6!G:G,MATCH(B658,Sheet6!A:A,0))</f>
        <v>1210008,9|1430001,2</v>
      </c>
      <c r="U658" s="3">
        <v>1120001</v>
      </c>
      <c r="V658" s="3">
        <f>INDEX(Sheet6!H:H,MATCH(B658,Sheet6!A:A,0))</f>
        <v>22500</v>
      </c>
      <c r="W658" s="23">
        <v>0</v>
      </c>
      <c r="X658" s="3" t="s">
        <v>1317</v>
      </c>
      <c r="Y658" s="23">
        <v>1120001</v>
      </c>
      <c r="Z658" s="23">
        <v>150000</v>
      </c>
      <c r="AA658" s="27" t="str">
        <f>IF($E658=2,INDEX(Sheet2!Q:Q,MATCH($C658,Sheet2!$A:$A,0)),IF(OR(N658=3,N658=8,N658=13,,N658=38),INDEX(Sheet2!$AC:$AC,MATCH($N658,Sheet2!$AA:$AA,0))&amp;O658,INDEX(Sheet2!$AC:$AC,MATCH($N658,Sheet2!$AA:$AA,0))&amp;(O658/10)&amp;"%"))</f>
        <v>觉醒后基础攻击力增加100</v>
      </c>
    </row>
    <row r="659" spans="1:27">
      <c r="A659" s="23" t="s">
        <v>53</v>
      </c>
      <c r="B659" s="23">
        <f t="shared" si="34"/>
        <v>510</v>
      </c>
      <c r="C659" s="3">
        <v>5</v>
      </c>
      <c r="D659" s="3">
        <v>10</v>
      </c>
      <c r="E659" s="3">
        <f t="shared" si="33"/>
        <v>1</v>
      </c>
      <c r="F659" s="3">
        <f>IF(AND($D659=1,$E659=1),VLOOKUP($C659,Sheet2!$A:$J,3,0),IF($E659=2,INDEX(Sheet2!G:G,MATCH($C659,Sheet2!$A:$A,0)),F658))</f>
        <v>501</v>
      </c>
      <c r="G659" s="3">
        <f>IF(AND($D659=1,$E659=1),VLOOKUP($C659,Sheet2!$A:$J,4,0),IF($E659=2,INDEX(Sheet2!H:H,MATCH($C659,Sheet2!$A:$A,0)),G658))</f>
        <v>506</v>
      </c>
      <c r="H659" s="3">
        <f>IF(AND($D659=1,$E659=1),VLOOKUP($C659,Sheet2!$A:$J,5,0),IF($E659=2,INDEX(Sheet2!I:I,MATCH($C659,Sheet2!$A:$A,0)),H658))</f>
        <v>503</v>
      </c>
      <c r="I659" s="3">
        <f>IF(AND($D659=1,$E659=1),VLOOKUP($C659,Sheet2!$A:$J,6,0),IF($E659=2,INDEX(Sheet2!J:J,MATCH($C659,Sheet2!$A:$A,0)),I658))</f>
        <v>504</v>
      </c>
      <c r="K659" s="31">
        <v>0</v>
      </c>
      <c r="L659" s="31">
        <v>0</v>
      </c>
      <c r="M659" s="31">
        <v>0</v>
      </c>
      <c r="N659" s="27">
        <f>VLOOKUP(B659,Sheet5!$D:$G,3,0)</f>
        <v>3</v>
      </c>
      <c r="O659" s="27">
        <f>VLOOKUP(B659,Sheet5!$D:$G,4,0)</f>
        <v>600</v>
      </c>
      <c r="P659" s="27" t="s">
        <v>56</v>
      </c>
      <c r="Q659" s="27">
        <f>IFERROR(VLOOKUP(R659,Sheet2!V:X,3,FALSE),VLOOKUP(B659,Sheet5!D:H,5,0))</f>
        <v>340020009</v>
      </c>
      <c r="R659" s="27" t="str">
        <f>IF(E659=2,INDEX(Sheet2!P:P,MATCH(C659,Sheet2!A:A,0)),INDEX(Sheet2!AB:AB,MATCH(N659,Sheet2!AA:AA,0)))</f>
        <v>生命强化</v>
      </c>
      <c r="S659" s="27" t="str">
        <f>IF($E659=2,INDEX(Sheet2!Q:Q,MATCH($C659,Sheet2!$A:$A,0)),IF(OR(N659=3,N659=8,N659=13,,N659=38),INDEX(Sheet2!$AC:$AC,MATCH($N659,Sheet2!$AA:$AA,0))&amp;O659,INDEX(Sheet2!$AC:$AC,MATCH($N659,Sheet2!$AA:$AA,0))&amp;(O659/10)&amp;"%"))</f>
        <v>觉醒后基础生命上限增加600</v>
      </c>
      <c r="T659" s="3" t="str">
        <f>INDEX(Sheet6!G:G,MATCH(B659,Sheet6!A:A,0))</f>
        <v>1210008,12|1430001,3</v>
      </c>
      <c r="U659" s="3">
        <v>1120001</v>
      </c>
      <c r="V659" s="3">
        <f>INDEX(Sheet6!H:H,MATCH(B659,Sheet6!A:A,0))</f>
        <v>33750</v>
      </c>
      <c r="W659" s="23">
        <v>0</v>
      </c>
      <c r="X659" s="3" t="s">
        <v>1318</v>
      </c>
      <c r="Y659" s="23">
        <v>1120001</v>
      </c>
      <c r="Z659" s="23">
        <v>225000</v>
      </c>
      <c r="AA659" s="27" t="str">
        <f>IF($E659=2,INDEX(Sheet2!Q:Q,MATCH($C659,Sheet2!$A:$A,0)),IF(OR(N659=3,N659=8,N659=13,,N659=38),INDEX(Sheet2!$AC:$AC,MATCH($N659,Sheet2!$AA:$AA,0))&amp;O659,INDEX(Sheet2!$AC:$AC,MATCH($N659,Sheet2!$AA:$AA,0))&amp;(O659/10)&amp;"%"))</f>
        <v>觉醒后基础生命上限增加600</v>
      </c>
    </row>
    <row r="660" spans="1:27">
      <c r="A660" s="23" t="s">
        <v>53</v>
      </c>
      <c r="B660" s="23">
        <f t="shared" si="34"/>
        <v>511</v>
      </c>
      <c r="C660" s="3">
        <v>5</v>
      </c>
      <c r="D660" s="3">
        <v>11</v>
      </c>
      <c r="E660" s="3">
        <f t="shared" si="33"/>
        <v>1</v>
      </c>
      <c r="F660" s="3">
        <f>IF(AND($D660=1,$E660=1),VLOOKUP($C660,Sheet2!$A:$J,3,0),IF($E660=2,INDEX(Sheet2!G:G,MATCH($C660,Sheet2!$A:$A,0)),F659))</f>
        <v>501</v>
      </c>
      <c r="G660" s="3">
        <f>IF(AND($D660=1,$E660=1),VLOOKUP($C660,Sheet2!$A:$J,4,0),IF($E660=2,INDEX(Sheet2!H:H,MATCH($C660,Sheet2!$A:$A,0)),G659))</f>
        <v>506</v>
      </c>
      <c r="H660" s="3">
        <f>IF(AND($D660=1,$E660=1),VLOOKUP($C660,Sheet2!$A:$J,5,0),IF($E660=2,INDEX(Sheet2!I:I,MATCH($C660,Sheet2!$A:$A,0)),H659))</f>
        <v>503</v>
      </c>
      <c r="I660" s="3">
        <f>IF(AND($D660=1,$E660=1),VLOOKUP($C660,Sheet2!$A:$J,6,0),IF($E660=2,INDEX(Sheet2!J:J,MATCH($C660,Sheet2!$A:$A,0)),I659))</f>
        <v>504</v>
      </c>
      <c r="K660" s="31">
        <v>0</v>
      </c>
      <c r="L660" s="31">
        <v>0</v>
      </c>
      <c r="M660" s="31">
        <v>0</v>
      </c>
      <c r="N660" s="27">
        <f>VLOOKUP(B660,Sheet5!$D:$G,3,0)</f>
        <v>13</v>
      </c>
      <c r="O660" s="27">
        <f>VLOOKUP(B660,Sheet5!$D:$G,4,0)</f>
        <v>130</v>
      </c>
      <c r="P660" s="27" t="s">
        <v>57</v>
      </c>
      <c r="Q660" s="27">
        <f>IFERROR(VLOOKUP(R660,Sheet2!V:X,3,FALSE),VLOOKUP(B660,Sheet5!D:H,5,0))</f>
        <v>340020004</v>
      </c>
      <c r="R660" s="27" t="str">
        <f>IF(E660=2,INDEX(Sheet2!P:P,MATCH(C660,Sheet2!A:A,0)),INDEX(Sheet2!AB:AB,MATCH(N660,Sheet2!AA:AA,0)))</f>
        <v>防御强化</v>
      </c>
      <c r="S660" s="27" t="str">
        <f>IF($E660=2,INDEX(Sheet2!Q:Q,MATCH($C660,Sheet2!$A:$A,0)),IF(OR(N660=3,N660=8,N660=13,,N660=38),INDEX(Sheet2!$AC:$AC,MATCH($N660,Sheet2!$AA:$AA,0))&amp;O660,INDEX(Sheet2!$AC:$AC,MATCH($N660,Sheet2!$AA:$AA,0))&amp;(O660/10)&amp;"%"))</f>
        <v>觉醒后基础防御力增加130</v>
      </c>
      <c r="T660" s="3" t="str">
        <f>INDEX(Sheet6!G:G,MATCH(B660,Sheet6!A:A,0))</f>
        <v>1210008,15|1430001,4</v>
      </c>
      <c r="U660" s="3">
        <v>1120001</v>
      </c>
      <c r="V660" s="3">
        <f>INDEX(Sheet6!H:H,MATCH(B660,Sheet6!A:A,0))</f>
        <v>50550</v>
      </c>
      <c r="W660" s="23">
        <v>0</v>
      </c>
      <c r="X660" s="3" t="s">
        <v>1319</v>
      </c>
      <c r="Y660" s="23">
        <v>1120001</v>
      </c>
      <c r="Z660" s="23">
        <v>337000</v>
      </c>
      <c r="AA660" s="27" t="str">
        <f>IF($E660=2,INDEX(Sheet2!Q:Q,MATCH($C660,Sheet2!$A:$A,0)),IF(OR(N660=3,N660=8,N660=13,,N660=38),INDEX(Sheet2!$AC:$AC,MATCH($N660,Sheet2!$AA:$AA,0))&amp;O660,INDEX(Sheet2!$AC:$AC,MATCH($N660,Sheet2!$AA:$AA,0))&amp;(O660/10)&amp;"%"))</f>
        <v>觉醒后基础防御力增加130</v>
      </c>
    </row>
    <row r="661" spans="1:27">
      <c r="A661" s="23" t="s">
        <v>53</v>
      </c>
      <c r="B661" s="23">
        <f t="shared" si="34"/>
        <v>512</v>
      </c>
      <c r="C661" s="3">
        <v>5</v>
      </c>
      <c r="D661" s="3">
        <v>12</v>
      </c>
      <c r="E661" s="3">
        <f t="shared" si="33"/>
        <v>1</v>
      </c>
      <c r="F661" s="3">
        <f>IF(AND($D661=1,$E661=1),VLOOKUP($C661,Sheet2!$A:$J,3,0),IF($E661=2,INDEX(Sheet2!G:G,MATCH($C661,Sheet2!$A:$A,0)),F660))</f>
        <v>501</v>
      </c>
      <c r="G661" s="3">
        <f>IF(AND($D661=1,$E661=1),VLOOKUP($C661,Sheet2!$A:$J,4,0),IF($E661=2,INDEX(Sheet2!H:H,MATCH($C661,Sheet2!$A:$A,0)),G660))</f>
        <v>506</v>
      </c>
      <c r="H661" s="3">
        <f>IF(AND($D661=1,$E661=1),VLOOKUP($C661,Sheet2!$A:$J,5,0),IF($E661=2,INDEX(Sheet2!I:I,MATCH($C661,Sheet2!$A:$A,0)),H660))</f>
        <v>503</v>
      </c>
      <c r="I661" s="3">
        <f>IF(AND($D661=1,$E661=1),VLOOKUP($C661,Sheet2!$A:$J,6,0),IF($E661=2,INDEX(Sheet2!J:J,MATCH($C661,Sheet2!$A:$A,0)),I660))</f>
        <v>504</v>
      </c>
      <c r="K661" s="31">
        <v>0</v>
      </c>
      <c r="L661" s="31">
        <v>0</v>
      </c>
      <c r="M661" s="31">
        <v>0</v>
      </c>
      <c r="N661" s="27">
        <f>VLOOKUP(B661,Sheet5!$D:$G,3,0)</f>
        <v>3</v>
      </c>
      <c r="O661" s="27">
        <f>VLOOKUP(B661,Sheet5!$D:$G,4,0)</f>
        <v>1200</v>
      </c>
      <c r="P661" s="27" t="s">
        <v>58</v>
      </c>
      <c r="Q661" s="27">
        <f>IFERROR(VLOOKUP(R661,Sheet2!V:X,3,FALSE),VLOOKUP(B661,Sheet5!D:H,5,0))</f>
        <v>340020010</v>
      </c>
      <c r="R661" s="27" t="str">
        <f>IF(E661=2,INDEX(Sheet2!P:P,MATCH(C661,Sheet2!A:A,0)),INDEX(Sheet2!AB:AB,MATCH(N661,Sheet2!AA:AA,0)))</f>
        <v>生命强化</v>
      </c>
      <c r="S661" s="27" t="str">
        <f>IF($E661=2,INDEX(Sheet2!Q:Q,MATCH($C661,Sheet2!$A:$A,0)),IF(OR(N661=3,N661=8,N661=13,,N661=38),INDEX(Sheet2!$AC:$AC,MATCH($N661,Sheet2!$AA:$AA,0))&amp;O661,INDEX(Sheet2!$AC:$AC,MATCH($N661,Sheet2!$AA:$AA,0))&amp;(O661/10)&amp;"%"))</f>
        <v>觉醒后基础生命上限增加1200</v>
      </c>
      <c r="T661" s="3" t="str">
        <f>INDEX(Sheet6!G:G,MATCH(B661,Sheet6!A:A,0))</f>
        <v>1210008,18|1430001,5</v>
      </c>
      <c r="U661" s="3">
        <v>1120001</v>
      </c>
      <c r="V661" s="3">
        <f>INDEX(Sheet6!H:H,MATCH(B661,Sheet6!A:A,0))</f>
        <v>70650</v>
      </c>
      <c r="W661" s="23">
        <v>0</v>
      </c>
      <c r="X661" s="3" t="s">
        <v>1320</v>
      </c>
      <c r="Y661" s="23">
        <v>1120001</v>
      </c>
      <c r="Z661" s="23">
        <v>471000</v>
      </c>
      <c r="AA661" s="27" t="str">
        <f>IF($E661=2,INDEX(Sheet2!Q:Q,MATCH($C661,Sheet2!$A:$A,0)),IF(OR(N661=3,N661=8,N661=13,,N661=38),INDEX(Sheet2!$AC:$AC,MATCH($N661,Sheet2!$AA:$AA,0))&amp;O661,INDEX(Sheet2!$AC:$AC,MATCH($N661,Sheet2!$AA:$AA,0))&amp;(O661/10)&amp;"%"))</f>
        <v>觉醒后基础生命上限增加1200</v>
      </c>
    </row>
    <row r="662" spans="1:27">
      <c r="A662" s="23" t="s">
        <v>53</v>
      </c>
      <c r="B662" s="23">
        <f t="shared" si="34"/>
        <v>513</v>
      </c>
      <c r="C662" s="3">
        <v>5</v>
      </c>
      <c r="D662" s="3">
        <v>13</v>
      </c>
      <c r="E662" s="3">
        <f t="shared" si="33"/>
        <v>1</v>
      </c>
      <c r="F662" s="3">
        <f>IF(AND($D662=1,$E662=1),VLOOKUP($C662,Sheet2!$A:$J,3,0),IF($E662=2,INDEX(Sheet2!G:G,MATCH($C662,Sheet2!$A:$A,0)),F661))</f>
        <v>501</v>
      </c>
      <c r="G662" s="3">
        <f>IF(AND($D662=1,$E662=1),VLOOKUP($C662,Sheet2!$A:$J,4,0),IF($E662=2,INDEX(Sheet2!H:H,MATCH($C662,Sheet2!$A:$A,0)),G661))</f>
        <v>506</v>
      </c>
      <c r="H662" s="3">
        <f>IF(AND($D662=1,$E662=1),VLOOKUP($C662,Sheet2!$A:$J,5,0),IF($E662=2,INDEX(Sheet2!I:I,MATCH($C662,Sheet2!$A:$A,0)),H661))</f>
        <v>503</v>
      </c>
      <c r="I662" s="3">
        <f>IF(AND($D662=1,$E662=1),VLOOKUP($C662,Sheet2!$A:$J,6,0),IF($E662=2,INDEX(Sheet2!J:J,MATCH($C662,Sheet2!$A:$A,0)),I661))</f>
        <v>504</v>
      </c>
      <c r="K662" s="31">
        <v>0</v>
      </c>
      <c r="L662" s="31">
        <v>0</v>
      </c>
      <c r="M662" s="31">
        <v>0</v>
      </c>
      <c r="N662" s="27">
        <f>VLOOKUP(B662,Sheet5!$D:$G,3,0)</f>
        <v>8</v>
      </c>
      <c r="O662" s="27">
        <f>VLOOKUP(B662,Sheet5!$D:$G,4,0)</f>
        <v>200</v>
      </c>
      <c r="P662" s="27" t="s">
        <v>59</v>
      </c>
      <c r="Q662" s="27">
        <f>IFERROR(VLOOKUP(R662,Sheet2!V:X,3,FALSE),VLOOKUP(B662,Sheet5!D:H,5,0))</f>
        <v>340020007</v>
      </c>
      <c r="R662" s="27" t="str">
        <f>IF(E662=2,INDEX(Sheet2!P:P,MATCH(C662,Sheet2!A:A,0)),INDEX(Sheet2!AB:AB,MATCH(N662,Sheet2!AA:AA,0)))</f>
        <v>攻击强化</v>
      </c>
      <c r="S662" s="27" t="str">
        <f>IF($E662=2,INDEX(Sheet2!Q:Q,MATCH($C662,Sheet2!$A:$A,0)),IF(OR(N662=3,N662=8,N662=13,,N662=38),INDEX(Sheet2!$AC:$AC,MATCH($N662,Sheet2!$AA:$AA,0))&amp;O662,INDEX(Sheet2!$AC:$AC,MATCH($N662,Sheet2!$AA:$AA,0))&amp;(O662/10)&amp;"%"))</f>
        <v>觉醒后基础攻击力增加200</v>
      </c>
      <c r="T662" s="3" t="str">
        <f>INDEX(Sheet6!G:G,MATCH(B662,Sheet6!A:A,0))</f>
        <v>1210008,24|1430001,6</v>
      </c>
      <c r="U662" s="3">
        <v>1120001</v>
      </c>
      <c r="V662" s="3">
        <f>INDEX(Sheet6!H:H,MATCH(B662,Sheet6!A:A,0))</f>
        <v>96750</v>
      </c>
      <c r="W662" s="23">
        <v>0</v>
      </c>
      <c r="X662" s="3" t="s">
        <v>1321</v>
      </c>
      <c r="Y662" s="23">
        <v>1120001</v>
      </c>
      <c r="Z662" s="23">
        <v>645000</v>
      </c>
      <c r="AA662" s="27" t="str">
        <f>IF($E662=2,INDEX(Sheet2!Q:Q,MATCH($C662,Sheet2!$A:$A,0)),IF(OR(N662=3,N662=8,N662=13,,N662=38),INDEX(Sheet2!$AC:$AC,MATCH($N662,Sheet2!$AA:$AA,0))&amp;O662,INDEX(Sheet2!$AC:$AC,MATCH($N662,Sheet2!$AA:$AA,0))&amp;(O662/10)&amp;"%"))</f>
        <v>觉醒后基础攻击力增加200</v>
      </c>
    </row>
    <row r="663" spans="1:27">
      <c r="A663" s="23" t="s">
        <v>53</v>
      </c>
      <c r="B663" s="23">
        <f t="shared" si="34"/>
        <v>514</v>
      </c>
      <c r="C663" s="3">
        <v>5</v>
      </c>
      <c r="D663" s="3">
        <v>14</v>
      </c>
      <c r="E663" s="3">
        <f t="shared" si="33"/>
        <v>2</v>
      </c>
      <c r="F663" s="3">
        <f>IF(AND($D663=1,$E663=1),VLOOKUP($C663,Sheet2!$A:$J,3,0),IF($E663=2,INDEX(Sheet2!G:G,MATCH($C663,Sheet2!$A:$A,0)+1),F662))</f>
        <v>501</v>
      </c>
      <c r="G663" s="3">
        <f>IF(AND($D663=1,$E663=1),VLOOKUP($C663,Sheet2!$A:$J,4,0),IF($E663=2,INDEX(Sheet2!H:H,MATCH($C663,Sheet2!$A:$A,0)+1),G662))</f>
        <v>507</v>
      </c>
      <c r="H663" s="3">
        <f>IF(AND($D663=1,$E663=1),VLOOKUP($C663,Sheet2!$A:$J,5,0),IF($E663=2,INDEX(Sheet2!I:I,MATCH($C663,Sheet2!$A:$A,0)+1),H662))</f>
        <v>503</v>
      </c>
      <c r="I663" s="3">
        <f>IF(AND($D663=1,$E663=1),VLOOKUP($C663,Sheet2!$A:$J,6,0),IF($E663=2,INDEX(Sheet2!J:J,MATCH($C663,Sheet2!$A:$A,0)+1),I662))</f>
        <v>504</v>
      </c>
      <c r="K663" s="31">
        <v>0</v>
      </c>
      <c r="L663" s="31">
        <v>0</v>
      </c>
      <c r="M663" s="31">
        <v>0</v>
      </c>
      <c r="N663" s="27">
        <f>VLOOKUP(B663,Sheet5!$D:$G,3,0)</f>
        <v>0</v>
      </c>
      <c r="O663" s="27">
        <f>VLOOKUP(B663,Sheet5!$D:$G,4,0)</f>
        <v>0</v>
      </c>
      <c r="P663" s="27" t="s">
        <v>60</v>
      </c>
      <c r="Q663" s="27">
        <f>IFERROR(VLOOKUP(R663,Sheet2!V:X,3,FALSE),VLOOKUP(B663,Sheet5!D:H,5,0))</f>
        <v>311000502</v>
      </c>
      <c r="R663" s="27" t="str">
        <f>IF(E663=2,INDEX(Sheet2!P:P,MATCH(C663,Sheet2!A:A,0)+1),INDEX(Sheet2!AB:AB,MATCH(N663,Sheet2!AA:AA,0)))</f>
        <v>KING流气功术(觉醒)</v>
      </c>
      <c r="S663" s="27" t="s">
        <v>2351</v>
      </c>
      <c r="T663" s="3" t="str">
        <f>INDEX(Sheet6!G:G,MATCH(B663,Sheet6!A:A,0))</f>
        <v>1431005,1</v>
      </c>
      <c r="U663" s="3">
        <v>1120001</v>
      </c>
      <c r="V663" s="3">
        <f>INDEX(Sheet6!H:H,MATCH(B663,Sheet6!A:A,0))</f>
        <v>130500</v>
      </c>
      <c r="W663" s="23">
        <v>0</v>
      </c>
      <c r="X663" s="3" t="s">
        <v>1322</v>
      </c>
      <c r="Y663" s="23">
        <v>1120001</v>
      </c>
      <c r="Z663" s="23">
        <v>870000</v>
      </c>
      <c r="AA663" s="27" t="str">
        <f>IF($E663=2,INDEX(Sheet2!Q:Q,MATCH($C663,Sheet2!$A:$A,0)+1),IF(OR(N663=3,N663=8,N663=13,,N663=38),INDEX(Sheet2!$AC:$AC,MATCH($N663,Sheet2!$AA:$AA,0))&amp;O663,INDEX(Sheet2!$AC:$AC,MATCH($N663,Sheet2!$AA:$AA,0))&amp;(O663/10)&amp;"%"))</f>
        <v>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28%&lt;/color&gt;的伤害，但不超过king攻击力的&lt;color=#e56000&gt;350%&lt;/color&gt;。</v>
      </c>
    </row>
    <row r="664" spans="1:27">
      <c r="A664" s="23" t="s">
        <v>53</v>
      </c>
      <c r="B664" s="23">
        <f t="shared" si="34"/>
        <v>515</v>
      </c>
      <c r="C664" s="3">
        <v>5</v>
      </c>
      <c r="D664" s="3">
        <v>15</v>
      </c>
      <c r="E664" s="3">
        <f t="shared" si="33"/>
        <v>1</v>
      </c>
      <c r="F664" s="3">
        <f>IF(AND($D664=1,$E664=1),VLOOKUP($C664,Sheet2!$A:$J,3,0),IF($E664=2,INDEX(Sheet2!G:G,MATCH($C664,Sheet2!$A:$A,0)+1),F663))</f>
        <v>501</v>
      </c>
      <c r="G664" s="3">
        <f>IF(AND($D664=1,$E664=1),VLOOKUP($C664,Sheet2!$A:$J,4,0),IF($E664=2,INDEX(Sheet2!H:H,MATCH($C664,Sheet2!$A:$A,0)+1),G663))</f>
        <v>507</v>
      </c>
      <c r="H664" s="3">
        <f>IF(AND($D664=1,$E664=1),VLOOKUP($C664,Sheet2!$A:$J,5,0),IF($E664=2,INDEX(Sheet2!I:I,MATCH($C664,Sheet2!$A:$A,0)+1),H663))</f>
        <v>503</v>
      </c>
      <c r="I664" s="3">
        <f>IF(AND($D664=1,$E664=1),VLOOKUP($C664,Sheet2!$A:$J,6,0),IF($E664=2,INDEX(Sheet2!J:J,MATCH($C664,Sheet2!$A:$A,0)+1),I663))</f>
        <v>504</v>
      </c>
      <c r="K664" s="31">
        <v>0</v>
      </c>
      <c r="L664" s="31">
        <v>0</v>
      </c>
      <c r="M664" s="31">
        <v>0</v>
      </c>
      <c r="N664" s="27">
        <f>VLOOKUP(B664,Sheet5!$D:$G,3,0)</f>
        <v>8</v>
      </c>
      <c r="O664" s="27">
        <f>VLOOKUP(B664,Sheet5!$D:$G,4,0)</f>
        <v>100</v>
      </c>
      <c r="P664" s="27" t="s">
        <v>54</v>
      </c>
      <c r="Q664" s="27">
        <f>IFERROR(VLOOKUP(R664,Sheet2!V:X,3,FALSE),VLOOKUP(B664,Sheet5!D:H,5,0))</f>
        <v>340020006</v>
      </c>
      <c r="R664" s="27" t="str">
        <f>IF($E664=2,INDEX(Sheet2!P:P,MATCH($C664,Sheet2!$A:$A,0)),INDEX(Sheet2!$AB:$AB,MATCH($N664,Sheet2!$AA:$AA,0)))</f>
        <v>攻击强化</v>
      </c>
      <c r="S664" s="27" t="str">
        <f>IF($E664=2,INDEX(Sheet2!Q:Q,MATCH($C664,Sheet2!$A:$A,0)),IF(OR(N664=3,N664=8,N664=13,,N664=38),INDEX(Sheet2!$AC:$AC,MATCH($N664,Sheet2!$AA:$AA,0))&amp;O664,INDEX(Sheet2!$AC:$AC,MATCH($N664,Sheet2!$AA:$AA,0))&amp;(O664/10)&amp;"%"))</f>
        <v>觉醒后基础攻击力增加100</v>
      </c>
      <c r="T664" s="3" t="str">
        <f>INDEX(Sheet6!G:G,MATCH(B664,Sheet6!A:A,0))</f>
        <v>1210008,8|1430001,3</v>
      </c>
      <c r="U664" s="3">
        <v>1120001</v>
      </c>
      <c r="V664" s="3">
        <f>INDEX(Sheet6!H:H,MATCH(B664,Sheet6!A:A,0))</f>
        <v>26000</v>
      </c>
      <c r="W664" s="23">
        <v>0</v>
      </c>
      <c r="X664" s="3" t="s">
        <v>1316</v>
      </c>
      <c r="Y664" s="23">
        <v>1120001</v>
      </c>
      <c r="Z664" s="23">
        <v>130000</v>
      </c>
      <c r="AA664" s="27" t="str">
        <f>IF($E664=2,INDEX(Sheet2!Q:Q,MATCH($C664,Sheet2!$A:$A,0)),IF(OR(N664=3,N664=8,N664=13,,N664=38),INDEX(Sheet2!$AC:$AC,MATCH($N664,Sheet2!$AA:$AA,0))&amp;O664,INDEX(Sheet2!$AC:$AC,MATCH($N664,Sheet2!$AA:$AA,0))&amp;(O664/10)&amp;"%"))</f>
        <v>觉醒后基础攻击力增加100</v>
      </c>
    </row>
    <row r="665" spans="1:27">
      <c r="A665" s="23" t="s">
        <v>53</v>
      </c>
      <c r="B665" s="23">
        <f t="shared" si="34"/>
        <v>516</v>
      </c>
      <c r="C665" s="3">
        <v>5</v>
      </c>
      <c r="D665" s="3">
        <v>16</v>
      </c>
      <c r="E665" s="3">
        <f t="shared" si="33"/>
        <v>1</v>
      </c>
      <c r="F665" s="3">
        <f>IF(AND($D665=1,$E665=1),VLOOKUP($C665,Sheet2!$A:$J,3,0),IF($E665=2,INDEX(Sheet2!G:G,MATCH($C665,Sheet2!$A:$A,0)+1),F664))</f>
        <v>501</v>
      </c>
      <c r="G665" s="3">
        <f>IF(AND($D665=1,$E665=1),VLOOKUP($C665,Sheet2!$A:$J,4,0),IF($E665=2,INDEX(Sheet2!H:H,MATCH($C665,Sheet2!$A:$A,0)+1),G664))</f>
        <v>507</v>
      </c>
      <c r="H665" s="3">
        <f>IF(AND($D665=1,$E665=1),VLOOKUP($C665,Sheet2!$A:$J,5,0),IF($E665=2,INDEX(Sheet2!I:I,MATCH($C665,Sheet2!$A:$A,0)+1),H664))</f>
        <v>503</v>
      </c>
      <c r="I665" s="3">
        <f>IF(AND($D665=1,$E665=1),VLOOKUP($C665,Sheet2!$A:$J,6,0),IF($E665=2,INDEX(Sheet2!J:J,MATCH($C665,Sheet2!$A:$A,0)+1),I664))</f>
        <v>504</v>
      </c>
      <c r="K665" s="31">
        <v>0</v>
      </c>
      <c r="L665" s="31">
        <v>0</v>
      </c>
      <c r="M665" s="31">
        <v>0</v>
      </c>
      <c r="N665" s="27">
        <f>VLOOKUP(B665,Sheet5!$D:$G,3,0)</f>
        <v>8</v>
      </c>
      <c r="O665" s="27">
        <f>VLOOKUP(B665,Sheet5!$D:$G,4,0)</f>
        <v>100</v>
      </c>
      <c r="P665" s="27" t="s">
        <v>55</v>
      </c>
      <c r="Q665" s="27">
        <f>IFERROR(VLOOKUP(R665,Sheet2!V:X,3,FALSE),VLOOKUP(B665,Sheet5!D:H,5,0))</f>
        <v>340020006</v>
      </c>
      <c r="R665" s="27" t="str">
        <f>IF(E665=2,INDEX(Sheet2!P:P,MATCH(C665,Sheet2!A:A,0)),INDEX(Sheet2!AB:AB,MATCH(N665,Sheet2!AA:AA,0)))</f>
        <v>攻击强化</v>
      </c>
      <c r="S665" s="27" t="str">
        <f>IF($E665=2,INDEX(Sheet2!Q:Q,MATCH($C665,Sheet2!$A:$A,0)),IF(OR(N665=3,N665=8,N665=13,,N665=38),INDEX(Sheet2!$AC:$AC,MATCH($N665,Sheet2!$AA:$AA,0))&amp;O665,INDEX(Sheet2!$AC:$AC,MATCH($N665,Sheet2!$AA:$AA,0))&amp;(O665/10)&amp;"%"))</f>
        <v>觉醒后基础攻击力增加100</v>
      </c>
      <c r="T665" s="3" t="str">
        <f>INDEX(Sheet6!G:G,MATCH(B665,Sheet6!A:A,0))</f>
        <v>1210008,12|1430001,6</v>
      </c>
      <c r="U665" s="3">
        <v>1120001</v>
      </c>
      <c r="V665" s="3">
        <f>INDEX(Sheet6!H:H,MATCH(B665,Sheet6!A:A,0))</f>
        <v>30000</v>
      </c>
      <c r="W665" s="23">
        <v>0</v>
      </c>
      <c r="X665" s="3" t="s">
        <v>1317</v>
      </c>
      <c r="Y665" s="23">
        <v>1120001</v>
      </c>
      <c r="Z665" s="23">
        <v>150000</v>
      </c>
      <c r="AA665" s="27" t="str">
        <f>IF($E665=2,INDEX(Sheet2!Q:Q,MATCH($C665,Sheet2!$A:$A,0)),IF(OR(N665=3,N665=8,N665=13,,N665=38),INDEX(Sheet2!$AC:$AC,MATCH($N665,Sheet2!$AA:$AA,0))&amp;O665,INDEX(Sheet2!$AC:$AC,MATCH($N665,Sheet2!$AA:$AA,0))&amp;(O665/10)&amp;"%"))</f>
        <v>觉醒后基础攻击力增加100</v>
      </c>
    </row>
    <row r="666" spans="1:27">
      <c r="A666" s="23" t="s">
        <v>53</v>
      </c>
      <c r="B666" s="23">
        <f t="shared" si="34"/>
        <v>517</v>
      </c>
      <c r="C666" s="3">
        <v>5</v>
      </c>
      <c r="D666" s="3">
        <v>17</v>
      </c>
      <c r="E666" s="3">
        <f t="shared" si="33"/>
        <v>1</v>
      </c>
      <c r="F666" s="3">
        <f>IF(AND($D666=1,$E666=1),VLOOKUP($C666,Sheet2!$A:$J,3,0),IF($E666=2,INDEX(Sheet2!G:G,MATCH($C666,Sheet2!$A:$A,0)+1),F665))</f>
        <v>501</v>
      </c>
      <c r="G666" s="3">
        <f>IF(AND($D666=1,$E666=1),VLOOKUP($C666,Sheet2!$A:$J,4,0),IF($E666=2,INDEX(Sheet2!H:H,MATCH($C666,Sheet2!$A:$A,0)+1),G665))</f>
        <v>507</v>
      </c>
      <c r="H666" s="3">
        <f>IF(AND($D666=1,$E666=1),VLOOKUP($C666,Sheet2!$A:$J,5,0),IF($E666=2,INDEX(Sheet2!I:I,MATCH($C666,Sheet2!$A:$A,0)+1),H665))</f>
        <v>503</v>
      </c>
      <c r="I666" s="3">
        <f>IF(AND($D666=1,$E666=1),VLOOKUP($C666,Sheet2!$A:$J,6,0),IF($E666=2,INDEX(Sheet2!J:J,MATCH($C666,Sheet2!$A:$A,0)+1),I665))</f>
        <v>504</v>
      </c>
      <c r="K666" s="31">
        <v>0</v>
      </c>
      <c r="L666" s="31">
        <v>0</v>
      </c>
      <c r="M666" s="31">
        <v>0</v>
      </c>
      <c r="N666" s="27">
        <f>VLOOKUP(B666,Sheet5!$D:$G,3,0)</f>
        <v>3</v>
      </c>
      <c r="O666" s="27">
        <f>VLOOKUP(B666,Sheet5!$D:$G,4,0)</f>
        <v>600</v>
      </c>
      <c r="P666" s="27" t="s">
        <v>56</v>
      </c>
      <c r="Q666" s="27">
        <f>IFERROR(VLOOKUP(R666,Sheet2!V:X,3,FALSE),VLOOKUP(B666,Sheet5!D:H,5,0))</f>
        <v>340020009</v>
      </c>
      <c r="R666" s="27" t="str">
        <f>IF(E666=2,INDEX(Sheet2!P:P,MATCH(C666,Sheet2!A:A,0)),INDEX(Sheet2!AB:AB,MATCH(N666,Sheet2!AA:AA,0)))</f>
        <v>生命强化</v>
      </c>
      <c r="S666" s="27" t="str">
        <f>IF($E666=2,INDEX(Sheet2!Q:Q,MATCH($C666,Sheet2!$A:$A,0)),IF(OR(N666=3,N666=8,N666=13,,N666=38),INDEX(Sheet2!$AC:$AC,MATCH($N666,Sheet2!$AA:$AA,0))&amp;O666,INDEX(Sheet2!$AC:$AC,MATCH($N666,Sheet2!$AA:$AA,0))&amp;(O666/10)&amp;"%"))</f>
        <v>觉醒后基础生命上限增加600</v>
      </c>
      <c r="T666" s="3" t="str">
        <f>INDEX(Sheet6!G:G,MATCH(B666,Sheet6!A:A,0))</f>
        <v>1210008,16|1430001,9</v>
      </c>
      <c r="U666" s="3">
        <v>1120001</v>
      </c>
      <c r="V666" s="3">
        <f>INDEX(Sheet6!H:H,MATCH(B666,Sheet6!A:A,0))</f>
        <v>45000</v>
      </c>
      <c r="W666" s="23">
        <v>0</v>
      </c>
      <c r="X666" s="3" t="s">
        <v>1318</v>
      </c>
      <c r="Y666" s="23">
        <v>1120001</v>
      </c>
      <c r="Z666" s="23">
        <v>225000</v>
      </c>
      <c r="AA666" s="27" t="str">
        <f>IF($E666=2,INDEX(Sheet2!Q:Q,MATCH($C666,Sheet2!$A:$A,0)),IF(OR(N666=3,N666=8,N666=13,,N666=38),INDEX(Sheet2!$AC:$AC,MATCH($N666,Sheet2!$AA:$AA,0))&amp;O666,INDEX(Sheet2!$AC:$AC,MATCH($N666,Sheet2!$AA:$AA,0))&amp;(O666/10)&amp;"%"))</f>
        <v>觉醒后基础生命上限增加600</v>
      </c>
    </row>
    <row r="667" spans="1:27">
      <c r="A667" s="23" t="s">
        <v>53</v>
      </c>
      <c r="B667" s="23">
        <f t="shared" si="34"/>
        <v>518</v>
      </c>
      <c r="C667" s="3">
        <v>5</v>
      </c>
      <c r="D667" s="3">
        <v>18</v>
      </c>
      <c r="E667" s="3">
        <f t="shared" si="33"/>
        <v>1</v>
      </c>
      <c r="F667" s="3">
        <f>IF(AND($D667=1,$E667=1),VLOOKUP($C667,Sheet2!$A:$J,3,0),IF($E667=2,INDEX(Sheet2!G:G,MATCH($C667,Sheet2!$A:$A,0)+1),F666))</f>
        <v>501</v>
      </c>
      <c r="G667" s="3">
        <f>IF(AND($D667=1,$E667=1),VLOOKUP($C667,Sheet2!$A:$J,4,0),IF($E667=2,INDEX(Sheet2!H:H,MATCH($C667,Sheet2!$A:$A,0)+1),G666))</f>
        <v>507</v>
      </c>
      <c r="H667" s="3">
        <f>IF(AND($D667=1,$E667=1),VLOOKUP($C667,Sheet2!$A:$J,5,0),IF($E667=2,INDEX(Sheet2!I:I,MATCH($C667,Sheet2!$A:$A,0)+1),H666))</f>
        <v>503</v>
      </c>
      <c r="I667" s="3">
        <f>IF(AND($D667=1,$E667=1),VLOOKUP($C667,Sheet2!$A:$J,6,0),IF($E667=2,INDEX(Sheet2!J:J,MATCH($C667,Sheet2!$A:$A,0)+1),I666))</f>
        <v>504</v>
      </c>
      <c r="K667" s="31">
        <v>0</v>
      </c>
      <c r="L667" s="31">
        <v>0</v>
      </c>
      <c r="M667" s="31">
        <v>0</v>
      </c>
      <c r="N667" s="27">
        <f>VLOOKUP(B667,Sheet5!$D:$G,3,0)</f>
        <v>13</v>
      </c>
      <c r="O667" s="27">
        <f>VLOOKUP(B667,Sheet5!$D:$G,4,0)</f>
        <v>130</v>
      </c>
      <c r="P667" s="27" t="s">
        <v>57</v>
      </c>
      <c r="Q667" s="27">
        <f>IFERROR(VLOOKUP(R667,Sheet2!V:X,3,FALSE),VLOOKUP(B667,Sheet5!D:H,5,0))</f>
        <v>340020004</v>
      </c>
      <c r="R667" s="27" t="str">
        <f>IF(E667=2,INDEX(Sheet2!P:P,MATCH(C667,Sheet2!A:A,0)),INDEX(Sheet2!AB:AB,MATCH(N667,Sheet2!AA:AA,0)))</f>
        <v>防御强化</v>
      </c>
      <c r="S667" s="27" t="str">
        <f>IF($E667=2,INDEX(Sheet2!Q:Q,MATCH($C667,Sheet2!$A:$A,0)),IF(OR(N667=3,N667=8,N667=13,,N667=38),INDEX(Sheet2!$AC:$AC,MATCH($N667,Sheet2!$AA:$AA,0))&amp;O667,INDEX(Sheet2!$AC:$AC,MATCH($N667,Sheet2!$AA:$AA,0))&amp;(O667/10)&amp;"%"))</f>
        <v>觉醒后基础防御力增加130</v>
      </c>
      <c r="T667" s="3" t="str">
        <f>INDEX(Sheet6!G:G,MATCH(B667,Sheet6!A:A,0))</f>
        <v>1210008,20|1430001,12</v>
      </c>
      <c r="U667" s="3">
        <v>1120001</v>
      </c>
      <c r="V667" s="3">
        <f>INDEX(Sheet6!H:H,MATCH(B667,Sheet6!A:A,0))</f>
        <v>67400</v>
      </c>
      <c r="W667" s="23">
        <v>0</v>
      </c>
      <c r="X667" s="3" t="s">
        <v>1319</v>
      </c>
      <c r="Y667" s="23">
        <v>1120001</v>
      </c>
      <c r="Z667" s="23">
        <v>337000</v>
      </c>
      <c r="AA667" s="27" t="str">
        <f>IF($E667=2,INDEX(Sheet2!Q:Q,MATCH($C667,Sheet2!$A:$A,0)),IF(OR(N667=3,N667=8,N667=13,,N667=38),INDEX(Sheet2!$AC:$AC,MATCH($N667,Sheet2!$AA:$AA,0))&amp;O667,INDEX(Sheet2!$AC:$AC,MATCH($N667,Sheet2!$AA:$AA,0))&amp;(O667/10)&amp;"%"))</f>
        <v>觉醒后基础防御力增加130</v>
      </c>
    </row>
    <row r="668" spans="1:27">
      <c r="A668" s="23" t="s">
        <v>53</v>
      </c>
      <c r="B668" s="23">
        <f t="shared" si="34"/>
        <v>519</v>
      </c>
      <c r="C668" s="3">
        <v>5</v>
      </c>
      <c r="D668" s="3">
        <v>19</v>
      </c>
      <c r="E668" s="3">
        <f t="shared" si="33"/>
        <v>1</v>
      </c>
      <c r="F668" s="3">
        <f>IF(AND($D668=1,$E668=1),VLOOKUP($C668,Sheet2!$A:$J,3,0),IF($E668=2,INDEX(Sheet2!G:G,MATCH($C668,Sheet2!$A:$A,0)+1),F667))</f>
        <v>501</v>
      </c>
      <c r="G668" s="3">
        <f>IF(AND($D668=1,$E668=1),VLOOKUP($C668,Sheet2!$A:$J,4,0),IF($E668=2,INDEX(Sheet2!H:H,MATCH($C668,Sheet2!$A:$A,0)+1),G667))</f>
        <v>507</v>
      </c>
      <c r="H668" s="3">
        <f>IF(AND($D668=1,$E668=1),VLOOKUP($C668,Sheet2!$A:$J,5,0),IF($E668=2,INDEX(Sheet2!I:I,MATCH($C668,Sheet2!$A:$A,0)+1),H667))</f>
        <v>503</v>
      </c>
      <c r="I668" s="3">
        <f>IF(AND($D668=1,$E668=1),VLOOKUP($C668,Sheet2!$A:$J,6,0),IF($E668=2,INDEX(Sheet2!J:J,MATCH($C668,Sheet2!$A:$A,0)+1),I667))</f>
        <v>504</v>
      </c>
      <c r="K668" s="31">
        <v>0</v>
      </c>
      <c r="L668" s="31">
        <v>0</v>
      </c>
      <c r="M668" s="31">
        <v>0</v>
      </c>
      <c r="N668" s="27">
        <f>VLOOKUP(B668,Sheet5!$D:$G,3,0)</f>
        <v>3</v>
      </c>
      <c r="O668" s="27">
        <f>VLOOKUP(B668,Sheet5!$D:$G,4,0)</f>
        <v>1200</v>
      </c>
      <c r="P668" s="27" t="s">
        <v>58</v>
      </c>
      <c r="Q668" s="27">
        <f>IFERROR(VLOOKUP(R668,Sheet2!V:X,3,FALSE),VLOOKUP(B668,Sheet5!D:H,5,0))</f>
        <v>340020010</v>
      </c>
      <c r="R668" s="27" t="str">
        <f>IF(E668=2,INDEX(Sheet2!P:P,MATCH(C668,Sheet2!A:A,0)),INDEX(Sheet2!AB:AB,MATCH(N668,Sheet2!AA:AA,0)))</f>
        <v>生命强化</v>
      </c>
      <c r="S668" s="27" t="str">
        <f>IF($E668=2,INDEX(Sheet2!Q:Q,MATCH($C668,Sheet2!$A:$A,0)),IF(OR(N668=3,N668=8,N668=13,,N668=38),INDEX(Sheet2!$AC:$AC,MATCH($N668,Sheet2!$AA:$AA,0))&amp;O668,INDEX(Sheet2!$AC:$AC,MATCH($N668,Sheet2!$AA:$AA,0))&amp;(O668/10)&amp;"%"))</f>
        <v>觉醒后基础生命上限增加1200</v>
      </c>
      <c r="T668" s="3" t="str">
        <f>INDEX(Sheet6!G:G,MATCH(B668,Sheet6!A:A,0))</f>
        <v>1210008,24|1430001,15</v>
      </c>
      <c r="U668" s="3">
        <v>1120001</v>
      </c>
      <c r="V668" s="3">
        <f>INDEX(Sheet6!H:H,MATCH(B668,Sheet6!A:A,0))</f>
        <v>94200</v>
      </c>
      <c r="W668" s="23">
        <v>0</v>
      </c>
      <c r="X668" s="3" t="s">
        <v>1320</v>
      </c>
      <c r="Y668" s="23">
        <v>1120001</v>
      </c>
      <c r="Z668" s="23">
        <v>471000</v>
      </c>
      <c r="AA668" s="27" t="str">
        <f>IF($E668=2,INDEX(Sheet2!Q:Q,MATCH($C668,Sheet2!$A:$A,0)),IF(OR(N668=3,N668=8,N668=13,,N668=38),INDEX(Sheet2!$AC:$AC,MATCH($N668,Sheet2!$AA:$AA,0))&amp;O668,INDEX(Sheet2!$AC:$AC,MATCH($N668,Sheet2!$AA:$AA,0))&amp;(O668/10)&amp;"%"))</f>
        <v>觉醒后基础生命上限增加1200</v>
      </c>
    </row>
    <row r="669" spans="1:27">
      <c r="A669" s="23" t="s">
        <v>53</v>
      </c>
      <c r="B669" s="23">
        <f t="shared" si="34"/>
        <v>520</v>
      </c>
      <c r="C669" s="3">
        <v>5</v>
      </c>
      <c r="D669" s="3">
        <v>20</v>
      </c>
      <c r="E669" s="3">
        <f t="shared" si="33"/>
        <v>1</v>
      </c>
      <c r="F669" s="3">
        <f>IF(AND($D669=1,$E669=1),VLOOKUP($C669,Sheet2!$A:$J,3,0),IF($E669=2,INDEX(Sheet2!G:G,MATCH($C669,Sheet2!$A:$A,0)+1),F668))</f>
        <v>501</v>
      </c>
      <c r="G669" s="3">
        <f>IF(AND($D669=1,$E669=1),VLOOKUP($C669,Sheet2!$A:$J,4,0),IF($E669=2,INDEX(Sheet2!H:H,MATCH($C669,Sheet2!$A:$A,0)+1),G668))</f>
        <v>507</v>
      </c>
      <c r="H669" s="3">
        <f>IF(AND($D669=1,$E669=1),VLOOKUP($C669,Sheet2!$A:$J,5,0),IF($E669=2,INDEX(Sheet2!I:I,MATCH($C669,Sheet2!$A:$A,0)+1),H668))</f>
        <v>503</v>
      </c>
      <c r="I669" s="3">
        <f>IF(AND($D669=1,$E669=1),VLOOKUP($C669,Sheet2!$A:$J,6,0),IF($E669=2,INDEX(Sheet2!J:J,MATCH($C669,Sheet2!$A:$A,0)+1),I668))</f>
        <v>504</v>
      </c>
      <c r="K669" s="31">
        <v>0</v>
      </c>
      <c r="L669" s="31">
        <v>0</v>
      </c>
      <c r="M669" s="31">
        <v>0</v>
      </c>
      <c r="N669" s="27">
        <f>VLOOKUP(B669,Sheet5!$D:$G,3,0)</f>
        <v>8</v>
      </c>
      <c r="O669" s="27">
        <f>VLOOKUP(B669,Sheet5!$D:$G,4,0)</f>
        <v>200</v>
      </c>
      <c r="P669" s="27" t="s">
        <v>59</v>
      </c>
      <c r="Q669" s="27">
        <f>IFERROR(VLOOKUP(R669,Sheet2!V:X,3,FALSE),VLOOKUP(B669,Sheet5!D:H,5,0))</f>
        <v>340020007</v>
      </c>
      <c r="R669" s="27" t="str">
        <f>IF(E669=2,INDEX(Sheet2!P:P,MATCH(C669,Sheet2!A:A,0)),INDEX(Sheet2!AB:AB,MATCH(N669,Sheet2!AA:AA,0)))</f>
        <v>攻击强化</v>
      </c>
      <c r="S669" s="27" t="str">
        <f>IF($E669=2,INDEX(Sheet2!Q:Q,MATCH($C669,Sheet2!$A:$A,0)),IF(OR(N669=3,N669=8,N669=13,,N669=38),INDEX(Sheet2!$AC:$AC,MATCH($N669,Sheet2!$AA:$AA,0))&amp;O669,INDEX(Sheet2!$AC:$AC,MATCH($N669,Sheet2!$AA:$AA,0))&amp;(O669/10)&amp;"%"))</f>
        <v>觉醒后基础攻击力增加200</v>
      </c>
      <c r="T669" s="3" t="str">
        <f>INDEX(Sheet6!G:G,MATCH(B669,Sheet6!A:A,0))</f>
        <v>1210008,32|1430001,18</v>
      </c>
      <c r="U669" s="3">
        <v>1120001</v>
      </c>
      <c r="V669" s="3">
        <f>INDEX(Sheet6!H:H,MATCH(B669,Sheet6!A:A,0))</f>
        <v>129000</v>
      </c>
      <c r="W669" s="23">
        <v>0</v>
      </c>
      <c r="X669" s="3" t="s">
        <v>1321</v>
      </c>
      <c r="Y669" s="23">
        <v>1120001</v>
      </c>
      <c r="Z669" s="23">
        <v>645000</v>
      </c>
      <c r="AA669" s="27" t="str">
        <f>IF($E669=2,INDEX(Sheet2!Q:Q,MATCH($C669,Sheet2!$A:$A,0)),IF(OR(N669=3,N669=8,N669=13,,N669=38),INDEX(Sheet2!$AC:$AC,MATCH($N669,Sheet2!$AA:$AA,0))&amp;O669,INDEX(Sheet2!$AC:$AC,MATCH($N669,Sheet2!$AA:$AA,0))&amp;(O669/10)&amp;"%"))</f>
        <v>觉醒后基础攻击力增加200</v>
      </c>
    </row>
    <row r="670" spans="1:27">
      <c r="A670" s="23" t="s">
        <v>53</v>
      </c>
      <c r="B670" s="23">
        <f t="shared" si="34"/>
        <v>521</v>
      </c>
      <c r="C670" s="3">
        <v>5</v>
      </c>
      <c r="D670" s="3">
        <v>21</v>
      </c>
      <c r="E670" s="3">
        <f t="shared" si="33"/>
        <v>2</v>
      </c>
      <c r="F670" s="3">
        <f>IF(AND($D670=1,$E670=1),VLOOKUP($C670,Sheet2!$A:$J,3,0),IF($E670=2,INDEX(Sheet2!G:G,MATCH($C670,Sheet2!$A:$A,0)+2),F669))</f>
        <v>501</v>
      </c>
      <c r="G670" s="3">
        <f>IF(AND($D670=1,$E670=1),VLOOKUP($C670,Sheet2!$A:$J,4,0),IF($E670=2,INDEX(Sheet2!H:H,MATCH($C670,Sheet2!$A:$A,0)+2),G669))</f>
        <v>507</v>
      </c>
      <c r="H670" s="3">
        <f>IF(AND($D670=1,$E670=1),VLOOKUP($C670,Sheet2!$A:$J,5,0),IF($E670=2,INDEX(Sheet2!I:I,MATCH($C670,Sheet2!$A:$A,0)+2),H669))</f>
        <v>508</v>
      </c>
      <c r="I670" s="3">
        <f>IF(AND($D670=1,$E670=1),VLOOKUP($C670,Sheet2!$A:$J,6,0),IF($E670=2,INDEX(Sheet2!J:J,MATCH($C670,Sheet2!$A:$A,0)+2),I669))</f>
        <v>504</v>
      </c>
      <c r="K670" s="31">
        <v>0</v>
      </c>
      <c r="L670" s="31">
        <v>0</v>
      </c>
      <c r="M670" s="31">
        <v>0</v>
      </c>
      <c r="N670" s="27">
        <f>VLOOKUP(B670,Sheet5!$D:$G,3,0)</f>
        <v>0</v>
      </c>
      <c r="O670" s="27">
        <f>VLOOKUP(B670,Sheet5!$D:$G,4,0)</f>
        <v>0</v>
      </c>
      <c r="P670" s="27" t="s">
        <v>60</v>
      </c>
      <c r="Q670" s="27">
        <f>IFERROR(VLOOKUP(R670,Sheet2!V:X,3,FALSE),VLOOKUP(B670,Sheet5!D:H,5,0))</f>
        <v>311000503</v>
      </c>
      <c r="R670" s="27" t="str">
        <f>IF(E670=2,INDEX(Sheet2!P:P,MATCH(C670,Sheet2!A:A,0)+2),INDEX(Sheet2!AB:AB,MATCH(N670,Sheet2!AA:AA,0)))</f>
        <v>KING震慑</v>
      </c>
      <c r="S670" s="27" t="s">
        <v>2352</v>
      </c>
      <c r="T670" s="3" t="str">
        <f>INDEX(Sheet6!G:G,MATCH(B670,Sheet6!A:A,0))</f>
        <v>1431005,3</v>
      </c>
      <c r="U670" s="3">
        <v>1120001</v>
      </c>
      <c r="V670" s="3">
        <f>INDEX(Sheet6!H:H,MATCH(B670,Sheet6!A:A,0))</f>
        <v>174000</v>
      </c>
      <c r="W670" s="23">
        <v>0</v>
      </c>
      <c r="X670" s="3" t="s">
        <v>1322</v>
      </c>
      <c r="Y670" s="23">
        <v>1120001</v>
      </c>
      <c r="Z670" s="23">
        <v>870000</v>
      </c>
      <c r="AA670" s="27" t="str">
        <f>IF($E670=2,INDEX(Sheet2!Q:Q,MATCH($C670,Sheet2!$A:$A,0)+2),IF(OR(N670=3,N670=8,N670=13,,N670=38),INDEX(Sheet2!$AC:$AC,MATCH($N670,Sheet2!$AA:$AA,0))&amp;O670,INDEX(Sheet2!$AC:$AC,MATCH($N670,Sheet2!$AA:$AA,0))&amp;(O670/10)&amp;"%"))</f>
        <v>对全体敌人进行眼神恐吓，使全体敌人提高&lt;color=#e56000&gt;27&lt;/color&gt;点&lt;color=#f2b600&gt;恐惧值&lt;/color&gt;。对全体敌人添加&lt;color=#e56000&gt;30%&lt;/color&gt;的减疗效果，持续&lt;color=#e56000&gt;1&lt;/color&gt;回合。</v>
      </c>
    </row>
    <row r="671" spans="1:27">
      <c r="A671" s="23" t="s">
        <v>53</v>
      </c>
      <c r="B671" s="23">
        <f t="shared" si="34"/>
        <v>522</v>
      </c>
      <c r="C671" s="3">
        <v>5</v>
      </c>
      <c r="D671" s="3">
        <v>22</v>
      </c>
      <c r="E671" s="3">
        <f t="shared" si="33"/>
        <v>1</v>
      </c>
      <c r="F671" s="3">
        <f>IF(AND($D671=1,$E671=1),VLOOKUP($C671,Sheet2!$A:$J,3,0),IF($E671=2,INDEX(Sheet2!G:G,MATCH($C671,Sheet2!$A:$A,0)+2),F670))</f>
        <v>501</v>
      </c>
      <c r="G671" s="3">
        <f>IF(AND($D671=1,$E671=1),VLOOKUP($C671,Sheet2!$A:$J,4,0),IF($E671=2,INDEX(Sheet2!H:H,MATCH($C671,Sheet2!$A:$A,0)+2),G670))</f>
        <v>507</v>
      </c>
      <c r="H671" s="3">
        <f>IF(AND($D671=1,$E671=1),VLOOKUP($C671,Sheet2!$A:$J,5,0),IF($E671=2,INDEX(Sheet2!I:I,MATCH($C671,Sheet2!$A:$A,0)+2),H670))</f>
        <v>508</v>
      </c>
      <c r="I671" s="3">
        <f>IF(AND($D671=1,$E671=1),VLOOKUP($C671,Sheet2!$A:$J,6,0),IF($E671=2,INDEX(Sheet2!J:J,MATCH($C671,Sheet2!$A:$A,0)+2),I670))</f>
        <v>504</v>
      </c>
      <c r="K671" s="31">
        <v>0</v>
      </c>
      <c r="L671" s="31">
        <v>0</v>
      </c>
      <c r="M671" s="31">
        <v>0</v>
      </c>
      <c r="N671" s="27">
        <f>VLOOKUP(B671,Sheet5!$D:$G,3,0)</f>
        <v>8</v>
      </c>
      <c r="O671" s="27">
        <f>VLOOKUP(B671,Sheet5!$D:$G,4,0)</f>
        <v>100</v>
      </c>
      <c r="P671" s="27" t="s">
        <v>54</v>
      </c>
      <c r="Q671" s="27">
        <f>IFERROR(VLOOKUP(R671,Sheet2!V:X,3,FALSE),VLOOKUP(B671,Sheet5!D:H,5,0))</f>
        <v>340020006</v>
      </c>
      <c r="R671" s="27" t="str">
        <f>IF($E671=2,INDEX(Sheet2!P:P,MATCH($C671,Sheet2!$A:$A,0)),INDEX(Sheet2!$AB:$AB,MATCH($N671,Sheet2!$AA:$AA,0)))</f>
        <v>攻击强化</v>
      </c>
      <c r="S671" s="27" t="str">
        <f>IF($E671=2,INDEX(Sheet2!Q:Q,MATCH($C671,Sheet2!$A:$A,0)),IF(OR(N671=3,N671=8,N671=13,,N671=38),INDEX(Sheet2!$AC:$AC,MATCH($N671,Sheet2!$AA:$AA,0))&amp;O671,INDEX(Sheet2!$AC:$AC,MATCH($N671,Sheet2!$AA:$AA,0))&amp;(O671/10)&amp;"%"))</f>
        <v>觉醒后基础攻击力增加100</v>
      </c>
      <c r="T671" s="3" t="str">
        <f>INDEX(Sheet6!G:G,MATCH(B671,Sheet6!A:A,0))</f>
        <v>1210008,10|1430001,9</v>
      </c>
      <c r="U671" s="3">
        <v>1120001</v>
      </c>
      <c r="V671" s="3">
        <f>INDEX(Sheet6!H:H,MATCH(B671,Sheet6!A:A,0))</f>
        <v>32500</v>
      </c>
      <c r="W671" s="23">
        <v>0</v>
      </c>
      <c r="X671" s="3" t="s">
        <v>1316</v>
      </c>
      <c r="Y671" s="23">
        <v>1120001</v>
      </c>
      <c r="Z671" s="23">
        <v>130000</v>
      </c>
      <c r="AA671" s="27" t="str">
        <f>IF($E671=2,INDEX(Sheet2!Q:Q,MATCH($C671,Sheet2!$A:$A,0)),IF(OR(N671=3,N671=8,N671=13,,N671=38),INDEX(Sheet2!$AC:$AC,MATCH($N671,Sheet2!$AA:$AA,0))&amp;O671,INDEX(Sheet2!$AC:$AC,MATCH($N671,Sheet2!$AA:$AA,0))&amp;(O671/10)&amp;"%"))</f>
        <v>觉醒后基础攻击力增加100</v>
      </c>
    </row>
    <row r="672" spans="1:27">
      <c r="A672" s="23" t="s">
        <v>53</v>
      </c>
      <c r="B672" s="23">
        <f t="shared" si="34"/>
        <v>523</v>
      </c>
      <c r="C672" s="3">
        <v>5</v>
      </c>
      <c r="D672" s="3">
        <v>23</v>
      </c>
      <c r="E672" s="3">
        <f t="shared" si="33"/>
        <v>1</v>
      </c>
      <c r="F672" s="3">
        <f>IF(AND($D672=1,$E672=1),VLOOKUP($C672,Sheet2!$A:$J,3,0),IF($E672=2,INDEX(Sheet2!G:G,MATCH($C672,Sheet2!$A:$A,0)+2),F671))</f>
        <v>501</v>
      </c>
      <c r="G672" s="3">
        <f>IF(AND($D672=1,$E672=1),VLOOKUP($C672,Sheet2!$A:$J,4,0),IF($E672=2,INDEX(Sheet2!H:H,MATCH($C672,Sheet2!$A:$A,0)+2),G671))</f>
        <v>507</v>
      </c>
      <c r="H672" s="3">
        <f>IF(AND($D672=1,$E672=1),VLOOKUP($C672,Sheet2!$A:$J,5,0),IF($E672=2,INDEX(Sheet2!I:I,MATCH($C672,Sheet2!$A:$A,0)+2),H671))</f>
        <v>508</v>
      </c>
      <c r="I672" s="3">
        <f>IF(AND($D672=1,$E672=1),VLOOKUP($C672,Sheet2!$A:$J,6,0),IF($E672=2,INDEX(Sheet2!J:J,MATCH($C672,Sheet2!$A:$A,0)+2),I671))</f>
        <v>504</v>
      </c>
      <c r="K672" s="31">
        <v>0</v>
      </c>
      <c r="L672" s="31">
        <v>0</v>
      </c>
      <c r="M672" s="31">
        <v>0</v>
      </c>
      <c r="N672" s="27">
        <f>VLOOKUP(B672,Sheet5!$D:$G,3,0)</f>
        <v>8</v>
      </c>
      <c r="O672" s="27">
        <f>VLOOKUP(B672,Sheet5!$D:$G,4,0)</f>
        <v>100</v>
      </c>
      <c r="P672" s="27" t="s">
        <v>55</v>
      </c>
      <c r="Q672" s="27">
        <f>IFERROR(VLOOKUP(R672,Sheet2!V:X,3,FALSE),VLOOKUP(B672,Sheet5!D:H,5,0))</f>
        <v>340020006</v>
      </c>
      <c r="R672" s="27" t="str">
        <f>IF(E672=2,INDEX(Sheet2!P:P,MATCH(C672,Sheet2!A:A,0)),INDEX(Sheet2!AB:AB,MATCH(N672,Sheet2!AA:AA,0)))</f>
        <v>攻击强化</v>
      </c>
      <c r="S672" s="27" t="str">
        <f>IF($E672=2,INDEX(Sheet2!Q:Q,MATCH($C672,Sheet2!$A:$A,0)),IF(OR(N672=3,N672=8,N672=13,,N672=38),INDEX(Sheet2!$AC:$AC,MATCH($N672,Sheet2!$AA:$AA,0))&amp;O672,INDEX(Sheet2!$AC:$AC,MATCH($N672,Sheet2!$AA:$AA,0))&amp;(O672/10)&amp;"%"))</f>
        <v>觉醒后基础攻击力增加100</v>
      </c>
      <c r="T672" s="3" t="str">
        <f>INDEX(Sheet6!G:G,MATCH(B672,Sheet6!A:A,0))</f>
        <v>1210008,15|1430001,18</v>
      </c>
      <c r="U672" s="3">
        <v>1120001</v>
      </c>
      <c r="V672" s="3">
        <f>INDEX(Sheet6!H:H,MATCH(B672,Sheet6!A:A,0))</f>
        <v>37500</v>
      </c>
      <c r="W672" s="23">
        <v>0</v>
      </c>
      <c r="X672" s="3" t="s">
        <v>1317</v>
      </c>
      <c r="Y672" s="23">
        <v>1120001</v>
      </c>
      <c r="Z672" s="23">
        <v>150000</v>
      </c>
      <c r="AA672" s="27" t="str">
        <f>IF($E672=2,INDEX(Sheet2!Q:Q,MATCH($C672,Sheet2!$A:$A,0)),IF(OR(N672=3,N672=8,N672=13,,N672=38),INDEX(Sheet2!$AC:$AC,MATCH($N672,Sheet2!$AA:$AA,0))&amp;O672,INDEX(Sheet2!$AC:$AC,MATCH($N672,Sheet2!$AA:$AA,0))&amp;(O672/10)&amp;"%"))</f>
        <v>觉醒后基础攻击力增加100</v>
      </c>
    </row>
    <row r="673" spans="1:27">
      <c r="A673" s="23" t="s">
        <v>53</v>
      </c>
      <c r="B673" s="23">
        <f t="shared" si="34"/>
        <v>524</v>
      </c>
      <c r="C673" s="3">
        <v>5</v>
      </c>
      <c r="D673" s="3">
        <v>24</v>
      </c>
      <c r="E673" s="3">
        <f t="shared" si="33"/>
        <v>1</v>
      </c>
      <c r="F673" s="3">
        <f>IF(AND($D673=1,$E673=1),VLOOKUP($C673,Sheet2!$A:$J,3,0),IF($E673=2,INDEX(Sheet2!G:G,MATCH($C673,Sheet2!$A:$A,0)+2),F672))</f>
        <v>501</v>
      </c>
      <c r="G673" s="3">
        <f>IF(AND($D673=1,$E673=1),VLOOKUP($C673,Sheet2!$A:$J,4,0),IF($E673=2,INDEX(Sheet2!H:H,MATCH($C673,Sheet2!$A:$A,0)+2),G672))</f>
        <v>507</v>
      </c>
      <c r="H673" s="3">
        <f>IF(AND($D673=1,$E673=1),VLOOKUP($C673,Sheet2!$A:$J,5,0),IF($E673=2,INDEX(Sheet2!I:I,MATCH($C673,Sheet2!$A:$A,0)+2),H672))</f>
        <v>508</v>
      </c>
      <c r="I673" s="3">
        <f>IF(AND($D673=1,$E673=1),VLOOKUP($C673,Sheet2!$A:$J,6,0),IF($E673=2,INDEX(Sheet2!J:J,MATCH($C673,Sheet2!$A:$A,0)+2),I672))</f>
        <v>504</v>
      </c>
      <c r="K673" s="31">
        <v>0</v>
      </c>
      <c r="L673" s="31">
        <v>0</v>
      </c>
      <c r="M673" s="31">
        <v>0</v>
      </c>
      <c r="N673" s="27">
        <f>VLOOKUP(B673,Sheet5!$D:$G,3,0)</f>
        <v>3</v>
      </c>
      <c r="O673" s="27">
        <f>VLOOKUP(B673,Sheet5!$D:$G,4,0)</f>
        <v>600</v>
      </c>
      <c r="P673" s="27" t="s">
        <v>56</v>
      </c>
      <c r="Q673" s="27">
        <f>IFERROR(VLOOKUP(R673,Sheet2!V:X,3,FALSE),VLOOKUP(B673,Sheet5!D:H,5,0))</f>
        <v>340020009</v>
      </c>
      <c r="R673" s="27" t="str">
        <f>IF(E673=2,INDEX(Sheet2!P:P,MATCH(C673,Sheet2!A:A,0)),INDEX(Sheet2!AB:AB,MATCH(N673,Sheet2!AA:AA,0)))</f>
        <v>生命强化</v>
      </c>
      <c r="S673" s="27" t="str">
        <f>IF($E673=2,INDEX(Sheet2!Q:Q,MATCH($C673,Sheet2!$A:$A,0)),IF(OR(N673=3,N673=8,N673=13,,N673=38),INDEX(Sheet2!$AC:$AC,MATCH($N673,Sheet2!$AA:$AA,0))&amp;O673,INDEX(Sheet2!$AC:$AC,MATCH($N673,Sheet2!$AA:$AA,0))&amp;(O673/10)&amp;"%"))</f>
        <v>觉醒后基础生命上限增加600</v>
      </c>
      <c r="T673" s="3" t="str">
        <f>INDEX(Sheet6!G:G,MATCH(B673,Sheet6!A:A,0))</f>
        <v>1210008,20|1430001,27</v>
      </c>
      <c r="U673" s="3">
        <v>1120001</v>
      </c>
      <c r="V673" s="3">
        <f>INDEX(Sheet6!H:H,MATCH(B673,Sheet6!A:A,0))</f>
        <v>56250</v>
      </c>
      <c r="W673" s="23">
        <v>0</v>
      </c>
      <c r="X673" s="3" t="s">
        <v>1318</v>
      </c>
      <c r="Y673" s="23">
        <v>1120001</v>
      </c>
      <c r="Z673" s="23">
        <v>225000</v>
      </c>
      <c r="AA673" s="27" t="str">
        <f>IF($E673=2,INDEX(Sheet2!Q:Q,MATCH($C673,Sheet2!$A:$A,0)),IF(OR(N673=3,N673=8,N673=13,,N673=38),INDEX(Sheet2!$AC:$AC,MATCH($N673,Sheet2!$AA:$AA,0))&amp;O673,INDEX(Sheet2!$AC:$AC,MATCH($N673,Sheet2!$AA:$AA,0))&amp;(O673/10)&amp;"%"))</f>
        <v>觉醒后基础生命上限增加600</v>
      </c>
    </row>
    <row r="674" spans="1:27">
      <c r="A674" s="23" t="s">
        <v>53</v>
      </c>
      <c r="B674" s="23">
        <f t="shared" si="34"/>
        <v>525</v>
      </c>
      <c r="C674" s="3">
        <v>5</v>
      </c>
      <c r="D674" s="3">
        <v>25</v>
      </c>
      <c r="E674" s="3">
        <f t="shared" si="33"/>
        <v>1</v>
      </c>
      <c r="F674" s="3">
        <f>IF(AND($D674=1,$E674=1),VLOOKUP($C674,Sheet2!$A:$J,3,0),IF($E674=2,INDEX(Sheet2!G:G,MATCH($C674,Sheet2!$A:$A,0)+2),F673))</f>
        <v>501</v>
      </c>
      <c r="G674" s="3">
        <f>IF(AND($D674=1,$E674=1),VLOOKUP($C674,Sheet2!$A:$J,4,0),IF($E674=2,INDEX(Sheet2!H:H,MATCH($C674,Sheet2!$A:$A,0)+2),G673))</f>
        <v>507</v>
      </c>
      <c r="H674" s="3">
        <f>IF(AND($D674=1,$E674=1),VLOOKUP($C674,Sheet2!$A:$J,5,0),IF($E674=2,INDEX(Sheet2!I:I,MATCH($C674,Sheet2!$A:$A,0)+2),H673))</f>
        <v>508</v>
      </c>
      <c r="I674" s="3">
        <f>IF(AND($D674=1,$E674=1),VLOOKUP($C674,Sheet2!$A:$J,6,0),IF($E674=2,INDEX(Sheet2!J:J,MATCH($C674,Sheet2!$A:$A,0)+2),I673))</f>
        <v>504</v>
      </c>
      <c r="K674" s="31">
        <v>0</v>
      </c>
      <c r="L674" s="31">
        <v>0</v>
      </c>
      <c r="M674" s="31">
        <v>0</v>
      </c>
      <c r="N674" s="27">
        <f>VLOOKUP(B674,Sheet5!$D:$G,3,0)</f>
        <v>13</v>
      </c>
      <c r="O674" s="27">
        <f>VLOOKUP(B674,Sheet5!$D:$G,4,0)</f>
        <v>130</v>
      </c>
      <c r="P674" s="27" t="s">
        <v>57</v>
      </c>
      <c r="Q674" s="27">
        <f>IFERROR(VLOOKUP(R674,Sheet2!V:X,3,FALSE),VLOOKUP(B674,Sheet5!D:H,5,0))</f>
        <v>340020004</v>
      </c>
      <c r="R674" s="27" t="str">
        <f>IF(E674=2,INDEX(Sheet2!P:P,MATCH(C674,Sheet2!A:A,0)),INDEX(Sheet2!AB:AB,MATCH(N674,Sheet2!AA:AA,0)))</f>
        <v>防御强化</v>
      </c>
      <c r="S674" s="27" t="str">
        <f>IF($E674=2,INDEX(Sheet2!Q:Q,MATCH($C674,Sheet2!$A:$A,0)),IF(OR(N674=3,N674=8,N674=13,,N674=38),INDEX(Sheet2!$AC:$AC,MATCH($N674,Sheet2!$AA:$AA,0))&amp;O674,INDEX(Sheet2!$AC:$AC,MATCH($N674,Sheet2!$AA:$AA,0))&amp;(O674/10)&amp;"%"))</f>
        <v>觉醒后基础防御力增加130</v>
      </c>
      <c r="T674" s="3" t="str">
        <f>INDEX(Sheet6!G:G,MATCH(B674,Sheet6!A:A,0))</f>
        <v>1210008,25|1430001,36</v>
      </c>
      <c r="U674" s="3">
        <v>1120001</v>
      </c>
      <c r="V674" s="3">
        <f>INDEX(Sheet6!H:H,MATCH(B674,Sheet6!A:A,0))</f>
        <v>84250</v>
      </c>
      <c r="W674" s="23">
        <v>0</v>
      </c>
      <c r="X674" s="3" t="s">
        <v>1319</v>
      </c>
      <c r="Y674" s="23">
        <v>1120001</v>
      </c>
      <c r="Z674" s="23">
        <v>337000</v>
      </c>
      <c r="AA674" s="27" t="str">
        <f>IF($E674=2,INDEX(Sheet2!Q:Q,MATCH($C674,Sheet2!$A:$A,0)),IF(OR(N674=3,N674=8,N674=13,,N674=38),INDEX(Sheet2!$AC:$AC,MATCH($N674,Sheet2!$AA:$AA,0))&amp;O674,INDEX(Sheet2!$AC:$AC,MATCH($N674,Sheet2!$AA:$AA,0))&amp;(O674/10)&amp;"%"))</f>
        <v>觉醒后基础防御力增加130</v>
      </c>
    </row>
    <row r="675" spans="1:27">
      <c r="A675" s="23" t="s">
        <v>53</v>
      </c>
      <c r="B675" s="23">
        <f t="shared" si="34"/>
        <v>526</v>
      </c>
      <c r="C675" s="3">
        <v>5</v>
      </c>
      <c r="D675" s="3">
        <v>26</v>
      </c>
      <c r="E675" s="3">
        <f t="shared" si="33"/>
        <v>1</v>
      </c>
      <c r="F675" s="3">
        <f>IF(AND($D675=1,$E675=1),VLOOKUP($C675,Sheet2!$A:$J,3,0),IF($E675=2,INDEX(Sheet2!G:G,MATCH($C675,Sheet2!$A:$A,0)+2),F674))</f>
        <v>501</v>
      </c>
      <c r="G675" s="3">
        <f>IF(AND($D675=1,$E675=1),VLOOKUP($C675,Sheet2!$A:$J,4,0),IF($E675=2,INDEX(Sheet2!H:H,MATCH($C675,Sheet2!$A:$A,0)+2),G674))</f>
        <v>507</v>
      </c>
      <c r="H675" s="3">
        <f>IF(AND($D675=1,$E675=1),VLOOKUP($C675,Sheet2!$A:$J,5,0),IF($E675=2,INDEX(Sheet2!I:I,MATCH($C675,Sheet2!$A:$A,0)+2),H674))</f>
        <v>508</v>
      </c>
      <c r="I675" s="3">
        <f>IF(AND($D675=1,$E675=1),VLOOKUP($C675,Sheet2!$A:$J,6,0),IF($E675=2,INDEX(Sheet2!J:J,MATCH($C675,Sheet2!$A:$A,0)+2),I674))</f>
        <v>504</v>
      </c>
      <c r="K675" s="31">
        <v>0</v>
      </c>
      <c r="L675" s="31">
        <v>0</v>
      </c>
      <c r="M675" s="31">
        <v>0</v>
      </c>
      <c r="N675" s="27">
        <f>VLOOKUP(B675,Sheet5!$D:$G,3,0)</f>
        <v>3</v>
      </c>
      <c r="O675" s="27">
        <f>VLOOKUP(B675,Sheet5!$D:$G,4,0)</f>
        <v>1200</v>
      </c>
      <c r="P675" s="27" t="s">
        <v>58</v>
      </c>
      <c r="Q675" s="27">
        <f>IFERROR(VLOOKUP(R675,Sheet2!V:X,3,FALSE),VLOOKUP(B675,Sheet5!D:H,5,0))</f>
        <v>340020010</v>
      </c>
      <c r="R675" s="27" t="str">
        <f>IF(E675=2,INDEX(Sheet2!P:P,MATCH(C675,Sheet2!A:A,0)),INDEX(Sheet2!AB:AB,MATCH(N675,Sheet2!AA:AA,0)))</f>
        <v>生命强化</v>
      </c>
      <c r="S675" s="27" t="str">
        <f>IF($E675=2,INDEX(Sheet2!Q:Q,MATCH($C675,Sheet2!$A:$A,0)),IF(OR(N675=3,N675=8,N675=13,,N675=38),INDEX(Sheet2!$AC:$AC,MATCH($N675,Sheet2!$AA:$AA,0))&amp;O675,INDEX(Sheet2!$AC:$AC,MATCH($N675,Sheet2!$AA:$AA,0))&amp;(O675/10)&amp;"%"))</f>
        <v>觉醒后基础生命上限增加1200</v>
      </c>
      <c r="T675" s="3" t="str">
        <f>INDEX(Sheet6!G:G,MATCH(B675,Sheet6!A:A,0))</f>
        <v>1210008,30|1430001,45</v>
      </c>
      <c r="U675" s="3">
        <v>1120001</v>
      </c>
      <c r="V675" s="3">
        <f>INDEX(Sheet6!H:H,MATCH(B675,Sheet6!A:A,0))</f>
        <v>117750</v>
      </c>
      <c r="W675" s="23">
        <v>0</v>
      </c>
      <c r="X675" s="3" t="s">
        <v>1320</v>
      </c>
      <c r="Y675" s="23">
        <v>1120001</v>
      </c>
      <c r="Z675" s="23">
        <v>471000</v>
      </c>
      <c r="AA675" s="27" t="str">
        <f>IF($E675=2,INDEX(Sheet2!Q:Q,MATCH($C675,Sheet2!$A:$A,0)),IF(OR(N675=3,N675=8,N675=13,,N675=38),INDEX(Sheet2!$AC:$AC,MATCH($N675,Sheet2!$AA:$AA,0))&amp;O675,INDEX(Sheet2!$AC:$AC,MATCH($N675,Sheet2!$AA:$AA,0))&amp;(O675/10)&amp;"%"))</f>
        <v>觉醒后基础生命上限增加1200</v>
      </c>
    </row>
    <row r="676" spans="1:27">
      <c r="A676" s="23" t="s">
        <v>53</v>
      </c>
      <c r="B676" s="23">
        <f t="shared" si="34"/>
        <v>527</v>
      </c>
      <c r="C676" s="3">
        <v>5</v>
      </c>
      <c r="D676" s="3">
        <v>27</v>
      </c>
      <c r="E676" s="3">
        <f t="shared" si="33"/>
        <v>1</v>
      </c>
      <c r="F676" s="3">
        <f>IF(AND($D676=1,$E676=1),VLOOKUP($C676,Sheet2!$A:$J,3,0),IF($E676=2,INDEX(Sheet2!G:G,MATCH($C676,Sheet2!$A:$A,0)+2),F675))</f>
        <v>501</v>
      </c>
      <c r="G676" s="3">
        <f>IF(AND($D676=1,$E676=1),VLOOKUP($C676,Sheet2!$A:$J,4,0),IF($E676=2,INDEX(Sheet2!H:H,MATCH($C676,Sheet2!$A:$A,0)+2),G675))</f>
        <v>507</v>
      </c>
      <c r="H676" s="3">
        <f>IF(AND($D676=1,$E676=1),VLOOKUP($C676,Sheet2!$A:$J,5,0),IF($E676=2,INDEX(Sheet2!I:I,MATCH($C676,Sheet2!$A:$A,0)+2),H675))</f>
        <v>508</v>
      </c>
      <c r="I676" s="3">
        <f>IF(AND($D676=1,$E676=1),VLOOKUP($C676,Sheet2!$A:$J,6,0),IF($E676=2,INDEX(Sheet2!J:J,MATCH($C676,Sheet2!$A:$A,0)+2),I675))</f>
        <v>504</v>
      </c>
      <c r="K676" s="31">
        <v>0</v>
      </c>
      <c r="L676" s="31">
        <v>0</v>
      </c>
      <c r="M676" s="31">
        <v>0</v>
      </c>
      <c r="N676" s="27">
        <f>VLOOKUP(B676,Sheet5!$D:$G,3,0)</f>
        <v>8</v>
      </c>
      <c r="O676" s="27">
        <f>VLOOKUP(B676,Sheet5!$D:$G,4,0)</f>
        <v>200</v>
      </c>
      <c r="P676" s="27" t="s">
        <v>59</v>
      </c>
      <c r="Q676" s="27">
        <f>IFERROR(VLOOKUP(R676,Sheet2!V:X,3,FALSE),VLOOKUP(B676,Sheet5!D:H,5,0))</f>
        <v>340020007</v>
      </c>
      <c r="R676" s="27" t="str">
        <f>IF(E676=2,INDEX(Sheet2!P:P,MATCH(C676,Sheet2!A:A,0)),INDEX(Sheet2!AB:AB,MATCH(N676,Sheet2!AA:AA,0)))</f>
        <v>攻击强化</v>
      </c>
      <c r="S676" s="27" t="str">
        <f>IF($E676=2,INDEX(Sheet2!Q:Q,MATCH($C676,Sheet2!$A:$A,0)),IF(OR(N676=3,N676=8,N676=13,,N676=38),INDEX(Sheet2!$AC:$AC,MATCH($N676,Sheet2!$AA:$AA,0))&amp;O676,INDEX(Sheet2!$AC:$AC,MATCH($N676,Sheet2!$AA:$AA,0))&amp;(O676/10)&amp;"%"))</f>
        <v>觉醒后基础攻击力增加200</v>
      </c>
      <c r="T676" s="3" t="str">
        <f>INDEX(Sheet6!G:G,MATCH(B676,Sheet6!A:A,0))</f>
        <v>1210008,40|1430001,54</v>
      </c>
      <c r="U676" s="3">
        <v>1120001</v>
      </c>
      <c r="V676" s="3">
        <f>INDEX(Sheet6!H:H,MATCH(B676,Sheet6!A:A,0))</f>
        <v>161250</v>
      </c>
      <c r="W676" s="23">
        <v>0</v>
      </c>
      <c r="X676" s="3" t="s">
        <v>1321</v>
      </c>
      <c r="Y676" s="23">
        <v>1120001</v>
      </c>
      <c r="Z676" s="23">
        <v>645000</v>
      </c>
      <c r="AA676" s="27" t="str">
        <f>IF($E676=2,INDEX(Sheet2!Q:Q,MATCH($C676,Sheet2!$A:$A,0)),IF(OR(N676=3,N676=8,N676=13,,N676=38),INDEX(Sheet2!$AC:$AC,MATCH($N676,Sheet2!$AA:$AA,0))&amp;O676,INDEX(Sheet2!$AC:$AC,MATCH($N676,Sheet2!$AA:$AA,0))&amp;(O676/10)&amp;"%"))</f>
        <v>觉醒后基础攻击力增加200</v>
      </c>
    </row>
    <row r="677" spans="1:27">
      <c r="A677" s="23" t="s">
        <v>53</v>
      </c>
      <c r="B677" s="23">
        <f t="shared" si="34"/>
        <v>528</v>
      </c>
      <c r="C677" s="3">
        <v>5</v>
      </c>
      <c r="D677" s="3">
        <v>28</v>
      </c>
      <c r="E677" s="3">
        <f t="shared" si="33"/>
        <v>2</v>
      </c>
      <c r="F677" s="3">
        <f>IF(AND($D677=1,$E677=1),VLOOKUP($C677,Sheet2!$A:$J,3,0),IF($E677=2,INDEX(Sheet2!G:G,MATCH($C677,Sheet2!$A:$A,0)+3),F676))</f>
        <v>501</v>
      </c>
      <c r="G677" s="3">
        <f>IF(AND($D677=1,$E677=1),VLOOKUP($C677,Sheet2!$A:$J,4,0),IF($E677=2,INDEX(Sheet2!H:H,MATCH($C677,Sheet2!$A:$A,0)+3),G676))</f>
        <v>507</v>
      </c>
      <c r="H677" s="3">
        <f>IF(AND($D677=1,$E677=1),VLOOKUP($C677,Sheet2!$A:$J,5,0),IF($E677=2,INDEX(Sheet2!I:I,MATCH($C677,Sheet2!$A:$A,0)+3),H676))</f>
        <v>509</v>
      </c>
      <c r="I677" s="3">
        <f>IF(AND($D677=1,$E677=1),VLOOKUP($C677,Sheet2!$A:$J,6,0),IF($E677=2,INDEX(Sheet2!J:J,MATCH($C677,Sheet2!$A:$A,0)+3),I676))</f>
        <v>504</v>
      </c>
      <c r="K677" s="31">
        <v>0</v>
      </c>
      <c r="L677" s="31">
        <v>0</v>
      </c>
      <c r="M677" s="31">
        <v>0</v>
      </c>
      <c r="N677" s="27">
        <f>VLOOKUP(B677,Sheet5!$D:$G,3,0)</f>
        <v>0</v>
      </c>
      <c r="O677" s="27">
        <f>VLOOKUP(B677,Sheet5!$D:$G,4,0)</f>
        <v>0</v>
      </c>
      <c r="P677" s="27" t="s">
        <v>60</v>
      </c>
      <c r="Q677" s="27">
        <f>IFERROR(VLOOKUP(R677,Sheet2!V:X,3,FALSE),VLOOKUP(B677,Sheet5!D:H,5,0))</f>
        <v>311000503</v>
      </c>
      <c r="R677" s="27" t="str">
        <f>IF(E677=2,INDEX(Sheet2!P:P,MATCH(C677,Sheet2!A:A,0)+3),INDEX(Sheet2!AB:AB,MATCH(N677,Sheet2!AA:AA,0)))</f>
        <v>KING震慑</v>
      </c>
      <c r="S677" s="27" t="s">
        <v>2353</v>
      </c>
      <c r="T677" s="3" t="str">
        <f>INDEX(Sheet6!G:G,MATCH(B677,Sheet6!A:A,0))</f>
        <v>1431005,9</v>
      </c>
      <c r="U677" s="3">
        <v>1120001</v>
      </c>
      <c r="V677" s="3">
        <f>INDEX(Sheet6!H:H,MATCH(B677,Sheet6!A:A,0))</f>
        <v>217500</v>
      </c>
      <c r="W677" s="23">
        <v>0</v>
      </c>
      <c r="X677" s="3" t="s">
        <v>1322</v>
      </c>
      <c r="Y677" s="23">
        <v>1120001</v>
      </c>
      <c r="Z677" s="23">
        <v>870000</v>
      </c>
      <c r="AA677" s="27" t="str">
        <f>IF($E677=2,INDEX(Sheet2!Q:Q,MATCH($C677,Sheet2!$A:$A,0)+3),IF(OR(N677=3,N677=8,N677=13,,N677=38),INDEX(Sheet2!$AC:$AC,MATCH($N677,Sheet2!$AA:$AA,0))&amp;O677,INDEX(Sheet2!$AC:$AC,MATCH($N677,Sheet2!$AA:$AA,0))&amp;(O677/10)&amp;"%"))</f>
        <v>对全体敌人进行眼神恐吓，使全体敌人提高&lt;color=#e56000&gt;27&lt;/color&gt;点&lt;color=#f2b600&gt;恐惧值&lt;/color&gt;。对全体敌人添加&lt;color=#e56000&gt;40%&lt;/color&gt;的减疗效果，持续&lt;color=#e56000&gt;1&lt;/color&gt;回合。</v>
      </c>
    </row>
    <row r="678" spans="1:27">
      <c r="A678" s="23" t="s">
        <v>53</v>
      </c>
      <c r="B678" s="23">
        <f t="shared" si="25"/>
        <v>3001</v>
      </c>
      <c r="C678" s="3">
        <v>30</v>
      </c>
      <c r="D678" s="3">
        <v>1</v>
      </c>
      <c r="E678" s="3">
        <f t="shared" si="33"/>
        <v>1</v>
      </c>
      <c r="F678" s="3">
        <f>IF(AND($D678=1,$E678=1),VLOOKUP($C678,Sheet2!$A:$J,3,0),IF($E678=2,INDEX(Sheet2!G:G,MATCH($C678,Sheet2!$A:$A,0)),F677))</f>
        <v>3001</v>
      </c>
      <c r="G678" s="3">
        <f>IF(AND($D678=1,$E678=1),VLOOKUP($C678,Sheet2!$A:$J,4,0),IF($E678=2,INDEX(Sheet2!H:H,MATCH($C678,Sheet2!$A:$A,0)),G677))</f>
        <v>3002</v>
      </c>
      <c r="H678" s="3">
        <f>IF(AND($D678=1,$E678=1),VLOOKUP($C678,Sheet2!$A:$J,5,0),IF($E678=2,INDEX(Sheet2!I:I,MATCH($C678,Sheet2!$A:$A,0)),H677))</f>
        <v>3003</v>
      </c>
      <c r="I678" s="3">
        <f>IF(AND($D678=1,$E678=1),VLOOKUP($C678,Sheet2!$A:$J,6,0),IF($E678=2,INDEX(Sheet2!J:J,MATCH($C678,Sheet2!$A:$A,0)),I677))</f>
        <v>0</v>
      </c>
      <c r="K678" s="31">
        <v>0</v>
      </c>
      <c r="L678" s="31">
        <v>0</v>
      </c>
      <c r="M678" s="31">
        <v>0</v>
      </c>
      <c r="N678" s="27">
        <f>VLOOKUP(B678,Sheet5!$D:$G,3,0)</f>
        <v>13</v>
      </c>
      <c r="O678" s="27">
        <f>VLOOKUP(B678,Sheet5!$D:$G,4,0)</f>
        <v>42</v>
      </c>
      <c r="P678" s="27" t="s">
        <v>54</v>
      </c>
      <c r="Q678" s="27">
        <f>IFERROR(VLOOKUP(R678,Sheet2!V:X,3,FALSE),VLOOKUP(B678,Sheet5!D:H,5,0))</f>
        <v>340020005</v>
      </c>
      <c r="R678" s="27" t="str">
        <f>IF($E678=2,INDEX(Sheet2!P:P,MATCH($C678,Sheet2!$A:$A,0)),INDEX(Sheet2!$AB:$AB,MATCH($N678,Sheet2!$AA:$AA,0)))</f>
        <v>防御强化</v>
      </c>
      <c r="S678" s="27" t="str">
        <f>IF($E678=2,INDEX(Sheet2!Q:Q,MATCH($C678,Sheet2!$A:$A,0)),IF(OR(N678=3,N678=8,N678=13,,N678=38),INDEX(Sheet2!$AC:$AC,MATCH($N678,Sheet2!$AA:$AA,0))&amp;O678,INDEX(Sheet2!$AC:$AC,MATCH($N678,Sheet2!$AA:$AA,0))&amp;(O678/10)&amp;"%"))</f>
        <v>觉醒后基础防御力增加42</v>
      </c>
      <c r="T678" s="3" t="str">
        <f>INDEX(Sheet6!G:G,MATCH(B678,Sheet6!A:A,0))</f>
        <v>1210003,24</v>
      </c>
      <c r="U678" s="3">
        <v>1120001</v>
      </c>
      <c r="V678" s="3">
        <f>INDEX(Sheet6!H:H,MATCH(B678,Sheet6!A:A,0))</f>
        <v>8300</v>
      </c>
      <c r="W678" s="23">
        <v>0</v>
      </c>
      <c r="X678" s="3" t="str">
        <f>VLOOKUP(B678,Sheet4!A:N,14,FALSE)</f>
        <v>1210001,4|1210002,4|1210003,8</v>
      </c>
      <c r="Y678" s="23">
        <v>1120001</v>
      </c>
      <c r="Z678" s="23">
        <f t="shared" si="26"/>
        <v>83000</v>
      </c>
      <c r="AA678" s="27" t="str">
        <f>IF($E678=2,INDEX(Sheet2!Q:Q,MATCH($C678,Sheet2!$A:$A,0)),IF(OR(N678=3,N678=8,N678=13,,N678=38),INDEX(Sheet2!$AC:$AC,MATCH($N678,Sheet2!$AA:$AA,0))&amp;O678,INDEX(Sheet2!$AC:$AC,MATCH($N678,Sheet2!$AA:$AA,0))&amp;(O678/10)&amp;"%"))</f>
        <v>觉醒后基础防御力增加42</v>
      </c>
    </row>
    <row r="679" spans="1:27">
      <c r="A679" s="23" t="s">
        <v>53</v>
      </c>
      <c r="B679" s="23">
        <f t="shared" si="25"/>
        <v>3002</v>
      </c>
      <c r="C679" s="3">
        <v>30</v>
      </c>
      <c r="D679" s="3">
        <v>2</v>
      </c>
      <c r="E679" s="3">
        <f t="shared" si="33"/>
        <v>1</v>
      </c>
      <c r="F679" s="3">
        <f>IF(AND($D679=1,$E679=1),VLOOKUP($C679,Sheet2!$A:$J,3,0),IF($E679=2,INDEX(Sheet2!G:G,MATCH($C679,Sheet2!$A:$A,0)),F678))</f>
        <v>3001</v>
      </c>
      <c r="G679" s="3">
        <f>IF(AND($D679=1,$E679=1),VLOOKUP($C679,Sheet2!$A:$J,4,0),IF($E679=2,INDEX(Sheet2!H:H,MATCH($C679,Sheet2!$A:$A,0)),G678))</f>
        <v>3002</v>
      </c>
      <c r="H679" s="3">
        <f>IF(AND($D679=1,$E679=1),VLOOKUP($C679,Sheet2!$A:$J,5,0),IF($E679=2,INDEX(Sheet2!I:I,MATCH($C679,Sheet2!$A:$A,0)),H678))</f>
        <v>3003</v>
      </c>
      <c r="I679" s="3">
        <f>IF(AND($D679=1,$E679=1),VLOOKUP($C679,Sheet2!$A:$J,6,0),IF($E679=2,INDEX(Sheet2!J:J,MATCH($C679,Sheet2!$A:$A,0)),I678))</f>
        <v>0</v>
      </c>
      <c r="K679" s="31">
        <v>0</v>
      </c>
      <c r="L679" s="31">
        <v>0</v>
      </c>
      <c r="M679" s="31">
        <v>0</v>
      </c>
      <c r="N679" s="27">
        <f>VLOOKUP(B679,Sheet5!$D:$G,3,0)</f>
        <v>3</v>
      </c>
      <c r="O679" s="27">
        <f>VLOOKUP(B679,Sheet5!$D:$G,4,0)</f>
        <v>384</v>
      </c>
      <c r="P679" s="27" t="s">
        <v>55</v>
      </c>
      <c r="Q679" s="27">
        <f>IFERROR(VLOOKUP(R679,Sheet2!V:X,3,FALSE),VLOOKUP(B679,Sheet5!D:H,5,0))</f>
        <v>340020009</v>
      </c>
      <c r="R679" s="27" t="str">
        <f>IF(E679=2,INDEX(Sheet2!P:P,MATCH(C679,Sheet2!A:A,0)),INDEX(Sheet2!AB:AB,MATCH(N679,Sheet2!AA:AA,0)))</f>
        <v>生命强化</v>
      </c>
      <c r="S679" s="27" t="str">
        <f>IF($E679=2,INDEX(Sheet2!Q:Q,MATCH($C679,Sheet2!$A:$A,0)),IF(OR(N679=3,N679=8,N679=13,,N679=38),INDEX(Sheet2!$AC:$AC,MATCH($N679,Sheet2!$AA:$AA,0))&amp;O679,INDEX(Sheet2!$AC:$AC,MATCH($N679,Sheet2!$AA:$AA,0))&amp;(O679/10)&amp;"%"))</f>
        <v>觉醒后基础生命上限增加384</v>
      </c>
      <c r="T679" s="3" t="str">
        <f>INDEX(Sheet6!G:G,MATCH(B679,Sheet6!A:A,0))</f>
        <v>1210003,32</v>
      </c>
      <c r="U679" s="3">
        <v>1120001</v>
      </c>
      <c r="V679" s="3">
        <f>INDEX(Sheet6!H:H,MATCH(B679,Sheet6!A:A,0))</f>
        <v>9600</v>
      </c>
      <c r="W679" s="23">
        <v>0</v>
      </c>
      <c r="X679" s="3" t="str">
        <f>VLOOKUP(B679,Sheet4!A:N,14,FALSE)</f>
        <v>1210001,10|1210002,10|1210003,20</v>
      </c>
      <c r="Y679" s="23">
        <v>1120001</v>
      </c>
      <c r="Z679" s="23">
        <f t="shared" si="26"/>
        <v>96000</v>
      </c>
      <c r="AA679" s="27" t="str">
        <f>IF($E679=2,INDEX(Sheet2!Q:Q,MATCH($C679,Sheet2!$A:$A,0)),IF(OR(N679=3,N679=8,N679=13,,N679=38),INDEX(Sheet2!$AC:$AC,MATCH($N679,Sheet2!$AA:$AA,0))&amp;O679,INDEX(Sheet2!$AC:$AC,MATCH($N679,Sheet2!$AA:$AA,0))&amp;(O679/10)&amp;"%"))</f>
        <v>觉醒后基础生命上限增加384</v>
      </c>
    </row>
    <row r="680" spans="1:27">
      <c r="A680" s="23" t="s">
        <v>53</v>
      </c>
      <c r="B680" s="23">
        <f t="shared" si="25"/>
        <v>3003</v>
      </c>
      <c r="C680" s="3">
        <v>30</v>
      </c>
      <c r="D680" s="3">
        <v>3</v>
      </c>
      <c r="E680" s="3">
        <f t="shared" si="33"/>
        <v>1</v>
      </c>
      <c r="F680" s="3">
        <f>IF(AND($D680=1,$E680=1),VLOOKUP($C680,Sheet2!$A:$J,3,0),IF($E680=2,INDEX(Sheet2!G:G,MATCH($C680,Sheet2!$A:$A,0)),F679))</f>
        <v>3001</v>
      </c>
      <c r="G680" s="3">
        <f>IF(AND($D680=1,$E680=1),VLOOKUP($C680,Sheet2!$A:$J,4,0),IF($E680=2,INDEX(Sheet2!H:H,MATCH($C680,Sheet2!$A:$A,0)),G679))</f>
        <v>3002</v>
      </c>
      <c r="H680" s="3">
        <f>IF(AND($D680=1,$E680=1),VLOOKUP($C680,Sheet2!$A:$J,5,0),IF($E680=2,INDEX(Sheet2!I:I,MATCH($C680,Sheet2!$A:$A,0)),H679))</f>
        <v>3003</v>
      </c>
      <c r="I680" s="3">
        <f>IF(AND($D680=1,$E680=1),VLOOKUP($C680,Sheet2!$A:$J,6,0),IF($E680=2,INDEX(Sheet2!J:J,MATCH($C680,Sheet2!$A:$A,0)),I679))</f>
        <v>0</v>
      </c>
      <c r="K680" s="31">
        <v>0</v>
      </c>
      <c r="L680" s="31">
        <v>0</v>
      </c>
      <c r="M680" s="31">
        <v>0</v>
      </c>
      <c r="N680" s="27">
        <f>VLOOKUP(B680,Sheet5!$D:$G,3,0)</f>
        <v>38</v>
      </c>
      <c r="O680" s="27">
        <f>VLOOKUP(B680,Sheet5!$D:$G,4,0)</f>
        <v>10</v>
      </c>
      <c r="P680" s="27" t="s">
        <v>56</v>
      </c>
      <c r="Q680" s="27">
        <f>IFERROR(VLOOKUP(R680,Sheet2!V:X,3,FALSE),VLOOKUP(B680,Sheet5!D:H,5,0))</f>
        <v>340020011</v>
      </c>
      <c r="R680" s="27" t="str">
        <f>IF(E680=2,INDEX(Sheet2!P:P,MATCH(C680,Sheet2!A:A,0)),INDEX(Sheet2!AB:AB,MATCH(N680,Sheet2!AA:AA,0)))</f>
        <v>速度强化</v>
      </c>
      <c r="S680" s="27" t="str">
        <f>IF($E680=2,INDEX(Sheet2!Q:Q,MATCH($C680,Sheet2!$A:$A,0)),IF(OR(N680=3,N680=8,N680=13,,N680=38),INDEX(Sheet2!$AC:$AC,MATCH($N680,Sheet2!$AA:$AA,0))&amp;O680,INDEX(Sheet2!$AC:$AC,MATCH($N680,Sheet2!$AA:$AA,0))&amp;(O680/10)&amp;"%"))</f>
        <v>觉醒后基础速度增加10</v>
      </c>
      <c r="T680" s="3" t="str">
        <f>INDEX(Sheet6!G:G,MATCH(B680,Sheet6!A:A,0))</f>
        <v>1210003,40</v>
      </c>
      <c r="U680" s="3">
        <v>1120001</v>
      </c>
      <c r="V680" s="3">
        <f>INDEX(Sheet6!H:H,MATCH(B680,Sheet6!A:A,0))</f>
        <v>14400</v>
      </c>
      <c r="W680" s="23">
        <v>0</v>
      </c>
      <c r="X680" s="3" t="str">
        <f>VLOOKUP(B680,Sheet4!A:N,14,FALSE)</f>
        <v>1210001,18|1210002,18|1210003,36</v>
      </c>
      <c r="Y680" s="23">
        <v>1120001</v>
      </c>
      <c r="Z680" s="23">
        <f t="shared" si="26"/>
        <v>144000</v>
      </c>
      <c r="AA680" s="27" t="str">
        <f>IF($E680=2,INDEX(Sheet2!Q:Q,MATCH($C680,Sheet2!$A:$A,0)),IF(OR(N680=3,N680=8,N680=13,,N680=38),INDEX(Sheet2!$AC:$AC,MATCH($N680,Sheet2!$AA:$AA,0))&amp;O680,INDEX(Sheet2!$AC:$AC,MATCH($N680,Sheet2!$AA:$AA,0))&amp;(O680/10)&amp;"%"))</f>
        <v>觉醒后基础速度增加10</v>
      </c>
    </row>
    <row r="681" spans="1:27">
      <c r="A681" s="23" t="s">
        <v>53</v>
      </c>
      <c r="B681" s="23">
        <f t="shared" si="25"/>
        <v>3004</v>
      </c>
      <c r="C681" s="3">
        <v>30</v>
      </c>
      <c r="D681" s="3">
        <v>4</v>
      </c>
      <c r="E681" s="3">
        <f t="shared" si="33"/>
        <v>1</v>
      </c>
      <c r="F681" s="3">
        <f>IF(AND($D681=1,$E681=1),VLOOKUP($C681,Sheet2!$A:$J,3,0),IF($E681=2,INDEX(Sheet2!G:G,MATCH($C681,Sheet2!$A:$A,0)),F680))</f>
        <v>3001</v>
      </c>
      <c r="G681" s="3">
        <f>IF(AND($D681=1,$E681=1),VLOOKUP($C681,Sheet2!$A:$J,4,0),IF($E681=2,INDEX(Sheet2!H:H,MATCH($C681,Sheet2!$A:$A,0)),G680))</f>
        <v>3002</v>
      </c>
      <c r="H681" s="3">
        <f>IF(AND($D681=1,$E681=1),VLOOKUP($C681,Sheet2!$A:$J,5,0),IF($E681=2,INDEX(Sheet2!I:I,MATCH($C681,Sheet2!$A:$A,0)),H680))</f>
        <v>3003</v>
      </c>
      <c r="I681" s="3">
        <f>IF(AND($D681=1,$E681=1),VLOOKUP($C681,Sheet2!$A:$J,6,0),IF($E681=2,INDEX(Sheet2!J:J,MATCH($C681,Sheet2!$A:$A,0)),I680))</f>
        <v>0</v>
      </c>
      <c r="K681" s="31">
        <v>0</v>
      </c>
      <c r="L681" s="31">
        <v>0</v>
      </c>
      <c r="M681" s="31">
        <v>0</v>
      </c>
      <c r="N681" s="27">
        <f>VLOOKUP(B681,Sheet5!$D:$G,3,0)</f>
        <v>33</v>
      </c>
      <c r="O681" s="27">
        <f>VLOOKUP(B681,Sheet5!$D:$G,4,0)</f>
        <v>32</v>
      </c>
      <c r="P681" s="27" t="s">
        <v>57</v>
      </c>
      <c r="Q681" s="27">
        <f>IFERROR(VLOOKUP(R681,Sheet2!V:X,3,FALSE),VLOOKUP(B681,Sheet5!D:H,5,0))</f>
        <v>340020003</v>
      </c>
      <c r="R681" s="27" t="str">
        <f>IF(E681=2,INDEX(Sheet2!P:P,MATCH(C681,Sheet2!A:A,0)),INDEX(Sheet2!AB:AB,MATCH(N681,Sheet2!AA:AA,0)))</f>
        <v>抵抗强化</v>
      </c>
      <c r="S681" s="27" t="str">
        <f>IF($E681=2,INDEX(Sheet2!Q:Q,MATCH($C681,Sheet2!$A:$A,0)),IF(OR(N681=3,N681=8,N681=13,,N681=38),INDEX(Sheet2!$AC:$AC,MATCH($N681,Sheet2!$AA:$AA,0))&amp;O681,INDEX(Sheet2!$AC:$AC,MATCH($N681,Sheet2!$AA:$AA,0))&amp;(O681/10)&amp;"%"))</f>
        <v>觉醒后基础效果抵抗增加3.2%</v>
      </c>
      <c r="T681" s="3" t="str">
        <f>INDEX(Sheet6!G:G,MATCH(B681,Sheet6!A:A,0))</f>
        <v>1210006,20</v>
      </c>
      <c r="U681" s="3">
        <v>1120001</v>
      </c>
      <c r="V681" s="3">
        <f>INDEX(Sheet6!H:H,MATCH(B681,Sheet6!A:A,0))</f>
        <v>21500</v>
      </c>
      <c r="W681" s="23">
        <v>0</v>
      </c>
      <c r="X681" s="3" t="str">
        <f>VLOOKUP(B681,Sheet4!A:N,14,FALSE)</f>
        <v>1210001,28|1210002,28|1210003,56</v>
      </c>
      <c r="Y681" s="23">
        <v>1120001</v>
      </c>
      <c r="Z681" s="23">
        <f t="shared" si="26"/>
        <v>215000</v>
      </c>
      <c r="AA681" s="27" t="str">
        <f>IF($E681=2,INDEX(Sheet2!Q:Q,MATCH($C681,Sheet2!$A:$A,0)),IF(OR(N681=3,N681=8,N681=13,,N681=38),INDEX(Sheet2!$AC:$AC,MATCH($N681,Sheet2!$AA:$AA,0))&amp;O681,INDEX(Sheet2!$AC:$AC,MATCH($N681,Sheet2!$AA:$AA,0))&amp;(O681/10)&amp;"%"))</f>
        <v>觉醒后基础效果抵抗增加3.2%</v>
      </c>
    </row>
    <row r="682" spans="1:27">
      <c r="A682" s="23" t="s">
        <v>53</v>
      </c>
      <c r="B682" s="23">
        <f t="shared" si="25"/>
        <v>3005</v>
      </c>
      <c r="C682" s="3">
        <v>30</v>
      </c>
      <c r="D682" s="3">
        <v>5</v>
      </c>
      <c r="E682" s="3">
        <f t="shared" si="33"/>
        <v>1</v>
      </c>
      <c r="F682" s="3">
        <f>IF(AND($D682=1,$E682=1),VLOOKUP($C682,Sheet2!$A:$J,3,0),IF($E682=2,INDEX(Sheet2!G:G,MATCH($C682,Sheet2!$A:$A,0)),F681))</f>
        <v>3001</v>
      </c>
      <c r="G682" s="3">
        <f>IF(AND($D682=1,$E682=1),VLOOKUP($C682,Sheet2!$A:$J,4,0),IF($E682=2,INDEX(Sheet2!H:H,MATCH($C682,Sheet2!$A:$A,0)),G681))</f>
        <v>3002</v>
      </c>
      <c r="H682" s="3">
        <f>IF(AND($D682=1,$E682=1),VLOOKUP($C682,Sheet2!$A:$J,5,0),IF($E682=2,INDEX(Sheet2!I:I,MATCH($C682,Sheet2!$A:$A,0)),H681))</f>
        <v>3003</v>
      </c>
      <c r="I682" s="3">
        <f>IF(AND($D682=1,$E682=1),VLOOKUP($C682,Sheet2!$A:$J,6,0),IF($E682=2,INDEX(Sheet2!J:J,MATCH($C682,Sheet2!$A:$A,0)),I681))</f>
        <v>0</v>
      </c>
      <c r="K682" s="31">
        <v>0</v>
      </c>
      <c r="L682" s="31">
        <v>0</v>
      </c>
      <c r="M682" s="31">
        <v>0</v>
      </c>
      <c r="N682" s="27">
        <f>VLOOKUP(B682,Sheet5!$D:$G,3,0)</f>
        <v>13</v>
      </c>
      <c r="O682" s="27">
        <f>VLOOKUP(B682,Sheet5!$D:$G,4,0)</f>
        <v>84</v>
      </c>
      <c r="P682" s="27" t="s">
        <v>58</v>
      </c>
      <c r="Q682" s="27">
        <f>IFERROR(VLOOKUP(R682,Sheet2!V:X,3,FALSE),VLOOKUP(B682,Sheet5!D:H,5,0))</f>
        <v>340020004</v>
      </c>
      <c r="R682" s="27" t="str">
        <f>IF(E682=2,INDEX(Sheet2!P:P,MATCH(C682,Sheet2!A:A,0)),INDEX(Sheet2!AB:AB,MATCH(N682,Sheet2!AA:AA,0)))</f>
        <v>防御强化</v>
      </c>
      <c r="S682" s="27" t="str">
        <f>IF($E682=2,INDEX(Sheet2!Q:Q,MATCH($C682,Sheet2!$A:$A,0)),IF(OR(N682=3,N682=8,N682=13,,N682=38),INDEX(Sheet2!$AC:$AC,MATCH($N682,Sheet2!$AA:$AA,0))&amp;O682,INDEX(Sheet2!$AC:$AC,MATCH($N682,Sheet2!$AA:$AA,0))&amp;(O682/10)&amp;"%"))</f>
        <v>觉醒后基础防御力增加84</v>
      </c>
      <c r="T682" s="3" t="str">
        <f>INDEX(Sheet6!G:G,MATCH(B682,Sheet6!A:A,0))</f>
        <v>1210006,24</v>
      </c>
      <c r="U682" s="3">
        <v>1120001</v>
      </c>
      <c r="V682" s="3">
        <f>INDEX(Sheet6!H:H,MATCH(B682,Sheet6!A:A,0))</f>
        <v>30000</v>
      </c>
      <c r="W682" s="23">
        <v>0</v>
      </c>
      <c r="X682" s="3" t="str">
        <f>VLOOKUP(B682,Sheet4!A:N,14,FALSE)</f>
        <v>1210001,40|1210002,40|1210003,80</v>
      </c>
      <c r="Y682" s="23">
        <v>1120001</v>
      </c>
      <c r="Z682" s="23">
        <f t="shared" si="26"/>
        <v>300000</v>
      </c>
      <c r="AA682" s="27" t="str">
        <f>IF($E682=2,INDEX(Sheet2!Q:Q,MATCH($C682,Sheet2!$A:$A,0)),IF(OR(N682=3,N682=8,N682=13,,N682=38),INDEX(Sheet2!$AC:$AC,MATCH($N682,Sheet2!$AA:$AA,0))&amp;O682,INDEX(Sheet2!$AC:$AC,MATCH($N682,Sheet2!$AA:$AA,0))&amp;(O682/10)&amp;"%"))</f>
        <v>觉醒后基础防御力增加84</v>
      </c>
    </row>
    <row r="683" spans="1:27">
      <c r="A683" s="23" t="s">
        <v>53</v>
      </c>
      <c r="B683" s="23">
        <f t="shared" si="25"/>
        <v>3006</v>
      </c>
      <c r="C683" s="3">
        <v>30</v>
      </c>
      <c r="D683" s="3">
        <v>6</v>
      </c>
      <c r="E683" s="3">
        <f t="shared" si="33"/>
        <v>1</v>
      </c>
      <c r="F683" s="3">
        <f>IF(AND($D683=1,$E683=1),VLOOKUP($C683,Sheet2!$A:$J,3,0),IF($E683=2,INDEX(Sheet2!G:G,MATCH($C683,Sheet2!$A:$A,0)),F682))</f>
        <v>3001</v>
      </c>
      <c r="G683" s="3">
        <f>IF(AND($D683=1,$E683=1),VLOOKUP($C683,Sheet2!$A:$J,4,0),IF($E683=2,INDEX(Sheet2!H:H,MATCH($C683,Sheet2!$A:$A,0)),G682))</f>
        <v>3002</v>
      </c>
      <c r="H683" s="3">
        <f>IF(AND($D683=1,$E683=1),VLOOKUP($C683,Sheet2!$A:$J,5,0),IF($E683=2,INDEX(Sheet2!I:I,MATCH($C683,Sheet2!$A:$A,0)),H682))</f>
        <v>3003</v>
      </c>
      <c r="I683" s="3">
        <f>IF(AND($D683=1,$E683=1),VLOOKUP($C683,Sheet2!$A:$J,6,0),IF($E683=2,INDEX(Sheet2!J:J,MATCH($C683,Sheet2!$A:$A,0)),I682))</f>
        <v>0</v>
      </c>
      <c r="K683" s="31">
        <v>0</v>
      </c>
      <c r="L683" s="31">
        <v>0</v>
      </c>
      <c r="M683" s="31">
        <v>0</v>
      </c>
      <c r="N683" s="27">
        <f>VLOOKUP(B683,Sheet5!$D:$G,3,0)</f>
        <v>3</v>
      </c>
      <c r="O683" s="27">
        <f>VLOOKUP(B683,Sheet5!$D:$G,4,0)</f>
        <v>768</v>
      </c>
      <c r="P683" s="27" t="s">
        <v>59</v>
      </c>
      <c r="Q683" s="27">
        <f>IFERROR(VLOOKUP(R683,Sheet2!V:X,3,FALSE),VLOOKUP(B683,Sheet5!D:H,5,0))</f>
        <v>340020010</v>
      </c>
      <c r="R683" s="27" t="str">
        <f>IF(E683=2,INDEX(Sheet2!P:P,MATCH(C683,Sheet2!A:A,0)),INDEX(Sheet2!AB:AB,MATCH(N683,Sheet2!AA:AA,0)))</f>
        <v>生命强化</v>
      </c>
      <c r="S683" s="27" t="str">
        <f>IF($E683=2,INDEX(Sheet2!Q:Q,MATCH($C683,Sheet2!$A:$A,0)),IF(OR(N683=3,N683=8,N683=13,,N683=38),INDEX(Sheet2!$AC:$AC,MATCH($N683,Sheet2!$AA:$AA,0))&amp;O683,INDEX(Sheet2!$AC:$AC,MATCH($N683,Sheet2!$AA:$AA,0))&amp;(O683/10)&amp;"%"))</f>
        <v>觉醒后基础生命上限增加768</v>
      </c>
      <c r="T683" s="3" t="str">
        <f>INDEX(Sheet6!G:G,MATCH(B683,Sheet6!A:A,0))</f>
        <v>1210006,28</v>
      </c>
      <c r="U683" s="3">
        <v>1120001</v>
      </c>
      <c r="V683" s="3">
        <f>INDEX(Sheet6!H:H,MATCH(B683,Sheet6!A:A,0))</f>
        <v>41200</v>
      </c>
      <c r="W683" s="23">
        <v>0</v>
      </c>
      <c r="X683" s="3" t="str">
        <f>VLOOKUP(B683,Sheet4!A:N,14,FALSE)</f>
        <v>1210001,54|1210002,54|1210003,108</v>
      </c>
      <c r="Y683" s="23">
        <v>1120001</v>
      </c>
      <c r="Z683" s="23">
        <f t="shared" si="26"/>
        <v>412000</v>
      </c>
      <c r="AA683" s="27" t="str">
        <f>IF($E683=2,INDEX(Sheet2!Q:Q,MATCH($C683,Sheet2!$A:$A,0)),IF(OR(N683=3,N683=8,N683=13,,N683=38),INDEX(Sheet2!$AC:$AC,MATCH($N683,Sheet2!$AA:$AA,0))&amp;O683,INDEX(Sheet2!$AC:$AC,MATCH($N683,Sheet2!$AA:$AA,0))&amp;(O683/10)&amp;"%"))</f>
        <v>觉醒后基础生命上限增加768</v>
      </c>
    </row>
    <row r="684" spans="1:27">
      <c r="A684" s="23" t="s">
        <v>53</v>
      </c>
      <c r="B684" s="23">
        <f t="shared" si="25"/>
        <v>3007</v>
      </c>
      <c r="C684" s="3">
        <v>30</v>
      </c>
      <c r="D684" s="3">
        <v>7</v>
      </c>
      <c r="E684" s="3">
        <f t="shared" si="33"/>
        <v>1</v>
      </c>
      <c r="F684" s="3">
        <f>IF(AND($D684=1,$E684=1),VLOOKUP($C684,Sheet2!$A:$J,3,0),IF($E684=2,INDEX(Sheet2!G:G,MATCH($C684,Sheet2!$A:$A,0)),F683))</f>
        <v>3001</v>
      </c>
      <c r="G684" s="3">
        <f>IF(AND($D684=1,$E684=1),VLOOKUP($C684,Sheet2!$A:$J,4,0),IF($E684=2,INDEX(Sheet2!H:H,MATCH($C684,Sheet2!$A:$A,0)),G683))</f>
        <v>3002</v>
      </c>
      <c r="H684" s="3">
        <f>IF(AND($D684=1,$E684=1),VLOOKUP($C684,Sheet2!$A:$J,5,0),IF($E684=2,INDEX(Sheet2!I:I,MATCH($C684,Sheet2!$A:$A,0)),H683))</f>
        <v>3003</v>
      </c>
      <c r="I684" s="3">
        <f>IF(AND($D684=1,$E684=1),VLOOKUP($C684,Sheet2!$A:$J,6,0),IF($E684=2,INDEX(Sheet2!J:J,MATCH($C684,Sheet2!$A:$A,0)),I683))</f>
        <v>0</v>
      </c>
      <c r="K684" s="31">
        <v>0</v>
      </c>
      <c r="L684" s="31">
        <v>0</v>
      </c>
      <c r="M684" s="31">
        <v>0</v>
      </c>
      <c r="N684" s="27">
        <f>VLOOKUP(B684,Sheet5!$D:$G,3,0)</f>
        <v>4</v>
      </c>
      <c r="O684" s="27">
        <f>VLOOKUP(B684,Sheet5!$D:$G,4,0)</f>
        <v>150</v>
      </c>
      <c r="P684" s="27" t="s">
        <v>60</v>
      </c>
      <c r="Q684" s="27">
        <f>IFERROR(VLOOKUP(R684,Sheet2!V:X,3,FALSE),VLOOKUP(B684,Sheet5!D:H,5,0))</f>
        <v>340020010</v>
      </c>
      <c r="R684" s="27" t="str">
        <f>IF(E684=2,INDEX(Sheet2!P:P,MATCH(C684,Sheet2!A:A,0)),INDEX(Sheet2!AB:AB,MATCH(N684,Sheet2!AA:AA,0)))</f>
        <v>生命强化</v>
      </c>
      <c r="S684" s="27" t="str">
        <f>IF($E684=2,INDEX(Sheet2!Q:Q,MATCH($C684,Sheet2!$A:$A,0)),IF(OR(N684=3,N684=8,N684=13,,N684=38),INDEX(Sheet2!$AC:$AC,MATCH($N684,Sheet2!$AA:$AA,0))&amp;O684,INDEX(Sheet2!$AC:$AC,MATCH($N684,Sheet2!$AA:$AA,0))&amp;(O684/10)&amp;"%"))</f>
        <v>觉醒后基础生命上限增加15%</v>
      </c>
      <c r="T684" s="3" t="str">
        <f>INDEX(Sheet6!G:G,MATCH(B684,Sheet6!A:A,0))</f>
        <v>1210009,12</v>
      </c>
      <c r="U684" s="3">
        <v>1120001</v>
      </c>
      <c r="V684" s="3">
        <f>INDEX(Sheet6!H:H,MATCH(B684,Sheet6!A:A,0))</f>
        <v>55600</v>
      </c>
      <c r="W684" s="23">
        <v>0</v>
      </c>
      <c r="X684" s="3" t="str">
        <f>VLOOKUP(B684,Sheet4!A:N,14,FALSE)</f>
        <v>1210001,70|1210002,70|1210003,140</v>
      </c>
      <c r="Y684" s="23">
        <v>1120001</v>
      </c>
      <c r="Z684" s="23">
        <f t="shared" si="26"/>
        <v>556000</v>
      </c>
      <c r="AA684" s="27" t="str">
        <f>IF($E684=2,INDEX(Sheet2!Q:Q,MATCH($C684,Sheet2!$A:$A,0)),IF(OR(N684=3,N684=8,N684=13,,N684=38),INDEX(Sheet2!$AC:$AC,MATCH($N684,Sheet2!$AA:$AA,0))&amp;O684,INDEX(Sheet2!$AC:$AC,MATCH($N684,Sheet2!$AA:$AA,0))&amp;(O684/10)&amp;"%"))</f>
        <v>觉醒后基础生命上限增加15%</v>
      </c>
    </row>
    <row r="685" spans="1:27">
      <c r="A685" s="23" t="s">
        <v>53</v>
      </c>
      <c r="B685" s="23">
        <f t="shared" ref="B685:B705" si="35">C685*100+D685</f>
        <v>3008</v>
      </c>
      <c r="C685" s="3">
        <v>30</v>
      </c>
      <c r="D685" s="3">
        <v>8</v>
      </c>
      <c r="E685" s="3">
        <f t="shared" si="33"/>
        <v>1</v>
      </c>
      <c r="F685" s="3">
        <f>IF(AND($D685=1,$E685=1),VLOOKUP($C685,Sheet2!$A:$J,3,0),IF($E685=2,INDEX(Sheet2!G:G,MATCH($C685,Sheet2!$A:$A,0)),F684))</f>
        <v>3001</v>
      </c>
      <c r="G685" s="3">
        <f>IF(AND($D685=1,$E685=1),VLOOKUP($C685,Sheet2!$A:$J,4,0),IF($E685=2,INDEX(Sheet2!H:H,MATCH($C685,Sheet2!$A:$A,0)),G684))</f>
        <v>3002</v>
      </c>
      <c r="H685" s="3">
        <f>IF(AND($D685=1,$E685=1),VLOOKUP($C685,Sheet2!$A:$J,5,0),IF($E685=2,INDEX(Sheet2!I:I,MATCH($C685,Sheet2!$A:$A,0)),H684))</f>
        <v>3003</v>
      </c>
      <c r="I685" s="3">
        <f>IF(AND($D685=1,$E685=1),VLOOKUP($C685,Sheet2!$A:$J,6,0),IF($E685=2,INDEX(Sheet2!J:J,MATCH($C685,Sheet2!$A:$A,0)),I684))</f>
        <v>0</v>
      </c>
      <c r="K685" s="31">
        <v>0</v>
      </c>
      <c r="L685" s="31">
        <v>0</v>
      </c>
      <c r="M685" s="31">
        <v>0</v>
      </c>
      <c r="N685" s="27">
        <f>VLOOKUP(B685,Sheet5!$D:$G,3,0)</f>
        <v>13</v>
      </c>
      <c r="O685" s="27">
        <f>VLOOKUP(B685,Sheet5!$D:$G,4,0)</f>
        <v>42</v>
      </c>
      <c r="P685" s="27" t="s">
        <v>54</v>
      </c>
      <c r="Q685" s="27">
        <f>IFERROR(VLOOKUP(R685,Sheet2!V:X,3,FALSE),VLOOKUP(B685,Sheet5!D:H,5,0))</f>
        <v>340020005</v>
      </c>
      <c r="R685" s="27" t="str">
        <f>IF($E685=2,INDEX(Sheet2!P:P,MATCH($C685,Sheet2!$A:$A,0)),INDEX(Sheet2!$AB:$AB,MATCH($N685,Sheet2!$AA:$AA,0)))</f>
        <v>防御强化</v>
      </c>
      <c r="S685" s="27" t="str">
        <f>IF($E685=2,INDEX(Sheet2!Q:Q,MATCH($C685,Sheet2!$A:$A,0)),IF(OR(N685=3,N685=8,N685=13,,N685=38),INDEX(Sheet2!$AC:$AC,MATCH($N685,Sheet2!$AA:$AA,0))&amp;O685,INDEX(Sheet2!$AC:$AC,MATCH($N685,Sheet2!$AA:$AA,0))&amp;(O685/10)&amp;"%"))</f>
        <v>觉醒后基础防御力增加42</v>
      </c>
      <c r="T685" s="3" t="str">
        <f>INDEX(Sheet6!G:G,MATCH(B685,Sheet6!A:A,0))</f>
        <v>1210009,4|1430003,1</v>
      </c>
      <c r="U685" s="3">
        <v>1120001</v>
      </c>
      <c r="V685" s="3">
        <f>INDEX(Sheet6!H:H,MATCH(B685,Sheet6!A:A,0))</f>
        <v>12450</v>
      </c>
      <c r="W685" s="23">
        <v>0</v>
      </c>
      <c r="X685" s="3" t="s">
        <v>1370</v>
      </c>
      <c r="Y685" s="23">
        <v>1120001</v>
      </c>
      <c r="Z685" s="23">
        <v>66000</v>
      </c>
      <c r="AA685" s="27" t="str">
        <f>IF($E685=2,INDEX(Sheet2!Q:Q,MATCH($C685,Sheet2!$A:$A,0)),IF(OR(N685=3,N685=8,N685=13,,N685=38),INDEX(Sheet2!$AC:$AC,MATCH($N685,Sheet2!$AA:$AA,0))&amp;O685,INDEX(Sheet2!$AC:$AC,MATCH($N685,Sheet2!$AA:$AA,0))&amp;(O685/10)&amp;"%"))</f>
        <v>觉醒后基础防御力增加42</v>
      </c>
    </row>
    <row r="686" spans="1:27">
      <c r="A686" s="23" t="s">
        <v>53</v>
      </c>
      <c r="B686" s="23">
        <f t="shared" si="35"/>
        <v>3009</v>
      </c>
      <c r="C686" s="3">
        <v>30</v>
      </c>
      <c r="D686" s="3">
        <v>9</v>
      </c>
      <c r="E686" s="3">
        <f t="shared" si="33"/>
        <v>1</v>
      </c>
      <c r="F686" s="3">
        <f>IF(AND($D686=1,$E686=1),VLOOKUP($C686,Sheet2!$A:$J,3,0),IF($E686=2,INDEX(Sheet2!G:G,MATCH($C686,Sheet2!$A:$A,0)),F685))</f>
        <v>3001</v>
      </c>
      <c r="G686" s="3">
        <f>IF(AND($D686=1,$E686=1),VLOOKUP($C686,Sheet2!$A:$J,4,0),IF($E686=2,INDEX(Sheet2!H:H,MATCH($C686,Sheet2!$A:$A,0)),G685))</f>
        <v>3002</v>
      </c>
      <c r="H686" s="3">
        <f>IF(AND($D686=1,$E686=1),VLOOKUP($C686,Sheet2!$A:$J,5,0),IF($E686=2,INDEX(Sheet2!I:I,MATCH($C686,Sheet2!$A:$A,0)),H685))</f>
        <v>3003</v>
      </c>
      <c r="I686" s="3">
        <f>IF(AND($D686=1,$E686=1),VLOOKUP($C686,Sheet2!$A:$J,6,0),IF($E686=2,INDEX(Sheet2!J:J,MATCH($C686,Sheet2!$A:$A,0)),I685))</f>
        <v>0</v>
      </c>
      <c r="K686" s="31">
        <v>0</v>
      </c>
      <c r="L686" s="31">
        <v>0</v>
      </c>
      <c r="M686" s="31">
        <v>0</v>
      </c>
      <c r="N686" s="27">
        <f>VLOOKUP(B686,Sheet5!$D:$G,3,0)</f>
        <v>3</v>
      </c>
      <c r="O686" s="27">
        <f>VLOOKUP(B686,Sheet5!$D:$G,4,0)</f>
        <v>384</v>
      </c>
      <c r="P686" s="27" t="s">
        <v>55</v>
      </c>
      <c r="Q686" s="27">
        <f>IFERROR(VLOOKUP(R686,Sheet2!V:X,3,FALSE),VLOOKUP(B686,Sheet5!D:H,5,0))</f>
        <v>340020009</v>
      </c>
      <c r="R686" s="27" t="str">
        <f>IF(E686=2,INDEX(Sheet2!P:P,MATCH(C686,Sheet2!A:A,0)),INDEX(Sheet2!AB:AB,MATCH(N686,Sheet2!AA:AA,0)))</f>
        <v>生命强化</v>
      </c>
      <c r="S686" s="27" t="str">
        <f>IF($E686=2,INDEX(Sheet2!Q:Q,MATCH($C686,Sheet2!$A:$A,0)),IF(OR(N686=3,N686=8,N686=13,,N686=38),INDEX(Sheet2!$AC:$AC,MATCH($N686,Sheet2!$AA:$AA,0))&amp;O686,INDEX(Sheet2!$AC:$AC,MATCH($N686,Sheet2!$AA:$AA,0))&amp;(O686/10)&amp;"%"))</f>
        <v>觉醒后基础生命上限增加384</v>
      </c>
      <c r="T686" s="3" t="str">
        <f>INDEX(Sheet6!G:G,MATCH(B686,Sheet6!A:A,0))</f>
        <v>1210009,5|1430003,2</v>
      </c>
      <c r="U686" s="3">
        <v>1120001</v>
      </c>
      <c r="V686" s="3">
        <f>INDEX(Sheet6!H:H,MATCH(B686,Sheet6!A:A,0))</f>
        <v>14400</v>
      </c>
      <c r="W686" s="23">
        <v>0</v>
      </c>
      <c r="X686" s="3" t="s">
        <v>1323</v>
      </c>
      <c r="Y686" s="23">
        <v>1120001</v>
      </c>
      <c r="Z686" s="23">
        <v>76000</v>
      </c>
      <c r="AA686" s="27" t="str">
        <f>IF($E686=2,INDEX(Sheet2!Q:Q,MATCH($C686,Sheet2!$A:$A,0)),IF(OR(N686=3,N686=8,N686=13,,N686=38),INDEX(Sheet2!$AC:$AC,MATCH($N686,Sheet2!$AA:$AA,0))&amp;O686,INDEX(Sheet2!$AC:$AC,MATCH($N686,Sheet2!$AA:$AA,0))&amp;(O686/10)&amp;"%"))</f>
        <v>觉醒后基础生命上限增加384</v>
      </c>
    </row>
    <row r="687" spans="1:27">
      <c r="A687" s="23" t="s">
        <v>53</v>
      </c>
      <c r="B687" s="23">
        <f t="shared" si="35"/>
        <v>3010</v>
      </c>
      <c r="C687" s="3">
        <v>30</v>
      </c>
      <c r="D687" s="3">
        <v>10</v>
      </c>
      <c r="E687" s="3">
        <f t="shared" si="33"/>
        <v>1</v>
      </c>
      <c r="F687" s="3">
        <f>IF(AND($D687=1,$E687=1),VLOOKUP($C687,Sheet2!$A:$J,3,0),IF($E687=2,INDEX(Sheet2!G:G,MATCH($C687,Sheet2!$A:$A,0)),F686))</f>
        <v>3001</v>
      </c>
      <c r="G687" s="3">
        <f>IF(AND($D687=1,$E687=1),VLOOKUP($C687,Sheet2!$A:$J,4,0),IF($E687=2,INDEX(Sheet2!H:H,MATCH($C687,Sheet2!$A:$A,0)),G686))</f>
        <v>3002</v>
      </c>
      <c r="H687" s="3">
        <f>IF(AND($D687=1,$E687=1),VLOOKUP($C687,Sheet2!$A:$J,5,0),IF($E687=2,INDEX(Sheet2!I:I,MATCH($C687,Sheet2!$A:$A,0)),H686))</f>
        <v>3003</v>
      </c>
      <c r="I687" s="3">
        <f>IF(AND($D687=1,$E687=1),VLOOKUP($C687,Sheet2!$A:$J,6,0),IF($E687=2,INDEX(Sheet2!J:J,MATCH($C687,Sheet2!$A:$A,0)),I686))</f>
        <v>0</v>
      </c>
      <c r="K687" s="31">
        <v>0</v>
      </c>
      <c r="L687" s="31">
        <v>0</v>
      </c>
      <c r="M687" s="31">
        <v>0</v>
      </c>
      <c r="N687" s="27">
        <f>VLOOKUP(B687,Sheet5!$D:$G,3,0)</f>
        <v>3</v>
      </c>
      <c r="O687" s="27">
        <f>VLOOKUP(B687,Sheet5!$D:$G,4,0)</f>
        <v>384</v>
      </c>
      <c r="P687" s="27" t="s">
        <v>56</v>
      </c>
      <c r="Q687" s="27">
        <f>IFERROR(VLOOKUP(R687,Sheet2!V:X,3,FALSE),VLOOKUP(B687,Sheet5!D:H,5,0))</f>
        <v>340020009</v>
      </c>
      <c r="R687" s="27" t="str">
        <f>IF(E687=2,INDEX(Sheet2!P:P,MATCH(C687,Sheet2!A:A,0)),INDEX(Sheet2!AB:AB,MATCH(N687,Sheet2!AA:AA,0)))</f>
        <v>生命强化</v>
      </c>
      <c r="S687" s="27" t="str">
        <f>IF($E687=2,INDEX(Sheet2!Q:Q,MATCH($C687,Sheet2!$A:$A,0)),IF(OR(N687=3,N687=8,N687=13,,N687=38),INDEX(Sheet2!$AC:$AC,MATCH($N687,Sheet2!$AA:$AA,0))&amp;O687,INDEX(Sheet2!$AC:$AC,MATCH($N687,Sheet2!$AA:$AA,0))&amp;(O687/10)&amp;"%"))</f>
        <v>觉醒后基础生命上限增加384</v>
      </c>
      <c r="T687" s="3" t="str">
        <f>INDEX(Sheet6!G:G,MATCH(B687,Sheet6!A:A,0))</f>
        <v>1210009,7|1430003,3</v>
      </c>
      <c r="U687" s="3">
        <v>1120001</v>
      </c>
      <c r="V687" s="3">
        <f>INDEX(Sheet6!H:H,MATCH(B687,Sheet6!A:A,0))</f>
        <v>21600</v>
      </c>
      <c r="W687" s="23">
        <v>0</v>
      </c>
      <c r="X687" s="3" t="s">
        <v>1371</v>
      </c>
      <c r="Y687" s="23">
        <v>1120001</v>
      </c>
      <c r="Z687" s="23">
        <v>115000</v>
      </c>
      <c r="AA687" s="27" t="str">
        <f>IF($E687=2,INDEX(Sheet2!Q:Q,MATCH($C687,Sheet2!$A:$A,0)),IF(OR(N687=3,N687=8,N687=13,,N687=38),INDEX(Sheet2!$AC:$AC,MATCH($N687,Sheet2!$AA:$AA,0))&amp;O687,INDEX(Sheet2!$AC:$AC,MATCH($N687,Sheet2!$AA:$AA,0))&amp;(O687/10)&amp;"%"))</f>
        <v>觉醒后基础生命上限增加384</v>
      </c>
    </row>
    <row r="688" spans="1:27">
      <c r="A688" s="23" t="s">
        <v>53</v>
      </c>
      <c r="B688" s="23">
        <f t="shared" si="35"/>
        <v>3011</v>
      </c>
      <c r="C688" s="3">
        <v>30</v>
      </c>
      <c r="D688" s="3">
        <v>11</v>
      </c>
      <c r="E688" s="3">
        <f t="shared" si="33"/>
        <v>1</v>
      </c>
      <c r="F688" s="3">
        <f>IF(AND($D688=1,$E688=1),VLOOKUP($C688,Sheet2!$A:$J,3,0),IF($E688=2,INDEX(Sheet2!G:G,MATCH($C688,Sheet2!$A:$A,0)),F687))</f>
        <v>3001</v>
      </c>
      <c r="G688" s="3">
        <f>IF(AND($D688=1,$E688=1),VLOOKUP($C688,Sheet2!$A:$J,4,0),IF($E688=2,INDEX(Sheet2!H:H,MATCH($C688,Sheet2!$A:$A,0)),G687))</f>
        <v>3002</v>
      </c>
      <c r="H688" s="3">
        <f>IF(AND($D688=1,$E688=1),VLOOKUP($C688,Sheet2!$A:$J,5,0),IF($E688=2,INDEX(Sheet2!I:I,MATCH($C688,Sheet2!$A:$A,0)),H687))</f>
        <v>3003</v>
      </c>
      <c r="I688" s="3">
        <f>IF(AND($D688=1,$E688=1),VLOOKUP($C688,Sheet2!$A:$J,6,0),IF($E688=2,INDEX(Sheet2!J:J,MATCH($C688,Sheet2!$A:$A,0)),I687))</f>
        <v>0</v>
      </c>
      <c r="K688" s="31">
        <v>0</v>
      </c>
      <c r="L688" s="31">
        <v>0</v>
      </c>
      <c r="M688" s="31">
        <v>0</v>
      </c>
      <c r="N688" s="27">
        <f>VLOOKUP(B688,Sheet5!$D:$G,3,0)</f>
        <v>33</v>
      </c>
      <c r="O688" s="27">
        <f>VLOOKUP(B688,Sheet5!$D:$G,4,0)</f>
        <v>32</v>
      </c>
      <c r="P688" s="27" t="s">
        <v>57</v>
      </c>
      <c r="Q688" s="27">
        <f>IFERROR(VLOOKUP(R688,Sheet2!V:X,3,FALSE),VLOOKUP(B688,Sheet5!D:H,5,0))</f>
        <v>340020003</v>
      </c>
      <c r="R688" s="27" t="str">
        <f>IF(E688=2,INDEX(Sheet2!P:P,MATCH(C688,Sheet2!A:A,0)),INDEX(Sheet2!AB:AB,MATCH(N688,Sheet2!AA:AA,0)))</f>
        <v>抵抗强化</v>
      </c>
      <c r="S688" s="27" t="str">
        <f>IF($E688=2,INDEX(Sheet2!Q:Q,MATCH($C688,Sheet2!$A:$A,0)),IF(OR(N688=3,N688=8,N688=13,,N688=38),INDEX(Sheet2!$AC:$AC,MATCH($N688,Sheet2!$AA:$AA,0))&amp;O688,INDEX(Sheet2!$AC:$AC,MATCH($N688,Sheet2!$AA:$AA,0))&amp;(O688/10)&amp;"%"))</f>
        <v>觉醒后基础效果抵抗增加3.2%</v>
      </c>
      <c r="T688" s="3" t="str">
        <f>INDEX(Sheet6!G:G,MATCH(B688,Sheet6!A:A,0))</f>
        <v>1210009,10|1430003,4</v>
      </c>
      <c r="U688" s="3">
        <v>1120001</v>
      </c>
      <c r="V688" s="3">
        <f>INDEX(Sheet6!H:H,MATCH(B688,Sheet6!A:A,0))</f>
        <v>32250</v>
      </c>
      <c r="W688" s="23">
        <v>0</v>
      </c>
      <c r="X688" s="3" t="s">
        <v>1372</v>
      </c>
      <c r="Y688" s="23">
        <v>1120001</v>
      </c>
      <c r="Z688" s="23">
        <v>172000</v>
      </c>
      <c r="AA688" s="27" t="str">
        <f>IF($E688=2,INDEX(Sheet2!Q:Q,MATCH($C688,Sheet2!$A:$A,0)),IF(OR(N688=3,N688=8,N688=13,,N688=38),INDEX(Sheet2!$AC:$AC,MATCH($N688,Sheet2!$AA:$AA,0))&amp;O688,INDEX(Sheet2!$AC:$AC,MATCH($N688,Sheet2!$AA:$AA,0))&amp;(O688/10)&amp;"%"))</f>
        <v>觉醒后基础效果抵抗增加3.2%</v>
      </c>
    </row>
    <row r="689" spans="1:27">
      <c r="A689" s="23" t="s">
        <v>53</v>
      </c>
      <c r="B689" s="23">
        <f t="shared" si="35"/>
        <v>3012</v>
      </c>
      <c r="C689" s="3">
        <v>30</v>
      </c>
      <c r="D689" s="3">
        <v>12</v>
      </c>
      <c r="E689" s="3">
        <f t="shared" si="33"/>
        <v>1</v>
      </c>
      <c r="F689" s="3">
        <f>IF(AND($D689=1,$E689=1),VLOOKUP($C689,Sheet2!$A:$J,3,0),IF($E689=2,INDEX(Sheet2!G:G,MATCH($C689,Sheet2!$A:$A,0)),F688))</f>
        <v>3001</v>
      </c>
      <c r="G689" s="3">
        <f>IF(AND($D689=1,$E689=1),VLOOKUP($C689,Sheet2!$A:$J,4,0),IF($E689=2,INDEX(Sheet2!H:H,MATCH($C689,Sheet2!$A:$A,0)),G688))</f>
        <v>3002</v>
      </c>
      <c r="H689" s="3">
        <f>IF(AND($D689=1,$E689=1),VLOOKUP($C689,Sheet2!$A:$J,5,0),IF($E689=2,INDEX(Sheet2!I:I,MATCH($C689,Sheet2!$A:$A,0)),H688))</f>
        <v>3003</v>
      </c>
      <c r="I689" s="3">
        <f>IF(AND($D689=1,$E689=1),VLOOKUP($C689,Sheet2!$A:$J,6,0),IF($E689=2,INDEX(Sheet2!J:J,MATCH($C689,Sheet2!$A:$A,0)),I688))</f>
        <v>0</v>
      </c>
      <c r="K689" s="31">
        <v>0</v>
      </c>
      <c r="L689" s="31">
        <v>0</v>
      </c>
      <c r="M689" s="31">
        <v>0</v>
      </c>
      <c r="N689" s="27">
        <f>VLOOKUP(B689,Sheet5!$D:$G,3,0)</f>
        <v>13</v>
      </c>
      <c r="O689" s="27">
        <f>VLOOKUP(B689,Sheet5!$D:$G,4,0)</f>
        <v>84</v>
      </c>
      <c r="P689" s="27" t="s">
        <v>58</v>
      </c>
      <c r="Q689" s="27">
        <f>IFERROR(VLOOKUP(R689,Sheet2!V:X,3,FALSE),VLOOKUP(B689,Sheet5!D:H,5,0))</f>
        <v>340020004</v>
      </c>
      <c r="R689" s="27" t="str">
        <f>IF(E689=2,INDEX(Sheet2!P:P,MATCH(C689,Sheet2!A:A,0)),INDEX(Sheet2!AB:AB,MATCH(N689,Sheet2!AA:AA,0)))</f>
        <v>防御强化</v>
      </c>
      <c r="S689" s="27" t="str">
        <f>IF($E689=2,INDEX(Sheet2!Q:Q,MATCH($C689,Sheet2!$A:$A,0)),IF(OR(N689=3,N689=8,N689=13,,N689=38),INDEX(Sheet2!$AC:$AC,MATCH($N689,Sheet2!$AA:$AA,0))&amp;O689,INDEX(Sheet2!$AC:$AC,MATCH($N689,Sheet2!$AA:$AA,0))&amp;(O689/10)&amp;"%"))</f>
        <v>觉醒后基础防御力增加84</v>
      </c>
      <c r="T689" s="3" t="str">
        <f>INDEX(Sheet6!G:G,MATCH(B689,Sheet6!A:A,0))</f>
        <v>1210009,12|1430003,5</v>
      </c>
      <c r="U689" s="3">
        <v>1120001</v>
      </c>
      <c r="V689" s="3">
        <f>INDEX(Sheet6!H:H,MATCH(B689,Sheet6!A:A,0))</f>
        <v>45000</v>
      </c>
      <c r="W689" s="23">
        <v>0</v>
      </c>
      <c r="X689" s="3" t="s">
        <v>1373</v>
      </c>
      <c r="Y689" s="23">
        <v>1120001</v>
      </c>
      <c r="Z689" s="23">
        <v>240000</v>
      </c>
      <c r="AA689" s="27" t="str">
        <f>IF($E689=2,INDEX(Sheet2!Q:Q,MATCH($C689,Sheet2!$A:$A,0)),IF(OR(N689=3,N689=8,N689=13,,N689=38),INDEX(Sheet2!$AC:$AC,MATCH($N689,Sheet2!$AA:$AA,0))&amp;O689,INDEX(Sheet2!$AC:$AC,MATCH($N689,Sheet2!$AA:$AA,0))&amp;(O689/10)&amp;"%"))</f>
        <v>觉醒后基础防御力增加84</v>
      </c>
    </row>
    <row r="690" spans="1:27">
      <c r="A690" s="23" t="s">
        <v>53</v>
      </c>
      <c r="B690" s="23">
        <f t="shared" si="35"/>
        <v>3013</v>
      </c>
      <c r="C690" s="3">
        <v>30</v>
      </c>
      <c r="D690" s="3">
        <v>13</v>
      </c>
      <c r="E690" s="3">
        <f t="shared" si="33"/>
        <v>1</v>
      </c>
      <c r="F690" s="3">
        <f>IF(AND($D690=1,$E690=1),VLOOKUP($C690,Sheet2!$A:$J,3,0),IF($E690=2,INDEX(Sheet2!G:G,MATCH($C690,Sheet2!$A:$A,0)),F689))</f>
        <v>3001</v>
      </c>
      <c r="G690" s="3">
        <f>IF(AND($D690=1,$E690=1),VLOOKUP($C690,Sheet2!$A:$J,4,0),IF($E690=2,INDEX(Sheet2!H:H,MATCH($C690,Sheet2!$A:$A,0)),G689))</f>
        <v>3002</v>
      </c>
      <c r="H690" s="3">
        <f>IF(AND($D690=1,$E690=1),VLOOKUP($C690,Sheet2!$A:$J,5,0),IF($E690=2,INDEX(Sheet2!I:I,MATCH($C690,Sheet2!$A:$A,0)),H689))</f>
        <v>3003</v>
      </c>
      <c r="I690" s="3">
        <f>IF(AND($D690=1,$E690=1),VLOOKUP($C690,Sheet2!$A:$J,6,0),IF($E690=2,INDEX(Sheet2!J:J,MATCH($C690,Sheet2!$A:$A,0)),I689))</f>
        <v>0</v>
      </c>
      <c r="K690" s="31">
        <v>0</v>
      </c>
      <c r="L690" s="31">
        <v>0</v>
      </c>
      <c r="M690" s="31">
        <v>0</v>
      </c>
      <c r="N690" s="27">
        <f>VLOOKUP(B690,Sheet5!$D:$G,3,0)</f>
        <v>3</v>
      </c>
      <c r="O690" s="27">
        <f>VLOOKUP(B690,Sheet5!$D:$G,4,0)</f>
        <v>768</v>
      </c>
      <c r="P690" s="27" t="s">
        <v>59</v>
      </c>
      <c r="Q690" s="27">
        <f>IFERROR(VLOOKUP(R690,Sheet2!V:X,3,FALSE),VLOOKUP(B690,Sheet5!D:H,5,0))</f>
        <v>340020010</v>
      </c>
      <c r="R690" s="27" t="str">
        <f>IF(E690=2,INDEX(Sheet2!P:P,MATCH(C690,Sheet2!A:A,0)),INDEX(Sheet2!AB:AB,MATCH(N690,Sheet2!AA:AA,0)))</f>
        <v>生命强化</v>
      </c>
      <c r="S690" s="27" t="str">
        <f>IF($E690=2,INDEX(Sheet2!Q:Q,MATCH($C690,Sheet2!$A:$A,0)),IF(OR(N690=3,N690=8,N690=13,,N690=38),INDEX(Sheet2!$AC:$AC,MATCH($N690,Sheet2!$AA:$AA,0))&amp;O690,INDEX(Sheet2!$AC:$AC,MATCH($N690,Sheet2!$AA:$AA,0))&amp;(O690/10)&amp;"%"))</f>
        <v>觉醒后基础生命上限增加768</v>
      </c>
      <c r="T690" s="3" t="str">
        <f>INDEX(Sheet6!G:G,MATCH(B690,Sheet6!A:A,0))</f>
        <v>1210009,14|1430003,6</v>
      </c>
      <c r="U690" s="3">
        <v>1120001</v>
      </c>
      <c r="V690" s="3">
        <f>INDEX(Sheet6!H:H,MATCH(B690,Sheet6!A:A,0))</f>
        <v>61800</v>
      </c>
      <c r="W690" s="23">
        <v>0</v>
      </c>
      <c r="X690" s="3" t="s">
        <v>1374</v>
      </c>
      <c r="Y690" s="23">
        <v>1120001</v>
      </c>
      <c r="Z690" s="23">
        <v>329000</v>
      </c>
      <c r="AA690" s="27" t="str">
        <f>IF($E690=2,INDEX(Sheet2!Q:Q,MATCH($C690,Sheet2!$A:$A,0)),IF(OR(N690=3,N690=8,N690=13,,N690=38),INDEX(Sheet2!$AC:$AC,MATCH($N690,Sheet2!$AA:$AA,0))&amp;O690,INDEX(Sheet2!$AC:$AC,MATCH($N690,Sheet2!$AA:$AA,0))&amp;(O690/10)&amp;"%"))</f>
        <v>觉醒后基础生命上限增加768</v>
      </c>
    </row>
    <row r="691" spans="1:27">
      <c r="A691" s="23" t="s">
        <v>53</v>
      </c>
      <c r="B691" s="23">
        <f t="shared" si="35"/>
        <v>3014</v>
      </c>
      <c r="C691" s="3">
        <v>30</v>
      </c>
      <c r="D691" s="3">
        <v>14</v>
      </c>
      <c r="E691" s="3">
        <f t="shared" si="33"/>
        <v>2</v>
      </c>
      <c r="F691" s="3">
        <f>IF(AND($D691=1,$E691=1),VLOOKUP($C691,Sheet2!$A:$J,3,0),IF($E691=2,INDEX(Sheet2!G:G,MATCH($C691,Sheet2!$A:$A,0)+1),F690))</f>
        <v>3001</v>
      </c>
      <c r="G691" s="3">
        <f>IF(AND($D691=1,$E691=1),VLOOKUP($C691,Sheet2!$A:$J,4,0),IF($E691=2,INDEX(Sheet2!H:H,MATCH($C691,Sheet2!$A:$A,0)+1),G690))</f>
        <v>3002</v>
      </c>
      <c r="H691" s="3">
        <f>IF(AND($D691=1,$E691=1),VLOOKUP($C691,Sheet2!$A:$J,5,0),IF($E691=2,INDEX(Sheet2!I:I,MATCH($C691,Sheet2!$A:$A,0)+1),H690))</f>
        <v>3004</v>
      </c>
      <c r="I691" s="3">
        <f>IF(AND($D691=1,$E691=1),VLOOKUP($C691,Sheet2!$A:$J,6,0),IF($E691=2,INDEX(Sheet2!J:J,MATCH($C691,Sheet2!$A:$A,0)+1),I690))</f>
        <v>0</v>
      </c>
      <c r="K691" s="31">
        <v>0</v>
      </c>
      <c r="L691" s="31">
        <v>0</v>
      </c>
      <c r="M691" s="31">
        <v>0</v>
      </c>
      <c r="N691" s="27">
        <f>VLOOKUP(B691,Sheet5!$D:$G,3,0)</f>
        <v>0</v>
      </c>
      <c r="O691" s="27">
        <f>VLOOKUP(B691,Sheet5!$D:$G,4,0)</f>
        <v>0</v>
      </c>
      <c r="P691" s="27" t="s">
        <v>60</v>
      </c>
      <c r="Q691" s="27">
        <f>IFERROR(VLOOKUP(R691,Sheet2!V:X,3,FALSE),VLOOKUP(B691,Sheet5!D:H,5,0))</f>
        <v>311003003</v>
      </c>
      <c r="R691" s="27" t="str">
        <f>IF(E691=2,INDEX(Sheet2!P:P,MATCH(C691,Sheet2!A:A,0)+1),INDEX(Sheet2!AB:AB,MATCH(N691,Sheet2!AA:AA,0)))</f>
        <v>尽力说服</v>
      </c>
      <c r="S691" s="27" t="s">
        <v>2354</v>
      </c>
      <c r="T691" s="3" t="str">
        <f>INDEX(Sheet6!G:G,MATCH(B691,Sheet6!A:A,0))</f>
        <v>1430005,1</v>
      </c>
      <c r="U691" s="3">
        <v>1120001</v>
      </c>
      <c r="V691" s="3">
        <f>INDEX(Sheet6!H:H,MATCH(B691,Sheet6!A:A,0))</f>
        <v>83400</v>
      </c>
      <c r="W691" s="23">
        <v>0</v>
      </c>
      <c r="X691" s="3" t="s">
        <v>1326</v>
      </c>
      <c r="Y691" s="23">
        <v>1120001</v>
      </c>
      <c r="Z691" s="23">
        <v>444000</v>
      </c>
      <c r="AA691" s="27" t="str">
        <f>IF($E691=2,INDEX(Sheet2!Q:Q,MATCH($C691,Sheet2!$A:$A,0)+1),IF(OR(N691=3,N691=8,N691=13,,N691=38),INDEX(Sheet2!$AC:$AC,MATCH($N691,Sheet2!$AA:$AA,0))&amp;O691,INDEX(Sheet2!$AC:$AC,MATCH($N691,Sheet2!$AA:$AA,0))&amp;(O691/10)&amp;"%"))</f>
        <v>尝试和对面谈和投降，有&lt;color=#e56000&gt;15%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v>
      </c>
    </row>
    <row r="692" spans="1:27">
      <c r="A692" s="23" t="s">
        <v>53</v>
      </c>
      <c r="B692" s="23">
        <f t="shared" si="35"/>
        <v>3015</v>
      </c>
      <c r="C692" s="3">
        <v>30</v>
      </c>
      <c r="D692" s="3">
        <v>15</v>
      </c>
      <c r="E692" s="3">
        <f t="shared" si="33"/>
        <v>1</v>
      </c>
      <c r="F692" s="3">
        <f>IF(AND($D692=1,$E692=1),VLOOKUP($C692,Sheet2!$A:$J,3,0),IF($E692=2,INDEX(Sheet2!G:G,MATCH($C692,Sheet2!$A:$A,0)+1),F691))</f>
        <v>3001</v>
      </c>
      <c r="G692" s="3">
        <f>IF(AND($D692=1,$E692=1),VLOOKUP($C692,Sheet2!$A:$J,4,0),IF($E692=2,INDEX(Sheet2!H:H,MATCH($C692,Sheet2!$A:$A,0)+1),G691))</f>
        <v>3002</v>
      </c>
      <c r="H692" s="3">
        <f>IF(AND($D692=1,$E692=1),VLOOKUP($C692,Sheet2!$A:$J,5,0),IF($E692=2,INDEX(Sheet2!I:I,MATCH($C692,Sheet2!$A:$A,0)+1),H691))</f>
        <v>3004</v>
      </c>
      <c r="I692" s="3">
        <f>IF(AND($D692=1,$E692=1),VLOOKUP($C692,Sheet2!$A:$J,6,0),IF($E692=2,INDEX(Sheet2!J:J,MATCH($C692,Sheet2!$A:$A,0)+1),I691))</f>
        <v>0</v>
      </c>
      <c r="K692" s="31">
        <v>0</v>
      </c>
      <c r="L692" s="31">
        <v>0</v>
      </c>
      <c r="M692" s="31">
        <v>0</v>
      </c>
      <c r="N692" s="27">
        <f>VLOOKUP(B692,Sheet5!$D:$G,3,0)</f>
        <v>13</v>
      </c>
      <c r="O692" s="27">
        <f>VLOOKUP(B692,Sheet5!$D:$G,4,0)</f>
        <v>42</v>
      </c>
      <c r="P692" s="27" t="s">
        <v>54</v>
      </c>
      <c r="Q692" s="27">
        <f>IFERROR(VLOOKUP(R692,Sheet2!V:X,3,FALSE),VLOOKUP(B692,Sheet5!D:H,5,0))</f>
        <v>340020005</v>
      </c>
      <c r="R692" s="27" t="str">
        <f>IF($E692=2,INDEX(Sheet2!P:P,MATCH($C692,Sheet2!$A:$A,0)),INDEX(Sheet2!$AB:$AB,MATCH($N692,Sheet2!$AA:$AA,0)))</f>
        <v>防御强化</v>
      </c>
      <c r="S692" s="27" t="str">
        <f>IF($E692=2,INDEX(Sheet2!Q:Q,MATCH($C692,Sheet2!$A:$A,0)),IF(OR(N692=3,N692=8,N692=13,,N692=38),INDEX(Sheet2!$AC:$AC,MATCH($N692,Sheet2!$AA:$AA,0))&amp;O692,INDEX(Sheet2!$AC:$AC,MATCH($N692,Sheet2!$AA:$AA,0))&amp;(O692/10)&amp;"%"))</f>
        <v>觉醒后基础防御力增加42</v>
      </c>
      <c r="T692" s="3" t="str">
        <f>INDEX(Sheet6!G:G,MATCH(B692,Sheet6!A:A,0))</f>
        <v>1210009,5|1430003,3</v>
      </c>
      <c r="U692" s="3">
        <v>1120001</v>
      </c>
      <c r="V692" s="3">
        <f>INDEX(Sheet6!H:H,MATCH(B692,Sheet6!A:A,0))</f>
        <v>16600</v>
      </c>
      <c r="W692" s="23">
        <v>0</v>
      </c>
      <c r="X692" s="3" t="s">
        <v>1370</v>
      </c>
      <c r="Y692" s="23">
        <v>1120001</v>
      </c>
      <c r="Z692" s="23">
        <v>66000</v>
      </c>
      <c r="AA692" s="27" t="str">
        <f>IF($E692=2,INDEX(Sheet2!Q:Q,MATCH($C692,Sheet2!$A:$A,0)),IF(OR(N692=3,N692=8,N692=13,,N692=38),INDEX(Sheet2!$AC:$AC,MATCH($N692,Sheet2!$AA:$AA,0))&amp;O692,INDEX(Sheet2!$AC:$AC,MATCH($N692,Sheet2!$AA:$AA,0))&amp;(O692/10)&amp;"%"))</f>
        <v>觉醒后基础防御力增加42</v>
      </c>
    </row>
    <row r="693" spans="1:27">
      <c r="A693" s="23" t="s">
        <v>53</v>
      </c>
      <c r="B693" s="23">
        <f t="shared" si="35"/>
        <v>3016</v>
      </c>
      <c r="C693" s="3">
        <v>30</v>
      </c>
      <c r="D693" s="3">
        <v>16</v>
      </c>
      <c r="E693" s="3">
        <f t="shared" si="33"/>
        <v>1</v>
      </c>
      <c r="F693" s="3">
        <f>IF(AND($D693=1,$E693=1),VLOOKUP($C693,Sheet2!$A:$J,3,0),IF($E693=2,INDEX(Sheet2!G:G,MATCH($C693,Sheet2!$A:$A,0)+1),F692))</f>
        <v>3001</v>
      </c>
      <c r="G693" s="3">
        <f>IF(AND($D693=1,$E693=1),VLOOKUP($C693,Sheet2!$A:$J,4,0),IF($E693=2,INDEX(Sheet2!H:H,MATCH($C693,Sheet2!$A:$A,0)+1),G692))</f>
        <v>3002</v>
      </c>
      <c r="H693" s="3">
        <f>IF(AND($D693=1,$E693=1),VLOOKUP($C693,Sheet2!$A:$J,5,0),IF($E693=2,INDEX(Sheet2!I:I,MATCH($C693,Sheet2!$A:$A,0)+1),H692))</f>
        <v>3004</v>
      </c>
      <c r="I693" s="3">
        <f>IF(AND($D693=1,$E693=1),VLOOKUP($C693,Sheet2!$A:$J,6,0),IF($E693=2,INDEX(Sheet2!J:J,MATCH($C693,Sheet2!$A:$A,0)+1),I692))</f>
        <v>0</v>
      </c>
      <c r="K693" s="31">
        <v>0</v>
      </c>
      <c r="L693" s="31">
        <v>0</v>
      </c>
      <c r="M693" s="31">
        <v>0</v>
      </c>
      <c r="N693" s="27">
        <f>VLOOKUP(B693,Sheet5!$D:$G,3,0)</f>
        <v>3</v>
      </c>
      <c r="O693" s="27">
        <f>VLOOKUP(B693,Sheet5!$D:$G,4,0)</f>
        <v>384</v>
      </c>
      <c r="P693" s="27" t="s">
        <v>55</v>
      </c>
      <c r="Q693" s="27">
        <f>IFERROR(VLOOKUP(R693,Sheet2!V:X,3,FALSE),VLOOKUP(B693,Sheet5!D:H,5,0))</f>
        <v>340020009</v>
      </c>
      <c r="R693" s="27" t="str">
        <f>IF(E693=2,INDEX(Sheet2!P:P,MATCH(C693,Sheet2!A:A,0)),INDEX(Sheet2!AB:AB,MATCH(N693,Sheet2!AA:AA,0)))</f>
        <v>生命强化</v>
      </c>
      <c r="S693" s="27" t="str">
        <f>IF($E693=2,INDEX(Sheet2!Q:Q,MATCH($C693,Sheet2!$A:$A,0)),IF(OR(N693=3,N693=8,N693=13,,N693=38),INDEX(Sheet2!$AC:$AC,MATCH($N693,Sheet2!$AA:$AA,0))&amp;O693,INDEX(Sheet2!$AC:$AC,MATCH($N693,Sheet2!$AA:$AA,0))&amp;(O693/10)&amp;"%"))</f>
        <v>觉醒后基础生命上限增加384</v>
      </c>
      <c r="T693" s="3" t="str">
        <f>INDEX(Sheet6!G:G,MATCH(B693,Sheet6!A:A,0))</f>
        <v>1210009,7|1430003,6</v>
      </c>
      <c r="U693" s="3">
        <v>1120001</v>
      </c>
      <c r="V693" s="3">
        <f>INDEX(Sheet6!H:H,MATCH(B693,Sheet6!A:A,0))</f>
        <v>19200</v>
      </c>
      <c r="W693" s="23">
        <v>0</v>
      </c>
      <c r="X693" s="3" t="s">
        <v>1323</v>
      </c>
      <c r="Y693" s="23">
        <v>1120001</v>
      </c>
      <c r="Z693" s="23">
        <v>76000</v>
      </c>
      <c r="AA693" s="27" t="str">
        <f>IF($E693=2,INDEX(Sheet2!Q:Q,MATCH($C693,Sheet2!$A:$A,0)),IF(OR(N693=3,N693=8,N693=13,,N693=38),INDEX(Sheet2!$AC:$AC,MATCH($N693,Sheet2!$AA:$AA,0))&amp;O693,INDEX(Sheet2!$AC:$AC,MATCH($N693,Sheet2!$AA:$AA,0))&amp;(O693/10)&amp;"%"))</f>
        <v>觉醒后基础生命上限增加384</v>
      </c>
    </row>
    <row r="694" spans="1:27">
      <c r="A694" s="23" t="s">
        <v>53</v>
      </c>
      <c r="B694" s="23">
        <f t="shared" si="35"/>
        <v>3017</v>
      </c>
      <c r="C694" s="3">
        <v>30</v>
      </c>
      <c r="D694" s="3">
        <v>17</v>
      </c>
      <c r="E694" s="3">
        <f t="shared" si="33"/>
        <v>1</v>
      </c>
      <c r="F694" s="3">
        <f>IF(AND($D694=1,$E694=1),VLOOKUP($C694,Sheet2!$A:$J,3,0),IF($E694=2,INDEX(Sheet2!G:G,MATCH($C694,Sheet2!$A:$A,0)+1),F693))</f>
        <v>3001</v>
      </c>
      <c r="G694" s="3">
        <f>IF(AND($D694=1,$E694=1),VLOOKUP($C694,Sheet2!$A:$J,4,0),IF($E694=2,INDEX(Sheet2!H:H,MATCH($C694,Sheet2!$A:$A,0)+1),G693))</f>
        <v>3002</v>
      </c>
      <c r="H694" s="3">
        <f>IF(AND($D694=1,$E694=1),VLOOKUP($C694,Sheet2!$A:$J,5,0),IF($E694=2,INDEX(Sheet2!I:I,MATCH($C694,Sheet2!$A:$A,0)+1),H693))</f>
        <v>3004</v>
      </c>
      <c r="I694" s="3">
        <f>IF(AND($D694=1,$E694=1),VLOOKUP($C694,Sheet2!$A:$J,6,0),IF($E694=2,INDEX(Sheet2!J:J,MATCH($C694,Sheet2!$A:$A,0)+1),I693))</f>
        <v>0</v>
      </c>
      <c r="K694" s="31">
        <v>0</v>
      </c>
      <c r="L694" s="31">
        <v>0</v>
      </c>
      <c r="M694" s="31">
        <v>0</v>
      </c>
      <c r="N694" s="27">
        <f>VLOOKUP(B694,Sheet5!$D:$G,3,0)</f>
        <v>3</v>
      </c>
      <c r="O694" s="27">
        <f>VLOOKUP(B694,Sheet5!$D:$G,4,0)</f>
        <v>384</v>
      </c>
      <c r="P694" s="27" t="s">
        <v>56</v>
      </c>
      <c r="Q694" s="27">
        <f>IFERROR(VLOOKUP(R694,Sheet2!V:X,3,FALSE),VLOOKUP(B694,Sheet5!D:H,5,0))</f>
        <v>340020009</v>
      </c>
      <c r="R694" s="27" t="str">
        <f>IF(E694=2,INDEX(Sheet2!P:P,MATCH(C694,Sheet2!A:A,0)),INDEX(Sheet2!AB:AB,MATCH(N694,Sheet2!AA:AA,0)))</f>
        <v>生命强化</v>
      </c>
      <c r="S694" s="27" t="str">
        <f>IF($E694=2,INDEX(Sheet2!Q:Q,MATCH($C694,Sheet2!$A:$A,0)),IF(OR(N694=3,N694=8,N694=13,,N694=38),INDEX(Sheet2!$AC:$AC,MATCH($N694,Sheet2!$AA:$AA,0))&amp;O694,INDEX(Sheet2!$AC:$AC,MATCH($N694,Sheet2!$AA:$AA,0))&amp;(O694/10)&amp;"%"))</f>
        <v>觉醒后基础生命上限增加384</v>
      </c>
      <c r="T694" s="3" t="str">
        <f>INDEX(Sheet6!G:G,MATCH(B694,Sheet6!A:A,0))</f>
        <v>1210009,9|1430003,9</v>
      </c>
      <c r="U694" s="3">
        <v>1120001</v>
      </c>
      <c r="V694" s="3">
        <f>INDEX(Sheet6!H:H,MATCH(B694,Sheet6!A:A,0))</f>
        <v>28800</v>
      </c>
      <c r="W694" s="23">
        <v>0</v>
      </c>
      <c r="X694" s="3" t="s">
        <v>1371</v>
      </c>
      <c r="Y694" s="23">
        <v>1120001</v>
      </c>
      <c r="Z694" s="23">
        <v>115000</v>
      </c>
      <c r="AA694" s="27" t="str">
        <f>IF($E694=2,INDEX(Sheet2!Q:Q,MATCH($C694,Sheet2!$A:$A,0)),IF(OR(N694=3,N694=8,N694=13,,N694=38),INDEX(Sheet2!$AC:$AC,MATCH($N694,Sheet2!$AA:$AA,0))&amp;O694,INDEX(Sheet2!$AC:$AC,MATCH($N694,Sheet2!$AA:$AA,0))&amp;(O694/10)&amp;"%"))</f>
        <v>觉醒后基础生命上限增加384</v>
      </c>
    </row>
    <row r="695" spans="1:27">
      <c r="A695" s="23" t="s">
        <v>53</v>
      </c>
      <c r="B695" s="23">
        <f t="shared" si="35"/>
        <v>3018</v>
      </c>
      <c r="C695" s="3">
        <v>30</v>
      </c>
      <c r="D695" s="3">
        <v>18</v>
      </c>
      <c r="E695" s="3">
        <f t="shared" si="33"/>
        <v>1</v>
      </c>
      <c r="F695" s="3">
        <f>IF(AND($D695=1,$E695=1),VLOOKUP($C695,Sheet2!$A:$J,3,0),IF($E695=2,INDEX(Sheet2!G:G,MATCH($C695,Sheet2!$A:$A,0)+1),F694))</f>
        <v>3001</v>
      </c>
      <c r="G695" s="3">
        <f>IF(AND($D695=1,$E695=1),VLOOKUP($C695,Sheet2!$A:$J,4,0),IF($E695=2,INDEX(Sheet2!H:H,MATCH($C695,Sheet2!$A:$A,0)+1),G694))</f>
        <v>3002</v>
      </c>
      <c r="H695" s="3">
        <f>IF(AND($D695=1,$E695=1),VLOOKUP($C695,Sheet2!$A:$J,5,0),IF($E695=2,INDEX(Sheet2!I:I,MATCH($C695,Sheet2!$A:$A,0)+1),H694))</f>
        <v>3004</v>
      </c>
      <c r="I695" s="3">
        <f>IF(AND($D695=1,$E695=1),VLOOKUP($C695,Sheet2!$A:$J,6,0),IF($E695=2,INDEX(Sheet2!J:J,MATCH($C695,Sheet2!$A:$A,0)+1),I694))</f>
        <v>0</v>
      </c>
      <c r="K695" s="31">
        <v>0</v>
      </c>
      <c r="L695" s="31">
        <v>0</v>
      </c>
      <c r="M695" s="31">
        <v>0</v>
      </c>
      <c r="N695" s="27">
        <f>VLOOKUP(B695,Sheet5!$D:$G,3,0)</f>
        <v>33</v>
      </c>
      <c r="O695" s="27">
        <f>VLOOKUP(B695,Sheet5!$D:$G,4,0)</f>
        <v>32</v>
      </c>
      <c r="P695" s="27" t="s">
        <v>57</v>
      </c>
      <c r="Q695" s="27">
        <f>IFERROR(VLOOKUP(R695,Sheet2!V:X,3,FALSE),VLOOKUP(B695,Sheet5!D:H,5,0))</f>
        <v>340020003</v>
      </c>
      <c r="R695" s="27" t="str">
        <f>IF(E695=2,INDEX(Sheet2!P:P,MATCH(C695,Sheet2!A:A,0)),INDEX(Sheet2!AB:AB,MATCH(N695,Sheet2!AA:AA,0)))</f>
        <v>抵抗强化</v>
      </c>
      <c r="S695" s="27" t="str">
        <f>IF($E695=2,INDEX(Sheet2!Q:Q,MATCH($C695,Sheet2!$A:$A,0)),IF(OR(N695=3,N695=8,N695=13,,N695=38),INDEX(Sheet2!$AC:$AC,MATCH($N695,Sheet2!$AA:$AA,0))&amp;O695,INDEX(Sheet2!$AC:$AC,MATCH($N695,Sheet2!$AA:$AA,0))&amp;(O695/10)&amp;"%"))</f>
        <v>觉醒后基础效果抵抗增加3.2%</v>
      </c>
      <c r="T695" s="3" t="str">
        <f>INDEX(Sheet6!G:G,MATCH(B695,Sheet6!A:A,0))</f>
        <v>1210009,13|1430003,12</v>
      </c>
      <c r="U695" s="3">
        <v>1120001</v>
      </c>
      <c r="V695" s="3">
        <f>INDEX(Sheet6!H:H,MATCH(B695,Sheet6!A:A,0))</f>
        <v>43000</v>
      </c>
      <c r="W695" s="23">
        <v>0</v>
      </c>
      <c r="X695" s="3" t="s">
        <v>1372</v>
      </c>
      <c r="Y695" s="23">
        <v>1120001</v>
      </c>
      <c r="Z695" s="23">
        <v>172000</v>
      </c>
      <c r="AA695" s="27" t="str">
        <f>IF($E695=2,INDEX(Sheet2!Q:Q,MATCH($C695,Sheet2!$A:$A,0)),IF(OR(N695=3,N695=8,N695=13,,N695=38),INDEX(Sheet2!$AC:$AC,MATCH($N695,Sheet2!$AA:$AA,0))&amp;O695,INDEX(Sheet2!$AC:$AC,MATCH($N695,Sheet2!$AA:$AA,0))&amp;(O695/10)&amp;"%"))</f>
        <v>觉醒后基础效果抵抗增加3.2%</v>
      </c>
    </row>
    <row r="696" spans="1:27">
      <c r="A696" s="23" t="s">
        <v>53</v>
      </c>
      <c r="B696" s="23">
        <f t="shared" si="35"/>
        <v>3019</v>
      </c>
      <c r="C696" s="3">
        <v>30</v>
      </c>
      <c r="D696" s="3">
        <v>19</v>
      </c>
      <c r="E696" s="3">
        <f t="shared" si="33"/>
        <v>1</v>
      </c>
      <c r="F696" s="3">
        <f>IF(AND($D696=1,$E696=1),VLOOKUP($C696,Sheet2!$A:$J,3,0),IF($E696=2,INDEX(Sheet2!G:G,MATCH($C696,Sheet2!$A:$A,0)+1),F695))</f>
        <v>3001</v>
      </c>
      <c r="G696" s="3">
        <f>IF(AND($D696=1,$E696=1),VLOOKUP($C696,Sheet2!$A:$J,4,0),IF($E696=2,INDEX(Sheet2!H:H,MATCH($C696,Sheet2!$A:$A,0)+1),G695))</f>
        <v>3002</v>
      </c>
      <c r="H696" s="3">
        <f>IF(AND($D696=1,$E696=1),VLOOKUP($C696,Sheet2!$A:$J,5,0),IF($E696=2,INDEX(Sheet2!I:I,MATCH($C696,Sheet2!$A:$A,0)+1),H695))</f>
        <v>3004</v>
      </c>
      <c r="I696" s="3">
        <f>IF(AND($D696=1,$E696=1),VLOOKUP($C696,Sheet2!$A:$J,6,0),IF($E696=2,INDEX(Sheet2!J:J,MATCH($C696,Sheet2!$A:$A,0)+1),I695))</f>
        <v>0</v>
      </c>
      <c r="K696" s="31">
        <v>0</v>
      </c>
      <c r="L696" s="31">
        <v>0</v>
      </c>
      <c r="M696" s="31">
        <v>0</v>
      </c>
      <c r="N696" s="27">
        <f>VLOOKUP(B696,Sheet5!$D:$G,3,0)</f>
        <v>13</v>
      </c>
      <c r="O696" s="27">
        <f>VLOOKUP(B696,Sheet5!$D:$G,4,0)</f>
        <v>84</v>
      </c>
      <c r="P696" s="27" t="s">
        <v>58</v>
      </c>
      <c r="Q696" s="27">
        <f>IFERROR(VLOOKUP(R696,Sheet2!V:X,3,FALSE),VLOOKUP(B696,Sheet5!D:H,5,0))</f>
        <v>340020004</v>
      </c>
      <c r="R696" s="27" t="str">
        <f>IF(E696=2,INDEX(Sheet2!P:P,MATCH(C696,Sheet2!A:A,0)),INDEX(Sheet2!AB:AB,MATCH(N696,Sheet2!AA:AA,0)))</f>
        <v>防御强化</v>
      </c>
      <c r="S696" s="27" t="str">
        <f>IF($E696=2,INDEX(Sheet2!Q:Q,MATCH($C696,Sheet2!$A:$A,0)),IF(OR(N696=3,N696=8,N696=13,,N696=38),INDEX(Sheet2!$AC:$AC,MATCH($N696,Sheet2!$AA:$AA,0))&amp;O696,INDEX(Sheet2!$AC:$AC,MATCH($N696,Sheet2!$AA:$AA,0))&amp;(O696/10)&amp;"%"))</f>
        <v>觉醒后基础防御力增加84</v>
      </c>
      <c r="T696" s="3" t="str">
        <f>INDEX(Sheet6!G:G,MATCH(B696,Sheet6!A:A,0))</f>
        <v>1210009,16|1430003,15</v>
      </c>
      <c r="U696" s="3">
        <v>1120001</v>
      </c>
      <c r="V696" s="3">
        <f>INDEX(Sheet6!H:H,MATCH(B696,Sheet6!A:A,0))</f>
        <v>60000</v>
      </c>
      <c r="W696" s="23">
        <v>0</v>
      </c>
      <c r="X696" s="3" t="s">
        <v>1373</v>
      </c>
      <c r="Y696" s="23">
        <v>1120001</v>
      </c>
      <c r="Z696" s="23">
        <v>240000</v>
      </c>
      <c r="AA696" s="27" t="str">
        <f>IF($E696=2,INDEX(Sheet2!Q:Q,MATCH($C696,Sheet2!$A:$A,0)),IF(OR(N696=3,N696=8,N696=13,,N696=38),INDEX(Sheet2!$AC:$AC,MATCH($N696,Sheet2!$AA:$AA,0))&amp;O696,INDEX(Sheet2!$AC:$AC,MATCH($N696,Sheet2!$AA:$AA,0))&amp;(O696/10)&amp;"%"))</f>
        <v>觉醒后基础防御力增加84</v>
      </c>
    </row>
    <row r="697" spans="1:27">
      <c r="A697" s="23" t="s">
        <v>53</v>
      </c>
      <c r="B697" s="23">
        <f t="shared" si="35"/>
        <v>3020</v>
      </c>
      <c r="C697" s="3">
        <v>30</v>
      </c>
      <c r="D697" s="3">
        <v>20</v>
      </c>
      <c r="E697" s="3">
        <f t="shared" si="33"/>
        <v>1</v>
      </c>
      <c r="F697" s="3">
        <f>IF(AND($D697=1,$E697=1),VLOOKUP($C697,Sheet2!$A:$J,3,0),IF($E697=2,INDEX(Sheet2!G:G,MATCH($C697,Sheet2!$A:$A,0)+1),F696))</f>
        <v>3001</v>
      </c>
      <c r="G697" s="3">
        <f>IF(AND($D697=1,$E697=1),VLOOKUP($C697,Sheet2!$A:$J,4,0),IF($E697=2,INDEX(Sheet2!H:H,MATCH($C697,Sheet2!$A:$A,0)+1),G696))</f>
        <v>3002</v>
      </c>
      <c r="H697" s="3">
        <f>IF(AND($D697=1,$E697=1),VLOOKUP($C697,Sheet2!$A:$J,5,0),IF($E697=2,INDEX(Sheet2!I:I,MATCH($C697,Sheet2!$A:$A,0)+1),H696))</f>
        <v>3004</v>
      </c>
      <c r="I697" s="3">
        <f>IF(AND($D697=1,$E697=1),VLOOKUP($C697,Sheet2!$A:$J,6,0),IF($E697=2,INDEX(Sheet2!J:J,MATCH($C697,Sheet2!$A:$A,0)+1),I696))</f>
        <v>0</v>
      </c>
      <c r="K697" s="31">
        <v>0</v>
      </c>
      <c r="L697" s="31">
        <v>0</v>
      </c>
      <c r="M697" s="31">
        <v>0</v>
      </c>
      <c r="N697" s="27">
        <f>VLOOKUP(B697,Sheet5!$D:$G,3,0)</f>
        <v>3</v>
      </c>
      <c r="O697" s="27">
        <f>VLOOKUP(B697,Sheet5!$D:$G,4,0)</f>
        <v>768</v>
      </c>
      <c r="P697" s="27" t="s">
        <v>59</v>
      </c>
      <c r="Q697" s="27">
        <f>IFERROR(VLOOKUP(R697,Sheet2!V:X,3,FALSE),VLOOKUP(B697,Sheet5!D:H,5,0))</f>
        <v>340020010</v>
      </c>
      <c r="R697" s="27" t="str">
        <f>IF(E697=2,INDEX(Sheet2!P:P,MATCH(C697,Sheet2!A:A,0)),INDEX(Sheet2!AB:AB,MATCH(N697,Sheet2!AA:AA,0)))</f>
        <v>生命强化</v>
      </c>
      <c r="S697" s="27" t="str">
        <f>IF($E697=2,INDEX(Sheet2!Q:Q,MATCH($C697,Sheet2!$A:$A,0)),IF(OR(N697=3,N697=8,N697=13,,N697=38),INDEX(Sheet2!$AC:$AC,MATCH($N697,Sheet2!$AA:$AA,0))&amp;O697,INDEX(Sheet2!$AC:$AC,MATCH($N697,Sheet2!$AA:$AA,0))&amp;(O697/10)&amp;"%"))</f>
        <v>觉醒后基础生命上限增加768</v>
      </c>
      <c r="T697" s="3" t="str">
        <f>INDEX(Sheet6!G:G,MATCH(B697,Sheet6!A:A,0))</f>
        <v>1210009,19|1430003,18</v>
      </c>
      <c r="U697" s="3">
        <v>1120001</v>
      </c>
      <c r="V697" s="3">
        <f>INDEX(Sheet6!H:H,MATCH(B697,Sheet6!A:A,0))</f>
        <v>82400</v>
      </c>
      <c r="W697" s="23">
        <v>0</v>
      </c>
      <c r="X697" s="3" t="s">
        <v>1374</v>
      </c>
      <c r="Y697" s="23">
        <v>1120001</v>
      </c>
      <c r="Z697" s="23">
        <v>329000</v>
      </c>
      <c r="AA697" s="27" t="str">
        <f>IF($E697=2,INDEX(Sheet2!Q:Q,MATCH($C697,Sheet2!$A:$A,0)),IF(OR(N697=3,N697=8,N697=13,,N697=38),INDEX(Sheet2!$AC:$AC,MATCH($N697,Sheet2!$AA:$AA,0))&amp;O697,INDEX(Sheet2!$AC:$AC,MATCH($N697,Sheet2!$AA:$AA,0))&amp;(O697/10)&amp;"%"))</f>
        <v>觉醒后基础生命上限增加768</v>
      </c>
    </row>
    <row r="698" spans="1:27">
      <c r="A698" s="23" t="s">
        <v>53</v>
      </c>
      <c r="B698" s="23">
        <f t="shared" si="35"/>
        <v>3021</v>
      </c>
      <c r="C698" s="3">
        <v>30</v>
      </c>
      <c r="D698" s="3">
        <v>21</v>
      </c>
      <c r="E698" s="3">
        <f t="shared" ref="E698:E761" si="36">IF(N698&gt;0,1,2)</f>
        <v>1</v>
      </c>
      <c r="F698" s="3">
        <f>IF(AND($D698=1,$E698=1),VLOOKUP($C698,Sheet2!$A:$J,3,0),IF($E698=2,INDEX(Sheet2!G:G,MATCH($C698,Sheet2!$A:$A,0)+2),F697))</f>
        <v>3001</v>
      </c>
      <c r="G698" s="3">
        <f>IF(AND($D698=1,$E698=1),VLOOKUP($C698,Sheet2!$A:$J,4,0),IF($E698=2,INDEX(Sheet2!H:H,MATCH($C698,Sheet2!$A:$A,0)+2),G697))</f>
        <v>3002</v>
      </c>
      <c r="H698" s="3">
        <f>IF(AND($D698=1,$E698=1),VLOOKUP($C698,Sheet2!$A:$J,5,0),IF($E698=2,INDEX(Sheet2!I:I,MATCH($C698,Sheet2!$A:$A,0)+2),H697))</f>
        <v>3004</v>
      </c>
      <c r="I698" s="3">
        <f>IF(AND($D698=1,$E698=1),VLOOKUP($C698,Sheet2!$A:$J,6,0),IF($E698=2,INDEX(Sheet2!J:J,MATCH($C698,Sheet2!$A:$A,0)+2),I697))</f>
        <v>0</v>
      </c>
      <c r="K698" s="31">
        <v>0</v>
      </c>
      <c r="L698" s="31">
        <v>0</v>
      </c>
      <c r="M698" s="31">
        <v>0</v>
      </c>
      <c r="N698" s="27">
        <f>VLOOKUP(B698,Sheet5!$D:$G,3,0)</f>
        <v>4</v>
      </c>
      <c r="O698" s="27">
        <f>VLOOKUP(B698,Sheet5!$D:$G,4,0)</f>
        <v>50</v>
      </c>
      <c r="P698" s="27" t="s">
        <v>60</v>
      </c>
      <c r="Q698" s="27">
        <f>IFERROR(VLOOKUP(R698,Sheet2!V:X,3,FALSE),VLOOKUP(B698,Sheet5!D:H,5,0))</f>
        <v>340020010</v>
      </c>
      <c r="R698" s="27" t="str">
        <f>IF(E698=2,INDEX(Sheet2!P:P,MATCH(C698,Sheet2!A:A,0)+2),INDEX(Sheet2!AB:AB,MATCH(N698,Sheet2!AA:AA,0)))</f>
        <v>生命强化</v>
      </c>
      <c r="S698" s="27" t="str">
        <f>IF($E698=2,INDEX(Sheet2!Q:Q,MATCH($C698,Sheet2!$A:$A,0)+2),IF(OR(N698=3,N698=8,N698=13,,N698=38),INDEX(Sheet2!$AC:$AC,MATCH($N698,Sheet2!$AA:$AA,0))&amp;O698,INDEX(Sheet2!$AC:$AC,MATCH($N698,Sheet2!$AA:$AA,0))&amp;(O698/10)&amp;"%"))</f>
        <v>觉醒后基础生命上限增加5%</v>
      </c>
      <c r="T698" s="3" t="str">
        <f>INDEX(Sheet6!G:G,MATCH(B698,Sheet6!A:A,0))</f>
        <v>1430005,3</v>
      </c>
      <c r="U698" s="3">
        <v>1120001</v>
      </c>
      <c r="V698" s="3">
        <f>INDEX(Sheet6!H:H,MATCH(B698,Sheet6!A:A,0))</f>
        <v>111200</v>
      </c>
      <c r="W698" s="23">
        <v>0</v>
      </c>
      <c r="X698" s="3" t="s">
        <v>1326</v>
      </c>
      <c r="Y698" s="23">
        <v>1120001</v>
      </c>
      <c r="Z698" s="23">
        <v>444000</v>
      </c>
      <c r="AA698" s="27" t="str">
        <f>IF($E698=2,INDEX(Sheet2!Q:Q,MATCH($C698,Sheet2!$A:$A,0)+2),IF(OR(N698=3,N698=8,N698=13,,N698=38),INDEX(Sheet2!$AC:$AC,MATCH($N698,Sheet2!$AA:$AA,0))&amp;O698,INDEX(Sheet2!$AC:$AC,MATCH($N698,Sheet2!$AA:$AA,0))&amp;(O698/10)&amp;"%"))</f>
        <v>觉醒后基础生命上限增加5%</v>
      </c>
    </row>
    <row r="699" spans="1:27">
      <c r="A699" s="23" t="s">
        <v>53</v>
      </c>
      <c r="B699" s="23">
        <f t="shared" si="35"/>
        <v>3022</v>
      </c>
      <c r="C699" s="3">
        <v>30</v>
      </c>
      <c r="D699" s="3">
        <v>22</v>
      </c>
      <c r="E699" s="3">
        <f t="shared" si="36"/>
        <v>1</v>
      </c>
      <c r="F699" s="3">
        <f>IF(AND($D699=1,$E699=1),VLOOKUP($C699,Sheet2!$A:$J,3,0),IF($E699=2,INDEX(Sheet2!G:G,MATCH($C699,Sheet2!$A:$A,0)+2),F698))</f>
        <v>3001</v>
      </c>
      <c r="G699" s="3">
        <f>IF(AND($D699=1,$E699=1),VLOOKUP($C699,Sheet2!$A:$J,4,0),IF($E699=2,INDEX(Sheet2!H:H,MATCH($C699,Sheet2!$A:$A,0)+2),G698))</f>
        <v>3002</v>
      </c>
      <c r="H699" s="3">
        <f>IF(AND($D699=1,$E699=1),VLOOKUP($C699,Sheet2!$A:$J,5,0),IF($E699=2,INDEX(Sheet2!I:I,MATCH($C699,Sheet2!$A:$A,0)+2),H698))</f>
        <v>3004</v>
      </c>
      <c r="I699" s="3">
        <f>IF(AND($D699=1,$E699=1),VLOOKUP($C699,Sheet2!$A:$J,6,0),IF($E699=2,INDEX(Sheet2!J:J,MATCH($C699,Sheet2!$A:$A,0)+2),I698))</f>
        <v>0</v>
      </c>
      <c r="K699" s="31">
        <v>0</v>
      </c>
      <c r="L699" s="31">
        <v>0</v>
      </c>
      <c r="M699" s="31">
        <v>0</v>
      </c>
      <c r="N699" s="27">
        <f>VLOOKUP(B699,Sheet5!$D:$G,3,0)</f>
        <v>13</v>
      </c>
      <c r="O699" s="27">
        <f>VLOOKUP(B699,Sheet5!$D:$G,4,0)</f>
        <v>42</v>
      </c>
      <c r="P699" s="27" t="s">
        <v>54</v>
      </c>
      <c r="Q699" s="27">
        <f>IFERROR(VLOOKUP(R699,Sheet2!V:X,3,FALSE),VLOOKUP(B699,Sheet5!D:H,5,0))</f>
        <v>340020005</v>
      </c>
      <c r="R699" s="27" t="str">
        <f>IF($E699=2,INDEX(Sheet2!P:P,MATCH($C699,Sheet2!$A:$A,0)),INDEX(Sheet2!$AB:$AB,MATCH($N699,Sheet2!$AA:$AA,0)))</f>
        <v>防御强化</v>
      </c>
      <c r="S699" s="27" t="str">
        <f>IF($E699=2,INDEX(Sheet2!Q:Q,MATCH($C699,Sheet2!$A:$A,0)),IF(OR(N699=3,N699=8,N699=13,,N699=38),INDEX(Sheet2!$AC:$AC,MATCH($N699,Sheet2!$AA:$AA,0))&amp;O699,INDEX(Sheet2!$AC:$AC,MATCH($N699,Sheet2!$AA:$AA,0))&amp;(O699/10)&amp;"%"))</f>
        <v>觉醒后基础防御力增加42</v>
      </c>
      <c r="T699" s="3" t="str">
        <f>INDEX(Sheet6!G:G,MATCH(B699,Sheet6!A:A,0))</f>
        <v>1210009,7|1430003,9</v>
      </c>
      <c r="U699" s="3">
        <v>1120001</v>
      </c>
      <c r="V699" s="3">
        <f>INDEX(Sheet6!H:H,MATCH(B699,Sheet6!A:A,0))</f>
        <v>20750</v>
      </c>
      <c r="W699" s="23">
        <v>0</v>
      </c>
      <c r="X699" s="3" t="s">
        <v>1370</v>
      </c>
      <c r="Y699" s="23">
        <v>1120001</v>
      </c>
      <c r="Z699" s="23">
        <v>66000</v>
      </c>
      <c r="AA699" s="27" t="str">
        <f>IF($E699=2,INDEX(Sheet2!Q:Q,MATCH($C699,Sheet2!$A:$A,0)),IF(OR(N699=3,N699=8,N699=13,,N699=38),INDEX(Sheet2!$AC:$AC,MATCH($N699,Sheet2!$AA:$AA,0))&amp;O699,INDEX(Sheet2!$AC:$AC,MATCH($N699,Sheet2!$AA:$AA,0))&amp;(O699/10)&amp;"%"))</f>
        <v>觉醒后基础防御力增加42</v>
      </c>
    </row>
    <row r="700" spans="1:27">
      <c r="A700" s="23" t="s">
        <v>53</v>
      </c>
      <c r="B700" s="23">
        <f t="shared" si="35"/>
        <v>3023</v>
      </c>
      <c r="C700" s="3">
        <v>30</v>
      </c>
      <c r="D700" s="3">
        <v>23</v>
      </c>
      <c r="E700" s="3">
        <f t="shared" si="36"/>
        <v>1</v>
      </c>
      <c r="F700" s="3">
        <f>IF(AND($D700=1,$E700=1),VLOOKUP($C700,Sheet2!$A:$J,3,0),IF($E700=2,INDEX(Sheet2!G:G,MATCH($C700,Sheet2!$A:$A,0)+2),F699))</f>
        <v>3001</v>
      </c>
      <c r="G700" s="3">
        <f>IF(AND($D700=1,$E700=1),VLOOKUP($C700,Sheet2!$A:$J,4,0),IF($E700=2,INDEX(Sheet2!H:H,MATCH($C700,Sheet2!$A:$A,0)+2),G699))</f>
        <v>3002</v>
      </c>
      <c r="H700" s="3">
        <f>IF(AND($D700=1,$E700=1),VLOOKUP($C700,Sheet2!$A:$J,5,0),IF($E700=2,INDEX(Sheet2!I:I,MATCH($C700,Sheet2!$A:$A,0)+2),H699))</f>
        <v>3004</v>
      </c>
      <c r="I700" s="3">
        <f>IF(AND($D700=1,$E700=1),VLOOKUP($C700,Sheet2!$A:$J,6,0),IF($E700=2,INDEX(Sheet2!J:J,MATCH($C700,Sheet2!$A:$A,0)+2),I699))</f>
        <v>0</v>
      </c>
      <c r="K700" s="31">
        <v>0</v>
      </c>
      <c r="L700" s="31">
        <v>0</v>
      </c>
      <c r="M700" s="31">
        <v>0</v>
      </c>
      <c r="N700" s="27">
        <f>VLOOKUP(B700,Sheet5!$D:$G,3,0)</f>
        <v>3</v>
      </c>
      <c r="O700" s="27">
        <f>VLOOKUP(B700,Sheet5!$D:$G,4,0)</f>
        <v>384</v>
      </c>
      <c r="P700" s="27" t="s">
        <v>55</v>
      </c>
      <c r="Q700" s="27">
        <f>IFERROR(VLOOKUP(R700,Sheet2!V:X,3,FALSE),VLOOKUP(B700,Sheet5!D:H,5,0))</f>
        <v>340020009</v>
      </c>
      <c r="R700" s="27" t="str">
        <f>IF(E700=2,INDEX(Sheet2!P:P,MATCH(C700,Sheet2!A:A,0)),INDEX(Sheet2!AB:AB,MATCH(N700,Sheet2!AA:AA,0)))</f>
        <v>生命强化</v>
      </c>
      <c r="S700" s="27" t="str">
        <f>IF($E700=2,INDEX(Sheet2!Q:Q,MATCH($C700,Sheet2!$A:$A,0)),IF(OR(N700=3,N700=8,N700=13,,N700=38),INDEX(Sheet2!$AC:$AC,MATCH($N700,Sheet2!$AA:$AA,0))&amp;O700,INDEX(Sheet2!$AC:$AC,MATCH($N700,Sheet2!$AA:$AA,0))&amp;(O700/10)&amp;"%"))</f>
        <v>觉醒后基础生命上限增加384</v>
      </c>
      <c r="T700" s="3" t="str">
        <f>INDEX(Sheet6!G:G,MATCH(B700,Sheet6!A:A,0))</f>
        <v>1210009,9|1430003,18</v>
      </c>
      <c r="U700" s="3">
        <v>1120001</v>
      </c>
      <c r="V700" s="3">
        <f>INDEX(Sheet6!H:H,MATCH(B700,Sheet6!A:A,0))</f>
        <v>24000</v>
      </c>
      <c r="W700" s="23">
        <v>0</v>
      </c>
      <c r="X700" s="3" t="s">
        <v>1323</v>
      </c>
      <c r="Y700" s="23">
        <v>1120001</v>
      </c>
      <c r="Z700" s="23">
        <v>76000</v>
      </c>
      <c r="AA700" s="27" t="str">
        <f>IF($E700=2,INDEX(Sheet2!Q:Q,MATCH($C700,Sheet2!$A:$A,0)),IF(OR(N700=3,N700=8,N700=13,,N700=38),INDEX(Sheet2!$AC:$AC,MATCH($N700,Sheet2!$AA:$AA,0))&amp;O700,INDEX(Sheet2!$AC:$AC,MATCH($N700,Sheet2!$AA:$AA,0))&amp;(O700/10)&amp;"%"))</f>
        <v>觉醒后基础生命上限增加384</v>
      </c>
    </row>
    <row r="701" spans="1:27">
      <c r="A701" s="23" t="s">
        <v>53</v>
      </c>
      <c r="B701" s="23">
        <f t="shared" si="35"/>
        <v>3024</v>
      </c>
      <c r="C701" s="3">
        <v>30</v>
      </c>
      <c r="D701" s="3">
        <v>24</v>
      </c>
      <c r="E701" s="3">
        <f t="shared" si="36"/>
        <v>1</v>
      </c>
      <c r="F701" s="3">
        <f>IF(AND($D701=1,$E701=1),VLOOKUP($C701,Sheet2!$A:$J,3,0),IF($E701=2,INDEX(Sheet2!G:G,MATCH($C701,Sheet2!$A:$A,0)+2),F700))</f>
        <v>3001</v>
      </c>
      <c r="G701" s="3">
        <f>IF(AND($D701=1,$E701=1),VLOOKUP($C701,Sheet2!$A:$J,4,0),IF($E701=2,INDEX(Sheet2!H:H,MATCH($C701,Sheet2!$A:$A,0)+2),G700))</f>
        <v>3002</v>
      </c>
      <c r="H701" s="3">
        <f>IF(AND($D701=1,$E701=1),VLOOKUP($C701,Sheet2!$A:$J,5,0),IF($E701=2,INDEX(Sheet2!I:I,MATCH($C701,Sheet2!$A:$A,0)+2),H700))</f>
        <v>3004</v>
      </c>
      <c r="I701" s="3">
        <f>IF(AND($D701=1,$E701=1),VLOOKUP($C701,Sheet2!$A:$J,6,0),IF($E701=2,INDEX(Sheet2!J:J,MATCH($C701,Sheet2!$A:$A,0)+2),I700))</f>
        <v>0</v>
      </c>
      <c r="K701" s="31">
        <v>0</v>
      </c>
      <c r="L701" s="31">
        <v>0</v>
      </c>
      <c r="M701" s="31">
        <v>0</v>
      </c>
      <c r="N701" s="27">
        <f>VLOOKUP(B701,Sheet5!$D:$G,3,0)</f>
        <v>13</v>
      </c>
      <c r="O701" s="27">
        <f>VLOOKUP(B701,Sheet5!$D:$G,4,0)</f>
        <v>42</v>
      </c>
      <c r="P701" s="27" t="s">
        <v>56</v>
      </c>
      <c r="Q701" s="27">
        <f>IFERROR(VLOOKUP(R701,Sheet2!V:X,3,FALSE),VLOOKUP(B701,Sheet5!D:H,5,0))</f>
        <v>340020005</v>
      </c>
      <c r="R701" s="27" t="str">
        <f>IF(E701=2,INDEX(Sheet2!P:P,MATCH(C701,Sheet2!A:A,0)),INDEX(Sheet2!AB:AB,MATCH(N701,Sheet2!AA:AA,0)))</f>
        <v>防御强化</v>
      </c>
      <c r="S701" s="27" t="str">
        <f>IF($E701=2,INDEX(Sheet2!Q:Q,MATCH($C701,Sheet2!$A:$A,0)),IF(OR(N701=3,N701=8,N701=13,,N701=38),INDEX(Sheet2!$AC:$AC,MATCH($N701,Sheet2!$AA:$AA,0))&amp;O701,INDEX(Sheet2!$AC:$AC,MATCH($N701,Sheet2!$AA:$AA,0))&amp;(O701/10)&amp;"%"))</f>
        <v>觉醒后基础防御力增加42</v>
      </c>
      <c r="T701" s="3" t="str">
        <f>INDEX(Sheet6!G:G,MATCH(B701,Sheet6!A:A,0))</f>
        <v>1210009,11|1430003,27</v>
      </c>
      <c r="U701" s="3">
        <v>1120001</v>
      </c>
      <c r="V701" s="3">
        <f>INDEX(Sheet6!H:H,MATCH(B701,Sheet6!A:A,0))</f>
        <v>36000</v>
      </c>
      <c r="W701" s="23">
        <v>0</v>
      </c>
      <c r="X701" s="3" t="s">
        <v>1371</v>
      </c>
      <c r="Y701" s="23">
        <v>1120001</v>
      </c>
      <c r="Z701" s="23">
        <v>115000</v>
      </c>
      <c r="AA701" s="27" t="str">
        <f>IF($E701=2,INDEX(Sheet2!Q:Q,MATCH($C701,Sheet2!$A:$A,0)),IF(OR(N701=3,N701=8,N701=13,,N701=38),INDEX(Sheet2!$AC:$AC,MATCH($N701,Sheet2!$AA:$AA,0))&amp;O701,INDEX(Sheet2!$AC:$AC,MATCH($N701,Sheet2!$AA:$AA,0))&amp;(O701/10)&amp;"%"))</f>
        <v>觉醒后基础防御力增加42</v>
      </c>
    </row>
    <row r="702" spans="1:27">
      <c r="A702" s="23" t="s">
        <v>53</v>
      </c>
      <c r="B702" s="23">
        <f t="shared" si="35"/>
        <v>3025</v>
      </c>
      <c r="C702" s="3">
        <v>30</v>
      </c>
      <c r="D702" s="3">
        <v>25</v>
      </c>
      <c r="E702" s="3">
        <f t="shared" si="36"/>
        <v>1</v>
      </c>
      <c r="F702" s="3">
        <f>IF(AND($D702=1,$E702=1),VLOOKUP($C702,Sheet2!$A:$J,3,0),IF($E702=2,INDEX(Sheet2!G:G,MATCH($C702,Sheet2!$A:$A,0)+2),F701))</f>
        <v>3001</v>
      </c>
      <c r="G702" s="3">
        <f>IF(AND($D702=1,$E702=1),VLOOKUP($C702,Sheet2!$A:$J,4,0),IF($E702=2,INDEX(Sheet2!H:H,MATCH($C702,Sheet2!$A:$A,0)+2),G701))</f>
        <v>3002</v>
      </c>
      <c r="H702" s="3">
        <f>IF(AND($D702=1,$E702=1),VLOOKUP($C702,Sheet2!$A:$J,5,0),IF($E702=2,INDEX(Sheet2!I:I,MATCH($C702,Sheet2!$A:$A,0)+2),H701))</f>
        <v>3004</v>
      </c>
      <c r="I702" s="3">
        <f>IF(AND($D702=1,$E702=1),VLOOKUP($C702,Sheet2!$A:$J,6,0),IF($E702=2,INDEX(Sheet2!J:J,MATCH($C702,Sheet2!$A:$A,0)+2),I701))</f>
        <v>0</v>
      </c>
      <c r="K702" s="31">
        <v>0</v>
      </c>
      <c r="L702" s="31">
        <v>0</v>
      </c>
      <c r="M702" s="31">
        <v>0</v>
      </c>
      <c r="N702" s="27">
        <f>VLOOKUP(B702,Sheet5!$D:$G,3,0)</f>
        <v>33</v>
      </c>
      <c r="O702" s="27">
        <f>VLOOKUP(B702,Sheet5!$D:$G,4,0)</f>
        <v>32</v>
      </c>
      <c r="P702" s="27" t="s">
        <v>57</v>
      </c>
      <c r="Q702" s="27">
        <f>IFERROR(VLOOKUP(R702,Sheet2!V:X,3,FALSE),VLOOKUP(B702,Sheet5!D:H,5,0))</f>
        <v>340020003</v>
      </c>
      <c r="R702" s="27" t="str">
        <f>IF(E702=2,INDEX(Sheet2!P:P,MATCH(C702,Sheet2!A:A,0)),INDEX(Sheet2!AB:AB,MATCH(N702,Sheet2!AA:AA,0)))</f>
        <v>抵抗强化</v>
      </c>
      <c r="S702" s="27" t="str">
        <f>IF($E702=2,INDEX(Sheet2!Q:Q,MATCH($C702,Sheet2!$A:$A,0)),IF(OR(N702=3,N702=8,N702=13,,N702=38),INDEX(Sheet2!$AC:$AC,MATCH($N702,Sheet2!$AA:$AA,0))&amp;O702,INDEX(Sheet2!$AC:$AC,MATCH($N702,Sheet2!$AA:$AA,0))&amp;(O702/10)&amp;"%"))</f>
        <v>觉醒后基础效果抵抗增加3.2%</v>
      </c>
      <c r="T702" s="3" t="str">
        <f>INDEX(Sheet6!G:G,MATCH(B702,Sheet6!A:A,0))</f>
        <v>1210009,17|1430003,36</v>
      </c>
      <c r="U702" s="3">
        <v>1120001</v>
      </c>
      <c r="V702" s="3">
        <f>INDEX(Sheet6!H:H,MATCH(B702,Sheet6!A:A,0))</f>
        <v>53750</v>
      </c>
      <c r="W702" s="23">
        <v>0</v>
      </c>
      <c r="X702" s="3" t="s">
        <v>1372</v>
      </c>
      <c r="Y702" s="23">
        <v>1120001</v>
      </c>
      <c r="Z702" s="23">
        <v>172000</v>
      </c>
      <c r="AA702" s="27" t="str">
        <f>IF($E702=2,INDEX(Sheet2!Q:Q,MATCH($C702,Sheet2!$A:$A,0)),IF(OR(N702=3,N702=8,N702=13,,N702=38),INDEX(Sheet2!$AC:$AC,MATCH($N702,Sheet2!$AA:$AA,0))&amp;O702,INDEX(Sheet2!$AC:$AC,MATCH($N702,Sheet2!$AA:$AA,0))&amp;(O702/10)&amp;"%"))</f>
        <v>觉醒后基础效果抵抗增加3.2%</v>
      </c>
    </row>
    <row r="703" spans="1:27">
      <c r="A703" s="23" t="s">
        <v>53</v>
      </c>
      <c r="B703" s="23">
        <f t="shared" si="35"/>
        <v>3026</v>
      </c>
      <c r="C703" s="3">
        <v>30</v>
      </c>
      <c r="D703" s="3">
        <v>26</v>
      </c>
      <c r="E703" s="3">
        <f t="shared" si="36"/>
        <v>1</v>
      </c>
      <c r="F703" s="3">
        <f>IF(AND($D703=1,$E703=1),VLOOKUP($C703,Sheet2!$A:$J,3,0),IF($E703=2,INDEX(Sheet2!G:G,MATCH($C703,Sheet2!$A:$A,0)+2),F702))</f>
        <v>3001</v>
      </c>
      <c r="G703" s="3">
        <f>IF(AND($D703=1,$E703=1),VLOOKUP($C703,Sheet2!$A:$J,4,0),IF($E703=2,INDEX(Sheet2!H:H,MATCH($C703,Sheet2!$A:$A,0)+2),G702))</f>
        <v>3002</v>
      </c>
      <c r="H703" s="3">
        <f>IF(AND($D703=1,$E703=1),VLOOKUP($C703,Sheet2!$A:$J,5,0),IF($E703=2,INDEX(Sheet2!I:I,MATCH($C703,Sheet2!$A:$A,0)+2),H702))</f>
        <v>3004</v>
      </c>
      <c r="I703" s="3">
        <f>IF(AND($D703=1,$E703=1),VLOOKUP($C703,Sheet2!$A:$J,6,0),IF($E703=2,INDEX(Sheet2!J:J,MATCH($C703,Sheet2!$A:$A,0)+2),I702))</f>
        <v>0</v>
      </c>
      <c r="K703" s="31">
        <v>0</v>
      </c>
      <c r="L703" s="31">
        <v>0</v>
      </c>
      <c r="M703" s="31">
        <v>0</v>
      </c>
      <c r="N703" s="27">
        <f>VLOOKUP(B703,Sheet5!$D:$G,3,0)</f>
        <v>13</v>
      </c>
      <c r="O703" s="27">
        <f>VLOOKUP(B703,Sheet5!$D:$G,4,0)</f>
        <v>84</v>
      </c>
      <c r="P703" s="27" t="s">
        <v>58</v>
      </c>
      <c r="Q703" s="27">
        <f>IFERROR(VLOOKUP(R703,Sheet2!V:X,3,FALSE),VLOOKUP(B703,Sheet5!D:H,5,0))</f>
        <v>340020004</v>
      </c>
      <c r="R703" s="27" t="str">
        <f>IF(E703=2,INDEX(Sheet2!P:P,MATCH(C703,Sheet2!A:A,0)),INDEX(Sheet2!AB:AB,MATCH(N703,Sheet2!AA:AA,0)))</f>
        <v>防御强化</v>
      </c>
      <c r="S703" s="27" t="str">
        <f>IF($E703=2,INDEX(Sheet2!Q:Q,MATCH($C703,Sheet2!$A:$A,0)),IF(OR(N703=3,N703=8,N703=13,,N703=38),INDEX(Sheet2!$AC:$AC,MATCH($N703,Sheet2!$AA:$AA,0))&amp;O703,INDEX(Sheet2!$AC:$AC,MATCH($N703,Sheet2!$AA:$AA,0))&amp;(O703/10)&amp;"%"))</f>
        <v>觉醒后基础防御力增加84</v>
      </c>
      <c r="T703" s="3" t="str">
        <f>INDEX(Sheet6!G:G,MATCH(B703,Sheet6!A:A,0))</f>
        <v>1210009,20|1430003,45</v>
      </c>
      <c r="U703" s="3">
        <v>1120001</v>
      </c>
      <c r="V703" s="3">
        <f>INDEX(Sheet6!H:H,MATCH(B703,Sheet6!A:A,0))</f>
        <v>75000</v>
      </c>
      <c r="W703" s="23">
        <v>0</v>
      </c>
      <c r="X703" s="3" t="s">
        <v>1373</v>
      </c>
      <c r="Y703" s="23">
        <v>1120001</v>
      </c>
      <c r="Z703" s="23">
        <v>240000</v>
      </c>
      <c r="AA703" s="27" t="str">
        <f>IF($E703=2,INDEX(Sheet2!Q:Q,MATCH($C703,Sheet2!$A:$A,0)),IF(OR(N703=3,N703=8,N703=13,,N703=38),INDEX(Sheet2!$AC:$AC,MATCH($N703,Sheet2!$AA:$AA,0))&amp;O703,INDEX(Sheet2!$AC:$AC,MATCH($N703,Sheet2!$AA:$AA,0))&amp;(O703/10)&amp;"%"))</f>
        <v>觉醒后基础防御力增加84</v>
      </c>
    </row>
    <row r="704" spans="1:27">
      <c r="A704" s="23" t="s">
        <v>53</v>
      </c>
      <c r="B704" s="23">
        <f t="shared" si="35"/>
        <v>3027</v>
      </c>
      <c r="C704" s="3">
        <v>30</v>
      </c>
      <c r="D704" s="3">
        <v>27</v>
      </c>
      <c r="E704" s="3">
        <f t="shared" si="36"/>
        <v>1</v>
      </c>
      <c r="F704" s="3">
        <f>IF(AND($D704=1,$E704=1),VLOOKUP($C704,Sheet2!$A:$J,3,0),IF($E704=2,INDEX(Sheet2!G:G,MATCH($C704,Sheet2!$A:$A,0)+2),F703))</f>
        <v>3001</v>
      </c>
      <c r="G704" s="3">
        <f>IF(AND($D704=1,$E704=1),VLOOKUP($C704,Sheet2!$A:$J,4,0),IF($E704=2,INDEX(Sheet2!H:H,MATCH($C704,Sheet2!$A:$A,0)+2),G703))</f>
        <v>3002</v>
      </c>
      <c r="H704" s="3">
        <f>IF(AND($D704=1,$E704=1),VLOOKUP($C704,Sheet2!$A:$J,5,0),IF($E704=2,INDEX(Sheet2!I:I,MATCH($C704,Sheet2!$A:$A,0)+2),H703))</f>
        <v>3004</v>
      </c>
      <c r="I704" s="3">
        <f>IF(AND($D704=1,$E704=1),VLOOKUP($C704,Sheet2!$A:$J,6,0),IF($E704=2,INDEX(Sheet2!J:J,MATCH($C704,Sheet2!$A:$A,0)+2),I703))</f>
        <v>0</v>
      </c>
      <c r="K704" s="31">
        <v>0</v>
      </c>
      <c r="L704" s="31">
        <v>0</v>
      </c>
      <c r="M704" s="31">
        <v>0</v>
      </c>
      <c r="N704" s="27">
        <f>VLOOKUP(B704,Sheet5!$D:$G,3,0)</f>
        <v>3</v>
      </c>
      <c r="O704" s="27">
        <f>VLOOKUP(B704,Sheet5!$D:$G,4,0)</f>
        <v>768</v>
      </c>
      <c r="P704" s="27" t="s">
        <v>59</v>
      </c>
      <c r="Q704" s="27">
        <f>IFERROR(VLOOKUP(R704,Sheet2!V:X,3,FALSE),VLOOKUP(B704,Sheet5!D:H,5,0))</f>
        <v>340020010</v>
      </c>
      <c r="R704" s="27" t="str">
        <f>IF(E704=2,INDEX(Sheet2!P:P,MATCH(C704,Sheet2!A:A,0)),INDEX(Sheet2!AB:AB,MATCH(N704,Sheet2!AA:AA,0)))</f>
        <v>生命强化</v>
      </c>
      <c r="S704" s="27" t="str">
        <f>IF($E704=2,INDEX(Sheet2!Q:Q,MATCH($C704,Sheet2!$A:$A,0)),IF(OR(N704=3,N704=8,N704=13,,N704=38),INDEX(Sheet2!$AC:$AC,MATCH($N704,Sheet2!$AA:$AA,0))&amp;O704,INDEX(Sheet2!$AC:$AC,MATCH($N704,Sheet2!$AA:$AA,0))&amp;(O704/10)&amp;"%"))</f>
        <v>觉醒后基础生命上限增加768</v>
      </c>
      <c r="T704" s="3" t="str">
        <f>INDEX(Sheet6!G:G,MATCH(B704,Sheet6!A:A,0))</f>
        <v>1210009,23|1430003,54</v>
      </c>
      <c r="U704" s="3">
        <v>1120001</v>
      </c>
      <c r="V704" s="3">
        <f>INDEX(Sheet6!H:H,MATCH(B704,Sheet6!A:A,0))</f>
        <v>103000</v>
      </c>
      <c r="W704" s="23">
        <v>0</v>
      </c>
      <c r="X704" s="3" t="s">
        <v>1374</v>
      </c>
      <c r="Y704" s="23">
        <v>1120001</v>
      </c>
      <c r="Z704" s="23">
        <v>329000</v>
      </c>
      <c r="AA704" s="27" t="str">
        <f>IF($E704=2,INDEX(Sheet2!Q:Q,MATCH($C704,Sheet2!$A:$A,0)),IF(OR(N704=3,N704=8,N704=13,,N704=38),INDEX(Sheet2!$AC:$AC,MATCH($N704,Sheet2!$AA:$AA,0))&amp;O704,INDEX(Sheet2!$AC:$AC,MATCH($N704,Sheet2!$AA:$AA,0))&amp;(O704/10)&amp;"%"))</f>
        <v>觉醒后基础生命上限增加768</v>
      </c>
    </row>
    <row r="705" spans="1:27">
      <c r="A705" s="23" t="s">
        <v>53</v>
      </c>
      <c r="B705" s="23">
        <f t="shared" si="35"/>
        <v>3028</v>
      </c>
      <c r="C705" s="3">
        <v>30</v>
      </c>
      <c r="D705" s="3">
        <v>28</v>
      </c>
      <c r="E705" s="3">
        <f t="shared" si="36"/>
        <v>1</v>
      </c>
      <c r="F705" s="3">
        <f>IF(AND($D705=1,$E705=1),VLOOKUP($C705,Sheet2!$A:$J,3,0),IF($E705=2,INDEX(Sheet2!G:G,MATCH($C705,Sheet2!$A:$A,0)+3),F704))</f>
        <v>3001</v>
      </c>
      <c r="G705" s="3">
        <f>IF(AND($D705=1,$E705=1),VLOOKUP($C705,Sheet2!$A:$J,4,0),IF($E705=2,INDEX(Sheet2!H:H,MATCH($C705,Sheet2!$A:$A,0)+3),G704))</f>
        <v>3002</v>
      </c>
      <c r="H705" s="3">
        <f>IF(AND($D705=1,$E705=1),VLOOKUP($C705,Sheet2!$A:$J,5,0),IF($E705=2,INDEX(Sheet2!I:I,MATCH($C705,Sheet2!$A:$A,0)+3),H704))</f>
        <v>3004</v>
      </c>
      <c r="I705" s="3">
        <f>IF(AND($D705=1,$E705=1),VLOOKUP($C705,Sheet2!$A:$J,6,0),IF($E705=2,INDEX(Sheet2!J:J,MATCH($C705,Sheet2!$A:$A,0)+3),I704))</f>
        <v>0</v>
      </c>
      <c r="K705" s="31">
        <v>0</v>
      </c>
      <c r="L705" s="31">
        <v>0</v>
      </c>
      <c r="M705" s="31">
        <v>0</v>
      </c>
      <c r="N705" s="27">
        <f>VLOOKUP(B705,Sheet5!$D:$G,3,0)</f>
        <v>4</v>
      </c>
      <c r="O705" s="27">
        <f>VLOOKUP(B705,Sheet5!$D:$G,4,0)</f>
        <v>50</v>
      </c>
      <c r="P705" s="27" t="s">
        <v>60</v>
      </c>
      <c r="Q705" s="27">
        <f>IFERROR(VLOOKUP(R705,Sheet2!V:X,3,FALSE),VLOOKUP(B705,Sheet5!D:H,5,0))</f>
        <v>340020010</v>
      </c>
      <c r="R705" s="27" t="str">
        <f>IF(E705=2,INDEX(Sheet2!P:P,MATCH(C705,Sheet2!A:A,0)+3),INDEX(Sheet2!AB:AB,MATCH(N705,Sheet2!AA:AA,0)))</f>
        <v>生命强化</v>
      </c>
      <c r="S705" s="27" t="str">
        <f>IF($E705=2,INDEX(Sheet2!Q:Q,MATCH($C705,Sheet2!$A:$A,0)+3),IF(OR(N705=3,N705=8,N705=13,,N705=38),INDEX(Sheet2!$AC:$AC,MATCH($N705,Sheet2!$AA:$AA,0))&amp;O705,INDEX(Sheet2!$AC:$AC,MATCH($N705,Sheet2!$AA:$AA,0))&amp;(O705/10)&amp;"%"))</f>
        <v>觉醒后基础生命上限增加5%</v>
      </c>
      <c r="T705" s="3" t="str">
        <f>INDEX(Sheet6!G:G,MATCH(B705,Sheet6!A:A,0))</f>
        <v>1430005,9</v>
      </c>
      <c r="U705" s="3">
        <v>1120001</v>
      </c>
      <c r="V705" s="3">
        <f>INDEX(Sheet6!H:H,MATCH(B705,Sheet6!A:A,0))</f>
        <v>139000</v>
      </c>
      <c r="W705" s="23">
        <v>0</v>
      </c>
      <c r="X705" s="3" t="s">
        <v>1326</v>
      </c>
      <c r="Y705" s="23">
        <v>1120001</v>
      </c>
      <c r="Z705" s="23">
        <v>444000</v>
      </c>
      <c r="AA705" s="27" t="str">
        <f>IF($E705=2,INDEX(Sheet2!Q:Q,MATCH($C705,Sheet2!$A:$A,0)+3),IF(OR(N705=3,N705=8,N705=13,,N705=38),INDEX(Sheet2!$AC:$AC,MATCH($N705,Sheet2!$AA:$AA,0))&amp;O705,INDEX(Sheet2!$AC:$AC,MATCH($N705,Sheet2!$AA:$AA,0))&amp;(O705/10)&amp;"%"))</f>
        <v>觉醒后基础生命上限增加5%</v>
      </c>
    </row>
    <row r="706" spans="1:27">
      <c r="A706" s="23" t="s">
        <v>53</v>
      </c>
      <c r="B706" s="23">
        <f t="shared" si="25"/>
        <v>3101</v>
      </c>
      <c r="C706" s="3">
        <v>31</v>
      </c>
      <c r="D706" s="3">
        <v>1</v>
      </c>
      <c r="E706" s="3">
        <f t="shared" si="36"/>
        <v>1</v>
      </c>
      <c r="F706" s="3">
        <f>IF(AND($D706=1,$E706=1),VLOOKUP($C706,Sheet2!$A:$J,3,0),IF($E706=2,INDEX(Sheet2!G:G,MATCH($C706,Sheet2!$A:$A,0)),F705))</f>
        <v>3101</v>
      </c>
      <c r="G706" s="3">
        <f>IF(AND($D706=1,$E706=1),VLOOKUP($C706,Sheet2!$A:$J,4,0),IF($E706=2,INDEX(Sheet2!H:H,MATCH($C706,Sheet2!$A:$A,0)),G705))</f>
        <v>3102</v>
      </c>
      <c r="H706" s="3">
        <f>IF(AND($D706=1,$E706=1),VLOOKUP($C706,Sheet2!$A:$J,5,0),IF($E706=2,INDEX(Sheet2!I:I,MATCH($C706,Sheet2!$A:$A,0)),H705))</f>
        <v>3104</v>
      </c>
      <c r="I706" s="3">
        <f>IF(AND($D706=1,$E706=1),VLOOKUP($C706,Sheet2!$A:$J,6,0),IF($E706=2,INDEX(Sheet2!J:J,MATCH($C706,Sheet2!$A:$A,0)),I705))</f>
        <v>0</v>
      </c>
      <c r="K706" s="31">
        <v>0</v>
      </c>
      <c r="L706" s="31">
        <v>0</v>
      </c>
      <c r="M706" s="31">
        <v>0</v>
      </c>
      <c r="N706" s="27">
        <f>VLOOKUP(B706,Sheet5!$D:$G,3,0)</f>
        <v>8</v>
      </c>
      <c r="O706" s="27">
        <f>VLOOKUP(B706,Sheet5!$D:$G,4,0)</f>
        <v>64</v>
      </c>
      <c r="P706" s="27" t="s">
        <v>54</v>
      </c>
      <c r="Q706" s="27">
        <f>IFERROR(VLOOKUP(R706,Sheet2!V:X,3,FALSE),VLOOKUP(B706,Sheet5!D:H,5,0))</f>
        <v>340020006</v>
      </c>
      <c r="R706" s="27" t="str">
        <f>IF($E706=2,INDEX(Sheet2!P:P,MATCH($C706,Sheet2!$A:$A,0)),INDEX(Sheet2!$AB:$AB,MATCH($N706,Sheet2!$AA:$AA,0)))</f>
        <v>攻击强化</v>
      </c>
      <c r="S706" s="27" t="str">
        <f>IF($E706=2,INDEX(Sheet2!Q:Q,MATCH($C706,Sheet2!$A:$A,0)),IF(OR(N706=3,N706=8,N706=13,,N706=38),INDEX(Sheet2!$AC:$AC,MATCH($N706,Sheet2!$AA:$AA,0))&amp;O706,INDEX(Sheet2!$AC:$AC,MATCH($N706,Sheet2!$AA:$AA,0))&amp;(O706/10)&amp;"%"))</f>
        <v>觉醒后基础攻击力增加64</v>
      </c>
      <c r="T706" s="3" t="str">
        <f>INDEX(Sheet6!G:G,MATCH(B706,Sheet6!A:A,0))</f>
        <v>1210001,24</v>
      </c>
      <c r="U706" s="3">
        <v>1120001</v>
      </c>
      <c r="V706" s="3">
        <f>INDEX(Sheet6!H:H,MATCH(B706,Sheet6!A:A,0))</f>
        <v>8300</v>
      </c>
      <c r="W706" s="23">
        <v>0</v>
      </c>
      <c r="X706" s="3" t="str">
        <f>VLOOKUP(B706,Sheet4!A:N,14,FALSE)</f>
        <v>1210001,8|1210002,4|1210003,4</v>
      </c>
      <c r="Y706" s="23">
        <v>1120001</v>
      </c>
      <c r="Z706" s="23">
        <f t="shared" si="26"/>
        <v>83000</v>
      </c>
      <c r="AA706" s="27" t="str">
        <f>IF($E706=2,INDEX(Sheet2!Q:Q,MATCH($C706,Sheet2!$A:$A,0)),IF(OR(N706=3,N706=8,N706=13,,N706=38),INDEX(Sheet2!$AC:$AC,MATCH($N706,Sheet2!$AA:$AA,0))&amp;O706,INDEX(Sheet2!$AC:$AC,MATCH($N706,Sheet2!$AA:$AA,0))&amp;(O706/10)&amp;"%"))</f>
        <v>觉醒后基础攻击力增加64</v>
      </c>
    </row>
    <row r="707" spans="1:27">
      <c r="A707" s="23" t="s">
        <v>53</v>
      </c>
      <c r="B707" s="23">
        <f t="shared" si="25"/>
        <v>3102</v>
      </c>
      <c r="C707" s="3">
        <v>31</v>
      </c>
      <c r="D707" s="3">
        <v>2</v>
      </c>
      <c r="E707" s="3">
        <f t="shared" si="36"/>
        <v>1</v>
      </c>
      <c r="F707" s="3">
        <f>IF(AND($D707=1,$E707=1),VLOOKUP($C707,Sheet2!$A:$J,3,0),IF($E707=2,INDEX(Sheet2!G:G,MATCH($C707,Sheet2!$A:$A,0)),F706))</f>
        <v>3101</v>
      </c>
      <c r="G707" s="3">
        <f>IF(AND($D707=1,$E707=1),VLOOKUP($C707,Sheet2!$A:$J,4,0),IF($E707=2,INDEX(Sheet2!H:H,MATCH($C707,Sheet2!$A:$A,0)),G706))</f>
        <v>3102</v>
      </c>
      <c r="H707" s="3">
        <f>IF(AND($D707=1,$E707=1),VLOOKUP($C707,Sheet2!$A:$J,5,0),IF($E707=2,INDEX(Sheet2!I:I,MATCH($C707,Sheet2!$A:$A,0)),H706))</f>
        <v>3104</v>
      </c>
      <c r="I707" s="3">
        <f>IF(AND($D707=1,$E707=1),VLOOKUP($C707,Sheet2!$A:$J,6,0),IF($E707=2,INDEX(Sheet2!J:J,MATCH($C707,Sheet2!$A:$A,0)),I706))</f>
        <v>0</v>
      </c>
      <c r="K707" s="31">
        <v>0</v>
      </c>
      <c r="L707" s="31">
        <v>0</v>
      </c>
      <c r="M707" s="31">
        <v>0</v>
      </c>
      <c r="N707" s="27">
        <f>VLOOKUP(B707,Sheet5!$D:$G,3,0)</f>
        <v>3</v>
      </c>
      <c r="O707" s="27">
        <f>VLOOKUP(B707,Sheet5!$D:$G,4,0)</f>
        <v>384</v>
      </c>
      <c r="P707" s="27" t="s">
        <v>55</v>
      </c>
      <c r="Q707" s="27">
        <f>IFERROR(VLOOKUP(R707,Sheet2!V:X,3,FALSE),VLOOKUP(B707,Sheet5!D:H,5,0))</f>
        <v>340020009</v>
      </c>
      <c r="R707" s="27" t="str">
        <f>IF(E707=2,INDEX(Sheet2!P:P,MATCH(C707,Sheet2!A:A,0)),INDEX(Sheet2!AB:AB,MATCH(N707,Sheet2!AA:AA,0)))</f>
        <v>生命强化</v>
      </c>
      <c r="S707" s="27" t="str">
        <f>IF($E707=2,INDEX(Sheet2!Q:Q,MATCH($C707,Sheet2!$A:$A,0)),IF(OR(N707=3,N707=8,N707=13,,N707=38),INDEX(Sheet2!$AC:$AC,MATCH($N707,Sheet2!$AA:$AA,0))&amp;O707,INDEX(Sheet2!$AC:$AC,MATCH($N707,Sheet2!$AA:$AA,0))&amp;(O707/10)&amp;"%"))</f>
        <v>觉醒后基础生命上限增加384</v>
      </c>
      <c r="T707" s="3" t="str">
        <f>INDEX(Sheet6!G:G,MATCH(B707,Sheet6!A:A,0))</f>
        <v>1210001,32</v>
      </c>
      <c r="U707" s="3">
        <v>1120001</v>
      </c>
      <c r="V707" s="3">
        <f>INDEX(Sheet6!H:H,MATCH(B707,Sheet6!A:A,0))</f>
        <v>9600</v>
      </c>
      <c r="W707" s="23">
        <v>0</v>
      </c>
      <c r="X707" s="3" t="str">
        <f>VLOOKUP(B707,Sheet4!A:N,14,FALSE)</f>
        <v>1210001,20|1210002,10|1210003,10</v>
      </c>
      <c r="Y707" s="23">
        <v>1120001</v>
      </c>
      <c r="Z707" s="23">
        <f t="shared" si="26"/>
        <v>96000</v>
      </c>
      <c r="AA707" s="27" t="str">
        <f>IF($E707=2,INDEX(Sheet2!Q:Q,MATCH($C707,Sheet2!$A:$A,0)),IF(OR(N707=3,N707=8,N707=13,,N707=38),INDEX(Sheet2!$AC:$AC,MATCH($N707,Sheet2!$AA:$AA,0))&amp;O707,INDEX(Sheet2!$AC:$AC,MATCH($N707,Sheet2!$AA:$AA,0))&amp;(O707/10)&amp;"%"))</f>
        <v>觉醒后基础生命上限增加384</v>
      </c>
    </row>
    <row r="708" spans="1:27">
      <c r="A708" s="23" t="s">
        <v>53</v>
      </c>
      <c r="B708" s="23">
        <f t="shared" si="25"/>
        <v>3103</v>
      </c>
      <c r="C708" s="3">
        <v>31</v>
      </c>
      <c r="D708" s="3">
        <v>3</v>
      </c>
      <c r="E708" s="3">
        <f t="shared" si="36"/>
        <v>1</v>
      </c>
      <c r="F708" s="3">
        <f>IF(AND($D708=1,$E708=1),VLOOKUP($C708,Sheet2!$A:$J,3,0),IF($E708=2,INDEX(Sheet2!G:G,MATCH($C708,Sheet2!$A:$A,0)),F707))</f>
        <v>3101</v>
      </c>
      <c r="G708" s="3">
        <f>IF(AND($D708=1,$E708=1),VLOOKUP($C708,Sheet2!$A:$J,4,0),IF($E708=2,INDEX(Sheet2!H:H,MATCH($C708,Sheet2!$A:$A,0)),G707))</f>
        <v>3102</v>
      </c>
      <c r="H708" s="3">
        <f>IF(AND($D708=1,$E708=1),VLOOKUP($C708,Sheet2!$A:$J,5,0),IF($E708=2,INDEX(Sheet2!I:I,MATCH($C708,Sheet2!$A:$A,0)),H707))</f>
        <v>3104</v>
      </c>
      <c r="I708" s="3">
        <f>IF(AND($D708=1,$E708=1),VLOOKUP($C708,Sheet2!$A:$J,6,0),IF($E708=2,INDEX(Sheet2!J:J,MATCH($C708,Sheet2!$A:$A,0)),I707))</f>
        <v>0</v>
      </c>
      <c r="K708" s="31">
        <v>0</v>
      </c>
      <c r="L708" s="31">
        <v>0</v>
      </c>
      <c r="M708" s="31">
        <v>0</v>
      </c>
      <c r="N708" s="27">
        <f>VLOOKUP(B708,Sheet5!$D:$G,3,0)</f>
        <v>38</v>
      </c>
      <c r="O708" s="27">
        <f>VLOOKUP(B708,Sheet5!$D:$G,4,0)</f>
        <v>10</v>
      </c>
      <c r="P708" s="27" t="s">
        <v>56</v>
      </c>
      <c r="Q708" s="27">
        <f>IFERROR(VLOOKUP(R708,Sheet2!V:X,3,FALSE),VLOOKUP(B708,Sheet5!D:H,5,0))</f>
        <v>340020011</v>
      </c>
      <c r="R708" s="27" t="str">
        <f>IF(E708=2,INDEX(Sheet2!P:P,MATCH(C708,Sheet2!A:A,0)),INDEX(Sheet2!AB:AB,MATCH(N708,Sheet2!AA:AA,0)))</f>
        <v>速度强化</v>
      </c>
      <c r="S708" s="27" t="str">
        <f>IF($E708=2,INDEX(Sheet2!Q:Q,MATCH($C708,Sheet2!$A:$A,0)),IF(OR(N708=3,N708=8,N708=13,,N708=38),INDEX(Sheet2!$AC:$AC,MATCH($N708,Sheet2!$AA:$AA,0))&amp;O708,INDEX(Sheet2!$AC:$AC,MATCH($N708,Sheet2!$AA:$AA,0))&amp;(O708/10)&amp;"%"))</f>
        <v>觉醒后基础速度增加10</v>
      </c>
      <c r="T708" s="3" t="str">
        <f>INDEX(Sheet6!G:G,MATCH(B708,Sheet6!A:A,0))</f>
        <v>1210001,40</v>
      </c>
      <c r="U708" s="3">
        <v>1120001</v>
      </c>
      <c r="V708" s="3">
        <f>INDEX(Sheet6!H:H,MATCH(B708,Sheet6!A:A,0))</f>
        <v>14400</v>
      </c>
      <c r="W708" s="23">
        <v>0</v>
      </c>
      <c r="X708" s="3" t="str">
        <f>VLOOKUP(B708,Sheet4!A:N,14,FALSE)</f>
        <v>1210001,36|1210002,18|1210003,18</v>
      </c>
      <c r="Y708" s="23">
        <v>1120001</v>
      </c>
      <c r="Z708" s="23">
        <f t="shared" si="26"/>
        <v>144000</v>
      </c>
      <c r="AA708" s="27" t="str">
        <f>IF($E708=2,INDEX(Sheet2!Q:Q,MATCH($C708,Sheet2!$A:$A,0)),IF(OR(N708=3,N708=8,N708=13,,N708=38),INDEX(Sheet2!$AC:$AC,MATCH($N708,Sheet2!$AA:$AA,0))&amp;O708,INDEX(Sheet2!$AC:$AC,MATCH($N708,Sheet2!$AA:$AA,0))&amp;(O708/10)&amp;"%"))</f>
        <v>觉醒后基础速度增加10</v>
      </c>
    </row>
    <row r="709" spans="1:27">
      <c r="A709" s="23" t="s">
        <v>53</v>
      </c>
      <c r="B709" s="23">
        <f t="shared" si="25"/>
        <v>3104</v>
      </c>
      <c r="C709" s="3">
        <v>31</v>
      </c>
      <c r="D709" s="3">
        <v>4</v>
      </c>
      <c r="E709" s="3">
        <f t="shared" si="36"/>
        <v>1</v>
      </c>
      <c r="F709" s="3">
        <f>IF(AND($D709=1,$E709=1),VLOOKUP($C709,Sheet2!$A:$J,3,0),IF($E709=2,INDEX(Sheet2!G:G,MATCH($C709,Sheet2!$A:$A,0)),F708))</f>
        <v>3101</v>
      </c>
      <c r="G709" s="3">
        <f>IF(AND($D709=1,$E709=1),VLOOKUP($C709,Sheet2!$A:$J,4,0),IF($E709=2,INDEX(Sheet2!H:H,MATCH($C709,Sheet2!$A:$A,0)),G708))</f>
        <v>3102</v>
      </c>
      <c r="H709" s="3">
        <f>IF(AND($D709=1,$E709=1),VLOOKUP($C709,Sheet2!$A:$J,5,0),IF($E709=2,INDEX(Sheet2!I:I,MATCH($C709,Sheet2!$A:$A,0)),H708))</f>
        <v>3104</v>
      </c>
      <c r="I709" s="3">
        <f>IF(AND($D709=1,$E709=1),VLOOKUP($C709,Sheet2!$A:$J,6,0),IF($E709=2,INDEX(Sheet2!J:J,MATCH($C709,Sheet2!$A:$A,0)),I708))</f>
        <v>0</v>
      </c>
      <c r="K709" s="31">
        <v>0</v>
      </c>
      <c r="L709" s="31">
        <v>0</v>
      </c>
      <c r="M709" s="31">
        <v>0</v>
      </c>
      <c r="N709" s="27">
        <f>VLOOKUP(B709,Sheet5!$D:$G,3,0)</f>
        <v>13</v>
      </c>
      <c r="O709" s="27">
        <f>VLOOKUP(B709,Sheet5!$D:$G,4,0)</f>
        <v>84</v>
      </c>
      <c r="P709" s="27" t="s">
        <v>57</v>
      </c>
      <c r="Q709" s="27">
        <f>IFERROR(VLOOKUP(R709,Sheet2!V:X,3,FALSE),VLOOKUP(B709,Sheet5!D:H,5,0))</f>
        <v>340020004</v>
      </c>
      <c r="R709" s="27" t="str">
        <f>IF(E709=2,INDEX(Sheet2!P:P,MATCH(C709,Sheet2!A:A,0)),INDEX(Sheet2!AB:AB,MATCH(N709,Sheet2!AA:AA,0)))</f>
        <v>防御强化</v>
      </c>
      <c r="S709" s="27" t="str">
        <f>IF($E709=2,INDEX(Sheet2!Q:Q,MATCH($C709,Sheet2!$A:$A,0)),IF(OR(N709=3,N709=8,N709=13,,N709=38),INDEX(Sheet2!$AC:$AC,MATCH($N709,Sheet2!$AA:$AA,0))&amp;O709,INDEX(Sheet2!$AC:$AC,MATCH($N709,Sheet2!$AA:$AA,0))&amp;(O709/10)&amp;"%"))</f>
        <v>觉醒后基础防御力增加84</v>
      </c>
      <c r="T709" s="3" t="str">
        <f>INDEX(Sheet6!G:G,MATCH(B709,Sheet6!A:A,0))</f>
        <v>1210004,20</v>
      </c>
      <c r="U709" s="3">
        <v>1120001</v>
      </c>
      <c r="V709" s="3">
        <f>INDEX(Sheet6!H:H,MATCH(B709,Sheet6!A:A,0))</f>
        <v>21500</v>
      </c>
      <c r="W709" s="23">
        <v>0</v>
      </c>
      <c r="X709" s="3" t="str">
        <f>VLOOKUP(B709,Sheet4!A:N,14,FALSE)</f>
        <v>1210001,56|1210002,28|1210003,28</v>
      </c>
      <c r="Y709" s="23">
        <v>1120001</v>
      </c>
      <c r="Z709" s="23">
        <f t="shared" si="26"/>
        <v>215000</v>
      </c>
      <c r="AA709" s="27" t="str">
        <f>IF($E709=2,INDEX(Sheet2!Q:Q,MATCH($C709,Sheet2!$A:$A,0)),IF(OR(N709=3,N709=8,N709=13,,N709=38),INDEX(Sheet2!$AC:$AC,MATCH($N709,Sheet2!$AA:$AA,0))&amp;O709,INDEX(Sheet2!$AC:$AC,MATCH($N709,Sheet2!$AA:$AA,0))&amp;(O709/10)&amp;"%"))</f>
        <v>觉醒后基础防御力增加84</v>
      </c>
    </row>
    <row r="710" spans="1:27">
      <c r="A710" s="23" t="s">
        <v>53</v>
      </c>
      <c r="B710" s="23">
        <f t="shared" si="25"/>
        <v>3105</v>
      </c>
      <c r="C710" s="3">
        <v>31</v>
      </c>
      <c r="D710" s="3">
        <v>5</v>
      </c>
      <c r="E710" s="3">
        <f t="shared" si="36"/>
        <v>1</v>
      </c>
      <c r="F710" s="3">
        <f>IF(AND($D710=1,$E710=1),VLOOKUP($C710,Sheet2!$A:$J,3,0),IF($E710=2,INDEX(Sheet2!G:G,MATCH($C710,Sheet2!$A:$A,0)),F709))</f>
        <v>3101</v>
      </c>
      <c r="G710" s="3">
        <f>IF(AND($D710=1,$E710=1),VLOOKUP($C710,Sheet2!$A:$J,4,0),IF($E710=2,INDEX(Sheet2!H:H,MATCH($C710,Sheet2!$A:$A,0)),G709))</f>
        <v>3102</v>
      </c>
      <c r="H710" s="3">
        <f>IF(AND($D710=1,$E710=1),VLOOKUP($C710,Sheet2!$A:$J,5,0),IF($E710=2,INDEX(Sheet2!I:I,MATCH($C710,Sheet2!$A:$A,0)),H709))</f>
        <v>3104</v>
      </c>
      <c r="I710" s="3">
        <f>IF(AND($D710=1,$E710=1),VLOOKUP($C710,Sheet2!$A:$J,6,0),IF($E710=2,INDEX(Sheet2!J:J,MATCH($C710,Sheet2!$A:$A,0)),I709))</f>
        <v>0</v>
      </c>
      <c r="K710" s="31">
        <v>0</v>
      </c>
      <c r="L710" s="31">
        <v>0</v>
      </c>
      <c r="M710" s="31">
        <v>0</v>
      </c>
      <c r="N710" s="27">
        <f>VLOOKUP(B710,Sheet5!$D:$G,3,0)</f>
        <v>3</v>
      </c>
      <c r="O710" s="27">
        <f>VLOOKUP(B710,Sheet5!$D:$G,4,0)</f>
        <v>768</v>
      </c>
      <c r="P710" s="27" t="s">
        <v>58</v>
      </c>
      <c r="Q710" s="27">
        <f>IFERROR(VLOOKUP(R710,Sheet2!V:X,3,FALSE),VLOOKUP(B710,Sheet5!D:H,5,0))</f>
        <v>340020010</v>
      </c>
      <c r="R710" s="27" t="str">
        <f>IF(E710=2,INDEX(Sheet2!P:P,MATCH(C710,Sheet2!A:A,0)),INDEX(Sheet2!AB:AB,MATCH(N710,Sheet2!AA:AA,0)))</f>
        <v>生命强化</v>
      </c>
      <c r="S710" s="27" t="str">
        <f>IF($E710=2,INDEX(Sheet2!Q:Q,MATCH($C710,Sheet2!$A:$A,0)),IF(OR(N710=3,N710=8,N710=13,,N710=38),INDEX(Sheet2!$AC:$AC,MATCH($N710,Sheet2!$AA:$AA,0))&amp;O710,INDEX(Sheet2!$AC:$AC,MATCH($N710,Sheet2!$AA:$AA,0))&amp;(O710/10)&amp;"%"))</f>
        <v>觉醒后基础生命上限增加768</v>
      </c>
      <c r="T710" s="3" t="str">
        <f>INDEX(Sheet6!G:G,MATCH(B710,Sheet6!A:A,0))</f>
        <v>1210004,24</v>
      </c>
      <c r="U710" s="3">
        <v>1120001</v>
      </c>
      <c r="V710" s="3">
        <f>INDEX(Sheet6!H:H,MATCH(B710,Sheet6!A:A,0))</f>
        <v>30000</v>
      </c>
      <c r="W710" s="23">
        <v>0</v>
      </c>
      <c r="X710" s="3" t="str">
        <f>VLOOKUP(B710,Sheet4!A:N,14,FALSE)</f>
        <v>1210001,80|1210002,40|1210003,40</v>
      </c>
      <c r="Y710" s="23">
        <v>1120001</v>
      </c>
      <c r="Z710" s="23">
        <f t="shared" si="26"/>
        <v>300000</v>
      </c>
      <c r="AA710" s="27" t="str">
        <f>IF($E710=2,INDEX(Sheet2!Q:Q,MATCH($C710,Sheet2!$A:$A,0)),IF(OR(N710=3,N710=8,N710=13,,N710=38),INDEX(Sheet2!$AC:$AC,MATCH($N710,Sheet2!$AA:$AA,0))&amp;O710,INDEX(Sheet2!$AC:$AC,MATCH($N710,Sheet2!$AA:$AA,0))&amp;(O710/10)&amp;"%"))</f>
        <v>觉醒后基础生命上限增加768</v>
      </c>
    </row>
    <row r="711" spans="1:27">
      <c r="A711" s="23" t="s">
        <v>53</v>
      </c>
      <c r="B711" s="23">
        <f t="shared" si="25"/>
        <v>3106</v>
      </c>
      <c r="C711" s="3">
        <v>31</v>
      </c>
      <c r="D711" s="3">
        <v>6</v>
      </c>
      <c r="E711" s="3">
        <f t="shared" si="36"/>
        <v>1</v>
      </c>
      <c r="F711" s="3">
        <f>IF(AND($D711=1,$E711=1),VLOOKUP($C711,Sheet2!$A:$J,3,0),IF($E711=2,INDEX(Sheet2!G:G,MATCH($C711,Sheet2!$A:$A,0)),F710))</f>
        <v>3101</v>
      </c>
      <c r="G711" s="3">
        <f>IF(AND($D711=1,$E711=1),VLOOKUP($C711,Sheet2!$A:$J,4,0),IF($E711=2,INDEX(Sheet2!H:H,MATCH($C711,Sheet2!$A:$A,0)),G710))</f>
        <v>3102</v>
      </c>
      <c r="H711" s="3">
        <f>IF(AND($D711=1,$E711=1),VLOOKUP($C711,Sheet2!$A:$J,5,0),IF($E711=2,INDEX(Sheet2!I:I,MATCH($C711,Sheet2!$A:$A,0)),H710))</f>
        <v>3104</v>
      </c>
      <c r="I711" s="3">
        <f>IF(AND($D711=1,$E711=1),VLOOKUP($C711,Sheet2!$A:$J,6,0),IF($E711=2,INDEX(Sheet2!J:J,MATCH($C711,Sheet2!$A:$A,0)),I710))</f>
        <v>0</v>
      </c>
      <c r="K711" s="31">
        <v>0</v>
      </c>
      <c r="L711" s="31">
        <v>0</v>
      </c>
      <c r="M711" s="31">
        <v>0</v>
      </c>
      <c r="N711" s="27">
        <f>VLOOKUP(B711,Sheet5!$D:$G,3,0)</f>
        <v>8</v>
      </c>
      <c r="O711" s="27">
        <f>VLOOKUP(B711,Sheet5!$D:$G,4,0)</f>
        <v>128</v>
      </c>
      <c r="P711" s="27" t="s">
        <v>59</v>
      </c>
      <c r="Q711" s="27">
        <f>IFERROR(VLOOKUP(R711,Sheet2!V:X,3,FALSE),VLOOKUP(B711,Sheet5!D:H,5,0))</f>
        <v>340020007</v>
      </c>
      <c r="R711" s="27" t="str">
        <f>IF(E711=2,INDEX(Sheet2!P:P,MATCH(C711,Sheet2!A:A,0)),INDEX(Sheet2!AB:AB,MATCH(N711,Sheet2!AA:AA,0)))</f>
        <v>攻击强化</v>
      </c>
      <c r="S711" s="27" t="str">
        <f>IF($E711=2,INDEX(Sheet2!Q:Q,MATCH($C711,Sheet2!$A:$A,0)),IF(OR(N711=3,N711=8,N711=13,,N711=38),INDEX(Sheet2!$AC:$AC,MATCH($N711,Sheet2!$AA:$AA,0))&amp;O711,INDEX(Sheet2!$AC:$AC,MATCH($N711,Sheet2!$AA:$AA,0))&amp;(O711/10)&amp;"%"))</f>
        <v>觉醒后基础攻击力增加128</v>
      </c>
      <c r="T711" s="3" t="str">
        <f>INDEX(Sheet6!G:G,MATCH(B711,Sheet6!A:A,0))</f>
        <v>1210004,28</v>
      </c>
      <c r="U711" s="3">
        <v>1120001</v>
      </c>
      <c r="V711" s="3">
        <f>INDEX(Sheet6!H:H,MATCH(B711,Sheet6!A:A,0))</f>
        <v>41200</v>
      </c>
      <c r="W711" s="23">
        <v>0</v>
      </c>
      <c r="X711" s="3" t="str">
        <f>VLOOKUP(B711,Sheet4!A:N,14,FALSE)</f>
        <v>1210001,108|1210002,54|1210003,54</v>
      </c>
      <c r="Y711" s="23">
        <v>1120001</v>
      </c>
      <c r="Z711" s="23">
        <f t="shared" si="26"/>
        <v>412000</v>
      </c>
      <c r="AA711" s="27" t="str">
        <f>IF($E711=2,INDEX(Sheet2!Q:Q,MATCH($C711,Sheet2!$A:$A,0)),IF(OR(N711=3,N711=8,N711=13,,N711=38),INDEX(Sheet2!$AC:$AC,MATCH($N711,Sheet2!$AA:$AA,0))&amp;O711,INDEX(Sheet2!$AC:$AC,MATCH($N711,Sheet2!$AA:$AA,0))&amp;(O711/10)&amp;"%"))</f>
        <v>觉醒后基础攻击力增加128</v>
      </c>
    </row>
    <row r="712" spans="1:27">
      <c r="A712" s="23" t="s">
        <v>53</v>
      </c>
      <c r="B712" s="23">
        <f t="shared" si="25"/>
        <v>3107</v>
      </c>
      <c r="C712" s="3">
        <v>31</v>
      </c>
      <c r="D712" s="3">
        <v>7</v>
      </c>
      <c r="E712" s="3">
        <f t="shared" si="36"/>
        <v>2</v>
      </c>
      <c r="F712" s="3">
        <f>IF(AND($D712=1,$E712=1),VLOOKUP($C712,Sheet2!$A:$J,3,0),IF($E712=2,INDEX(Sheet2!G:G,MATCH($C712,Sheet2!$A:$A,0)),F711))</f>
        <v>3101</v>
      </c>
      <c r="G712" s="3">
        <f>IF(AND($D712=1,$E712=1),VLOOKUP($C712,Sheet2!$A:$J,4,0),IF($E712=2,INDEX(Sheet2!H:H,MATCH($C712,Sheet2!$A:$A,0)),G711))</f>
        <v>3102</v>
      </c>
      <c r="H712" s="3">
        <f>IF(AND($D712=1,$E712=1),VLOOKUP($C712,Sheet2!$A:$J,5,0),IF($E712=2,INDEX(Sheet2!I:I,MATCH($C712,Sheet2!$A:$A,0)),H711))</f>
        <v>3103</v>
      </c>
      <c r="I712" s="3">
        <f>IF(AND($D712=1,$E712=1),VLOOKUP($C712,Sheet2!$A:$J,6,0),IF($E712=2,INDEX(Sheet2!J:J,MATCH($C712,Sheet2!$A:$A,0)),I711))</f>
        <v>0</v>
      </c>
      <c r="K712" s="31">
        <v>0</v>
      </c>
      <c r="L712" s="31">
        <v>0</v>
      </c>
      <c r="M712" s="31">
        <v>0</v>
      </c>
      <c r="N712" s="27">
        <f>VLOOKUP(B712,Sheet5!$D:$G,3,0)</f>
        <v>0</v>
      </c>
      <c r="O712" s="27">
        <f>VLOOKUP(B712,Sheet5!$D:$G,4,0)</f>
        <v>0</v>
      </c>
      <c r="P712" s="27" t="s">
        <v>60</v>
      </c>
      <c r="Q712" s="27">
        <f>IFERROR(VLOOKUP(R712,Sheet2!V:X,3,FALSE),VLOOKUP(B712,Sheet5!D:H,5,0))</f>
        <v>311003103</v>
      </c>
      <c r="R712" s="27" t="str">
        <f>IF(E712=2,INDEX(Sheet2!P:P,MATCH(C712,Sheet2!A:A,0)),INDEX(Sheet2!AB:AB,MATCH(N712,Sheet2!AA:AA,0)))</f>
        <v>嗡嗡连击(觉醒)</v>
      </c>
      <c r="S712" s="27" t="s">
        <v>2355</v>
      </c>
      <c r="T712" s="3" t="str">
        <f>INDEX(Sheet6!G:G,MATCH(B712,Sheet6!A:A,0))</f>
        <v>1210007,12</v>
      </c>
      <c r="U712" s="3">
        <v>1120001</v>
      </c>
      <c r="V712" s="3">
        <f>INDEX(Sheet6!H:H,MATCH(B712,Sheet6!A:A,0))</f>
        <v>55600</v>
      </c>
      <c r="W712" s="23">
        <v>0</v>
      </c>
      <c r="X712" s="3" t="str">
        <f>VLOOKUP(B712,Sheet4!A:N,14,FALSE)</f>
        <v>1210001,140|1210002,70|1210003,70</v>
      </c>
      <c r="Y712" s="23">
        <v>1120001</v>
      </c>
      <c r="Z712" s="23">
        <f t="shared" si="26"/>
        <v>556000</v>
      </c>
      <c r="AA712" s="27" t="str">
        <f>IF($E712=2,INDEX(Sheet2!Q:Q,MATCH($C712,Sheet2!$A:$A,0)),IF(OR(N712=3,N712=8,N712=13,,N712=38),INDEX(Sheet2!$AC:$AC,MATCH($N712,Sheet2!$AA:$AA,0))&amp;O712,INDEX(Sheet2!$AC:$AC,MATCH($N712,Sheet2!$AA:$AA,0))&amp;(O712/10)&amp;"%"))</f>
        <v>伴随着嗡嗡挥拳声连续攻击敌人，对1名敌人造成&lt;color=#e56000&gt;3&lt;/color&gt;段伤害，每段伤害为攻击力的&lt;color=#e56000&gt;40%&lt;/color&gt;。如本回合有&lt;color=#f2b600&gt;AT BONUS&lt;/color&gt;，则对敌人额外造成&lt;color=#e56000&gt;3&lt;/color&gt;段伤害</v>
      </c>
    </row>
    <row r="713" spans="1:27">
      <c r="A713" s="23" t="s">
        <v>53</v>
      </c>
      <c r="B713" s="23">
        <f t="shared" ref="B713:B733" si="37">C713*100+D713</f>
        <v>3108</v>
      </c>
      <c r="C713" s="3">
        <v>31</v>
      </c>
      <c r="D713" s="3">
        <v>8</v>
      </c>
      <c r="E713" s="3">
        <f t="shared" si="36"/>
        <v>1</v>
      </c>
      <c r="F713" s="3">
        <f>IF(AND($D713=1,$E713=1),VLOOKUP($C713,Sheet2!$A:$J,3,0),IF($E713=2,INDEX(Sheet2!G:G,MATCH($C713,Sheet2!$A:$A,0)),F712))</f>
        <v>3101</v>
      </c>
      <c r="G713" s="3">
        <f>IF(AND($D713=1,$E713=1),VLOOKUP($C713,Sheet2!$A:$J,4,0),IF($E713=2,INDEX(Sheet2!H:H,MATCH($C713,Sheet2!$A:$A,0)),G712))</f>
        <v>3102</v>
      </c>
      <c r="H713" s="3">
        <f>IF(AND($D713=1,$E713=1),VLOOKUP($C713,Sheet2!$A:$J,5,0),IF($E713=2,INDEX(Sheet2!I:I,MATCH($C713,Sheet2!$A:$A,0)),H712))</f>
        <v>3103</v>
      </c>
      <c r="I713" s="3">
        <f>IF(AND($D713=1,$E713=1),VLOOKUP($C713,Sheet2!$A:$J,6,0),IF($E713=2,INDEX(Sheet2!J:J,MATCH($C713,Sheet2!$A:$A,0)),I712))</f>
        <v>0</v>
      </c>
      <c r="K713" s="31">
        <v>0</v>
      </c>
      <c r="L713" s="31">
        <v>0</v>
      </c>
      <c r="M713" s="31">
        <v>0</v>
      </c>
      <c r="N713" s="27">
        <f>VLOOKUP(B713,Sheet5!$D:$G,3,0)</f>
        <v>8</v>
      </c>
      <c r="O713" s="27">
        <f>VLOOKUP(B713,Sheet5!$D:$G,4,0)</f>
        <v>64</v>
      </c>
      <c r="P713" s="27" t="s">
        <v>54</v>
      </c>
      <c r="Q713" s="27">
        <f>IFERROR(VLOOKUP(R713,Sheet2!V:X,3,FALSE),VLOOKUP(B713,Sheet5!D:H,5,0))</f>
        <v>340020006</v>
      </c>
      <c r="R713" s="27" t="str">
        <f>IF($E713=2,INDEX(Sheet2!P:P,MATCH($C713,Sheet2!$A:$A,0)),INDEX(Sheet2!$AB:$AB,MATCH($N713,Sheet2!$AA:$AA,0)))</f>
        <v>攻击强化</v>
      </c>
      <c r="S713" s="27" t="str">
        <f>IF($E713=2,INDEX(Sheet2!Q:Q,MATCH($C713,Sheet2!$A:$A,0)),IF(OR(N713=3,N713=8,N713=13,,N713=38),INDEX(Sheet2!$AC:$AC,MATCH($N713,Sheet2!$AA:$AA,0))&amp;O713,INDEX(Sheet2!$AC:$AC,MATCH($N713,Sheet2!$AA:$AA,0))&amp;(O713/10)&amp;"%"))</f>
        <v>觉醒后基础攻击力增加64</v>
      </c>
      <c r="T713" s="3" t="str">
        <f>INDEX(Sheet6!G:G,MATCH(B713,Sheet6!A:A,0))</f>
        <v>1210007,4|1430003,1</v>
      </c>
      <c r="U713" s="3">
        <v>1120001</v>
      </c>
      <c r="V713" s="3">
        <f>INDEX(Sheet6!H:H,MATCH(B713,Sheet6!A:A,0))</f>
        <v>12450</v>
      </c>
      <c r="W713" s="23">
        <v>0</v>
      </c>
      <c r="X713" s="3" t="s">
        <v>1375</v>
      </c>
      <c r="Y713" s="23">
        <v>1120001</v>
      </c>
      <c r="Z713" s="23">
        <v>66000</v>
      </c>
      <c r="AA713" s="27" t="str">
        <f>IF($E713=2,INDEX(Sheet2!Q:Q,MATCH($C713,Sheet2!$A:$A,0)),IF(OR(N713=3,N713=8,N713=13,,N713=38),INDEX(Sheet2!$AC:$AC,MATCH($N713,Sheet2!$AA:$AA,0))&amp;O713,INDEX(Sheet2!$AC:$AC,MATCH($N713,Sheet2!$AA:$AA,0))&amp;(O713/10)&amp;"%"))</f>
        <v>觉醒后基础攻击力增加64</v>
      </c>
    </row>
    <row r="714" spans="1:27">
      <c r="A714" s="23" t="s">
        <v>53</v>
      </c>
      <c r="B714" s="23">
        <f t="shared" si="37"/>
        <v>3109</v>
      </c>
      <c r="C714" s="3">
        <v>31</v>
      </c>
      <c r="D714" s="3">
        <v>9</v>
      </c>
      <c r="E714" s="3">
        <f t="shared" si="36"/>
        <v>1</v>
      </c>
      <c r="F714" s="3">
        <f>IF(AND($D714=1,$E714=1),VLOOKUP($C714,Sheet2!$A:$J,3,0),IF($E714=2,INDEX(Sheet2!G:G,MATCH($C714,Sheet2!$A:$A,0)),F713))</f>
        <v>3101</v>
      </c>
      <c r="G714" s="3">
        <f>IF(AND($D714=1,$E714=1),VLOOKUP($C714,Sheet2!$A:$J,4,0),IF($E714=2,INDEX(Sheet2!H:H,MATCH($C714,Sheet2!$A:$A,0)),G713))</f>
        <v>3102</v>
      </c>
      <c r="H714" s="3">
        <f>IF(AND($D714=1,$E714=1),VLOOKUP($C714,Sheet2!$A:$J,5,0),IF($E714=2,INDEX(Sheet2!I:I,MATCH($C714,Sheet2!$A:$A,0)),H713))</f>
        <v>3103</v>
      </c>
      <c r="I714" s="3">
        <f>IF(AND($D714=1,$E714=1),VLOOKUP($C714,Sheet2!$A:$J,6,0),IF($E714=2,INDEX(Sheet2!J:J,MATCH($C714,Sheet2!$A:$A,0)),I713))</f>
        <v>0</v>
      </c>
      <c r="K714" s="31">
        <v>0</v>
      </c>
      <c r="L714" s="31">
        <v>0</v>
      </c>
      <c r="M714" s="31">
        <v>0</v>
      </c>
      <c r="N714" s="27">
        <f>VLOOKUP(B714,Sheet5!$D:$G,3,0)</f>
        <v>3</v>
      </c>
      <c r="O714" s="27">
        <f>VLOOKUP(B714,Sheet5!$D:$G,4,0)</f>
        <v>384</v>
      </c>
      <c r="P714" s="27" t="s">
        <v>55</v>
      </c>
      <c r="Q714" s="27">
        <f>IFERROR(VLOOKUP(R714,Sheet2!V:X,3,FALSE),VLOOKUP(B714,Sheet5!D:H,5,0))</f>
        <v>340020009</v>
      </c>
      <c r="R714" s="27" t="str">
        <f>IF(E714=2,INDEX(Sheet2!P:P,MATCH(C714,Sheet2!A:A,0)),INDEX(Sheet2!AB:AB,MATCH(N714,Sheet2!AA:AA,0)))</f>
        <v>生命强化</v>
      </c>
      <c r="S714" s="27" t="str">
        <f>IF($E714=2,INDEX(Sheet2!Q:Q,MATCH($C714,Sheet2!$A:$A,0)),IF(OR(N714=3,N714=8,N714=13,,N714=38),INDEX(Sheet2!$AC:$AC,MATCH($N714,Sheet2!$AA:$AA,0))&amp;O714,INDEX(Sheet2!$AC:$AC,MATCH($N714,Sheet2!$AA:$AA,0))&amp;(O714/10)&amp;"%"))</f>
        <v>觉醒后基础生命上限增加384</v>
      </c>
      <c r="T714" s="3" t="str">
        <f>INDEX(Sheet6!G:G,MATCH(B714,Sheet6!A:A,0))</f>
        <v>1210007,5|1430003,2</v>
      </c>
      <c r="U714" s="3">
        <v>1120001</v>
      </c>
      <c r="V714" s="3">
        <f>INDEX(Sheet6!H:H,MATCH(B714,Sheet6!A:A,0))</f>
        <v>14400</v>
      </c>
      <c r="W714" s="23">
        <v>0</v>
      </c>
      <c r="X714" s="3" t="s">
        <v>1309</v>
      </c>
      <c r="Y714" s="23">
        <v>1120001</v>
      </c>
      <c r="Z714" s="23">
        <v>76000</v>
      </c>
      <c r="AA714" s="27" t="str">
        <f>IF($E714=2,INDEX(Sheet2!Q:Q,MATCH($C714,Sheet2!$A:$A,0)),IF(OR(N714=3,N714=8,N714=13,,N714=38),INDEX(Sheet2!$AC:$AC,MATCH($N714,Sheet2!$AA:$AA,0))&amp;O714,INDEX(Sheet2!$AC:$AC,MATCH($N714,Sheet2!$AA:$AA,0))&amp;(O714/10)&amp;"%"))</f>
        <v>觉醒后基础生命上限增加384</v>
      </c>
    </row>
    <row r="715" spans="1:27">
      <c r="A715" s="23" t="s">
        <v>53</v>
      </c>
      <c r="B715" s="23">
        <f t="shared" si="37"/>
        <v>3110</v>
      </c>
      <c r="C715" s="3">
        <v>31</v>
      </c>
      <c r="D715" s="3">
        <v>10</v>
      </c>
      <c r="E715" s="3">
        <f t="shared" si="36"/>
        <v>1</v>
      </c>
      <c r="F715" s="3">
        <f>IF(AND($D715=1,$E715=1),VLOOKUP($C715,Sheet2!$A:$J,3,0),IF($E715=2,INDEX(Sheet2!G:G,MATCH($C715,Sheet2!$A:$A,0)),F714))</f>
        <v>3101</v>
      </c>
      <c r="G715" s="3">
        <f>IF(AND($D715=1,$E715=1),VLOOKUP($C715,Sheet2!$A:$J,4,0),IF($E715=2,INDEX(Sheet2!H:H,MATCH($C715,Sheet2!$A:$A,0)),G714))</f>
        <v>3102</v>
      </c>
      <c r="H715" s="3">
        <f>IF(AND($D715=1,$E715=1),VLOOKUP($C715,Sheet2!$A:$J,5,0),IF($E715=2,INDEX(Sheet2!I:I,MATCH($C715,Sheet2!$A:$A,0)),H714))</f>
        <v>3103</v>
      </c>
      <c r="I715" s="3">
        <f>IF(AND($D715=1,$E715=1),VLOOKUP($C715,Sheet2!$A:$J,6,0),IF($E715=2,INDEX(Sheet2!J:J,MATCH($C715,Sheet2!$A:$A,0)),I714))</f>
        <v>0</v>
      </c>
      <c r="K715" s="31">
        <v>0</v>
      </c>
      <c r="L715" s="31">
        <v>0</v>
      </c>
      <c r="M715" s="31">
        <v>0</v>
      </c>
      <c r="N715" s="27">
        <f>VLOOKUP(B715,Sheet5!$D:$G,3,0)</f>
        <v>8</v>
      </c>
      <c r="O715" s="27">
        <f>VLOOKUP(B715,Sheet5!$D:$G,4,0)</f>
        <v>64</v>
      </c>
      <c r="P715" s="27" t="s">
        <v>56</v>
      </c>
      <c r="Q715" s="27">
        <f>IFERROR(VLOOKUP(R715,Sheet2!V:X,3,FALSE),VLOOKUP(B715,Sheet5!D:H,5,0))</f>
        <v>340020006</v>
      </c>
      <c r="R715" s="27" t="str">
        <f>IF(E715=2,INDEX(Sheet2!P:P,MATCH(C715,Sheet2!A:A,0)),INDEX(Sheet2!AB:AB,MATCH(N715,Sheet2!AA:AA,0)))</f>
        <v>攻击强化</v>
      </c>
      <c r="S715" s="27" t="str">
        <f>IF($E715=2,INDEX(Sheet2!Q:Q,MATCH($C715,Sheet2!$A:$A,0)),IF(OR(N715=3,N715=8,N715=13,,N715=38),INDEX(Sheet2!$AC:$AC,MATCH($N715,Sheet2!$AA:$AA,0))&amp;O715,INDEX(Sheet2!$AC:$AC,MATCH($N715,Sheet2!$AA:$AA,0))&amp;(O715/10)&amp;"%"))</f>
        <v>觉醒后基础攻击力增加64</v>
      </c>
      <c r="T715" s="3" t="str">
        <f>INDEX(Sheet6!G:G,MATCH(B715,Sheet6!A:A,0))</f>
        <v>1210007,7|1430003,3</v>
      </c>
      <c r="U715" s="3">
        <v>1120001</v>
      </c>
      <c r="V715" s="3">
        <f>INDEX(Sheet6!H:H,MATCH(B715,Sheet6!A:A,0))</f>
        <v>21600</v>
      </c>
      <c r="W715" s="23">
        <v>0</v>
      </c>
      <c r="X715" s="3" t="s">
        <v>1376</v>
      </c>
      <c r="Y715" s="23">
        <v>1120001</v>
      </c>
      <c r="Z715" s="23">
        <v>115000</v>
      </c>
      <c r="AA715" s="27" t="str">
        <f>IF($E715=2,INDEX(Sheet2!Q:Q,MATCH($C715,Sheet2!$A:$A,0)),IF(OR(N715=3,N715=8,N715=13,,N715=38),INDEX(Sheet2!$AC:$AC,MATCH($N715,Sheet2!$AA:$AA,0))&amp;O715,INDEX(Sheet2!$AC:$AC,MATCH($N715,Sheet2!$AA:$AA,0))&amp;(O715/10)&amp;"%"))</f>
        <v>觉醒后基础攻击力增加64</v>
      </c>
    </row>
    <row r="716" spans="1:27">
      <c r="A716" s="23" t="s">
        <v>53</v>
      </c>
      <c r="B716" s="23">
        <f t="shared" si="37"/>
        <v>3111</v>
      </c>
      <c r="C716" s="3">
        <v>31</v>
      </c>
      <c r="D716" s="3">
        <v>11</v>
      </c>
      <c r="E716" s="3">
        <f t="shared" si="36"/>
        <v>1</v>
      </c>
      <c r="F716" s="3">
        <f>IF(AND($D716=1,$E716=1),VLOOKUP($C716,Sheet2!$A:$J,3,0),IF($E716=2,INDEX(Sheet2!G:G,MATCH($C716,Sheet2!$A:$A,0)),F715))</f>
        <v>3101</v>
      </c>
      <c r="G716" s="3">
        <f>IF(AND($D716=1,$E716=1),VLOOKUP($C716,Sheet2!$A:$J,4,0),IF($E716=2,INDEX(Sheet2!H:H,MATCH($C716,Sheet2!$A:$A,0)),G715))</f>
        <v>3102</v>
      </c>
      <c r="H716" s="3">
        <f>IF(AND($D716=1,$E716=1),VLOOKUP($C716,Sheet2!$A:$J,5,0),IF($E716=2,INDEX(Sheet2!I:I,MATCH($C716,Sheet2!$A:$A,0)),H715))</f>
        <v>3103</v>
      </c>
      <c r="I716" s="3">
        <f>IF(AND($D716=1,$E716=1),VLOOKUP($C716,Sheet2!$A:$J,6,0),IF($E716=2,INDEX(Sheet2!J:J,MATCH($C716,Sheet2!$A:$A,0)),I715))</f>
        <v>0</v>
      </c>
      <c r="K716" s="31">
        <v>0</v>
      </c>
      <c r="L716" s="31">
        <v>0</v>
      </c>
      <c r="M716" s="31">
        <v>0</v>
      </c>
      <c r="N716" s="27">
        <f>VLOOKUP(B716,Sheet5!$D:$G,3,0)</f>
        <v>13</v>
      </c>
      <c r="O716" s="27">
        <f>VLOOKUP(B716,Sheet5!$D:$G,4,0)</f>
        <v>84</v>
      </c>
      <c r="P716" s="27" t="s">
        <v>57</v>
      </c>
      <c r="Q716" s="27">
        <f>IFERROR(VLOOKUP(R716,Sheet2!V:X,3,FALSE),VLOOKUP(B716,Sheet5!D:H,5,0))</f>
        <v>340020004</v>
      </c>
      <c r="R716" s="27" t="str">
        <f>IF(E716=2,INDEX(Sheet2!P:P,MATCH(C716,Sheet2!A:A,0)),INDEX(Sheet2!AB:AB,MATCH(N716,Sheet2!AA:AA,0)))</f>
        <v>防御强化</v>
      </c>
      <c r="S716" s="27" t="str">
        <f>IF($E716=2,INDEX(Sheet2!Q:Q,MATCH($C716,Sheet2!$A:$A,0)),IF(OR(N716=3,N716=8,N716=13,,N716=38),INDEX(Sheet2!$AC:$AC,MATCH($N716,Sheet2!$AA:$AA,0))&amp;O716,INDEX(Sheet2!$AC:$AC,MATCH($N716,Sheet2!$AA:$AA,0))&amp;(O716/10)&amp;"%"))</f>
        <v>觉醒后基础防御力增加84</v>
      </c>
      <c r="T716" s="3" t="str">
        <f>INDEX(Sheet6!G:G,MATCH(B716,Sheet6!A:A,0))</f>
        <v>1210007,10|1430003,4</v>
      </c>
      <c r="U716" s="3">
        <v>1120001</v>
      </c>
      <c r="V716" s="3">
        <f>INDEX(Sheet6!H:H,MATCH(B716,Sheet6!A:A,0))</f>
        <v>32250</v>
      </c>
      <c r="W716" s="23">
        <v>0</v>
      </c>
      <c r="X716" s="3" t="s">
        <v>1377</v>
      </c>
      <c r="Y716" s="23">
        <v>1120001</v>
      </c>
      <c r="Z716" s="23">
        <v>172000</v>
      </c>
      <c r="AA716" s="27" t="str">
        <f>IF($E716=2,INDEX(Sheet2!Q:Q,MATCH($C716,Sheet2!$A:$A,0)),IF(OR(N716=3,N716=8,N716=13,,N716=38),INDEX(Sheet2!$AC:$AC,MATCH($N716,Sheet2!$AA:$AA,0))&amp;O716,INDEX(Sheet2!$AC:$AC,MATCH($N716,Sheet2!$AA:$AA,0))&amp;(O716/10)&amp;"%"))</f>
        <v>觉醒后基础防御力增加84</v>
      </c>
    </row>
    <row r="717" spans="1:27">
      <c r="A717" s="23" t="s">
        <v>53</v>
      </c>
      <c r="B717" s="23">
        <f t="shared" si="37"/>
        <v>3112</v>
      </c>
      <c r="C717" s="3">
        <v>31</v>
      </c>
      <c r="D717" s="3">
        <v>12</v>
      </c>
      <c r="E717" s="3">
        <f t="shared" si="36"/>
        <v>1</v>
      </c>
      <c r="F717" s="3">
        <f>IF(AND($D717=1,$E717=1),VLOOKUP($C717,Sheet2!$A:$J,3,0),IF($E717=2,INDEX(Sheet2!G:G,MATCH($C717,Sheet2!$A:$A,0)),F716))</f>
        <v>3101</v>
      </c>
      <c r="G717" s="3">
        <f>IF(AND($D717=1,$E717=1),VLOOKUP($C717,Sheet2!$A:$J,4,0),IF($E717=2,INDEX(Sheet2!H:H,MATCH($C717,Sheet2!$A:$A,0)),G716))</f>
        <v>3102</v>
      </c>
      <c r="H717" s="3">
        <f>IF(AND($D717=1,$E717=1),VLOOKUP($C717,Sheet2!$A:$J,5,0),IF($E717=2,INDEX(Sheet2!I:I,MATCH($C717,Sheet2!$A:$A,0)),H716))</f>
        <v>3103</v>
      </c>
      <c r="I717" s="3">
        <f>IF(AND($D717=1,$E717=1),VLOOKUP($C717,Sheet2!$A:$J,6,0),IF($E717=2,INDEX(Sheet2!J:J,MATCH($C717,Sheet2!$A:$A,0)),I716))</f>
        <v>0</v>
      </c>
      <c r="K717" s="31">
        <v>0</v>
      </c>
      <c r="L717" s="31">
        <v>0</v>
      </c>
      <c r="M717" s="31">
        <v>0</v>
      </c>
      <c r="N717" s="27">
        <f>VLOOKUP(B717,Sheet5!$D:$G,3,0)</f>
        <v>3</v>
      </c>
      <c r="O717" s="27">
        <f>VLOOKUP(B717,Sheet5!$D:$G,4,0)</f>
        <v>768</v>
      </c>
      <c r="P717" s="27" t="s">
        <v>58</v>
      </c>
      <c r="Q717" s="27">
        <f>IFERROR(VLOOKUP(R717,Sheet2!V:X,3,FALSE),VLOOKUP(B717,Sheet5!D:H,5,0))</f>
        <v>340020010</v>
      </c>
      <c r="R717" s="27" t="str">
        <f>IF(E717=2,INDEX(Sheet2!P:P,MATCH(C717,Sheet2!A:A,0)),INDEX(Sheet2!AB:AB,MATCH(N717,Sheet2!AA:AA,0)))</f>
        <v>生命强化</v>
      </c>
      <c r="S717" s="27" t="str">
        <f>IF($E717=2,INDEX(Sheet2!Q:Q,MATCH($C717,Sheet2!$A:$A,0)),IF(OR(N717=3,N717=8,N717=13,,N717=38),INDEX(Sheet2!$AC:$AC,MATCH($N717,Sheet2!$AA:$AA,0))&amp;O717,INDEX(Sheet2!$AC:$AC,MATCH($N717,Sheet2!$AA:$AA,0))&amp;(O717/10)&amp;"%"))</f>
        <v>觉醒后基础生命上限增加768</v>
      </c>
      <c r="T717" s="3" t="str">
        <f>INDEX(Sheet6!G:G,MATCH(B717,Sheet6!A:A,0))</f>
        <v>1210007,12|1430003,5</v>
      </c>
      <c r="U717" s="3">
        <v>1120001</v>
      </c>
      <c r="V717" s="3">
        <f>INDEX(Sheet6!H:H,MATCH(B717,Sheet6!A:A,0))</f>
        <v>45000</v>
      </c>
      <c r="W717" s="23">
        <v>0</v>
      </c>
      <c r="X717" s="3" t="s">
        <v>1378</v>
      </c>
      <c r="Y717" s="23">
        <v>1120001</v>
      </c>
      <c r="Z717" s="23">
        <v>240000</v>
      </c>
      <c r="AA717" s="27" t="str">
        <f>IF($E717=2,INDEX(Sheet2!Q:Q,MATCH($C717,Sheet2!$A:$A,0)),IF(OR(N717=3,N717=8,N717=13,,N717=38),INDEX(Sheet2!$AC:$AC,MATCH($N717,Sheet2!$AA:$AA,0))&amp;O717,INDEX(Sheet2!$AC:$AC,MATCH($N717,Sheet2!$AA:$AA,0))&amp;(O717/10)&amp;"%"))</f>
        <v>觉醒后基础生命上限增加768</v>
      </c>
    </row>
    <row r="718" spans="1:27">
      <c r="A718" s="23" t="s">
        <v>53</v>
      </c>
      <c r="B718" s="23">
        <f t="shared" si="37"/>
        <v>3113</v>
      </c>
      <c r="C718" s="3">
        <v>31</v>
      </c>
      <c r="D718" s="3">
        <v>13</v>
      </c>
      <c r="E718" s="3">
        <f t="shared" si="36"/>
        <v>1</v>
      </c>
      <c r="F718" s="3">
        <f>IF(AND($D718=1,$E718=1),VLOOKUP($C718,Sheet2!$A:$J,3,0),IF($E718=2,INDEX(Sheet2!G:G,MATCH($C718,Sheet2!$A:$A,0)),F717))</f>
        <v>3101</v>
      </c>
      <c r="G718" s="3">
        <f>IF(AND($D718=1,$E718=1),VLOOKUP($C718,Sheet2!$A:$J,4,0),IF($E718=2,INDEX(Sheet2!H:H,MATCH($C718,Sheet2!$A:$A,0)),G717))</f>
        <v>3102</v>
      </c>
      <c r="H718" s="3">
        <f>IF(AND($D718=1,$E718=1),VLOOKUP($C718,Sheet2!$A:$J,5,0),IF($E718=2,INDEX(Sheet2!I:I,MATCH($C718,Sheet2!$A:$A,0)),H717))</f>
        <v>3103</v>
      </c>
      <c r="I718" s="3">
        <f>IF(AND($D718=1,$E718=1),VLOOKUP($C718,Sheet2!$A:$J,6,0),IF($E718=2,INDEX(Sheet2!J:J,MATCH($C718,Sheet2!$A:$A,0)),I717))</f>
        <v>0</v>
      </c>
      <c r="K718" s="31">
        <v>0</v>
      </c>
      <c r="L718" s="31">
        <v>0</v>
      </c>
      <c r="M718" s="31">
        <v>0</v>
      </c>
      <c r="N718" s="27">
        <f>VLOOKUP(B718,Sheet5!$D:$G,3,0)</f>
        <v>8</v>
      </c>
      <c r="O718" s="27">
        <f>VLOOKUP(B718,Sheet5!$D:$G,4,0)</f>
        <v>128</v>
      </c>
      <c r="P718" s="27" t="s">
        <v>59</v>
      </c>
      <c r="Q718" s="27">
        <f>IFERROR(VLOOKUP(R718,Sheet2!V:X,3,FALSE),VLOOKUP(B718,Sheet5!D:H,5,0))</f>
        <v>340020007</v>
      </c>
      <c r="R718" s="27" t="str">
        <f>IF(E718=2,INDEX(Sheet2!P:P,MATCH(C718,Sheet2!A:A,0)),INDEX(Sheet2!AB:AB,MATCH(N718,Sheet2!AA:AA,0)))</f>
        <v>攻击强化</v>
      </c>
      <c r="S718" s="27" t="str">
        <f>IF($E718=2,INDEX(Sheet2!Q:Q,MATCH($C718,Sheet2!$A:$A,0)),IF(OR(N718=3,N718=8,N718=13,,N718=38),INDEX(Sheet2!$AC:$AC,MATCH($N718,Sheet2!$AA:$AA,0))&amp;O718,INDEX(Sheet2!$AC:$AC,MATCH($N718,Sheet2!$AA:$AA,0))&amp;(O718/10)&amp;"%"))</f>
        <v>觉醒后基础攻击力增加128</v>
      </c>
      <c r="T718" s="3" t="str">
        <f>INDEX(Sheet6!G:G,MATCH(B718,Sheet6!A:A,0))</f>
        <v>1210007,14|1430003,6</v>
      </c>
      <c r="U718" s="3">
        <v>1120001</v>
      </c>
      <c r="V718" s="3">
        <f>INDEX(Sheet6!H:H,MATCH(B718,Sheet6!A:A,0))</f>
        <v>61800</v>
      </c>
      <c r="W718" s="23">
        <v>0</v>
      </c>
      <c r="X718" s="3" t="s">
        <v>1379</v>
      </c>
      <c r="Y718" s="23">
        <v>1120001</v>
      </c>
      <c r="Z718" s="23">
        <v>329000</v>
      </c>
      <c r="AA718" s="27" t="str">
        <f>IF($E718=2,INDEX(Sheet2!Q:Q,MATCH($C718,Sheet2!$A:$A,0)),IF(OR(N718=3,N718=8,N718=13,,N718=38),INDEX(Sheet2!$AC:$AC,MATCH($N718,Sheet2!$AA:$AA,0))&amp;O718,INDEX(Sheet2!$AC:$AC,MATCH($N718,Sheet2!$AA:$AA,0))&amp;(O718/10)&amp;"%"))</f>
        <v>觉醒后基础攻击力增加128</v>
      </c>
    </row>
    <row r="719" spans="1:27">
      <c r="A719" s="23" t="s">
        <v>53</v>
      </c>
      <c r="B719" s="23">
        <f t="shared" si="37"/>
        <v>3114</v>
      </c>
      <c r="C719" s="3">
        <v>31</v>
      </c>
      <c r="D719" s="3">
        <v>14</v>
      </c>
      <c r="E719" s="3">
        <f t="shared" si="36"/>
        <v>2</v>
      </c>
      <c r="F719" s="3">
        <f>IF(AND($D719=1,$E719=1),VLOOKUP($C719,Sheet2!$A:$J,3,0),IF($E719=2,INDEX(Sheet2!G:G,MATCH($C719,Sheet2!$A:$A,0)+1),F718))</f>
        <v>3101</v>
      </c>
      <c r="G719" s="3">
        <f>IF(AND($D719=1,$E719=1),VLOOKUP($C719,Sheet2!$A:$J,4,0),IF($E719=2,INDEX(Sheet2!H:H,MATCH($C719,Sheet2!$A:$A,0)+1),G718))</f>
        <v>3102</v>
      </c>
      <c r="H719" s="3">
        <f>IF(AND($D719=1,$E719=1),VLOOKUP($C719,Sheet2!$A:$J,5,0),IF($E719=2,INDEX(Sheet2!I:I,MATCH($C719,Sheet2!$A:$A,0)+1),H718))</f>
        <v>3105</v>
      </c>
      <c r="I719" s="3">
        <f>IF(AND($D719=1,$E719=1),VLOOKUP($C719,Sheet2!$A:$J,6,0),IF($E719=2,INDEX(Sheet2!J:J,MATCH($C719,Sheet2!$A:$A,0)+1),I718))</f>
        <v>0</v>
      </c>
      <c r="K719" s="31">
        <v>0</v>
      </c>
      <c r="L719" s="31">
        <v>0</v>
      </c>
      <c r="M719" s="31">
        <v>0</v>
      </c>
      <c r="N719" s="27">
        <f>VLOOKUP(B719,Sheet5!$D:$G,3,0)</f>
        <v>0</v>
      </c>
      <c r="O719" s="27">
        <f>VLOOKUP(B719,Sheet5!$D:$G,4,0)</f>
        <v>0</v>
      </c>
      <c r="P719" s="27" t="s">
        <v>60</v>
      </c>
      <c r="Q719" s="27">
        <f>IFERROR(VLOOKUP(R719,Sheet2!V:X,3,FALSE),VLOOKUP(B719,Sheet5!D:H,5,0))</f>
        <v>311003103</v>
      </c>
      <c r="R719" s="27" t="str">
        <f>IF(E719=2,INDEX(Sheet2!P:P,MATCH(C719,Sheet2!A:A,0)+1),INDEX(Sheet2!AB:AB,MATCH(N719,Sheet2!AA:AA,0)))</f>
        <v>嗡嗡连击(觉醒)</v>
      </c>
      <c r="S719" s="27" t="s">
        <v>2356</v>
      </c>
      <c r="T719" s="3" t="str">
        <f>INDEX(Sheet6!G:G,MATCH(B719,Sheet6!A:A,0))</f>
        <v>1430005,1</v>
      </c>
      <c r="U719" s="3">
        <v>1120001</v>
      </c>
      <c r="V719" s="3">
        <f>INDEX(Sheet6!H:H,MATCH(B719,Sheet6!A:A,0))</f>
        <v>83400</v>
      </c>
      <c r="W719" s="23">
        <v>0</v>
      </c>
      <c r="X719" s="3" t="s">
        <v>1312</v>
      </c>
      <c r="Y719" s="23">
        <v>1120001</v>
      </c>
      <c r="Z719" s="23">
        <v>444000</v>
      </c>
      <c r="AA719" s="27" t="str">
        <f>IF($E719=2,INDEX(Sheet2!Q:Q,MATCH($C719,Sheet2!$A:$A,0)+1),IF(OR(N719=3,N719=8,N719=13,,N719=38),INDEX(Sheet2!$AC:$AC,MATCH($N719,Sheet2!$AA:$AA,0))&amp;O719,INDEX(Sheet2!$AC:$AC,MATCH($N719,Sheet2!$AA:$AA,0))&amp;(O719/10)&amp;"%"))</f>
        <v>伴随着嗡嗡挥拳声连续攻击敌人，对1名敌人造成&lt;color=#e56000&gt;3&lt;/color&gt;段伤害，每段伤害为攻击力的&lt;color=#e56000&gt;45%&lt;/color&gt;。如本回合有&lt;color=#f2b600&gt;AT BONUS&lt;/color&gt;，则对敌人额外造成&lt;color=#e56000&gt;3&lt;/color&gt;段伤害</v>
      </c>
    </row>
    <row r="720" spans="1:27">
      <c r="A720" s="23" t="s">
        <v>53</v>
      </c>
      <c r="B720" s="23">
        <f t="shared" si="37"/>
        <v>3115</v>
      </c>
      <c r="C720" s="3">
        <v>31</v>
      </c>
      <c r="D720" s="3">
        <v>15</v>
      </c>
      <c r="E720" s="3">
        <f t="shared" si="36"/>
        <v>1</v>
      </c>
      <c r="F720" s="3">
        <f>IF(AND($D720=1,$E720=1),VLOOKUP($C720,Sheet2!$A:$J,3,0),IF($E720=2,INDEX(Sheet2!G:G,MATCH($C720,Sheet2!$A:$A,0)+1),F719))</f>
        <v>3101</v>
      </c>
      <c r="G720" s="3">
        <f>IF(AND($D720=1,$E720=1),VLOOKUP($C720,Sheet2!$A:$J,4,0),IF($E720=2,INDEX(Sheet2!H:H,MATCH($C720,Sheet2!$A:$A,0)+1),G719))</f>
        <v>3102</v>
      </c>
      <c r="H720" s="3">
        <f>IF(AND($D720=1,$E720=1),VLOOKUP($C720,Sheet2!$A:$J,5,0),IF($E720=2,INDEX(Sheet2!I:I,MATCH($C720,Sheet2!$A:$A,0)+1),H719))</f>
        <v>3105</v>
      </c>
      <c r="I720" s="3">
        <f>IF(AND($D720=1,$E720=1),VLOOKUP($C720,Sheet2!$A:$J,6,0),IF($E720=2,INDEX(Sheet2!J:J,MATCH($C720,Sheet2!$A:$A,0)+1),I719))</f>
        <v>0</v>
      </c>
      <c r="K720" s="31">
        <v>0</v>
      </c>
      <c r="L720" s="31">
        <v>0</v>
      </c>
      <c r="M720" s="31">
        <v>0</v>
      </c>
      <c r="N720" s="27">
        <f>VLOOKUP(B720,Sheet5!$D:$G,3,0)</f>
        <v>8</v>
      </c>
      <c r="O720" s="27">
        <f>VLOOKUP(B720,Sheet5!$D:$G,4,0)</f>
        <v>64</v>
      </c>
      <c r="P720" s="27" t="s">
        <v>54</v>
      </c>
      <c r="Q720" s="27">
        <f>IFERROR(VLOOKUP(R720,Sheet2!V:X,3,FALSE),VLOOKUP(B720,Sheet5!D:H,5,0))</f>
        <v>340020006</v>
      </c>
      <c r="R720" s="27" t="str">
        <f>IF($E720=2,INDEX(Sheet2!P:P,MATCH($C720,Sheet2!$A:$A,0)),INDEX(Sheet2!$AB:$AB,MATCH($N720,Sheet2!$AA:$AA,0)))</f>
        <v>攻击强化</v>
      </c>
      <c r="S720" s="27" t="str">
        <f>IF($E720=2,INDEX(Sheet2!Q:Q,MATCH($C720,Sheet2!$A:$A,0)),IF(OR(N720=3,N720=8,N720=13,,N720=38),INDEX(Sheet2!$AC:$AC,MATCH($N720,Sheet2!$AA:$AA,0))&amp;O720,INDEX(Sheet2!$AC:$AC,MATCH($N720,Sheet2!$AA:$AA,0))&amp;(O720/10)&amp;"%"))</f>
        <v>觉醒后基础攻击力增加64</v>
      </c>
      <c r="T720" s="3" t="str">
        <f>INDEX(Sheet6!G:G,MATCH(B720,Sheet6!A:A,0))</f>
        <v>1210007,5|1430003,3</v>
      </c>
      <c r="U720" s="3">
        <v>1120001</v>
      </c>
      <c r="V720" s="3">
        <f>INDEX(Sheet6!H:H,MATCH(B720,Sheet6!A:A,0))</f>
        <v>16600</v>
      </c>
      <c r="W720" s="23">
        <v>0</v>
      </c>
      <c r="X720" s="3" t="s">
        <v>1375</v>
      </c>
      <c r="Y720" s="23">
        <v>1120001</v>
      </c>
      <c r="Z720" s="23">
        <v>66000</v>
      </c>
      <c r="AA720" s="27" t="str">
        <f>IF($E720=2,INDEX(Sheet2!Q:Q,MATCH($C720,Sheet2!$A:$A,0)),IF(OR(N720=3,N720=8,N720=13,,N720=38),INDEX(Sheet2!$AC:$AC,MATCH($N720,Sheet2!$AA:$AA,0))&amp;O720,INDEX(Sheet2!$AC:$AC,MATCH($N720,Sheet2!$AA:$AA,0))&amp;(O720/10)&amp;"%"))</f>
        <v>觉醒后基础攻击力增加64</v>
      </c>
    </row>
    <row r="721" spans="1:27">
      <c r="A721" s="23" t="s">
        <v>53</v>
      </c>
      <c r="B721" s="23">
        <f t="shared" si="37"/>
        <v>3116</v>
      </c>
      <c r="C721" s="3">
        <v>31</v>
      </c>
      <c r="D721" s="3">
        <v>16</v>
      </c>
      <c r="E721" s="3">
        <f t="shared" si="36"/>
        <v>1</v>
      </c>
      <c r="F721" s="3">
        <f>IF(AND($D721=1,$E721=1),VLOOKUP($C721,Sheet2!$A:$J,3,0),IF($E721=2,INDEX(Sheet2!G:G,MATCH($C721,Sheet2!$A:$A,0)+1),F720))</f>
        <v>3101</v>
      </c>
      <c r="G721" s="3">
        <f>IF(AND($D721=1,$E721=1),VLOOKUP($C721,Sheet2!$A:$J,4,0),IF($E721=2,INDEX(Sheet2!H:H,MATCH($C721,Sheet2!$A:$A,0)+1),G720))</f>
        <v>3102</v>
      </c>
      <c r="H721" s="3">
        <f>IF(AND($D721=1,$E721=1),VLOOKUP($C721,Sheet2!$A:$J,5,0),IF($E721=2,INDEX(Sheet2!I:I,MATCH($C721,Sheet2!$A:$A,0)+1),H720))</f>
        <v>3105</v>
      </c>
      <c r="I721" s="3">
        <f>IF(AND($D721=1,$E721=1),VLOOKUP($C721,Sheet2!$A:$J,6,0),IF($E721=2,INDEX(Sheet2!J:J,MATCH($C721,Sheet2!$A:$A,0)+1),I720))</f>
        <v>0</v>
      </c>
      <c r="K721" s="31">
        <v>0</v>
      </c>
      <c r="L721" s="31">
        <v>0</v>
      </c>
      <c r="M721" s="31">
        <v>0</v>
      </c>
      <c r="N721" s="27">
        <f>VLOOKUP(B721,Sheet5!$D:$G,3,0)</f>
        <v>3</v>
      </c>
      <c r="O721" s="27">
        <f>VLOOKUP(B721,Sheet5!$D:$G,4,0)</f>
        <v>384</v>
      </c>
      <c r="P721" s="27" t="s">
        <v>55</v>
      </c>
      <c r="Q721" s="27">
        <f>IFERROR(VLOOKUP(R721,Sheet2!V:X,3,FALSE),VLOOKUP(B721,Sheet5!D:H,5,0))</f>
        <v>340020009</v>
      </c>
      <c r="R721" s="27" t="str">
        <f>IF(E721=2,INDEX(Sheet2!P:P,MATCH(C721,Sheet2!A:A,0)),INDEX(Sheet2!AB:AB,MATCH(N721,Sheet2!AA:AA,0)))</f>
        <v>生命强化</v>
      </c>
      <c r="S721" s="27" t="str">
        <f>IF($E721=2,INDEX(Sheet2!Q:Q,MATCH($C721,Sheet2!$A:$A,0)),IF(OR(N721=3,N721=8,N721=13,,N721=38),INDEX(Sheet2!$AC:$AC,MATCH($N721,Sheet2!$AA:$AA,0))&amp;O721,INDEX(Sheet2!$AC:$AC,MATCH($N721,Sheet2!$AA:$AA,0))&amp;(O721/10)&amp;"%"))</f>
        <v>觉醒后基础生命上限增加384</v>
      </c>
      <c r="T721" s="3" t="str">
        <f>INDEX(Sheet6!G:G,MATCH(B721,Sheet6!A:A,0))</f>
        <v>1210007,7|1430003,6</v>
      </c>
      <c r="U721" s="3">
        <v>1120001</v>
      </c>
      <c r="V721" s="3">
        <f>INDEX(Sheet6!H:H,MATCH(B721,Sheet6!A:A,0))</f>
        <v>19200</v>
      </c>
      <c r="W721" s="23">
        <v>0</v>
      </c>
      <c r="X721" s="3" t="s">
        <v>1309</v>
      </c>
      <c r="Y721" s="23">
        <v>1120001</v>
      </c>
      <c r="Z721" s="23">
        <v>76000</v>
      </c>
      <c r="AA721" s="27" t="str">
        <f>IF($E721=2,INDEX(Sheet2!Q:Q,MATCH($C721,Sheet2!$A:$A,0)),IF(OR(N721=3,N721=8,N721=13,,N721=38),INDEX(Sheet2!$AC:$AC,MATCH($N721,Sheet2!$AA:$AA,0))&amp;O721,INDEX(Sheet2!$AC:$AC,MATCH($N721,Sheet2!$AA:$AA,0))&amp;(O721/10)&amp;"%"))</f>
        <v>觉醒后基础生命上限增加384</v>
      </c>
    </row>
    <row r="722" spans="1:27">
      <c r="A722" s="23" t="s">
        <v>53</v>
      </c>
      <c r="B722" s="23">
        <f t="shared" si="37"/>
        <v>3117</v>
      </c>
      <c r="C722" s="3">
        <v>31</v>
      </c>
      <c r="D722" s="3">
        <v>17</v>
      </c>
      <c r="E722" s="3">
        <f t="shared" si="36"/>
        <v>1</v>
      </c>
      <c r="F722" s="3">
        <f>IF(AND($D722=1,$E722=1),VLOOKUP($C722,Sheet2!$A:$J,3,0),IF($E722=2,INDEX(Sheet2!G:G,MATCH($C722,Sheet2!$A:$A,0)+1),F721))</f>
        <v>3101</v>
      </c>
      <c r="G722" s="3">
        <f>IF(AND($D722=1,$E722=1),VLOOKUP($C722,Sheet2!$A:$J,4,0),IF($E722=2,INDEX(Sheet2!H:H,MATCH($C722,Sheet2!$A:$A,0)+1),G721))</f>
        <v>3102</v>
      </c>
      <c r="H722" s="3">
        <f>IF(AND($D722=1,$E722=1),VLOOKUP($C722,Sheet2!$A:$J,5,0),IF($E722=2,INDEX(Sheet2!I:I,MATCH($C722,Sheet2!$A:$A,0)+1),H721))</f>
        <v>3105</v>
      </c>
      <c r="I722" s="3">
        <f>IF(AND($D722=1,$E722=1),VLOOKUP($C722,Sheet2!$A:$J,6,0),IF($E722=2,INDEX(Sheet2!J:J,MATCH($C722,Sheet2!$A:$A,0)+1),I721))</f>
        <v>0</v>
      </c>
      <c r="K722" s="31">
        <v>0</v>
      </c>
      <c r="L722" s="31">
        <v>0</v>
      </c>
      <c r="M722" s="31">
        <v>0</v>
      </c>
      <c r="N722" s="27">
        <f>VLOOKUP(B722,Sheet5!$D:$G,3,0)</f>
        <v>3</v>
      </c>
      <c r="O722" s="27">
        <f>VLOOKUP(B722,Sheet5!$D:$G,4,0)</f>
        <v>384</v>
      </c>
      <c r="P722" s="27" t="s">
        <v>56</v>
      </c>
      <c r="Q722" s="27">
        <f>IFERROR(VLOOKUP(R722,Sheet2!V:X,3,FALSE),VLOOKUP(B722,Sheet5!D:H,5,0))</f>
        <v>340020009</v>
      </c>
      <c r="R722" s="27" t="str">
        <f>IF(E722=2,INDEX(Sheet2!P:P,MATCH(C722,Sheet2!A:A,0)),INDEX(Sheet2!AB:AB,MATCH(N722,Sheet2!AA:AA,0)))</f>
        <v>生命强化</v>
      </c>
      <c r="S722" s="27" t="str">
        <f>IF($E722=2,INDEX(Sheet2!Q:Q,MATCH($C722,Sheet2!$A:$A,0)),IF(OR(N722=3,N722=8,N722=13,,N722=38),INDEX(Sheet2!$AC:$AC,MATCH($N722,Sheet2!$AA:$AA,0))&amp;O722,INDEX(Sheet2!$AC:$AC,MATCH($N722,Sheet2!$AA:$AA,0))&amp;(O722/10)&amp;"%"))</f>
        <v>觉醒后基础生命上限增加384</v>
      </c>
      <c r="T722" s="3" t="str">
        <f>INDEX(Sheet6!G:G,MATCH(B722,Sheet6!A:A,0))</f>
        <v>1210007,9|1430003,9</v>
      </c>
      <c r="U722" s="3">
        <v>1120001</v>
      </c>
      <c r="V722" s="3">
        <f>INDEX(Sheet6!H:H,MATCH(B722,Sheet6!A:A,0))</f>
        <v>28800</v>
      </c>
      <c r="W722" s="23">
        <v>0</v>
      </c>
      <c r="X722" s="3" t="s">
        <v>1376</v>
      </c>
      <c r="Y722" s="23">
        <v>1120001</v>
      </c>
      <c r="Z722" s="23">
        <v>115000</v>
      </c>
      <c r="AA722" s="27" t="str">
        <f>IF($E722=2,INDEX(Sheet2!Q:Q,MATCH($C722,Sheet2!$A:$A,0)),IF(OR(N722=3,N722=8,N722=13,,N722=38),INDEX(Sheet2!$AC:$AC,MATCH($N722,Sheet2!$AA:$AA,0))&amp;O722,INDEX(Sheet2!$AC:$AC,MATCH($N722,Sheet2!$AA:$AA,0))&amp;(O722/10)&amp;"%"))</f>
        <v>觉醒后基础生命上限增加384</v>
      </c>
    </row>
    <row r="723" spans="1:27">
      <c r="A723" s="23" t="s">
        <v>53</v>
      </c>
      <c r="B723" s="23">
        <f t="shared" si="37"/>
        <v>3118</v>
      </c>
      <c r="C723" s="3">
        <v>31</v>
      </c>
      <c r="D723" s="3">
        <v>18</v>
      </c>
      <c r="E723" s="3">
        <f t="shared" si="36"/>
        <v>1</v>
      </c>
      <c r="F723" s="3">
        <f>IF(AND($D723=1,$E723=1),VLOOKUP($C723,Sheet2!$A:$J,3,0),IF($E723=2,INDEX(Sheet2!G:G,MATCH($C723,Sheet2!$A:$A,0)+1),F722))</f>
        <v>3101</v>
      </c>
      <c r="G723" s="3">
        <f>IF(AND($D723=1,$E723=1),VLOOKUP($C723,Sheet2!$A:$J,4,0),IF($E723=2,INDEX(Sheet2!H:H,MATCH($C723,Sheet2!$A:$A,0)+1),G722))</f>
        <v>3102</v>
      </c>
      <c r="H723" s="3">
        <f>IF(AND($D723=1,$E723=1),VLOOKUP($C723,Sheet2!$A:$J,5,0),IF($E723=2,INDEX(Sheet2!I:I,MATCH($C723,Sheet2!$A:$A,0)+1),H722))</f>
        <v>3105</v>
      </c>
      <c r="I723" s="3">
        <f>IF(AND($D723=1,$E723=1),VLOOKUP($C723,Sheet2!$A:$J,6,0),IF($E723=2,INDEX(Sheet2!J:J,MATCH($C723,Sheet2!$A:$A,0)+1),I722))</f>
        <v>0</v>
      </c>
      <c r="K723" s="31">
        <v>0</v>
      </c>
      <c r="L723" s="31">
        <v>0</v>
      </c>
      <c r="M723" s="31">
        <v>0</v>
      </c>
      <c r="N723" s="27">
        <f>VLOOKUP(B723,Sheet5!$D:$G,3,0)</f>
        <v>13</v>
      </c>
      <c r="O723" s="27">
        <f>VLOOKUP(B723,Sheet5!$D:$G,4,0)</f>
        <v>84</v>
      </c>
      <c r="P723" s="27" t="s">
        <v>57</v>
      </c>
      <c r="Q723" s="27">
        <f>IFERROR(VLOOKUP(R723,Sheet2!V:X,3,FALSE),VLOOKUP(B723,Sheet5!D:H,5,0))</f>
        <v>340020004</v>
      </c>
      <c r="R723" s="27" t="str">
        <f>IF(E723=2,INDEX(Sheet2!P:P,MATCH(C723,Sheet2!A:A,0)),INDEX(Sheet2!AB:AB,MATCH(N723,Sheet2!AA:AA,0)))</f>
        <v>防御强化</v>
      </c>
      <c r="S723" s="27" t="str">
        <f>IF($E723=2,INDEX(Sheet2!Q:Q,MATCH($C723,Sheet2!$A:$A,0)),IF(OR(N723=3,N723=8,N723=13,,N723=38),INDEX(Sheet2!$AC:$AC,MATCH($N723,Sheet2!$AA:$AA,0))&amp;O723,INDEX(Sheet2!$AC:$AC,MATCH($N723,Sheet2!$AA:$AA,0))&amp;(O723/10)&amp;"%"))</f>
        <v>觉醒后基础防御力增加84</v>
      </c>
      <c r="T723" s="3" t="str">
        <f>INDEX(Sheet6!G:G,MATCH(B723,Sheet6!A:A,0))</f>
        <v>1210007,13|1430003,12</v>
      </c>
      <c r="U723" s="3">
        <v>1120001</v>
      </c>
      <c r="V723" s="3">
        <f>INDEX(Sheet6!H:H,MATCH(B723,Sheet6!A:A,0))</f>
        <v>43000</v>
      </c>
      <c r="W723" s="23">
        <v>0</v>
      </c>
      <c r="X723" s="3" t="s">
        <v>1377</v>
      </c>
      <c r="Y723" s="23">
        <v>1120001</v>
      </c>
      <c r="Z723" s="23">
        <v>172000</v>
      </c>
      <c r="AA723" s="27" t="str">
        <f>IF($E723=2,INDEX(Sheet2!Q:Q,MATCH($C723,Sheet2!$A:$A,0)),IF(OR(N723=3,N723=8,N723=13,,N723=38),INDEX(Sheet2!$AC:$AC,MATCH($N723,Sheet2!$AA:$AA,0))&amp;O723,INDEX(Sheet2!$AC:$AC,MATCH($N723,Sheet2!$AA:$AA,0))&amp;(O723/10)&amp;"%"))</f>
        <v>觉醒后基础防御力增加84</v>
      </c>
    </row>
    <row r="724" spans="1:27">
      <c r="A724" s="23" t="s">
        <v>53</v>
      </c>
      <c r="B724" s="23">
        <f t="shared" si="37"/>
        <v>3119</v>
      </c>
      <c r="C724" s="3">
        <v>31</v>
      </c>
      <c r="D724" s="3">
        <v>19</v>
      </c>
      <c r="E724" s="3">
        <f t="shared" si="36"/>
        <v>1</v>
      </c>
      <c r="F724" s="3">
        <f>IF(AND($D724=1,$E724=1),VLOOKUP($C724,Sheet2!$A:$J,3,0),IF($E724=2,INDEX(Sheet2!G:G,MATCH($C724,Sheet2!$A:$A,0)+1),F723))</f>
        <v>3101</v>
      </c>
      <c r="G724" s="3">
        <f>IF(AND($D724=1,$E724=1),VLOOKUP($C724,Sheet2!$A:$J,4,0),IF($E724=2,INDEX(Sheet2!H:H,MATCH($C724,Sheet2!$A:$A,0)+1),G723))</f>
        <v>3102</v>
      </c>
      <c r="H724" s="3">
        <f>IF(AND($D724=1,$E724=1),VLOOKUP($C724,Sheet2!$A:$J,5,0),IF($E724=2,INDEX(Sheet2!I:I,MATCH($C724,Sheet2!$A:$A,0)+1),H723))</f>
        <v>3105</v>
      </c>
      <c r="I724" s="3">
        <f>IF(AND($D724=1,$E724=1),VLOOKUP($C724,Sheet2!$A:$J,6,0),IF($E724=2,INDEX(Sheet2!J:J,MATCH($C724,Sheet2!$A:$A,0)+1),I723))</f>
        <v>0</v>
      </c>
      <c r="K724" s="31">
        <v>0</v>
      </c>
      <c r="L724" s="31">
        <v>0</v>
      </c>
      <c r="M724" s="31">
        <v>0</v>
      </c>
      <c r="N724" s="27">
        <f>VLOOKUP(B724,Sheet5!$D:$G,3,0)</f>
        <v>3</v>
      </c>
      <c r="O724" s="27">
        <f>VLOOKUP(B724,Sheet5!$D:$G,4,0)</f>
        <v>768</v>
      </c>
      <c r="P724" s="27" t="s">
        <v>58</v>
      </c>
      <c r="Q724" s="27">
        <f>IFERROR(VLOOKUP(R724,Sheet2!V:X,3,FALSE),VLOOKUP(B724,Sheet5!D:H,5,0))</f>
        <v>340020010</v>
      </c>
      <c r="R724" s="27" t="str">
        <f>IF(E724=2,INDEX(Sheet2!P:P,MATCH(C724,Sheet2!A:A,0)),INDEX(Sheet2!AB:AB,MATCH(N724,Sheet2!AA:AA,0)))</f>
        <v>生命强化</v>
      </c>
      <c r="S724" s="27" t="str">
        <f>IF($E724=2,INDEX(Sheet2!Q:Q,MATCH($C724,Sheet2!$A:$A,0)),IF(OR(N724=3,N724=8,N724=13,,N724=38),INDEX(Sheet2!$AC:$AC,MATCH($N724,Sheet2!$AA:$AA,0))&amp;O724,INDEX(Sheet2!$AC:$AC,MATCH($N724,Sheet2!$AA:$AA,0))&amp;(O724/10)&amp;"%"))</f>
        <v>觉醒后基础生命上限增加768</v>
      </c>
      <c r="T724" s="3" t="str">
        <f>INDEX(Sheet6!G:G,MATCH(B724,Sheet6!A:A,0))</f>
        <v>1210007,16|1430003,15</v>
      </c>
      <c r="U724" s="3">
        <v>1120001</v>
      </c>
      <c r="V724" s="3">
        <f>INDEX(Sheet6!H:H,MATCH(B724,Sheet6!A:A,0))</f>
        <v>60000</v>
      </c>
      <c r="W724" s="23">
        <v>0</v>
      </c>
      <c r="X724" s="3" t="s">
        <v>1378</v>
      </c>
      <c r="Y724" s="23">
        <v>1120001</v>
      </c>
      <c r="Z724" s="23">
        <v>240000</v>
      </c>
      <c r="AA724" s="27" t="str">
        <f>IF($E724=2,INDEX(Sheet2!Q:Q,MATCH($C724,Sheet2!$A:$A,0)),IF(OR(N724=3,N724=8,N724=13,,N724=38),INDEX(Sheet2!$AC:$AC,MATCH($N724,Sheet2!$AA:$AA,0))&amp;O724,INDEX(Sheet2!$AC:$AC,MATCH($N724,Sheet2!$AA:$AA,0))&amp;(O724/10)&amp;"%"))</f>
        <v>觉醒后基础生命上限增加768</v>
      </c>
    </row>
    <row r="725" spans="1:27">
      <c r="A725" s="23" t="s">
        <v>53</v>
      </c>
      <c r="B725" s="23">
        <f t="shared" si="37"/>
        <v>3120</v>
      </c>
      <c r="C725" s="3">
        <v>31</v>
      </c>
      <c r="D725" s="3">
        <v>20</v>
      </c>
      <c r="E725" s="3">
        <f t="shared" si="36"/>
        <v>1</v>
      </c>
      <c r="F725" s="3">
        <f>IF(AND($D725=1,$E725=1),VLOOKUP($C725,Sheet2!$A:$J,3,0),IF($E725=2,INDEX(Sheet2!G:G,MATCH($C725,Sheet2!$A:$A,0)+1),F724))</f>
        <v>3101</v>
      </c>
      <c r="G725" s="3">
        <f>IF(AND($D725=1,$E725=1),VLOOKUP($C725,Sheet2!$A:$J,4,0),IF($E725=2,INDEX(Sheet2!H:H,MATCH($C725,Sheet2!$A:$A,0)+1),G724))</f>
        <v>3102</v>
      </c>
      <c r="H725" s="3">
        <f>IF(AND($D725=1,$E725=1),VLOOKUP($C725,Sheet2!$A:$J,5,0),IF($E725=2,INDEX(Sheet2!I:I,MATCH($C725,Sheet2!$A:$A,0)+1),H724))</f>
        <v>3105</v>
      </c>
      <c r="I725" s="3">
        <f>IF(AND($D725=1,$E725=1),VLOOKUP($C725,Sheet2!$A:$J,6,0),IF($E725=2,INDEX(Sheet2!J:J,MATCH($C725,Sheet2!$A:$A,0)+1),I724))</f>
        <v>0</v>
      </c>
      <c r="K725" s="31">
        <v>0</v>
      </c>
      <c r="L725" s="31">
        <v>0</v>
      </c>
      <c r="M725" s="31">
        <v>0</v>
      </c>
      <c r="N725" s="27">
        <f>VLOOKUP(B725,Sheet5!$D:$G,3,0)</f>
        <v>8</v>
      </c>
      <c r="O725" s="27">
        <f>VLOOKUP(B725,Sheet5!$D:$G,4,0)</f>
        <v>128</v>
      </c>
      <c r="P725" s="27" t="s">
        <v>59</v>
      </c>
      <c r="Q725" s="27">
        <f>IFERROR(VLOOKUP(R725,Sheet2!V:X,3,FALSE),VLOOKUP(B725,Sheet5!D:H,5,0))</f>
        <v>340020007</v>
      </c>
      <c r="R725" s="27" t="str">
        <f>IF(E725=2,INDEX(Sheet2!P:P,MATCH(C725,Sheet2!A:A,0)),INDEX(Sheet2!AB:AB,MATCH(N725,Sheet2!AA:AA,0)))</f>
        <v>攻击强化</v>
      </c>
      <c r="S725" s="27" t="str">
        <f>IF($E725=2,INDEX(Sheet2!Q:Q,MATCH($C725,Sheet2!$A:$A,0)),IF(OR(N725=3,N725=8,N725=13,,N725=38),INDEX(Sheet2!$AC:$AC,MATCH($N725,Sheet2!$AA:$AA,0))&amp;O725,INDEX(Sheet2!$AC:$AC,MATCH($N725,Sheet2!$AA:$AA,0))&amp;(O725/10)&amp;"%"))</f>
        <v>觉醒后基础攻击力增加128</v>
      </c>
      <c r="T725" s="3" t="str">
        <f>INDEX(Sheet6!G:G,MATCH(B725,Sheet6!A:A,0))</f>
        <v>1210007,19|1430003,18</v>
      </c>
      <c r="U725" s="3">
        <v>1120001</v>
      </c>
      <c r="V725" s="3">
        <f>INDEX(Sheet6!H:H,MATCH(B725,Sheet6!A:A,0))</f>
        <v>82400</v>
      </c>
      <c r="W725" s="23">
        <v>0</v>
      </c>
      <c r="X725" s="3" t="s">
        <v>1379</v>
      </c>
      <c r="Y725" s="23">
        <v>1120001</v>
      </c>
      <c r="Z725" s="23">
        <v>329000</v>
      </c>
      <c r="AA725" s="27" t="str">
        <f>IF($E725=2,INDEX(Sheet2!Q:Q,MATCH($C725,Sheet2!$A:$A,0)),IF(OR(N725=3,N725=8,N725=13,,N725=38),INDEX(Sheet2!$AC:$AC,MATCH($N725,Sheet2!$AA:$AA,0))&amp;O725,INDEX(Sheet2!$AC:$AC,MATCH($N725,Sheet2!$AA:$AA,0))&amp;(O725/10)&amp;"%"))</f>
        <v>觉醒后基础攻击力增加128</v>
      </c>
    </row>
    <row r="726" spans="1:27">
      <c r="A726" s="23" t="s">
        <v>53</v>
      </c>
      <c r="B726" s="23">
        <f t="shared" si="37"/>
        <v>3121</v>
      </c>
      <c r="C726" s="3">
        <v>31</v>
      </c>
      <c r="D726" s="3">
        <v>21</v>
      </c>
      <c r="E726" s="3">
        <f t="shared" si="36"/>
        <v>2</v>
      </c>
      <c r="F726" s="3">
        <f>IF(AND($D726=1,$E726=1),VLOOKUP($C726,Sheet2!$A:$J,3,0),IF($E726=2,INDEX(Sheet2!G:G,MATCH($C726,Sheet2!$A:$A,0)+2),F725))</f>
        <v>3101</v>
      </c>
      <c r="G726" s="3">
        <f>IF(AND($D726=1,$E726=1),VLOOKUP($C726,Sheet2!$A:$J,4,0),IF($E726=2,INDEX(Sheet2!H:H,MATCH($C726,Sheet2!$A:$A,0)+2),G725))</f>
        <v>3106</v>
      </c>
      <c r="H726" s="3">
        <f>IF(AND($D726=1,$E726=1),VLOOKUP($C726,Sheet2!$A:$J,5,0),IF($E726=2,INDEX(Sheet2!I:I,MATCH($C726,Sheet2!$A:$A,0)+2),H725))</f>
        <v>3105</v>
      </c>
      <c r="I726" s="3">
        <f>IF(AND($D726=1,$E726=1),VLOOKUP($C726,Sheet2!$A:$J,6,0),IF($E726=2,INDEX(Sheet2!J:J,MATCH($C726,Sheet2!$A:$A,0)+2),I725))</f>
        <v>0</v>
      </c>
      <c r="K726" s="31">
        <v>0</v>
      </c>
      <c r="L726" s="31">
        <v>0</v>
      </c>
      <c r="M726" s="31">
        <v>0</v>
      </c>
      <c r="N726" s="27">
        <f>VLOOKUP(B726,Sheet5!$D:$G,3,0)</f>
        <v>0</v>
      </c>
      <c r="O726" s="27">
        <f>VLOOKUP(B726,Sheet5!$D:$G,4,0)</f>
        <v>0</v>
      </c>
      <c r="P726" s="27" t="s">
        <v>60</v>
      </c>
      <c r="Q726" s="27">
        <f>IFERROR(VLOOKUP(R726,Sheet2!V:X,3,FALSE),VLOOKUP(B726,Sheet5!D:H,5,0))</f>
        <v>311003102</v>
      </c>
      <c r="R726" s="27" t="str">
        <f>IF(E726=2,INDEX(Sheet2!P:P,MATCH(C726,Sheet2!A:A,0)+2),INDEX(Sheet2!AB:AB,MATCH(N726,Sheet2!AA:AA,0)))</f>
        <v>嗡嗡回响</v>
      </c>
      <c r="S726" s="27" t="s">
        <v>2357</v>
      </c>
      <c r="T726" s="3" t="str">
        <f>INDEX(Sheet6!G:G,MATCH(B726,Sheet6!A:A,0))</f>
        <v>1430005,3</v>
      </c>
      <c r="U726" s="3">
        <v>1120001</v>
      </c>
      <c r="V726" s="3">
        <f>INDEX(Sheet6!H:H,MATCH(B726,Sheet6!A:A,0))</f>
        <v>111200</v>
      </c>
      <c r="W726" s="23">
        <v>0</v>
      </c>
      <c r="X726" s="3" t="s">
        <v>1312</v>
      </c>
      <c r="Y726" s="23">
        <v>1120001</v>
      </c>
      <c r="Z726" s="23">
        <v>444000</v>
      </c>
      <c r="AA726" s="27" t="str">
        <f>IF($E726=2,INDEX(Sheet2!Q:Q,MATCH($C726,Sheet2!$A:$A,0)+2),IF(OR(N726=3,N726=8,N726=13,,N726=38),INDEX(Sheet2!$AC:$AC,MATCH($N726,Sheet2!$AA:$AA,0))&amp;O726,INDEX(Sheet2!$AC:$AC,MATCH($N726,Sheet2!$AA:$AA,0))&amp;(O726/10)&amp;"%"))</f>
        <v>耳中回响嗡嗡的拳风声可以扰乱目标。当嗡嗡侠造成伤害时，会对敌人添加&lt;color=#e56000&gt;1&lt;/color&gt;层&lt;color=#f2b600&gt;嗡&lt;/color&gt;，直到嗡嗡侠被击败消失。当敌人获得&lt;color=#e56000&gt;9&lt;/color&gt;层&lt;color=#f2b600&gt;嗡&lt;/color&gt;，敌人晕眩1回合。</v>
      </c>
    </row>
    <row r="727" spans="1:27">
      <c r="A727" s="23" t="s">
        <v>53</v>
      </c>
      <c r="B727" s="23">
        <f t="shared" si="37"/>
        <v>3122</v>
      </c>
      <c r="C727" s="3">
        <v>31</v>
      </c>
      <c r="D727" s="3">
        <v>22</v>
      </c>
      <c r="E727" s="3">
        <f t="shared" si="36"/>
        <v>1</v>
      </c>
      <c r="F727" s="3">
        <f>IF(AND($D727=1,$E727=1),VLOOKUP($C727,Sheet2!$A:$J,3,0),IF($E727=2,INDEX(Sheet2!G:G,MATCH($C727,Sheet2!$A:$A,0)+2),F726))</f>
        <v>3101</v>
      </c>
      <c r="G727" s="3">
        <f>IF(AND($D727=1,$E727=1),VLOOKUP($C727,Sheet2!$A:$J,4,0),IF($E727=2,INDEX(Sheet2!H:H,MATCH($C727,Sheet2!$A:$A,0)+2),G726))</f>
        <v>3106</v>
      </c>
      <c r="H727" s="3">
        <f>IF(AND($D727=1,$E727=1),VLOOKUP($C727,Sheet2!$A:$J,5,0),IF($E727=2,INDEX(Sheet2!I:I,MATCH($C727,Sheet2!$A:$A,0)+2),H726))</f>
        <v>3105</v>
      </c>
      <c r="I727" s="3">
        <f>IF(AND($D727=1,$E727=1),VLOOKUP($C727,Sheet2!$A:$J,6,0),IF($E727=2,INDEX(Sheet2!J:J,MATCH($C727,Sheet2!$A:$A,0)+2),I726))</f>
        <v>0</v>
      </c>
      <c r="K727" s="31">
        <v>0</v>
      </c>
      <c r="L727" s="31">
        <v>0</v>
      </c>
      <c r="M727" s="31">
        <v>0</v>
      </c>
      <c r="N727" s="27">
        <f>VLOOKUP(B727,Sheet5!$D:$G,3,0)</f>
        <v>8</v>
      </c>
      <c r="O727" s="27">
        <f>VLOOKUP(B727,Sheet5!$D:$G,4,0)</f>
        <v>64</v>
      </c>
      <c r="P727" s="27" t="s">
        <v>54</v>
      </c>
      <c r="Q727" s="27">
        <f>IFERROR(VLOOKUP(R727,Sheet2!V:X,3,FALSE),VLOOKUP(B727,Sheet5!D:H,5,0))</f>
        <v>340020006</v>
      </c>
      <c r="R727" s="27" t="str">
        <f>IF($E727=2,INDEX(Sheet2!P:P,MATCH($C727,Sheet2!$A:$A,0)),INDEX(Sheet2!$AB:$AB,MATCH($N727,Sheet2!$AA:$AA,0)))</f>
        <v>攻击强化</v>
      </c>
      <c r="S727" s="27" t="str">
        <f>IF($E727=2,INDEX(Sheet2!Q:Q,MATCH($C727,Sheet2!$A:$A,0)),IF(OR(N727=3,N727=8,N727=13,,N727=38),INDEX(Sheet2!$AC:$AC,MATCH($N727,Sheet2!$AA:$AA,0))&amp;O727,INDEX(Sheet2!$AC:$AC,MATCH($N727,Sheet2!$AA:$AA,0))&amp;(O727/10)&amp;"%"))</f>
        <v>觉醒后基础攻击力增加64</v>
      </c>
      <c r="T727" s="3" t="str">
        <f>INDEX(Sheet6!G:G,MATCH(B727,Sheet6!A:A,0))</f>
        <v>1210007,7|1430003,9</v>
      </c>
      <c r="U727" s="3">
        <v>1120001</v>
      </c>
      <c r="V727" s="3">
        <f>INDEX(Sheet6!H:H,MATCH(B727,Sheet6!A:A,0))</f>
        <v>20750</v>
      </c>
      <c r="W727" s="23">
        <v>0</v>
      </c>
      <c r="X727" s="3" t="s">
        <v>1375</v>
      </c>
      <c r="Y727" s="23">
        <v>1120001</v>
      </c>
      <c r="Z727" s="23">
        <v>66000</v>
      </c>
      <c r="AA727" s="27" t="str">
        <f>IF($E727=2,INDEX(Sheet2!Q:Q,MATCH($C727,Sheet2!$A:$A,0)),IF(OR(N727=3,N727=8,N727=13,,N727=38),INDEX(Sheet2!$AC:$AC,MATCH($N727,Sheet2!$AA:$AA,0))&amp;O727,INDEX(Sheet2!$AC:$AC,MATCH($N727,Sheet2!$AA:$AA,0))&amp;(O727/10)&amp;"%"))</f>
        <v>觉醒后基础攻击力增加64</v>
      </c>
    </row>
    <row r="728" spans="1:27">
      <c r="A728" s="23" t="s">
        <v>53</v>
      </c>
      <c r="B728" s="23">
        <f t="shared" si="37"/>
        <v>3123</v>
      </c>
      <c r="C728" s="3">
        <v>31</v>
      </c>
      <c r="D728" s="3">
        <v>23</v>
      </c>
      <c r="E728" s="3">
        <f t="shared" si="36"/>
        <v>1</v>
      </c>
      <c r="F728" s="3">
        <f>IF(AND($D728=1,$E728=1),VLOOKUP($C728,Sheet2!$A:$J,3,0),IF($E728=2,INDEX(Sheet2!G:G,MATCH($C728,Sheet2!$A:$A,0)+2),F727))</f>
        <v>3101</v>
      </c>
      <c r="G728" s="3">
        <f>IF(AND($D728=1,$E728=1),VLOOKUP($C728,Sheet2!$A:$J,4,0),IF($E728=2,INDEX(Sheet2!H:H,MATCH($C728,Sheet2!$A:$A,0)+2),G727))</f>
        <v>3106</v>
      </c>
      <c r="H728" s="3">
        <f>IF(AND($D728=1,$E728=1),VLOOKUP($C728,Sheet2!$A:$J,5,0),IF($E728=2,INDEX(Sheet2!I:I,MATCH($C728,Sheet2!$A:$A,0)+2),H727))</f>
        <v>3105</v>
      </c>
      <c r="I728" s="3">
        <f>IF(AND($D728=1,$E728=1),VLOOKUP($C728,Sheet2!$A:$J,6,0),IF($E728=2,INDEX(Sheet2!J:J,MATCH($C728,Sheet2!$A:$A,0)+2),I727))</f>
        <v>0</v>
      </c>
      <c r="K728" s="31">
        <v>0</v>
      </c>
      <c r="L728" s="31">
        <v>0</v>
      </c>
      <c r="M728" s="31">
        <v>0</v>
      </c>
      <c r="N728" s="27">
        <f>VLOOKUP(B728,Sheet5!$D:$G,3,0)</f>
        <v>3</v>
      </c>
      <c r="O728" s="27">
        <f>VLOOKUP(B728,Sheet5!$D:$G,4,0)</f>
        <v>384</v>
      </c>
      <c r="P728" s="27" t="s">
        <v>55</v>
      </c>
      <c r="Q728" s="27">
        <f>IFERROR(VLOOKUP(R728,Sheet2!V:X,3,FALSE),VLOOKUP(B728,Sheet5!D:H,5,0))</f>
        <v>340020009</v>
      </c>
      <c r="R728" s="27" t="str">
        <f>IF(E728=2,INDEX(Sheet2!P:P,MATCH(C728,Sheet2!A:A,0)),INDEX(Sheet2!AB:AB,MATCH(N728,Sheet2!AA:AA,0)))</f>
        <v>生命强化</v>
      </c>
      <c r="S728" s="27" t="str">
        <f>IF($E728=2,INDEX(Sheet2!Q:Q,MATCH($C728,Sheet2!$A:$A,0)),IF(OR(N728=3,N728=8,N728=13,,N728=38),INDEX(Sheet2!$AC:$AC,MATCH($N728,Sheet2!$AA:$AA,0))&amp;O728,INDEX(Sheet2!$AC:$AC,MATCH($N728,Sheet2!$AA:$AA,0))&amp;(O728/10)&amp;"%"))</f>
        <v>觉醒后基础生命上限增加384</v>
      </c>
      <c r="T728" s="3" t="str">
        <f>INDEX(Sheet6!G:G,MATCH(B728,Sheet6!A:A,0))</f>
        <v>1210007,9|1430003,18</v>
      </c>
      <c r="U728" s="3">
        <v>1120001</v>
      </c>
      <c r="V728" s="3">
        <f>INDEX(Sheet6!H:H,MATCH(B728,Sheet6!A:A,0))</f>
        <v>24000</v>
      </c>
      <c r="W728" s="23">
        <v>0</v>
      </c>
      <c r="X728" s="3" t="s">
        <v>1309</v>
      </c>
      <c r="Y728" s="23">
        <v>1120001</v>
      </c>
      <c r="Z728" s="23">
        <v>76000</v>
      </c>
      <c r="AA728" s="27" t="str">
        <f>IF($E728=2,INDEX(Sheet2!Q:Q,MATCH($C728,Sheet2!$A:$A,0)),IF(OR(N728=3,N728=8,N728=13,,N728=38),INDEX(Sheet2!$AC:$AC,MATCH($N728,Sheet2!$AA:$AA,0))&amp;O728,INDEX(Sheet2!$AC:$AC,MATCH($N728,Sheet2!$AA:$AA,0))&amp;(O728/10)&amp;"%"))</f>
        <v>觉醒后基础生命上限增加384</v>
      </c>
    </row>
    <row r="729" spans="1:27">
      <c r="A729" s="23" t="s">
        <v>53</v>
      </c>
      <c r="B729" s="23">
        <f t="shared" si="37"/>
        <v>3124</v>
      </c>
      <c r="C729" s="3">
        <v>31</v>
      </c>
      <c r="D729" s="3">
        <v>24</v>
      </c>
      <c r="E729" s="3">
        <f t="shared" si="36"/>
        <v>1</v>
      </c>
      <c r="F729" s="3">
        <f>IF(AND($D729=1,$E729=1),VLOOKUP($C729,Sheet2!$A:$J,3,0),IF($E729=2,INDEX(Sheet2!G:G,MATCH($C729,Sheet2!$A:$A,0)+2),F728))</f>
        <v>3101</v>
      </c>
      <c r="G729" s="3">
        <f>IF(AND($D729=1,$E729=1),VLOOKUP($C729,Sheet2!$A:$J,4,0),IF($E729=2,INDEX(Sheet2!H:H,MATCH($C729,Sheet2!$A:$A,0)+2),G728))</f>
        <v>3106</v>
      </c>
      <c r="H729" s="3">
        <f>IF(AND($D729=1,$E729=1),VLOOKUP($C729,Sheet2!$A:$J,5,0),IF($E729=2,INDEX(Sheet2!I:I,MATCH($C729,Sheet2!$A:$A,0)+2),H728))</f>
        <v>3105</v>
      </c>
      <c r="I729" s="3">
        <f>IF(AND($D729=1,$E729=1),VLOOKUP($C729,Sheet2!$A:$J,6,0),IF($E729=2,INDEX(Sheet2!J:J,MATCH($C729,Sheet2!$A:$A,0)+2),I728))</f>
        <v>0</v>
      </c>
      <c r="K729" s="31">
        <v>0</v>
      </c>
      <c r="L729" s="31">
        <v>0</v>
      </c>
      <c r="M729" s="31">
        <v>0</v>
      </c>
      <c r="N729" s="27">
        <f>VLOOKUP(B729,Sheet5!$D:$G,3,0)</f>
        <v>8</v>
      </c>
      <c r="O729" s="27">
        <f>VLOOKUP(B729,Sheet5!$D:$G,4,0)</f>
        <v>64</v>
      </c>
      <c r="P729" s="27" t="s">
        <v>56</v>
      </c>
      <c r="Q729" s="27">
        <f>IFERROR(VLOOKUP(R729,Sheet2!V:X,3,FALSE),VLOOKUP(B729,Sheet5!D:H,5,0))</f>
        <v>340020006</v>
      </c>
      <c r="R729" s="27" t="str">
        <f>IF(E729=2,INDEX(Sheet2!P:P,MATCH(C729,Sheet2!A:A,0)),INDEX(Sheet2!AB:AB,MATCH(N729,Sheet2!AA:AA,0)))</f>
        <v>攻击强化</v>
      </c>
      <c r="S729" s="27" t="str">
        <f>IF($E729=2,INDEX(Sheet2!Q:Q,MATCH($C729,Sheet2!$A:$A,0)),IF(OR(N729=3,N729=8,N729=13,,N729=38),INDEX(Sheet2!$AC:$AC,MATCH($N729,Sheet2!$AA:$AA,0))&amp;O729,INDEX(Sheet2!$AC:$AC,MATCH($N729,Sheet2!$AA:$AA,0))&amp;(O729/10)&amp;"%"))</f>
        <v>觉醒后基础攻击力增加64</v>
      </c>
      <c r="T729" s="3" t="str">
        <f>INDEX(Sheet6!G:G,MATCH(B729,Sheet6!A:A,0))</f>
        <v>1210007,11|1430003,27</v>
      </c>
      <c r="U729" s="3">
        <v>1120001</v>
      </c>
      <c r="V729" s="3">
        <f>INDEX(Sheet6!H:H,MATCH(B729,Sheet6!A:A,0))</f>
        <v>36000</v>
      </c>
      <c r="W729" s="23">
        <v>0</v>
      </c>
      <c r="X729" s="3" t="s">
        <v>1376</v>
      </c>
      <c r="Y729" s="23">
        <v>1120001</v>
      </c>
      <c r="Z729" s="23">
        <v>115000</v>
      </c>
      <c r="AA729" s="27" t="str">
        <f>IF($E729=2,INDEX(Sheet2!Q:Q,MATCH($C729,Sheet2!$A:$A,0)),IF(OR(N729=3,N729=8,N729=13,,N729=38),INDEX(Sheet2!$AC:$AC,MATCH($N729,Sheet2!$AA:$AA,0))&amp;O729,INDEX(Sheet2!$AC:$AC,MATCH($N729,Sheet2!$AA:$AA,0))&amp;(O729/10)&amp;"%"))</f>
        <v>觉醒后基础攻击力增加64</v>
      </c>
    </row>
    <row r="730" spans="1:27">
      <c r="A730" s="23" t="s">
        <v>53</v>
      </c>
      <c r="B730" s="23">
        <f t="shared" si="37"/>
        <v>3125</v>
      </c>
      <c r="C730" s="3">
        <v>31</v>
      </c>
      <c r="D730" s="3">
        <v>25</v>
      </c>
      <c r="E730" s="3">
        <f t="shared" si="36"/>
        <v>1</v>
      </c>
      <c r="F730" s="3">
        <f>IF(AND($D730=1,$E730=1),VLOOKUP($C730,Sheet2!$A:$J,3,0),IF($E730=2,INDEX(Sheet2!G:G,MATCH($C730,Sheet2!$A:$A,0)+2),F729))</f>
        <v>3101</v>
      </c>
      <c r="G730" s="3">
        <f>IF(AND($D730=1,$E730=1),VLOOKUP($C730,Sheet2!$A:$J,4,0),IF($E730=2,INDEX(Sheet2!H:H,MATCH($C730,Sheet2!$A:$A,0)+2),G729))</f>
        <v>3106</v>
      </c>
      <c r="H730" s="3">
        <f>IF(AND($D730=1,$E730=1),VLOOKUP($C730,Sheet2!$A:$J,5,0),IF($E730=2,INDEX(Sheet2!I:I,MATCH($C730,Sheet2!$A:$A,0)+2),H729))</f>
        <v>3105</v>
      </c>
      <c r="I730" s="3">
        <f>IF(AND($D730=1,$E730=1),VLOOKUP($C730,Sheet2!$A:$J,6,0),IF($E730=2,INDEX(Sheet2!J:J,MATCH($C730,Sheet2!$A:$A,0)+2),I729))</f>
        <v>0</v>
      </c>
      <c r="K730" s="31">
        <v>0</v>
      </c>
      <c r="L730" s="31">
        <v>0</v>
      </c>
      <c r="M730" s="31">
        <v>0</v>
      </c>
      <c r="N730" s="27">
        <f>VLOOKUP(B730,Sheet5!$D:$G,3,0)</f>
        <v>13</v>
      </c>
      <c r="O730" s="27">
        <f>VLOOKUP(B730,Sheet5!$D:$G,4,0)</f>
        <v>84</v>
      </c>
      <c r="P730" s="27" t="s">
        <v>57</v>
      </c>
      <c r="Q730" s="27">
        <f>IFERROR(VLOOKUP(R730,Sheet2!V:X,3,FALSE),VLOOKUP(B730,Sheet5!D:H,5,0))</f>
        <v>340020004</v>
      </c>
      <c r="R730" s="27" t="str">
        <f>IF(E730=2,INDEX(Sheet2!P:P,MATCH(C730,Sheet2!A:A,0)),INDEX(Sheet2!AB:AB,MATCH(N730,Sheet2!AA:AA,0)))</f>
        <v>防御强化</v>
      </c>
      <c r="S730" s="27" t="str">
        <f>IF($E730=2,INDEX(Sheet2!Q:Q,MATCH($C730,Sheet2!$A:$A,0)),IF(OR(N730=3,N730=8,N730=13,,N730=38),INDEX(Sheet2!$AC:$AC,MATCH($N730,Sheet2!$AA:$AA,0))&amp;O730,INDEX(Sheet2!$AC:$AC,MATCH($N730,Sheet2!$AA:$AA,0))&amp;(O730/10)&amp;"%"))</f>
        <v>觉醒后基础防御力增加84</v>
      </c>
      <c r="T730" s="3" t="str">
        <f>INDEX(Sheet6!G:G,MATCH(B730,Sheet6!A:A,0))</f>
        <v>1210007,17|1430003,36</v>
      </c>
      <c r="U730" s="3">
        <v>1120001</v>
      </c>
      <c r="V730" s="3">
        <f>INDEX(Sheet6!H:H,MATCH(B730,Sheet6!A:A,0))</f>
        <v>53750</v>
      </c>
      <c r="W730" s="23">
        <v>0</v>
      </c>
      <c r="X730" s="3" t="s">
        <v>1377</v>
      </c>
      <c r="Y730" s="23">
        <v>1120001</v>
      </c>
      <c r="Z730" s="23">
        <v>172000</v>
      </c>
      <c r="AA730" s="27" t="str">
        <f>IF($E730=2,INDEX(Sheet2!Q:Q,MATCH($C730,Sheet2!$A:$A,0)),IF(OR(N730=3,N730=8,N730=13,,N730=38),INDEX(Sheet2!$AC:$AC,MATCH($N730,Sheet2!$AA:$AA,0))&amp;O730,INDEX(Sheet2!$AC:$AC,MATCH($N730,Sheet2!$AA:$AA,0))&amp;(O730/10)&amp;"%"))</f>
        <v>觉醒后基础防御力增加84</v>
      </c>
    </row>
    <row r="731" spans="1:27">
      <c r="A731" s="23" t="s">
        <v>53</v>
      </c>
      <c r="B731" s="23">
        <f t="shared" si="37"/>
        <v>3126</v>
      </c>
      <c r="C731" s="3">
        <v>31</v>
      </c>
      <c r="D731" s="3">
        <v>26</v>
      </c>
      <c r="E731" s="3">
        <f t="shared" si="36"/>
        <v>1</v>
      </c>
      <c r="F731" s="3">
        <f>IF(AND($D731=1,$E731=1),VLOOKUP($C731,Sheet2!$A:$J,3,0),IF($E731=2,INDEX(Sheet2!G:G,MATCH($C731,Sheet2!$A:$A,0)+2),F730))</f>
        <v>3101</v>
      </c>
      <c r="G731" s="3">
        <f>IF(AND($D731=1,$E731=1),VLOOKUP($C731,Sheet2!$A:$J,4,0),IF($E731=2,INDEX(Sheet2!H:H,MATCH($C731,Sheet2!$A:$A,0)+2),G730))</f>
        <v>3106</v>
      </c>
      <c r="H731" s="3">
        <f>IF(AND($D731=1,$E731=1),VLOOKUP($C731,Sheet2!$A:$J,5,0),IF($E731=2,INDEX(Sheet2!I:I,MATCH($C731,Sheet2!$A:$A,0)+2),H730))</f>
        <v>3105</v>
      </c>
      <c r="I731" s="3">
        <f>IF(AND($D731=1,$E731=1),VLOOKUP($C731,Sheet2!$A:$J,6,0),IF($E731=2,INDEX(Sheet2!J:J,MATCH($C731,Sheet2!$A:$A,0)+2),I730))</f>
        <v>0</v>
      </c>
      <c r="K731" s="31">
        <v>0</v>
      </c>
      <c r="L731" s="31">
        <v>0</v>
      </c>
      <c r="M731" s="31">
        <v>0</v>
      </c>
      <c r="N731" s="27">
        <f>VLOOKUP(B731,Sheet5!$D:$G,3,0)</f>
        <v>3</v>
      </c>
      <c r="O731" s="27">
        <f>VLOOKUP(B731,Sheet5!$D:$G,4,0)</f>
        <v>768</v>
      </c>
      <c r="P731" s="27" t="s">
        <v>58</v>
      </c>
      <c r="Q731" s="27">
        <f>IFERROR(VLOOKUP(R731,Sheet2!V:X,3,FALSE),VLOOKUP(B731,Sheet5!D:H,5,0))</f>
        <v>340020010</v>
      </c>
      <c r="R731" s="27" t="str">
        <f>IF(E731=2,INDEX(Sheet2!P:P,MATCH(C731,Sheet2!A:A,0)),INDEX(Sheet2!AB:AB,MATCH(N731,Sheet2!AA:AA,0)))</f>
        <v>生命强化</v>
      </c>
      <c r="S731" s="27" t="str">
        <f>IF($E731=2,INDEX(Sheet2!Q:Q,MATCH($C731,Sheet2!$A:$A,0)),IF(OR(N731=3,N731=8,N731=13,,N731=38),INDEX(Sheet2!$AC:$AC,MATCH($N731,Sheet2!$AA:$AA,0))&amp;O731,INDEX(Sheet2!$AC:$AC,MATCH($N731,Sheet2!$AA:$AA,0))&amp;(O731/10)&amp;"%"))</f>
        <v>觉醒后基础生命上限增加768</v>
      </c>
      <c r="T731" s="3" t="str">
        <f>INDEX(Sheet6!G:G,MATCH(B731,Sheet6!A:A,0))</f>
        <v>1210007,20|1430003,45</v>
      </c>
      <c r="U731" s="3">
        <v>1120001</v>
      </c>
      <c r="V731" s="3">
        <f>INDEX(Sheet6!H:H,MATCH(B731,Sheet6!A:A,0))</f>
        <v>75000</v>
      </c>
      <c r="W731" s="23">
        <v>0</v>
      </c>
      <c r="X731" s="3" t="s">
        <v>1378</v>
      </c>
      <c r="Y731" s="23">
        <v>1120001</v>
      </c>
      <c r="Z731" s="23">
        <v>240000</v>
      </c>
      <c r="AA731" s="27" t="str">
        <f>IF($E731=2,INDEX(Sheet2!Q:Q,MATCH($C731,Sheet2!$A:$A,0)),IF(OR(N731=3,N731=8,N731=13,,N731=38),INDEX(Sheet2!$AC:$AC,MATCH($N731,Sheet2!$AA:$AA,0))&amp;O731,INDEX(Sheet2!$AC:$AC,MATCH($N731,Sheet2!$AA:$AA,0))&amp;(O731/10)&amp;"%"))</f>
        <v>觉醒后基础生命上限增加768</v>
      </c>
    </row>
    <row r="732" spans="1:27">
      <c r="A732" s="23" t="s">
        <v>53</v>
      </c>
      <c r="B732" s="23">
        <f t="shared" si="37"/>
        <v>3127</v>
      </c>
      <c r="C732" s="3">
        <v>31</v>
      </c>
      <c r="D732" s="3">
        <v>27</v>
      </c>
      <c r="E732" s="3">
        <f t="shared" si="36"/>
        <v>1</v>
      </c>
      <c r="F732" s="3">
        <f>IF(AND($D732=1,$E732=1),VLOOKUP($C732,Sheet2!$A:$J,3,0),IF($E732=2,INDEX(Sheet2!G:G,MATCH($C732,Sheet2!$A:$A,0)+2),F731))</f>
        <v>3101</v>
      </c>
      <c r="G732" s="3">
        <f>IF(AND($D732=1,$E732=1),VLOOKUP($C732,Sheet2!$A:$J,4,0),IF($E732=2,INDEX(Sheet2!H:H,MATCH($C732,Sheet2!$A:$A,0)+2),G731))</f>
        <v>3106</v>
      </c>
      <c r="H732" s="3">
        <f>IF(AND($D732=1,$E732=1),VLOOKUP($C732,Sheet2!$A:$J,5,0),IF($E732=2,INDEX(Sheet2!I:I,MATCH($C732,Sheet2!$A:$A,0)+2),H731))</f>
        <v>3105</v>
      </c>
      <c r="I732" s="3">
        <f>IF(AND($D732=1,$E732=1),VLOOKUP($C732,Sheet2!$A:$J,6,0),IF($E732=2,INDEX(Sheet2!J:J,MATCH($C732,Sheet2!$A:$A,0)+2),I731))</f>
        <v>0</v>
      </c>
      <c r="K732" s="31">
        <v>0</v>
      </c>
      <c r="L732" s="31">
        <v>0</v>
      </c>
      <c r="M732" s="31">
        <v>0</v>
      </c>
      <c r="N732" s="27">
        <f>VLOOKUP(B732,Sheet5!$D:$G,3,0)</f>
        <v>8</v>
      </c>
      <c r="O732" s="27">
        <f>VLOOKUP(B732,Sheet5!$D:$G,4,0)</f>
        <v>128</v>
      </c>
      <c r="P732" s="27" t="s">
        <v>59</v>
      </c>
      <c r="Q732" s="27">
        <f>IFERROR(VLOOKUP(R732,Sheet2!V:X,3,FALSE),VLOOKUP(B732,Sheet5!D:H,5,0))</f>
        <v>340020007</v>
      </c>
      <c r="R732" s="27" t="str">
        <f>IF(E732=2,INDEX(Sheet2!P:P,MATCH(C732,Sheet2!A:A,0)),INDEX(Sheet2!AB:AB,MATCH(N732,Sheet2!AA:AA,0)))</f>
        <v>攻击强化</v>
      </c>
      <c r="S732" s="27" t="str">
        <f>IF($E732=2,INDEX(Sheet2!Q:Q,MATCH($C732,Sheet2!$A:$A,0)),IF(OR(N732=3,N732=8,N732=13,,N732=38),INDEX(Sheet2!$AC:$AC,MATCH($N732,Sheet2!$AA:$AA,0))&amp;O732,INDEX(Sheet2!$AC:$AC,MATCH($N732,Sheet2!$AA:$AA,0))&amp;(O732/10)&amp;"%"))</f>
        <v>觉醒后基础攻击力增加128</v>
      </c>
      <c r="T732" s="3" t="str">
        <f>INDEX(Sheet6!G:G,MATCH(B732,Sheet6!A:A,0))</f>
        <v>1210007,23|1430003,54</v>
      </c>
      <c r="U732" s="3">
        <v>1120001</v>
      </c>
      <c r="V732" s="3">
        <f>INDEX(Sheet6!H:H,MATCH(B732,Sheet6!A:A,0))</f>
        <v>103000</v>
      </c>
      <c r="W732" s="23">
        <v>0</v>
      </c>
      <c r="X732" s="3" t="s">
        <v>1379</v>
      </c>
      <c r="Y732" s="23">
        <v>1120001</v>
      </c>
      <c r="Z732" s="23">
        <v>329000</v>
      </c>
      <c r="AA732" s="27" t="str">
        <f>IF($E732=2,INDEX(Sheet2!Q:Q,MATCH($C732,Sheet2!$A:$A,0)),IF(OR(N732=3,N732=8,N732=13,,N732=38),INDEX(Sheet2!$AC:$AC,MATCH($N732,Sheet2!$AA:$AA,0))&amp;O732,INDEX(Sheet2!$AC:$AC,MATCH($N732,Sheet2!$AA:$AA,0))&amp;(O732/10)&amp;"%"))</f>
        <v>觉醒后基础攻击力增加128</v>
      </c>
    </row>
    <row r="733" spans="1:27">
      <c r="A733" s="23" t="s">
        <v>53</v>
      </c>
      <c r="B733" s="23">
        <f t="shared" si="37"/>
        <v>3128</v>
      </c>
      <c r="C733" s="3">
        <v>31</v>
      </c>
      <c r="D733" s="3">
        <v>28</v>
      </c>
      <c r="E733" s="3">
        <f t="shared" si="36"/>
        <v>2</v>
      </c>
      <c r="F733" s="3">
        <f>IF(AND($D733=1,$E733=1),VLOOKUP($C733,Sheet2!$A:$J,3,0),IF($E733=2,INDEX(Sheet2!G:G,MATCH($C733,Sheet2!$A:$A,0)+3),F732))</f>
        <v>3101</v>
      </c>
      <c r="G733" s="3">
        <f>IF(AND($D733=1,$E733=1),VLOOKUP($C733,Sheet2!$A:$J,4,0),IF($E733=2,INDEX(Sheet2!H:H,MATCH($C733,Sheet2!$A:$A,0)+3),G732))</f>
        <v>3106</v>
      </c>
      <c r="H733" s="3">
        <f>IF(AND($D733=1,$E733=1),VLOOKUP($C733,Sheet2!$A:$J,5,0),IF($E733=2,INDEX(Sheet2!I:I,MATCH($C733,Sheet2!$A:$A,0)+3),H732))</f>
        <v>3107</v>
      </c>
      <c r="I733" s="3">
        <f>IF(AND($D733=1,$E733=1),VLOOKUP($C733,Sheet2!$A:$J,6,0),IF($E733=2,INDEX(Sheet2!J:J,MATCH($C733,Sheet2!$A:$A,0)+3),I732))</f>
        <v>0</v>
      </c>
      <c r="K733" s="31">
        <v>0</v>
      </c>
      <c r="L733" s="31">
        <v>0</v>
      </c>
      <c r="M733" s="31">
        <v>0</v>
      </c>
      <c r="N733" s="27">
        <f>VLOOKUP(B733,Sheet5!$D:$G,3,0)</f>
        <v>0</v>
      </c>
      <c r="O733" s="27">
        <f>VLOOKUP(B733,Sheet5!$D:$G,4,0)</f>
        <v>0</v>
      </c>
      <c r="P733" s="27" t="s">
        <v>60</v>
      </c>
      <c r="Q733" s="27">
        <f>IFERROR(VLOOKUP(R733,Sheet2!V:X,3,FALSE),VLOOKUP(B733,Sheet5!D:H,5,0))</f>
        <v>311003103</v>
      </c>
      <c r="R733" s="27" t="str">
        <f>IF(E733=2,INDEX(Sheet2!P:P,MATCH(C733,Sheet2!A:A,0)+3),INDEX(Sheet2!AB:AB,MATCH(N733,Sheet2!AA:AA,0)))</f>
        <v>嗡嗡连击(觉醒)</v>
      </c>
      <c r="S733" s="27" t="s">
        <v>2356</v>
      </c>
      <c r="T733" s="3" t="str">
        <f>INDEX(Sheet6!G:G,MATCH(B733,Sheet6!A:A,0))</f>
        <v>1430005,9</v>
      </c>
      <c r="U733" s="3">
        <v>1120001</v>
      </c>
      <c r="V733" s="3">
        <f>INDEX(Sheet6!H:H,MATCH(B733,Sheet6!A:A,0))</f>
        <v>139000</v>
      </c>
      <c r="W733" s="23">
        <v>0</v>
      </c>
      <c r="X733" s="3" t="s">
        <v>1312</v>
      </c>
      <c r="Y733" s="23">
        <v>1120001</v>
      </c>
      <c r="Z733" s="23">
        <v>444000</v>
      </c>
      <c r="AA733" s="27" t="str">
        <f>IF($E733=2,INDEX(Sheet2!Q:Q,MATCH($C733,Sheet2!$A:$A,0)+3),IF(OR(N733=3,N733=8,N733=13,,N733=38),INDEX(Sheet2!$AC:$AC,MATCH($N733,Sheet2!$AA:$AA,0))&amp;O733,INDEX(Sheet2!$AC:$AC,MATCH($N733,Sheet2!$AA:$AA,0))&amp;(O733/10)&amp;"%"))</f>
        <v>伴随着嗡嗡挥拳声连续攻击敌人，对1名敌人造成&lt;color=#e56000&gt;3&lt;/color&gt;段伤害，每段伤害为攻击力的&lt;color=#e56000&gt;50%&lt;/color&gt;。如本回合有&lt;color=#f2b600&gt;AT BONUS&lt;/color&gt;，则对敌人额外造成&lt;color=#e56000&gt;3&lt;/color&gt;段伤害</v>
      </c>
    </row>
    <row r="734" spans="1:27">
      <c r="A734" s="23" t="s">
        <v>53</v>
      </c>
      <c r="B734" s="23">
        <f t="shared" si="25"/>
        <v>2701</v>
      </c>
      <c r="C734" s="3">
        <v>27</v>
      </c>
      <c r="D734" s="3">
        <v>1</v>
      </c>
      <c r="E734" s="3">
        <f t="shared" si="36"/>
        <v>1</v>
      </c>
      <c r="F734" s="3">
        <f>IF(AND($D734=1,$E734=1),VLOOKUP($C734,Sheet2!$A:$J,3,0),IF($E734=2,INDEX(Sheet2!G:G,MATCH($C734,Sheet2!$A:$A,0)),F733))</f>
        <v>2701</v>
      </c>
      <c r="G734" s="3">
        <f>IF(AND($D734=1,$E734=1),VLOOKUP($C734,Sheet2!$A:$J,4,0),IF($E734=2,INDEX(Sheet2!H:H,MATCH($C734,Sheet2!$A:$A,0)),G733))</f>
        <v>2702</v>
      </c>
      <c r="H734" s="3">
        <f>IF(AND($D734=1,$E734=1),VLOOKUP($C734,Sheet2!$A:$J,5,0),IF($E734=2,INDEX(Sheet2!I:I,MATCH($C734,Sheet2!$A:$A,0)),H733))</f>
        <v>2703</v>
      </c>
      <c r="I734" s="3">
        <f>IF(AND($D734=1,$E734=1),VLOOKUP($C734,Sheet2!$A:$J,6,0),IF($E734=2,INDEX(Sheet2!J:J,MATCH($C734,Sheet2!$A:$A,0)),I733))</f>
        <v>0</v>
      </c>
      <c r="K734" s="31">
        <v>0</v>
      </c>
      <c r="L734" s="31">
        <v>0</v>
      </c>
      <c r="M734" s="31">
        <v>0</v>
      </c>
      <c r="N734" s="27">
        <f>VLOOKUP(B734,Sheet5!$D:$G,3,0)</f>
        <v>13</v>
      </c>
      <c r="O734" s="27">
        <f>VLOOKUP(B734,Sheet5!$D:$G,4,0)</f>
        <v>42</v>
      </c>
      <c r="P734" s="27" t="s">
        <v>54</v>
      </c>
      <c r="Q734" s="27">
        <f>IFERROR(VLOOKUP(R734,Sheet2!V:X,3,FALSE),VLOOKUP(B734,Sheet5!D:H,5,0))</f>
        <v>340020005</v>
      </c>
      <c r="R734" s="27" t="str">
        <f>IF($E734=2,INDEX(Sheet2!P:P,MATCH($C734,Sheet2!$A:$A,0)),INDEX(Sheet2!$AB:$AB,MATCH($N734,Sheet2!$AA:$AA,0)))</f>
        <v>防御强化</v>
      </c>
      <c r="S734" s="27" t="str">
        <f>IF($E734=2,INDEX(Sheet2!Q:Q,MATCH($C734,Sheet2!$A:$A,0)),IF(OR(N734=3,N734=8,N734=13,,N734=38),INDEX(Sheet2!$AC:$AC,MATCH($N734,Sheet2!$AA:$AA,0))&amp;O734,INDEX(Sheet2!$AC:$AC,MATCH($N734,Sheet2!$AA:$AA,0))&amp;(O734/10)&amp;"%"))</f>
        <v>觉醒后基础防御力增加42</v>
      </c>
      <c r="T734" s="3" t="str">
        <f>INDEX(Sheet6!G:G,MATCH(B734,Sheet6!A:A,0))</f>
        <v>1210001,24</v>
      </c>
      <c r="U734" s="3">
        <v>1120001</v>
      </c>
      <c r="V734" s="3">
        <f>INDEX(Sheet6!H:H,MATCH(B734,Sheet6!A:A,0))</f>
        <v>8300</v>
      </c>
      <c r="W734" s="23">
        <v>0</v>
      </c>
      <c r="X734" s="3" t="str">
        <f>VLOOKUP(B734,Sheet4!A:N,14,FALSE)</f>
        <v>1210001,12|1210002,6|1210003,6</v>
      </c>
      <c r="Y734" s="23">
        <v>1120001</v>
      </c>
      <c r="Z734" s="23">
        <f t="shared" si="26"/>
        <v>83000</v>
      </c>
      <c r="AA734" s="27" t="str">
        <f>IF($E734=2,INDEX(Sheet2!Q:Q,MATCH($C734,Sheet2!$A:$A,0)),IF(OR(N734=3,N734=8,N734=13,,N734=38),INDEX(Sheet2!$AC:$AC,MATCH($N734,Sheet2!$AA:$AA,0))&amp;O734,INDEX(Sheet2!$AC:$AC,MATCH($N734,Sheet2!$AA:$AA,0))&amp;(O734/10)&amp;"%"))</f>
        <v>觉醒后基础防御力增加42</v>
      </c>
    </row>
    <row r="735" spans="1:27">
      <c r="A735" s="23" t="s">
        <v>53</v>
      </c>
      <c r="B735" s="23">
        <f t="shared" si="25"/>
        <v>2702</v>
      </c>
      <c r="C735" s="3">
        <v>27</v>
      </c>
      <c r="D735" s="3">
        <v>2</v>
      </c>
      <c r="E735" s="3">
        <f t="shared" si="36"/>
        <v>1</v>
      </c>
      <c r="F735" s="3">
        <f>IF(AND($D735=1,$E735=1),VLOOKUP($C735,Sheet2!$A:$J,3,0),IF($E735=2,INDEX(Sheet2!G:G,MATCH($C735,Sheet2!$A:$A,0)),F734))</f>
        <v>2701</v>
      </c>
      <c r="G735" s="3">
        <f>IF(AND($D735=1,$E735=1),VLOOKUP($C735,Sheet2!$A:$J,4,0),IF($E735=2,INDEX(Sheet2!H:H,MATCH($C735,Sheet2!$A:$A,0)),G734))</f>
        <v>2702</v>
      </c>
      <c r="H735" s="3">
        <f>IF(AND($D735=1,$E735=1),VLOOKUP($C735,Sheet2!$A:$J,5,0),IF($E735=2,INDEX(Sheet2!I:I,MATCH($C735,Sheet2!$A:$A,0)),H734))</f>
        <v>2703</v>
      </c>
      <c r="I735" s="3">
        <f>IF(AND($D735=1,$E735=1),VLOOKUP($C735,Sheet2!$A:$J,6,0),IF($E735=2,INDEX(Sheet2!J:J,MATCH($C735,Sheet2!$A:$A,0)),I734))</f>
        <v>0</v>
      </c>
      <c r="K735" s="31">
        <v>0</v>
      </c>
      <c r="L735" s="31">
        <v>0</v>
      </c>
      <c r="M735" s="31">
        <v>0</v>
      </c>
      <c r="N735" s="27">
        <f>VLOOKUP(B735,Sheet5!$D:$G,3,0)</f>
        <v>3</v>
      </c>
      <c r="O735" s="27">
        <f>VLOOKUP(B735,Sheet5!$D:$G,4,0)</f>
        <v>384</v>
      </c>
      <c r="P735" s="27" t="s">
        <v>55</v>
      </c>
      <c r="Q735" s="27">
        <f>IFERROR(VLOOKUP(R735,Sheet2!V:X,3,FALSE),VLOOKUP(B735,Sheet5!D:H,5,0))</f>
        <v>340020009</v>
      </c>
      <c r="R735" s="27" t="str">
        <f>IF(E735=2,INDEX(Sheet2!P:P,MATCH(C735,Sheet2!A:A,0)),INDEX(Sheet2!AB:AB,MATCH(N735,Sheet2!AA:AA,0)))</f>
        <v>生命强化</v>
      </c>
      <c r="S735" s="27" t="str">
        <f>IF($E735=2,INDEX(Sheet2!Q:Q,MATCH($C735,Sheet2!$A:$A,0)),IF(OR(N735=3,N735=8,N735=13,,N735=38),INDEX(Sheet2!$AC:$AC,MATCH($N735,Sheet2!$AA:$AA,0))&amp;O735,INDEX(Sheet2!$AC:$AC,MATCH($N735,Sheet2!$AA:$AA,0))&amp;(O735/10)&amp;"%"))</f>
        <v>觉醒后基础生命上限增加384</v>
      </c>
      <c r="T735" s="3" t="str">
        <f>INDEX(Sheet6!G:G,MATCH(B735,Sheet6!A:A,0))</f>
        <v>1210001,32</v>
      </c>
      <c r="U735" s="3">
        <v>1120001</v>
      </c>
      <c r="V735" s="3">
        <f>INDEX(Sheet6!H:H,MATCH(B735,Sheet6!A:A,0))</f>
        <v>9600</v>
      </c>
      <c r="W735" s="23">
        <v>0</v>
      </c>
      <c r="X735" s="3" t="str">
        <f>VLOOKUP(B735,Sheet4!A:N,14,FALSE)</f>
        <v>1210001,30|1210002,15|1210003,15</v>
      </c>
      <c r="Y735" s="23">
        <v>1120001</v>
      </c>
      <c r="Z735" s="23">
        <f t="shared" si="26"/>
        <v>96000</v>
      </c>
      <c r="AA735" s="27" t="str">
        <f>IF($E735=2,INDEX(Sheet2!Q:Q,MATCH($C735,Sheet2!$A:$A,0)),IF(OR(N735=3,N735=8,N735=13,,N735=38),INDEX(Sheet2!$AC:$AC,MATCH($N735,Sheet2!$AA:$AA,0))&amp;O735,INDEX(Sheet2!$AC:$AC,MATCH($N735,Sheet2!$AA:$AA,0))&amp;(O735/10)&amp;"%"))</f>
        <v>觉醒后基础生命上限增加384</v>
      </c>
    </row>
    <row r="736" spans="1:27">
      <c r="A736" s="23" t="s">
        <v>53</v>
      </c>
      <c r="B736" s="23">
        <f t="shared" si="25"/>
        <v>2703</v>
      </c>
      <c r="C736" s="3">
        <v>27</v>
      </c>
      <c r="D736" s="3">
        <v>3</v>
      </c>
      <c r="E736" s="3">
        <f t="shared" si="36"/>
        <v>1</v>
      </c>
      <c r="F736" s="3">
        <f>IF(AND($D736=1,$E736=1),VLOOKUP($C736,Sheet2!$A:$J,3,0),IF($E736=2,INDEX(Sheet2!G:G,MATCH($C736,Sheet2!$A:$A,0)),F735))</f>
        <v>2701</v>
      </c>
      <c r="G736" s="3">
        <f>IF(AND($D736=1,$E736=1),VLOOKUP($C736,Sheet2!$A:$J,4,0),IF($E736=2,INDEX(Sheet2!H:H,MATCH($C736,Sheet2!$A:$A,0)),G735))</f>
        <v>2702</v>
      </c>
      <c r="H736" s="3">
        <f>IF(AND($D736=1,$E736=1),VLOOKUP($C736,Sheet2!$A:$J,5,0),IF($E736=2,INDEX(Sheet2!I:I,MATCH($C736,Sheet2!$A:$A,0)),H735))</f>
        <v>2703</v>
      </c>
      <c r="I736" s="3">
        <f>IF(AND($D736=1,$E736=1),VLOOKUP($C736,Sheet2!$A:$J,6,0),IF($E736=2,INDEX(Sheet2!J:J,MATCH($C736,Sheet2!$A:$A,0)),I735))</f>
        <v>0</v>
      </c>
      <c r="K736" s="31">
        <v>0</v>
      </c>
      <c r="L736" s="31">
        <v>0</v>
      </c>
      <c r="M736" s="31">
        <v>0</v>
      </c>
      <c r="N736" s="27">
        <f>VLOOKUP(B736,Sheet5!$D:$G,3,0)</f>
        <v>18</v>
      </c>
      <c r="O736" s="27">
        <f>VLOOKUP(B736,Sheet5!$D:$G,4,0)</f>
        <v>32</v>
      </c>
      <c r="P736" s="27" t="s">
        <v>56</v>
      </c>
      <c r="Q736" s="27">
        <f>IFERROR(VLOOKUP(R736,Sheet2!V:X,3,FALSE),VLOOKUP(B736,Sheet5!D:H,5,0))</f>
        <v>340020001</v>
      </c>
      <c r="R736" s="27" t="str">
        <f>IF(E736=2,INDEX(Sheet2!P:P,MATCH(C736,Sheet2!A:A,0)),INDEX(Sheet2!AB:AB,MATCH(N736,Sheet2!AA:AA,0)))</f>
        <v>暴击强化</v>
      </c>
      <c r="S736" s="27" t="str">
        <f>IF($E736=2,INDEX(Sheet2!Q:Q,MATCH($C736,Sheet2!$A:$A,0)),IF(OR(N736=3,N736=8,N736=13,,N736=38),INDEX(Sheet2!$AC:$AC,MATCH($N736,Sheet2!$AA:$AA,0))&amp;O736,INDEX(Sheet2!$AC:$AC,MATCH($N736,Sheet2!$AA:$AA,0))&amp;(O736/10)&amp;"%"))</f>
        <v>觉醒后基础暴击增加3.2%</v>
      </c>
      <c r="T736" s="3" t="str">
        <f>INDEX(Sheet6!G:G,MATCH(B736,Sheet6!A:A,0))</f>
        <v>1210001,40</v>
      </c>
      <c r="U736" s="3">
        <v>1120001</v>
      </c>
      <c r="V736" s="3">
        <f>INDEX(Sheet6!H:H,MATCH(B736,Sheet6!A:A,0))</f>
        <v>14400</v>
      </c>
      <c r="W736" s="23">
        <v>0</v>
      </c>
      <c r="X736" s="3" t="str">
        <f>VLOOKUP(B736,Sheet4!A:N,14,FALSE)</f>
        <v>1210001,54|1210002,27|1210003,27</v>
      </c>
      <c r="Y736" s="23">
        <v>1120001</v>
      </c>
      <c r="Z736" s="23">
        <f t="shared" si="26"/>
        <v>144000</v>
      </c>
      <c r="AA736" s="27" t="str">
        <f>IF($E736=2,INDEX(Sheet2!Q:Q,MATCH($C736,Sheet2!$A:$A,0)),IF(OR(N736=3,N736=8,N736=13,,N736=38),INDEX(Sheet2!$AC:$AC,MATCH($N736,Sheet2!$AA:$AA,0))&amp;O736,INDEX(Sheet2!$AC:$AC,MATCH($N736,Sheet2!$AA:$AA,0))&amp;(O736/10)&amp;"%"))</f>
        <v>觉醒后基础暴击增加3.2%</v>
      </c>
    </row>
    <row r="737" spans="1:27">
      <c r="A737" s="23" t="s">
        <v>53</v>
      </c>
      <c r="B737" s="23">
        <f t="shared" si="25"/>
        <v>2704</v>
      </c>
      <c r="C737" s="3">
        <v>27</v>
      </c>
      <c r="D737" s="3">
        <v>4</v>
      </c>
      <c r="E737" s="3">
        <f t="shared" si="36"/>
        <v>1</v>
      </c>
      <c r="F737" s="3">
        <f>IF(AND($D737=1,$E737=1),VLOOKUP($C737,Sheet2!$A:$J,3,0),IF($E737=2,INDEX(Sheet2!G:G,MATCH($C737,Sheet2!$A:$A,0)),F736))</f>
        <v>2701</v>
      </c>
      <c r="G737" s="3">
        <f>IF(AND($D737=1,$E737=1),VLOOKUP($C737,Sheet2!$A:$J,4,0),IF($E737=2,INDEX(Sheet2!H:H,MATCH($C737,Sheet2!$A:$A,0)),G736))</f>
        <v>2702</v>
      </c>
      <c r="H737" s="3">
        <f>IF(AND($D737=1,$E737=1),VLOOKUP($C737,Sheet2!$A:$J,5,0),IF($E737=2,INDEX(Sheet2!I:I,MATCH($C737,Sheet2!$A:$A,0)),H736))</f>
        <v>2703</v>
      </c>
      <c r="I737" s="3">
        <f>IF(AND($D737=1,$E737=1),VLOOKUP($C737,Sheet2!$A:$J,6,0),IF($E737=2,INDEX(Sheet2!J:J,MATCH($C737,Sheet2!$A:$A,0)),I736))</f>
        <v>0</v>
      </c>
      <c r="K737" s="31">
        <v>0</v>
      </c>
      <c r="L737" s="31">
        <v>0</v>
      </c>
      <c r="M737" s="31">
        <v>0</v>
      </c>
      <c r="N737" s="27">
        <f>VLOOKUP(B737,Sheet5!$D:$G,3,0)</f>
        <v>33</v>
      </c>
      <c r="O737" s="27">
        <f>VLOOKUP(B737,Sheet5!$D:$G,4,0)</f>
        <v>32</v>
      </c>
      <c r="P737" s="27" t="s">
        <v>57</v>
      </c>
      <c r="Q737" s="27">
        <f>IFERROR(VLOOKUP(R737,Sheet2!V:X,3,FALSE),VLOOKUP(B737,Sheet5!D:H,5,0))</f>
        <v>340020003</v>
      </c>
      <c r="R737" s="27" t="str">
        <f>IF(E737=2,INDEX(Sheet2!P:P,MATCH(C737,Sheet2!A:A,0)),INDEX(Sheet2!AB:AB,MATCH(N737,Sheet2!AA:AA,0)))</f>
        <v>抵抗强化</v>
      </c>
      <c r="S737" s="27" t="str">
        <f>IF($E737=2,INDEX(Sheet2!Q:Q,MATCH($C737,Sheet2!$A:$A,0)),IF(OR(N737=3,N737=8,N737=13,,N737=38),INDEX(Sheet2!$AC:$AC,MATCH($N737,Sheet2!$AA:$AA,0))&amp;O737,INDEX(Sheet2!$AC:$AC,MATCH($N737,Sheet2!$AA:$AA,0))&amp;(O737/10)&amp;"%"))</f>
        <v>觉醒后基础效果抵抗增加3.2%</v>
      </c>
      <c r="T737" s="3" t="str">
        <f>INDEX(Sheet6!G:G,MATCH(B737,Sheet6!A:A,0))</f>
        <v>1210004,20</v>
      </c>
      <c r="U737" s="3">
        <v>1120001</v>
      </c>
      <c r="V737" s="3">
        <f>INDEX(Sheet6!H:H,MATCH(B737,Sheet6!A:A,0))</f>
        <v>21500</v>
      </c>
      <c r="W737" s="23">
        <v>0</v>
      </c>
      <c r="X737" s="3" t="str">
        <f>VLOOKUP(B737,Sheet4!A:N,14,FALSE)</f>
        <v>1210001,84|1210002,42|1210003,42</v>
      </c>
      <c r="Y737" s="23">
        <v>1120001</v>
      </c>
      <c r="Z737" s="23">
        <f t="shared" si="26"/>
        <v>215000</v>
      </c>
      <c r="AA737" s="27" t="str">
        <f>IF($E737=2,INDEX(Sheet2!Q:Q,MATCH($C737,Sheet2!$A:$A,0)),IF(OR(N737=3,N737=8,N737=13,,N737=38),INDEX(Sheet2!$AC:$AC,MATCH($N737,Sheet2!$AA:$AA,0))&amp;O737,INDEX(Sheet2!$AC:$AC,MATCH($N737,Sheet2!$AA:$AA,0))&amp;(O737/10)&amp;"%"))</f>
        <v>觉醒后基础效果抵抗增加3.2%</v>
      </c>
    </row>
    <row r="738" spans="1:27">
      <c r="A738" s="23" t="s">
        <v>53</v>
      </c>
      <c r="B738" s="23">
        <f t="shared" si="25"/>
        <v>2705</v>
      </c>
      <c r="C738" s="3">
        <v>27</v>
      </c>
      <c r="D738" s="3">
        <v>5</v>
      </c>
      <c r="E738" s="3">
        <f t="shared" si="36"/>
        <v>1</v>
      </c>
      <c r="F738" s="3">
        <f>IF(AND($D738=1,$E738=1),VLOOKUP($C738,Sheet2!$A:$J,3,0),IF($E738=2,INDEX(Sheet2!G:G,MATCH($C738,Sheet2!$A:$A,0)),F737))</f>
        <v>2701</v>
      </c>
      <c r="G738" s="3">
        <f>IF(AND($D738=1,$E738=1),VLOOKUP($C738,Sheet2!$A:$J,4,0),IF($E738=2,INDEX(Sheet2!H:H,MATCH($C738,Sheet2!$A:$A,0)),G737))</f>
        <v>2702</v>
      </c>
      <c r="H738" s="3">
        <f>IF(AND($D738=1,$E738=1),VLOOKUP($C738,Sheet2!$A:$J,5,0),IF($E738=2,INDEX(Sheet2!I:I,MATCH($C738,Sheet2!$A:$A,0)),H737))</f>
        <v>2703</v>
      </c>
      <c r="I738" s="3">
        <f>IF(AND($D738=1,$E738=1),VLOOKUP($C738,Sheet2!$A:$J,6,0),IF($E738=2,INDEX(Sheet2!J:J,MATCH($C738,Sheet2!$A:$A,0)),I737))</f>
        <v>0</v>
      </c>
      <c r="K738" s="31">
        <v>0</v>
      </c>
      <c r="L738" s="31">
        <v>0</v>
      </c>
      <c r="M738" s="31">
        <v>0</v>
      </c>
      <c r="N738" s="27">
        <f>VLOOKUP(B738,Sheet5!$D:$G,3,0)</f>
        <v>13</v>
      </c>
      <c r="O738" s="27">
        <f>VLOOKUP(B738,Sheet5!$D:$G,4,0)</f>
        <v>84</v>
      </c>
      <c r="P738" s="27" t="s">
        <v>58</v>
      </c>
      <c r="Q738" s="27">
        <f>IFERROR(VLOOKUP(R738,Sheet2!V:X,3,FALSE),VLOOKUP(B738,Sheet5!D:H,5,0))</f>
        <v>340020004</v>
      </c>
      <c r="R738" s="27" t="str">
        <f>IF(E738=2,INDEX(Sheet2!P:P,MATCH(C738,Sheet2!A:A,0)),INDEX(Sheet2!AB:AB,MATCH(N738,Sheet2!AA:AA,0)))</f>
        <v>防御强化</v>
      </c>
      <c r="S738" s="27" t="str">
        <f>IF($E738=2,INDEX(Sheet2!Q:Q,MATCH($C738,Sheet2!$A:$A,0)),IF(OR(N738=3,N738=8,N738=13,,N738=38),INDEX(Sheet2!$AC:$AC,MATCH($N738,Sheet2!$AA:$AA,0))&amp;O738,INDEX(Sheet2!$AC:$AC,MATCH($N738,Sheet2!$AA:$AA,0))&amp;(O738/10)&amp;"%"))</f>
        <v>觉醒后基础防御力增加84</v>
      </c>
      <c r="T738" s="3" t="str">
        <f>INDEX(Sheet6!G:G,MATCH(B738,Sheet6!A:A,0))</f>
        <v>1210004,24</v>
      </c>
      <c r="U738" s="3">
        <v>1120001</v>
      </c>
      <c r="V738" s="3">
        <f>INDEX(Sheet6!H:H,MATCH(B738,Sheet6!A:A,0))</f>
        <v>30000</v>
      </c>
      <c r="W738" s="23">
        <v>0</v>
      </c>
      <c r="X738" s="3" t="str">
        <f>VLOOKUP(B738,Sheet4!A:N,14,FALSE)</f>
        <v>1210001,120|1210002,60|1210003,60</v>
      </c>
      <c r="Y738" s="23">
        <v>1120001</v>
      </c>
      <c r="Z738" s="23">
        <f t="shared" si="26"/>
        <v>300000</v>
      </c>
      <c r="AA738" s="27" t="str">
        <f>IF($E738=2,INDEX(Sheet2!Q:Q,MATCH($C738,Sheet2!$A:$A,0)),IF(OR(N738=3,N738=8,N738=13,,N738=38),INDEX(Sheet2!$AC:$AC,MATCH($N738,Sheet2!$AA:$AA,0))&amp;O738,INDEX(Sheet2!$AC:$AC,MATCH($N738,Sheet2!$AA:$AA,0))&amp;(O738/10)&amp;"%"))</f>
        <v>觉醒后基础防御力增加84</v>
      </c>
    </row>
    <row r="739" spans="1:27">
      <c r="A739" s="23" t="s">
        <v>53</v>
      </c>
      <c r="B739" s="23">
        <f t="shared" si="25"/>
        <v>2706</v>
      </c>
      <c r="C739" s="3">
        <v>27</v>
      </c>
      <c r="D739" s="3">
        <v>6</v>
      </c>
      <c r="E739" s="3">
        <f t="shared" si="36"/>
        <v>1</v>
      </c>
      <c r="F739" s="3">
        <f>IF(AND($D739=1,$E739=1),VLOOKUP($C739,Sheet2!$A:$J,3,0),IF($E739=2,INDEX(Sheet2!G:G,MATCH($C739,Sheet2!$A:$A,0)),F738))</f>
        <v>2701</v>
      </c>
      <c r="G739" s="3">
        <f>IF(AND($D739=1,$E739=1),VLOOKUP($C739,Sheet2!$A:$J,4,0),IF($E739=2,INDEX(Sheet2!H:H,MATCH($C739,Sheet2!$A:$A,0)),G738))</f>
        <v>2702</v>
      </c>
      <c r="H739" s="3">
        <f>IF(AND($D739=1,$E739=1),VLOOKUP($C739,Sheet2!$A:$J,5,0),IF($E739=2,INDEX(Sheet2!I:I,MATCH($C739,Sheet2!$A:$A,0)),H738))</f>
        <v>2703</v>
      </c>
      <c r="I739" s="3">
        <f>IF(AND($D739=1,$E739=1),VLOOKUP($C739,Sheet2!$A:$J,6,0),IF($E739=2,INDEX(Sheet2!J:J,MATCH($C739,Sheet2!$A:$A,0)),I738))</f>
        <v>0</v>
      </c>
      <c r="K739" s="31">
        <v>0</v>
      </c>
      <c r="L739" s="31">
        <v>0</v>
      </c>
      <c r="M739" s="31">
        <v>0</v>
      </c>
      <c r="N739" s="27">
        <f>VLOOKUP(B739,Sheet5!$D:$G,3,0)</f>
        <v>3</v>
      </c>
      <c r="O739" s="27">
        <f>VLOOKUP(B739,Sheet5!$D:$G,4,0)</f>
        <v>768</v>
      </c>
      <c r="P739" s="27" t="s">
        <v>59</v>
      </c>
      <c r="Q739" s="27">
        <f>IFERROR(VLOOKUP(R739,Sheet2!V:X,3,FALSE),VLOOKUP(B739,Sheet5!D:H,5,0))</f>
        <v>340020010</v>
      </c>
      <c r="R739" s="27" t="str">
        <f>IF(E739=2,INDEX(Sheet2!P:P,MATCH(C739,Sheet2!A:A,0)),INDEX(Sheet2!AB:AB,MATCH(N739,Sheet2!AA:AA,0)))</f>
        <v>生命强化</v>
      </c>
      <c r="S739" s="27" t="str">
        <f>IF($E739=2,INDEX(Sheet2!Q:Q,MATCH($C739,Sheet2!$A:$A,0)),IF(OR(N739=3,N739=8,N739=13,,N739=38),INDEX(Sheet2!$AC:$AC,MATCH($N739,Sheet2!$AA:$AA,0))&amp;O739,INDEX(Sheet2!$AC:$AC,MATCH($N739,Sheet2!$AA:$AA,0))&amp;(O739/10)&amp;"%"))</f>
        <v>觉醒后基础生命上限增加768</v>
      </c>
      <c r="T739" s="3" t="str">
        <f>INDEX(Sheet6!G:G,MATCH(B739,Sheet6!A:A,0))</f>
        <v>1210004,28</v>
      </c>
      <c r="U739" s="3">
        <v>1120001</v>
      </c>
      <c r="V739" s="3">
        <f>INDEX(Sheet6!H:H,MATCH(B739,Sheet6!A:A,0))</f>
        <v>41200</v>
      </c>
      <c r="W739" s="23">
        <v>0</v>
      </c>
      <c r="X739" s="3" t="str">
        <f>VLOOKUP(B739,Sheet4!A:N,14,FALSE)</f>
        <v>1210001,162|1210002,81|1210003,81</v>
      </c>
      <c r="Y739" s="23">
        <v>1120001</v>
      </c>
      <c r="Z739" s="23">
        <f t="shared" si="26"/>
        <v>412000</v>
      </c>
      <c r="AA739" s="27" t="str">
        <f>IF($E739=2,INDEX(Sheet2!Q:Q,MATCH($C739,Sheet2!$A:$A,0)),IF(OR(N739=3,N739=8,N739=13,,N739=38),INDEX(Sheet2!$AC:$AC,MATCH($N739,Sheet2!$AA:$AA,0))&amp;O739,INDEX(Sheet2!$AC:$AC,MATCH($N739,Sheet2!$AA:$AA,0))&amp;(O739/10)&amp;"%"))</f>
        <v>觉醒后基础生命上限增加768</v>
      </c>
    </row>
    <row r="740" spans="1:27">
      <c r="A740" s="23" t="s">
        <v>53</v>
      </c>
      <c r="B740" s="23">
        <f t="shared" si="25"/>
        <v>2707</v>
      </c>
      <c r="C740" s="3">
        <v>27</v>
      </c>
      <c r="D740" s="3">
        <v>7</v>
      </c>
      <c r="E740" s="3">
        <f t="shared" si="36"/>
        <v>2</v>
      </c>
      <c r="F740" s="3">
        <f>IF(AND($D740=1,$E740=1),VLOOKUP($C740,Sheet2!$A:$J,3,0),IF($E740=2,INDEX(Sheet2!G:G,MATCH($C740,Sheet2!$A:$A,0)),F739))</f>
        <v>2701</v>
      </c>
      <c r="G740" s="3">
        <f>IF(AND($D740=1,$E740=1),VLOOKUP($C740,Sheet2!$A:$J,4,0),IF($E740=2,INDEX(Sheet2!H:H,MATCH($C740,Sheet2!$A:$A,0)),G739))</f>
        <v>2702</v>
      </c>
      <c r="H740" s="3">
        <f>IF(AND($D740=1,$E740=1),VLOOKUP($C740,Sheet2!$A:$J,5,0),IF($E740=2,INDEX(Sheet2!I:I,MATCH($C740,Sheet2!$A:$A,0)),H739))</f>
        <v>2704</v>
      </c>
      <c r="I740" s="3">
        <f>IF(AND($D740=1,$E740=1),VLOOKUP($C740,Sheet2!$A:$J,6,0),IF($E740=2,INDEX(Sheet2!J:J,MATCH($C740,Sheet2!$A:$A,0)),I739))</f>
        <v>0</v>
      </c>
      <c r="K740" s="31">
        <v>0</v>
      </c>
      <c r="L740" s="31">
        <v>0</v>
      </c>
      <c r="M740" s="31">
        <v>0</v>
      </c>
      <c r="N740" s="27">
        <f>VLOOKUP(B740,Sheet5!$D:$G,3,0)</f>
        <v>0</v>
      </c>
      <c r="O740" s="27">
        <f>VLOOKUP(B740,Sheet5!$D:$G,4,0)</f>
        <v>0</v>
      </c>
      <c r="P740" s="27" t="s">
        <v>60</v>
      </c>
      <c r="Q740" s="27">
        <f>IFERROR(VLOOKUP(R740,Sheet2!V:X,3,FALSE),VLOOKUP(B740,Sheet5!D:H,5,0))</f>
        <v>311002703</v>
      </c>
      <c r="R740" s="27" t="str">
        <f>IF(E740=2,INDEX(Sheet2!P:P,MATCH(C740,Sheet2!A:A,0)),INDEX(Sheet2!AB:AB,MATCH(N740,Sheet2!AA:AA,0)))</f>
        <v>治愈蘑菇(觉醒)</v>
      </c>
      <c r="S740" s="27" t="s">
        <v>2416</v>
      </c>
      <c r="T740" s="3" t="str">
        <f>INDEX(Sheet6!G:G,MATCH(B740,Sheet6!A:A,0))</f>
        <v>1210007,12</v>
      </c>
      <c r="U740" s="3">
        <v>1120001</v>
      </c>
      <c r="V740" s="3">
        <f>INDEX(Sheet6!H:H,MATCH(B740,Sheet6!A:A,0))</f>
        <v>55600</v>
      </c>
      <c r="W740" s="23">
        <v>0</v>
      </c>
      <c r="X740" s="3" t="str">
        <f>VLOOKUP(B740,Sheet4!A:N,14,FALSE)</f>
        <v>1210001,210|1210002,105|1210003,105</v>
      </c>
      <c r="Y740" s="23">
        <v>1120001</v>
      </c>
      <c r="Z740" s="23">
        <f t="shared" si="26"/>
        <v>556000</v>
      </c>
      <c r="AA740" s="27" t="str">
        <f>IF($E740=2,INDEX(Sheet2!Q:Q,MATCH($C740,Sheet2!$A:$A,0)),IF(OR(N740=3,N740=8,N740=13,,N740=38),INDEX(Sheet2!$AC:$AC,MATCH($N740,Sheet2!$AA:$AA,0))&amp;O740,INDEX(Sheet2!$AC:$AC,MATCH($N740,Sheet2!$AA:$AA,0))&amp;(O740/10)&amp;"%"))</f>
        <v>使用可食用治愈蘑菇，为1名友方单位回复蘑菇攻击力&lt;color=#e56000&gt;150%&lt;/color&gt;的血量，若该回合有&lt;color=#f2b600&gt;AT BONUS&lt;/color&gt;，则蘑菇的回复的血量翻倍。并为其增加&lt;color=#e56000&gt;30%&lt;/color&gt;暴击概率，持续1回合</v>
      </c>
    </row>
    <row r="741" spans="1:27">
      <c r="A741" s="23" t="s">
        <v>53</v>
      </c>
      <c r="B741" s="23">
        <f t="shared" ref="B741:B760" si="38">C741*100+D741</f>
        <v>2708</v>
      </c>
      <c r="C741" s="3">
        <v>27</v>
      </c>
      <c r="D741" s="3">
        <v>8</v>
      </c>
      <c r="E741" s="3">
        <f t="shared" si="36"/>
        <v>1</v>
      </c>
      <c r="F741" s="3">
        <f>IF(AND($D741=1,$E741=1),VLOOKUP($C741,Sheet2!$A:$J,3,0),IF($E741=2,INDEX(Sheet2!G:G,MATCH($C741,Sheet2!$A:$A,0)),F740))</f>
        <v>2701</v>
      </c>
      <c r="G741" s="3">
        <f>IF(AND($D741=1,$E741=1),VLOOKUP($C741,Sheet2!$A:$J,4,0),IF($E741=2,INDEX(Sheet2!H:H,MATCH($C741,Sheet2!$A:$A,0)),G740))</f>
        <v>2702</v>
      </c>
      <c r="H741" s="3">
        <f>IF(AND($D741=1,$E741=1),VLOOKUP($C741,Sheet2!$A:$J,5,0),IF($E741=2,INDEX(Sheet2!I:I,MATCH($C741,Sheet2!$A:$A,0)),H740))</f>
        <v>2704</v>
      </c>
      <c r="I741" s="3">
        <f>IF(AND($D741=1,$E741=1),VLOOKUP($C741,Sheet2!$A:$J,6,0),IF($E741=2,INDEX(Sheet2!J:J,MATCH($C741,Sheet2!$A:$A,0)),I740))</f>
        <v>0</v>
      </c>
      <c r="K741" s="31">
        <v>0</v>
      </c>
      <c r="L741" s="31">
        <v>0</v>
      </c>
      <c r="M741" s="31">
        <v>0</v>
      </c>
      <c r="N741" s="27">
        <f>VLOOKUP(B741,Sheet5!$D:$G,3,0)</f>
        <v>13</v>
      </c>
      <c r="O741" s="27">
        <f>VLOOKUP(B741,Sheet5!$D:$G,4,0)</f>
        <v>42</v>
      </c>
      <c r="P741" s="27" t="s">
        <v>54</v>
      </c>
      <c r="Q741" s="27">
        <f>IFERROR(VLOOKUP(R741,Sheet2!V:X,3,FALSE),VLOOKUP(B741,Sheet5!D:H,5,0))</f>
        <v>340020005</v>
      </c>
      <c r="R741" s="27" t="str">
        <f>IF($E741=2,INDEX(Sheet2!P:P,MATCH($C741,Sheet2!$A:$A,0)),INDEX(Sheet2!$AB:$AB,MATCH($N741,Sheet2!$AA:$AA,0)))</f>
        <v>防御强化</v>
      </c>
      <c r="S741" s="27" t="str">
        <f>IF($E741=2,INDEX(Sheet2!Q:Q,MATCH($C741,Sheet2!$A:$A,0)),IF(OR(N741=3,N741=8,N741=13,,N741=38),INDEX(Sheet2!$AC:$AC,MATCH($N741,Sheet2!$AA:$AA,0))&amp;O741,INDEX(Sheet2!$AC:$AC,MATCH($N741,Sheet2!$AA:$AA,0))&amp;(O741/10)&amp;"%"))</f>
        <v>觉醒后基础防御力增加42</v>
      </c>
      <c r="T741" s="3" t="str">
        <f>INDEX(Sheet6!G:G,MATCH(B741,Sheet6!A:A,0))</f>
        <v>1210007,4|1430003,1</v>
      </c>
      <c r="U741" s="3">
        <v>1120001</v>
      </c>
      <c r="V741" s="3">
        <f>INDEX(Sheet6!H:H,MATCH(B741,Sheet6!A:A,0))</f>
        <v>12450</v>
      </c>
      <c r="W741" s="23">
        <v>0</v>
      </c>
      <c r="X741" s="3" t="s">
        <v>1380</v>
      </c>
      <c r="Y741" s="23">
        <v>1120001</v>
      </c>
      <c r="Z741" s="23">
        <v>83000</v>
      </c>
      <c r="AA741" s="27" t="str">
        <f>IF($E741=2,INDEX(Sheet2!Q:Q,MATCH($C741,Sheet2!$A:$A,0)),IF(OR(N741=3,N741=8,N741=13,,N741=38),INDEX(Sheet2!$AC:$AC,MATCH($N741,Sheet2!$AA:$AA,0))&amp;O741,INDEX(Sheet2!$AC:$AC,MATCH($N741,Sheet2!$AA:$AA,0))&amp;(O741/10)&amp;"%"))</f>
        <v>觉醒后基础防御力增加42</v>
      </c>
    </row>
    <row r="742" spans="1:27">
      <c r="A742" s="23" t="s">
        <v>53</v>
      </c>
      <c r="B742" s="23">
        <f t="shared" si="38"/>
        <v>2709</v>
      </c>
      <c r="C742" s="3">
        <v>27</v>
      </c>
      <c r="D742" s="3">
        <v>9</v>
      </c>
      <c r="E742" s="3">
        <f t="shared" si="36"/>
        <v>1</v>
      </c>
      <c r="F742" s="3">
        <f>IF(AND($D742=1,$E742=1),VLOOKUP($C742,Sheet2!$A:$J,3,0),IF($E742=2,INDEX(Sheet2!G:G,MATCH($C742,Sheet2!$A:$A,0)),F741))</f>
        <v>2701</v>
      </c>
      <c r="G742" s="3">
        <f>IF(AND($D742=1,$E742=1),VLOOKUP($C742,Sheet2!$A:$J,4,0),IF($E742=2,INDEX(Sheet2!H:H,MATCH($C742,Sheet2!$A:$A,0)),G741))</f>
        <v>2702</v>
      </c>
      <c r="H742" s="3">
        <f>IF(AND($D742=1,$E742=1),VLOOKUP($C742,Sheet2!$A:$J,5,0),IF($E742=2,INDEX(Sheet2!I:I,MATCH($C742,Sheet2!$A:$A,0)),H741))</f>
        <v>2704</v>
      </c>
      <c r="I742" s="3">
        <f>IF(AND($D742=1,$E742=1),VLOOKUP($C742,Sheet2!$A:$J,6,0),IF($E742=2,INDEX(Sheet2!J:J,MATCH($C742,Sheet2!$A:$A,0)),I741))</f>
        <v>0</v>
      </c>
      <c r="K742" s="31">
        <v>0</v>
      </c>
      <c r="L742" s="31">
        <v>0</v>
      </c>
      <c r="M742" s="31">
        <v>0</v>
      </c>
      <c r="N742" s="27">
        <f>VLOOKUP(B742,Sheet5!$D:$G,3,0)</f>
        <v>3</v>
      </c>
      <c r="O742" s="27">
        <f>VLOOKUP(B742,Sheet5!$D:$G,4,0)</f>
        <v>384</v>
      </c>
      <c r="P742" s="27" t="s">
        <v>55</v>
      </c>
      <c r="Q742" s="27">
        <f>IFERROR(VLOOKUP(R742,Sheet2!V:X,3,FALSE),VLOOKUP(B742,Sheet5!D:H,5,0))</f>
        <v>340020009</v>
      </c>
      <c r="R742" s="27" t="str">
        <f>IF(E742=2,INDEX(Sheet2!P:P,MATCH(C742,Sheet2!A:A,0)),INDEX(Sheet2!AB:AB,MATCH(N742,Sheet2!AA:AA,0)))</f>
        <v>生命强化</v>
      </c>
      <c r="S742" s="27" t="str">
        <f>IF($E742=2,INDEX(Sheet2!Q:Q,MATCH($C742,Sheet2!$A:$A,0)),IF(OR(N742=3,N742=8,N742=13,,N742=38),INDEX(Sheet2!$AC:$AC,MATCH($N742,Sheet2!$AA:$AA,0))&amp;O742,INDEX(Sheet2!$AC:$AC,MATCH($N742,Sheet2!$AA:$AA,0))&amp;(O742/10)&amp;"%"))</f>
        <v>觉醒后基础生命上限增加384</v>
      </c>
      <c r="T742" s="3" t="str">
        <f>INDEX(Sheet6!G:G,MATCH(B742,Sheet6!A:A,0))</f>
        <v>1210007,5|1430003,2</v>
      </c>
      <c r="U742" s="3">
        <v>1120001</v>
      </c>
      <c r="V742" s="3">
        <f>INDEX(Sheet6!H:H,MATCH(B742,Sheet6!A:A,0))</f>
        <v>14400</v>
      </c>
      <c r="W742" s="23">
        <v>0</v>
      </c>
      <c r="X742" s="3" t="s">
        <v>1381</v>
      </c>
      <c r="Y742" s="23">
        <v>1120001</v>
      </c>
      <c r="Z742" s="23">
        <v>96000</v>
      </c>
      <c r="AA742" s="27" t="str">
        <f>IF($E742=2,INDEX(Sheet2!Q:Q,MATCH($C742,Sheet2!$A:$A,0)),IF(OR(N742=3,N742=8,N742=13,,N742=38),INDEX(Sheet2!$AC:$AC,MATCH($N742,Sheet2!$AA:$AA,0))&amp;O742,INDEX(Sheet2!$AC:$AC,MATCH($N742,Sheet2!$AA:$AA,0))&amp;(O742/10)&amp;"%"))</f>
        <v>觉醒后基础生命上限增加384</v>
      </c>
    </row>
    <row r="743" spans="1:27">
      <c r="A743" s="23" t="s">
        <v>53</v>
      </c>
      <c r="B743" s="23">
        <f t="shared" si="38"/>
        <v>2710</v>
      </c>
      <c r="C743" s="3">
        <v>27</v>
      </c>
      <c r="D743" s="3">
        <v>10</v>
      </c>
      <c r="E743" s="3">
        <f t="shared" si="36"/>
        <v>1</v>
      </c>
      <c r="F743" s="3">
        <f>IF(AND($D743=1,$E743=1),VLOOKUP($C743,Sheet2!$A:$J,3,0),IF($E743=2,INDEX(Sheet2!G:G,MATCH($C743,Sheet2!$A:$A,0)),F742))</f>
        <v>2701</v>
      </c>
      <c r="G743" s="3">
        <f>IF(AND($D743=1,$E743=1),VLOOKUP($C743,Sheet2!$A:$J,4,0),IF($E743=2,INDEX(Sheet2!H:H,MATCH($C743,Sheet2!$A:$A,0)),G742))</f>
        <v>2702</v>
      </c>
      <c r="H743" s="3">
        <f>IF(AND($D743=1,$E743=1),VLOOKUP($C743,Sheet2!$A:$J,5,0),IF($E743=2,INDEX(Sheet2!I:I,MATCH($C743,Sheet2!$A:$A,0)),H742))</f>
        <v>2704</v>
      </c>
      <c r="I743" s="3">
        <f>IF(AND($D743=1,$E743=1),VLOOKUP($C743,Sheet2!$A:$J,6,0),IF($E743=2,INDEX(Sheet2!J:J,MATCH($C743,Sheet2!$A:$A,0)),I742))</f>
        <v>0</v>
      </c>
      <c r="K743" s="31">
        <v>0</v>
      </c>
      <c r="L743" s="31">
        <v>0</v>
      </c>
      <c r="M743" s="31">
        <v>0</v>
      </c>
      <c r="N743" s="27">
        <f>VLOOKUP(B743,Sheet5!$D:$G,3,0)</f>
        <v>13</v>
      </c>
      <c r="O743" s="27">
        <f>VLOOKUP(B743,Sheet5!$D:$G,4,0)</f>
        <v>42</v>
      </c>
      <c r="P743" s="27" t="s">
        <v>56</v>
      </c>
      <c r="Q743" s="27">
        <f>IFERROR(VLOOKUP(R743,Sheet2!V:X,3,FALSE),VLOOKUP(B743,Sheet5!D:H,5,0))</f>
        <v>340020005</v>
      </c>
      <c r="R743" s="27" t="str">
        <f>IF(E743=2,INDEX(Sheet2!P:P,MATCH(C743,Sheet2!A:A,0)),INDEX(Sheet2!AB:AB,MATCH(N743,Sheet2!AA:AA,0)))</f>
        <v>防御强化</v>
      </c>
      <c r="S743" s="27" t="str">
        <f>IF($E743=2,INDEX(Sheet2!Q:Q,MATCH($C743,Sheet2!$A:$A,0)),IF(OR(N743=3,N743=8,N743=13,,N743=38),INDEX(Sheet2!$AC:$AC,MATCH($N743,Sheet2!$AA:$AA,0))&amp;O743,INDEX(Sheet2!$AC:$AC,MATCH($N743,Sheet2!$AA:$AA,0))&amp;(O743/10)&amp;"%"))</f>
        <v>觉醒后基础防御力增加42</v>
      </c>
      <c r="T743" s="3" t="str">
        <f>INDEX(Sheet6!G:G,MATCH(B743,Sheet6!A:A,0))</f>
        <v>1210007,7|1430003,3</v>
      </c>
      <c r="U743" s="3">
        <v>1120001</v>
      </c>
      <c r="V743" s="3">
        <f>INDEX(Sheet6!H:H,MATCH(B743,Sheet6!A:A,0))</f>
        <v>21600</v>
      </c>
      <c r="W743" s="23">
        <v>0</v>
      </c>
      <c r="X743" s="3" t="s">
        <v>1382</v>
      </c>
      <c r="Y743" s="23">
        <v>1120001</v>
      </c>
      <c r="Z743" s="23">
        <v>144000</v>
      </c>
      <c r="AA743" s="27" t="str">
        <f>IF($E743=2,INDEX(Sheet2!Q:Q,MATCH($C743,Sheet2!$A:$A,0)),IF(OR(N743=3,N743=8,N743=13,,N743=38),INDEX(Sheet2!$AC:$AC,MATCH($N743,Sheet2!$AA:$AA,0))&amp;O743,INDEX(Sheet2!$AC:$AC,MATCH($N743,Sheet2!$AA:$AA,0))&amp;(O743/10)&amp;"%"))</f>
        <v>觉醒后基础防御力增加42</v>
      </c>
    </row>
    <row r="744" spans="1:27">
      <c r="A744" s="23" t="s">
        <v>53</v>
      </c>
      <c r="B744" s="23">
        <f t="shared" si="38"/>
        <v>2711</v>
      </c>
      <c r="C744" s="3">
        <v>27</v>
      </c>
      <c r="D744" s="3">
        <v>11</v>
      </c>
      <c r="E744" s="3">
        <f t="shared" si="36"/>
        <v>1</v>
      </c>
      <c r="F744" s="3">
        <f>IF(AND($D744=1,$E744=1),VLOOKUP($C744,Sheet2!$A:$J,3,0),IF($E744=2,INDEX(Sheet2!G:G,MATCH($C744,Sheet2!$A:$A,0)),F743))</f>
        <v>2701</v>
      </c>
      <c r="G744" s="3">
        <f>IF(AND($D744=1,$E744=1),VLOOKUP($C744,Sheet2!$A:$J,4,0),IF($E744=2,INDEX(Sheet2!H:H,MATCH($C744,Sheet2!$A:$A,0)),G743))</f>
        <v>2702</v>
      </c>
      <c r="H744" s="3">
        <f>IF(AND($D744=1,$E744=1),VLOOKUP($C744,Sheet2!$A:$J,5,0),IF($E744=2,INDEX(Sheet2!I:I,MATCH($C744,Sheet2!$A:$A,0)),H743))</f>
        <v>2704</v>
      </c>
      <c r="I744" s="3">
        <f>IF(AND($D744=1,$E744=1),VLOOKUP($C744,Sheet2!$A:$J,6,0),IF($E744=2,INDEX(Sheet2!J:J,MATCH($C744,Sheet2!$A:$A,0)),I743))</f>
        <v>0</v>
      </c>
      <c r="K744" s="31">
        <v>0</v>
      </c>
      <c r="L744" s="31">
        <v>0</v>
      </c>
      <c r="M744" s="31">
        <v>0</v>
      </c>
      <c r="N744" s="27">
        <f>VLOOKUP(B744,Sheet5!$D:$G,3,0)</f>
        <v>33</v>
      </c>
      <c r="O744" s="27">
        <f>VLOOKUP(B744,Sheet5!$D:$G,4,0)</f>
        <v>32</v>
      </c>
      <c r="P744" s="27" t="s">
        <v>57</v>
      </c>
      <c r="Q744" s="27">
        <f>IFERROR(VLOOKUP(R744,Sheet2!V:X,3,FALSE),VLOOKUP(B744,Sheet5!D:H,5,0))</f>
        <v>340020003</v>
      </c>
      <c r="R744" s="27" t="str">
        <f>IF(E744=2,INDEX(Sheet2!P:P,MATCH(C744,Sheet2!A:A,0)),INDEX(Sheet2!AB:AB,MATCH(N744,Sheet2!AA:AA,0)))</f>
        <v>抵抗强化</v>
      </c>
      <c r="S744" s="27" t="str">
        <f>IF($E744=2,INDEX(Sheet2!Q:Q,MATCH($C744,Sheet2!$A:$A,0)),IF(OR(N744=3,N744=8,N744=13,,N744=38),INDEX(Sheet2!$AC:$AC,MATCH($N744,Sheet2!$AA:$AA,0))&amp;O744,INDEX(Sheet2!$AC:$AC,MATCH($N744,Sheet2!$AA:$AA,0))&amp;(O744/10)&amp;"%"))</f>
        <v>觉醒后基础效果抵抗增加3.2%</v>
      </c>
      <c r="T744" s="3" t="str">
        <f>INDEX(Sheet6!G:G,MATCH(B744,Sheet6!A:A,0))</f>
        <v>1210007,10|1430003,4</v>
      </c>
      <c r="U744" s="3">
        <v>1120001</v>
      </c>
      <c r="V744" s="3">
        <f>INDEX(Sheet6!H:H,MATCH(B744,Sheet6!A:A,0))</f>
        <v>32250</v>
      </c>
      <c r="W744" s="23">
        <v>0</v>
      </c>
      <c r="X744" s="3" t="s">
        <v>1383</v>
      </c>
      <c r="Y744" s="23">
        <v>1120001</v>
      </c>
      <c r="Z744" s="23">
        <v>215000</v>
      </c>
      <c r="AA744" s="27" t="str">
        <f>IF($E744=2,INDEX(Sheet2!Q:Q,MATCH($C744,Sheet2!$A:$A,0)),IF(OR(N744=3,N744=8,N744=13,,N744=38),INDEX(Sheet2!$AC:$AC,MATCH($N744,Sheet2!$AA:$AA,0))&amp;O744,INDEX(Sheet2!$AC:$AC,MATCH($N744,Sheet2!$AA:$AA,0))&amp;(O744/10)&amp;"%"))</f>
        <v>觉醒后基础效果抵抗增加3.2%</v>
      </c>
    </row>
    <row r="745" spans="1:27">
      <c r="A745" s="23" t="s">
        <v>53</v>
      </c>
      <c r="B745" s="23">
        <f t="shared" si="38"/>
        <v>2712</v>
      </c>
      <c r="C745" s="3">
        <v>27</v>
      </c>
      <c r="D745" s="3">
        <v>12</v>
      </c>
      <c r="E745" s="3">
        <f t="shared" si="36"/>
        <v>1</v>
      </c>
      <c r="F745" s="3">
        <f>IF(AND($D745=1,$E745=1),VLOOKUP($C745,Sheet2!$A:$J,3,0),IF($E745=2,INDEX(Sheet2!G:G,MATCH($C745,Sheet2!$A:$A,0)),F744))</f>
        <v>2701</v>
      </c>
      <c r="G745" s="3">
        <f>IF(AND($D745=1,$E745=1),VLOOKUP($C745,Sheet2!$A:$J,4,0),IF($E745=2,INDEX(Sheet2!H:H,MATCH($C745,Sheet2!$A:$A,0)),G744))</f>
        <v>2702</v>
      </c>
      <c r="H745" s="3">
        <f>IF(AND($D745=1,$E745=1),VLOOKUP($C745,Sheet2!$A:$J,5,0),IF($E745=2,INDEX(Sheet2!I:I,MATCH($C745,Sheet2!$A:$A,0)),H744))</f>
        <v>2704</v>
      </c>
      <c r="I745" s="3">
        <f>IF(AND($D745=1,$E745=1),VLOOKUP($C745,Sheet2!$A:$J,6,0),IF($E745=2,INDEX(Sheet2!J:J,MATCH($C745,Sheet2!$A:$A,0)),I744))</f>
        <v>0</v>
      </c>
      <c r="K745" s="31">
        <v>0</v>
      </c>
      <c r="L745" s="31">
        <v>0</v>
      </c>
      <c r="M745" s="31">
        <v>0</v>
      </c>
      <c r="N745" s="27">
        <f>VLOOKUP(B745,Sheet5!$D:$G,3,0)</f>
        <v>13</v>
      </c>
      <c r="O745" s="27">
        <f>VLOOKUP(B745,Sheet5!$D:$G,4,0)</f>
        <v>84</v>
      </c>
      <c r="P745" s="27" t="s">
        <v>58</v>
      </c>
      <c r="Q745" s="27">
        <f>IFERROR(VLOOKUP(R745,Sheet2!V:X,3,FALSE),VLOOKUP(B745,Sheet5!D:H,5,0))</f>
        <v>340020004</v>
      </c>
      <c r="R745" s="27" t="str">
        <f>IF(E745=2,INDEX(Sheet2!P:P,MATCH(C745,Sheet2!A:A,0)),INDEX(Sheet2!AB:AB,MATCH(N745,Sheet2!AA:AA,0)))</f>
        <v>防御强化</v>
      </c>
      <c r="S745" s="27" t="str">
        <f>IF($E745=2,INDEX(Sheet2!Q:Q,MATCH($C745,Sheet2!$A:$A,0)),IF(OR(N745=3,N745=8,N745=13,,N745=38),INDEX(Sheet2!$AC:$AC,MATCH($N745,Sheet2!$AA:$AA,0))&amp;O745,INDEX(Sheet2!$AC:$AC,MATCH($N745,Sheet2!$AA:$AA,0))&amp;(O745/10)&amp;"%"))</f>
        <v>觉醒后基础防御力增加84</v>
      </c>
      <c r="T745" s="3" t="str">
        <f>INDEX(Sheet6!G:G,MATCH(B745,Sheet6!A:A,0))</f>
        <v>1210007,12|1430003,5</v>
      </c>
      <c r="U745" s="3">
        <v>1120001</v>
      </c>
      <c r="V745" s="3">
        <f>INDEX(Sheet6!H:H,MATCH(B745,Sheet6!A:A,0))</f>
        <v>45000</v>
      </c>
      <c r="W745" s="23">
        <v>0</v>
      </c>
      <c r="X745" s="3" t="s">
        <v>1384</v>
      </c>
      <c r="Y745" s="23">
        <v>1120001</v>
      </c>
      <c r="Z745" s="23">
        <v>300000</v>
      </c>
      <c r="AA745" s="27" t="str">
        <f>IF($E745=2,INDEX(Sheet2!Q:Q,MATCH($C745,Sheet2!$A:$A,0)),IF(OR(N745=3,N745=8,N745=13,,N745=38),INDEX(Sheet2!$AC:$AC,MATCH($N745,Sheet2!$AA:$AA,0))&amp;O745,INDEX(Sheet2!$AC:$AC,MATCH($N745,Sheet2!$AA:$AA,0))&amp;(O745/10)&amp;"%"))</f>
        <v>觉醒后基础防御力增加84</v>
      </c>
    </row>
    <row r="746" spans="1:27">
      <c r="A746" s="23" t="s">
        <v>53</v>
      </c>
      <c r="B746" s="23">
        <f t="shared" si="38"/>
        <v>2713</v>
      </c>
      <c r="C746" s="3">
        <v>27</v>
      </c>
      <c r="D746" s="3">
        <v>13</v>
      </c>
      <c r="E746" s="3">
        <f t="shared" si="36"/>
        <v>1</v>
      </c>
      <c r="F746" s="3">
        <f>IF(AND($D746=1,$E746=1),VLOOKUP($C746,Sheet2!$A:$J,3,0),IF($E746=2,INDEX(Sheet2!G:G,MATCH($C746,Sheet2!$A:$A,0)),F745))</f>
        <v>2701</v>
      </c>
      <c r="G746" s="3">
        <f>IF(AND($D746=1,$E746=1),VLOOKUP($C746,Sheet2!$A:$J,4,0),IF($E746=2,INDEX(Sheet2!H:H,MATCH($C746,Sheet2!$A:$A,0)),G745))</f>
        <v>2702</v>
      </c>
      <c r="H746" s="3">
        <f>IF(AND($D746=1,$E746=1),VLOOKUP($C746,Sheet2!$A:$J,5,0),IF($E746=2,INDEX(Sheet2!I:I,MATCH($C746,Sheet2!$A:$A,0)),H745))</f>
        <v>2704</v>
      </c>
      <c r="I746" s="3">
        <f>IF(AND($D746=1,$E746=1),VLOOKUP($C746,Sheet2!$A:$J,6,0),IF($E746=2,INDEX(Sheet2!J:J,MATCH($C746,Sheet2!$A:$A,0)),I745))</f>
        <v>0</v>
      </c>
      <c r="K746" s="31">
        <v>0</v>
      </c>
      <c r="L746" s="31">
        <v>0</v>
      </c>
      <c r="M746" s="31">
        <v>0</v>
      </c>
      <c r="N746" s="27">
        <f>VLOOKUP(B746,Sheet5!$D:$G,3,0)</f>
        <v>3</v>
      </c>
      <c r="O746" s="27">
        <f>VLOOKUP(B746,Sheet5!$D:$G,4,0)</f>
        <v>768</v>
      </c>
      <c r="P746" s="27" t="s">
        <v>59</v>
      </c>
      <c r="Q746" s="27">
        <f>IFERROR(VLOOKUP(R746,Sheet2!V:X,3,FALSE),VLOOKUP(B746,Sheet5!D:H,5,0))</f>
        <v>340020010</v>
      </c>
      <c r="R746" s="27" t="str">
        <f>IF(E746=2,INDEX(Sheet2!P:P,MATCH(C746,Sheet2!A:A,0)),INDEX(Sheet2!AB:AB,MATCH(N746,Sheet2!AA:AA,0)))</f>
        <v>生命强化</v>
      </c>
      <c r="S746" s="27" t="str">
        <f>IF($E746=2,INDEX(Sheet2!Q:Q,MATCH($C746,Sheet2!$A:$A,0)),IF(OR(N746=3,N746=8,N746=13,,N746=38),INDEX(Sheet2!$AC:$AC,MATCH($N746,Sheet2!$AA:$AA,0))&amp;O746,INDEX(Sheet2!$AC:$AC,MATCH($N746,Sheet2!$AA:$AA,0))&amp;(O746/10)&amp;"%"))</f>
        <v>觉醒后基础生命上限增加768</v>
      </c>
      <c r="T746" s="3" t="str">
        <f>INDEX(Sheet6!G:G,MATCH(B746,Sheet6!A:A,0))</f>
        <v>1210007,14|1430003,6</v>
      </c>
      <c r="U746" s="3">
        <v>1120001</v>
      </c>
      <c r="V746" s="3">
        <f>INDEX(Sheet6!H:H,MATCH(B746,Sheet6!A:A,0))</f>
        <v>61800</v>
      </c>
      <c r="W746" s="23">
        <v>0</v>
      </c>
      <c r="X746" s="3" t="s">
        <v>1385</v>
      </c>
      <c r="Y746" s="23">
        <v>1120001</v>
      </c>
      <c r="Z746" s="23">
        <v>412000</v>
      </c>
      <c r="AA746" s="27" t="str">
        <f>IF($E746=2,INDEX(Sheet2!Q:Q,MATCH($C746,Sheet2!$A:$A,0)),IF(OR(N746=3,N746=8,N746=13,,N746=38),INDEX(Sheet2!$AC:$AC,MATCH($N746,Sheet2!$AA:$AA,0))&amp;O746,INDEX(Sheet2!$AC:$AC,MATCH($N746,Sheet2!$AA:$AA,0))&amp;(O746/10)&amp;"%"))</f>
        <v>觉醒后基础生命上限增加768</v>
      </c>
    </row>
    <row r="747" spans="1:27">
      <c r="A747" s="23" t="s">
        <v>53</v>
      </c>
      <c r="B747" s="23">
        <f t="shared" si="38"/>
        <v>2714</v>
      </c>
      <c r="C747" s="3">
        <v>27</v>
      </c>
      <c r="D747" s="3">
        <v>14</v>
      </c>
      <c r="E747" s="3">
        <f t="shared" si="36"/>
        <v>2</v>
      </c>
      <c r="F747" s="3">
        <f>IF(AND($D747=1,$E747=1),VLOOKUP($C747,Sheet2!$A:$J,3,0),IF($E747=2,INDEX(Sheet2!G:G,MATCH($C747,Sheet2!$A:$A,0)+1),F746))</f>
        <v>2701</v>
      </c>
      <c r="G747" s="3">
        <f>IF(AND($D747=1,$E747=1),VLOOKUP($C747,Sheet2!$A:$J,4,0),IF($E747=2,INDEX(Sheet2!H:H,MATCH($C747,Sheet2!$A:$A,0)+1),G746))</f>
        <v>2702</v>
      </c>
      <c r="H747" s="3">
        <f>IF(AND($D747=1,$E747=1),VLOOKUP($C747,Sheet2!$A:$J,5,0),IF($E747=2,INDEX(Sheet2!I:I,MATCH($C747,Sheet2!$A:$A,0)+1),H746))</f>
        <v>2705</v>
      </c>
      <c r="I747" s="3">
        <f>IF(AND($D747=1,$E747=1),VLOOKUP($C747,Sheet2!$A:$J,6,0),IF($E747=2,INDEX(Sheet2!J:J,MATCH($C747,Sheet2!$A:$A,0)+1),I746))</f>
        <v>0</v>
      </c>
      <c r="K747" s="31">
        <v>0</v>
      </c>
      <c r="L747" s="31">
        <v>0</v>
      </c>
      <c r="M747" s="31">
        <v>0</v>
      </c>
      <c r="N747" s="27">
        <f>VLOOKUP(B747,Sheet5!$D:$G,3,0)</f>
        <v>0</v>
      </c>
      <c r="O747" s="27">
        <f>VLOOKUP(B747,Sheet5!$D:$G,4,0)</f>
        <v>0</v>
      </c>
      <c r="P747" s="27" t="s">
        <v>60</v>
      </c>
      <c r="Q747" s="27">
        <f>IFERROR(VLOOKUP(R747,Sheet2!V:X,3,FALSE),VLOOKUP(B747,Sheet5!D:H,5,0))</f>
        <v>311002703</v>
      </c>
      <c r="R747" s="27" t="str">
        <f>IF(E747=2,INDEX(Sheet2!P:P,MATCH(C747,Sheet2!A:A,0)+1),INDEX(Sheet2!AB:AB,MATCH(N747,Sheet2!AA:AA,0)))</f>
        <v>治愈蘑菇(觉醒)</v>
      </c>
      <c r="S747" s="27" t="s">
        <v>2358</v>
      </c>
      <c r="T747" s="3" t="str">
        <f>INDEX(Sheet6!G:G,MATCH(B747,Sheet6!A:A,0))</f>
        <v>1430005,1</v>
      </c>
      <c r="U747" s="3">
        <v>1120001</v>
      </c>
      <c r="V747" s="3">
        <f>INDEX(Sheet6!H:H,MATCH(B747,Sheet6!A:A,0))</f>
        <v>83400</v>
      </c>
      <c r="W747" s="23">
        <v>0</v>
      </c>
      <c r="X747" s="3" t="s">
        <v>1386</v>
      </c>
      <c r="Y747" s="23">
        <v>1120001</v>
      </c>
      <c r="Z747" s="23">
        <v>556000</v>
      </c>
      <c r="AA747" s="27" t="str">
        <f>IF($E747=2,INDEX(Sheet2!Q:Q,MATCH($C747,Sheet2!$A:$A,0)+1),IF(OR(N747=3,N747=8,N747=13,,N747=38),INDEX(Sheet2!$AC:$AC,MATCH($N747,Sheet2!$AA:$AA,0))&amp;O747,INDEX(Sheet2!$AC:$AC,MATCH($N747,Sheet2!$AA:$AA,0))&amp;(O747/10)&amp;"%"))</f>
        <v>使用可食用治愈蘑菇，为1名友方单位回复蘑菇攻击力&lt;color=#e56000&gt;155%&lt;/color&gt;的血量，若该回合有&lt;color=#f2b600&gt;AT BONUS&lt;/color&gt;，则蘑菇的回复的血量翻倍。并为其增加&lt;color=#e56000&gt;30%&lt;/color&gt;暴击概率，持续1回合</v>
      </c>
    </row>
    <row r="748" spans="1:27">
      <c r="A748" s="23" t="s">
        <v>53</v>
      </c>
      <c r="B748" s="23">
        <f t="shared" si="38"/>
        <v>2715</v>
      </c>
      <c r="C748" s="3">
        <v>27</v>
      </c>
      <c r="D748" s="3">
        <v>15</v>
      </c>
      <c r="E748" s="3">
        <f t="shared" si="36"/>
        <v>1</v>
      </c>
      <c r="F748" s="3">
        <f>IF(AND($D748=1,$E748=1),VLOOKUP($C748,Sheet2!$A:$J,3,0),IF($E748=2,INDEX(Sheet2!G:G,MATCH($C748,Sheet2!$A:$A,0)+1),F747))</f>
        <v>2701</v>
      </c>
      <c r="G748" s="3">
        <f>IF(AND($D748=1,$E748=1),VLOOKUP($C748,Sheet2!$A:$J,4,0),IF($E748=2,INDEX(Sheet2!H:H,MATCH($C748,Sheet2!$A:$A,0)+1),G747))</f>
        <v>2702</v>
      </c>
      <c r="H748" s="3">
        <f>IF(AND($D748=1,$E748=1),VLOOKUP($C748,Sheet2!$A:$J,5,0),IF($E748=2,INDEX(Sheet2!I:I,MATCH($C748,Sheet2!$A:$A,0)+1),H747))</f>
        <v>2705</v>
      </c>
      <c r="I748" s="3">
        <f>IF(AND($D748=1,$E748=1),VLOOKUP($C748,Sheet2!$A:$J,6,0),IF($E748=2,INDEX(Sheet2!J:J,MATCH($C748,Sheet2!$A:$A,0)+1),I747))</f>
        <v>0</v>
      </c>
      <c r="K748" s="31">
        <v>0</v>
      </c>
      <c r="L748" s="31">
        <v>0</v>
      </c>
      <c r="M748" s="31">
        <v>0</v>
      </c>
      <c r="N748" s="27">
        <f>VLOOKUP(B748,Sheet5!$D:$G,3,0)</f>
        <v>13</v>
      </c>
      <c r="O748" s="27">
        <f>VLOOKUP(B748,Sheet5!$D:$G,4,0)</f>
        <v>42</v>
      </c>
      <c r="P748" s="27" t="s">
        <v>54</v>
      </c>
      <c r="Q748" s="27">
        <f>IFERROR(VLOOKUP(R748,Sheet2!V:X,3,FALSE),VLOOKUP(B748,Sheet5!D:H,5,0))</f>
        <v>340020005</v>
      </c>
      <c r="R748" s="27" t="str">
        <f>IF($E748=2,INDEX(Sheet2!P:P,MATCH($C748,Sheet2!$A:$A,0)),INDEX(Sheet2!$AB:$AB,MATCH($N748,Sheet2!$AA:$AA,0)))</f>
        <v>防御强化</v>
      </c>
      <c r="S748" s="27" t="str">
        <f>IF($E748=2,INDEX(Sheet2!Q:Q,MATCH($C748,Sheet2!$A:$A,0)),IF(OR(N748=3,N748=8,N748=13,,N748=38),INDEX(Sheet2!$AC:$AC,MATCH($N748,Sheet2!$AA:$AA,0))&amp;O748,INDEX(Sheet2!$AC:$AC,MATCH($N748,Sheet2!$AA:$AA,0))&amp;(O748/10)&amp;"%"))</f>
        <v>觉醒后基础防御力增加42</v>
      </c>
      <c r="T748" s="3" t="str">
        <f>INDEX(Sheet6!G:G,MATCH(B748,Sheet6!A:A,0))</f>
        <v>1210007,5|1430003,3</v>
      </c>
      <c r="U748" s="3">
        <v>1120001</v>
      </c>
      <c r="V748" s="3">
        <f>INDEX(Sheet6!H:H,MATCH(B748,Sheet6!A:A,0))</f>
        <v>16600</v>
      </c>
      <c r="W748" s="23">
        <v>0</v>
      </c>
      <c r="X748" s="3" t="s">
        <v>1380</v>
      </c>
      <c r="Y748" s="23">
        <v>1120001</v>
      </c>
      <c r="Z748" s="23">
        <v>83000</v>
      </c>
      <c r="AA748" s="27" t="str">
        <f>IF($E748=2,INDEX(Sheet2!Q:Q,MATCH($C748,Sheet2!$A:$A,0)),IF(OR(N748=3,N748=8,N748=13,,N748=38),INDEX(Sheet2!$AC:$AC,MATCH($N748,Sheet2!$AA:$AA,0))&amp;O748,INDEX(Sheet2!$AC:$AC,MATCH($N748,Sheet2!$AA:$AA,0))&amp;(O748/10)&amp;"%"))</f>
        <v>觉醒后基础防御力增加42</v>
      </c>
    </row>
    <row r="749" spans="1:27">
      <c r="A749" s="23" t="s">
        <v>53</v>
      </c>
      <c r="B749" s="23">
        <f t="shared" si="38"/>
        <v>2716</v>
      </c>
      <c r="C749" s="3">
        <v>27</v>
      </c>
      <c r="D749" s="3">
        <v>16</v>
      </c>
      <c r="E749" s="3">
        <f t="shared" si="36"/>
        <v>1</v>
      </c>
      <c r="F749" s="3">
        <f>IF(AND($D749=1,$E749=1),VLOOKUP($C749,Sheet2!$A:$J,3,0),IF($E749=2,INDEX(Sheet2!G:G,MATCH($C749,Sheet2!$A:$A,0)+1),F748))</f>
        <v>2701</v>
      </c>
      <c r="G749" s="3">
        <f>IF(AND($D749=1,$E749=1),VLOOKUP($C749,Sheet2!$A:$J,4,0),IF($E749=2,INDEX(Sheet2!H:H,MATCH($C749,Sheet2!$A:$A,0)+1),G748))</f>
        <v>2702</v>
      </c>
      <c r="H749" s="3">
        <f>IF(AND($D749=1,$E749=1),VLOOKUP($C749,Sheet2!$A:$J,5,0),IF($E749=2,INDEX(Sheet2!I:I,MATCH($C749,Sheet2!$A:$A,0)+1),H748))</f>
        <v>2705</v>
      </c>
      <c r="I749" s="3">
        <f>IF(AND($D749=1,$E749=1),VLOOKUP($C749,Sheet2!$A:$J,6,0),IF($E749=2,INDEX(Sheet2!J:J,MATCH($C749,Sheet2!$A:$A,0)+1),I748))</f>
        <v>0</v>
      </c>
      <c r="K749" s="31">
        <v>0</v>
      </c>
      <c r="L749" s="31">
        <v>0</v>
      </c>
      <c r="M749" s="31">
        <v>0</v>
      </c>
      <c r="N749" s="27">
        <f>VLOOKUP(B749,Sheet5!$D:$G,3,0)</f>
        <v>3</v>
      </c>
      <c r="O749" s="27">
        <f>VLOOKUP(B749,Sheet5!$D:$G,4,0)</f>
        <v>384</v>
      </c>
      <c r="P749" s="27" t="s">
        <v>55</v>
      </c>
      <c r="Q749" s="27">
        <f>IFERROR(VLOOKUP(R749,Sheet2!V:X,3,FALSE),VLOOKUP(B749,Sheet5!D:H,5,0))</f>
        <v>340020009</v>
      </c>
      <c r="R749" s="27" t="str">
        <f>IF(E749=2,INDEX(Sheet2!P:P,MATCH(C749,Sheet2!A:A,0)),INDEX(Sheet2!AB:AB,MATCH(N749,Sheet2!AA:AA,0)))</f>
        <v>生命强化</v>
      </c>
      <c r="S749" s="27" t="str">
        <f>IF($E749=2,INDEX(Sheet2!Q:Q,MATCH($C749,Sheet2!$A:$A,0)),IF(OR(N749=3,N749=8,N749=13,,N749=38),INDEX(Sheet2!$AC:$AC,MATCH($N749,Sheet2!$AA:$AA,0))&amp;O749,INDEX(Sheet2!$AC:$AC,MATCH($N749,Sheet2!$AA:$AA,0))&amp;(O749/10)&amp;"%"))</f>
        <v>觉醒后基础生命上限增加384</v>
      </c>
      <c r="T749" s="3" t="str">
        <f>INDEX(Sheet6!G:G,MATCH(B749,Sheet6!A:A,0))</f>
        <v>1210007,7|1430003,6</v>
      </c>
      <c r="U749" s="3">
        <v>1120001</v>
      </c>
      <c r="V749" s="3">
        <f>INDEX(Sheet6!H:H,MATCH(B749,Sheet6!A:A,0))</f>
        <v>19200</v>
      </c>
      <c r="W749" s="23">
        <v>0</v>
      </c>
      <c r="X749" s="3" t="s">
        <v>1381</v>
      </c>
      <c r="Y749" s="23">
        <v>1120001</v>
      </c>
      <c r="Z749" s="23">
        <v>96000</v>
      </c>
      <c r="AA749" s="27" t="str">
        <f>IF($E749=2,INDEX(Sheet2!Q:Q,MATCH($C749,Sheet2!$A:$A,0)),IF(OR(N749=3,N749=8,N749=13,,N749=38),INDEX(Sheet2!$AC:$AC,MATCH($N749,Sheet2!$AA:$AA,0))&amp;O749,INDEX(Sheet2!$AC:$AC,MATCH($N749,Sheet2!$AA:$AA,0))&amp;(O749/10)&amp;"%"))</f>
        <v>觉醒后基础生命上限增加384</v>
      </c>
    </row>
    <row r="750" spans="1:27">
      <c r="A750" s="23" t="s">
        <v>53</v>
      </c>
      <c r="B750" s="23">
        <f t="shared" si="38"/>
        <v>2717</v>
      </c>
      <c r="C750" s="3">
        <v>27</v>
      </c>
      <c r="D750" s="3">
        <v>17</v>
      </c>
      <c r="E750" s="3">
        <f t="shared" si="36"/>
        <v>1</v>
      </c>
      <c r="F750" s="3">
        <f>IF(AND($D750=1,$E750=1),VLOOKUP($C750,Sheet2!$A:$J,3,0),IF($E750=2,INDEX(Sheet2!G:G,MATCH($C750,Sheet2!$A:$A,0)+1),F749))</f>
        <v>2701</v>
      </c>
      <c r="G750" s="3">
        <f>IF(AND($D750=1,$E750=1),VLOOKUP($C750,Sheet2!$A:$J,4,0),IF($E750=2,INDEX(Sheet2!H:H,MATCH($C750,Sheet2!$A:$A,0)+1),G749))</f>
        <v>2702</v>
      </c>
      <c r="H750" s="3">
        <f>IF(AND($D750=1,$E750=1),VLOOKUP($C750,Sheet2!$A:$J,5,0),IF($E750=2,INDEX(Sheet2!I:I,MATCH($C750,Sheet2!$A:$A,0)+1),H749))</f>
        <v>2705</v>
      </c>
      <c r="I750" s="3">
        <f>IF(AND($D750=1,$E750=1),VLOOKUP($C750,Sheet2!$A:$J,6,0),IF($E750=2,INDEX(Sheet2!J:J,MATCH($C750,Sheet2!$A:$A,0)+1),I749))</f>
        <v>0</v>
      </c>
      <c r="K750" s="31">
        <v>0</v>
      </c>
      <c r="L750" s="31">
        <v>0</v>
      </c>
      <c r="M750" s="31">
        <v>0</v>
      </c>
      <c r="N750" s="27">
        <f>VLOOKUP(B750,Sheet5!$D:$G,3,0)</f>
        <v>13</v>
      </c>
      <c r="O750" s="27">
        <f>VLOOKUP(B750,Sheet5!$D:$G,4,0)</f>
        <v>42</v>
      </c>
      <c r="P750" s="27" t="s">
        <v>56</v>
      </c>
      <c r="Q750" s="27">
        <f>IFERROR(VLOOKUP(R750,Sheet2!V:X,3,FALSE),VLOOKUP(B750,Sheet5!D:H,5,0))</f>
        <v>340020005</v>
      </c>
      <c r="R750" s="27" t="str">
        <f>IF(E750=2,INDEX(Sheet2!P:P,MATCH(C750,Sheet2!A:A,0)),INDEX(Sheet2!AB:AB,MATCH(N750,Sheet2!AA:AA,0)))</f>
        <v>防御强化</v>
      </c>
      <c r="S750" s="27" t="str">
        <f>IF($E750=2,INDEX(Sheet2!Q:Q,MATCH($C750,Sheet2!$A:$A,0)),IF(OR(N750=3,N750=8,N750=13,,N750=38),INDEX(Sheet2!$AC:$AC,MATCH($N750,Sheet2!$AA:$AA,0))&amp;O750,INDEX(Sheet2!$AC:$AC,MATCH($N750,Sheet2!$AA:$AA,0))&amp;(O750/10)&amp;"%"))</f>
        <v>觉醒后基础防御力增加42</v>
      </c>
      <c r="T750" s="3" t="str">
        <f>INDEX(Sheet6!G:G,MATCH(B750,Sheet6!A:A,0))</f>
        <v>1210007,9|1430003,9</v>
      </c>
      <c r="U750" s="3">
        <v>1120001</v>
      </c>
      <c r="V750" s="3">
        <f>INDEX(Sheet6!H:H,MATCH(B750,Sheet6!A:A,0))</f>
        <v>28800</v>
      </c>
      <c r="W750" s="23">
        <v>0</v>
      </c>
      <c r="X750" s="3" t="s">
        <v>1382</v>
      </c>
      <c r="Y750" s="23">
        <v>1120001</v>
      </c>
      <c r="Z750" s="23">
        <v>144000</v>
      </c>
      <c r="AA750" s="27" t="str">
        <f>IF($E750=2,INDEX(Sheet2!Q:Q,MATCH($C750,Sheet2!$A:$A,0)),IF(OR(N750=3,N750=8,N750=13,,N750=38),INDEX(Sheet2!$AC:$AC,MATCH($N750,Sheet2!$AA:$AA,0))&amp;O750,INDEX(Sheet2!$AC:$AC,MATCH($N750,Sheet2!$AA:$AA,0))&amp;(O750/10)&amp;"%"))</f>
        <v>觉醒后基础防御力增加42</v>
      </c>
    </row>
    <row r="751" spans="1:27">
      <c r="A751" s="23" t="s">
        <v>53</v>
      </c>
      <c r="B751" s="23">
        <f t="shared" si="38"/>
        <v>2718</v>
      </c>
      <c r="C751" s="3">
        <v>27</v>
      </c>
      <c r="D751" s="3">
        <v>18</v>
      </c>
      <c r="E751" s="3">
        <f t="shared" si="36"/>
        <v>1</v>
      </c>
      <c r="F751" s="3">
        <f>IF(AND($D751=1,$E751=1),VLOOKUP($C751,Sheet2!$A:$J,3,0),IF($E751=2,INDEX(Sheet2!G:G,MATCH($C751,Sheet2!$A:$A,0)+1),F750))</f>
        <v>2701</v>
      </c>
      <c r="G751" s="3">
        <f>IF(AND($D751=1,$E751=1),VLOOKUP($C751,Sheet2!$A:$J,4,0),IF($E751=2,INDEX(Sheet2!H:H,MATCH($C751,Sheet2!$A:$A,0)+1),G750))</f>
        <v>2702</v>
      </c>
      <c r="H751" s="3">
        <f>IF(AND($D751=1,$E751=1),VLOOKUP($C751,Sheet2!$A:$J,5,0),IF($E751=2,INDEX(Sheet2!I:I,MATCH($C751,Sheet2!$A:$A,0)+1),H750))</f>
        <v>2705</v>
      </c>
      <c r="I751" s="3">
        <f>IF(AND($D751=1,$E751=1),VLOOKUP($C751,Sheet2!$A:$J,6,0),IF($E751=2,INDEX(Sheet2!J:J,MATCH($C751,Sheet2!$A:$A,0)+1),I750))</f>
        <v>0</v>
      </c>
      <c r="K751" s="31">
        <v>0</v>
      </c>
      <c r="L751" s="31">
        <v>0</v>
      </c>
      <c r="M751" s="31">
        <v>0</v>
      </c>
      <c r="N751" s="27">
        <f>VLOOKUP(B751,Sheet5!$D:$G,3,0)</f>
        <v>33</v>
      </c>
      <c r="O751" s="27">
        <f>VLOOKUP(B751,Sheet5!$D:$G,4,0)</f>
        <v>32</v>
      </c>
      <c r="P751" s="27" t="s">
        <v>57</v>
      </c>
      <c r="Q751" s="27">
        <f>IFERROR(VLOOKUP(R751,Sheet2!V:X,3,FALSE),VLOOKUP(B751,Sheet5!D:H,5,0))</f>
        <v>340020003</v>
      </c>
      <c r="R751" s="27" t="str">
        <f>IF(E751=2,INDEX(Sheet2!P:P,MATCH(C751,Sheet2!A:A,0)),INDEX(Sheet2!AB:AB,MATCH(N751,Sheet2!AA:AA,0)))</f>
        <v>抵抗强化</v>
      </c>
      <c r="S751" s="27" t="str">
        <f>IF($E751=2,INDEX(Sheet2!Q:Q,MATCH($C751,Sheet2!$A:$A,0)),IF(OR(N751=3,N751=8,N751=13,,N751=38),INDEX(Sheet2!$AC:$AC,MATCH($N751,Sheet2!$AA:$AA,0))&amp;O751,INDEX(Sheet2!$AC:$AC,MATCH($N751,Sheet2!$AA:$AA,0))&amp;(O751/10)&amp;"%"))</f>
        <v>觉醒后基础效果抵抗增加3.2%</v>
      </c>
      <c r="T751" s="3" t="str">
        <f>INDEX(Sheet6!G:G,MATCH(B751,Sheet6!A:A,0))</f>
        <v>1210007,13|1430003,12</v>
      </c>
      <c r="U751" s="3">
        <v>1120001</v>
      </c>
      <c r="V751" s="3">
        <f>INDEX(Sheet6!H:H,MATCH(B751,Sheet6!A:A,0))</f>
        <v>43000</v>
      </c>
      <c r="W751" s="23">
        <v>0</v>
      </c>
      <c r="X751" s="3" t="s">
        <v>1383</v>
      </c>
      <c r="Y751" s="23">
        <v>1120001</v>
      </c>
      <c r="Z751" s="23">
        <v>215000</v>
      </c>
      <c r="AA751" s="27" t="str">
        <f>IF($E751=2,INDEX(Sheet2!Q:Q,MATCH($C751,Sheet2!$A:$A,0)),IF(OR(N751=3,N751=8,N751=13,,N751=38),INDEX(Sheet2!$AC:$AC,MATCH($N751,Sheet2!$AA:$AA,0))&amp;O751,INDEX(Sheet2!$AC:$AC,MATCH($N751,Sheet2!$AA:$AA,0))&amp;(O751/10)&amp;"%"))</f>
        <v>觉醒后基础效果抵抗增加3.2%</v>
      </c>
    </row>
    <row r="752" spans="1:27">
      <c r="A752" s="23" t="s">
        <v>53</v>
      </c>
      <c r="B752" s="23">
        <f t="shared" si="38"/>
        <v>2719</v>
      </c>
      <c r="C752" s="3">
        <v>27</v>
      </c>
      <c r="D752" s="3">
        <v>19</v>
      </c>
      <c r="E752" s="3">
        <f t="shared" si="36"/>
        <v>1</v>
      </c>
      <c r="F752" s="3">
        <f>IF(AND($D752=1,$E752=1),VLOOKUP($C752,Sheet2!$A:$J,3,0),IF($E752=2,INDEX(Sheet2!G:G,MATCH($C752,Sheet2!$A:$A,0)+1),F751))</f>
        <v>2701</v>
      </c>
      <c r="G752" s="3">
        <f>IF(AND($D752=1,$E752=1),VLOOKUP($C752,Sheet2!$A:$J,4,0),IF($E752=2,INDEX(Sheet2!H:H,MATCH($C752,Sheet2!$A:$A,0)+1),G751))</f>
        <v>2702</v>
      </c>
      <c r="H752" s="3">
        <f>IF(AND($D752=1,$E752=1),VLOOKUP($C752,Sheet2!$A:$J,5,0),IF($E752=2,INDEX(Sheet2!I:I,MATCH($C752,Sheet2!$A:$A,0)+1),H751))</f>
        <v>2705</v>
      </c>
      <c r="I752" s="3">
        <f>IF(AND($D752=1,$E752=1),VLOOKUP($C752,Sheet2!$A:$J,6,0),IF($E752=2,INDEX(Sheet2!J:J,MATCH($C752,Sheet2!$A:$A,0)+1),I751))</f>
        <v>0</v>
      </c>
      <c r="K752" s="31">
        <v>0</v>
      </c>
      <c r="L752" s="31">
        <v>0</v>
      </c>
      <c r="M752" s="31">
        <v>0</v>
      </c>
      <c r="N752" s="27">
        <f>VLOOKUP(B752,Sheet5!$D:$G,3,0)</f>
        <v>13</v>
      </c>
      <c r="O752" s="27">
        <f>VLOOKUP(B752,Sheet5!$D:$G,4,0)</f>
        <v>84</v>
      </c>
      <c r="P752" s="27" t="s">
        <v>58</v>
      </c>
      <c r="Q752" s="27">
        <f>IFERROR(VLOOKUP(R752,Sheet2!V:X,3,FALSE),VLOOKUP(B752,Sheet5!D:H,5,0))</f>
        <v>340020004</v>
      </c>
      <c r="R752" s="27" t="str">
        <f>IF(E752=2,INDEX(Sheet2!P:P,MATCH(C752,Sheet2!A:A,0)),INDEX(Sheet2!AB:AB,MATCH(N752,Sheet2!AA:AA,0)))</f>
        <v>防御强化</v>
      </c>
      <c r="S752" s="27" t="str">
        <f>IF($E752=2,INDEX(Sheet2!Q:Q,MATCH($C752,Sheet2!$A:$A,0)),IF(OR(N752=3,N752=8,N752=13,,N752=38),INDEX(Sheet2!$AC:$AC,MATCH($N752,Sheet2!$AA:$AA,0))&amp;O752,INDEX(Sheet2!$AC:$AC,MATCH($N752,Sheet2!$AA:$AA,0))&amp;(O752/10)&amp;"%"))</f>
        <v>觉醒后基础防御力增加84</v>
      </c>
      <c r="T752" s="3" t="str">
        <f>INDEX(Sheet6!G:G,MATCH(B752,Sheet6!A:A,0))</f>
        <v>1210007,16|1430003,15</v>
      </c>
      <c r="U752" s="3">
        <v>1120001</v>
      </c>
      <c r="V752" s="3">
        <f>INDEX(Sheet6!H:H,MATCH(B752,Sheet6!A:A,0))</f>
        <v>60000</v>
      </c>
      <c r="W752" s="23">
        <v>0</v>
      </c>
      <c r="X752" s="3" t="s">
        <v>1384</v>
      </c>
      <c r="Y752" s="23">
        <v>1120001</v>
      </c>
      <c r="Z752" s="23">
        <v>300000</v>
      </c>
      <c r="AA752" s="27" t="str">
        <f>IF($E752=2,INDEX(Sheet2!Q:Q,MATCH($C752,Sheet2!$A:$A,0)),IF(OR(N752=3,N752=8,N752=13,,N752=38),INDEX(Sheet2!$AC:$AC,MATCH($N752,Sheet2!$AA:$AA,0))&amp;O752,INDEX(Sheet2!$AC:$AC,MATCH($N752,Sheet2!$AA:$AA,0))&amp;(O752/10)&amp;"%"))</f>
        <v>觉醒后基础防御力增加84</v>
      </c>
    </row>
    <row r="753" spans="1:27">
      <c r="A753" s="23" t="s">
        <v>53</v>
      </c>
      <c r="B753" s="23">
        <f t="shared" si="38"/>
        <v>2720</v>
      </c>
      <c r="C753" s="3">
        <v>27</v>
      </c>
      <c r="D753" s="3">
        <v>20</v>
      </c>
      <c r="E753" s="3">
        <f t="shared" si="36"/>
        <v>1</v>
      </c>
      <c r="F753" s="3">
        <f>IF(AND($D753=1,$E753=1),VLOOKUP($C753,Sheet2!$A:$J,3,0),IF($E753=2,INDEX(Sheet2!G:G,MATCH($C753,Sheet2!$A:$A,0)+1),F752))</f>
        <v>2701</v>
      </c>
      <c r="G753" s="3">
        <f>IF(AND($D753=1,$E753=1),VLOOKUP($C753,Sheet2!$A:$J,4,0),IF($E753=2,INDEX(Sheet2!H:H,MATCH($C753,Sheet2!$A:$A,0)+1),G752))</f>
        <v>2702</v>
      </c>
      <c r="H753" s="3">
        <f>IF(AND($D753=1,$E753=1),VLOOKUP($C753,Sheet2!$A:$J,5,0),IF($E753=2,INDEX(Sheet2!I:I,MATCH($C753,Sheet2!$A:$A,0)+1),H752))</f>
        <v>2705</v>
      </c>
      <c r="I753" s="3">
        <f>IF(AND($D753=1,$E753=1),VLOOKUP($C753,Sheet2!$A:$J,6,0),IF($E753=2,INDEX(Sheet2!J:J,MATCH($C753,Sheet2!$A:$A,0)+1),I752))</f>
        <v>0</v>
      </c>
      <c r="K753" s="31">
        <v>0</v>
      </c>
      <c r="L753" s="31">
        <v>0</v>
      </c>
      <c r="M753" s="31">
        <v>0</v>
      </c>
      <c r="N753" s="27">
        <f>VLOOKUP(B753,Sheet5!$D:$G,3,0)</f>
        <v>3</v>
      </c>
      <c r="O753" s="27">
        <f>VLOOKUP(B753,Sheet5!$D:$G,4,0)</f>
        <v>768</v>
      </c>
      <c r="P753" s="27" t="s">
        <v>59</v>
      </c>
      <c r="Q753" s="27">
        <f>IFERROR(VLOOKUP(R753,Sheet2!V:X,3,FALSE),VLOOKUP(B753,Sheet5!D:H,5,0))</f>
        <v>340020010</v>
      </c>
      <c r="R753" s="27" t="str">
        <f>IF(E753=2,INDEX(Sheet2!P:P,MATCH(C753,Sheet2!A:A,0)),INDEX(Sheet2!AB:AB,MATCH(N753,Sheet2!AA:AA,0)))</f>
        <v>生命强化</v>
      </c>
      <c r="S753" s="27" t="str">
        <f>IF($E753=2,INDEX(Sheet2!Q:Q,MATCH($C753,Sheet2!$A:$A,0)),IF(OR(N753=3,N753=8,N753=13,,N753=38),INDEX(Sheet2!$AC:$AC,MATCH($N753,Sheet2!$AA:$AA,0))&amp;O753,INDEX(Sheet2!$AC:$AC,MATCH($N753,Sheet2!$AA:$AA,0))&amp;(O753/10)&amp;"%"))</f>
        <v>觉醒后基础生命上限增加768</v>
      </c>
      <c r="T753" s="3" t="str">
        <f>INDEX(Sheet6!G:G,MATCH(B753,Sheet6!A:A,0))</f>
        <v>1210007,19|1430003,18</v>
      </c>
      <c r="U753" s="3">
        <v>1120001</v>
      </c>
      <c r="V753" s="3">
        <f>INDEX(Sheet6!H:H,MATCH(B753,Sheet6!A:A,0))</f>
        <v>82400</v>
      </c>
      <c r="W753" s="23">
        <v>0</v>
      </c>
      <c r="X753" s="3" t="s">
        <v>1385</v>
      </c>
      <c r="Y753" s="23">
        <v>1120001</v>
      </c>
      <c r="Z753" s="23">
        <v>412000</v>
      </c>
      <c r="AA753" s="27" t="str">
        <f>IF($E753=2,INDEX(Sheet2!Q:Q,MATCH($C753,Sheet2!$A:$A,0)),IF(OR(N753=3,N753=8,N753=13,,N753=38),INDEX(Sheet2!$AC:$AC,MATCH($N753,Sheet2!$AA:$AA,0))&amp;O753,INDEX(Sheet2!$AC:$AC,MATCH($N753,Sheet2!$AA:$AA,0))&amp;(O753/10)&amp;"%"))</f>
        <v>觉醒后基础生命上限增加768</v>
      </c>
    </row>
    <row r="754" spans="1:27">
      <c r="A754" s="23" t="s">
        <v>53</v>
      </c>
      <c r="B754" s="23">
        <f t="shared" si="38"/>
        <v>2721</v>
      </c>
      <c r="C754" s="3">
        <v>27</v>
      </c>
      <c r="D754" s="3">
        <v>21</v>
      </c>
      <c r="E754" s="3">
        <f t="shared" si="36"/>
        <v>2</v>
      </c>
      <c r="F754" s="3">
        <f>IF(AND($D754=1,$E754=1),VLOOKUP($C754,Sheet2!$A:$J,3,0),IF($E754=2,INDEX(Sheet2!G:G,MATCH($C754,Sheet2!$A:$A,0)+2),F753))</f>
        <v>2701</v>
      </c>
      <c r="G754" s="3">
        <f>IF(AND($D754=1,$E754=1),VLOOKUP($C754,Sheet2!$A:$J,4,0),IF($E754=2,INDEX(Sheet2!H:H,MATCH($C754,Sheet2!$A:$A,0)+2),G753))</f>
        <v>2706</v>
      </c>
      <c r="H754" s="3">
        <f>IF(AND($D754=1,$E754=1),VLOOKUP($C754,Sheet2!$A:$J,5,0),IF($E754=2,INDEX(Sheet2!I:I,MATCH($C754,Sheet2!$A:$A,0)+2),H753))</f>
        <v>2705</v>
      </c>
      <c r="I754" s="3">
        <f>IF(AND($D754=1,$E754=1),VLOOKUP($C754,Sheet2!$A:$J,6,0),IF($E754=2,INDEX(Sheet2!J:J,MATCH($C754,Sheet2!$A:$A,0)+2),I753))</f>
        <v>0</v>
      </c>
      <c r="K754" s="31">
        <v>0</v>
      </c>
      <c r="L754" s="31">
        <v>0</v>
      </c>
      <c r="M754" s="31">
        <v>0</v>
      </c>
      <c r="N754" s="27">
        <f>VLOOKUP(B754,Sheet5!$D:$G,3,0)</f>
        <v>0</v>
      </c>
      <c r="O754" s="27">
        <f>VLOOKUP(B754,Sheet5!$D:$G,4,0)</f>
        <v>0</v>
      </c>
      <c r="P754" s="27" t="s">
        <v>60</v>
      </c>
      <c r="Q754" s="27">
        <f>IFERROR(VLOOKUP(R754,Sheet2!V:X,3,FALSE),VLOOKUP(B754,Sheet5!D:H,5,0))</f>
        <v>311002702</v>
      </c>
      <c r="R754" s="27" t="str">
        <f>IF(E754=2,INDEX(Sheet2!P:P,MATCH(C754,Sheet2!A:A,0)+2),INDEX(Sheet2!AB:AB,MATCH(N754,Sheet2!AA:AA,0)))</f>
        <v>娇小身材</v>
      </c>
      <c r="S754" s="27" t="s">
        <v>2359</v>
      </c>
      <c r="T754" s="3" t="str">
        <f>INDEX(Sheet6!G:G,MATCH(B754,Sheet6!A:A,0))</f>
        <v>1430005,3</v>
      </c>
      <c r="U754" s="3">
        <v>1120001</v>
      </c>
      <c r="V754" s="3">
        <f>INDEX(Sheet6!H:H,MATCH(B754,Sheet6!A:A,0))</f>
        <v>111200</v>
      </c>
      <c r="W754" s="23">
        <v>0</v>
      </c>
      <c r="X754" s="3" t="s">
        <v>1386</v>
      </c>
      <c r="Y754" s="23">
        <v>1120001</v>
      </c>
      <c r="Z754" s="23">
        <v>556000</v>
      </c>
      <c r="AA754" s="27" t="str">
        <f>IF($E754=2,INDEX(Sheet2!Q:Q,MATCH($C754,Sheet2!$A:$A,0)+2),IF(OR(N754=3,N754=8,N754=13,,N754=38),INDEX(Sheet2!$AC:$AC,MATCH($N754,Sheet2!$AA:$AA,0))&amp;O754,INDEX(Sheet2!$AC:$AC,MATCH($N754,Sheet2!$AA:$AA,0))&amp;(O754/10)&amp;"%"))</f>
        <v>蘑菇受到攻击时有&lt;color=#e56000&gt;25%&lt;/color&gt;的几率利用娇小的身材&lt;color=#f2b600&gt;躲避&lt;/color&gt;此次攻击</v>
      </c>
    </row>
    <row r="755" spans="1:27">
      <c r="A755" s="23" t="s">
        <v>53</v>
      </c>
      <c r="B755" s="23">
        <f t="shared" si="38"/>
        <v>2722</v>
      </c>
      <c r="C755" s="3">
        <v>27</v>
      </c>
      <c r="D755" s="3">
        <v>22</v>
      </c>
      <c r="E755" s="3">
        <f t="shared" si="36"/>
        <v>1</v>
      </c>
      <c r="F755" s="3">
        <f>IF(AND($D755=1,$E755=1),VLOOKUP($C755,Sheet2!$A:$J,3,0),IF($E755=2,INDEX(Sheet2!G:G,MATCH($C755,Sheet2!$A:$A,0)+2),F754))</f>
        <v>2701</v>
      </c>
      <c r="G755" s="3">
        <f>IF(AND($D755=1,$E755=1),VLOOKUP($C755,Sheet2!$A:$J,4,0),IF($E755=2,INDEX(Sheet2!H:H,MATCH($C755,Sheet2!$A:$A,0)+2),G754))</f>
        <v>2706</v>
      </c>
      <c r="H755" s="3">
        <f>IF(AND($D755=1,$E755=1),VLOOKUP($C755,Sheet2!$A:$J,5,0),IF($E755=2,INDEX(Sheet2!I:I,MATCH($C755,Sheet2!$A:$A,0)+2),H754))</f>
        <v>2705</v>
      </c>
      <c r="I755" s="3">
        <f>IF(AND($D755=1,$E755=1),VLOOKUP($C755,Sheet2!$A:$J,6,0),IF($E755=2,INDEX(Sheet2!J:J,MATCH($C755,Sheet2!$A:$A,0)+2),I754))</f>
        <v>0</v>
      </c>
      <c r="K755" s="31">
        <v>0</v>
      </c>
      <c r="L755" s="31">
        <v>0</v>
      </c>
      <c r="M755" s="31">
        <v>0</v>
      </c>
      <c r="N755" s="27">
        <f>VLOOKUP(B755,Sheet5!$D:$G,3,0)</f>
        <v>13</v>
      </c>
      <c r="O755" s="27">
        <f>VLOOKUP(B755,Sheet5!$D:$G,4,0)</f>
        <v>42</v>
      </c>
      <c r="P755" s="27" t="s">
        <v>54</v>
      </c>
      <c r="Q755" s="27">
        <f>IFERROR(VLOOKUP(R755,Sheet2!V:X,3,FALSE),VLOOKUP(B755,Sheet5!D:H,5,0))</f>
        <v>340020005</v>
      </c>
      <c r="R755" s="27" t="str">
        <f>IF($E755=2,INDEX(Sheet2!P:P,MATCH($C755,Sheet2!$A:$A,0)),INDEX(Sheet2!$AB:$AB,MATCH($N755,Sheet2!$AA:$AA,0)))</f>
        <v>防御强化</v>
      </c>
      <c r="S755" s="27" t="str">
        <f>IF($E755=2,INDEX(Sheet2!Q:Q,MATCH($C755,Sheet2!$A:$A,0)),IF(OR(N755=3,N755=8,N755=13,,N755=38),INDEX(Sheet2!$AC:$AC,MATCH($N755,Sheet2!$AA:$AA,0))&amp;O755,INDEX(Sheet2!$AC:$AC,MATCH($N755,Sheet2!$AA:$AA,0))&amp;(O755/10)&amp;"%"))</f>
        <v>觉醒后基础防御力增加42</v>
      </c>
      <c r="T755" s="3" t="str">
        <f>INDEX(Sheet6!G:G,MATCH(B755,Sheet6!A:A,0))</f>
        <v>1210007,7|1430003,9</v>
      </c>
      <c r="U755" s="3">
        <v>1120001</v>
      </c>
      <c r="V755" s="3">
        <f>INDEX(Sheet6!H:H,MATCH(B755,Sheet6!A:A,0))</f>
        <v>20750</v>
      </c>
      <c r="W755" s="23">
        <v>0</v>
      </c>
      <c r="X755" s="3" t="s">
        <v>1380</v>
      </c>
      <c r="Y755" s="23">
        <v>1120001</v>
      </c>
      <c r="Z755" s="23">
        <v>83000</v>
      </c>
      <c r="AA755" s="27" t="str">
        <f>IF($E755=2,INDEX(Sheet2!Q:Q,MATCH($C755,Sheet2!$A:$A,0)),IF(OR(N755=3,N755=8,N755=13,,N755=38),INDEX(Sheet2!$AC:$AC,MATCH($N755,Sheet2!$AA:$AA,0))&amp;O755,INDEX(Sheet2!$AC:$AC,MATCH($N755,Sheet2!$AA:$AA,0))&amp;(O755/10)&amp;"%"))</f>
        <v>觉醒后基础防御力增加42</v>
      </c>
    </row>
    <row r="756" spans="1:27">
      <c r="A756" s="23" t="s">
        <v>53</v>
      </c>
      <c r="B756" s="23">
        <f t="shared" si="38"/>
        <v>2723</v>
      </c>
      <c r="C756" s="3">
        <v>27</v>
      </c>
      <c r="D756" s="3">
        <v>23</v>
      </c>
      <c r="E756" s="3">
        <f t="shared" si="36"/>
        <v>1</v>
      </c>
      <c r="F756" s="3">
        <f>IF(AND($D756=1,$E756=1),VLOOKUP($C756,Sheet2!$A:$J,3,0),IF($E756=2,INDEX(Sheet2!G:G,MATCH($C756,Sheet2!$A:$A,0)+2),F755))</f>
        <v>2701</v>
      </c>
      <c r="G756" s="3">
        <f>IF(AND($D756=1,$E756=1),VLOOKUP($C756,Sheet2!$A:$J,4,0),IF($E756=2,INDEX(Sheet2!H:H,MATCH($C756,Sheet2!$A:$A,0)+2),G755))</f>
        <v>2706</v>
      </c>
      <c r="H756" s="3">
        <f>IF(AND($D756=1,$E756=1),VLOOKUP($C756,Sheet2!$A:$J,5,0),IF($E756=2,INDEX(Sheet2!I:I,MATCH($C756,Sheet2!$A:$A,0)+2),H755))</f>
        <v>2705</v>
      </c>
      <c r="I756" s="3">
        <f>IF(AND($D756=1,$E756=1),VLOOKUP($C756,Sheet2!$A:$J,6,0),IF($E756=2,INDEX(Sheet2!J:J,MATCH($C756,Sheet2!$A:$A,0)+2),I755))</f>
        <v>0</v>
      </c>
      <c r="K756" s="31">
        <v>0</v>
      </c>
      <c r="L756" s="31">
        <v>0</v>
      </c>
      <c r="M756" s="31">
        <v>0</v>
      </c>
      <c r="N756" s="27">
        <f>VLOOKUP(B756,Sheet5!$D:$G,3,0)</f>
        <v>3</v>
      </c>
      <c r="O756" s="27">
        <f>VLOOKUP(B756,Sheet5!$D:$G,4,0)</f>
        <v>384</v>
      </c>
      <c r="P756" s="27" t="s">
        <v>55</v>
      </c>
      <c r="Q756" s="27">
        <f>IFERROR(VLOOKUP(R756,Sheet2!V:X,3,FALSE),VLOOKUP(B756,Sheet5!D:H,5,0))</f>
        <v>340020009</v>
      </c>
      <c r="R756" s="27" t="str">
        <f>IF(E756=2,INDEX(Sheet2!P:P,MATCH(C756,Sheet2!A:A,0)),INDEX(Sheet2!AB:AB,MATCH(N756,Sheet2!AA:AA,0)))</f>
        <v>生命强化</v>
      </c>
      <c r="S756" s="27" t="str">
        <f>IF($E756=2,INDEX(Sheet2!Q:Q,MATCH($C756,Sheet2!$A:$A,0)),IF(OR(N756=3,N756=8,N756=13,,N756=38),INDEX(Sheet2!$AC:$AC,MATCH($N756,Sheet2!$AA:$AA,0))&amp;O756,INDEX(Sheet2!$AC:$AC,MATCH($N756,Sheet2!$AA:$AA,0))&amp;(O756/10)&amp;"%"))</f>
        <v>觉醒后基础生命上限增加384</v>
      </c>
      <c r="T756" s="3" t="str">
        <f>INDEX(Sheet6!G:G,MATCH(B756,Sheet6!A:A,0))</f>
        <v>1210007,9|1430003,18</v>
      </c>
      <c r="U756" s="3">
        <v>1120001</v>
      </c>
      <c r="V756" s="3">
        <f>INDEX(Sheet6!H:H,MATCH(B756,Sheet6!A:A,0))</f>
        <v>24000</v>
      </c>
      <c r="W756" s="23">
        <v>0</v>
      </c>
      <c r="X756" s="3" t="s">
        <v>1381</v>
      </c>
      <c r="Y756" s="23">
        <v>1120001</v>
      </c>
      <c r="Z756" s="23">
        <v>96000</v>
      </c>
      <c r="AA756" s="27" t="str">
        <f>IF($E756=2,INDEX(Sheet2!Q:Q,MATCH($C756,Sheet2!$A:$A,0)),IF(OR(N756=3,N756=8,N756=13,,N756=38),INDEX(Sheet2!$AC:$AC,MATCH($N756,Sheet2!$AA:$AA,0))&amp;O756,INDEX(Sheet2!$AC:$AC,MATCH($N756,Sheet2!$AA:$AA,0))&amp;(O756/10)&amp;"%"))</f>
        <v>觉醒后基础生命上限增加384</v>
      </c>
    </row>
    <row r="757" spans="1:27">
      <c r="A757" s="23" t="s">
        <v>53</v>
      </c>
      <c r="B757" s="23">
        <f t="shared" si="38"/>
        <v>2724</v>
      </c>
      <c r="C757" s="3">
        <v>27</v>
      </c>
      <c r="D757" s="3">
        <v>24</v>
      </c>
      <c r="E757" s="3">
        <f t="shared" si="36"/>
        <v>1</v>
      </c>
      <c r="F757" s="3">
        <f>IF(AND($D757=1,$E757=1),VLOOKUP($C757,Sheet2!$A:$J,3,0),IF($E757=2,INDEX(Sheet2!G:G,MATCH($C757,Sheet2!$A:$A,0)+2),F756))</f>
        <v>2701</v>
      </c>
      <c r="G757" s="3">
        <f>IF(AND($D757=1,$E757=1),VLOOKUP($C757,Sheet2!$A:$J,4,0),IF($E757=2,INDEX(Sheet2!H:H,MATCH($C757,Sheet2!$A:$A,0)+2),G756))</f>
        <v>2706</v>
      </c>
      <c r="H757" s="3">
        <f>IF(AND($D757=1,$E757=1),VLOOKUP($C757,Sheet2!$A:$J,5,0),IF($E757=2,INDEX(Sheet2!I:I,MATCH($C757,Sheet2!$A:$A,0)+2),H756))</f>
        <v>2705</v>
      </c>
      <c r="I757" s="3">
        <f>IF(AND($D757=1,$E757=1),VLOOKUP($C757,Sheet2!$A:$J,6,0),IF($E757=2,INDEX(Sheet2!J:J,MATCH($C757,Sheet2!$A:$A,0)+2),I756))</f>
        <v>0</v>
      </c>
      <c r="K757" s="31">
        <v>0</v>
      </c>
      <c r="L757" s="31">
        <v>0</v>
      </c>
      <c r="M757" s="31">
        <v>0</v>
      </c>
      <c r="N757" s="27">
        <f>VLOOKUP(B757,Sheet5!$D:$G,3,0)</f>
        <v>3</v>
      </c>
      <c r="O757" s="27">
        <f>VLOOKUP(B757,Sheet5!$D:$G,4,0)</f>
        <v>384</v>
      </c>
      <c r="P757" s="27" t="s">
        <v>56</v>
      </c>
      <c r="Q757" s="27">
        <f>IFERROR(VLOOKUP(R757,Sheet2!V:X,3,FALSE),VLOOKUP(B757,Sheet5!D:H,5,0))</f>
        <v>340020009</v>
      </c>
      <c r="R757" s="27" t="str">
        <f>IF(E757=2,INDEX(Sheet2!P:P,MATCH(C757,Sheet2!A:A,0)),INDEX(Sheet2!AB:AB,MATCH(N757,Sheet2!AA:AA,0)))</f>
        <v>生命强化</v>
      </c>
      <c r="S757" s="27" t="str">
        <f>IF($E757=2,INDEX(Sheet2!Q:Q,MATCH($C757,Sheet2!$A:$A,0)),IF(OR(N757=3,N757=8,N757=13,,N757=38),INDEX(Sheet2!$AC:$AC,MATCH($N757,Sheet2!$AA:$AA,0))&amp;O757,INDEX(Sheet2!$AC:$AC,MATCH($N757,Sheet2!$AA:$AA,0))&amp;(O757/10)&amp;"%"))</f>
        <v>觉醒后基础生命上限增加384</v>
      </c>
      <c r="T757" s="3" t="str">
        <f>INDEX(Sheet6!G:G,MATCH(B757,Sheet6!A:A,0))</f>
        <v>1210007,11|1430003,27</v>
      </c>
      <c r="U757" s="3">
        <v>1120001</v>
      </c>
      <c r="V757" s="3">
        <f>INDEX(Sheet6!H:H,MATCH(B757,Sheet6!A:A,0))</f>
        <v>36000</v>
      </c>
      <c r="W757" s="23">
        <v>0</v>
      </c>
      <c r="X757" s="3" t="s">
        <v>1382</v>
      </c>
      <c r="Y757" s="23">
        <v>1120001</v>
      </c>
      <c r="Z757" s="23">
        <v>144000</v>
      </c>
      <c r="AA757" s="27" t="str">
        <f>IF($E757=2,INDEX(Sheet2!Q:Q,MATCH($C757,Sheet2!$A:$A,0)),IF(OR(N757=3,N757=8,N757=13,,N757=38),INDEX(Sheet2!$AC:$AC,MATCH($N757,Sheet2!$AA:$AA,0))&amp;O757,INDEX(Sheet2!$AC:$AC,MATCH($N757,Sheet2!$AA:$AA,0))&amp;(O757/10)&amp;"%"))</f>
        <v>觉醒后基础生命上限增加384</v>
      </c>
    </row>
    <row r="758" spans="1:27">
      <c r="A758" s="23" t="s">
        <v>53</v>
      </c>
      <c r="B758" s="23">
        <f t="shared" si="38"/>
        <v>2725</v>
      </c>
      <c r="C758" s="3">
        <v>27</v>
      </c>
      <c r="D758" s="3">
        <v>25</v>
      </c>
      <c r="E758" s="3">
        <f t="shared" si="36"/>
        <v>1</v>
      </c>
      <c r="F758" s="3">
        <f>IF(AND($D758=1,$E758=1),VLOOKUP($C758,Sheet2!$A:$J,3,0),IF($E758=2,INDEX(Sheet2!G:G,MATCH($C758,Sheet2!$A:$A,0)+2),F757))</f>
        <v>2701</v>
      </c>
      <c r="G758" s="3">
        <f>IF(AND($D758=1,$E758=1),VLOOKUP($C758,Sheet2!$A:$J,4,0),IF($E758=2,INDEX(Sheet2!H:H,MATCH($C758,Sheet2!$A:$A,0)+2),G757))</f>
        <v>2706</v>
      </c>
      <c r="H758" s="3">
        <f>IF(AND($D758=1,$E758=1),VLOOKUP($C758,Sheet2!$A:$J,5,0),IF($E758=2,INDEX(Sheet2!I:I,MATCH($C758,Sheet2!$A:$A,0)+2),H757))</f>
        <v>2705</v>
      </c>
      <c r="I758" s="3">
        <f>IF(AND($D758=1,$E758=1),VLOOKUP($C758,Sheet2!$A:$J,6,0),IF($E758=2,INDEX(Sheet2!J:J,MATCH($C758,Sheet2!$A:$A,0)+2),I757))</f>
        <v>0</v>
      </c>
      <c r="K758" s="31">
        <v>0</v>
      </c>
      <c r="L758" s="31">
        <v>0</v>
      </c>
      <c r="M758" s="31">
        <v>0</v>
      </c>
      <c r="N758" s="27">
        <f>VLOOKUP(B758,Sheet5!$D:$G,3,0)</f>
        <v>33</v>
      </c>
      <c r="O758" s="27">
        <f>VLOOKUP(B758,Sheet5!$D:$G,4,0)</f>
        <v>32</v>
      </c>
      <c r="P758" s="27" t="s">
        <v>57</v>
      </c>
      <c r="Q758" s="27">
        <f>IFERROR(VLOOKUP(R758,Sheet2!V:X,3,FALSE),VLOOKUP(B758,Sheet5!D:H,5,0))</f>
        <v>340020003</v>
      </c>
      <c r="R758" s="27" t="str">
        <f>IF(E758=2,INDEX(Sheet2!P:P,MATCH(C758,Sheet2!A:A,0)),INDEX(Sheet2!AB:AB,MATCH(N758,Sheet2!AA:AA,0)))</f>
        <v>抵抗强化</v>
      </c>
      <c r="S758" s="27" t="str">
        <f>IF($E758=2,INDEX(Sheet2!Q:Q,MATCH($C758,Sheet2!$A:$A,0)),IF(OR(N758=3,N758=8,N758=13,,N758=38),INDEX(Sheet2!$AC:$AC,MATCH($N758,Sheet2!$AA:$AA,0))&amp;O758,INDEX(Sheet2!$AC:$AC,MATCH($N758,Sheet2!$AA:$AA,0))&amp;(O758/10)&amp;"%"))</f>
        <v>觉醒后基础效果抵抗增加3.2%</v>
      </c>
      <c r="T758" s="3" t="str">
        <f>INDEX(Sheet6!G:G,MATCH(B758,Sheet6!A:A,0))</f>
        <v>1210007,17|1430003,36</v>
      </c>
      <c r="U758" s="3">
        <v>1120001</v>
      </c>
      <c r="V758" s="3">
        <f>INDEX(Sheet6!H:H,MATCH(B758,Sheet6!A:A,0))</f>
        <v>53750</v>
      </c>
      <c r="W758" s="23">
        <v>0</v>
      </c>
      <c r="X758" s="3" t="s">
        <v>1383</v>
      </c>
      <c r="Y758" s="23">
        <v>1120001</v>
      </c>
      <c r="Z758" s="23">
        <v>215000</v>
      </c>
      <c r="AA758" s="27" t="str">
        <f>IF($E758=2,INDEX(Sheet2!Q:Q,MATCH($C758,Sheet2!$A:$A,0)),IF(OR(N758=3,N758=8,N758=13,,N758=38),INDEX(Sheet2!$AC:$AC,MATCH($N758,Sheet2!$AA:$AA,0))&amp;O758,INDEX(Sheet2!$AC:$AC,MATCH($N758,Sheet2!$AA:$AA,0))&amp;(O758/10)&amp;"%"))</f>
        <v>觉醒后基础效果抵抗增加3.2%</v>
      </c>
    </row>
    <row r="759" spans="1:27">
      <c r="A759" s="23" t="s">
        <v>53</v>
      </c>
      <c r="B759" s="23">
        <f t="shared" si="38"/>
        <v>2726</v>
      </c>
      <c r="C759" s="3">
        <v>27</v>
      </c>
      <c r="D759" s="3">
        <v>26</v>
      </c>
      <c r="E759" s="3">
        <f t="shared" si="36"/>
        <v>1</v>
      </c>
      <c r="F759" s="3">
        <f>IF(AND($D759=1,$E759=1),VLOOKUP($C759,Sheet2!$A:$J,3,0),IF($E759=2,INDEX(Sheet2!G:G,MATCH($C759,Sheet2!$A:$A,0)+2),F758))</f>
        <v>2701</v>
      </c>
      <c r="G759" s="3">
        <f>IF(AND($D759=1,$E759=1),VLOOKUP($C759,Sheet2!$A:$J,4,0),IF($E759=2,INDEX(Sheet2!H:H,MATCH($C759,Sheet2!$A:$A,0)+2),G758))</f>
        <v>2706</v>
      </c>
      <c r="H759" s="3">
        <f>IF(AND($D759=1,$E759=1),VLOOKUP($C759,Sheet2!$A:$J,5,0),IF($E759=2,INDEX(Sheet2!I:I,MATCH($C759,Sheet2!$A:$A,0)+2),H758))</f>
        <v>2705</v>
      </c>
      <c r="I759" s="3">
        <f>IF(AND($D759=1,$E759=1),VLOOKUP($C759,Sheet2!$A:$J,6,0),IF($E759=2,INDEX(Sheet2!J:J,MATCH($C759,Sheet2!$A:$A,0)+2),I758))</f>
        <v>0</v>
      </c>
      <c r="K759" s="31">
        <v>0</v>
      </c>
      <c r="L759" s="31">
        <v>0</v>
      </c>
      <c r="M759" s="31">
        <v>0</v>
      </c>
      <c r="N759" s="27">
        <f>VLOOKUP(B759,Sheet5!$D:$G,3,0)</f>
        <v>13</v>
      </c>
      <c r="O759" s="27">
        <f>VLOOKUP(B759,Sheet5!$D:$G,4,0)</f>
        <v>84</v>
      </c>
      <c r="P759" s="27" t="s">
        <v>58</v>
      </c>
      <c r="Q759" s="27">
        <f>IFERROR(VLOOKUP(R759,Sheet2!V:X,3,FALSE),VLOOKUP(B759,Sheet5!D:H,5,0))</f>
        <v>340020004</v>
      </c>
      <c r="R759" s="27" t="str">
        <f>IF(E759=2,INDEX(Sheet2!P:P,MATCH(C759,Sheet2!A:A,0)),INDEX(Sheet2!AB:AB,MATCH(N759,Sheet2!AA:AA,0)))</f>
        <v>防御强化</v>
      </c>
      <c r="S759" s="27" t="str">
        <f>IF($E759=2,INDEX(Sheet2!Q:Q,MATCH($C759,Sheet2!$A:$A,0)),IF(OR(N759=3,N759=8,N759=13,,N759=38),INDEX(Sheet2!$AC:$AC,MATCH($N759,Sheet2!$AA:$AA,0))&amp;O759,INDEX(Sheet2!$AC:$AC,MATCH($N759,Sheet2!$AA:$AA,0))&amp;(O759/10)&amp;"%"))</f>
        <v>觉醒后基础防御力增加84</v>
      </c>
      <c r="T759" s="3" t="str">
        <f>INDEX(Sheet6!G:G,MATCH(B759,Sheet6!A:A,0))</f>
        <v>1210007,20|1430003,45</v>
      </c>
      <c r="U759" s="3">
        <v>1120001</v>
      </c>
      <c r="V759" s="3">
        <f>INDEX(Sheet6!H:H,MATCH(B759,Sheet6!A:A,0))</f>
        <v>75000</v>
      </c>
      <c r="W759" s="23">
        <v>0</v>
      </c>
      <c r="X759" s="3" t="s">
        <v>1384</v>
      </c>
      <c r="Y759" s="23">
        <v>1120001</v>
      </c>
      <c r="Z759" s="23">
        <v>300000</v>
      </c>
      <c r="AA759" s="27" t="str">
        <f>IF($E759=2,INDEX(Sheet2!Q:Q,MATCH($C759,Sheet2!$A:$A,0)),IF(OR(N759=3,N759=8,N759=13,,N759=38),INDEX(Sheet2!$AC:$AC,MATCH($N759,Sheet2!$AA:$AA,0))&amp;O759,INDEX(Sheet2!$AC:$AC,MATCH($N759,Sheet2!$AA:$AA,0))&amp;(O759/10)&amp;"%"))</f>
        <v>觉醒后基础防御力增加84</v>
      </c>
    </row>
    <row r="760" spans="1:27">
      <c r="A760" s="23" t="s">
        <v>53</v>
      </c>
      <c r="B760" s="23">
        <f t="shared" si="38"/>
        <v>2727</v>
      </c>
      <c r="C760" s="3">
        <v>27</v>
      </c>
      <c r="D760" s="3">
        <v>27</v>
      </c>
      <c r="E760" s="3">
        <f t="shared" si="36"/>
        <v>1</v>
      </c>
      <c r="F760" s="3">
        <f>IF(AND($D760=1,$E760=1),VLOOKUP($C760,Sheet2!$A:$J,3,0),IF($E760=2,INDEX(Sheet2!G:G,MATCH($C760,Sheet2!$A:$A,0)+2),F759))</f>
        <v>2701</v>
      </c>
      <c r="G760" s="3">
        <f>IF(AND($D760=1,$E760=1),VLOOKUP($C760,Sheet2!$A:$J,4,0),IF($E760=2,INDEX(Sheet2!H:H,MATCH($C760,Sheet2!$A:$A,0)+2),G759))</f>
        <v>2706</v>
      </c>
      <c r="H760" s="3">
        <f>IF(AND($D760=1,$E760=1),VLOOKUP($C760,Sheet2!$A:$J,5,0),IF($E760=2,INDEX(Sheet2!I:I,MATCH($C760,Sheet2!$A:$A,0)+2),H759))</f>
        <v>2705</v>
      </c>
      <c r="I760" s="3">
        <f>IF(AND($D760=1,$E760=1),VLOOKUP($C760,Sheet2!$A:$J,6,0),IF($E760=2,INDEX(Sheet2!J:J,MATCH($C760,Sheet2!$A:$A,0)+2),I759))</f>
        <v>0</v>
      </c>
      <c r="K760" s="31">
        <v>0</v>
      </c>
      <c r="L760" s="31">
        <v>0</v>
      </c>
      <c r="M760" s="31">
        <v>0</v>
      </c>
      <c r="N760" s="27">
        <f>VLOOKUP(B760,Sheet5!$D:$G,3,0)</f>
        <v>3</v>
      </c>
      <c r="O760" s="27">
        <f>VLOOKUP(B760,Sheet5!$D:$G,4,0)</f>
        <v>768</v>
      </c>
      <c r="P760" s="27" t="s">
        <v>59</v>
      </c>
      <c r="Q760" s="27">
        <f>IFERROR(VLOOKUP(R760,Sheet2!V:X,3,FALSE),VLOOKUP(B760,Sheet5!D:H,5,0))</f>
        <v>340020010</v>
      </c>
      <c r="R760" s="27" t="str">
        <f>IF(E760=2,INDEX(Sheet2!P:P,MATCH(C760,Sheet2!A:A,0)),INDEX(Sheet2!AB:AB,MATCH(N760,Sheet2!AA:AA,0)))</f>
        <v>生命强化</v>
      </c>
      <c r="S760" s="27" t="str">
        <f>IF($E760=2,INDEX(Sheet2!Q:Q,MATCH($C760,Sheet2!$A:$A,0)),IF(OR(N760=3,N760=8,N760=13,,N760=38),INDEX(Sheet2!$AC:$AC,MATCH($N760,Sheet2!$AA:$AA,0))&amp;O760,INDEX(Sheet2!$AC:$AC,MATCH($N760,Sheet2!$AA:$AA,0))&amp;(O760/10)&amp;"%"))</f>
        <v>觉醒后基础生命上限增加768</v>
      </c>
      <c r="T760" s="3" t="str">
        <f>INDEX(Sheet6!G:G,MATCH(B760,Sheet6!A:A,0))</f>
        <v>1210007,23|1430003,54</v>
      </c>
      <c r="U760" s="3">
        <v>1120001</v>
      </c>
      <c r="V760" s="3">
        <f>INDEX(Sheet6!H:H,MATCH(B760,Sheet6!A:A,0))</f>
        <v>103000</v>
      </c>
      <c r="W760" s="23">
        <v>0</v>
      </c>
      <c r="X760" s="3" t="s">
        <v>1385</v>
      </c>
      <c r="Y760" s="23">
        <v>1120001</v>
      </c>
      <c r="Z760" s="23">
        <v>412000</v>
      </c>
      <c r="AA760" s="27" t="str">
        <f>IF($E760=2,INDEX(Sheet2!Q:Q,MATCH($C760,Sheet2!$A:$A,0)),IF(OR(N760=3,N760=8,N760=13,,N760=38),INDEX(Sheet2!$AC:$AC,MATCH($N760,Sheet2!$AA:$AA,0))&amp;O760,INDEX(Sheet2!$AC:$AC,MATCH($N760,Sheet2!$AA:$AA,0))&amp;(O760/10)&amp;"%"))</f>
        <v>觉醒后基础生命上限增加768</v>
      </c>
    </row>
    <row r="761" spans="1:27">
      <c r="A761" s="23" t="s">
        <v>53</v>
      </c>
      <c r="B761" s="23">
        <f t="shared" ref="B761" si="39">C761*100+D761</f>
        <v>2728</v>
      </c>
      <c r="C761" s="3">
        <v>27</v>
      </c>
      <c r="D761" s="3">
        <v>28</v>
      </c>
      <c r="E761" s="3">
        <f t="shared" si="36"/>
        <v>2</v>
      </c>
      <c r="F761" s="3">
        <f>IF(AND($D761=1,$E761=1),VLOOKUP($C761,Sheet2!$A:$J,3,0),IF($E761=2,INDEX(Sheet2!G:G,MATCH($C761,Sheet2!$A:$A,0)+3),F760))</f>
        <v>2701</v>
      </c>
      <c r="G761" s="3">
        <f>IF(AND($D761=1,$E761=1),VLOOKUP($C761,Sheet2!$A:$J,4,0),IF($E761=2,INDEX(Sheet2!H:H,MATCH($C761,Sheet2!$A:$A,0)+3),G760))</f>
        <v>2706</v>
      </c>
      <c r="H761" s="3">
        <f>IF(AND($D761=1,$E761=1),VLOOKUP($C761,Sheet2!$A:$J,5,0),IF($E761=2,INDEX(Sheet2!I:I,MATCH($C761,Sheet2!$A:$A,0)+3),H760))</f>
        <v>2707</v>
      </c>
      <c r="I761" s="3">
        <f>IF(AND($D761=1,$E761=1),VLOOKUP($C761,Sheet2!$A:$J,6,0),IF($E761=2,INDEX(Sheet2!J:J,MATCH($C761,Sheet2!$A:$A,0)+3),I760))</f>
        <v>0</v>
      </c>
      <c r="K761" s="31">
        <v>0</v>
      </c>
      <c r="L761" s="31">
        <v>0</v>
      </c>
      <c r="M761" s="31">
        <v>0</v>
      </c>
      <c r="N761" s="27">
        <f>VLOOKUP(B761,Sheet5!$D:$G,3,0)</f>
        <v>0</v>
      </c>
      <c r="O761" s="27">
        <f>VLOOKUP(B761,Sheet5!$D:$G,4,0)</f>
        <v>0</v>
      </c>
      <c r="P761" s="27" t="s">
        <v>60</v>
      </c>
      <c r="Q761" s="27">
        <f>IFERROR(VLOOKUP(R761,Sheet2!V:X,3,FALSE),VLOOKUP(B761,Sheet5!D:H,5,0))</f>
        <v>311002703</v>
      </c>
      <c r="R761" s="27" t="str">
        <f>IF(E761=2,INDEX(Sheet2!P:P,MATCH(C761,Sheet2!A:A,0)+3),INDEX(Sheet2!AB:AB,MATCH(N761,Sheet2!AA:AA,0)))</f>
        <v>治愈蘑菇(觉醒)</v>
      </c>
      <c r="S761" s="27" t="s">
        <v>2360</v>
      </c>
      <c r="T761" s="3" t="str">
        <f>INDEX(Sheet6!G:G,MATCH(B761,Sheet6!A:A,0))</f>
        <v>1430005,9</v>
      </c>
      <c r="U761" s="3">
        <v>1120001</v>
      </c>
      <c r="V761" s="3">
        <f>INDEX(Sheet6!H:H,MATCH(B761,Sheet6!A:A,0))</f>
        <v>139000</v>
      </c>
      <c r="W761" s="23">
        <v>0</v>
      </c>
      <c r="X761" s="3" t="s">
        <v>1386</v>
      </c>
      <c r="Y761" s="23">
        <v>1120001</v>
      </c>
      <c r="Z761" s="23">
        <v>556000</v>
      </c>
      <c r="AA761" s="27" t="str">
        <f>IF($E761=2,INDEX(Sheet2!Q:Q,MATCH($C761,Sheet2!$A:$A,0)+3),IF(OR(N761=3,N761=8,N761=13,,N761=38),INDEX(Sheet2!$AC:$AC,MATCH($N761,Sheet2!$AA:$AA,0))&amp;O761,INDEX(Sheet2!$AC:$AC,MATCH($N761,Sheet2!$AA:$AA,0))&amp;(O761/10)&amp;"%"))</f>
        <v>使用可食用治愈蘑菇，为1名友方单位回复蘑菇攻击力&lt;color=#e56000&gt;155%&lt;/color&gt;的血量，若该回合有&lt;color=#f2b600&gt;AT BONUS&lt;/color&gt;，则蘑菇的回复的血量翻倍。并为其增加&lt;color=#e56000&gt;35%&lt;/color&gt;暴击概率，持续1回合</v>
      </c>
    </row>
    <row r="762" spans="1:27">
      <c r="A762" s="23" t="s">
        <v>53</v>
      </c>
      <c r="B762" s="23">
        <f t="shared" si="25"/>
        <v>3801</v>
      </c>
      <c r="C762" s="3">
        <v>38</v>
      </c>
      <c r="D762" s="3">
        <v>1</v>
      </c>
      <c r="E762" s="3">
        <f t="shared" ref="E762:E825" si="40">IF(N762&gt;0,1,2)</f>
        <v>1</v>
      </c>
      <c r="F762" s="3">
        <f>IF(AND($D762=1,$E762=1),VLOOKUP($C762,Sheet2!$A:$J,3,0),IF($E762=2,INDEX(Sheet2!G:G,MATCH($C762,Sheet2!$A:$A,0)),F761))</f>
        <v>3801</v>
      </c>
      <c r="G762" s="3">
        <f>IF(AND($D762=1,$E762=1),VLOOKUP($C762,Sheet2!$A:$J,4,0),IF($E762=2,INDEX(Sheet2!H:H,MATCH($C762,Sheet2!$A:$A,0)),G761))</f>
        <v>0</v>
      </c>
      <c r="H762" s="3">
        <f>IF(AND($D762=1,$E762=1),VLOOKUP($C762,Sheet2!$A:$J,5,0),IF($E762=2,INDEX(Sheet2!I:I,MATCH($C762,Sheet2!$A:$A,0)),H761))</f>
        <v>3803</v>
      </c>
      <c r="I762" s="3">
        <f>IF(AND($D762=1,$E762=1),VLOOKUP($C762,Sheet2!$A:$J,6,0),IF($E762=2,INDEX(Sheet2!J:J,MATCH($C762,Sheet2!$A:$A,0)),I761))</f>
        <v>0</v>
      </c>
      <c r="K762" s="31">
        <v>0</v>
      </c>
      <c r="L762" s="31">
        <v>0</v>
      </c>
      <c r="M762" s="31">
        <v>0</v>
      </c>
      <c r="N762" s="27">
        <f>VLOOKUP(B762,Sheet5!$D:$G,3,0)</f>
        <v>13</v>
      </c>
      <c r="O762" s="27">
        <f>VLOOKUP(B762,Sheet5!$D:$G,4,0)</f>
        <v>42</v>
      </c>
      <c r="P762" s="27" t="s">
        <v>54</v>
      </c>
      <c r="Q762" s="27">
        <f>IFERROR(VLOOKUP(R762,Sheet2!V:X,3,FALSE),VLOOKUP(B762,Sheet5!D:H,5,0))</f>
        <v>340020005</v>
      </c>
      <c r="R762" s="27" t="str">
        <f>IF($E762=2,INDEX(Sheet2!P:P,MATCH($C762,Sheet2!$A:$A,0)),INDEX(Sheet2!$AB:$AB,MATCH($N762,Sheet2!$AA:$AA,0)))</f>
        <v>防御强化</v>
      </c>
      <c r="S762" s="27" t="str">
        <f>IF($E762=2,INDEX(Sheet2!Q:Q,MATCH($C762,Sheet2!$A:$A,0)),IF(OR(N762=3,N762=8,N762=13,,N762=38),INDEX(Sheet2!$AC:$AC,MATCH($N762,Sheet2!$AA:$AA,0))&amp;O762,INDEX(Sheet2!$AC:$AC,MATCH($N762,Sheet2!$AA:$AA,0))&amp;(O762/10)&amp;"%"))</f>
        <v>觉醒后基础防御力增加42</v>
      </c>
      <c r="T762" s="3" t="str">
        <f>INDEX(Sheet6!G:G,MATCH(B762,Sheet6!A:A,0))</f>
        <v>1210002,24</v>
      </c>
      <c r="U762" s="3">
        <v>1120001</v>
      </c>
      <c r="V762" s="3">
        <f>INDEX(Sheet6!H:H,MATCH(B762,Sheet6!A:A,0))</f>
        <v>8300</v>
      </c>
      <c r="W762" s="23">
        <v>0</v>
      </c>
      <c r="X762" s="3" t="str">
        <f>VLOOKUP(B762,Sheet4!A:N,14,FALSE)</f>
        <v>1210001,4|1210002,8|1210003,4</v>
      </c>
      <c r="Y762" s="23">
        <v>1120001</v>
      </c>
      <c r="Z762" s="23">
        <f t="shared" si="26"/>
        <v>83000</v>
      </c>
      <c r="AA762" s="27" t="str">
        <f>IF($E762=2,INDEX(Sheet2!Q:Q,MATCH($C762,Sheet2!$A:$A,0)),IF(OR(N762=3,N762=8,N762=13,,N762=38),INDEX(Sheet2!$AC:$AC,MATCH($N762,Sheet2!$AA:$AA,0))&amp;O762,INDEX(Sheet2!$AC:$AC,MATCH($N762,Sheet2!$AA:$AA,0))&amp;(O762/10)&amp;"%"))</f>
        <v>觉醒后基础防御力增加42</v>
      </c>
    </row>
    <row r="763" spans="1:27">
      <c r="A763" s="23" t="s">
        <v>53</v>
      </c>
      <c r="B763" s="23">
        <f t="shared" si="25"/>
        <v>3802</v>
      </c>
      <c r="C763" s="3">
        <v>38</v>
      </c>
      <c r="D763" s="3">
        <v>2</v>
      </c>
      <c r="E763" s="3">
        <f t="shared" si="40"/>
        <v>1</v>
      </c>
      <c r="F763" s="3">
        <f>IF(AND($D763=1,$E763=1),VLOOKUP($C763,Sheet2!$A:$J,3,0),IF($E763=2,INDEX(Sheet2!G:G,MATCH($C763,Sheet2!$A:$A,0)),F762))</f>
        <v>3801</v>
      </c>
      <c r="G763" s="3">
        <f>IF(AND($D763=1,$E763=1),VLOOKUP($C763,Sheet2!$A:$J,4,0),IF($E763=2,INDEX(Sheet2!H:H,MATCH($C763,Sheet2!$A:$A,0)),G762))</f>
        <v>0</v>
      </c>
      <c r="H763" s="3">
        <f>IF(AND($D763=1,$E763=1),VLOOKUP($C763,Sheet2!$A:$J,5,0),IF($E763=2,INDEX(Sheet2!I:I,MATCH($C763,Sheet2!$A:$A,0)),H762))</f>
        <v>3803</v>
      </c>
      <c r="I763" s="3">
        <f>IF(AND($D763=1,$E763=1),VLOOKUP($C763,Sheet2!$A:$J,6,0),IF($E763=2,INDEX(Sheet2!J:J,MATCH($C763,Sheet2!$A:$A,0)),I762))</f>
        <v>0</v>
      </c>
      <c r="K763" s="31">
        <v>0</v>
      </c>
      <c r="L763" s="31">
        <v>0</v>
      </c>
      <c r="M763" s="31">
        <v>0</v>
      </c>
      <c r="N763" s="27">
        <f>VLOOKUP(B763,Sheet5!$D:$G,3,0)</f>
        <v>3</v>
      </c>
      <c r="O763" s="27">
        <f>VLOOKUP(B763,Sheet5!$D:$G,4,0)</f>
        <v>384</v>
      </c>
      <c r="P763" s="27" t="s">
        <v>55</v>
      </c>
      <c r="Q763" s="27">
        <f>IFERROR(VLOOKUP(R763,Sheet2!V:X,3,FALSE),VLOOKUP(B763,Sheet5!D:H,5,0))</f>
        <v>340020009</v>
      </c>
      <c r="R763" s="27" t="str">
        <f>IF(E763=2,INDEX(Sheet2!P:P,MATCH(C763,Sheet2!A:A,0)),INDEX(Sheet2!AB:AB,MATCH(N763,Sheet2!AA:AA,0)))</f>
        <v>生命强化</v>
      </c>
      <c r="S763" s="27" t="str">
        <f>IF($E763=2,INDEX(Sheet2!Q:Q,MATCH($C763,Sheet2!$A:$A,0)),IF(OR(N763=3,N763=8,N763=13,,N763=38),INDEX(Sheet2!$AC:$AC,MATCH($N763,Sheet2!$AA:$AA,0))&amp;O763,INDEX(Sheet2!$AC:$AC,MATCH($N763,Sheet2!$AA:$AA,0))&amp;(O763/10)&amp;"%"))</f>
        <v>觉醒后基础生命上限增加384</v>
      </c>
      <c r="T763" s="3" t="str">
        <f>INDEX(Sheet6!G:G,MATCH(B763,Sheet6!A:A,0))</f>
        <v>1210002,32</v>
      </c>
      <c r="U763" s="3">
        <v>1120001</v>
      </c>
      <c r="V763" s="3">
        <f>INDEX(Sheet6!H:H,MATCH(B763,Sheet6!A:A,0))</f>
        <v>9600</v>
      </c>
      <c r="W763" s="23">
        <v>0</v>
      </c>
      <c r="X763" s="3" t="str">
        <f>VLOOKUP(B763,Sheet4!A:N,14,FALSE)</f>
        <v>1210001,10|1210002,20|1210003,10</v>
      </c>
      <c r="Y763" s="23">
        <v>1120001</v>
      </c>
      <c r="Z763" s="23">
        <f t="shared" si="26"/>
        <v>96000</v>
      </c>
      <c r="AA763" s="27" t="str">
        <f>IF($E763=2,INDEX(Sheet2!Q:Q,MATCH($C763,Sheet2!$A:$A,0)),IF(OR(N763=3,N763=8,N763=13,,N763=38),INDEX(Sheet2!$AC:$AC,MATCH($N763,Sheet2!$AA:$AA,0))&amp;O763,INDEX(Sheet2!$AC:$AC,MATCH($N763,Sheet2!$AA:$AA,0))&amp;(O763/10)&amp;"%"))</f>
        <v>觉醒后基础生命上限增加384</v>
      </c>
    </row>
    <row r="764" spans="1:27">
      <c r="A764" s="23" t="s">
        <v>53</v>
      </c>
      <c r="B764" s="23">
        <f t="shared" si="25"/>
        <v>3803</v>
      </c>
      <c r="C764" s="3">
        <v>38</v>
      </c>
      <c r="D764" s="3">
        <v>3</v>
      </c>
      <c r="E764" s="3">
        <f t="shared" si="40"/>
        <v>1</v>
      </c>
      <c r="F764" s="3">
        <f>IF(AND($D764=1,$E764=1),VLOOKUP($C764,Sheet2!$A:$J,3,0),IF($E764=2,INDEX(Sheet2!G:G,MATCH($C764,Sheet2!$A:$A,0)),F763))</f>
        <v>3801</v>
      </c>
      <c r="G764" s="3">
        <f>IF(AND($D764=1,$E764=1),VLOOKUP($C764,Sheet2!$A:$J,4,0),IF($E764=2,INDEX(Sheet2!H:H,MATCH($C764,Sheet2!$A:$A,0)),G763))</f>
        <v>0</v>
      </c>
      <c r="H764" s="3">
        <f>IF(AND($D764=1,$E764=1),VLOOKUP($C764,Sheet2!$A:$J,5,0),IF($E764=2,INDEX(Sheet2!I:I,MATCH($C764,Sheet2!$A:$A,0)),H763))</f>
        <v>3803</v>
      </c>
      <c r="I764" s="3">
        <f>IF(AND($D764=1,$E764=1),VLOOKUP($C764,Sheet2!$A:$J,6,0),IF($E764=2,INDEX(Sheet2!J:J,MATCH($C764,Sheet2!$A:$A,0)),I763))</f>
        <v>0</v>
      </c>
      <c r="K764" s="31">
        <v>0</v>
      </c>
      <c r="L764" s="31">
        <v>0</v>
      </c>
      <c r="M764" s="31">
        <v>0</v>
      </c>
      <c r="N764" s="27">
        <f>VLOOKUP(B764,Sheet5!$D:$G,3,0)</f>
        <v>38</v>
      </c>
      <c r="O764" s="27">
        <f>VLOOKUP(B764,Sheet5!$D:$G,4,0)</f>
        <v>10</v>
      </c>
      <c r="P764" s="27" t="s">
        <v>56</v>
      </c>
      <c r="Q764" s="27">
        <f>IFERROR(VLOOKUP(R764,Sheet2!V:X,3,FALSE),VLOOKUP(B764,Sheet5!D:H,5,0))</f>
        <v>340020011</v>
      </c>
      <c r="R764" s="27" t="str">
        <f>IF(E764=2,INDEX(Sheet2!P:P,MATCH(C764,Sheet2!A:A,0)),INDEX(Sheet2!AB:AB,MATCH(N764,Sheet2!AA:AA,0)))</f>
        <v>速度强化</v>
      </c>
      <c r="S764" s="27" t="str">
        <f>IF($E764=2,INDEX(Sheet2!Q:Q,MATCH($C764,Sheet2!$A:$A,0)),IF(OR(N764=3,N764=8,N764=13,,N764=38),INDEX(Sheet2!$AC:$AC,MATCH($N764,Sheet2!$AA:$AA,0))&amp;O764,INDEX(Sheet2!$AC:$AC,MATCH($N764,Sheet2!$AA:$AA,0))&amp;(O764/10)&amp;"%"))</f>
        <v>觉醒后基础速度增加10</v>
      </c>
      <c r="T764" s="3" t="str">
        <f>INDEX(Sheet6!G:G,MATCH(B764,Sheet6!A:A,0))</f>
        <v>1210002,40</v>
      </c>
      <c r="U764" s="3">
        <v>1120001</v>
      </c>
      <c r="V764" s="3">
        <f>INDEX(Sheet6!H:H,MATCH(B764,Sheet6!A:A,0))</f>
        <v>14400</v>
      </c>
      <c r="W764" s="23">
        <v>0</v>
      </c>
      <c r="X764" s="3" t="str">
        <f>VLOOKUP(B764,Sheet4!A:N,14,FALSE)</f>
        <v>1210001,18|1210002,36|1210003,18</v>
      </c>
      <c r="Y764" s="23">
        <v>1120001</v>
      </c>
      <c r="Z764" s="23">
        <f t="shared" si="26"/>
        <v>144000</v>
      </c>
      <c r="AA764" s="27" t="str">
        <f>IF($E764=2,INDEX(Sheet2!Q:Q,MATCH($C764,Sheet2!$A:$A,0)),IF(OR(N764=3,N764=8,N764=13,,N764=38),INDEX(Sheet2!$AC:$AC,MATCH($N764,Sheet2!$AA:$AA,0))&amp;O764,INDEX(Sheet2!$AC:$AC,MATCH($N764,Sheet2!$AA:$AA,0))&amp;(O764/10)&amp;"%"))</f>
        <v>觉醒后基础速度增加10</v>
      </c>
    </row>
    <row r="765" spans="1:27">
      <c r="A765" s="23" t="s">
        <v>53</v>
      </c>
      <c r="B765" s="23">
        <f t="shared" ref="B765:B1017" si="41">C765*100+D765</f>
        <v>3804</v>
      </c>
      <c r="C765" s="3">
        <v>38</v>
      </c>
      <c r="D765" s="3">
        <v>4</v>
      </c>
      <c r="E765" s="3">
        <f t="shared" si="40"/>
        <v>1</v>
      </c>
      <c r="F765" s="3">
        <f>IF(AND($D765=1,$E765=1),VLOOKUP($C765,Sheet2!$A:$J,3,0),IF($E765=2,INDEX(Sheet2!G:G,MATCH($C765,Sheet2!$A:$A,0)),F764))</f>
        <v>3801</v>
      </c>
      <c r="G765" s="3">
        <f>IF(AND($D765=1,$E765=1),VLOOKUP($C765,Sheet2!$A:$J,4,0),IF($E765=2,INDEX(Sheet2!H:H,MATCH($C765,Sheet2!$A:$A,0)),G764))</f>
        <v>0</v>
      </c>
      <c r="H765" s="3">
        <f>IF(AND($D765=1,$E765=1),VLOOKUP($C765,Sheet2!$A:$J,5,0),IF($E765=2,INDEX(Sheet2!I:I,MATCH($C765,Sheet2!$A:$A,0)),H764))</f>
        <v>3803</v>
      </c>
      <c r="I765" s="3">
        <f>IF(AND($D765=1,$E765=1),VLOOKUP($C765,Sheet2!$A:$J,6,0),IF($E765=2,INDEX(Sheet2!J:J,MATCH($C765,Sheet2!$A:$A,0)),I764))</f>
        <v>0</v>
      </c>
      <c r="K765" s="31">
        <v>0</v>
      </c>
      <c r="L765" s="31">
        <v>0</v>
      </c>
      <c r="M765" s="31">
        <v>0</v>
      </c>
      <c r="N765" s="27">
        <f>VLOOKUP(B765,Sheet5!$D:$G,3,0)</f>
        <v>33</v>
      </c>
      <c r="O765" s="27">
        <f>VLOOKUP(B765,Sheet5!$D:$G,4,0)</f>
        <v>32</v>
      </c>
      <c r="P765" s="27" t="s">
        <v>57</v>
      </c>
      <c r="Q765" s="27">
        <f>IFERROR(VLOOKUP(R765,Sheet2!V:X,3,FALSE),VLOOKUP(B765,Sheet5!D:H,5,0))</f>
        <v>340020003</v>
      </c>
      <c r="R765" s="27" t="str">
        <f>IF(E765=2,INDEX(Sheet2!P:P,MATCH(C765,Sheet2!A:A,0)),INDEX(Sheet2!AB:AB,MATCH(N765,Sheet2!AA:AA,0)))</f>
        <v>抵抗强化</v>
      </c>
      <c r="S765" s="27" t="str">
        <f>IF($E765=2,INDEX(Sheet2!Q:Q,MATCH($C765,Sheet2!$A:$A,0)),IF(OR(N765=3,N765=8,N765=13,,N765=38),INDEX(Sheet2!$AC:$AC,MATCH($N765,Sheet2!$AA:$AA,0))&amp;O765,INDEX(Sheet2!$AC:$AC,MATCH($N765,Sheet2!$AA:$AA,0))&amp;(O765/10)&amp;"%"))</f>
        <v>觉醒后基础效果抵抗增加3.2%</v>
      </c>
      <c r="T765" s="3" t="str">
        <f>INDEX(Sheet6!G:G,MATCH(B765,Sheet6!A:A,0))</f>
        <v>1210005,20</v>
      </c>
      <c r="U765" s="3">
        <v>1120001</v>
      </c>
      <c r="V765" s="3">
        <f>INDEX(Sheet6!H:H,MATCH(B765,Sheet6!A:A,0))</f>
        <v>21500</v>
      </c>
      <c r="W765" s="23">
        <v>0</v>
      </c>
      <c r="X765" s="3" t="str">
        <f>VLOOKUP(B765,Sheet4!A:N,14,FALSE)</f>
        <v>1210001,28|1210002,56|1210003,28</v>
      </c>
      <c r="Y765" s="23">
        <v>1120001</v>
      </c>
      <c r="Z765" s="23">
        <f t="shared" ref="Z765:Z1017" si="42">V765*10</f>
        <v>215000</v>
      </c>
      <c r="AA765" s="27" t="str">
        <f>IF($E765=2,INDEX(Sheet2!Q:Q,MATCH($C765,Sheet2!$A:$A,0)),IF(OR(N765=3,N765=8,N765=13,,N765=38),INDEX(Sheet2!$AC:$AC,MATCH($N765,Sheet2!$AA:$AA,0))&amp;O765,INDEX(Sheet2!$AC:$AC,MATCH($N765,Sheet2!$AA:$AA,0))&amp;(O765/10)&amp;"%"))</f>
        <v>觉醒后基础效果抵抗增加3.2%</v>
      </c>
    </row>
    <row r="766" spans="1:27">
      <c r="A766" s="23" t="s">
        <v>53</v>
      </c>
      <c r="B766" s="23">
        <f t="shared" si="41"/>
        <v>3805</v>
      </c>
      <c r="C766" s="3">
        <v>38</v>
      </c>
      <c r="D766" s="3">
        <v>5</v>
      </c>
      <c r="E766" s="3">
        <f t="shared" si="40"/>
        <v>1</v>
      </c>
      <c r="F766" s="3">
        <f>IF(AND($D766=1,$E766=1),VLOOKUP($C766,Sheet2!$A:$J,3,0),IF($E766=2,INDEX(Sheet2!G:G,MATCH($C766,Sheet2!$A:$A,0)),F765))</f>
        <v>3801</v>
      </c>
      <c r="G766" s="3">
        <f>IF(AND($D766=1,$E766=1),VLOOKUP($C766,Sheet2!$A:$J,4,0),IF($E766=2,INDEX(Sheet2!H:H,MATCH($C766,Sheet2!$A:$A,0)),G765))</f>
        <v>0</v>
      </c>
      <c r="H766" s="3">
        <f>IF(AND($D766=1,$E766=1),VLOOKUP($C766,Sheet2!$A:$J,5,0),IF($E766=2,INDEX(Sheet2!I:I,MATCH($C766,Sheet2!$A:$A,0)),H765))</f>
        <v>3803</v>
      </c>
      <c r="I766" s="3">
        <f>IF(AND($D766=1,$E766=1),VLOOKUP($C766,Sheet2!$A:$J,6,0),IF($E766=2,INDEX(Sheet2!J:J,MATCH($C766,Sheet2!$A:$A,0)),I765))</f>
        <v>0</v>
      </c>
      <c r="K766" s="31">
        <v>0</v>
      </c>
      <c r="L766" s="31">
        <v>0</v>
      </c>
      <c r="M766" s="31">
        <v>0</v>
      </c>
      <c r="N766" s="27">
        <f>VLOOKUP(B766,Sheet5!$D:$G,3,0)</f>
        <v>13</v>
      </c>
      <c r="O766" s="27">
        <f>VLOOKUP(B766,Sheet5!$D:$G,4,0)</f>
        <v>84</v>
      </c>
      <c r="P766" s="27" t="s">
        <v>58</v>
      </c>
      <c r="Q766" s="27">
        <f>IFERROR(VLOOKUP(R766,Sheet2!V:X,3,FALSE),VLOOKUP(B766,Sheet5!D:H,5,0))</f>
        <v>340020004</v>
      </c>
      <c r="R766" s="27" t="str">
        <f>IF(E766=2,INDEX(Sheet2!P:P,MATCH(C766,Sheet2!A:A,0)),INDEX(Sheet2!AB:AB,MATCH(N766,Sheet2!AA:AA,0)))</f>
        <v>防御强化</v>
      </c>
      <c r="S766" s="27" t="str">
        <f>IF($E766=2,INDEX(Sheet2!Q:Q,MATCH($C766,Sheet2!$A:$A,0)),IF(OR(N766=3,N766=8,N766=13,,N766=38),INDEX(Sheet2!$AC:$AC,MATCH($N766,Sheet2!$AA:$AA,0))&amp;O766,INDEX(Sheet2!$AC:$AC,MATCH($N766,Sheet2!$AA:$AA,0))&amp;(O766/10)&amp;"%"))</f>
        <v>觉醒后基础防御力增加84</v>
      </c>
      <c r="T766" s="3" t="str">
        <f>INDEX(Sheet6!G:G,MATCH(B766,Sheet6!A:A,0))</f>
        <v>1210005,24</v>
      </c>
      <c r="U766" s="3">
        <v>1120001</v>
      </c>
      <c r="V766" s="3">
        <f>INDEX(Sheet6!H:H,MATCH(B766,Sheet6!A:A,0))</f>
        <v>30000</v>
      </c>
      <c r="W766" s="23">
        <v>0</v>
      </c>
      <c r="X766" s="3" t="str">
        <f>VLOOKUP(B766,Sheet4!A:N,14,FALSE)</f>
        <v>1210001,40|1210002,80|1210003,40</v>
      </c>
      <c r="Y766" s="23">
        <v>1120001</v>
      </c>
      <c r="Z766" s="23">
        <f t="shared" si="42"/>
        <v>300000</v>
      </c>
      <c r="AA766" s="27" t="str">
        <f>IF($E766=2,INDEX(Sheet2!Q:Q,MATCH($C766,Sheet2!$A:$A,0)),IF(OR(N766=3,N766=8,N766=13,,N766=38),INDEX(Sheet2!$AC:$AC,MATCH($N766,Sheet2!$AA:$AA,0))&amp;O766,INDEX(Sheet2!$AC:$AC,MATCH($N766,Sheet2!$AA:$AA,0))&amp;(O766/10)&amp;"%"))</f>
        <v>觉醒后基础防御力增加84</v>
      </c>
    </row>
    <row r="767" spans="1:27">
      <c r="A767" s="23" t="s">
        <v>53</v>
      </c>
      <c r="B767" s="23">
        <f t="shared" si="41"/>
        <v>3806</v>
      </c>
      <c r="C767" s="3">
        <v>38</v>
      </c>
      <c r="D767" s="3">
        <v>6</v>
      </c>
      <c r="E767" s="3">
        <f t="shared" si="40"/>
        <v>1</v>
      </c>
      <c r="F767" s="3">
        <f>IF(AND($D767=1,$E767=1),VLOOKUP($C767,Sheet2!$A:$J,3,0),IF($E767=2,INDEX(Sheet2!G:G,MATCH($C767,Sheet2!$A:$A,0)),F766))</f>
        <v>3801</v>
      </c>
      <c r="G767" s="3">
        <f>IF(AND($D767=1,$E767=1),VLOOKUP($C767,Sheet2!$A:$J,4,0),IF($E767=2,INDEX(Sheet2!H:H,MATCH($C767,Sheet2!$A:$A,0)),G766))</f>
        <v>0</v>
      </c>
      <c r="H767" s="3">
        <f>IF(AND($D767=1,$E767=1),VLOOKUP($C767,Sheet2!$A:$J,5,0),IF($E767=2,INDEX(Sheet2!I:I,MATCH($C767,Sheet2!$A:$A,0)),H766))</f>
        <v>3803</v>
      </c>
      <c r="I767" s="3">
        <f>IF(AND($D767=1,$E767=1),VLOOKUP($C767,Sheet2!$A:$J,6,0),IF($E767=2,INDEX(Sheet2!J:J,MATCH($C767,Sheet2!$A:$A,0)),I766))</f>
        <v>0</v>
      </c>
      <c r="K767" s="31">
        <v>0</v>
      </c>
      <c r="L767" s="31">
        <v>0</v>
      </c>
      <c r="M767" s="31">
        <v>0</v>
      </c>
      <c r="N767" s="27">
        <f>VLOOKUP(B767,Sheet5!$D:$G,3,0)</f>
        <v>3</v>
      </c>
      <c r="O767" s="27">
        <f>VLOOKUP(B767,Sheet5!$D:$G,4,0)</f>
        <v>768</v>
      </c>
      <c r="P767" s="27" t="s">
        <v>59</v>
      </c>
      <c r="Q767" s="27">
        <f>IFERROR(VLOOKUP(R767,Sheet2!V:X,3,FALSE),VLOOKUP(B767,Sheet5!D:H,5,0))</f>
        <v>340020010</v>
      </c>
      <c r="R767" s="27" t="str">
        <f>IF(E767=2,INDEX(Sheet2!P:P,MATCH(C767,Sheet2!A:A,0)),INDEX(Sheet2!AB:AB,MATCH(N767,Sheet2!AA:AA,0)))</f>
        <v>生命强化</v>
      </c>
      <c r="S767" s="27" t="str">
        <f>IF($E767=2,INDEX(Sheet2!Q:Q,MATCH($C767,Sheet2!$A:$A,0)),IF(OR(N767=3,N767=8,N767=13,,N767=38),INDEX(Sheet2!$AC:$AC,MATCH($N767,Sheet2!$AA:$AA,0))&amp;O767,INDEX(Sheet2!$AC:$AC,MATCH($N767,Sheet2!$AA:$AA,0))&amp;(O767/10)&amp;"%"))</f>
        <v>觉醒后基础生命上限增加768</v>
      </c>
      <c r="T767" s="3" t="str">
        <f>INDEX(Sheet6!G:G,MATCH(B767,Sheet6!A:A,0))</f>
        <v>1210005,28</v>
      </c>
      <c r="U767" s="3">
        <v>1120001</v>
      </c>
      <c r="V767" s="3">
        <f>INDEX(Sheet6!H:H,MATCH(B767,Sheet6!A:A,0))</f>
        <v>41200</v>
      </c>
      <c r="W767" s="23">
        <v>0</v>
      </c>
      <c r="X767" s="3" t="str">
        <f>VLOOKUP(B767,Sheet4!A:N,14,FALSE)</f>
        <v>1210001,54|1210002,108|1210003,54</v>
      </c>
      <c r="Y767" s="23">
        <v>1120001</v>
      </c>
      <c r="Z767" s="23">
        <f t="shared" si="42"/>
        <v>412000</v>
      </c>
      <c r="AA767" s="27" t="str">
        <f>IF($E767=2,INDEX(Sheet2!Q:Q,MATCH($C767,Sheet2!$A:$A,0)),IF(OR(N767=3,N767=8,N767=13,,N767=38),INDEX(Sheet2!$AC:$AC,MATCH($N767,Sheet2!$AA:$AA,0))&amp;O767,INDEX(Sheet2!$AC:$AC,MATCH($N767,Sheet2!$AA:$AA,0))&amp;(O767/10)&amp;"%"))</f>
        <v>觉醒后基础生命上限增加768</v>
      </c>
    </row>
    <row r="768" spans="1:27">
      <c r="A768" s="23" t="s">
        <v>53</v>
      </c>
      <c r="B768" s="23">
        <f t="shared" si="41"/>
        <v>3807</v>
      </c>
      <c r="C768" s="3">
        <v>38</v>
      </c>
      <c r="D768" s="3">
        <v>7</v>
      </c>
      <c r="E768" s="3">
        <f t="shared" si="40"/>
        <v>2</v>
      </c>
      <c r="F768" s="3">
        <f>IF(AND($D768=1,$E768=1),VLOOKUP($C768,Sheet2!$A:$J,3,0),IF($E768=2,INDEX(Sheet2!G:G,MATCH($C768,Sheet2!$A:$A,0)),F767))</f>
        <v>3801</v>
      </c>
      <c r="G768" s="3">
        <f>IF(AND($D768=1,$E768=1),VLOOKUP($C768,Sheet2!$A:$J,4,0),IF($E768=2,INDEX(Sheet2!H:H,MATCH($C768,Sheet2!$A:$A,0)),G767))</f>
        <v>3802</v>
      </c>
      <c r="H768" s="3">
        <f>IF(AND($D768=1,$E768=1),VLOOKUP($C768,Sheet2!$A:$J,5,0),IF($E768=2,INDEX(Sheet2!I:I,MATCH($C768,Sheet2!$A:$A,0)),H767))</f>
        <v>3803</v>
      </c>
      <c r="I768" s="3">
        <f>IF(AND($D768=1,$E768=1),VLOOKUP($C768,Sheet2!$A:$J,6,0),IF($E768=2,INDEX(Sheet2!J:J,MATCH($C768,Sheet2!$A:$A,0)),I767))</f>
        <v>0</v>
      </c>
      <c r="K768" s="31">
        <v>0</v>
      </c>
      <c r="L768" s="31">
        <v>0</v>
      </c>
      <c r="M768" s="31">
        <v>0</v>
      </c>
      <c r="N768" s="27">
        <f>VLOOKUP(B768,Sheet5!$D:$G,3,0)</f>
        <v>0</v>
      </c>
      <c r="O768" s="27">
        <f>VLOOKUP(B768,Sheet5!$D:$G,4,0)</f>
        <v>0</v>
      </c>
      <c r="P768" s="27" t="s">
        <v>60</v>
      </c>
      <c r="Q768" s="27">
        <f>IFERROR(VLOOKUP(R768,Sheet2!V:X,3,FALSE),VLOOKUP(B768,Sheet5!D:H,5,0))</f>
        <v>311003802</v>
      </c>
      <c r="R768" s="27" t="str">
        <f>IF(E768=2,INDEX(Sheet2!P:P,MATCH(C768,Sheet2!A:A,0)),INDEX(Sheet2!AB:AB,MATCH(N768,Sheet2!AA:AA,0)))</f>
        <v>火男舞的激励</v>
      </c>
      <c r="S768" s="27" t="str">
        <f>IF($E768=2,INDEX(Sheet2!Q:Q,MATCH($C768,Sheet2!$A:$A,0)),IF(OR(N768=3,N768=8,N768=13,,N768=38),INDEX(Sheet2!$AC:$AC,MATCH($N768,Sheet2!$AA:$AA,0))&amp;O768,INDEX(Sheet2!$AC:$AC,MATCH($N768,Sheet2!$AA:$AA,0))&amp;(O768/10)&amp;"%"))</f>
        <v>战斗开始时增加&lt;color=#e56000&gt;10%&lt;/color&gt;的生命</v>
      </c>
      <c r="T768" s="3" t="str">
        <f>INDEX(Sheet6!G:G,MATCH(B768,Sheet6!A:A,0))</f>
        <v>1210008,12</v>
      </c>
      <c r="U768" s="3">
        <v>1120001</v>
      </c>
      <c r="V768" s="3">
        <f>INDEX(Sheet6!H:H,MATCH(B768,Sheet6!A:A,0))</f>
        <v>55600</v>
      </c>
      <c r="W768" s="23">
        <v>0</v>
      </c>
      <c r="X768" s="3" t="str">
        <f>VLOOKUP(B768,Sheet4!A:N,14,FALSE)</f>
        <v>1210001,70|1210002,140|1210003,70</v>
      </c>
      <c r="Y768" s="23">
        <v>1120001</v>
      </c>
      <c r="Z768" s="23">
        <f t="shared" si="42"/>
        <v>556000</v>
      </c>
      <c r="AA768" s="27" t="str">
        <f>IF($E768=2,INDEX(Sheet2!Q:Q,MATCH($C768,Sheet2!$A:$A,0)),IF(OR(N768=3,N768=8,N768=13,,N768=38),INDEX(Sheet2!$AC:$AC,MATCH($N768,Sheet2!$AA:$AA,0))&amp;O768,INDEX(Sheet2!$AC:$AC,MATCH($N768,Sheet2!$AA:$AA,0))&amp;(O768/10)&amp;"%"))</f>
        <v>战斗开始时增加&lt;color=#e56000&gt;10%&lt;/color&gt;的生命</v>
      </c>
    </row>
    <row r="769" spans="1:27">
      <c r="A769" s="23" t="s">
        <v>53</v>
      </c>
      <c r="B769" s="23">
        <f t="shared" ref="B769:B789" si="43">C769*100+D769</f>
        <v>3808</v>
      </c>
      <c r="C769" s="3">
        <v>38</v>
      </c>
      <c r="D769" s="3">
        <v>8</v>
      </c>
      <c r="E769" s="3">
        <f t="shared" si="40"/>
        <v>1</v>
      </c>
      <c r="F769" s="3">
        <f>IF(AND($D769=1,$E769=1),VLOOKUP($C769,Sheet2!$A:$J,3,0),IF($E769=2,INDEX(Sheet2!G:G,MATCH($C769,Sheet2!$A:$A,0)),F768))</f>
        <v>3801</v>
      </c>
      <c r="G769" s="3">
        <f>IF(AND($D769=1,$E769=1),VLOOKUP($C769,Sheet2!$A:$J,4,0),IF($E769=2,INDEX(Sheet2!H:H,MATCH($C769,Sheet2!$A:$A,0)),G768))</f>
        <v>3802</v>
      </c>
      <c r="H769" s="3">
        <f>IF(AND($D769=1,$E769=1),VLOOKUP($C769,Sheet2!$A:$J,5,0),IF($E769=2,INDEX(Sheet2!I:I,MATCH($C769,Sheet2!$A:$A,0)),H768))</f>
        <v>3803</v>
      </c>
      <c r="I769" s="3">
        <f>IF(AND($D769=1,$E769=1),VLOOKUP($C769,Sheet2!$A:$J,6,0),IF($E769=2,INDEX(Sheet2!J:J,MATCH($C769,Sheet2!$A:$A,0)),I768))</f>
        <v>0</v>
      </c>
      <c r="K769" s="31">
        <v>0</v>
      </c>
      <c r="L769" s="31">
        <v>0</v>
      </c>
      <c r="M769" s="31">
        <v>0</v>
      </c>
      <c r="N769" s="27">
        <f>VLOOKUP(B769,Sheet5!$D:$G,3,0)</f>
        <v>13</v>
      </c>
      <c r="O769" s="27">
        <f>VLOOKUP(B769,Sheet5!$D:$G,4,0)</f>
        <v>42</v>
      </c>
      <c r="P769" s="27" t="s">
        <v>54</v>
      </c>
      <c r="Q769" s="27">
        <f>IFERROR(VLOOKUP(R769,Sheet2!V:X,3,FALSE),VLOOKUP(B769,Sheet5!D:H,5,0))</f>
        <v>340020005</v>
      </c>
      <c r="R769" s="27" t="str">
        <f>IF($E769=2,INDEX(Sheet2!P:P,MATCH($C769,Sheet2!$A:$A,0)),INDEX(Sheet2!$AB:$AB,MATCH($N769,Sheet2!$AA:$AA,0)))</f>
        <v>防御强化</v>
      </c>
      <c r="S769" s="27" t="str">
        <f>IF($E769=2,INDEX(Sheet2!Q:Q,MATCH($C769,Sheet2!$A:$A,0)),IF(OR(N769=3,N769=8,N769=13,,N769=38),INDEX(Sheet2!$AC:$AC,MATCH($N769,Sheet2!$AA:$AA,0))&amp;O769,INDEX(Sheet2!$AC:$AC,MATCH($N769,Sheet2!$AA:$AA,0))&amp;(O769/10)&amp;"%"))</f>
        <v>觉醒后基础防御力增加42</v>
      </c>
      <c r="T769" s="3" t="str">
        <f>INDEX(Sheet6!G:G,MATCH(B769,Sheet6!A:A,0))</f>
        <v>1210008,4|1430003,1</v>
      </c>
      <c r="U769" s="3">
        <v>1120001</v>
      </c>
      <c r="V769" s="3">
        <f>INDEX(Sheet6!H:H,MATCH(B769,Sheet6!A:A,0))</f>
        <v>12450</v>
      </c>
      <c r="W769" s="23">
        <v>0</v>
      </c>
      <c r="X769" s="3" t="s">
        <v>1365</v>
      </c>
      <c r="Y769" s="23">
        <v>1120001</v>
      </c>
      <c r="Z769" s="23">
        <v>66000</v>
      </c>
      <c r="AA769" s="27" t="str">
        <f>IF($E769=2,INDEX(Sheet2!Q:Q,MATCH($C769,Sheet2!$A:$A,0)),IF(OR(N769=3,N769=8,N769=13,,N769=38),INDEX(Sheet2!$AC:$AC,MATCH($N769,Sheet2!$AA:$AA,0))&amp;O769,INDEX(Sheet2!$AC:$AC,MATCH($N769,Sheet2!$AA:$AA,0))&amp;(O769/10)&amp;"%"))</f>
        <v>觉醒后基础防御力增加42</v>
      </c>
    </row>
    <row r="770" spans="1:27">
      <c r="A770" s="23" t="s">
        <v>53</v>
      </c>
      <c r="B770" s="23">
        <f t="shared" si="43"/>
        <v>3809</v>
      </c>
      <c r="C770" s="3">
        <v>38</v>
      </c>
      <c r="D770" s="3">
        <v>9</v>
      </c>
      <c r="E770" s="3">
        <f t="shared" si="40"/>
        <v>1</v>
      </c>
      <c r="F770" s="3">
        <f>IF(AND($D770=1,$E770=1),VLOOKUP($C770,Sheet2!$A:$J,3,0),IF($E770=2,INDEX(Sheet2!G:G,MATCH($C770,Sheet2!$A:$A,0)),F769))</f>
        <v>3801</v>
      </c>
      <c r="G770" s="3">
        <f>IF(AND($D770=1,$E770=1),VLOOKUP($C770,Sheet2!$A:$J,4,0),IF($E770=2,INDEX(Sheet2!H:H,MATCH($C770,Sheet2!$A:$A,0)),G769))</f>
        <v>3802</v>
      </c>
      <c r="H770" s="3">
        <f>IF(AND($D770=1,$E770=1),VLOOKUP($C770,Sheet2!$A:$J,5,0),IF($E770=2,INDEX(Sheet2!I:I,MATCH($C770,Sheet2!$A:$A,0)),H769))</f>
        <v>3803</v>
      </c>
      <c r="I770" s="3">
        <f>IF(AND($D770=1,$E770=1),VLOOKUP($C770,Sheet2!$A:$J,6,0),IF($E770=2,INDEX(Sheet2!J:J,MATCH($C770,Sheet2!$A:$A,0)),I769))</f>
        <v>0</v>
      </c>
      <c r="K770" s="31">
        <v>0</v>
      </c>
      <c r="L770" s="31">
        <v>0</v>
      </c>
      <c r="M770" s="31">
        <v>0</v>
      </c>
      <c r="N770" s="27">
        <f>VLOOKUP(B770,Sheet5!$D:$G,3,0)</f>
        <v>3</v>
      </c>
      <c r="O770" s="27">
        <f>VLOOKUP(B770,Sheet5!$D:$G,4,0)</f>
        <v>384</v>
      </c>
      <c r="P770" s="27" t="s">
        <v>55</v>
      </c>
      <c r="Q770" s="27">
        <f>IFERROR(VLOOKUP(R770,Sheet2!V:X,3,FALSE),VLOOKUP(B770,Sheet5!D:H,5,0))</f>
        <v>340020009</v>
      </c>
      <c r="R770" s="27" t="str">
        <f>IF(E770=2,INDEX(Sheet2!P:P,MATCH(C770,Sheet2!A:A,0)),INDEX(Sheet2!AB:AB,MATCH(N770,Sheet2!AA:AA,0)))</f>
        <v>生命强化</v>
      </c>
      <c r="S770" s="27" t="str">
        <f>IF($E770=2,INDEX(Sheet2!Q:Q,MATCH($C770,Sheet2!$A:$A,0)),IF(OR(N770=3,N770=8,N770=13,,N770=38),INDEX(Sheet2!$AC:$AC,MATCH($N770,Sheet2!$AA:$AA,0))&amp;O770,INDEX(Sheet2!$AC:$AC,MATCH($N770,Sheet2!$AA:$AA,0))&amp;(O770/10)&amp;"%"))</f>
        <v>觉醒后基础生命上限增加384</v>
      </c>
      <c r="T770" s="3" t="str">
        <f>INDEX(Sheet6!G:G,MATCH(B770,Sheet6!A:A,0))</f>
        <v>1210008,5|1430003,2</v>
      </c>
      <c r="U770" s="3">
        <v>1120001</v>
      </c>
      <c r="V770" s="3">
        <f>INDEX(Sheet6!H:H,MATCH(B770,Sheet6!A:A,0))</f>
        <v>14400</v>
      </c>
      <c r="W770" s="23">
        <v>0</v>
      </c>
      <c r="X770" s="3" t="s">
        <v>1316</v>
      </c>
      <c r="Y770" s="23">
        <v>1120001</v>
      </c>
      <c r="Z770" s="23">
        <v>76000</v>
      </c>
      <c r="AA770" s="27" t="str">
        <f>IF($E770=2,INDEX(Sheet2!Q:Q,MATCH($C770,Sheet2!$A:$A,0)),IF(OR(N770=3,N770=8,N770=13,,N770=38),INDEX(Sheet2!$AC:$AC,MATCH($N770,Sheet2!$AA:$AA,0))&amp;O770,INDEX(Sheet2!$AC:$AC,MATCH($N770,Sheet2!$AA:$AA,0))&amp;(O770/10)&amp;"%"))</f>
        <v>觉醒后基础生命上限增加384</v>
      </c>
    </row>
    <row r="771" spans="1:27">
      <c r="A771" s="23" t="s">
        <v>53</v>
      </c>
      <c r="B771" s="23">
        <f t="shared" si="43"/>
        <v>3810</v>
      </c>
      <c r="C771" s="3">
        <v>38</v>
      </c>
      <c r="D771" s="3">
        <v>10</v>
      </c>
      <c r="E771" s="3">
        <f t="shared" si="40"/>
        <v>1</v>
      </c>
      <c r="F771" s="3">
        <f>IF(AND($D771=1,$E771=1),VLOOKUP($C771,Sheet2!$A:$J,3,0),IF($E771=2,INDEX(Sheet2!G:G,MATCH($C771,Sheet2!$A:$A,0)),F770))</f>
        <v>3801</v>
      </c>
      <c r="G771" s="3">
        <f>IF(AND($D771=1,$E771=1),VLOOKUP($C771,Sheet2!$A:$J,4,0),IF($E771=2,INDEX(Sheet2!H:H,MATCH($C771,Sheet2!$A:$A,0)),G770))</f>
        <v>3802</v>
      </c>
      <c r="H771" s="3">
        <f>IF(AND($D771=1,$E771=1),VLOOKUP($C771,Sheet2!$A:$J,5,0),IF($E771=2,INDEX(Sheet2!I:I,MATCH($C771,Sheet2!$A:$A,0)),H770))</f>
        <v>3803</v>
      </c>
      <c r="I771" s="3">
        <f>IF(AND($D771=1,$E771=1),VLOOKUP($C771,Sheet2!$A:$J,6,0),IF($E771=2,INDEX(Sheet2!J:J,MATCH($C771,Sheet2!$A:$A,0)),I770))</f>
        <v>0</v>
      </c>
      <c r="K771" s="31">
        <v>0</v>
      </c>
      <c r="L771" s="31">
        <v>0</v>
      </c>
      <c r="M771" s="31">
        <v>0</v>
      </c>
      <c r="N771" s="27">
        <f>VLOOKUP(B771,Sheet5!$D:$G,3,0)</f>
        <v>3</v>
      </c>
      <c r="O771" s="27">
        <f>VLOOKUP(B771,Sheet5!$D:$G,4,0)</f>
        <v>384</v>
      </c>
      <c r="P771" s="27" t="s">
        <v>56</v>
      </c>
      <c r="Q771" s="27">
        <f>IFERROR(VLOOKUP(R771,Sheet2!V:X,3,FALSE),VLOOKUP(B771,Sheet5!D:H,5,0))</f>
        <v>340020009</v>
      </c>
      <c r="R771" s="27" t="str">
        <f>IF(E771=2,INDEX(Sheet2!P:P,MATCH(C771,Sheet2!A:A,0)),INDEX(Sheet2!AB:AB,MATCH(N771,Sheet2!AA:AA,0)))</f>
        <v>生命强化</v>
      </c>
      <c r="S771" s="27" t="str">
        <f>IF($E771=2,INDEX(Sheet2!Q:Q,MATCH($C771,Sheet2!$A:$A,0)),IF(OR(N771=3,N771=8,N771=13,,N771=38),INDEX(Sheet2!$AC:$AC,MATCH($N771,Sheet2!$AA:$AA,0))&amp;O771,INDEX(Sheet2!$AC:$AC,MATCH($N771,Sheet2!$AA:$AA,0))&amp;(O771/10)&amp;"%"))</f>
        <v>觉醒后基础生命上限增加384</v>
      </c>
      <c r="T771" s="3" t="str">
        <f>INDEX(Sheet6!G:G,MATCH(B771,Sheet6!A:A,0))</f>
        <v>1210008,7|1430003,3</v>
      </c>
      <c r="U771" s="3">
        <v>1120001</v>
      </c>
      <c r="V771" s="3">
        <f>INDEX(Sheet6!H:H,MATCH(B771,Sheet6!A:A,0))</f>
        <v>21600</v>
      </c>
      <c r="W771" s="23">
        <v>0</v>
      </c>
      <c r="X771" s="3" t="s">
        <v>1366</v>
      </c>
      <c r="Y771" s="23">
        <v>1120001</v>
      </c>
      <c r="Z771" s="23">
        <v>115000</v>
      </c>
      <c r="AA771" s="27" t="str">
        <f>IF($E771=2,INDEX(Sheet2!Q:Q,MATCH($C771,Sheet2!$A:$A,0)),IF(OR(N771=3,N771=8,N771=13,,N771=38),INDEX(Sheet2!$AC:$AC,MATCH($N771,Sheet2!$AA:$AA,0))&amp;O771,INDEX(Sheet2!$AC:$AC,MATCH($N771,Sheet2!$AA:$AA,0))&amp;(O771/10)&amp;"%"))</f>
        <v>觉醒后基础生命上限增加384</v>
      </c>
    </row>
    <row r="772" spans="1:27">
      <c r="A772" s="23" t="s">
        <v>53</v>
      </c>
      <c r="B772" s="23">
        <f t="shared" si="43"/>
        <v>3811</v>
      </c>
      <c r="C772" s="3">
        <v>38</v>
      </c>
      <c r="D772" s="3">
        <v>11</v>
      </c>
      <c r="E772" s="3">
        <f t="shared" si="40"/>
        <v>1</v>
      </c>
      <c r="F772" s="3">
        <f>IF(AND($D772=1,$E772=1),VLOOKUP($C772,Sheet2!$A:$J,3,0),IF($E772=2,INDEX(Sheet2!G:G,MATCH($C772,Sheet2!$A:$A,0)),F771))</f>
        <v>3801</v>
      </c>
      <c r="G772" s="3">
        <f>IF(AND($D772=1,$E772=1),VLOOKUP($C772,Sheet2!$A:$J,4,0),IF($E772=2,INDEX(Sheet2!H:H,MATCH($C772,Sheet2!$A:$A,0)),G771))</f>
        <v>3802</v>
      </c>
      <c r="H772" s="3">
        <f>IF(AND($D772=1,$E772=1),VLOOKUP($C772,Sheet2!$A:$J,5,0),IF($E772=2,INDEX(Sheet2!I:I,MATCH($C772,Sheet2!$A:$A,0)),H771))</f>
        <v>3803</v>
      </c>
      <c r="I772" s="3">
        <f>IF(AND($D772=1,$E772=1),VLOOKUP($C772,Sheet2!$A:$J,6,0),IF($E772=2,INDEX(Sheet2!J:J,MATCH($C772,Sheet2!$A:$A,0)),I771))</f>
        <v>0</v>
      </c>
      <c r="K772" s="31">
        <v>0</v>
      </c>
      <c r="L772" s="31">
        <v>0</v>
      </c>
      <c r="M772" s="31">
        <v>0</v>
      </c>
      <c r="N772" s="27">
        <f>VLOOKUP(B772,Sheet5!$D:$G,3,0)</f>
        <v>33</v>
      </c>
      <c r="O772" s="27">
        <f>VLOOKUP(B772,Sheet5!$D:$G,4,0)</f>
        <v>32</v>
      </c>
      <c r="P772" s="27" t="s">
        <v>57</v>
      </c>
      <c r="Q772" s="27">
        <f>IFERROR(VLOOKUP(R772,Sheet2!V:X,3,FALSE),VLOOKUP(B772,Sheet5!D:H,5,0))</f>
        <v>340020003</v>
      </c>
      <c r="R772" s="27" t="str">
        <f>IF(E772=2,INDEX(Sheet2!P:P,MATCH(C772,Sheet2!A:A,0)),INDEX(Sheet2!AB:AB,MATCH(N772,Sheet2!AA:AA,0)))</f>
        <v>抵抗强化</v>
      </c>
      <c r="S772" s="27" t="str">
        <f>IF($E772=2,INDEX(Sheet2!Q:Q,MATCH($C772,Sheet2!$A:$A,0)),IF(OR(N772=3,N772=8,N772=13,,N772=38),INDEX(Sheet2!$AC:$AC,MATCH($N772,Sheet2!$AA:$AA,0))&amp;O772,INDEX(Sheet2!$AC:$AC,MATCH($N772,Sheet2!$AA:$AA,0))&amp;(O772/10)&amp;"%"))</f>
        <v>觉醒后基础效果抵抗增加3.2%</v>
      </c>
      <c r="T772" s="3" t="str">
        <f>INDEX(Sheet6!G:G,MATCH(B772,Sheet6!A:A,0))</f>
        <v>1210008,10|1430003,4</v>
      </c>
      <c r="U772" s="3">
        <v>1120001</v>
      </c>
      <c r="V772" s="3">
        <f>INDEX(Sheet6!H:H,MATCH(B772,Sheet6!A:A,0))</f>
        <v>32250</v>
      </c>
      <c r="W772" s="23">
        <v>0</v>
      </c>
      <c r="X772" s="3" t="s">
        <v>1367</v>
      </c>
      <c r="Y772" s="23">
        <v>1120001</v>
      </c>
      <c r="Z772" s="23">
        <v>172000</v>
      </c>
      <c r="AA772" s="27" t="str">
        <f>IF($E772=2,INDEX(Sheet2!Q:Q,MATCH($C772,Sheet2!$A:$A,0)),IF(OR(N772=3,N772=8,N772=13,,N772=38),INDEX(Sheet2!$AC:$AC,MATCH($N772,Sheet2!$AA:$AA,0))&amp;O772,INDEX(Sheet2!$AC:$AC,MATCH($N772,Sheet2!$AA:$AA,0))&amp;(O772/10)&amp;"%"))</f>
        <v>觉醒后基础效果抵抗增加3.2%</v>
      </c>
    </row>
    <row r="773" spans="1:27">
      <c r="A773" s="23" t="s">
        <v>53</v>
      </c>
      <c r="B773" s="23">
        <f t="shared" si="43"/>
        <v>3812</v>
      </c>
      <c r="C773" s="3">
        <v>38</v>
      </c>
      <c r="D773" s="3">
        <v>12</v>
      </c>
      <c r="E773" s="3">
        <f t="shared" si="40"/>
        <v>1</v>
      </c>
      <c r="F773" s="3">
        <f>IF(AND($D773=1,$E773=1),VLOOKUP($C773,Sheet2!$A:$J,3,0),IF($E773=2,INDEX(Sheet2!G:G,MATCH($C773,Sheet2!$A:$A,0)),F772))</f>
        <v>3801</v>
      </c>
      <c r="G773" s="3">
        <f>IF(AND($D773=1,$E773=1),VLOOKUP($C773,Sheet2!$A:$J,4,0),IF($E773=2,INDEX(Sheet2!H:H,MATCH($C773,Sheet2!$A:$A,0)),G772))</f>
        <v>3802</v>
      </c>
      <c r="H773" s="3">
        <f>IF(AND($D773=1,$E773=1),VLOOKUP($C773,Sheet2!$A:$J,5,0),IF($E773=2,INDEX(Sheet2!I:I,MATCH($C773,Sheet2!$A:$A,0)),H772))</f>
        <v>3803</v>
      </c>
      <c r="I773" s="3">
        <f>IF(AND($D773=1,$E773=1),VLOOKUP($C773,Sheet2!$A:$J,6,0),IF($E773=2,INDEX(Sheet2!J:J,MATCH($C773,Sheet2!$A:$A,0)),I772))</f>
        <v>0</v>
      </c>
      <c r="K773" s="31">
        <v>0</v>
      </c>
      <c r="L773" s="31">
        <v>0</v>
      </c>
      <c r="M773" s="31">
        <v>0</v>
      </c>
      <c r="N773" s="27">
        <f>VLOOKUP(B773,Sheet5!$D:$G,3,0)</f>
        <v>13</v>
      </c>
      <c r="O773" s="27">
        <f>VLOOKUP(B773,Sheet5!$D:$G,4,0)</f>
        <v>84</v>
      </c>
      <c r="P773" s="27" t="s">
        <v>58</v>
      </c>
      <c r="Q773" s="27">
        <f>IFERROR(VLOOKUP(R773,Sheet2!V:X,3,FALSE),VLOOKUP(B773,Sheet5!D:H,5,0))</f>
        <v>340020004</v>
      </c>
      <c r="R773" s="27" t="str">
        <f>IF(E773=2,INDEX(Sheet2!P:P,MATCH(C773,Sheet2!A:A,0)),INDEX(Sheet2!AB:AB,MATCH(N773,Sheet2!AA:AA,0)))</f>
        <v>防御强化</v>
      </c>
      <c r="S773" s="27" t="str">
        <f>IF($E773=2,INDEX(Sheet2!Q:Q,MATCH($C773,Sheet2!$A:$A,0)),IF(OR(N773=3,N773=8,N773=13,,N773=38),INDEX(Sheet2!$AC:$AC,MATCH($N773,Sheet2!$AA:$AA,0))&amp;O773,INDEX(Sheet2!$AC:$AC,MATCH($N773,Sheet2!$AA:$AA,0))&amp;(O773/10)&amp;"%"))</f>
        <v>觉醒后基础防御力增加84</v>
      </c>
      <c r="T773" s="3" t="str">
        <f>INDEX(Sheet6!G:G,MATCH(B773,Sheet6!A:A,0))</f>
        <v>1210008,12|1430003,5</v>
      </c>
      <c r="U773" s="3">
        <v>1120001</v>
      </c>
      <c r="V773" s="3">
        <f>INDEX(Sheet6!H:H,MATCH(B773,Sheet6!A:A,0))</f>
        <v>45000</v>
      </c>
      <c r="W773" s="23">
        <v>0</v>
      </c>
      <c r="X773" s="3" t="s">
        <v>1368</v>
      </c>
      <c r="Y773" s="23">
        <v>1120001</v>
      </c>
      <c r="Z773" s="23">
        <v>240000</v>
      </c>
      <c r="AA773" s="27" t="str">
        <f>IF($E773=2,INDEX(Sheet2!Q:Q,MATCH($C773,Sheet2!$A:$A,0)),IF(OR(N773=3,N773=8,N773=13,,N773=38),INDEX(Sheet2!$AC:$AC,MATCH($N773,Sheet2!$AA:$AA,0))&amp;O773,INDEX(Sheet2!$AC:$AC,MATCH($N773,Sheet2!$AA:$AA,0))&amp;(O773/10)&amp;"%"))</f>
        <v>觉醒后基础防御力增加84</v>
      </c>
    </row>
    <row r="774" spans="1:27">
      <c r="A774" s="23" t="s">
        <v>53</v>
      </c>
      <c r="B774" s="23">
        <f t="shared" si="43"/>
        <v>3813</v>
      </c>
      <c r="C774" s="3">
        <v>38</v>
      </c>
      <c r="D774" s="3">
        <v>13</v>
      </c>
      <c r="E774" s="3">
        <f t="shared" si="40"/>
        <v>1</v>
      </c>
      <c r="F774" s="3">
        <f>IF(AND($D774=1,$E774=1),VLOOKUP($C774,Sheet2!$A:$J,3,0),IF($E774=2,INDEX(Sheet2!G:G,MATCH($C774,Sheet2!$A:$A,0)),F773))</f>
        <v>3801</v>
      </c>
      <c r="G774" s="3">
        <f>IF(AND($D774=1,$E774=1),VLOOKUP($C774,Sheet2!$A:$J,4,0),IF($E774=2,INDEX(Sheet2!H:H,MATCH($C774,Sheet2!$A:$A,0)),G773))</f>
        <v>3802</v>
      </c>
      <c r="H774" s="3">
        <f>IF(AND($D774=1,$E774=1),VLOOKUP($C774,Sheet2!$A:$J,5,0),IF($E774=2,INDEX(Sheet2!I:I,MATCH($C774,Sheet2!$A:$A,0)),H773))</f>
        <v>3803</v>
      </c>
      <c r="I774" s="3">
        <f>IF(AND($D774=1,$E774=1),VLOOKUP($C774,Sheet2!$A:$J,6,0),IF($E774=2,INDEX(Sheet2!J:J,MATCH($C774,Sheet2!$A:$A,0)),I773))</f>
        <v>0</v>
      </c>
      <c r="K774" s="31">
        <v>0</v>
      </c>
      <c r="L774" s="31">
        <v>0</v>
      </c>
      <c r="M774" s="31">
        <v>0</v>
      </c>
      <c r="N774" s="27">
        <f>VLOOKUP(B774,Sheet5!$D:$G,3,0)</f>
        <v>3</v>
      </c>
      <c r="O774" s="27">
        <f>VLOOKUP(B774,Sheet5!$D:$G,4,0)</f>
        <v>768</v>
      </c>
      <c r="P774" s="27" t="s">
        <v>59</v>
      </c>
      <c r="Q774" s="27">
        <f>IFERROR(VLOOKUP(R774,Sheet2!V:X,3,FALSE),VLOOKUP(B774,Sheet5!D:H,5,0))</f>
        <v>340020010</v>
      </c>
      <c r="R774" s="27" t="str">
        <f>IF(E774=2,INDEX(Sheet2!P:P,MATCH(C774,Sheet2!A:A,0)),INDEX(Sheet2!AB:AB,MATCH(N774,Sheet2!AA:AA,0)))</f>
        <v>生命强化</v>
      </c>
      <c r="S774" s="27" t="str">
        <f>IF($E774=2,INDEX(Sheet2!Q:Q,MATCH($C774,Sheet2!$A:$A,0)),IF(OR(N774=3,N774=8,N774=13,,N774=38),INDEX(Sheet2!$AC:$AC,MATCH($N774,Sheet2!$AA:$AA,0))&amp;O774,INDEX(Sheet2!$AC:$AC,MATCH($N774,Sheet2!$AA:$AA,0))&amp;(O774/10)&amp;"%"))</f>
        <v>觉醒后基础生命上限增加768</v>
      </c>
      <c r="T774" s="3" t="str">
        <f>INDEX(Sheet6!G:G,MATCH(B774,Sheet6!A:A,0))</f>
        <v>1210008,14|1430003,6</v>
      </c>
      <c r="U774" s="3">
        <v>1120001</v>
      </c>
      <c r="V774" s="3">
        <f>INDEX(Sheet6!H:H,MATCH(B774,Sheet6!A:A,0))</f>
        <v>61800</v>
      </c>
      <c r="W774" s="23">
        <v>0</v>
      </c>
      <c r="X774" s="3" t="s">
        <v>1369</v>
      </c>
      <c r="Y774" s="23">
        <v>1120001</v>
      </c>
      <c r="Z774" s="23">
        <v>329000</v>
      </c>
      <c r="AA774" s="27" t="str">
        <f>IF($E774=2,INDEX(Sheet2!Q:Q,MATCH($C774,Sheet2!$A:$A,0)),IF(OR(N774=3,N774=8,N774=13,,N774=38),INDEX(Sheet2!$AC:$AC,MATCH($N774,Sheet2!$AA:$AA,0))&amp;O774,INDEX(Sheet2!$AC:$AC,MATCH($N774,Sheet2!$AA:$AA,0))&amp;(O774/10)&amp;"%"))</f>
        <v>觉醒后基础生命上限增加768</v>
      </c>
    </row>
    <row r="775" spans="1:27">
      <c r="A775" s="23" t="s">
        <v>53</v>
      </c>
      <c r="B775" s="23">
        <f t="shared" si="43"/>
        <v>3814</v>
      </c>
      <c r="C775" s="3">
        <v>38</v>
      </c>
      <c r="D775" s="3">
        <v>14</v>
      </c>
      <c r="E775" s="3">
        <f t="shared" si="40"/>
        <v>2</v>
      </c>
      <c r="F775" s="3">
        <f>IF(AND($D775=1,$E775=1),VLOOKUP($C775,Sheet2!$A:$J,3,0),IF($E775=2,INDEX(Sheet2!G:G,MATCH($C775,Sheet2!$A:$A,0)+1),F774))</f>
        <v>3801</v>
      </c>
      <c r="G775" s="3">
        <f>IF(AND($D775=1,$E775=1),VLOOKUP($C775,Sheet2!$A:$J,4,0),IF($E775=2,INDEX(Sheet2!H:H,MATCH($C775,Sheet2!$A:$A,0)+1),G774))</f>
        <v>3805</v>
      </c>
      <c r="H775" s="3">
        <f>IF(AND($D775=1,$E775=1),VLOOKUP($C775,Sheet2!$A:$J,5,0),IF($E775=2,INDEX(Sheet2!I:I,MATCH($C775,Sheet2!$A:$A,0)+1),H774))</f>
        <v>3803</v>
      </c>
      <c r="I775" s="3">
        <f>IF(AND($D775=1,$E775=1),VLOOKUP($C775,Sheet2!$A:$J,6,0),IF($E775=2,INDEX(Sheet2!J:J,MATCH($C775,Sheet2!$A:$A,0)+1),I774))</f>
        <v>0</v>
      </c>
      <c r="K775" s="31">
        <v>0</v>
      </c>
      <c r="L775" s="31">
        <v>0</v>
      </c>
      <c r="M775" s="31">
        <v>0</v>
      </c>
      <c r="N775" s="27">
        <f>VLOOKUP(B775,Sheet5!$D:$G,3,0)</f>
        <v>0</v>
      </c>
      <c r="O775" s="27">
        <f>VLOOKUP(B775,Sheet5!$D:$G,4,0)</f>
        <v>0</v>
      </c>
      <c r="P775" s="27" t="s">
        <v>60</v>
      </c>
      <c r="Q775" s="27">
        <f>IFERROR(VLOOKUP(R775,Sheet2!V:X,3,FALSE),VLOOKUP(B775,Sheet5!D:H,5,0))</f>
        <v>311003802</v>
      </c>
      <c r="R775" s="27" t="str">
        <f>IF(E775=2,INDEX(Sheet2!P:P,MATCH(C775,Sheet2!A:A,0)+1),INDEX(Sheet2!AB:AB,MATCH(N775,Sheet2!AA:AA,0)))</f>
        <v>火男舞的激励</v>
      </c>
      <c r="S775" s="27" t="s">
        <v>2361</v>
      </c>
      <c r="T775" s="3" t="str">
        <f>INDEX(Sheet6!G:G,MATCH(B775,Sheet6!A:A,0))</f>
        <v>1430005,1</v>
      </c>
      <c r="U775" s="3">
        <v>1120001</v>
      </c>
      <c r="V775" s="3">
        <f>INDEX(Sheet6!H:H,MATCH(B775,Sheet6!A:A,0))</f>
        <v>83400</v>
      </c>
      <c r="W775" s="23">
        <v>0</v>
      </c>
      <c r="X775" s="3" t="s">
        <v>1319</v>
      </c>
      <c r="Y775" s="23">
        <v>1120001</v>
      </c>
      <c r="Z775" s="23">
        <v>444000</v>
      </c>
      <c r="AA775" s="27" t="str">
        <f>IF($E775=2,INDEX(Sheet2!Q:Q,MATCH($C775,Sheet2!$A:$A,0)+1),IF(OR(N775=3,N775=8,N775=13,,N775=38),INDEX(Sheet2!$AC:$AC,MATCH($N775,Sheet2!$AA:$AA,0))&amp;O775,INDEX(Sheet2!$AC:$AC,MATCH($N775,Sheet2!$AA:$AA,0))&amp;(O775/10)&amp;"%"))</f>
        <v>战斗开始时增加&lt;color=#e56000&gt;15%&lt;/color&gt;的生命</v>
      </c>
    </row>
    <row r="776" spans="1:27">
      <c r="A776" s="23" t="s">
        <v>53</v>
      </c>
      <c r="B776" s="23">
        <f t="shared" si="43"/>
        <v>3815</v>
      </c>
      <c r="C776" s="3">
        <v>38</v>
      </c>
      <c r="D776" s="3">
        <v>15</v>
      </c>
      <c r="E776" s="3">
        <f t="shared" si="40"/>
        <v>1</v>
      </c>
      <c r="F776" s="3">
        <f>IF(AND($D776=1,$E776=1),VLOOKUP($C776,Sheet2!$A:$J,3,0),IF($E776=2,INDEX(Sheet2!G:G,MATCH($C776,Sheet2!$A:$A,0)+1),F775))</f>
        <v>3801</v>
      </c>
      <c r="G776" s="3">
        <f>IF(AND($D776=1,$E776=1),VLOOKUP($C776,Sheet2!$A:$J,4,0),IF($E776=2,INDEX(Sheet2!H:H,MATCH($C776,Sheet2!$A:$A,0)+1),G775))</f>
        <v>3805</v>
      </c>
      <c r="H776" s="3">
        <f>IF(AND($D776=1,$E776=1),VLOOKUP($C776,Sheet2!$A:$J,5,0),IF($E776=2,INDEX(Sheet2!I:I,MATCH($C776,Sheet2!$A:$A,0)+1),H775))</f>
        <v>3803</v>
      </c>
      <c r="I776" s="3">
        <f>IF(AND($D776=1,$E776=1),VLOOKUP($C776,Sheet2!$A:$J,6,0),IF($E776=2,INDEX(Sheet2!J:J,MATCH($C776,Sheet2!$A:$A,0)+1),I775))</f>
        <v>0</v>
      </c>
      <c r="K776" s="31">
        <v>0</v>
      </c>
      <c r="L776" s="31">
        <v>0</v>
      </c>
      <c r="M776" s="31">
        <v>0</v>
      </c>
      <c r="N776" s="27">
        <f>VLOOKUP(B776,Sheet5!$D:$G,3,0)</f>
        <v>13</v>
      </c>
      <c r="O776" s="27">
        <f>VLOOKUP(B776,Sheet5!$D:$G,4,0)</f>
        <v>42</v>
      </c>
      <c r="P776" s="27" t="s">
        <v>54</v>
      </c>
      <c r="Q776" s="27">
        <f>IFERROR(VLOOKUP(R776,Sheet2!V:X,3,FALSE),VLOOKUP(B776,Sheet5!D:H,5,0))</f>
        <v>340020005</v>
      </c>
      <c r="R776" s="27" t="str">
        <f>IF($E776=2,INDEX(Sheet2!P:P,MATCH($C776,Sheet2!$A:$A,0)),INDEX(Sheet2!$AB:$AB,MATCH($N776,Sheet2!$AA:$AA,0)))</f>
        <v>防御强化</v>
      </c>
      <c r="S776" s="27" t="str">
        <f>IF($E776=2,INDEX(Sheet2!Q:Q,MATCH($C776,Sheet2!$A:$A,0)),IF(OR(N776=3,N776=8,N776=13,,N776=38),INDEX(Sheet2!$AC:$AC,MATCH($N776,Sheet2!$AA:$AA,0))&amp;O776,INDEX(Sheet2!$AC:$AC,MATCH($N776,Sheet2!$AA:$AA,0))&amp;(O776/10)&amp;"%"))</f>
        <v>觉醒后基础防御力增加42</v>
      </c>
      <c r="T776" s="3" t="str">
        <f>INDEX(Sheet6!G:G,MATCH(B776,Sheet6!A:A,0))</f>
        <v>1210008,5|1430003,3</v>
      </c>
      <c r="U776" s="3">
        <v>1120001</v>
      </c>
      <c r="V776" s="3">
        <f>INDEX(Sheet6!H:H,MATCH(B776,Sheet6!A:A,0))</f>
        <v>16600</v>
      </c>
      <c r="W776" s="23">
        <v>0</v>
      </c>
      <c r="X776" s="3" t="s">
        <v>1365</v>
      </c>
      <c r="Y776" s="23">
        <v>1120001</v>
      </c>
      <c r="Z776" s="23">
        <v>66000</v>
      </c>
      <c r="AA776" s="27" t="str">
        <f>IF($E776=2,INDEX(Sheet2!Q:Q,MATCH($C776,Sheet2!$A:$A,0)),IF(OR(N776=3,N776=8,N776=13,,N776=38),INDEX(Sheet2!$AC:$AC,MATCH($N776,Sheet2!$AA:$AA,0))&amp;O776,INDEX(Sheet2!$AC:$AC,MATCH($N776,Sheet2!$AA:$AA,0))&amp;(O776/10)&amp;"%"))</f>
        <v>觉醒后基础防御力增加42</v>
      </c>
    </row>
    <row r="777" spans="1:27">
      <c r="A777" s="23" t="s">
        <v>53</v>
      </c>
      <c r="B777" s="23">
        <f t="shared" si="43"/>
        <v>3816</v>
      </c>
      <c r="C777" s="3">
        <v>38</v>
      </c>
      <c r="D777" s="3">
        <v>16</v>
      </c>
      <c r="E777" s="3">
        <f t="shared" si="40"/>
        <v>1</v>
      </c>
      <c r="F777" s="3">
        <f>IF(AND($D777=1,$E777=1),VLOOKUP($C777,Sheet2!$A:$J,3,0),IF($E777=2,INDEX(Sheet2!G:G,MATCH($C777,Sheet2!$A:$A,0)+1),F776))</f>
        <v>3801</v>
      </c>
      <c r="G777" s="3">
        <f>IF(AND($D777=1,$E777=1),VLOOKUP($C777,Sheet2!$A:$J,4,0),IF($E777=2,INDEX(Sheet2!H:H,MATCH($C777,Sheet2!$A:$A,0)+1),G776))</f>
        <v>3805</v>
      </c>
      <c r="H777" s="3">
        <f>IF(AND($D777=1,$E777=1),VLOOKUP($C777,Sheet2!$A:$J,5,0),IF($E777=2,INDEX(Sheet2!I:I,MATCH($C777,Sheet2!$A:$A,0)+1),H776))</f>
        <v>3803</v>
      </c>
      <c r="I777" s="3">
        <f>IF(AND($D777=1,$E777=1),VLOOKUP($C777,Sheet2!$A:$J,6,0),IF($E777=2,INDEX(Sheet2!J:J,MATCH($C777,Sheet2!$A:$A,0)+1),I776))</f>
        <v>0</v>
      </c>
      <c r="K777" s="31">
        <v>0</v>
      </c>
      <c r="L777" s="31">
        <v>0</v>
      </c>
      <c r="M777" s="31">
        <v>0</v>
      </c>
      <c r="N777" s="27">
        <f>VLOOKUP(B777,Sheet5!$D:$G,3,0)</f>
        <v>3</v>
      </c>
      <c r="O777" s="27">
        <f>VLOOKUP(B777,Sheet5!$D:$G,4,0)</f>
        <v>384</v>
      </c>
      <c r="P777" s="27" t="s">
        <v>55</v>
      </c>
      <c r="Q777" s="27">
        <f>IFERROR(VLOOKUP(R777,Sheet2!V:X,3,FALSE),VLOOKUP(B777,Sheet5!D:H,5,0))</f>
        <v>340020009</v>
      </c>
      <c r="R777" s="27" t="str">
        <f>IF(E777=2,INDEX(Sheet2!P:P,MATCH(C777,Sheet2!A:A,0)),INDEX(Sheet2!AB:AB,MATCH(N777,Sheet2!AA:AA,0)))</f>
        <v>生命强化</v>
      </c>
      <c r="S777" s="27" t="str">
        <f>IF($E777=2,INDEX(Sheet2!Q:Q,MATCH($C777,Sheet2!$A:$A,0)),IF(OR(N777=3,N777=8,N777=13,,N777=38),INDEX(Sheet2!$AC:$AC,MATCH($N777,Sheet2!$AA:$AA,0))&amp;O777,INDEX(Sheet2!$AC:$AC,MATCH($N777,Sheet2!$AA:$AA,0))&amp;(O777/10)&amp;"%"))</f>
        <v>觉醒后基础生命上限增加384</v>
      </c>
      <c r="T777" s="3" t="str">
        <f>INDEX(Sheet6!G:G,MATCH(B777,Sheet6!A:A,0))</f>
        <v>1210008,7|1430003,6</v>
      </c>
      <c r="U777" s="3">
        <v>1120001</v>
      </c>
      <c r="V777" s="3">
        <f>INDEX(Sheet6!H:H,MATCH(B777,Sheet6!A:A,0))</f>
        <v>19200</v>
      </c>
      <c r="W777" s="23">
        <v>0</v>
      </c>
      <c r="X777" s="3" t="s">
        <v>1316</v>
      </c>
      <c r="Y777" s="23">
        <v>1120001</v>
      </c>
      <c r="Z777" s="23">
        <v>76000</v>
      </c>
      <c r="AA777" s="27" t="str">
        <f>IF($E777=2,INDEX(Sheet2!Q:Q,MATCH($C777,Sheet2!$A:$A,0)),IF(OR(N777=3,N777=8,N777=13,,N777=38),INDEX(Sheet2!$AC:$AC,MATCH($N777,Sheet2!$AA:$AA,0))&amp;O777,INDEX(Sheet2!$AC:$AC,MATCH($N777,Sheet2!$AA:$AA,0))&amp;(O777/10)&amp;"%"))</f>
        <v>觉醒后基础生命上限增加384</v>
      </c>
    </row>
    <row r="778" spans="1:27">
      <c r="A778" s="23" t="s">
        <v>53</v>
      </c>
      <c r="B778" s="23">
        <f t="shared" si="43"/>
        <v>3817</v>
      </c>
      <c r="C778" s="3">
        <v>38</v>
      </c>
      <c r="D778" s="3">
        <v>17</v>
      </c>
      <c r="E778" s="3">
        <f t="shared" si="40"/>
        <v>1</v>
      </c>
      <c r="F778" s="3">
        <f>IF(AND($D778=1,$E778=1),VLOOKUP($C778,Sheet2!$A:$J,3,0),IF($E778=2,INDEX(Sheet2!G:G,MATCH($C778,Sheet2!$A:$A,0)+1),F777))</f>
        <v>3801</v>
      </c>
      <c r="G778" s="3">
        <f>IF(AND($D778=1,$E778=1),VLOOKUP($C778,Sheet2!$A:$J,4,0),IF($E778=2,INDEX(Sheet2!H:H,MATCH($C778,Sheet2!$A:$A,0)+1),G777))</f>
        <v>3805</v>
      </c>
      <c r="H778" s="3">
        <f>IF(AND($D778=1,$E778=1),VLOOKUP($C778,Sheet2!$A:$J,5,0),IF($E778=2,INDEX(Sheet2!I:I,MATCH($C778,Sheet2!$A:$A,0)+1),H777))</f>
        <v>3803</v>
      </c>
      <c r="I778" s="3">
        <f>IF(AND($D778=1,$E778=1),VLOOKUP($C778,Sheet2!$A:$J,6,0),IF($E778=2,INDEX(Sheet2!J:J,MATCH($C778,Sheet2!$A:$A,0)+1),I777))</f>
        <v>0</v>
      </c>
      <c r="K778" s="31">
        <v>0</v>
      </c>
      <c r="L778" s="31">
        <v>0</v>
      </c>
      <c r="M778" s="31">
        <v>0</v>
      </c>
      <c r="N778" s="27">
        <f>VLOOKUP(B778,Sheet5!$D:$G,3,0)</f>
        <v>3</v>
      </c>
      <c r="O778" s="27">
        <f>VLOOKUP(B778,Sheet5!$D:$G,4,0)</f>
        <v>384</v>
      </c>
      <c r="P778" s="27" t="s">
        <v>56</v>
      </c>
      <c r="Q778" s="27">
        <f>IFERROR(VLOOKUP(R778,Sheet2!V:X,3,FALSE),VLOOKUP(B778,Sheet5!D:H,5,0))</f>
        <v>340020009</v>
      </c>
      <c r="R778" s="27" t="str">
        <f>IF(E778=2,INDEX(Sheet2!P:P,MATCH(C778,Sheet2!A:A,0)),INDEX(Sheet2!AB:AB,MATCH(N778,Sheet2!AA:AA,0)))</f>
        <v>生命强化</v>
      </c>
      <c r="S778" s="27" t="str">
        <f>IF($E778=2,INDEX(Sheet2!Q:Q,MATCH($C778,Sheet2!$A:$A,0)),IF(OR(N778=3,N778=8,N778=13,,N778=38),INDEX(Sheet2!$AC:$AC,MATCH($N778,Sheet2!$AA:$AA,0))&amp;O778,INDEX(Sheet2!$AC:$AC,MATCH($N778,Sheet2!$AA:$AA,0))&amp;(O778/10)&amp;"%"))</f>
        <v>觉醒后基础生命上限增加384</v>
      </c>
      <c r="T778" s="3" t="str">
        <f>INDEX(Sheet6!G:G,MATCH(B778,Sheet6!A:A,0))</f>
        <v>1210008,9|1430003,9</v>
      </c>
      <c r="U778" s="3">
        <v>1120001</v>
      </c>
      <c r="V778" s="3">
        <f>INDEX(Sheet6!H:H,MATCH(B778,Sheet6!A:A,0))</f>
        <v>28800</v>
      </c>
      <c r="W778" s="23">
        <v>0</v>
      </c>
      <c r="X778" s="3" t="s">
        <v>1366</v>
      </c>
      <c r="Y778" s="23">
        <v>1120001</v>
      </c>
      <c r="Z778" s="23">
        <v>115000</v>
      </c>
      <c r="AA778" s="27" t="str">
        <f>IF($E778=2,INDEX(Sheet2!Q:Q,MATCH($C778,Sheet2!$A:$A,0)),IF(OR(N778=3,N778=8,N778=13,,N778=38),INDEX(Sheet2!$AC:$AC,MATCH($N778,Sheet2!$AA:$AA,0))&amp;O778,INDEX(Sheet2!$AC:$AC,MATCH($N778,Sheet2!$AA:$AA,0))&amp;(O778/10)&amp;"%"))</f>
        <v>觉醒后基础生命上限增加384</v>
      </c>
    </row>
    <row r="779" spans="1:27">
      <c r="A779" s="23" t="s">
        <v>53</v>
      </c>
      <c r="B779" s="23">
        <f t="shared" si="43"/>
        <v>3818</v>
      </c>
      <c r="C779" s="3">
        <v>38</v>
      </c>
      <c r="D779" s="3">
        <v>18</v>
      </c>
      <c r="E779" s="3">
        <f t="shared" si="40"/>
        <v>1</v>
      </c>
      <c r="F779" s="3">
        <f>IF(AND($D779=1,$E779=1),VLOOKUP($C779,Sheet2!$A:$J,3,0),IF($E779=2,INDEX(Sheet2!G:G,MATCH($C779,Sheet2!$A:$A,0)+1),F778))</f>
        <v>3801</v>
      </c>
      <c r="G779" s="3">
        <f>IF(AND($D779=1,$E779=1),VLOOKUP($C779,Sheet2!$A:$J,4,0),IF($E779=2,INDEX(Sheet2!H:H,MATCH($C779,Sheet2!$A:$A,0)+1),G778))</f>
        <v>3805</v>
      </c>
      <c r="H779" s="3">
        <f>IF(AND($D779=1,$E779=1),VLOOKUP($C779,Sheet2!$A:$J,5,0),IF($E779=2,INDEX(Sheet2!I:I,MATCH($C779,Sheet2!$A:$A,0)+1),H778))</f>
        <v>3803</v>
      </c>
      <c r="I779" s="3">
        <f>IF(AND($D779=1,$E779=1),VLOOKUP($C779,Sheet2!$A:$J,6,0),IF($E779=2,INDEX(Sheet2!J:J,MATCH($C779,Sheet2!$A:$A,0)+1),I778))</f>
        <v>0</v>
      </c>
      <c r="K779" s="31">
        <v>0</v>
      </c>
      <c r="L779" s="31">
        <v>0</v>
      </c>
      <c r="M779" s="31">
        <v>0</v>
      </c>
      <c r="N779" s="27">
        <f>VLOOKUP(B779,Sheet5!$D:$G,3,0)</f>
        <v>33</v>
      </c>
      <c r="O779" s="27">
        <f>VLOOKUP(B779,Sheet5!$D:$G,4,0)</f>
        <v>32</v>
      </c>
      <c r="P779" s="27" t="s">
        <v>57</v>
      </c>
      <c r="Q779" s="27">
        <f>IFERROR(VLOOKUP(R779,Sheet2!V:X,3,FALSE),VLOOKUP(B779,Sheet5!D:H,5,0))</f>
        <v>340020003</v>
      </c>
      <c r="R779" s="27" t="str">
        <f>IF(E779=2,INDEX(Sheet2!P:P,MATCH(C779,Sheet2!A:A,0)),INDEX(Sheet2!AB:AB,MATCH(N779,Sheet2!AA:AA,0)))</f>
        <v>抵抗强化</v>
      </c>
      <c r="S779" s="27" t="str">
        <f>IF($E779=2,INDEX(Sheet2!Q:Q,MATCH($C779,Sheet2!$A:$A,0)),IF(OR(N779=3,N779=8,N779=13,,N779=38),INDEX(Sheet2!$AC:$AC,MATCH($N779,Sheet2!$AA:$AA,0))&amp;O779,INDEX(Sheet2!$AC:$AC,MATCH($N779,Sheet2!$AA:$AA,0))&amp;(O779/10)&amp;"%"))</f>
        <v>觉醒后基础效果抵抗增加3.2%</v>
      </c>
      <c r="T779" s="3" t="str">
        <f>INDEX(Sheet6!G:G,MATCH(B779,Sheet6!A:A,0))</f>
        <v>1210008,13|1430003,12</v>
      </c>
      <c r="U779" s="3">
        <v>1120001</v>
      </c>
      <c r="V779" s="3">
        <f>INDEX(Sheet6!H:H,MATCH(B779,Sheet6!A:A,0))</f>
        <v>43000</v>
      </c>
      <c r="W779" s="23">
        <v>0</v>
      </c>
      <c r="X779" s="3" t="s">
        <v>1367</v>
      </c>
      <c r="Y779" s="23">
        <v>1120001</v>
      </c>
      <c r="Z779" s="23">
        <v>172000</v>
      </c>
      <c r="AA779" s="27" t="str">
        <f>IF($E779=2,INDEX(Sheet2!Q:Q,MATCH($C779,Sheet2!$A:$A,0)),IF(OR(N779=3,N779=8,N779=13,,N779=38),INDEX(Sheet2!$AC:$AC,MATCH($N779,Sheet2!$AA:$AA,0))&amp;O779,INDEX(Sheet2!$AC:$AC,MATCH($N779,Sheet2!$AA:$AA,0))&amp;(O779/10)&amp;"%"))</f>
        <v>觉醒后基础效果抵抗增加3.2%</v>
      </c>
    </row>
    <row r="780" spans="1:27">
      <c r="A780" s="23" t="s">
        <v>53</v>
      </c>
      <c r="B780" s="23">
        <f t="shared" si="43"/>
        <v>3819</v>
      </c>
      <c r="C780" s="3">
        <v>38</v>
      </c>
      <c r="D780" s="3">
        <v>19</v>
      </c>
      <c r="E780" s="3">
        <f t="shared" si="40"/>
        <v>1</v>
      </c>
      <c r="F780" s="3">
        <f>IF(AND($D780=1,$E780=1),VLOOKUP($C780,Sheet2!$A:$J,3,0),IF($E780=2,INDEX(Sheet2!G:G,MATCH($C780,Sheet2!$A:$A,0)+1),F779))</f>
        <v>3801</v>
      </c>
      <c r="G780" s="3">
        <f>IF(AND($D780=1,$E780=1),VLOOKUP($C780,Sheet2!$A:$J,4,0),IF($E780=2,INDEX(Sheet2!H:H,MATCH($C780,Sheet2!$A:$A,0)+1),G779))</f>
        <v>3805</v>
      </c>
      <c r="H780" s="3">
        <f>IF(AND($D780=1,$E780=1),VLOOKUP($C780,Sheet2!$A:$J,5,0),IF($E780=2,INDEX(Sheet2!I:I,MATCH($C780,Sheet2!$A:$A,0)+1),H779))</f>
        <v>3803</v>
      </c>
      <c r="I780" s="3">
        <f>IF(AND($D780=1,$E780=1),VLOOKUP($C780,Sheet2!$A:$J,6,0),IF($E780=2,INDEX(Sheet2!J:J,MATCH($C780,Sheet2!$A:$A,0)+1),I779))</f>
        <v>0</v>
      </c>
      <c r="K780" s="31">
        <v>0</v>
      </c>
      <c r="L780" s="31">
        <v>0</v>
      </c>
      <c r="M780" s="31">
        <v>0</v>
      </c>
      <c r="N780" s="27">
        <f>VLOOKUP(B780,Sheet5!$D:$G,3,0)</f>
        <v>13</v>
      </c>
      <c r="O780" s="27">
        <f>VLOOKUP(B780,Sheet5!$D:$G,4,0)</f>
        <v>84</v>
      </c>
      <c r="P780" s="27" t="s">
        <v>58</v>
      </c>
      <c r="Q780" s="27">
        <f>IFERROR(VLOOKUP(R780,Sheet2!V:X,3,FALSE),VLOOKUP(B780,Sheet5!D:H,5,0))</f>
        <v>340020004</v>
      </c>
      <c r="R780" s="27" t="str">
        <f>IF(E780=2,INDEX(Sheet2!P:P,MATCH(C780,Sheet2!A:A,0)),INDEX(Sheet2!AB:AB,MATCH(N780,Sheet2!AA:AA,0)))</f>
        <v>防御强化</v>
      </c>
      <c r="S780" s="27" t="str">
        <f>IF($E780=2,INDEX(Sheet2!Q:Q,MATCH($C780,Sheet2!$A:$A,0)),IF(OR(N780=3,N780=8,N780=13,,N780=38),INDEX(Sheet2!$AC:$AC,MATCH($N780,Sheet2!$AA:$AA,0))&amp;O780,INDEX(Sheet2!$AC:$AC,MATCH($N780,Sheet2!$AA:$AA,0))&amp;(O780/10)&amp;"%"))</f>
        <v>觉醒后基础防御力增加84</v>
      </c>
      <c r="T780" s="3" t="str">
        <f>INDEX(Sheet6!G:G,MATCH(B780,Sheet6!A:A,0))</f>
        <v>1210008,16|1430003,15</v>
      </c>
      <c r="U780" s="3">
        <v>1120001</v>
      </c>
      <c r="V780" s="3">
        <f>INDEX(Sheet6!H:H,MATCH(B780,Sheet6!A:A,0))</f>
        <v>60000</v>
      </c>
      <c r="W780" s="23">
        <v>0</v>
      </c>
      <c r="X780" s="3" t="s">
        <v>1368</v>
      </c>
      <c r="Y780" s="23">
        <v>1120001</v>
      </c>
      <c r="Z780" s="23">
        <v>240000</v>
      </c>
      <c r="AA780" s="27" t="str">
        <f>IF($E780=2,INDEX(Sheet2!Q:Q,MATCH($C780,Sheet2!$A:$A,0)),IF(OR(N780=3,N780=8,N780=13,,N780=38),INDEX(Sheet2!$AC:$AC,MATCH($N780,Sheet2!$AA:$AA,0))&amp;O780,INDEX(Sheet2!$AC:$AC,MATCH($N780,Sheet2!$AA:$AA,0))&amp;(O780/10)&amp;"%"))</f>
        <v>觉醒后基础防御力增加84</v>
      </c>
    </row>
    <row r="781" spans="1:27">
      <c r="A781" s="23" t="s">
        <v>53</v>
      </c>
      <c r="B781" s="23">
        <f t="shared" si="43"/>
        <v>3820</v>
      </c>
      <c r="C781" s="3">
        <v>38</v>
      </c>
      <c r="D781" s="3">
        <v>20</v>
      </c>
      <c r="E781" s="3">
        <f t="shared" si="40"/>
        <v>1</v>
      </c>
      <c r="F781" s="3">
        <f>IF(AND($D781=1,$E781=1),VLOOKUP($C781,Sheet2!$A:$J,3,0),IF($E781=2,INDEX(Sheet2!G:G,MATCH($C781,Sheet2!$A:$A,0)+1),F780))</f>
        <v>3801</v>
      </c>
      <c r="G781" s="3">
        <f>IF(AND($D781=1,$E781=1),VLOOKUP($C781,Sheet2!$A:$J,4,0),IF($E781=2,INDEX(Sheet2!H:H,MATCH($C781,Sheet2!$A:$A,0)+1),G780))</f>
        <v>3805</v>
      </c>
      <c r="H781" s="3">
        <f>IF(AND($D781=1,$E781=1),VLOOKUP($C781,Sheet2!$A:$J,5,0),IF($E781=2,INDEX(Sheet2!I:I,MATCH($C781,Sheet2!$A:$A,0)+1),H780))</f>
        <v>3803</v>
      </c>
      <c r="I781" s="3">
        <f>IF(AND($D781=1,$E781=1),VLOOKUP($C781,Sheet2!$A:$J,6,0),IF($E781=2,INDEX(Sheet2!J:J,MATCH($C781,Sheet2!$A:$A,0)+1),I780))</f>
        <v>0</v>
      </c>
      <c r="K781" s="31">
        <v>0</v>
      </c>
      <c r="L781" s="31">
        <v>0</v>
      </c>
      <c r="M781" s="31">
        <v>0</v>
      </c>
      <c r="N781" s="27">
        <f>VLOOKUP(B781,Sheet5!$D:$G,3,0)</f>
        <v>3</v>
      </c>
      <c r="O781" s="27">
        <f>VLOOKUP(B781,Sheet5!$D:$G,4,0)</f>
        <v>768</v>
      </c>
      <c r="P781" s="27" t="s">
        <v>59</v>
      </c>
      <c r="Q781" s="27">
        <f>IFERROR(VLOOKUP(R781,Sheet2!V:X,3,FALSE),VLOOKUP(B781,Sheet5!D:H,5,0))</f>
        <v>340020010</v>
      </c>
      <c r="R781" s="27" t="str">
        <f>IF(E781=2,INDEX(Sheet2!P:P,MATCH(C781,Sheet2!A:A,0)),INDEX(Sheet2!AB:AB,MATCH(N781,Sheet2!AA:AA,0)))</f>
        <v>生命强化</v>
      </c>
      <c r="S781" s="27" t="str">
        <f>IF($E781=2,INDEX(Sheet2!Q:Q,MATCH($C781,Sheet2!$A:$A,0)),IF(OR(N781=3,N781=8,N781=13,,N781=38),INDEX(Sheet2!$AC:$AC,MATCH($N781,Sheet2!$AA:$AA,0))&amp;O781,INDEX(Sheet2!$AC:$AC,MATCH($N781,Sheet2!$AA:$AA,0))&amp;(O781/10)&amp;"%"))</f>
        <v>觉醒后基础生命上限增加768</v>
      </c>
      <c r="T781" s="3" t="str">
        <f>INDEX(Sheet6!G:G,MATCH(B781,Sheet6!A:A,0))</f>
        <v>1210008,19|1430003,18</v>
      </c>
      <c r="U781" s="3">
        <v>1120001</v>
      </c>
      <c r="V781" s="3">
        <f>INDEX(Sheet6!H:H,MATCH(B781,Sheet6!A:A,0))</f>
        <v>82400</v>
      </c>
      <c r="W781" s="23">
        <v>0</v>
      </c>
      <c r="X781" s="3" t="s">
        <v>1369</v>
      </c>
      <c r="Y781" s="23">
        <v>1120001</v>
      </c>
      <c r="Z781" s="23">
        <v>329000</v>
      </c>
      <c r="AA781" s="27" t="str">
        <f>IF($E781=2,INDEX(Sheet2!Q:Q,MATCH($C781,Sheet2!$A:$A,0)),IF(OR(N781=3,N781=8,N781=13,,N781=38),INDEX(Sheet2!$AC:$AC,MATCH($N781,Sheet2!$AA:$AA,0))&amp;O781,INDEX(Sheet2!$AC:$AC,MATCH($N781,Sheet2!$AA:$AA,0))&amp;(O781/10)&amp;"%"))</f>
        <v>觉醒后基础生命上限增加768</v>
      </c>
    </row>
    <row r="782" spans="1:27">
      <c r="A782" s="23" t="s">
        <v>53</v>
      </c>
      <c r="B782" s="23">
        <f t="shared" si="43"/>
        <v>3821</v>
      </c>
      <c r="C782" s="3">
        <v>38</v>
      </c>
      <c r="D782" s="3">
        <v>21</v>
      </c>
      <c r="E782" s="3">
        <f t="shared" si="40"/>
        <v>2</v>
      </c>
      <c r="F782" s="3">
        <f>IF(AND($D782=1,$E782=1),VLOOKUP($C782,Sheet2!$A:$J,3,0),IF($E782=2,INDEX(Sheet2!G:G,MATCH($C782,Sheet2!$A:$A,0)+2),F781))</f>
        <v>3801</v>
      </c>
      <c r="G782" s="3">
        <f>IF(AND($D782=1,$E782=1),VLOOKUP($C782,Sheet2!$A:$J,4,0),IF($E782=2,INDEX(Sheet2!H:H,MATCH($C782,Sheet2!$A:$A,0)+2),G781))</f>
        <v>3806</v>
      </c>
      <c r="H782" s="3">
        <f>IF(AND($D782=1,$E782=1),VLOOKUP($C782,Sheet2!$A:$J,5,0),IF($E782=2,INDEX(Sheet2!I:I,MATCH($C782,Sheet2!$A:$A,0)+2),H781))</f>
        <v>3803</v>
      </c>
      <c r="I782" s="3">
        <f>IF(AND($D782=1,$E782=1),VLOOKUP($C782,Sheet2!$A:$J,6,0),IF($E782=2,INDEX(Sheet2!J:J,MATCH($C782,Sheet2!$A:$A,0)+2),I781))</f>
        <v>0</v>
      </c>
      <c r="K782" s="31">
        <v>0</v>
      </c>
      <c r="L782" s="31">
        <v>0</v>
      </c>
      <c r="M782" s="31">
        <v>0</v>
      </c>
      <c r="N782" s="27">
        <f>VLOOKUP(B782,Sheet5!$D:$G,3,0)</f>
        <v>0</v>
      </c>
      <c r="O782" s="27">
        <f>VLOOKUP(B782,Sheet5!$D:$G,4,0)</f>
        <v>0</v>
      </c>
      <c r="P782" s="27" t="s">
        <v>60</v>
      </c>
      <c r="Q782" s="27">
        <f>IFERROR(VLOOKUP(R782,Sheet2!V:X,3,FALSE),VLOOKUP(B782,Sheet5!D:H,5,0))</f>
        <v>311003802</v>
      </c>
      <c r="R782" s="27" t="str">
        <f>IF(E782=2,INDEX(Sheet2!P:P,MATCH(C782,Sheet2!A:A,0)+2),INDEX(Sheet2!AB:AB,MATCH(N782,Sheet2!AA:AA,0)))</f>
        <v>火男舞的激励</v>
      </c>
      <c r="S782" s="27" t="s">
        <v>2361</v>
      </c>
      <c r="T782" s="3" t="str">
        <f>INDEX(Sheet6!G:G,MATCH(B782,Sheet6!A:A,0))</f>
        <v>1430005,3</v>
      </c>
      <c r="U782" s="3">
        <v>1120001</v>
      </c>
      <c r="V782" s="3">
        <f>INDEX(Sheet6!H:H,MATCH(B782,Sheet6!A:A,0))</f>
        <v>111200</v>
      </c>
      <c r="W782" s="23">
        <v>0</v>
      </c>
      <c r="X782" s="3" t="s">
        <v>1319</v>
      </c>
      <c r="Y782" s="23">
        <v>1120001</v>
      </c>
      <c r="Z782" s="23">
        <v>444000</v>
      </c>
      <c r="AA782" s="27" t="str">
        <f>IF($E782=2,INDEX(Sheet2!Q:Q,MATCH($C782,Sheet2!$A:$A,0)+2),IF(OR(N782=3,N782=8,N782=13,,N782=38),INDEX(Sheet2!$AC:$AC,MATCH($N782,Sheet2!$AA:$AA,0))&amp;O782,INDEX(Sheet2!$AC:$AC,MATCH($N782,Sheet2!$AA:$AA,0))&amp;(O782/10)&amp;"%"))</f>
        <v>战斗开始时增加&lt;color=#e56000&gt;20%&lt;/color&gt;的生命</v>
      </c>
    </row>
    <row r="783" spans="1:27">
      <c r="A783" s="23" t="s">
        <v>53</v>
      </c>
      <c r="B783" s="23">
        <f t="shared" si="43"/>
        <v>3822</v>
      </c>
      <c r="C783" s="3">
        <v>38</v>
      </c>
      <c r="D783" s="3">
        <v>22</v>
      </c>
      <c r="E783" s="3">
        <f t="shared" si="40"/>
        <v>1</v>
      </c>
      <c r="F783" s="3">
        <f>IF(AND($D783=1,$E783=1),VLOOKUP($C783,Sheet2!$A:$J,3,0),IF($E783=2,INDEX(Sheet2!G:G,MATCH($C783,Sheet2!$A:$A,0)+2),F782))</f>
        <v>3801</v>
      </c>
      <c r="G783" s="3">
        <f>IF(AND($D783=1,$E783=1),VLOOKUP($C783,Sheet2!$A:$J,4,0),IF($E783=2,INDEX(Sheet2!H:H,MATCH($C783,Sheet2!$A:$A,0)+2),G782))</f>
        <v>3806</v>
      </c>
      <c r="H783" s="3">
        <f>IF(AND($D783=1,$E783=1),VLOOKUP($C783,Sheet2!$A:$J,5,0),IF($E783=2,INDEX(Sheet2!I:I,MATCH($C783,Sheet2!$A:$A,0)+2),H782))</f>
        <v>3803</v>
      </c>
      <c r="I783" s="3">
        <f>IF(AND($D783=1,$E783=1),VLOOKUP($C783,Sheet2!$A:$J,6,0),IF($E783=2,INDEX(Sheet2!J:J,MATCH($C783,Sheet2!$A:$A,0)+2),I782))</f>
        <v>0</v>
      </c>
      <c r="K783" s="31">
        <v>0</v>
      </c>
      <c r="L783" s="31">
        <v>0</v>
      </c>
      <c r="M783" s="31">
        <v>0</v>
      </c>
      <c r="N783" s="27">
        <f>VLOOKUP(B783,Sheet5!$D:$G,3,0)</f>
        <v>13</v>
      </c>
      <c r="O783" s="27">
        <f>VLOOKUP(B783,Sheet5!$D:$G,4,0)</f>
        <v>42</v>
      </c>
      <c r="P783" s="27" t="s">
        <v>54</v>
      </c>
      <c r="Q783" s="27">
        <f>IFERROR(VLOOKUP(R783,Sheet2!V:X,3,FALSE),VLOOKUP(B783,Sheet5!D:H,5,0))</f>
        <v>340020005</v>
      </c>
      <c r="R783" s="27" t="str">
        <f>IF($E783=2,INDEX(Sheet2!P:P,MATCH($C783,Sheet2!$A:$A,0)),INDEX(Sheet2!$AB:$AB,MATCH($N783,Sheet2!$AA:$AA,0)))</f>
        <v>防御强化</v>
      </c>
      <c r="S783" s="27" t="str">
        <f>IF($E783=2,INDEX(Sheet2!Q:Q,MATCH($C783,Sheet2!$A:$A,0)),IF(OR(N783=3,N783=8,N783=13,,N783=38),INDEX(Sheet2!$AC:$AC,MATCH($N783,Sheet2!$AA:$AA,0))&amp;O783,INDEX(Sheet2!$AC:$AC,MATCH($N783,Sheet2!$AA:$AA,0))&amp;(O783/10)&amp;"%"))</f>
        <v>觉醒后基础防御力增加42</v>
      </c>
      <c r="T783" s="3" t="str">
        <f>INDEX(Sheet6!G:G,MATCH(B783,Sheet6!A:A,0))</f>
        <v>1210008,7|1430003,9</v>
      </c>
      <c r="U783" s="3">
        <v>1120001</v>
      </c>
      <c r="V783" s="3">
        <f>INDEX(Sheet6!H:H,MATCH(B783,Sheet6!A:A,0))</f>
        <v>20750</v>
      </c>
      <c r="W783" s="23">
        <v>0</v>
      </c>
      <c r="X783" s="3" t="s">
        <v>1365</v>
      </c>
      <c r="Y783" s="23">
        <v>1120001</v>
      </c>
      <c r="Z783" s="23">
        <v>66000</v>
      </c>
      <c r="AA783" s="27" t="str">
        <f>IF($E783=2,INDEX(Sheet2!Q:Q,MATCH($C783,Sheet2!$A:$A,0)),IF(OR(N783=3,N783=8,N783=13,,N783=38),INDEX(Sheet2!$AC:$AC,MATCH($N783,Sheet2!$AA:$AA,0))&amp;O783,INDEX(Sheet2!$AC:$AC,MATCH($N783,Sheet2!$AA:$AA,0))&amp;(O783/10)&amp;"%"))</f>
        <v>觉醒后基础防御力增加42</v>
      </c>
    </row>
    <row r="784" spans="1:27">
      <c r="A784" s="23" t="s">
        <v>53</v>
      </c>
      <c r="B784" s="23">
        <f t="shared" si="43"/>
        <v>3823</v>
      </c>
      <c r="C784" s="3">
        <v>38</v>
      </c>
      <c r="D784" s="3">
        <v>23</v>
      </c>
      <c r="E784" s="3">
        <f t="shared" si="40"/>
        <v>1</v>
      </c>
      <c r="F784" s="3">
        <f>IF(AND($D784=1,$E784=1),VLOOKUP($C784,Sheet2!$A:$J,3,0),IF($E784=2,INDEX(Sheet2!G:G,MATCH($C784,Sheet2!$A:$A,0)+2),F783))</f>
        <v>3801</v>
      </c>
      <c r="G784" s="3">
        <f>IF(AND($D784=1,$E784=1),VLOOKUP($C784,Sheet2!$A:$J,4,0),IF($E784=2,INDEX(Sheet2!H:H,MATCH($C784,Sheet2!$A:$A,0)+2),G783))</f>
        <v>3806</v>
      </c>
      <c r="H784" s="3">
        <f>IF(AND($D784=1,$E784=1),VLOOKUP($C784,Sheet2!$A:$J,5,0),IF($E784=2,INDEX(Sheet2!I:I,MATCH($C784,Sheet2!$A:$A,0)+2),H783))</f>
        <v>3803</v>
      </c>
      <c r="I784" s="3">
        <f>IF(AND($D784=1,$E784=1),VLOOKUP($C784,Sheet2!$A:$J,6,0),IF($E784=2,INDEX(Sheet2!J:J,MATCH($C784,Sheet2!$A:$A,0)+2),I783))</f>
        <v>0</v>
      </c>
      <c r="K784" s="31">
        <v>0</v>
      </c>
      <c r="L784" s="31">
        <v>0</v>
      </c>
      <c r="M784" s="31">
        <v>0</v>
      </c>
      <c r="N784" s="27">
        <f>VLOOKUP(B784,Sheet5!$D:$G,3,0)</f>
        <v>3</v>
      </c>
      <c r="O784" s="27">
        <f>VLOOKUP(B784,Sheet5!$D:$G,4,0)</f>
        <v>384</v>
      </c>
      <c r="P784" s="27" t="s">
        <v>55</v>
      </c>
      <c r="Q784" s="27">
        <f>IFERROR(VLOOKUP(R784,Sheet2!V:X,3,FALSE),VLOOKUP(B784,Sheet5!D:H,5,0))</f>
        <v>340020009</v>
      </c>
      <c r="R784" s="27" t="str">
        <f>IF(E784=2,INDEX(Sheet2!P:P,MATCH(C784,Sheet2!A:A,0)),INDEX(Sheet2!AB:AB,MATCH(N784,Sheet2!AA:AA,0)))</f>
        <v>生命强化</v>
      </c>
      <c r="S784" s="27" t="str">
        <f>IF($E784=2,INDEX(Sheet2!Q:Q,MATCH($C784,Sheet2!$A:$A,0)),IF(OR(N784=3,N784=8,N784=13,,N784=38),INDEX(Sheet2!$AC:$AC,MATCH($N784,Sheet2!$AA:$AA,0))&amp;O784,INDEX(Sheet2!$AC:$AC,MATCH($N784,Sheet2!$AA:$AA,0))&amp;(O784/10)&amp;"%"))</f>
        <v>觉醒后基础生命上限增加384</v>
      </c>
      <c r="T784" s="3" t="str">
        <f>INDEX(Sheet6!G:G,MATCH(B784,Sheet6!A:A,0))</f>
        <v>1210008,9|1430003,18</v>
      </c>
      <c r="U784" s="3">
        <v>1120001</v>
      </c>
      <c r="V784" s="3">
        <f>INDEX(Sheet6!H:H,MATCH(B784,Sheet6!A:A,0))</f>
        <v>24000</v>
      </c>
      <c r="W784" s="23">
        <v>0</v>
      </c>
      <c r="X784" s="3" t="s">
        <v>1316</v>
      </c>
      <c r="Y784" s="23">
        <v>1120001</v>
      </c>
      <c r="Z784" s="23">
        <v>76000</v>
      </c>
      <c r="AA784" s="27" t="str">
        <f>IF($E784=2,INDEX(Sheet2!Q:Q,MATCH($C784,Sheet2!$A:$A,0)),IF(OR(N784=3,N784=8,N784=13,,N784=38),INDEX(Sheet2!$AC:$AC,MATCH($N784,Sheet2!$AA:$AA,0))&amp;O784,INDEX(Sheet2!$AC:$AC,MATCH($N784,Sheet2!$AA:$AA,0))&amp;(O784/10)&amp;"%"))</f>
        <v>觉醒后基础生命上限增加384</v>
      </c>
    </row>
    <row r="785" spans="1:27">
      <c r="A785" s="23" t="s">
        <v>53</v>
      </c>
      <c r="B785" s="23">
        <f t="shared" si="43"/>
        <v>3824</v>
      </c>
      <c r="C785" s="3">
        <v>38</v>
      </c>
      <c r="D785" s="3">
        <v>24</v>
      </c>
      <c r="E785" s="3">
        <f t="shared" si="40"/>
        <v>1</v>
      </c>
      <c r="F785" s="3">
        <f>IF(AND($D785=1,$E785=1),VLOOKUP($C785,Sheet2!$A:$J,3,0),IF($E785=2,INDEX(Sheet2!G:G,MATCH($C785,Sheet2!$A:$A,0)+2),F784))</f>
        <v>3801</v>
      </c>
      <c r="G785" s="3">
        <f>IF(AND($D785=1,$E785=1),VLOOKUP($C785,Sheet2!$A:$J,4,0),IF($E785=2,INDEX(Sheet2!H:H,MATCH($C785,Sheet2!$A:$A,0)+2),G784))</f>
        <v>3806</v>
      </c>
      <c r="H785" s="3">
        <f>IF(AND($D785=1,$E785=1),VLOOKUP($C785,Sheet2!$A:$J,5,0),IF($E785=2,INDEX(Sheet2!I:I,MATCH($C785,Sheet2!$A:$A,0)+2),H784))</f>
        <v>3803</v>
      </c>
      <c r="I785" s="3">
        <f>IF(AND($D785=1,$E785=1),VLOOKUP($C785,Sheet2!$A:$J,6,0),IF($E785=2,INDEX(Sheet2!J:J,MATCH($C785,Sheet2!$A:$A,0)+2),I784))</f>
        <v>0</v>
      </c>
      <c r="K785" s="31">
        <v>0</v>
      </c>
      <c r="L785" s="31">
        <v>0</v>
      </c>
      <c r="M785" s="31">
        <v>0</v>
      </c>
      <c r="N785" s="27">
        <f>VLOOKUP(B785,Sheet5!$D:$G,3,0)</f>
        <v>13</v>
      </c>
      <c r="O785" s="27">
        <f>VLOOKUP(B785,Sheet5!$D:$G,4,0)</f>
        <v>42</v>
      </c>
      <c r="P785" s="27" t="s">
        <v>56</v>
      </c>
      <c r="Q785" s="27">
        <f>IFERROR(VLOOKUP(R785,Sheet2!V:X,3,FALSE),VLOOKUP(B785,Sheet5!D:H,5,0))</f>
        <v>340020005</v>
      </c>
      <c r="R785" s="27" t="str">
        <f>IF(E785=2,INDEX(Sheet2!P:P,MATCH(C785,Sheet2!A:A,0)),INDEX(Sheet2!AB:AB,MATCH(N785,Sheet2!AA:AA,0)))</f>
        <v>防御强化</v>
      </c>
      <c r="S785" s="27" t="str">
        <f>IF($E785=2,INDEX(Sheet2!Q:Q,MATCH($C785,Sheet2!$A:$A,0)),IF(OR(N785=3,N785=8,N785=13,,N785=38),INDEX(Sheet2!$AC:$AC,MATCH($N785,Sheet2!$AA:$AA,0))&amp;O785,INDEX(Sheet2!$AC:$AC,MATCH($N785,Sheet2!$AA:$AA,0))&amp;(O785/10)&amp;"%"))</f>
        <v>觉醒后基础防御力增加42</v>
      </c>
      <c r="T785" s="3" t="str">
        <f>INDEX(Sheet6!G:G,MATCH(B785,Sheet6!A:A,0))</f>
        <v>1210008,11|1430003,27</v>
      </c>
      <c r="U785" s="3">
        <v>1120001</v>
      </c>
      <c r="V785" s="3">
        <f>INDEX(Sheet6!H:H,MATCH(B785,Sheet6!A:A,0))</f>
        <v>36000</v>
      </c>
      <c r="W785" s="23">
        <v>0</v>
      </c>
      <c r="X785" s="3" t="s">
        <v>1366</v>
      </c>
      <c r="Y785" s="23">
        <v>1120001</v>
      </c>
      <c r="Z785" s="23">
        <v>115000</v>
      </c>
      <c r="AA785" s="27" t="str">
        <f>IF($E785=2,INDEX(Sheet2!Q:Q,MATCH($C785,Sheet2!$A:$A,0)),IF(OR(N785=3,N785=8,N785=13,,N785=38),INDEX(Sheet2!$AC:$AC,MATCH($N785,Sheet2!$AA:$AA,0))&amp;O785,INDEX(Sheet2!$AC:$AC,MATCH($N785,Sheet2!$AA:$AA,0))&amp;(O785/10)&amp;"%"))</f>
        <v>觉醒后基础防御力增加42</v>
      </c>
    </row>
    <row r="786" spans="1:27">
      <c r="A786" s="23" t="s">
        <v>53</v>
      </c>
      <c r="B786" s="23">
        <f t="shared" si="43"/>
        <v>3825</v>
      </c>
      <c r="C786" s="3">
        <v>38</v>
      </c>
      <c r="D786" s="3">
        <v>25</v>
      </c>
      <c r="E786" s="3">
        <f t="shared" si="40"/>
        <v>1</v>
      </c>
      <c r="F786" s="3">
        <f>IF(AND($D786=1,$E786=1),VLOOKUP($C786,Sheet2!$A:$J,3,0),IF($E786=2,INDEX(Sheet2!G:G,MATCH($C786,Sheet2!$A:$A,0)+2),F785))</f>
        <v>3801</v>
      </c>
      <c r="G786" s="3">
        <f>IF(AND($D786=1,$E786=1),VLOOKUP($C786,Sheet2!$A:$J,4,0),IF($E786=2,INDEX(Sheet2!H:H,MATCH($C786,Sheet2!$A:$A,0)+2),G785))</f>
        <v>3806</v>
      </c>
      <c r="H786" s="3">
        <f>IF(AND($D786=1,$E786=1),VLOOKUP($C786,Sheet2!$A:$J,5,0),IF($E786=2,INDEX(Sheet2!I:I,MATCH($C786,Sheet2!$A:$A,0)+2),H785))</f>
        <v>3803</v>
      </c>
      <c r="I786" s="3">
        <f>IF(AND($D786=1,$E786=1),VLOOKUP($C786,Sheet2!$A:$J,6,0),IF($E786=2,INDEX(Sheet2!J:J,MATCH($C786,Sheet2!$A:$A,0)+2),I785))</f>
        <v>0</v>
      </c>
      <c r="K786" s="31">
        <v>0</v>
      </c>
      <c r="L786" s="31">
        <v>0</v>
      </c>
      <c r="M786" s="31">
        <v>0</v>
      </c>
      <c r="N786" s="27">
        <f>VLOOKUP(B786,Sheet5!$D:$G,3,0)</f>
        <v>33</v>
      </c>
      <c r="O786" s="27">
        <f>VLOOKUP(B786,Sheet5!$D:$G,4,0)</f>
        <v>32</v>
      </c>
      <c r="P786" s="27" t="s">
        <v>57</v>
      </c>
      <c r="Q786" s="27">
        <f>IFERROR(VLOOKUP(R786,Sheet2!V:X,3,FALSE),VLOOKUP(B786,Sheet5!D:H,5,0))</f>
        <v>340020003</v>
      </c>
      <c r="R786" s="27" t="str">
        <f>IF(E786=2,INDEX(Sheet2!P:P,MATCH(C786,Sheet2!A:A,0)),INDEX(Sheet2!AB:AB,MATCH(N786,Sheet2!AA:AA,0)))</f>
        <v>抵抗强化</v>
      </c>
      <c r="S786" s="27" t="str">
        <f>IF($E786=2,INDEX(Sheet2!Q:Q,MATCH($C786,Sheet2!$A:$A,0)),IF(OR(N786=3,N786=8,N786=13,,N786=38),INDEX(Sheet2!$AC:$AC,MATCH($N786,Sheet2!$AA:$AA,0))&amp;O786,INDEX(Sheet2!$AC:$AC,MATCH($N786,Sheet2!$AA:$AA,0))&amp;(O786/10)&amp;"%"))</f>
        <v>觉醒后基础效果抵抗增加3.2%</v>
      </c>
      <c r="T786" s="3" t="str">
        <f>INDEX(Sheet6!G:G,MATCH(B786,Sheet6!A:A,0))</f>
        <v>1210008,17|1430003,36</v>
      </c>
      <c r="U786" s="3">
        <v>1120001</v>
      </c>
      <c r="V786" s="3">
        <f>INDEX(Sheet6!H:H,MATCH(B786,Sheet6!A:A,0))</f>
        <v>53750</v>
      </c>
      <c r="W786" s="23">
        <v>0</v>
      </c>
      <c r="X786" s="3" t="s">
        <v>1367</v>
      </c>
      <c r="Y786" s="23">
        <v>1120001</v>
      </c>
      <c r="Z786" s="23">
        <v>172000</v>
      </c>
      <c r="AA786" s="27" t="str">
        <f>IF($E786=2,INDEX(Sheet2!Q:Q,MATCH($C786,Sheet2!$A:$A,0)),IF(OR(N786=3,N786=8,N786=13,,N786=38),INDEX(Sheet2!$AC:$AC,MATCH($N786,Sheet2!$AA:$AA,0))&amp;O786,INDEX(Sheet2!$AC:$AC,MATCH($N786,Sheet2!$AA:$AA,0))&amp;(O786/10)&amp;"%"))</f>
        <v>觉醒后基础效果抵抗增加3.2%</v>
      </c>
    </row>
    <row r="787" spans="1:27">
      <c r="A787" s="23" t="s">
        <v>53</v>
      </c>
      <c r="B787" s="23">
        <f t="shared" si="43"/>
        <v>3826</v>
      </c>
      <c r="C787" s="3">
        <v>38</v>
      </c>
      <c r="D787" s="3">
        <v>26</v>
      </c>
      <c r="E787" s="3">
        <f t="shared" si="40"/>
        <v>1</v>
      </c>
      <c r="F787" s="3">
        <f>IF(AND($D787=1,$E787=1),VLOOKUP($C787,Sheet2!$A:$J,3,0),IF($E787=2,INDEX(Sheet2!G:G,MATCH($C787,Sheet2!$A:$A,0)+2),F786))</f>
        <v>3801</v>
      </c>
      <c r="G787" s="3">
        <f>IF(AND($D787=1,$E787=1),VLOOKUP($C787,Sheet2!$A:$J,4,0),IF($E787=2,INDEX(Sheet2!H:H,MATCH($C787,Sheet2!$A:$A,0)+2),G786))</f>
        <v>3806</v>
      </c>
      <c r="H787" s="3">
        <f>IF(AND($D787=1,$E787=1),VLOOKUP($C787,Sheet2!$A:$J,5,0),IF($E787=2,INDEX(Sheet2!I:I,MATCH($C787,Sheet2!$A:$A,0)+2),H786))</f>
        <v>3803</v>
      </c>
      <c r="I787" s="3">
        <f>IF(AND($D787=1,$E787=1),VLOOKUP($C787,Sheet2!$A:$J,6,0),IF($E787=2,INDEX(Sheet2!J:J,MATCH($C787,Sheet2!$A:$A,0)+2),I786))</f>
        <v>0</v>
      </c>
      <c r="K787" s="31">
        <v>0</v>
      </c>
      <c r="L787" s="31">
        <v>0</v>
      </c>
      <c r="M787" s="31">
        <v>0</v>
      </c>
      <c r="N787" s="27">
        <f>VLOOKUP(B787,Sheet5!$D:$G,3,0)</f>
        <v>13</v>
      </c>
      <c r="O787" s="27">
        <f>VLOOKUP(B787,Sheet5!$D:$G,4,0)</f>
        <v>84</v>
      </c>
      <c r="P787" s="27" t="s">
        <v>58</v>
      </c>
      <c r="Q787" s="27">
        <f>IFERROR(VLOOKUP(R787,Sheet2!V:X,3,FALSE),VLOOKUP(B787,Sheet5!D:H,5,0))</f>
        <v>340020004</v>
      </c>
      <c r="R787" s="27" t="str">
        <f>IF(E787=2,INDEX(Sheet2!P:P,MATCH(C787,Sheet2!A:A,0)),INDEX(Sheet2!AB:AB,MATCH(N787,Sheet2!AA:AA,0)))</f>
        <v>防御强化</v>
      </c>
      <c r="S787" s="27" t="str">
        <f>IF($E787=2,INDEX(Sheet2!Q:Q,MATCH($C787,Sheet2!$A:$A,0)),IF(OR(N787=3,N787=8,N787=13,,N787=38),INDEX(Sheet2!$AC:$AC,MATCH($N787,Sheet2!$AA:$AA,0))&amp;O787,INDEX(Sheet2!$AC:$AC,MATCH($N787,Sheet2!$AA:$AA,0))&amp;(O787/10)&amp;"%"))</f>
        <v>觉醒后基础防御力增加84</v>
      </c>
      <c r="T787" s="3" t="str">
        <f>INDEX(Sheet6!G:G,MATCH(B787,Sheet6!A:A,0))</f>
        <v>1210008,20|1430003,45</v>
      </c>
      <c r="U787" s="3">
        <v>1120001</v>
      </c>
      <c r="V787" s="3">
        <f>INDEX(Sheet6!H:H,MATCH(B787,Sheet6!A:A,0))</f>
        <v>75000</v>
      </c>
      <c r="W787" s="23">
        <v>0</v>
      </c>
      <c r="X787" s="3" t="s">
        <v>1368</v>
      </c>
      <c r="Y787" s="23">
        <v>1120001</v>
      </c>
      <c r="Z787" s="23">
        <v>240000</v>
      </c>
      <c r="AA787" s="27" t="str">
        <f>IF($E787=2,INDEX(Sheet2!Q:Q,MATCH($C787,Sheet2!$A:$A,0)),IF(OR(N787=3,N787=8,N787=13,,N787=38),INDEX(Sheet2!$AC:$AC,MATCH($N787,Sheet2!$AA:$AA,0))&amp;O787,INDEX(Sheet2!$AC:$AC,MATCH($N787,Sheet2!$AA:$AA,0))&amp;(O787/10)&amp;"%"))</f>
        <v>觉醒后基础防御力增加84</v>
      </c>
    </row>
    <row r="788" spans="1:27">
      <c r="A788" s="23" t="s">
        <v>53</v>
      </c>
      <c r="B788" s="23">
        <f t="shared" si="43"/>
        <v>3827</v>
      </c>
      <c r="C788" s="3">
        <v>38</v>
      </c>
      <c r="D788" s="3">
        <v>27</v>
      </c>
      <c r="E788" s="3">
        <f t="shared" si="40"/>
        <v>1</v>
      </c>
      <c r="F788" s="3">
        <f>IF(AND($D788=1,$E788=1),VLOOKUP($C788,Sheet2!$A:$J,3,0),IF($E788=2,INDEX(Sheet2!G:G,MATCH($C788,Sheet2!$A:$A,0)+2),F787))</f>
        <v>3801</v>
      </c>
      <c r="G788" s="3">
        <f>IF(AND($D788=1,$E788=1),VLOOKUP($C788,Sheet2!$A:$J,4,0),IF($E788=2,INDEX(Sheet2!H:H,MATCH($C788,Sheet2!$A:$A,0)+2),G787))</f>
        <v>3806</v>
      </c>
      <c r="H788" s="3">
        <f>IF(AND($D788=1,$E788=1),VLOOKUP($C788,Sheet2!$A:$J,5,0),IF($E788=2,INDEX(Sheet2!I:I,MATCH($C788,Sheet2!$A:$A,0)+2),H787))</f>
        <v>3803</v>
      </c>
      <c r="I788" s="3">
        <f>IF(AND($D788=1,$E788=1),VLOOKUP($C788,Sheet2!$A:$J,6,0),IF($E788=2,INDEX(Sheet2!J:J,MATCH($C788,Sheet2!$A:$A,0)+2),I787))</f>
        <v>0</v>
      </c>
      <c r="K788" s="31">
        <v>0</v>
      </c>
      <c r="L788" s="31">
        <v>0</v>
      </c>
      <c r="M788" s="31">
        <v>0</v>
      </c>
      <c r="N788" s="27">
        <f>VLOOKUP(B788,Sheet5!$D:$G,3,0)</f>
        <v>3</v>
      </c>
      <c r="O788" s="27">
        <f>VLOOKUP(B788,Sheet5!$D:$G,4,0)</f>
        <v>768</v>
      </c>
      <c r="P788" s="27" t="s">
        <v>59</v>
      </c>
      <c r="Q788" s="27">
        <f>IFERROR(VLOOKUP(R788,Sheet2!V:X,3,FALSE),VLOOKUP(B788,Sheet5!D:H,5,0))</f>
        <v>340020010</v>
      </c>
      <c r="R788" s="27" t="str">
        <f>IF(E788=2,INDEX(Sheet2!P:P,MATCH(C788,Sheet2!A:A,0)),INDEX(Sheet2!AB:AB,MATCH(N788,Sheet2!AA:AA,0)))</f>
        <v>生命强化</v>
      </c>
      <c r="S788" s="27" t="str">
        <f>IF($E788=2,INDEX(Sheet2!Q:Q,MATCH($C788,Sheet2!$A:$A,0)),IF(OR(N788=3,N788=8,N788=13,,N788=38),INDEX(Sheet2!$AC:$AC,MATCH($N788,Sheet2!$AA:$AA,0))&amp;O788,INDEX(Sheet2!$AC:$AC,MATCH($N788,Sheet2!$AA:$AA,0))&amp;(O788/10)&amp;"%"))</f>
        <v>觉醒后基础生命上限增加768</v>
      </c>
      <c r="T788" s="3" t="str">
        <f>INDEX(Sheet6!G:G,MATCH(B788,Sheet6!A:A,0))</f>
        <v>1210008,23|1430003,54</v>
      </c>
      <c r="U788" s="3">
        <v>1120001</v>
      </c>
      <c r="V788" s="3">
        <f>INDEX(Sheet6!H:H,MATCH(B788,Sheet6!A:A,0))</f>
        <v>103000</v>
      </c>
      <c r="W788" s="23">
        <v>0</v>
      </c>
      <c r="X788" s="3" t="s">
        <v>1369</v>
      </c>
      <c r="Y788" s="23">
        <v>1120001</v>
      </c>
      <c r="Z788" s="23">
        <v>329000</v>
      </c>
      <c r="AA788" s="27" t="str">
        <f>IF($E788=2,INDEX(Sheet2!Q:Q,MATCH($C788,Sheet2!$A:$A,0)),IF(OR(N788=3,N788=8,N788=13,,N788=38),INDEX(Sheet2!$AC:$AC,MATCH($N788,Sheet2!$AA:$AA,0))&amp;O788,INDEX(Sheet2!$AC:$AC,MATCH($N788,Sheet2!$AA:$AA,0))&amp;(O788/10)&amp;"%"))</f>
        <v>觉醒后基础生命上限增加768</v>
      </c>
    </row>
    <row r="789" spans="1:27">
      <c r="A789" s="23" t="s">
        <v>53</v>
      </c>
      <c r="B789" s="23">
        <f t="shared" si="43"/>
        <v>3828</v>
      </c>
      <c r="C789" s="3">
        <v>38</v>
      </c>
      <c r="D789" s="3">
        <v>28</v>
      </c>
      <c r="E789" s="3">
        <f t="shared" si="40"/>
        <v>1</v>
      </c>
      <c r="F789" s="3">
        <f>IF(AND($D789=1,$E789=1),VLOOKUP($C789,Sheet2!$A:$J,3,0),IF($E789=2,INDEX(Sheet2!G:G,MATCH($C789,Sheet2!$A:$A,0)+3),F788))</f>
        <v>3801</v>
      </c>
      <c r="G789" s="3">
        <f>IF(AND($D789=1,$E789=1),VLOOKUP($C789,Sheet2!$A:$J,4,0),IF($E789=2,INDEX(Sheet2!H:H,MATCH($C789,Sheet2!$A:$A,0)+3),G788))</f>
        <v>3806</v>
      </c>
      <c r="H789" s="3">
        <f>IF(AND($D789=1,$E789=1),VLOOKUP($C789,Sheet2!$A:$J,5,0),IF($E789=2,INDEX(Sheet2!I:I,MATCH($C789,Sheet2!$A:$A,0)+3),H788))</f>
        <v>3803</v>
      </c>
      <c r="I789" s="3">
        <f>IF(AND($D789=1,$E789=1),VLOOKUP($C789,Sheet2!$A:$J,6,0),IF($E789=2,INDEX(Sheet2!J:J,MATCH($C789,Sheet2!$A:$A,0)+3),I788))</f>
        <v>0</v>
      </c>
      <c r="K789" s="31">
        <v>0</v>
      </c>
      <c r="L789" s="31">
        <v>0</v>
      </c>
      <c r="M789" s="31">
        <v>0</v>
      </c>
      <c r="N789" s="27">
        <f>VLOOKUP(B789,Sheet5!$D:$G,3,0)</f>
        <v>4</v>
      </c>
      <c r="O789" s="27">
        <f>VLOOKUP(B789,Sheet5!$D:$G,4,0)</f>
        <v>50</v>
      </c>
      <c r="P789" s="27" t="s">
        <v>60</v>
      </c>
      <c r="Q789" s="27">
        <f>IFERROR(VLOOKUP(R789,Sheet2!V:X,3,FALSE),VLOOKUP(B789,Sheet5!D:H,5,0))</f>
        <v>340020010</v>
      </c>
      <c r="R789" s="27" t="str">
        <f>IF(E789=2,INDEX(Sheet2!P:P,MATCH(C789,Sheet2!A:A,0)+3),INDEX(Sheet2!AB:AB,MATCH(N789,Sheet2!AA:AA,0)))</f>
        <v>生命强化</v>
      </c>
      <c r="S789" s="27" t="str">
        <f>IF($E789=2,INDEX(Sheet2!Q:Q,MATCH($C789,Sheet2!$A:$A,0)+3),IF(OR(N789=3,N789=8,N789=13,,N789=38),INDEX(Sheet2!$AC:$AC,MATCH($N789,Sheet2!$AA:$AA,0))&amp;O789,INDEX(Sheet2!$AC:$AC,MATCH($N789,Sheet2!$AA:$AA,0))&amp;(O789/10)&amp;"%"))</f>
        <v>觉醒后基础生命上限增加5%</v>
      </c>
      <c r="T789" s="3" t="str">
        <f>INDEX(Sheet6!G:G,MATCH(B789,Sheet6!A:A,0))</f>
        <v>1430005,9</v>
      </c>
      <c r="U789" s="3">
        <v>1120001</v>
      </c>
      <c r="V789" s="3">
        <f>INDEX(Sheet6!H:H,MATCH(B789,Sheet6!A:A,0))</f>
        <v>139000</v>
      </c>
      <c r="W789" s="23">
        <v>0</v>
      </c>
      <c r="X789" s="3" t="s">
        <v>1319</v>
      </c>
      <c r="Y789" s="23">
        <v>1120001</v>
      </c>
      <c r="Z789" s="23">
        <v>444000</v>
      </c>
      <c r="AA789" s="27" t="str">
        <f>IF($E789=2,INDEX(Sheet2!Q:Q,MATCH($C789,Sheet2!$A:$A,0)+3),IF(OR(N789=3,N789=8,N789=13,,N789=38),INDEX(Sheet2!$AC:$AC,MATCH($N789,Sheet2!$AA:$AA,0))&amp;O789,INDEX(Sheet2!$AC:$AC,MATCH($N789,Sheet2!$AA:$AA,0))&amp;(O789/10)&amp;"%"))</f>
        <v>觉醒后基础生命上限增加5%</v>
      </c>
    </row>
    <row r="790" spans="1:27">
      <c r="A790" s="23" t="s">
        <v>53</v>
      </c>
      <c r="B790" s="23">
        <f t="shared" si="41"/>
        <v>701</v>
      </c>
      <c r="C790" s="3">
        <v>7</v>
      </c>
      <c r="D790" s="3">
        <v>1</v>
      </c>
      <c r="E790" s="3">
        <f t="shared" si="40"/>
        <v>1</v>
      </c>
      <c r="F790" s="3">
        <f>IF(AND($D790=1,$E790=1),VLOOKUP($C790,Sheet2!$A:$J,3,0),IF($E790=2,INDEX(Sheet2!G:G,MATCH($C790,Sheet2!$A:$A,0)),F789))</f>
        <v>701</v>
      </c>
      <c r="G790" s="3">
        <f>IF(AND($D790=1,$E790=1),VLOOKUP($C790,Sheet2!$A:$J,4,0),IF($E790=2,INDEX(Sheet2!H:H,MATCH($C790,Sheet2!$A:$A,0)),G789))</f>
        <v>702</v>
      </c>
      <c r="H790" s="3">
        <f>IF(AND($D790=1,$E790=1),VLOOKUP($C790,Sheet2!$A:$J,5,0),IF($E790=2,INDEX(Sheet2!I:I,MATCH($C790,Sheet2!$A:$A,0)),H789))</f>
        <v>703</v>
      </c>
      <c r="I790" s="3">
        <f>IF(AND($D790=1,$E790=1),VLOOKUP($C790,Sheet2!$A:$J,6,0),IF($E790=2,INDEX(Sheet2!J:J,MATCH($C790,Sheet2!$A:$A,0)),I789))</f>
        <v>0</v>
      </c>
      <c r="K790" s="31">
        <v>0</v>
      </c>
      <c r="L790" s="31">
        <v>0</v>
      </c>
      <c r="M790" s="31">
        <v>0</v>
      </c>
      <c r="N790" s="27">
        <f>VLOOKUP(B790,Sheet5!$D:$G,3,0)</f>
        <v>8</v>
      </c>
      <c r="O790" s="27">
        <f>VLOOKUP(B790,Sheet5!$D:$G,4,0)</f>
        <v>100</v>
      </c>
      <c r="P790" s="27" t="s">
        <v>54</v>
      </c>
      <c r="Q790" s="27">
        <f>IFERROR(VLOOKUP(R790,Sheet2!V:X,3,FALSE),VLOOKUP(B790,Sheet5!D:H,5,0))</f>
        <v>340020006</v>
      </c>
      <c r="R790" s="27" t="str">
        <f>IF($E790=2,INDEX(Sheet2!P:P,MATCH($C790,Sheet2!$A:$A,0)),INDEX(Sheet2!$AB:$AB,MATCH($N790,Sheet2!$AA:$AA,0)))</f>
        <v>攻击强化</v>
      </c>
      <c r="S790" s="27" t="str">
        <f>IF($E790=2,INDEX(Sheet2!Q:Q,MATCH($C790,Sheet2!$A:$A,0)),IF(OR(N790=3,N790=8,N790=13,,N790=38),INDEX(Sheet2!$AC:$AC,MATCH($N790,Sheet2!$AA:$AA,0))&amp;O790,INDEX(Sheet2!$AC:$AC,MATCH($N790,Sheet2!$AA:$AA,0))&amp;(O790/10)&amp;"%"))</f>
        <v>觉醒后基础攻击力增加100</v>
      </c>
      <c r="T790" s="3" t="str">
        <f>INDEX(Sheet6!G:G,MATCH(B790,Sheet6!A:A,0))</f>
        <v>1210001,40</v>
      </c>
      <c r="U790" s="3">
        <v>1120001</v>
      </c>
      <c r="V790" s="3">
        <f>INDEX(Sheet6!H:H,MATCH(B790,Sheet6!A:A,0))</f>
        <v>13000</v>
      </c>
      <c r="W790" s="23">
        <v>0</v>
      </c>
      <c r="X790" s="3" t="str">
        <f>VLOOKUP(B790,Sheet4!A:N,14,FALSE)</f>
        <v>1210001,20|1210002,10|1210003,10</v>
      </c>
      <c r="Y790" s="23">
        <v>1120001</v>
      </c>
      <c r="Z790" s="23">
        <f t="shared" si="42"/>
        <v>130000</v>
      </c>
      <c r="AA790" s="27" t="str">
        <f>IF($E790=2,INDEX(Sheet2!Q:Q,MATCH($C790,Sheet2!$A:$A,0)),IF(OR(N790=3,N790=8,N790=13,,N790=38),INDEX(Sheet2!$AC:$AC,MATCH($N790,Sheet2!$AA:$AA,0))&amp;O790,INDEX(Sheet2!$AC:$AC,MATCH($N790,Sheet2!$AA:$AA,0))&amp;(O790/10)&amp;"%"))</f>
        <v>觉醒后基础攻击力增加100</v>
      </c>
    </row>
    <row r="791" spans="1:27">
      <c r="A791" s="23" t="s">
        <v>53</v>
      </c>
      <c r="B791" s="23">
        <f t="shared" si="41"/>
        <v>702</v>
      </c>
      <c r="C791" s="3">
        <v>7</v>
      </c>
      <c r="D791" s="3">
        <v>2</v>
      </c>
      <c r="E791" s="3">
        <f t="shared" si="40"/>
        <v>1</v>
      </c>
      <c r="F791" s="3">
        <f>IF(AND($D791=1,$E791=1),VLOOKUP($C791,Sheet2!$A:$J,3,0),IF($E791=2,INDEX(Sheet2!G:G,MATCH($C791,Sheet2!$A:$A,0)),F790))</f>
        <v>701</v>
      </c>
      <c r="G791" s="3">
        <f>IF(AND($D791=1,$E791=1),VLOOKUP($C791,Sheet2!$A:$J,4,0),IF($E791=2,INDEX(Sheet2!H:H,MATCH($C791,Sheet2!$A:$A,0)),G790))</f>
        <v>702</v>
      </c>
      <c r="H791" s="3">
        <f>IF(AND($D791=1,$E791=1),VLOOKUP($C791,Sheet2!$A:$J,5,0),IF($E791=2,INDEX(Sheet2!I:I,MATCH($C791,Sheet2!$A:$A,0)),H790))</f>
        <v>703</v>
      </c>
      <c r="I791" s="3">
        <f>IF(AND($D791=1,$E791=1),VLOOKUP($C791,Sheet2!$A:$J,6,0),IF($E791=2,INDEX(Sheet2!J:J,MATCH($C791,Sheet2!$A:$A,0)),I790))</f>
        <v>0</v>
      </c>
      <c r="K791" s="31">
        <v>0</v>
      </c>
      <c r="L791" s="31">
        <v>0</v>
      </c>
      <c r="M791" s="31">
        <v>0</v>
      </c>
      <c r="N791" s="27">
        <f>VLOOKUP(B791,Sheet5!$D:$G,3,0)</f>
        <v>3</v>
      </c>
      <c r="O791" s="27">
        <f>VLOOKUP(B791,Sheet5!$D:$G,4,0)</f>
        <v>600</v>
      </c>
      <c r="P791" s="27" t="s">
        <v>55</v>
      </c>
      <c r="Q791" s="27">
        <f>IFERROR(VLOOKUP(R791,Sheet2!V:X,3,FALSE),VLOOKUP(B791,Sheet5!D:H,5,0))</f>
        <v>340020009</v>
      </c>
      <c r="R791" s="27" t="str">
        <f>IF(E791=2,INDEX(Sheet2!P:P,MATCH(C791,Sheet2!A:A,0)),INDEX(Sheet2!AB:AB,MATCH(N791,Sheet2!AA:AA,0)))</f>
        <v>生命强化</v>
      </c>
      <c r="S791" s="27" t="str">
        <f>IF($E791=2,INDEX(Sheet2!Q:Q,MATCH($C791,Sheet2!$A:$A,0)),IF(OR(N791=3,N791=8,N791=13,,N791=38),INDEX(Sheet2!$AC:$AC,MATCH($N791,Sheet2!$AA:$AA,0))&amp;O791,INDEX(Sheet2!$AC:$AC,MATCH($N791,Sheet2!$AA:$AA,0))&amp;(O791/10)&amp;"%"))</f>
        <v>觉醒后基础生命上限增加600</v>
      </c>
      <c r="T791" s="3" t="str">
        <f>INDEX(Sheet6!G:G,MATCH(B791,Sheet6!A:A,0))</f>
        <v>1210001,60</v>
      </c>
      <c r="U791" s="3">
        <v>1120001</v>
      </c>
      <c r="V791" s="3">
        <f>INDEX(Sheet6!H:H,MATCH(B791,Sheet6!A:A,0))</f>
        <v>15000</v>
      </c>
      <c r="W791" s="23">
        <v>0</v>
      </c>
      <c r="X791" s="3" t="str">
        <f>VLOOKUP(B791,Sheet4!A:N,14,FALSE)</f>
        <v>1210001,50|1210002,25|1210003,25</v>
      </c>
      <c r="Y791" s="23">
        <v>1120001</v>
      </c>
      <c r="Z791" s="23">
        <f t="shared" si="42"/>
        <v>150000</v>
      </c>
      <c r="AA791" s="27" t="str">
        <f>IF($E791=2,INDEX(Sheet2!Q:Q,MATCH($C791,Sheet2!$A:$A,0)),IF(OR(N791=3,N791=8,N791=13,,N791=38),INDEX(Sheet2!$AC:$AC,MATCH($N791,Sheet2!$AA:$AA,0))&amp;O791,INDEX(Sheet2!$AC:$AC,MATCH($N791,Sheet2!$AA:$AA,0))&amp;(O791/10)&amp;"%"))</f>
        <v>觉醒后基础生命上限增加600</v>
      </c>
    </row>
    <row r="792" spans="1:27">
      <c r="A792" s="23" t="s">
        <v>53</v>
      </c>
      <c r="B792" s="23">
        <f t="shared" si="41"/>
        <v>703</v>
      </c>
      <c r="C792" s="3">
        <v>7</v>
      </c>
      <c r="D792" s="3">
        <v>3</v>
      </c>
      <c r="E792" s="3">
        <f t="shared" si="40"/>
        <v>1</v>
      </c>
      <c r="F792" s="3">
        <f>IF(AND($D792=1,$E792=1),VLOOKUP($C792,Sheet2!$A:$J,3,0),IF($E792=2,INDEX(Sheet2!G:G,MATCH($C792,Sheet2!$A:$A,0)),F791))</f>
        <v>701</v>
      </c>
      <c r="G792" s="3">
        <f>IF(AND($D792=1,$E792=1),VLOOKUP($C792,Sheet2!$A:$J,4,0),IF($E792=2,INDEX(Sheet2!H:H,MATCH($C792,Sheet2!$A:$A,0)),G791))</f>
        <v>702</v>
      </c>
      <c r="H792" s="3">
        <f>IF(AND($D792=1,$E792=1),VLOOKUP($C792,Sheet2!$A:$J,5,0),IF($E792=2,INDEX(Sheet2!I:I,MATCH($C792,Sheet2!$A:$A,0)),H791))</f>
        <v>703</v>
      </c>
      <c r="I792" s="3">
        <f>IF(AND($D792=1,$E792=1),VLOOKUP($C792,Sheet2!$A:$J,6,0),IF($E792=2,INDEX(Sheet2!J:J,MATCH($C792,Sheet2!$A:$A,0)),I791))</f>
        <v>0</v>
      </c>
      <c r="K792" s="31">
        <v>0</v>
      </c>
      <c r="L792" s="31">
        <v>0</v>
      </c>
      <c r="M792" s="31">
        <v>0</v>
      </c>
      <c r="N792" s="27">
        <f>VLOOKUP(B792,Sheet5!$D:$G,3,0)</f>
        <v>18</v>
      </c>
      <c r="O792" s="27">
        <f>VLOOKUP(B792,Sheet5!$D:$G,4,0)</f>
        <v>50</v>
      </c>
      <c r="P792" s="27" t="s">
        <v>56</v>
      </c>
      <c r="Q792" s="27">
        <f>IFERROR(VLOOKUP(R792,Sheet2!V:X,3,FALSE),VLOOKUP(B792,Sheet5!D:H,5,0))</f>
        <v>340020001</v>
      </c>
      <c r="R792" s="27" t="str">
        <f>IF(E792=2,INDEX(Sheet2!P:P,MATCH(C792,Sheet2!A:A,0)),INDEX(Sheet2!AB:AB,MATCH(N792,Sheet2!AA:AA,0)))</f>
        <v>暴击强化</v>
      </c>
      <c r="S792" s="27" t="str">
        <f>IF($E792=2,INDEX(Sheet2!Q:Q,MATCH($C792,Sheet2!$A:$A,0)),IF(OR(N792=3,N792=8,N792=13,,N792=38),INDEX(Sheet2!$AC:$AC,MATCH($N792,Sheet2!$AA:$AA,0))&amp;O792,INDEX(Sheet2!$AC:$AC,MATCH($N792,Sheet2!$AA:$AA,0))&amp;(O792/10)&amp;"%"))</f>
        <v>觉醒后基础暴击增加5%</v>
      </c>
      <c r="T792" s="3" t="str">
        <f>INDEX(Sheet6!G:G,MATCH(B792,Sheet6!A:A,0))</f>
        <v>1210004,24</v>
      </c>
      <c r="U792" s="3">
        <v>1120001</v>
      </c>
      <c r="V792" s="3">
        <f>INDEX(Sheet6!H:H,MATCH(B792,Sheet6!A:A,0))</f>
        <v>22500</v>
      </c>
      <c r="W792" s="23">
        <v>0</v>
      </c>
      <c r="X792" s="3" t="str">
        <f>VLOOKUP(B792,Sheet4!A:N,14,FALSE)</f>
        <v>1210001,90|1210002,45|1210003,45</v>
      </c>
      <c r="Y792" s="23">
        <v>1120001</v>
      </c>
      <c r="Z792" s="23">
        <f t="shared" si="42"/>
        <v>225000</v>
      </c>
      <c r="AA792" s="27" t="str">
        <f>IF($E792=2,INDEX(Sheet2!Q:Q,MATCH($C792,Sheet2!$A:$A,0)),IF(OR(N792=3,N792=8,N792=13,,N792=38),INDEX(Sheet2!$AC:$AC,MATCH($N792,Sheet2!$AA:$AA,0))&amp;O792,INDEX(Sheet2!$AC:$AC,MATCH($N792,Sheet2!$AA:$AA,0))&amp;(O792/10)&amp;"%"))</f>
        <v>觉醒后基础暴击增加5%</v>
      </c>
    </row>
    <row r="793" spans="1:27">
      <c r="A793" s="23" t="s">
        <v>53</v>
      </c>
      <c r="B793" s="23">
        <f t="shared" si="41"/>
        <v>704</v>
      </c>
      <c r="C793" s="3">
        <v>7</v>
      </c>
      <c r="D793" s="3">
        <v>4</v>
      </c>
      <c r="E793" s="3">
        <f t="shared" si="40"/>
        <v>1</v>
      </c>
      <c r="F793" s="3">
        <f>IF(AND($D793=1,$E793=1),VLOOKUP($C793,Sheet2!$A:$J,3,0),IF($E793=2,INDEX(Sheet2!G:G,MATCH($C793,Sheet2!$A:$A,0)),F792))</f>
        <v>701</v>
      </c>
      <c r="G793" s="3">
        <f>IF(AND($D793=1,$E793=1),VLOOKUP($C793,Sheet2!$A:$J,4,0),IF($E793=2,INDEX(Sheet2!H:H,MATCH($C793,Sheet2!$A:$A,0)),G792))</f>
        <v>702</v>
      </c>
      <c r="H793" s="3">
        <f>IF(AND($D793=1,$E793=1),VLOOKUP($C793,Sheet2!$A:$J,5,0),IF($E793=2,INDEX(Sheet2!I:I,MATCH($C793,Sheet2!$A:$A,0)),H792))</f>
        <v>703</v>
      </c>
      <c r="I793" s="3">
        <f>IF(AND($D793=1,$E793=1),VLOOKUP($C793,Sheet2!$A:$J,6,0),IF($E793=2,INDEX(Sheet2!J:J,MATCH($C793,Sheet2!$A:$A,0)),I792))</f>
        <v>0</v>
      </c>
      <c r="K793" s="31">
        <v>0</v>
      </c>
      <c r="L793" s="31">
        <v>0</v>
      </c>
      <c r="M793" s="31">
        <v>0</v>
      </c>
      <c r="N793" s="27">
        <f>VLOOKUP(B793,Sheet5!$D:$G,3,0)</f>
        <v>13</v>
      </c>
      <c r="O793" s="27">
        <f>VLOOKUP(B793,Sheet5!$D:$G,4,0)</f>
        <v>130</v>
      </c>
      <c r="P793" s="27" t="s">
        <v>57</v>
      </c>
      <c r="Q793" s="27">
        <f>IFERROR(VLOOKUP(R793,Sheet2!V:X,3,FALSE),VLOOKUP(B793,Sheet5!D:H,5,0))</f>
        <v>340020004</v>
      </c>
      <c r="R793" s="27" t="str">
        <f>IF(E793=2,INDEX(Sheet2!P:P,MATCH(C793,Sheet2!A:A,0)),INDEX(Sheet2!AB:AB,MATCH(N793,Sheet2!AA:AA,0)))</f>
        <v>防御强化</v>
      </c>
      <c r="S793" s="27" t="str">
        <f>IF($E793=2,INDEX(Sheet2!Q:Q,MATCH($C793,Sheet2!$A:$A,0)),IF(OR(N793=3,N793=8,N793=13,,N793=38),INDEX(Sheet2!$AC:$AC,MATCH($N793,Sheet2!$AA:$AA,0))&amp;O793,INDEX(Sheet2!$AC:$AC,MATCH($N793,Sheet2!$AA:$AA,0))&amp;(O793/10)&amp;"%"))</f>
        <v>觉醒后基础防御力增加130</v>
      </c>
      <c r="T793" s="3" t="str">
        <f>INDEX(Sheet6!G:G,MATCH(B793,Sheet6!A:A,0))</f>
        <v>1210004,32</v>
      </c>
      <c r="U793" s="3">
        <v>1120001</v>
      </c>
      <c r="V793" s="3">
        <f>INDEX(Sheet6!H:H,MATCH(B793,Sheet6!A:A,0))</f>
        <v>33700</v>
      </c>
      <c r="W793" s="23">
        <v>0</v>
      </c>
      <c r="X793" s="3" t="str">
        <f>VLOOKUP(B793,Sheet4!A:N,14,FALSE)</f>
        <v>1210001,140|1210002,70|1210003,70</v>
      </c>
      <c r="Y793" s="23">
        <v>1120001</v>
      </c>
      <c r="Z793" s="23">
        <f t="shared" si="42"/>
        <v>337000</v>
      </c>
      <c r="AA793" s="27" t="str">
        <f>IF($E793=2,INDEX(Sheet2!Q:Q,MATCH($C793,Sheet2!$A:$A,0)),IF(OR(N793=3,N793=8,N793=13,,N793=38),INDEX(Sheet2!$AC:$AC,MATCH($N793,Sheet2!$AA:$AA,0))&amp;O793,INDEX(Sheet2!$AC:$AC,MATCH($N793,Sheet2!$AA:$AA,0))&amp;(O793/10)&amp;"%"))</f>
        <v>觉醒后基础防御力增加130</v>
      </c>
    </row>
    <row r="794" spans="1:27">
      <c r="A794" s="23" t="s">
        <v>53</v>
      </c>
      <c r="B794" s="23">
        <f t="shared" si="41"/>
        <v>705</v>
      </c>
      <c r="C794" s="3">
        <v>7</v>
      </c>
      <c r="D794" s="3">
        <v>5</v>
      </c>
      <c r="E794" s="3">
        <f t="shared" si="40"/>
        <v>1</v>
      </c>
      <c r="F794" s="3">
        <f>IF(AND($D794=1,$E794=1),VLOOKUP($C794,Sheet2!$A:$J,3,0),IF($E794=2,INDEX(Sheet2!G:G,MATCH($C794,Sheet2!$A:$A,0)),F793))</f>
        <v>701</v>
      </c>
      <c r="G794" s="3">
        <f>IF(AND($D794=1,$E794=1),VLOOKUP($C794,Sheet2!$A:$J,4,0),IF($E794=2,INDEX(Sheet2!H:H,MATCH($C794,Sheet2!$A:$A,0)),G793))</f>
        <v>702</v>
      </c>
      <c r="H794" s="3">
        <f>IF(AND($D794=1,$E794=1),VLOOKUP($C794,Sheet2!$A:$J,5,0),IF($E794=2,INDEX(Sheet2!I:I,MATCH($C794,Sheet2!$A:$A,0)),H793))</f>
        <v>703</v>
      </c>
      <c r="I794" s="3">
        <f>IF(AND($D794=1,$E794=1),VLOOKUP($C794,Sheet2!$A:$J,6,0),IF($E794=2,INDEX(Sheet2!J:J,MATCH($C794,Sheet2!$A:$A,0)),I793))</f>
        <v>0</v>
      </c>
      <c r="K794" s="31">
        <v>0</v>
      </c>
      <c r="L794" s="31">
        <v>0</v>
      </c>
      <c r="M794" s="31">
        <v>0</v>
      </c>
      <c r="N794" s="27">
        <f>VLOOKUP(B794,Sheet5!$D:$G,3,0)</f>
        <v>3</v>
      </c>
      <c r="O794" s="27">
        <f>VLOOKUP(B794,Sheet5!$D:$G,4,0)</f>
        <v>1200</v>
      </c>
      <c r="P794" s="27" t="s">
        <v>58</v>
      </c>
      <c r="Q794" s="27">
        <f>IFERROR(VLOOKUP(R794,Sheet2!V:X,3,FALSE),VLOOKUP(B794,Sheet5!D:H,5,0))</f>
        <v>340020010</v>
      </c>
      <c r="R794" s="27" t="str">
        <f>IF(E794=2,INDEX(Sheet2!P:P,MATCH(C794,Sheet2!A:A,0)),INDEX(Sheet2!AB:AB,MATCH(N794,Sheet2!AA:AA,0)))</f>
        <v>生命强化</v>
      </c>
      <c r="S794" s="27" t="str">
        <f>IF($E794=2,INDEX(Sheet2!Q:Q,MATCH($C794,Sheet2!$A:$A,0)),IF(OR(N794=3,N794=8,N794=13,,N794=38),INDEX(Sheet2!$AC:$AC,MATCH($N794,Sheet2!$AA:$AA,0))&amp;O794,INDEX(Sheet2!$AC:$AC,MATCH($N794,Sheet2!$AA:$AA,0))&amp;(O794/10)&amp;"%"))</f>
        <v>觉醒后基础生命上限增加1200</v>
      </c>
      <c r="T794" s="3" t="str">
        <f>INDEX(Sheet6!G:G,MATCH(B794,Sheet6!A:A,0))</f>
        <v>1210007,12</v>
      </c>
      <c r="U794" s="3">
        <v>1120001</v>
      </c>
      <c r="V794" s="3">
        <f>INDEX(Sheet6!H:H,MATCH(B794,Sheet6!A:A,0))</f>
        <v>47100</v>
      </c>
      <c r="W794" s="23">
        <v>0</v>
      </c>
      <c r="X794" s="3" t="str">
        <f>VLOOKUP(B794,Sheet4!A:N,14,FALSE)</f>
        <v>1210001,200|1210002,100|1210003,100</v>
      </c>
      <c r="Y794" s="23">
        <v>1120001</v>
      </c>
      <c r="Z794" s="23">
        <f t="shared" si="42"/>
        <v>471000</v>
      </c>
      <c r="AA794" s="27" t="str">
        <f>IF($E794=2,INDEX(Sheet2!Q:Q,MATCH($C794,Sheet2!$A:$A,0)),IF(OR(N794=3,N794=8,N794=13,,N794=38),INDEX(Sheet2!$AC:$AC,MATCH($N794,Sheet2!$AA:$AA,0))&amp;O794,INDEX(Sheet2!$AC:$AC,MATCH($N794,Sheet2!$AA:$AA,0))&amp;(O794/10)&amp;"%"))</f>
        <v>觉醒后基础生命上限增加1200</v>
      </c>
    </row>
    <row r="795" spans="1:27">
      <c r="A795" s="23" t="s">
        <v>53</v>
      </c>
      <c r="B795" s="23">
        <f t="shared" si="41"/>
        <v>706</v>
      </c>
      <c r="C795" s="3">
        <v>7</v>
      </c>
      <c r="D795" s="3">
        <v>6</v>
      </c>
      <c r="E795" s="3">
        <f t="shared" si="40"/>
        <v>1</v>
      </c>
      <c r="F795" s="3">
        <f>IF(AND($D795=1,$E795=1),VLOOKUP($C795,Sheet2!$A:$J,3,0),IF($E795=2,INDEX(Sheet2!G:G,MATCH($C795,Sheet2!$A:$A,0)),F794))</f>
        <v>701</v>
      </c>
      <c r="G795" s="3">
        <f>IF(AND($D795=1,$E795=1),VLOOKUP($C795,Sheet2!$A:$J,4,0),IF($E795=2,INDEX(Sheet2!H:H,MATCH($C795,Sheet2!$A:$A,0)),G794))</f>
        <v>702</v>
      </c>
      <c r="H795" s="3">
        <f>IF(AND($D795=1,$E795=1),VLOOKUP($C795,Sheet2!$A:$J,5,0),IF($E795=2,INDEX(Sheet2!I:I,MATCH($C795,Sheet2!$A:$A,0)),H794))</f>
        <v>703</v>
      </c>
      <c r="I795" s="3">
        <f>IF(AND($D795=1,$E795=1),VLOOKUP($C795,Sheet2!$A:$J,6,0),IF($E795=2,INDEX(Sheet2!J:J,MATCH($C795,Sheet2!$A:$A,0)),I794))</f>
        <v>0</v>
      </c>
      <c r="K795" s="31">
        <v>0</v>
      </c>
      <c r="L795" s="31">
        <v>0</v>
      </c>
      <c r="M795" s="31">
        <v>0</v>
      </c>
      <c r="N795" s="27">
        <f>VLOOKUP(B795,Sheet5!$D:$G,3,0)</f>
        <v>8</v>
      </c>
      <c r="O795" s="27">
        <f>VLOOKUP(B795,Sheet5!$D:$G,4,0)</f>
        <v>200</v>
      </c>
      <c r="P795" s="27" t="s">
        <v>59</v>
      </c>
      <c r="Q795" s="27">
        <f>IFERROR(VLOOKUP(R795,Sheet2!V:X,3,FALSE),VLOOKUP(B795,Sheet5!D:H,5,0))</f>
        <v>340020007</v>
      </c>
      <c r="R795" s="27" t="str">
        <f>IF(E795=2,INDEX(Sheet2!P:P,MATCH(C795,Sheet2!A:A,0)),INDEX(Sheet2!AB:AB,MATCH(N795,Sheet2!AA:AA,0)))</f>
        <v>攻击强化</v>
      </c>
      <c r="S795" s="27" t="str">
        <f>IF($E795=2,INDEX(Sheet2!Q:Q,MATCH($C795,Sheet2!$A:$A,0)),IF(OR(N795=3,N795=8,N795=13,,N795=38),INDEX(Sheet2!$AC:$AC,MATCH($N795,Sheet2!$AA:$AA,0))&amp;O795,INDEX(Sheet2!$AC:$AC,MATCH($N795,Sheet2!$AA:$AA,0))&amp;(O795/10)&amp;"%"))</f>
        <v>觉醒后基础攻击力增加200</v>
      </c>
      <c r="T795" s="3" t="str">
        <f>INDEX(Sheet6!G:G,MATCH(B795,Sheet6!A:A,0))</f>
        <v>1210007,16</v>
      </c>
      <c r="U795" s="3">
        <v>1120001</v>
      </c>
      <c r="V795" s="3">
        <f>INDEX(Sheet6!H:H,MATCH(B795,Sheet6!A:A,0))</f>
        <v>64500</v>
      </c>
      <c r="W795" s="23">
        <v>0</v>
      </c>
      <c r="X795" s="3" t="str">
        <f>VLOOKUP(B795,Sheet4!A:N,14,FALSE)</f>
        <v>1210001,270|1210002,135|1210003,135</v>
      </c>
      <c r="Y795" s="23">
        <v>1120001</v>
      </c>
      <c r="Z795" s="23">
        <f t="shared" si="42"/>
        <v>645000</v>
      </c>
      <c r="AA795" s="27" t="str">
        <f>IF($E795=2,INDEX(Sheet2!Q:Q,MATCH($C795,Sheet2!$A:$A,0)),IF(OR(N795=3,N795=8,N795=13,,N795=38),INDEX(Sheet2!$AC:$AC,MATCH($N795,Sheet2!$AA:$AA,0))&amp;O795,INDEX(Sheet2!$AC:$AC,MATCH($N795,Sheet2!$AA:$AA,0))&amp;(O795/10)&amp;"%"))</f>
        <v>觉醒后基础攻击力增加200</v>
      </c>
    </row>
    <row r="796" spans="1:27">
      <c r="A796" s="23" t="s">
        <v>53</v>
      </c>
      <c r="B796" s="23">
        <f t="shared" si="41"/>
        <v>707</v>
      </c>
      <c r="C796" s="3">
        <v>7</v>
      </c>
      <c r="D796" s="3">
        <v>7</v>
      </c>
      <c r="E796" s="3">
        <f t="shared" si="40"/>
        <v>2</v>
      </c>
      <c r="F796" s="3">
        <f>IF(AND($D796=1,$E796=1),VLOOKUP($C796,Sheet2!$A:$J,3,0),IF($E796=2,INDEX(Sheet2!G:G,MATCH($C796,Sheet2!$A:$A,0)),F795))</f>
        <v>701</v>
      </c>
      <c r="G796" s="3">
        <f>IF(AND($D796=1,$E796=1),VLOOKUP($C796,Sheet2!$A:$J,4,0),IF($E796=2,INDEX(Sheet2!H:H,MATCH($C796,Sheet2!$A:$A,0)),G795))</f>
        <v>702</v>
      </c>
      <c r="H796" s="3">
        <f>IF(AND($D796=1,$E796=1),VLOOKUP($C796,Sheet2!$A:$J,5,0),IF($E796=2,INDEX(Sheet2!I:I,MATCH($C796,Sheet2!$A:$A,0)),H795))</f>
        <v>703</v>
      </c>
      <c r="I796" s="3">
        <f>IF(AND($D796=1,$E796=1),VLOOKUP($C796,Sheet2!$A:$J,6,0),IF($E796=2,INDEX(Sheet2!J:J,MATCH($C796,Sheet2!$A:$A,0)),I795))</f>
        <v>704</v>
      </c>
      <c r="K796" s="31">
        <v>0</v>
      </c>
      <c r="L796" s="31">
        <v>0</v>
      </c>
      <c r="M796" s="31">
        <v>0</v>
      </c>
      <c r="N796" s="27">
        <f>VLOOKUP(B796,Sheet5!$D:$G,3,0)</f>
        <v>0</v>
      </c>
      <c r="O796" s="27">
        <f>VLOOKUP(B796,Sheet5!$D:$G,4,0)</f>
        <v>0</v>
      </c>
      <c r="P796" s="27" t="s">
        <v>60</v>
      </c>
      <c r="Q796" s="27">
        <f>IFERROR(VLOOKUP(R796,Sheet2!V:X,3,FALSE),VLOOKUP(B796,Sheet5!D:H,5,0))</f>
        <v>311000704</v>
      </c>
      <c r="R796" s="27" t="str">
        <f>IF(E796=2,INDEX(Sheet2!P:P,MATCH(C796,Sheet2!A:A,0)),INDEX(Sheet2!AB:AB,MATCH(N796,Sheet2!AA:AA,0)))</f>
        <v>能源补给</v>
      </c>
      <c r="S796" s="27" t="str">
        <f>IF($E796=2,INDEX(Sheet2!Q:Q,MATCH($C796,Sheet2!$A:$A,0)),IF(OR(N796=3,N796=8,N796=13,,N796=38),INDEX(Sheet2!$AC:$AC,MATCH($N796,Sheet2!$AA:$AA,0))&amp;O796,INDEX(Sheet2!$AC:$AC,MATCH($N796,Sheet2!$AA:$AA,0))&amp;(O796/10)&amp;"%"))</f>
        <v>为我方全体提供&lt;color=#f2b600&gt;能源补给&lt;/color&gt;，使接下来&lt;color=#e56000&gt;&lt;color=#e56000&gt;2&lt;/color&gt;&lt;/color&gt;个我方的回合使用技能时不消耗能量</v>
      </c>
      <c r="T796" s="3" t="str">
        <f>INDEX(Sheet6!G:G,MATCH(B796,Sheet6!A:A,0))</f>
        <v>1210007,20</v>
      </c>
      <c r="U796" s="3">
        <v>1120001</v>
      </c>
      <c r="V796" s="3">
        <f>INDEX(Sheet6!H:H,MATCH(B796,Sheet6!A:A,0))</f>
        <v>87000</v>
      </c>
      <c r="W796" s="23">
        <v>0</v>
      </c>
      <c r="X796" s="3" t="str">
        <f>VLOOKUP(B796,Sheet4!A:N,14,FALSE)</f>
        <v>1210001,350|1210002,175|1210003,175</v>
      </c>
      <c r="Y796" s="23">
        <v>1120001</v>
      </c>
      <c r="Z796" s="23">
        <f t="shared" si="42"/>
        <v>870000</v>
      </c>
      <c r="AA796" s="27" t="str">
        <f>IF($E796=2,INDEX(Sheet2!Q:Q,MATCH($C796,Sheet2!$A:$A,0)),IF(OR(N796=3,N796=8,N796=13,,N796=38),INDEX(Sheet2!$AC:$AC,MATCH($N796,Sheet2!$AA:$AA,0))&amp;O796,INDEX(Sheet2!$AC:$AC,MATCH($N796,Sheet2!$AA:$AA,0))&amp;(O796/10)&amp;"%"))</f>
        <v>为我方全体提供&lt;color=#f2b600&gt;能源补给&lt;/color&gt;，使接下来&lt;color=#e56000&gt;&lt;color=#e56000&gt;2&lt;/color&gt;&lt;/color&gt;个我方的回合使用技能时不消耗能量</v>
      </c>
    </row>
    <row r="797" spans="1:27">
      <c r="A797" s="23" t="s">
        <v>53</v>
      </c>
      <c r="B797" s="23">
        <f t="shared" ref="B797:B817" si="44">C797*100+D797</f>
        <v>708</v>
      </c>
      <c r="C797" s="3">
        <v>7</v>
      </c>
      <c r="D797" s="3">
        <v>8</v>
      </c>
      <c r="E797" s="3">
        <f t="shared" si="40"/>
        <v>1</v>
      </c>
      <c r="F797" s="3">
        <f>IF(AND($D797=1,$E797=1),VLOOKUP($C797,Sheet2!$A:$J,3,0),IF($E797=2,INDEX(Sheet2!G:G,MATCH($C797,Sheet2!$A:$A,0)),F796))</f>
        <v>701</v>
      </c>
      <c r="G797" s="3">
        <f>IF(AND($D797=1,$E797=1),VLOOKUP($C797,Sheet2!$A:$J,4,0),IF($E797=2,INDEX(Sheet2!H:H,MATCH($C797,Sheet2!$A:$A,0)),G796))</f>
        <v>702</v>
      </c>
      <c r="H797" s="3">
        <f>IF(AND($D797=1,$E797=1),VLOOKUP($C797,Sheet2!$A:$J,5,0),IF($E797=2,INDEX(Sheet2!I:I,MATCH($C797,Sheet2!$A:$A,0)),H796))</f>
        <v>703</v>
      </c>
      <c r="I797" s="3">
        <f>IF(AND($D797=1,$E797=1),VLOOKUP($C797,Sheet2!$A:$J,6,0),IF($E797=2,INDEX(Sheet2!J:J,MATCH($C797,Sheet2!$A:$A,0)),I796))</f>
        <v>704</v>
      </c>
      <c r="K797" s="31">
        <v>0</v>
      </c>
      <c r="L797" s="31">
        <v>0</v>
      </c>
      <c r="M797" s="31">
        <v>0</v>
      </c>
      <c r="N797" s="27">
        <f>VLOOKUP(B797,Sheet5!$D:$G,3,0)</f>
        <v>8</v>
      </c>
      <c r="O797" s="27">
        <f>VLOOKUP(B797,Sheet5!$D:$G,4,0)</f>
        <v>100</v>
      </c>
      <c r="P797" s="27" t="s">
        <v>54</v>
      </c>
      <c r="Q797" s="27">
        <f>IFERROR(VLOOKUP(R797,Sheet2!V:X,3,FALSE),VLOOKUP(B797,Sheet5!D:H,5,0))</f>
        <v>340020006</v>
      </c>
      <c r="R797" s="27" t="str">
        <f>IF($E797=2,INDEX(Sheet2!P:P,MATCH($C797,Sheet2!$A:$A,0)),INDEX(Sheet2!$AB:$AB,MATCH($N797,Sheet2!$AA:$AA,0)))</f>
        <v>攻击强化</v>
      </c>
      <c r="S797" s="27" t="str">
        <f>IF($E797=2,INDEX(Sheet2!Q:Q,MATCH($C797,Sheet2!$A:$A,0)),IF(OR(N797=3,N797=8,N797=13,,N797=38),INDEX(Sheet2!$AC:$AC,MATCH($N797,Sheet2!$AA:$AA,0))&amp;O797,INDEX(Sheet2!$AC:$AC,MATCH($N797,Sheet2!$AA:$AA,0))&amp;(O797/10)&amp;"%"))</f>
        <v>觉醒后基础攻击力增加100</v>
      </c>
      <c r="T797" s="3" t="str">
        <f>INDEX(Sheet6!G:G,MATCH(B797,Sheet6!A:A,0))</f>
        <v>1210007,6|1430001,1</v>
      </c>
      <c r="U797" s="3">
        <v>1120001</v>
      </c>
      <c r="V797" s="3">
        <f>INDEX(Sheet6!H:H,MATCH(B797,Sheet6!A:A,0))</f>
        <v>19500</v>
      </c>
      <c r="W797" s="23">
        <v>0</v>
      </c>
      <c r="X797" s="3" t="s">
        <v>1309</v>
      </c>
      <c r="Y797" s="23">
        <v>1120001</v>
      </c>
      <c r="Z797" s="23">
        <v>130000</v>
      </c>
      <c r="AA797" s="27" t="str">
        <f>IF($E797=2,INDEX(Sheet2!Q:Q,MATCH($C797,Sheet2!$A:$A,0)),IF(OR(N797=3,N797=8,N797=13,,N797=38),INDEX(Sheet2!$AC:$AC,MATCH($N797,Sheet2!$AA:$AA,0))&amp;O797,INDEX(Sheet2!$AC:$AC,MATCH($N797,Sheet2!$AA:$AA,0))&amp;(O797/10)&amp;"%"))</f>
        <v>觉醒后基础攻击力增加100</v>
      </c>
    </row>
    <row r="798" spans="1:27">
      <c r="A798" s="23" t="s">
        <v>53</v>
      </c>
      <c r="B798" s="23">
        <f t="shared" si="44"/>
        <v>709</v>
      </c>
      <c r="C798" s="3">
        <v>7</v>
      </c>
      <c r="D798" s="3">
        <v>9</v>
      </c>
      <c r="E798" s="3">
        <f t="shared" si="40"/>
        <v>1</v>
      </c>
      <c r="F798" s="3">
        <f>IF(AND($D798=1,$E798=1),VLOOKUP($C798,Sheet2!$A:$J,3,0),IF($E798=2,INDEX(Sheet2!G:G,MATCH($C798,Sheet2!$A:$A,0)),F797))</f>
        <v>701</v>
      </c>
      <c r="G798" s="3">
        <f>IF(AND($D798=1,$E798=1),VLOOKUP($C798,Sheet2!$A:$J,4,0),IF($E798=2,INDEX(Sheet2!H:H,MATCH($C798,Sheet2!$A:$A,0)),G797))</f>
        <v>702</v>
      </c>
      <c r="H798" s="3">
        <f>IF(AND($D798=1,$E798=1),VLOOKUP($C798,Sheet2!$A:$J,5,0),IF($E798=2,INDEX(Sheet2!I:I,MATCH($C798,Sheet2!$A:$A,0)),H797))</f>
        <v>703</v>
      </c>
      <c r="I798" s="3">
        <f>IF(AND($D798=1,$E798=1),VLOOKUP($C798,Sheet2!$A:$J,6,0),IF($E798=2,INDEX(Sheet2!J:J,MATCH($C798,Sheet2!$A:$A,0)),I797))</f>
        <v>704</v>
      </c>
      <c r="K798" s="31">
        <v>0</v>
      </c>
      <c r="L798" s="31">
        <v>0</v>
      </c>
      <c r="M798" s="31">
        <v>0</v>
      </c>
      <c r="N798" s="27">
        <f>VLOOKUP(B798,Sheet5!$D:$G,3,0)</f>
        <v>3</v>
      </c>
      <c r="O798" s="27">
        <f>VLOOKUP(B798,Sheet5!$D:$G,4,0)</f>
        <v>600</v>
      </c>
      <c r="P798" s="27" t="s">
        <v>55</v>
      </c>
      <c r="Q798" s="27">
        <f>IFERROR(VLOOKUP(R798,Sheet2!V:X,3,FALSE),VLOOKUP(B798,Sheet5!D:H,5,0))</f>
        <v>340020009</v>
      </c>
      <c r="R798" s="27" t="str">
        <f>IF(E798=2,INDEX(Sheet2!P:P,MATCH(C798,Sheet2!A:A,0)),INDEX(Sheet2!AB:AB,MATCH(N798,Sheet2!AA:AA,0)))</f>
        <v>生命强化</v>
      </c>
      <c r="S798" s="27" t="str">
        <f>IF($E798=2,INDEX(Sheet2!Q:Q,MATCH($C798,Sheet2!$A:$A,0)),IF(OR(N798=3,N798=8,N798=13,,N798=38),INDEX(Sheet2!$AC:$AC,MATCH($N798,Sheet2!$AA:$AA,0))&amp;O798,INDEX(Sheet2!$AC:$AC,MATCH($N798,Sheet2!$AA:$AA,0))&amp;(O798/10)&amp;"%"))</f>
        <v>觉醒后基础生命上限增加600</v>
      </c>
      <c r="T798" s="3" t="str">
        <f>INDEX(Sheet6!G:G,MATCH(B798,Sheet6!A:A,0))</f>
        <v>1210007,9|1430001,2</v>
      </c>
      <c r="U798" s="3">
        <v>1120001</v>
      </c>
      <c r="V798" s="3">
        <f>INDEX(Sheet6!H:H,MATCH(B798,Sheet6!A:A,0))</f>
        <v>22500</v>
      </c>
      <c r="W798" s="23">
        <v>0</v>
      </c>
      <c r="X798" s="3" t="s">
        <v>1310</v>
      </c>
      <c r="Y798" s="23">
        <v>1120001</v>
      </c>
      <c r="Z798" s="23">
        <v>150000</v>
      </c>
      <c r="AA798" s="27" t="str">
        <f>IF($E798=2,INDEX(Sheet2!Q:Q,MATCH($C798,Sheet2!$A:$A,0)),IF(OR(N798=3,N798=8,N798=13,,N798=38),INDEX(Sheet2!$AC:$AC,MATCH($N798,Sheet2!$AA:$AA,0))&amp;O798,INDEX(Sheet2!$AC:$AC,MATCH($N798,Sheet2!$AA:$AA,0))&amp;(O798/10)&amp;"%"))</f>
        <v>觉醒后基础生命上限增加600</v>
      </c>
    </row>
    <row r="799" spans="1:27">
      <c r="A799" s="23" t="s">
        <v>53</v>
      </c>
      <c r="B799" s="23">
        <f t="shared" si="44"/>
        <v>710</v>
      </c>
      <c r="C799" s="3">
        <v>7</v>
      </c>
      <c r="D799" s="3">
        <v>10</v>
      </c>
      <c r="E799" s="3">
        <f t="shared" si="40"/>
        <v>1</v>
      </c>
      <c r="F799" s="3">
        <f>IF(AND($D799=1,$E799=1),VLOOKUP($C799,Sheet2!$A:$J,3,0),IF($E799=2,INDEX(Sheet2!G:G,MATCH($C799,Sheet2!$A:$A,0)),F798))</f>
        <v>701</v>
      </c>
      <c r="G799" s="3">
        <f>IF(AND($D799=1,$E799=1),VLOOKUP($C799,Sheet2!$A:$J,4,0),IF($E799=2,INDEX(Sheet2!H:H,MATCH($C799,Sheet2!$A:$A,0)),G798))</f>
        <v>702</v>
      </c>
      <c r="H799" s="3">
        <f>IF(AND($D799=1,$E799=1),VLOOKUP($C799,Sheet2!$A:$J,5,0),IF($E799=2,INDEX(Sheet2!I:I,MATCH($C799,Sheet2!$A:$A,0)),H798))</f>
        <v>703</v>
      </c>
      <c r="I799" s="3">
        <f>IF(AND($D799=1,$E799=1),VLOOKUP($C799,Sheet2!$A:$J,6,0),IF($E799=2,INDEX(Sheet2!J:J,MATCH($C799,Sheet2!$A:$A,0)),I798))</f>
        <v>704</v>
      </c>
      <c r="K799" s="31">
        <v>0</v>
      </c>
      <c r="L799" s="31">
        <v>0</v>
      </c>
      <c r="M799" s="31">
        <v>0</v>
      </c>
      <c r="N799" s="27">
        <f>VLOOKUP(B799,Sheet5!$D:$G,3,0)</f>
        <v>8</v>
      </c>
      <c r="O799" s="27">
        <f>VLOOKUP(B799,Sheet5!$D:$G,4,0)</f>
        <v>100</v>
      </c>
      <c r="P799" s="27" t="s">
        <v>56</v>
      </c>
      <c r="Q799" s="27">
        <f>IFERROR(VLOOKUP(R799,Sheet2!V:X,3,FALSE),VLOOKUP(B799,Sheet5!D:H,5,0))</f>
        <v>340020006</v>
      </c>
      <c r="R799" s="27" t="str">
        <f>IF(E799=2,INDEX(Sheet2!P:P,MATCH(C799,Sheet2!A:A,0)),INDEX(Sheet2!AB:AB,MATCH(N799,Sheet2!AA:AA,0)))</f>
        <v>攻击强化</v>
      </c>
      <c r="S799" s="27" t="str">
        <f>IF($E799=2,INDEX(Sheet2!Q:Q,MATCH($C799,Sheet2!$A:$A,0)),IF(OR(N799=3,N799=8,N799=13,,N799=38),INDEX(Sheet2!$AC:$AC,MATCH($N799,Sheet2!$AA:$AA,0))&amp;O799,INDEX(Sheet2!$AC:$AC,MATCH($N799,Sheet2!$AA:$AA,0))&amp;(O799/10)&amp;"%"))</f>
        <v>觉醒后基础攻击力增加100</v>
      </c>
      <c r="T799" s="3" t="str">
        <f>INDEX(Sheet6!G:G,MATCH(B799,Sheet6!A:A,0))</f>
        <v>1210007,12|1430001,3</v>
      </c>
      <c r="U799" s="3">
        <v>1120001</v>
      </c>
      <c r="V799" s="3">
        <f>INDEX(Sheet6!H:H,MATCH(B799,Sheet6!A:A,0))</f>
        <v>33750</v>
      </c>
      <c r="W799" s="23">
        <v>0</v>
      </c>
      <c r="X799" s="3" t="s">
        <v>1311</v>
      </c>
      <c r="Y799" s="23">
        <v>1120001</v>
      </c>
      <c r="Z799" s="23">
        <v>225000</v>
      </c>
      <c r="AA799" s="27" t="str">
        <f>IF($E799=2,INDEX(Sheet2!Q:Q,MATCH($C799,Sheet2!$A:$A,0)),IF(OR(N799=3,N799=8,N799=13,,N799=38),INDEX(Sheet2!$AC:$AC,MATCH($N799,Sheet2!$AA:$AA,0))&amp;O799,INDEX(Sheet2!$AC:$AC,MATCH($N799,Sheet2!$AA:$AA,0))&amp;(O799/10)&amp;"%"))</f>
        <v>觉醒后基础攻击力增加100</v>
      </c>
    </row>
    <row r="800" spans="1:27">
      <c r="A800" s="23" t="s">
        <v>53</v>
      </c>
      <c r="B800" s="23">
        <f t="shared" si="44"/>
        <v>711</v>
      </c>
      <c r="C800" s="3">
        <v>7</v>
      </c>
      <c r="D800" s="3">
        <v>11</v>
      </c>
      <c r="E800" s="3">
        <f t="shared" si="40"/>
        <v>1</v>
      </c>
      <c r="F800" s="3">
        <f>IF(AND($D800=1,$E800=1),VLOOKUP($C800,Sheet2!$A:$J,3,0),IF($E800=2,INDEX(Sheet2!G:G,MATCH($C800,Sheet2!$A:$A,0)),F799))</f>
        <v>701</v>
      </c>
      <c r="G800" s="3">
        <f>IF(AND($D800=1,$E800=1),VLOOKUP($C800,Sheet2!$A:$J,4,0),IF($E800=2,INDEX(Sheet2!H:H,MATCH($C800,Sheet2!$A:$A,0)),G799))</f>
        <v>702</v>
      </c>
      <c r="H800" s="3">
        <f>IF(AND($D800=1,$E800=1),VLOOKUP($C800,Sheet2!$A:$J,5,0),IF($E800=2,INDEX(Sheet2!I:I,MATCH($C800,Sheet2!$A:$A,0)),H799))</f>
        <v>703</v>
      </c>
      <c r="I800" s="3">
        <f>IF(AND($D800=1,$E800=1),VLOOKUP($C800,Sheet2!$A:$J,6,0),IF($E800=2,INDEX(Sheet2!J:J,MATCH($C800,Sheet2!$A:$A,0)),I799))</f>
        <v>704</v>
      </c>
      <c r="K800" s="31">
        <v>0</v>
      </c>
      <c r="L800" s="31">
        <v>0</v>
      </c>
      <c r="M800" s="31">
        <v>0</v>
      </c>
      <c r="N800" s="27">
        <f>VLOOKUP(B800,Sheet5!$D:$G,3,0)</f>
        <v>13</v>
      </c>
      <c r="O800" s="27">
        <f>VLOOKUP(B800,Sheet5!$D:$G,4,0)</f>
        <v>130</v>
      </c>
      <c r="P800" s="27" t="s">
        <v>57</v>
      </c>
      <c r="Q800" s="27">
        <f>IFERROR(VLOOKUP(R800,Sheet2!V:X,3,FALSE),VLOOKUP(B800,Sheet5!D:H,5,0))</f>
        <v>340020004</v>
      </c>
      <c r="R800" s="27" t="str">
        <f>IF(E800=2,INDEX(Sheet2!P:P,MATCH(C800,Sheet2!A:A,0)),INDEX(Sheet2!AB:AB,MATCH(N800,Sheet2!AA:AA,0)))</f>
        <v>防御强化</v>
      </c>
      <c r="S800" s="27" t="str">
        <f>IF($E800=2,INDEX(Sheet2!Q:Q,MATCH($C800,Sheet2!$A:$A,0)),IF(OR(N800=3,N800=8,N800=13,,N800=38),INDEX(Sheet2!$AC:$AC,MATCH($N800,Sheet2!$AA:$AA,0))&amp;O800,INDEX(Sheet2!$AC:$AC,MATCH($N800,Sheet2!$AA:$AA,0))&amp;(O800/10)&amp;"%"))</f>
        <v>觉醒后基础防御力增加130</v>
      </c>
      <c r="T800" s="3" t="str">
        <f>INDEX(Sheet6!G:G,MATCH(B800,Sheet6!A:A,0))</f>
        <v>1210007,15|1430001,4</v>
      </c>
      <c r="U800" s="3">
        <v>1120001</v>
      </c>
      <c r="V800" s="3">
        <f>INDEX(Sheet6!H:H,MATCH(B800,Sheet6!A:A,0))</f>
        <v>50550</v>
      </c>
      <c r="W800" s="23">
        <v>0</v>
      </c>
      <c r="X800" s="3" t="s">
        <v>1312</v>
      </c>
      <c r="Y800" s="23">
        <v>1120001</v>
      </c>
      <c r="Z800" s="23">
        <v>337000</v>
      </c>
      <c r="AA800" s="27" t="str">
        <f>IF($E800=2,INDEX(Sheet2!Q:Q,MATCH($C800,Sheet2!$A:$A,0)),IF(OR(N800=3,N800=8,N800=13,,N800=38),INDEX(Sheet2!$AC:$AC,MATCH($N800,Sheet2!$AA:$AA,0))&amp;O800,INDEX(Sheet2!$AC:$AC,MATCH($N800,Sheet2!$AA:$AA,0))&amp;(O800/10)&amp;"%"))</f>
        <v>觉醒后基础防御力增加130</v>
      </c>
    </row>
    <row r="801" spans="1:27">
      <c r="A801" s="23" t="s">
        <v>53</v>
      </c>
      <c r="B801" s="23">
        <f t="shared" si="44"/>
        <v>712</v>
      </c>
      <c r="C801" s="3">
        <v>7</v>
      </c>
      <c r="D801" s="3">
        <v>12</v>
      </c>
      <c r="E801" s="3">
        <f t="shared" si="40"/>
        <v>1</v>
      </c>
      <c r="F801" s="3">
        <f>IF(AND($D801=1,$E801=1),VLOOKUP($C801,Sheet2!$A:$J,3,0),IF($E801=2,INDEX(Sheet2!G:G,MATCH($C801,Sheet2!$A:$A,0)),F800))</f>
        <v>701</v>
      </c>
      <c r="G801" s="3">
        <f>IF(AND($D801=1,$E801=1),VLOOKUP($C801,Sheet2!$A:$J,4,0),IF($E801=2,INDEX(Sheet2!H:H,MATCH($C801,Sheet2!$A:$A,0)),G800))</f>
        <v>702</v>
      </c>
      <c r="H801" s="3">
        <f>IF(AND($D801=1,$E801=1),VLOOKUP($C801,Sheet2!$A:$J,5,0),IF($E801=2,INDEX(Sheet2!I:I,MATCH($C801,Sheet2!$A:$A,0)),H800))</f>
        <v>703</v>
      </c>
      <c r="I801" s="3">
        <f>IF(AND($D801=1,$E801=1),VLOOKUP($C801,Sheet2!$A:$J,6,0),IF($E801=2,INDEX(Sheet2!J:J,MATCH($C801,Sheet2!$A:$A,0)),I800))</f>
        <v>704</v>
      </c>
      <c r="K801" s="31">
        <v>0</v>
      </c>
      <c r="L801" s="31">
        <v>0</v>
      </c>
      <c r="M801" s="31">
        <v>0</v>
      </c>
      <c r="N801" s="27">
        <f>VLOOKUP(B801,Sheet5!$D:$G,3,0)</f>
        <v>3</v>
      </c>
      <c r="O801" s="27">
        <f>VLOOKUP(B801,Sheet5!$D:$G,4,0)</f>
        <v>1200</v>
      </c>
      <c r="P801" s="27" t="s">
        <v>58</v>
      </c>
      <c r="Q801" s="27">
        <f>IFERROR(VLOOKUP(R801,Sheet2!V:X,3,FALSE),VLOOKUP(B801,Sheet5!D:H,5,0))</f>
        <v>340020010</v>
      </c>
      <c r="R801" s="27" t="str">
        <f>IF(E801=2,INDEX(Sheet2!P:P,MATCH(C801,Sheet2!A:A,0)),INDEX(Sheet2!AB:AB,MATCH(N801,Sheet2!AA:AA,0)))</f>
        <v>生命强化</v>
      </c>
      <c r="S801" s="27" t="str">
        <f>IF($E801=2,INDEX(Sheet2!Q:Q,MATCH($C801,Sheet2!$A:$A,0)),IF(OR(N801=3,N801=8,N801=13,,N801=38),INDEX(Sheet2!$AC:$AC,MATCH($N801,Sheet2!$AA:$AA,0))&amp;O801,INDEX(Sheet2!$AC:$AC,MATCH($N801,Sheet2!$AA:$AA,0))&amp;(O801/10)&amp;"%"))</f>
        <v>觉醒后基础生命上限增加1200</v>
      </c>
      <c r="T801" s="3" t="str">
        <f>INDEX(Sheet6!G:G,MATCH(B801,Sheet6!A:A,0))</f>
        <v>1210007,18|1430001,5</v>
      </c>
      <c r="U801" s="3">
        <v>1120001</v>
      </c>
      <c r="V801" s="3">
        <f>INDEX(Sheet6!H:H,MATCH(B801,Sheet6!A:A,0))</f>
        <v>70650</v>
      </c>
      <c r="W801" s="23">
        <v>0</v>
      </c>
      <c r="X801" s="3" t="s">
        <v>1313</v>
      </c>
      <c r="Y801" s="23">
        <v>1120001</v>
      </c>
      <c r="Z801" s="23">
        <v>471000</v>
      </c>
      <c r="AA801" s="27" t="str">
        <f>IF($E801=2,INDEX(Sheet2!Q:Q,MATCH($C801,Sheet2!$A:$A,0)),IF(OR(N801=3,N801=8,N801=13,,N801=38),INDEX(Sheet2!$AC:$AC,MATCH($N801,Sheet2!$AA:$AA,0))&amp;O801,INDEX(Sheet2!$AC:$AC,MATCH($N801,Sheet2!$AA:$AA,0))&amp;(O801/10)&amp;"%"))</f>
        <v>觉醒后基础生命上限增加1200</v>
      </c>
    </row>
    <row r="802" spans="1:27">
      <c r="A802" s="23" t="s">
        <v>53</v>
      </c>
      <c r="B802" s="23">
        <f t="shared" si="44"/>
        <v>713</v>
      </c>
      <c r="C802" s="3">
        <v>7</v>
      </c>
      <c r="D802" s="3">
        <v>13</v>
      </c>
      <c r="E802" s="3">
        <f t="shared" si="40"/>
        <v>1</v>
      </c>
      <c r="F802" s="3">
        <f>IF(AND($D802=1,$E802=1),VLOOKUP($C802,Sheet2!$A:$J,3,0),IF($E802=2,INDEX(Sheet2!G:G,MATCH($C802,Sheet2!$A:$A,0)),F801))</f>
        <v>701</v>
      </c>
      <c r="G802" s="3">
        <f>IF(AND($D802=1,$E802=1),VLOOKUP($C802,Sheet2!$A:$J,4,0),IF($E802=2,INDEX(Sheet2!H:H,MATCH($C802,Sheet2!$A:$A,0)),G801))</f>
        <v>702</v>
      </c>
      <c r="H802" s="3">
        <f>IF(AND($D802=1,$E802=1),VLOOKUP($C802,Sheet2!$A:$J,5,0),IF($E802=2,INDEX(Sheet2!I:I,MATCH($C802,Sheet2!$A:$A,0)),H801))</f>
        <v>703</v>
      </c>
      <c r="I802" s="3">
        <f>IF(AND($D802=1,$E802=1),VLOOKUP($C802,Sheet2!$A:$J,6,0),IF($E802=2,INDEX(Sheet2!J:J,MATCH($C802,Sheet2!$A:$A,0)),I801))</f>
        <v>704</v>
      </c>
      <c r="K802" s="31">
        <v>0</v>
      </c>
      <c r="L802" s="31">
        <v>0</v>
      </c>
      <c r="M802" s="31">
        <v>0</v>
      </c>
      <c r="N802" s="27">
        <f>VLOOKUP(B802,Sheet5!$D:$G,3,0)</f>
        <v>8</v>
      </c>
      <c r="O802" s="27">
        <f>VLOOKUP(B802,Sheet5!$D:$G,4,0)</f>
        <v>200</v>
      </c>
      <c r="P802" s="27" t="s">
        <v>59</v>
      </c>
      <c r="Q802" s="27">
        <f>IFERROR(VLOOKUP(R802,Sheet2!V:X,3,FALSE),VLOOKUP(B802,Sheet5!D:H,5,0))</f>
        <v>340020007</v>
      </c>
      <c r="R802" s="27" t="str">
        <f>IF(E802=2,INDEX(Sheet2!P:P,MATCH(C802,Sheet2!A:A,0)),INDEX(Sheet2!AB:AB,MATCH(N802,Sheet2!AA:AA,0)))</f>
        <v>攻击强化</v>
      </c>
      <c r="S802" s="27" t="str">
        <f>IF($E802=2,INDEX(Sheet2!Q:Q,MATCH($C802,Sheet2!$A:$A,0)),IF(OR(N802=3,N802=8,N802=13,,N802=38),INDEX(Sheet2!$AC:$AC,MATCH($N802,Sheet2!$AA:$AA,0))&amp;O802,INDEX(Sheet2!$AC:$AC,MATCH($N802,Sheet2!$AA:$AA,0))&amp;(O802/10)&amp;"%"))</f>
        <v>觉醒后基础攻击力增加200</v>
      </c>
      <c r="T802" s="3" t="str">
        <f>INDEX(Sheet6!G:G,MATCH(B802,Sheet6!A:A,0))</f>
        <v>1210007,24|1430001,6</v>
      </c>
      <c r="U802" s="3">
        <v>1120001</v>
      </c>
      <c r="V802" s="3">
        <f>INDEX(Sheet6!H:H,MATCH(B802,Sheet6!A:A,0))</f>
        <v>96750</v>
      </c>
      <c r="W802" s="23">
        <v>0</v>
      </c>
      <c r="X802" s="3" t="s">
        <v>1314</v>
      </c>
      <c r="Y802" s="23">
        <v>1120001</v>
      </c>
      <c r="Z802" s="23">
        <v>645000</v>
      </c>
      <c r="AA802" s="27" t="str">
        <f>IF($E802=2,INDEX(Sheet2!Q:Q,MATCH($C802,Sheet2!$A:$A,0)),IF(OR(N802=3,N802=8,N802=13,,N802=38),INDEX(Sheet2!$AC:$AC,MATCH($N802,Sheet2!$AA:$AA,0))&amp;O802,INDEX(Sheet2!$AC:$AC,MATCH($N802,Sheet2!$AA:$AA,0))&amp;(O802/10)&amp;"%"))</f>
        <v>觉醒后基础攻击力增加200</v>
      </c>
    </row>
    <row r="803" spans="1:27">
      <c r="A803" s="23" t="s">
        <v>53</v>
      </c>
      <c r="B803" s="23">
        <f t="shared" si="44"/>
        <v>714</v>
      </c>
      <c r="C803" s="3">
        <v>7</v>
      </c>
      <c r="D803" s="3">
        <v>14</v>
      </c>
      <c r="E803" s="3">
        <f t="shared" si="40"/>
        <v>2</v>
      </c>
      <c r="F803" s="3">
        <f>IF(AND($D803=1,$E803=1),VLOOKUP($C803,Sheet2!$A:$J,3,0),IF($E803=2,INDEX(Sheet2!G:G,MATCH($C803,Sheet2!$A:$A,0)+1),F802))</f>
        <v>708</v>
      </c>
      <c r="G803" s="3">
        <f>IF(AND($D803=1,$E803=1),VLOOKUP($C803,Sheet2!$A:$J,4,0),IF($E803=2,INDEX(Sheet2!H:H,MATCH($C803,Sheet2!$A:$A,0)+1),G802))</f>
        <v>702</v>
      </c>
      <c r="H803" s="3">
        <f>IF(AND($D803=1,$E803=1),VLOOKUP($C803,Sheet2!$A:$J,5,0),IF($E803=2,INDEX(Sheet2!I:I,MATCH($C803,Sheet2!$A:$A,0)+1),H802))</f>
        <v>703</v>
      </c>
      <c r="I803" s="3">
        <f>IF(AND($D803=1,$E803=1),VLOOKUP($C803,Sheet2!$A:$J,6,0),IF($E803=2,INDEX(Sheet2!J:J,MATCH($C803,Sheet2!$A:$A,0)+1),I802))</f>
        <v>704</v>
      </c>
      <c r="K803" s="31">
        <v>0</v>
      </c>
      <c r="L803" s="31">
        <v>0</v>
      </c>
      <c r="M803" s="31">
        <v>0</v>
      </c>
      <c r="N803" s="27">
        <f>VLOOKUP(B803,Sheet5!$D:$G,3,0)</f>
        <v>0</v>
      </c>
      <c r="O803" s="27">
        <f>VLOOKUP(B803,Sheet5!$D:$G,4,0)</f>
        <v>0</v>
      </c>
      <c r="P803" s="27" t="s">
        <v>60</v>
      </c>
      <c r="Q803" s="27">
        <f>IFERROR(VLOOKUP(R803,Sheet2!V:X,3,FALSE),VLOOKUP(B803,Sheet5!D:H,5,0))</f>
        <v>311000701</v>
      </c>
      <c r="R803" s="27" t="str">
        <f>IF(E803=2,INDEX(Sheet2!P:P,MATCH(C803,Sheet2!A:A,0)+1),INDEX(Sheet2!AB:AB,MATCH(N803,Sheet2!AA:AA,0)))</f>
        <v>导弹攻击</v>
      </c>
      <c r="S803" s="27" t="s">
        <v>2362</v>
      </c>
      <c r="T803" s="3" t="str">
        <f>INDEX(Sheet6!G:G,MATCH(B803,Sheet6!A:A,0))</f>
        <v>1431007,1</v>
      </c>
      <c r="U803" s="3">
        <v>1120001</v>
      </c>
      <c r="V803" s="3">
        <f>INDEX(Sheet6!H:H,MATCH(B803,Sheet6!A:A,0))</f>
        <v>130500</v>
      </c>
      <c r="W803" s="23">
        <v>0</v>
      </c>
      <c r="X803" s="3" t="s">
        <v>1315</v>
      </c>
      <c r="Y803" s="23">
        <v>1120001</v>
      </c>
      <c r="Z803" s="23">
        <v>870000</v>
      </c>
      <c r="AA803" s="27" t="str">
        <f>IF($E803=2,INDEX(Sheet2!Q:Q,MATCH($C803,Sheet2!$A:$A,0)+1),IF(OR(N803=3,N803=8,N803=13,,N803=38),INDEX(Sheet2!$AC:$AC,MATCH($N803,Sheet2!$AA:$AA,0))&amp;O803,INDEX(Sheet2!$AC:$AC,MATCH($N803,Sheet2!$AA:$AA,0))&amp;(O803/10)&amp;"%"))</f>
        <v>对1名敌人造成（&lt;color=#e56000&gt;1+&lt;/color&gt;&lt;color=#f2b600&gt;导弹装填&lt;/color&gt;）段伤害，每段伤害为攻击力的&lt;color=#e56000&gt;75%&lt;/color&gt;</v>
      </c>
    </row>
    <row r="804" spans="1:27">
      <c r="A804" s="23" t="s">
        <v>53</v>
      </c>
      <c r="B804" s="23">
        <f t="shared" si="44"/>
        <v>715</v>
      </c>
      <c r="C804" s="3">
        <v>7</v>
      </c>
      <c r="D804" s="3">
        <v>15</v>
      </c>
      <c r="E804" s="3">
        <f t="shared" si="40"/>
        <v>1</v>
      </c>
      <c r="F804" s="3">
        <f>IF(AND($D804=1,$E804=1),VLOOKUP($C804,Sheet2!$A:$J,3,0),IF($E804=2,INDEX(Sheet2!G:G,MATCH($C804,Sheet2!$A:$A,0)+1),F803))</f>
        <v>708</v>
      </c>
      <c r="G804" s="3">
        <f>IF(AND($D804=1,$E804=1),VLOOKUP($C804,Sheet2!$A:$J,4,0),IF($E804=2,INDEX(Sheet2!H:H,MATCH($C804,Sheet2!$A:$A,0)+1),G803))</f>
        <v>702</v>
      </c>
      <c r="H804" s="3">
        <f>IF(AND($D804=1,$E804=1),VLOOKUP($C804,Sheet2!$A:$J,5,0),IF($E804=2,INDEX(Sheet2!I:I,MATCH($C804,Sheet2!$A:$A,0)+1),H803))</f>
        <v>703</v>
      </c>
      <c r="I804" s="3">
        <f>IF(AND($D804=1,$E804=1),VLOOKUP($C804,Sheet2!$A:$J,6,0),IF($E804=2,INDEX(Sheet2!J:J,MATCH($C804,Sheet2!$A:$A,0)+1),I803))</f>
        <v>704</v>
      </c>
      <c r="K804" s="31">
        <v>0</v>
      </c>
      <c r="L804" s="31">
        <v>0</v>
      </c>
      <c r="M804" s="31">
        <v>0</v>
      </c>
      <c r="N804" s="27">
        <f>VLOOKUP(B804,Sheet5!$D:$G,3,0)</f>
        <v>8</v>
      </c>
      <c r="O804" s="27">
        <f>VLOOKUP(B804,Sheet5!$D:$G,4,0)</f>
        <v>100</v>
      </c>
      <c r="P804" s="27" t="s">
        <v>54</v>
      </c>
      <c r="Q804" s="27">
        <f>IFERROR(VLOOKUP(R804,Sheet2!V:X,3,FALSE),VLOOKUP(B804,Sheet5!D:H,5,0))</f>
        <v>340020006</v>
      </c>
      <c r="R804" s="27" t="str">
        <f>IF($E804=2,INDEX(Sheet2!P:P,MATCH($C804,Sheet2!$A:$A,0)),INDEX(Sheet2!$AB:$AB,MATCH($N804,Sheet2!$AA:$AA,0)))</f>
        <v>攻击强化</v>
      </c>
      <c r="S804" s="27" t="str">
        <f>IF($E804=2,INDEX(Sheet2!Q:Q,MATCH($C804,Sheet2!$A:$A,0)),IF(OR(N804=3,N804=8,N804=13,,N804=38),INDEX(Sheet2!$AC:$AC,MATCH($N804,Sheet2!$AA:$AA,0))&amp;O804,INDEX(Sheet2!$AC:$AC,MATCH($N804,Sheet2!$AA:$AA,0))&amp;(O804/10)&amp;"%"))</f>
        <v>觉醒后基础攻击力增加100</v>
      </c>
      <c r="T804" s="3" t="str">
        <f>INDEX(Sheet6!G:G,MATCH(B804,Sheet6!A:A,0))</f>
        <v>1210007,8|1430001,3</v>
      </c>
      <c r="U804" s="3">
        <v>1120001</v>
      </c>
      <c r="V804" s="3">
        <f>INDEX(Sheet6!H:H,MATCH(B804,Sheet6!A:A,0))</f>
        <v>26000</v>
      </c>
      <c r="W804" s="23">
        <v>0</v>
      </c>
      <c r="X804" s="3" t="s">
        <v>1309</v>
      </c>
      <c r="Y804" s="23">
        <v>1120001</v>
      </c>
      <c r="Z804" s="23">
        <v>130000</v>
      </c>
      <c r="AA804" s="27" t="str">
        <f>IF($E804=2,INDEX(Sheet2!Q:Q,MATCH($C804,Sheet2!$A:$A,0)),IF(OR(N804=3,N804=8,N804=13,,N804=38),INDEX(Sheet2!$AC:$AC,MATCH($N804,Sheet2!$AA:$AA,0))&amp;O804,INDEX(Sheet2!$AC:$AC,MATCH($N804,Sheet2!$AA:$AA,0))&amp;(O804/10)&amp;"%"))</f>
        <v>觉醒后基础攻击力增加100</v>
      </c>
    </row>
    <row r="805" spans="1:27">
      <c r="A805" s="23" t="s">
        <v>53</v>
      </c>
      <c r="B805" s="23">
        <f t="shared" si="44"/>
        <v>716</v>
      </c>
      <c r="C805" s="3">
        <v>7</v>
      </c>
      <c r="D805" s="3">
        <v>16</v>
      </c>
      <c r="E805" s="3">
        <f t="shared" si="40"/>
        <v>1</v>
      </c>
      <c r="F805" s="3">
        <f>IF(AND($D805=1,$E805=1),VLOOKUP($C805,Sheet2!$A:$J,3,0),IF($E805=2,INDEX(Sheet2!G:G,MATCH($C805,Sheet2!$A:$A,0)+1),F804))</f>
        <v>708</v>
      </c>
      <c r="G805" s="3">
        <f>IF(AND($D805=1,$E805=1),VLOOKUP($C805,Sheet2!$A:$J,4,0),IF($E805=2,INDEX(Sheet2!H:H,MATCH($C805,Sheet2!$A:$A,0)+1),G804))</f>
        <v>702</v>
      </c>
      <c r="H805" s="3">
        <f>IF(AND($D805=1,$E805=1),VLOOKUP($C805,Sheet2!$A:$J,5,0),IF($E805=2,INDEX(Sheet2!I:I,MATCH($C805,Sheet2!$A:$A,0)+1),H804))</f>
        <v>703</v>
      </c>
      <c r="I805" s="3">
        <f>IF(AND($D805=1,$E805=1),VLOOKUP($C805,Sheet2!$A:$J,6,0),IF($E805=2,INDEX(Sheet2!J:J,MATCH($C805,Sheet2!$A:$A,0)+1),I804))</f>
        <v>704</v>
      </c>
      <c r="K805" s="31">
        <v>0</v>
      </c>
      <c r="L805" s="31">
        <v>0</v>
      </c>
      <c r="M805" s="31">
        <v>0</v>
      </c>
      <c r="N805" s="27">
        <f>VLOOKUP(B805,Sheet5!$D:$G,3,0)</f>
        <v>3</v>
      </c>
      <c r="O805" s="27">
        <f>VLOOKUP(B805,Sheet5!$D:$G,4,0)</f>
        <v>600</v>
      </c>
      <c r="P805" s="27" t="s">
        <v>55</v>
      </c>
      <c r="Q805" s="27">
        <f>IFERROR(VLOOKUP(R805,Sheet2!V:X,3,FALSE),VLOOKUP(B805,Sheet5!D:H,5,0))</f>
        <v>340020009</v>
      </c>
      <c r="R805" s="27" t="str">
        <f>IF(E805=2,INDEX(Sheet2!P:P,MATCH(C805,Sheet2!A:A,0)),INDEX(Sheet2!AB:AB,MATCH(N805,Sheet2!AA:AA,0)))</f>
        <v>生命强化</v>
      </c>
      <c r="S805" s="27" t="str">
        <f>IF($E805=2,INDEX(Sheet2!Q:Q,MATCH($C805,Sheet2!$A:$A,0)),IF(OR(N805=3,N805=8,N805=13,,N805=38),INDEX(Sheet2!$AC:$AC,MATCH($N805,Sheet2!$AA:$AA,0))&amp;O805,INDEX(Sheet2!$AC:$AC,MATCH($N805,Sheet2!$AA:$AA,0))&amp;(O805/10)&amp;"%"))</f>
        <v>觉醒后基础生命上限增加600</v>
      </c>
      <c r="T805" s="3" t="str">
        <f>INDEX(Sheet6!G:G,MATCH(B805,Sheet6!A:A,0))</f>
        <v>1210007,12|1430001,6</v>
      </c>
      <c r="U805" s="3">
        <v>1120001</v>
      </c>
      <c r="V805" s="3">
        <f>INDEX(Sheet6!H:H,MATCH(B805,Sheet6!A:A,0))</f>
        <v>30000</v>
      </c>
      <c r="W805" s="23">
        <v>0</v>
      </c>
      <c r="X805" s="3" t="s">
        <v>1310</v>
      </c>
      <c r="Y805" s="23">
        <v>1120001</v>
      </c>
      <c r="Z805" s="23">
        <v>150000</v>
      </c>
      <c r="AA805" s="27" t="str">
        <f>IF($E805=2,INDEX(Sheet2!Q:Q,MATCH($C805,Sheet2!$A:$A,0)),IF(OR(N805=3,N805=8,N805=13,,N805=38),INDEX(Sheet2!$AC:$AC,MATCH($N805,Sheet2!$AA:$AA,0))&amp;O805,INDEX(Sheet2!$AC:$AC,MATCH($N805,Sheet2!$AA:$AA,0))&amp;(O805/10)&amp;"%"))</f>
        <v>觉醒后基础生命上限增加600</v>
      </c>
    </row>
    <row r="806" spans="1:27">
      <c r="A806" s="23" t="s">
        <v>53</v>
      </c>
      <c r="B806" s="23">
        <f t="shared" si="44"/>
        <v>717</v>
      </c>
      <c r="C806" s="3">
        <v>7</v>
      </c>
      <c r="D806" s="3">
        <v>17</v>
      </c>
      <c r="E806" s="3">
        <f t="shared" si="40"/>
        <v>1</v>
      </c>
      <c r="F806" s="3">
        <f>IF(AND($D806=1,$E806=1),VLOOKUP($C806,Sheet2!$A:$J,3,0),IF($E806=2,INDEX(Sheet2!G:G,MATCH($C806,Sheet2!$A:$A,0)+1),F805))</f>
        <v>708</v>
      </c>
      <c r="G806" s="3">
        <f>IF(AND($D806=1,$E806=1),VLOOKUP($C806,Sheet2!$A:$J,4,0),IF($E806=2,INDEX(Sheet2!H:H,MATCH($C806,Sheet2!$A:$A,0)+1),G805))</f>
        <v>702</v>
      </c>
      <c r="H806" s="3">
        <f>IF(AND($D806=1,$E806=1),VLOOKUP($C806,Sheet2!$A:$J,5,0),IF($E806=2,INDEX(Sheet2!I:I,MATCH($C806,Sheet2!$A:$A,0)+1),H805))</f>
        <v>703</v>
      </c>
      <c r="I806" s="3">
        <f>IF(AND($D806=1,$E806=1),VLOOKUP($C806,Sheet2!$A:$J,6,0),IF($E806=2,INDEX(Sheet2!J:J,MATCH($C806,Sheet2!$A:$A,0)+1),I805))</f>
        <v>704</v>
      </c>
      <c r="K806" s="31">
        <v>0</v>
      </c>
      <c r="L806" s="31">
        <v>0</v>
      </c>
      <c r="M806" s="31">
        <v>0</v>
      </c>
      <c r="N806" s="27">
        <f>VLOOKUP(B806,Sheet5!$D:$G,3,0)</f>
        <v>3</v>
      </c>
      <c r="O806" s="27">
        <f>VLOOKUP(B806,Sheet5!$D:$G,4,0)</f>
        <v>600</v>
      </c>
      <c r="P806" s="27" t="s">
        <v>56</v>
      </c>
      <c r="Q806" s="27">
        <f>IFERROR(VLOOKUP(R806,Sheet2!V:X,3,FALSE),VLOOKUP(B806,Sheet5!D:H,5,0))</f>
        <v>340020009</v>
      </c>
      <c r="R806" s="27" t="str">
        <f>IF(E806=2,INDEX(Sheet2!P:P,MATCH(C806,Sheet2!A:A,0)),INDEX(Sheet2!AB:AB,MATCH(N806,Sheet2!AA:AA,0)))</f>
        <v>生命强化</v>
      </c>
      <c r="S806" s="27" t="str">
        <f>IF($E806=2,INDEX(Sheet2!Q:Q,MATCH($C806,Sheet2!$A:$A,0)),IF(OR(N806=3,N806=8,N806=13,,N806=38),INDEX(Sheet2!$AC:$AC,MATCH($N806,Sheet2!$AA:$AA,0))&amp;O806,INDEX(Sheet2!$AC:$AC,MATCH($N806,Sheet2!$AA:$AA,0))&amp;(O806/10)&amp;"%"))</f>
        <v>觉醒后基础生命上限增加600</v>
      </c>
      <c r="T806" s="3" t="str">
        <f>INDEX(Sheet6!G:G,MATCH(B806,Sheet6!A:A,0))</f>
        <v>1210007,16|1430001,9</v>
      </c>
      <c r="U806" s="3">
        <v>1120001</v>
      </c>
      <c r="V806" s="3">
        <f>INDEX(Sheet6!H:H,MATCH(B806,Sheet6!A:A,0))</f>
        <v>45000</v>
      </c>
      <c r="W806" s="23">
        <v>0</v>
      </c>
      <c r="X806" s="3" t="s">
        <v>1311</v>
      </c>
      <c r="Y806" s="23">
        <v>1120001</v>
      </c>
      <c r="Z806" s="23">
        <v>225000</v>
      </c>
      <c r="AA806" s="27" t="str">
        <f>IF($E806=2,INDEX(Sheet2!Q:Q,MATCH($C806,Sheet2!$A:$A,0)),IF(OR(N806=3,N806=8,N806=13,,N806=38),INDEX(Sheet2!$AC:$AC,MATCH($N806,Sheet2!$AA:$AA,0))&amp;O806,INDEX(Sheet2!$AC:$AC,MATCH($N806,Sheet2!$AA:$AA,0))&amp;(O806/10)&amp;"%"))</f>
        <v>觉醒后基础生命上限增加600</v>
      </c>
    </row>
    <row r="807" spans="1:27">
      <c r="A807" s="23" t="s">
        <v>53</v>
      </c>
      <c r="B807" s="23">
        <f t="shared" si="44"/>
        <v>718</v>
      </c>
      <c r="C807" s="3">
        <v>7</v>
      </c>
      <c r="D807" s="3">
        <v>18</v>
      </c>
      <c r="E807" s="3">
        <f t="shared" si="40"/>
        <v>1</v>
      </c>
      <c r="F807" s="3">
        <f>IF(AND($D807=1,$E807=1),VLOOKUP($C807,Sheet2!$A:$J,3,0),IF($E807=2,INDEX(Sheet2!G:G,MATCH($C807,Sheet2!$A:$A,0)+1),F806))</f>
        <v>708</v>
      </c>
      <c r="G807" s="3">
        <f>IF(AND($D807=1,$E807=1),VLOOKUP($C807,Sheet2!$A:$J,4,0),IF($E807=2,INDEX(Sheet2!H:H,MATCH($C807,Sheet2!$A:$A,0)+1),G806))</f>
        <v>702</v>
      </c>
      <c r="H807" s="3">
        <f>IF(AND($D807=1,$E807=1),VLOOKUP($C807,Sheet2!$A:$J,5,0),IF($E807=2,INDEX(Sheet2!I:I,MATCH($C807,Sheet2!$A:$A,0)+1),H806))</f>
        <v>703</v>
      </c>
      <c r="I807" s="3">
        <f>IF(AND($D807=1,$E807=1),VLOOKUP($C807,Sheet2!$A:$J,6,0),IF($E807=2,INDEX(Sheet2!J:J,MATCH($C807,Sheet2!$A:$A,0)+1),I806))</f>
        <v>704</v>
      </c>
      <c r="K807" s="31">
        <v>0</v>
      </c>
      <c r="L807" s="31">
        <v>0</v>
      </c>
      <c r="M807" s="31">
        <v>0</v>
      </c>
      <c r="N807" s="27">
        <f>VLOOKUP(B807,Sheet5!$D:$G,3,0)</f>
        <v>13</v>
      </c>
      <c r="O807" s="27">
        <f>VLOOKUP(B807,Sheet5!$D:$G,4,0)</f>
        <v>130</v>
      </c>
      <c r="P807" s="27" t="s">
        <v>57</v>
      </c>
      <c r="Q807" s="27">
        <f>IFERROR(VLOOKUP(R807,Sheet2!V:X,3,FALSE),VLOOKUP(B807,Sheet5!D:H,5,0))</f>
        <v>340020004</v>
      </c>
      <c r="R807" s="27" t="str">
        <f>IF(E807=2,INDEX(Sheet2!P:P,MATCH(C807,Sheet2!A:A,0)),INDEX(Sheet2!AB:AB,MATCH(N807,Sheet2!AA:AA,0)))</f>
        <v>防御强化</v>
      </c>
      <c r="S807" s="27" t="str">
        <f>IF($E807=2,INDEX(Sheet2!Q:Q,MATCH($C807,Sheet2!$A:$A,0)),IF(OR(N807=3,N807=8,N807=13,,N807=38),INDEX(Sheet2!$AC:$AC,MATCH($N807,Sheet2!$AA:$AA,0))&amp;O807,INDEX(Sheet2!$AC:$AC,MATCH($N807,Sheet2!$AA:$AA,0))&amp;(O807/10)&amp;"%"))</f>
        <v>觉醒后基础防御力增加130</v>
      </c>
      <c r="T807" s="3" t="str">
        <f>INDEX(Sheet6!G:G,MATCH(B807,Sheet6!A:A,0))</f>
        <v>1210007,20|1430001,12</v>
      </c>
      <c r="U807" s="3">
        <v>1120001</v>
      </c>
      <c r="V807" s="3">
        <f>INDEX(Sheet6!H:H,MATCH(B807,Sheet6!A:A,0))</f>
        <v>67400</v>
      </c>
      <c r="W807" s="23">
        <v>0</v>
      </c>
      <c r="X807" s="3" t="s">
        <v>1312</v>
      </c>
      <c r="Y807" s="23">
        <v>1120001</v>
      </c>
      <c r="Z807" s="23">
        <v>337000</v>
      </c>
      <c r="AA807" s="27" t="str">
        <f>IF($E807=2,INDEX(Sheet2!Q:Q,MATCH($C807,Sheet2!$A:$A,0)),IF(OR(N807=3,N807=8,N807=13,,N807=38),INDEX(Sheet2!$AC:$AC,MATCH($N807,Sheet2!$AA:$AA,0))&amp;O807,INDEX(Sheet2!$AC:$AC,MATCH($N807,Sheet2!$AA:$AA,0))&amp;(O807/10)&amp;"%"))</f>
        <v>觉醒后基础防御力增加130</v>
      </c>
    </row>
    <row r="808" spans="1:27">
      <c r="A808" s="23" t="s">
        <v>53</v>
      </c>
      <c r="B808" s="23">
        <f t="shared" si="44"/>
        <v>719</v>
      </c>
      <c r="C808" s="3">
        <v>7</v>
      </c>
      <c r="D808" s="3">
        <v>19</v>
      </c>
      <c r="E808" s="3">
        <f t="shared" si="40"/>
        <v>1</v>
      </c>
      <c r="F808" s="3">
        <f>IF(AND($D808=1,$E808=1),VLOOKUP($C808,Sheet2!$A:$J,3,0),IF($E808=2,INDEX(Sheet2!G:G,MATCH($C808,Sheet2!$A:$A,0)+1),F807))</f>
        <v>708</v>
      </c>
      <c r="G808" s="3">
        <f>IF(AND($D808=1,$E808=1),VLOOKUP($C808,Sheet2!$A:$J,4,0),IF($E808=2,INDEX(Sheet2!H:H,MATCH($C808,Sheet2!$A:$A,0)+1),G807))</f>
        <v>702</v>
      </c>
      <c r="H808" s="3">
        <f>IF(AND($D808=1,$E808=1),VLOOKUP($C808,Sheet2!$A:$J,5,0),IF($E808=2,INDEX(Sheet2!I:I,MATCH($C808,Sheet2!$A:$A,0)+1),H807))</f>
        <v>703</v>
      </c>
      <c r="I808" s="3">
        <f>IF(AND($D808=1,$E808=1),VLOOKUP($C808,Sheet2!$A:$J,6,0),IF($E808=2,INDEX(Sheet2!J:J,MATCH($C808,Sheet2!$A:$A,0)+1),I807))</f>
        <v>704</v>
      </c>
      <c r="K808" s="31">
        <v>0</v>
      </c>
      <c r="L808" s="31">
        <v>0</v>
      </c>
      <c r="M808" s="31">
        <v>0</v>
      </c>
      <c r="N808" s="27">
        <f>VLOOKUP(B808,Sheet5!$D:$G,3,0)</f>
        <v>3</v>
      </c>
      <c r="O808" s="27">
        <f>VLOOKUP(B808,Sheet5!$D:$G,4,0)</f>
        <v>1200</v>
      </c>
      <c r="P808" s="27" t="s">
        <v>58</v>
      </c>
      <c r="Q808" s="27">
        <f>IFERROR(VLOOKUP(R808,Sheet2!V:X,3,FALSE),VLOOKUP(B808,Sheet5!D:H,5,0))</f>
        <v>340020010</v>
      </c>
      <c r="R808" s="27" t="str">
        <f>IF(E808=2,INDEX(Sheet2!P:P,MATCH(C808,Sheet2!A:A,0)),INDEX(Sheet2!AB:AB,MATCH(N808,Sheet2!AA:AA,0)))</f>
        <v>生命强化</v>
      </c>
      <c r="S808" s="27" t="str">
        <f>IF($E808=2,INDEX(Sheet2!Q:Q,MATCH($C808,Sheet2!$A:$A,0)),IF(OR(N808=3,N808=8,N808=13,,N808=38),INDEX(Sheet2!$AC:$AC,MATCH($N808,Sheet2!$AA:$AA,0))&amp;O808,INDEX(Sheet2!$AC:$AC,MATCH($N808,Sheet2!$AA:$AA,0))&amp;(O808/10)&amp;"%"))</f>
        <v>觉醒后基础生命上限增加1200</v>
      </c>
      <c r="T808" s="3" t="str">
        <f>INDEX(Sheet6!G:G,MATCH(B808,Sheet6!A:A,0))</f>
        <v>1210007,24|1430001,15</v>
      </c>
      <c r="U808" s="3">
        <v>1120001</v>
      </c>
      <c r="V808" s="3">
        <f>INDEX(Sheet6!H:H,MATCH(B808,Sheet6!A:A,0))</f>
        <v>94200</v>
      </c>
      <c r="W808" s="23">
        <v>0</v>
      </c>
      <c r="X808" s="3" t="s">
        <v>1313</v>
      </c>
      <c r="Y808" s="23">
        <v>1120001</v>
      </c>
      <c r="Z808" s="23">
        <v>471000</v>
      </c>
      <c r="AA808" s="27" t="str">
        <f>IF($E808=2,INDEX(Sheet2!Q:Q,MATCH($C808,Sheet2!$A:$A,0)),IF(OR(N808=3,N808=8,N808=13,,N808=38),INDEX(Sheet2!$AC:$AC,MATCH($N808,Sheet2!$AA:$AA,0))&amp;O808,INDEX(Sheet2!$AC:$AC,MATCH($N808,Sheet2!$AA:$AA,0))&amp;(O808/10)&amp;"%"))</f>
        <v>觉醒后基础生命上限增加1200</v>
      </c>
    </row>
    <row r="809" spans="1:27">
      <c r="A809" s="23" t="s">
        <v>53</v>
      </c>
      <c r="B809" s="23">
        <f t="shared" si="44"/>
        <v>720</v>
      </c>
      <c r="C809" s="3">
        <v>7</v>
      </c>
      <c r="D809" s="3">
        <v>20</v>
      </c>
      <c r="E809" s="3">
        <f t="shared" si="40"/>
        <v>1</v>
      </c>
      <c r="F809" s="3">
        <f>IF(AND($D809=1,$E809=1),VLOOKUP($C809,Sheet2!$A:$J,3,0),IF($E809=2,INDEX(Sheet2!G:G,MATCH($C809,Sheet2!$A:$A,0)+1),F808))</f>
        <v>708</v>
      </c>
      <c r="G809" s="3">
        <f>IF(AND($D809=1,$E809=1),VLOOKUP($C809,Sheet2!$A:$J,4,0),IF($E809=2,INDEX(Sheet2!H:H,MATCH($C809,Sheet2!$A:$A,0)+1),G808))</f>
        <v>702</v>
      </c>
      <c r="H809" s="3">
        <f>IF(AND($D809=1,$E809=1),VLOOKUP($C809,Sheet2!$A:$J,5,0),IF($E809=2,INDEX(Sheet2!I:I,MATCH($C809,Sheet2!$A:$A,0)+1),H808))</f>
        <v>703</v>
      </c>
      <c r="I809" s="3">
        <f>IF(AND($D809=1,$E809=1),VLOOKUP($C809,Sheet2!$A:$J,6,0),IF($E809=2,INDEX(Sheet2!J:J,MATCH($C809,Sheet2!$A:$A,0)+1),I808))</f>
        <v>704</v>
      </c>
      <c r="K809" s="31">
        <v>0</v>
      </c>
      <c r="L809" s="31">
        <v>0</v>
      </c>
      <c r="M809" s="31">
        <v>0</v>
      </c>
      <c r="N809" s="27">
        <f>VLOOKUP(B809,Sheet5!$D:$G,3,0)</f>
        <v>8</v>
      </c>
      <c r="O809" s="27">
        <f>VLOOKUP(B809,Sheet5!$D:$G,4,0)</f>
        <v>200</v>
      </c>
      <c r="P809" s="27" t="s">
        <v>59</v>
      </c>
      <c r="Q809" s="27">
        <f>IFERROR(VLOOKUP(R809,Sheet2!V:X,3,FALSE),VLOOKUP(B809,Sheet5!D:H,5,0))</f>
        <v>340020007</v>
      </c>
      <c r="R809" s="27" t="str">
        <f>IF(E809=2,INDEX(Sheet2!P:P,MATCH(C809,Sheet2!A:A,0)),INDEX(Sheet2!AB:AB,MATCH(N809,Sheet2!AA:AA,0)))</f>
        <v>攻击强化</v>
      </c>
      <c r="S809" s="27" t="str">
        <f>IF($E809=2,INDEX(Sheet2!Q:Q,MATCH($C809,Sheet2!$A:$A,0)),IF(OR(N809=3,N809=8,N809=13,,N809=38),INDEX(Sheet2!$AC:$AC,MATCH($N809,Sheet2!$AA:$AA,0))&amp;O809,INDEX(Sheet2!$AC:$AC,MATCH($N809,Sheet2!$AA:$AA,0))&amp;(O809/10)&amp;"%"))</f>
        <v>觉醒后基础攻击力增加200</v>
      </c>
      <c r="T809" s="3" t="str">
        <f>INDEX(Sheet6!G:G,MATCH(B809,Sheet6!A:A,0))</f>
        <v>1210007,32|1430001,18</v>
      </c>
      <c r="U809" s="3">
        <v>1120001</v>
      </c>
      <c r="V809" s="3">
        <f>INDEX(Sheet6!H:H,MATCH(B809,Sheet6!A:A,0))</f>
        <v>129000</v>
      </c>
      <c r="W809" s="23">
        <v>0</v>
      </c>
      <c r="X809" s="3" t="s">
        <v>1314</v>
      </c>
      <c r="Y809" s="23">
        <v>1120001</v>
      </c>
      <c r="Z809" s="23">
        <v>645000</v>
      </c>
      <c r="AA809" s="27" t="str">
        <f>IF($E809=2,INDEX(Sheet2!Q:Q,MATCH($C809,Sheet2!$A:$A,0)),IF(OR(N809=3,N809=8,N809=13,,N809=38),INDEX(Sheet2!$AC:$AC,MATCH($N809,Sheet2!$AA:$AA,0))&amp;O809,INDEX(Sheet2!$AC:$AC,MATCH($N809,Sheet2!$AA:$AA,0))&amp;(O809/10)&amp;"%"))</f>
        <v>觉醒后基础攻击力增加200</v>
      </c>
    </row>
    <row r="810" spans="1:27">
      <c r="A810" s="23" t="s">
        <v>53</v>
      </c>
      <c r="B810" s="23">
        <f t="shared" si="44"/>
        <v>721</v>
      </c>
      <c r="C810" s="3">
        <v>7</v>
      </c>
      <c r="D810" s="3">
        <v>21</v>
      </c>
      <c r="E810" s="3">
        <f t="shared" si="40"/>
        <v>2</v>
      </c>
      <c r="F810" s="3">
        <f>IF(AND($D810=1,$E810=1),VLOOKUP($C810,Sheet2!$A:$J,3,0),IF($E810=2,INDEX(Sheet2!G:G,MATCH($C810,Sheet2!$A:$A,0)+2),F809))</f>
        <v>708</v>
      </c>
      <c r="G810" s="3">
        <f>IF(AND($D810=1,$E810=1),VLOOKUP($C810,Sheet2!$A:$J,4,0),IF($E810=2,INDEX(Sheet2!H:H,MATCH($C810,Sheet2!$A:$A,0)+2),G809))</f>
        <v>702</v>
      </c>
      <c r="H810" s="3">
        <f>IF(AND($D810=1,$E810=1),VLOOKUP($C810,Sheet2!$A:$J,5,0),IF($E810=2,INDEX(Sheet2!I:I,MATCH($C810,Sheet2!$A:$A,0)+2),H809))</f>
        <v>709</v>
      </c>
      <c r="I810" s="3">
        <f>IF(AND($D810=1,$E810=1),VLOOKUP($C810,Sheet2!$A:$J,6,0),IF($E810=2,INDEX(Sheet2!J:J,MATCH($C810,Sheet2!$A:$A,0)+2),I809))</f>
        <v>704</v>
      </c>
      <c r="K810" s="31">
        <v>0</v>
      </c>
      <c r="L810" s="31">
        <v>0</v>
      </c>
      <c r="M810" s="31">
        <v>0</v>
      </c>
      <c r="N810" s="27">
        <f>VLOOKUP(B810,Sheet5!$D:$G,3,0)</f>
        <v>0</v>
      </c>
      <c r="O810" s="27">
        <f>VLOOKUP(B810,Sheet5!$D:$G,4,0)</f>
        <v>0</v>
      </c>
      <c r="P810" s="27" t="s">
        <v>60</v>
      </c>
      <c r="Q810" s="27">
        <f>IFERROR(VLOOKUP(R810,Sheet2!V:X,3,FALSE),VLOOKUP(B810,Sheet5!D:H,5,0))</f>
        <v>311000703</v>
      </c>
      <c r="R810" s="27" t="str">
        <f>IF(E810=2,INDEX(Sheet2!P:P,MATCH(C810,Sheet2!A:A,0)+2),INDEX(Sheet2!AB:AB,MATCH(N810,Sheet2!AA:AA,0)))</f>
        <v>回收机器人</v>
      </c>
      <c r="S810" s="27" t="s">
        <v>2363</v>
      </c>
      <c r="T810" s="3" t="str">
        <f>INDEX(Sheet6!G:G,MATCH(B810,Sheet6!A:A,0))</f>
        <v>1431007,3</v>
      </c>
      <c r="U810" s="3">
        <v>1120001</v>
      </c>
      <c r="V810" s="3">
        <f>INDEX(Sheet6!H:H,MATCH(B810,Sheet6!A:A,0))</f>
        <v>174000</v>
      </c>
      <c r="W810" s="23">
        <v>0</v>
      </c>
      <c r="X810" s="3" t="s">
        <v>1315</v>
      </c>
      <c r="Y810" s="23">
        <v>1120001</v>
      </c>
      <c r="Z810" s="23">
        <v>870000</v>
      </c>
      <c r="AA810" s="27" t="str">
        <f>IF($E810=2,INDEX(Sheet2!Q:Q,MATCH($C810,Sheet2!$A:$A,0)+2),IF(OR(N810=3,N810=8,N810=13,,N810=38),INDEX(Sheet2!$AC:$AC,MATCH($N810,Sheet2!$AA:$AA,0))&amp;O810,INDEX(Sheet2!$AC:$AC,MATCH($N810,Sheet2!$AA:$AA,0))&amp;(O810/10)&amp;"%"))</f>
        <v>金属骑士召唤一个回收机器人，当机器人行动时会为金属骑士进行1-2次&lt;color=#f2b600&gt;导弹装填&lt;/color&gt;，并额外增加&lt;color=#e56000&gt;2&lt;/color&gt;点能量，机器人继承金属骑士50%的血量。</v>
      </c>
    </row>
    <row r="811" spans="1:27">
      <c r="A811" s="23" t="s">
        <v>53</v>
      </c>
      <c r="B811" s="23">
        <f t="shared" si="44"/>
        <v>722</v>
      </c>
      <c r="C811" s="3">
        <v>7</v>
      </c>
      <c r="D811" s="3">
        <v>22</v>
      </c>
      <c r="E811" s="3">
        <f t="shared" si="40"/>
        <v>1</v>
      </c>
      <c r="F811" s="3">
        <f>IF(AND($D811=1,$E811=1),VLOOKUP($C811,Sheet2!$A:$J,3,0),IF($E811=2,INDEX(Sheet2!G:G,MATCH($C811,Sheet2!$A:$A,0)+2),F810))</f>
        <v>708</v>
      </c>
      <c r="G811" s="3">
        <f>IF(AND($D811=1,$E811=1),VLOOKUP($C811,Sheet2!$A:$J,4,0),IF($E811=2,INDEX(Sheet2!H:H,MATCH($C811,Sheet2!$A:$A,0)+2),G810))</f>
        <v>702</v>
      </c>
      <c r="H811" s="3">
        <f>IF(AND($D811=1,$E811=1),VLOOKUP($C811,Sheet2!$A:$J,5,0),IF($E811=2,INDEX(Sheet2!I:I,MATCH($C811,Sheet2!$A:$A,0)+2),H810))</f>
        <v>709</v>
      </c>
      <c r="I811" s="3">
        <f>IF(AND($D811=1,$E811=1),VLOOKUP($C811,Sheet2!$A:$J,6,0),IF($E811=2,INDEX(Sheet2!J:J,MATCH($C811,Sheet2!$A:$A,0)+2),I810))</f>
        <v>704</v>
      </c>
      <c r="K811" s="31">
        <v>0</v>
      </c>
      <c r="L811" s="31">
        <v>0</v>
      </c>
      <c r="M811" s="31">
        <v>0</v>
      </c>
      <c r="N811" s="27">
        <f>VLOOKUP(B811,Sheet5!$D:$G,3,0)</f>
        <v>8</v>
      </c>
      <c r="O811" s="27">
        <f>VLOOKUP(B811,Sheet5!$D:$G,4,0)</f>
        <v>100</v>
      </c>
      <c r="P811" s="27" t="s">
        <v>54</v>
      </c>
      <c r="Q811" s="27">
        <f>IFERROR(VLOOKUP(R811,Sheet2!V:X,3,FALSE),VLOOKUP(B811,Sheet5!D:H,5,0))</f>
        <v>340020006</v>
      </c>
      <c r="R811" s="27" t="str">
        <f>IF($E811=2,INDEX(Sheet2!P:P,MATCH($C811,Sheet2!$A:$A,0)),INDEX(Sheet2!$AB:$AB,MATCH($N811,Sheet2!$AA:$AA,0)))</f>
        <v>攻击强化</v>
      </c>
      <c r="S811" s="27" t="str">
        <f>IF($E811=2,INDEX(Sheet2!Q:Q,MATCH($C811,Sheet2!$A:$A,0)),IF(OR(N811=3,N811=8,N811=13,,N811=38),INDEX(Sheet2!$AC:$AC,MATCH($N811,Sheet2!$AA:$AA,0))&amp;O811,INDEX(Sheet2!$AC:$AC,MATCH($N811,Sheet2!$AA:$AA,0))&amp;(O811/10)&amp;"%"))</f>
        <v>觉醒后基础攻击力增加100</v>
      </c>
      <c r="T811" s="3" t="str">
        <f>INDEX(Sheet6!G:G,MATCH(B811,Sheet6!A:A,0))</f>
        <v>1210007,10|1430001,9</v>
      </c>
      <c r="U811" s="3">
        <v>1120001</v>
      </c>
      <c r="V811" s="3">
        <f>INDEX(Sheet6!H:H,MATCH(B811,Sheet6!A:A,0))</f>
        <v>32500</v>
      </c>
      <c r="W811" s="23">
        <v>0</v>
      </c>
      <c r="X811" s="3" t="s">
        <v>1309</v>
      </c>
      <c r="Y811" s="23">
        <v>1120001</v>
      </c>
      <c r="Z811" s="23">
        <v>130000</v>
      </c>
      <c r="AA811" s="27" t="str">
        <f>IF($E811=2,INDEX(Sheet2!Q:Q,MATCH($C811,Sheet2!$A:$A,0)),IF(OR(N811=3,N811=8,N811=13,,N811=38),INDEX(Sheet2!$AC:$AC,MATCH($N811,Sheet2!$AA:$AA,0))&amp;O811,INDEX(Sheet2!$AC:$AC,MATCH($N811,Sheet2!$AA:$AA,0))&amp;(O811/10)&amp;"%"))</f>
        <v>觉醒后基础攻击力增加100</v>
      </c>
    </row>
    <row r="812" spans="1:27">
      <c r="A812" s="23" t="s">
        <v>53</v>
      </c>
      <c r="B812" s="23">
        <f t="shared" si="44"/>
        <v>723</v>
      </c>
      <c r="C812" s="3">
        <v>7</v>
      </c>
      <c r="D812" s="3">
        <v>23</v>
      </c>
      <c r="E812" s="3">
        <f t="shared" si="40"/>
        <v>1</v>
      </c>
      <c r="F812" s="3">
        <f>IF(AND($D812=1,$E812=1),VLOOKUP($C812,Sheet2!$A:$J,3,0),IF($E812=2,INDEX(Sheet2!G:G,MATCH($C812,Sheet2!$A:$A,0)+2),F811))</f>
        <v>708</v>
      </c>
      <c r="G812" s="3">
        <f>IF(AND($D812=1,$E812=1),VLOOKUP($C812,Sheet2!$A:$J,4,0),IF($E812=2,INDEX(Sheet2!H:H,MATCH($C812,Sheet2!$A:$A,0)+2),G811))</f>
        <v>702</v>
      </c>
      <c r="H812" s="3">
        <f>IF(AND($D812=1,$E812=1),VLOOKUP($C812,Sheet2!$A:$J,5,0),IF($E812=2,INDEX(Sheet2!I:I,MATCH($C812,Sheet2!$A:$A,0)+2),H811))</f>
        <v>709</v>
      </c>
      <c r="I812" s="3">
        <f>IF(AND($D812=1,$E812=1),VLOOKUP($C812,Sheet2!$A:$J,6,0),IF($E812=2,INDEX(Sheet2!J:J,MATCH($C812,Sheet2!$A:$A,0)+2),I811))</f>
        <v>704</v>
      </c>
      <c r="K812" s="31">
        <v>0</v>
      </c>
      <c r="L812" s="31">
        <v>0</v>
      </c>
      <c r="M812" s="31">
        <v>0</v>
      </c>
      <c r="N812" s="27">
        <f>VLOOKUP(B812,Sheet5!$D:$G,3,0)</f>
        <v>3</v>
      </c>
      <c r="O812" s="27">
        <f>VLOOKUP(B812,Sheet5!$D:$G,4,0)</f>
        <v>600</v>
      </c>
      <c r="P812" s="27" t="s">
        <v>55</v>
      </c>
      <c r="Q812" s="27">
        <f>IFERROR(VLOOKUP(R812,Sheet2!V:X,3,FALSE),VLOOKUP(B812,Sheet5!D:H,5,0))</f>
        <v>340020009</v>
      </c>
      <c r="R812" s="27" t="str">
        <f>IF(E812=2,INDEX(Sheet2!P:P,MATCH(C812,Sheet2!A:A,0)),INDEX(Sheet2!AB:AB,MATCH(N812,Sheet2!AA:AA,0)))</f>
        <v>生命强化</v>
      </c>
      <c r="S812" s="27" t="str">
        <f>IF($E812=2,INDEX(Sheet2!Q:Q,MATCH($C812,Sheet2!$A:$A,0)),IF(OR(N812=3,N812=8,N812=13,,N812=38),INDEX(Sheet2!$AC:$AC,MATCH($N812,Sheet2!$AA:$AA,0))&amp;O812,INDEX(Sheet2!$AC:$AC,MATCH($N812,Sheet2!$AA:$AA,0))&amp;(O812/10)&amp;"%"))</f>
        <v>觉醒后基础生命上限增加600</v>
      </c>
      <c r="T812" s="3" t="str">
        <f>INDEX(Sheet6!G:G,MATCH(B812,Sheet6!A:A,0))</f>
        <v>1210007,15|1430001,18</v>
      </c>
      <c r="U812" s="3">
        <v>1120001</v>
      </c>
      <c r="V812" s="3">
        <f>INDEX(Sheet6!H:H,MATCH(B812,Sheet6!A:A,0))</f>
        <v>37500</v>
      </c>
      <c r="W812" s="23">
        <v>0</v>
      </c>
      <c r="X812" s="3" t="s">
        <v>1310</v>
      </c>
      <c r="Y812" s="23">
        <v>1120001</v>
      </c>
      <c r="Z812" s="23">
        <v>150000</v>
      </c>
      <c r="AA812" s="27" t="str">
        <f>IF($E812=2,INDEX(Sheet2!Q:Q,MATCH($C812,Sheet2!$A:$A,0)),IF(OR(N812=3,N812=8,N812=13,,N812=38),INDEX(Sheet2!$AC:$AC,MATCH($N812,Sheet2!$AA:$AA,0))&amp;O812,INDEX(Sheet2!$AC:$AC,MATCH($N812,Sheet2!$AA:$AA,0))&amp;(O812/10)&amp;"%"))</f>
        <v>觉醒后基础生命上限增加600</v>
      </c>
    </row>
    <row r="813" spans="1:27">
      <c r="A813" s="23" t="s">
        <v>53</v>
      </c>
      <c r="B813" s="23">
        <f t="shared" si="44"/>
        <v>724</v>
      </c>
      <c r="C813" s="3">
        <v>7</v>
      </c>
      <c r="D813" s="3">
        <v>24</v>
      </c>
      <c r="E813" s="3">
        <f t="shared" si="40"/>
        <v>1</v>
      </c>
      <c r="F813" s="3">
        <f>IF(AND($D813=1,$E813=1),VLOOKUP($C813,Sheet2!$A:$J,3,0),IF($E813=2,INDEX(Sheet2!G:G,MATCH($C813,Sheet2!$A:$A,0)+2),F812))</f>
        <v>708</v>
      </c>
      <c r="G813" s="3">
        <f>IF(AND($D813=1,$E813=1),VLOOKUP($C813,Sheet2!$A:$J,4,0),IF($E813=2,INDEX(Sheet2!H:H,MATCH($C813,Sheet2!$A:$A,0)+2),G812))</f>
        <v>702</v>
      </c>
      <c r="H813" s="3">
        <f>IF(AND($D813=1,$E813=1),VLOOKUP($C813,Sheet2!$A:$J,5,0),IF($E813=2,INDEX(Sheet2!I:I,MATCH($C813,Sheet2!$A:$A,0)+2),H812))</f>
        <v>709</v>
      </c>
      <c r="I813" s="3">
        <f>IF(AND($D813=1,$E813=1),VLOOKUP($C813,Sheet2!$A:$J,6,0),IF($E813=2,INDEX(Sheet2!J:J,MATCH($C813,Sheet2!$A:$A,0)+2),I812))</f>
        <v>704</v>
      </c>
      <c r="K813" s="31">
        <v>0</v>
      </c>
      <c r="L813" s="31">
        <v>0</v>
      </c>
      <c r="M813" s="31">
        <v>0</v>
      </c>
      <c r="N813" s="27">
        <f>VLOOKUP(B813,Sheet5!$D:$G,3,0)</f>
        <v>3</v>
      </c>
      <c r="O813" s="27">
        <f>VLOOKUP(B813,Sheet5!$D:$G,4,0)</f>
        <v>600</v>
      </c>
      <c r="P813" s="27" t="s">
        <v>56</v>
      </c>
      <c r="Q813" s="27">
        <f>IFERROR(VLOOKUP(R813,Sheet2!V:X,3,FALSE),VLOOKUP(B813,Sheet5!D:H,5,0))</f>
        <v>340020009</v>
      </c>
      <c r="R813" s="27" t="str">
        <f>IF(E813=2,INDEX(Sheet2!P:P,MATCH(C813,Sheet2!A:A,0)),INDEX(Sheet2!AB:AB,MATCH(N813,Sheet2!AA:AA,0)))</f>
        <v>生命强化</v>
      </c>
      <c r="S813" s="27" t="str">
        <f>IF($E813=2,INDEX(Sheet2!Q:Q,MATCH($C813,Sheet2!$A:$A,0)),IF(OR(N813=3,N813=8,N813=13,,N813=38),INDEX(Sheet2!$AC:$AC,MATCH($N813,Sheet2!$AA:$AA,0))&amp;O813,INDEX(Sheet2!$AC:$AC,MATCH($N813,Sheet2!$AA:$AA,0))&amp;(O813/10)&amp;"%"))</f>
        <v>觉醒后基础生命上限增加600</v>
      </c>
      <c r="T813" s="3" t="str">
        <f>INDEX(Sheet6!G:G,MATCH(B813,Sheet6!A:A,0))</f>
        <v>1210007,20|1430001,27</v>
      </c>
      <c r="U813" s="3">
        <v>1120001</v>
      </c>
      <c r="V813" s="3">
        <f>INDEX(Sheet6!H:H,MATCH(B813,Sheet6!A:A,0))</f>
        <v>56250</v>
      </c>
      <c r="W813" s="23">
        <v>0</v>
      </c>
      <c r="X813" s="3" t="s">
        <v>1311</v>
      </c>
      <c r="Y813" s="23">
        <v>1120001</v>
      </c>
      <c r="Z813" s="23">
        <v>225000</v>
      </c>
      <c r="AA813" s="27" t="str">
        <f>IF($E813=2,INDEX(Sheet2!Q:Q,MATCH($C813,Sheet2!$A:$A,0)),IF(OR(N813=3,N813=8,N813=13,,N813=38),INDEX(Sheet2!$AC:$AC,MATCH($N813,Sheet2!$AA:$AA,0))&amp;O813,INDEX(Sheet2!$AC:$AC,MATCH($N813,Sheet2!$AA:$AA,0))&amp;(O813/10)&amp;"%"))</f>
        <v>觉醒后基础生命上限增加600</v>
      </c>
    </row>
    <row r="814" spans="1:27">
      <c r="A814" s="23" t="s">
        <v>53</v>
      </c>
      <c r="B814" s="23">
        <f t="shared" si="44"/>
        <v>725</v>
      </c>
      <c r="C814" s="3">
        <v>7</v>
      </c>
      <c r="D814" s="3">
        <v>25</v>
      </c>
      <c r="E814" s="3">
        <f t="shared" si="40"/>
        <v>1</v>
      </c>
      <c r="F814" s="3">
        <f>IF(AND($D814=1,$E814=1),VLOOKUP($C814,Sheet2!$A:$J,3,0),IF($E814=2,INDEX(Sheet2!G:G,MATCH($C814,Sheet2!$A:$A,0)+2),F813))</f>
        <v>708</v>
      </c>
      <c r="G814" s="3">
        <f>IF(AND($D814=1,$E814=1),VLOOKUP($C814,Sheet2!$A:$J,4,0),IF($E814=2,INDEX(Sheet2!H:H,MATCH($C814,Sheet2!$A:$A,0)+2),G813))</f>
        <v>702</v>
      </c>
      <c r="H814" s="3">
        <f>IF(AND($D814=1,$E814=1),VLOOKUP($C814,Sheet2!$A:$J,5,0),IF($E814=2,INDEX(Sheet2!I:I,MATCH($C814,Sheet2!$A:$A,0)+2),H813))</f>
        <v>709</v>
      </c>
      <c r="I814" s="3">
        <f>IF(AND($D814=1,$E814=1),VLOOKUP($C814,Sheet2!$A:$J,6,0),IF($E814=2,INDEX(Sheet2!J:J,MATCH($C814,Sheet2!$A:$A,0)+2),I813))</f>
        <v>704</v>
      </c>
      <c r="K814" s="31">
        <v>0</v>
      </c>
      <c r="L814" s="31">
        <v>0</v>
      </c>
      <c r="M814" s="31">
        <v>0</v>
      </c>
      <c r="N814" s="27">
        <f>VLOOKUP(B814,Sheet5!$D:$G,3,0)</f>
        <v>13</v>
      </c>
      <c r="O814" s="27">
        <f>VLOOKUP(B814,Sheet5!$D:$G,4,0)</f>
        <v>130</v>
      </c>
      <c r="P814" s="27" t="s">
        <v>57</v>
      </c>
      <c r="Q814" s="27">
        <f>IFERROR(VLOOKUP(R814,Sheet2!V:X,3,FALSE),VLOOKUP(B814,Sheet5!D:H,5,0))</f>
        <v>340020004</v>
      </c>
      <c r="R814" s="27" t="str">
        <f>IF(E814=2,INDEX(Sheet2!P:P,MATCH(C814,Sheet2!A:A,0)),INDEX(Sheet2!AB:AB,MATCH(N814,Sheet2!AA:AA,0)))</f>
        <v>防御强化</v>
      </c>
      <c r="S814" s="27" t="str">
        <f>IF($E814=2,INDEX(Sheet2!Q:Q,MATCH($C814,Sheet2!$A:$A,0)),IF(OR(N814=3,N814=8,N814=13,,N814=38),INDEX(Sheet2!$AC:$AC,MATCH($N814,Sheet2!$AA:$AA,0))&amp;O814,INDEX(Sheet2!$AC:$AC,MATCH($N814,Sheet2!$AA:$AA,0))&amp;(O814/10)&amp;"%"))</f>
        <v>觉醒后基础防御力增加130</v>
      </c>
      <c r="T814" s="3" t="str">
        <f>INDEX(Sheet6!G:G,MATCH(B814,Sheet6!A:A,0))</f>
        <v>1210007,25|1430001,36</v>
      </c>
      <c r="U814" s="3">
        <v>1120001</v>
      </c>
      <c r="V814" s="3">
        <f>INDEX(Sheet6!H:H,MATCH(B814,Sheet6!A:A,0))</f>
        <v>84250</v>
      </c>
      <c r="W814" s="23">
        <v>0</v>
      </c>
      <c r="X814" s="3" t="s">
        <v>1312</v>
      </c>
      <c r="Y814" s="23">
        <v>1120001</v>
      </c>
      <c r="Z814" s="23">
        <v>337000</v>
      </c>
      <c r="AA814" s="27" t="str">
        <f>IF($E814=2,INDEX(Sheet2!Q:Q,MATCH($C814,Sheet2!$A:$A,0)),IF(OR(N814=3,N814=8,N814=13,,N814=38),INDEX(Sheet2!$AC:$AC,MATCH($N814,Sheet2!$AA:$AA,0))&amp;O814,INDEX(Sheet2!$AC:$AC,MATCH($N814,Sheet2!$AA:$AA,0))&amp;(O814/10)&amp;"%"))</f>
        <v>觉醒后基础防御力增加130</v>
      </c>
    </row>
    <row r="815" spans="1:27">
      <c r="A815" s="23" t="s">
        <v>53</v>
      </c>
      <c r="B815" s="23">
        <f t="shared" si="44"/>
        <v>726</v>
      </c>
      <c r="C815" s="3">
        <v>7</v>
      </c>
      <c r="D815" s="3">
        <v>26</v>
      </c>
      <c r="E815" s="3">
        <f t="shared" si="40"/>
        <v>1</v>
      </c>
      <c r="F815" s="3">
        <f>IF(AND($D815=1,$E815=1),VLOOKUP($C815,Sheet2!$A:$J,3,0),IF($E815=2,INDEX(Sheet2!G:G,MATCH($C815,Sheet2!$A:$A,0)+2),F814))</f>
        <v>708</v>
      </c>
      <c r="G815" s="3">
        <f>IF(AND($D815=1,$E815=1),VLOOKUP($C815,Sheet2!$A:$J,4,0),IF($E815=2,INDEX(Sheet2!H:H,MATCH($C815,Sheet2!$A:$A,0)+2),G814))</f>
        <v>702</v>
      </c>
      <c r="H815" s="3">
        <f>IF(AND($D815=1,$E815=1),VLOOKUP($C815,Sheet2!$A:$J,5,0),IF($E815=2,INDEX(Sheet2!I:I,MATCH($C815,Sheet2!$A:$A,0)+2),H814))</f>
        <v>709</v>
      </c>
      <c r="I815" s="3">
        <f>IF(AND($D815=1,$E815=1),VLOOKUP($C815,Sheet2!$A:$J,6,0),IF($E815=2,INDEX(Sheet2!J:J,MATCH($C815,Sheet2!$A:$A,0)+2),I814))</f>
        <v>704</v>
      </c>
      <c r="K815" s="31">
        <v>0</v>
      </c>
      <c r="L815" s="31">
        <v>0</v>
      </c>
      <c r="M815" s="31">
        <v>0</v>
      </c>
      <c r="N815" s="27">
        <f>VLOOKUP(B815,Sheet5!$D:$G,3,0)</f>
        <v>3</v>
      </c>
      <c r="O815" s="27">
        <f>VLOOKUP(B815,Sheet5!$D:$G,4,0)</f>
        <v>1200</v>
      </c>
      <c r="P815" s="27" t="s">
        <v>58</v>
      </c>
      <c r="Q815" s="27">
        <f>IFERROR(VLOOKUP(R815,Sheet2!V:X,3,FALSE),VLOOKUP(B815,Sheet5!D:H,5,0))</f>
        <v>340020010</v>
      </c>
      <c r="R815" s="27" t="str">
        <f>IF(E815=2,INDEX(Sheet2!P:P,MATCH(C815,Sheet2!A:A,0)),INDEX(Sheet2!AB:AB,MATCH(N815,Sheet2!AA:AA,0)))</f>
        <v>生命强化</v>
      </c>
      <c r="S815" s="27" t="str">
        <f>IF($E815=2,INDEX(Sheet2!Q:Q,MATCH($C815,Sheet2!$A:$A,0)),IF(OR(N815=3,N815=8,N815=13,,N815=38),INDEX(Sheet2!$AC:$AC,MATCH($N815,Sheet2!$AA:$AA,0))&amp;O815,INDEX(Sheet2!$AC:$AC,MATCH($N815,Sheet2!$AA:$AA,0))&amp;(O815/10)&amp;"%"))</f>
        <v>觉醒后基础生命上限增加1200</v>
      </c>
      <c r="T815" s="3" t="str">
        <f>INDEX(Sheet6!G:G,MATCH(B815,Sheet6!A:A,0))</f>
        <v>1210007,30|1430001,45</v>
      </c>
      <c r="U815" s="3">
        <v>1120001</v>
      </c>
      <c r="V815" s="3">
        <f>INDEX(Sheet6!H:H,MATCH(B815,Sheet6!A:A,0))</f>
        <v>117750</v>
      </c>
      <c r="W815" s="23">
        <v>0</v>
      </c>
      <c r="X815" s="3" t="s">
        <v>1313</v>
      </c>
      <c r="Y815" s="23">
        <v>1120001</v>
      </c>
      <c r="Z815" s="23">
        <v>471000</v>
      </c>
      <c r="AA815" s="27" t="str">
        <f>IF($E815=2,INDEX(Sheet2!Q:Q,MATCH($C815,Sheet2!$A:$A,0)),IF(OR(N815=3,N815=8,N815=13,,N815=38),INDEX(Sheet2!$AC:$AC,MATCH($N815,Sheet2!$AA:$AA,0))&amp;O815,INDEX(Sheet2!$AC:$AC,MATCH($N815,Sheet2!$AA:$AA,0))&amp;(O815/10)&amp;"%"))</f>
        <v>觉醒后基础生命上限增加1200</v>
      </c>
    </row>
    <row r="816" spans="1:27">
      <c r="A816" s="23" t="s">
        <v>53</v>
      </c>
      <c r="B816" s="23">
        <f t="shared" si="44"/>
        <v>727</v>
      </c>
      <c r="C816" s="3">
        <v>7</v>
      </c>
      <c r="D816" s="3">
        <v>27</v>
      </c>
      <c r="E816" s="3">
        <f t="shared" si="40"/>
        <v>1</v>
      </c>
      <c r="F816" s="3">
        <f>IF(AND($D816=1,$E816=1),VLOOKUP($C816,Sheet2!$A:$J,3,0),IF($E816=2,INDEX(Sheet2!G:G,MATCH($C816,Sheet2!$A:$A,0)+2),F815))</f>
        <v>708</v>
      </c>
      <c r="G816" s="3">
        <f>IF(AND($D816=1,$E816=1),VLOOKUP($C816,Sheet2!$A:$J,4,0),IF($E816=2,INDEX(Sheet2!H:H,MATCH($C816,Sheet2!$A:$A,0)+2),G815))</f>
        <v>702</v>
      </c>
      <c r="H816" s="3">
        <f>IF(AND($D816=1,$E816=1),VLOOKUP($C816,Sheet2!$A:$J,5,0),IF($E816=2,INDEX(Sheet2!I:I,MATCH($C816,Sheet2!$A:$A,0)+2),H815))</f>
        <v>709</v>
      </c>
      <c r="I816" s="3">
        <f>IF(AND($D816=1,$E816=1),VLOOKUP($C816,Sheet2!$A:$J,6,0),IF($E816=2,INDEX(Sheet2!J:J,MATCH($C816,Sheet2!$A:$A,0)+2),I815))</f>
        <v>704</v>
      </c>
      <c r="K816" s="31">
        <v>0</v>
      </c>
      <c r="L816" s="31">
        <v>0</v>
      </c>
      <c r="M816" s="31">
        <v>0</v>
      </c>
      <c r="N816" s="27">
        <f>VLOOKUP(B816,Sheet5!$D:$G,3,0)</f>
        <v>8</v>
      </c>
      <c r="O816" s="27">
        <f>VLOOKUP(B816,Sheet5!$D:$G,4,0)</f>
        <v>200</v>
      </c>
      <c r="P816" s="27" t="s">
        <v>59</v>
      </c>
      <c r="Q816" s="27">
        <f>IFERROR(VLOOKUP(R816,Sheet2!V:X,3,FALSE),VLOOKUP(B816,Sheet5!D:H,5,0))</f>
        <v>340020007</v>
      </c>
      <c r="R816" s="27" t="str">
        <f>IF(E816=2,INDEX(Sheet2!P:P,MATCH(C816,Sheet2!A:A,0)),INDEX(Sheet2!AB:AB,MATCH(N816,Sheet2!AA:AA,0)))</f>
        <v>攻击强化</v>
      </c>
      <c r="S816" s="27" t="str">
        <f>IF($E816=2,INDEX(Sheet2!Q:Q,MATCH($C816,Sheet2!$A:$A,0)),IF(OR(N816=3,N816=8,N816=13,,N816=38),INDEX(Sheet2!$AC:$AC,MATCH($N816,Sheet2!$AA:$AA,0))&amp;O816,INDEX(Sheet2!$AC:$AC,MATCH($N816,Sheet2!$AA:$AA,0))&amp;(O816/10)&amp;"%"))</f>
        <v>觉醒后基础攻击力增加200</v>
      </c>
      <c r="T816" s="3" t="str">
        <f>INDEX(Sheet6!G:G,MATCH(B816,Sheet6!A:A,0))</f>
        <v>1210007,40|1430001,54</v>
      </c>
      <c r="U816" s="3">
        <v>1120001</v>
      </c>
      <c r="V816" s="3">
        <f>INDEX(Sheet6!H:H,MATCH(B816,Sheet6!A:A,0))</f>
        <v>161250</v>
      </c>
      <c r="W816" s="23">
        <v>0</v>
      </c>
      <c r="X816" s="3" t="s">
        <v>1314</v>
      </c>
      <c r="Y816" s="23">
        <v>1120001</v>
      </c>
      <c r="Z816" s="23">
        <v>645000</v>
      </c>
      <c r="AA816" s="27" t="str">
        <f>IF($E816=2,INDEX(Sheet2!Q:Q,MATCH($C816,Sheet2!$A:$A,0)),IF(OR(N816=3,N816=8,N816=13,,N816=38),INDEX(Sheet2!$AC:$AC,MATCH($N816,Sheet2!$AA:$AA,0))&amp;O816,INDEX(Sheet2!$AC:$AC,MATCH($N816,Sheet2!$AA:$AA,0))&amp;(O816/10)&amp;"%"))</f>
        <v>觉醒后基础攻击力增加200</v>
      </c>
    </row>
    <row r="817" spans="1:27">
      <c r="A817" s="23" t="s">
        <v>53</v>
      </c>
      <c r="B817" s="23">
        <f t="shared" si="44"/>
        <v>728</v>
      </c>
      <c r="C817" s="3">
        <v>7</v>
      </c>
      <c r="D817" s="3">
        <v>28</v>
      </c>
      <c r="E817" s="3">
        <f t="shared" si="40"/>
        <v>2</v>
      </c>
      <c r="F817" s="3">
        <f>IF(AND($D817=1,$E817=1),VLOOKUP($C817,Sheet2!$A:$J,3,0),IF($E817=2,INDEX(Sheet2!G:G,MATCH($C817,Sheet2!$A:$A,0)+3),F816))</f>
        <v>708</v>
      </c>
      <c r="G817" s="3">
        <f>IF(AND($D817=1,$E817=1),VLOOKUP($C817,Sheet2!$A:$J,4,0),IF($E817=2,INDEX(Sheet2!H:H,MATCH($C817,Sheet2!$A:$A,0)+3),G816))</f>
        <v>702</v>
      </c>
      <c r="H817" s="3">
        <f>IF(AND($D817=1,$E817=1),VLOOKUP($C817,Sheet2!$A:$J,5,0),IF($E817=2,INDEX(Sheet2!I:I,MATCH($C817,Sheet2!$A:$A,0)+3),H816))</f>
        <v>710</v>
      </c>
      <c r="I817" s="3">
        <f>IF(AND($D817=1,$E817=1),VLOOKUP($C817,Sheet2!$A:$J,6,0),IF($E817=2,INDEX(Sheet2!J:J,MATCH($C817,Sheet2!$A:$A,0)+3),I816))</f>
        <v>704</v>
      </c>
      <c r="K817" s="31">
        <v>0</v>
      </c>
      <c r="L817" s="31">
        <v>0</v>
      </c>
      <c r="M817" s="31">
        <v>0</v>
      </c>
      <c r="N817" s="27">
        <f>VLOOKUP(B817,Sheet5!$D:$G,3,0)</f>
        <v>0</v>
      </c>
      <c r="O817" s="27">
        <f>VLOOKUP(B817,Sheet5!$D:$G,4,0)</f>
        <v>0</v>
      </c>
      <c r="P817" s="27" t="s">
        <v>60</v>
      </c>
      <c r="Q817" s="27">
        <f>IFERROR(VLOOKUP(R817,Sheet2!V:X,3,FALSE),VLOOKUP(B817,Sheet5!D:H,5,0))</f>
        <v>311000703</v>
      </c>
      <c r="R817" s="27" t="str">
        <f>IF(E817=2,INDEX(Sheet2!P:P,MATCH(C817,Sheet2!A:A,0)+3),INDEX(Sheet2!AB:AB,MATCH(N817,Sheet2!AA:AA,0)))</f>
        <v>回收机器人</v>
      </c>
      <c r="S817" s="27" t="s">
        <v>2364</v>
      </c>
      <c r="T817" s="3" t="str">
        <f>INDEX(Sheet6!G:G,MATCH(B817,Sheet6!A:A,0))</f>
        <v>1431007,9</v>
      </c>
      <c r="U817" s="3">
        <v>1120001</v>
      </c>
      <c r="V817" s="3">
        <f>INDEX(Sheet6!H:H,MATCH(B817,Sheet6!A:A,0))</f>
        <v>217500</v>
      </c>
      <c r="W817" s="23">
        <v>0</v>
      </c>
      <c r="X817" s="3" t="s">
        <v>1315</v>
      </c>
      <c r="Y817" s="23">
        <v>1120001</v>
      </c>
      <c r="Z817" s="23">
        <v>870000</v>
      </c>
      <c r="AA817" s="27" t="str">
        <f>IF($E817=2,INDEX(Sheet2!Q:Q,MATCH($C817,Sheet2!$A:$A,0)+3),IF(OR(N817=3,N817=8,N817=13,,N817=38),INDEX(Sheet2!$AC:$AC,MATCH($N817,Sheet2!$AA:$AA,0))&amp;O817,INDEX(Sheet2!$AC:$AC,MATCH($N817,Sheet2!$AA:$AA,0))&amp;(O817/10)&amp;"%"))</f>
        <v>金属骑士召唤一个回收机器人，当机器人行动时会为金属骑士进行1-2次&lt;color=#f2b600&gt;导弹装填&lt;/color&gt;，并额外增加&lt;color=#e56000&gt;2&lt;/color&gt;点能量，机器人继承金属骑士60%的血量。</v>
      </c>
    </row>
    <row r="818" spans="1:27">
      <c r="A818" s="23" t="s">
        <v>53</v>
      </c>
      <c r="B818" s="23">
        <f t="shared" si="41"/>
        <v>1801</v>
      </c>
      <c r="C818" s="3">
        <v>18</v>
      </c>
      <c r="D818" s="3">
        <v>1</v>
      </c>
      <c r="E818" s="3">
        <f t="shared" si="40"/>
        <v>1</v>
      </c>
      <c r="F818" s="3">
        <f>IF(AND($D818=1,$E818=1),VLOOKUP($C818,Sheet2!$A:$J,3,0),IF($E818=2,INDEX(Sheet2!G:G,MATCH($C818,Sheet2!$A:$A,0)),F817))</f>
        <v>1801</v>
      </c>
      <c r="G818" s="3">
        <f>IF(AND($D818=1,$E818=1),VLOOKUP($C818,Sheet2!$A:$J,4,0),IF($E818=2,INDEX(Sheet2!H:H,MATCH($C818,Sheet2!$A:$A,0)),G817))</f>
        <v>0</v>
      </c>
      <c r="H818" s="3">
        <f>IF(AND($D818=1,$E818=1),VLOOKUP($C818,Sheet2!$A:$J,5,0),IF($E818=2,INDEX(Sheet2!I:I,MATCH($C818,Sheet2!$A:$A,0)),H817))</f>
        <v>1808</v>
      </c>
      <c r="I818" s="3">
        <f>IF(AND($D818=1,$E818=1),VLOOKUP($C818,Sheet2!$A:$J,6,0),IF($E818=2,INDEX(Sheet2!J:J,MATCH($C818,Sheet2!$A:$A,0)),I817))</f>
        <v>0</v>
      </c>
      <c r="K818" s="31">
        <v>0</v>
      </c>
      <c r="L818" s="31">
        <v>0</v>
      </c>
      <c r="M818" s="31">
        <v>0</v>
      </c>
      <c r="N818" s="27">
        <f>VLOOKUP(B818,Sheet5!$D:$G,3,0)</f>
        <v>8</v>
      </c>
      <c r="O818" s="27">
        <f>VLOOKUP(B818,Sheet5!$D:$G,4,0)</f>
        <v>80</v>
      </c>
      <c r="P818" s="27" t="s">
        <v>54</v>
      </c>
      <c r="Q818" s="27">
        <f>IFERROR(VLOOKUP(R818,Sheet2!V:X,3,FALSE),VLOOKUP(B818,Sheet5!D:H,5,0))</f>
        <v>340020006</v>
      </c>
      <c r="R818" s="27" t="str">
        <f>IF($E818=2,INDEX(Sheet2!P:P,MATCH($C818,Sheet2!$A:$A,0)),INDEX(Sheet2!$AB:$AB,MATCH($N818,Sheet2!$AA:$AA,0)))</f>
        <v>攻击强化</v>
      </c>
      <c r="S818" s="27" t="str">
        <f>IF($E818=2,INDEX(Sheet2!Q:Q,MATCH($C818,Sheet2!$A:$A,0)),IF(OR(N818=3,N818=8,N818=13,,N818=38),INDEX(Sheet2!$AC:$AC,MATCH($N818,Sheet2!$AA:$AA,0))&amp;O818,INDEX(Sheet2!$AC:$AC,MATCH($N818,Sheet2!$AA:$AA,0))&amp;(O818/10)&amp;"%"))</f>
        <v>觉醒后基础攻击力增加80</v>
      </c>
      <c r="T818" s="3" t="str">
        <f>INDEX(Sheet6!G:G,MATCH(B818,Sheet6!A:A,0))</f>
        <v>1210003,32</v>
      </c>
      <c r="U818" s="3">
        <v>1120001</v>
      </c>
      <c r="V818" s="3">
        <f>INDEX(Sheet6!H:H,MATCH(B818,Sheet6!A:A,0))</f>
        <v>10400</v>
      </c>
      <c r="W818" s="23">
        <v>0</v>
      </c>
      <c r="X818" s="3" t="str">
        <f>VLOOKUP(B818,Sheet4!A:N,14,FALSE)</f>
        <v>1210001,8|1210002,8|1210003,16</v>
      </c>
      <c r="Y818" s="23">
        <v>1120001</v>
      </c>
      <c r="Z818" s="23">
        <f t="shared" si="42"/>
        <v>104000</v>
      </c>
      <c r="AA818" s="27" t="str">
        <f>IF($E818=2,INDEX(Sheet2!Q:Q,MATCH($C818,Sheet2!$A:$A,0)),IF(OR(N818=3,N818=8,N818=13,,N818=38),INDEX(Sheet2!$AC:$AC,MATCH($N818,Sheet2!$AA:$AA,0))&amp;O818,INDEX(Sheet2!$AC:$AC,MATCH($N818,Sheet2!$AA:$AA,0))&amp;(O818/10)&amp;"%"))</f>
        <v>觉醒后基础攻击力增加80</v>
      </c>
    </row>
    <row r="819" spans="1:27">
      <c r="A819" s="23" t="s">
        <v>53</v>
      </c>
      <c r="B819" s="23">
        <f t="shared" si="41"/>
        <v>1802</v>
      </c>
      <c r="C819" s="3">
        <v>18</v>
      </c>
      <c r="D819" s="3">
        <v>2</v>
      </c>
      <c r="E819" s="3">
        <f t="shared" si="40"/>
        <v>1</v>
      </c>
      <c r="F819" s="3">
        <f>IF(AND($D819=1,$E819=1),VLOOKUP($C819,Sheet2!$A:$J,3,0),IF($E819=2,INDEX(Sheet2!G:G,MATCH($C819,Sheet2!$A:$A,0)),F818))</f>
        <v>1801</v>
      </c>
      <c r="G819" s="3">
        <f>IF(AND($D819=1,$E819=1),VLOOKUP($C819,Sheet2!$A:$J,4,0),IF($E819=2,INDEX(Sheet2!H:H,MATCH($C819,Sheet2!$A:$A,0)),G818))</f>
        <v>0</v>
      </c>
      <c r="H819" s="3">
        <f>IF(AND($D819=1,$E819=1),VLOOKUP($C819,Sheet2!$A:$J,5,0),IF($E819=2,INDEX(Sheet2!I:I,MATCH($C819,Sheet2!$A:$A,0)),H818))</f>
        <v>1808</v>
      </c>
      <c r="I819" s="3">
        <f>IF(AND($D819=1,$E819=1),VLOOKUP($C819,Sheet2!$A:$J,6,0),IF($E819=2,INDEX(Sheet2!J:J,MATCH($C819,Sheet2!$A:$A,0)),I818))</f>
        <v>0</v>
      </c>
      <c r="K819" s="31">
        <v>0</v>
      </c>
      <c r="L819" s="31">
        <v>0</v>
      </c>
      <c r="M819" s="31">
        <v>0</v>
      </c>
      <c r="N819" s="27">
        <f>VLOOKUP(B819,Sheet5!$D:$G,3,0)</f>
        <v>3</v>
      </c>
      <c r="O819" s="27">
        <f>VLOOKUP(B819,Sheet5!$D:$G,4,0)</f>
        <v>480</v>
      </c>
      <c r="P819" s="27" t="s">
        <v>55</v>
      </c>
      <c r="Q819" s="27">
        <f>IFERROR(VLOOKUP(R819,Sheet2!V:X,3,FALSE),VLOOKUP(B819,Sheet5!D:H,5,0))</f>
        <v>340020009</v>
      </c>
      <c r="R819" s="27" t="str">
        <f>IF(E819=2,INDEX(Sheet2!P:P,MATCH(C819,Sheet2!A:A,0)),INDEX(Sheet2!AB:AB,MATCH(N819,Sheet2!AA:AA,0)))</f>
        <v>生命强化</v>
      </c>
      <c r="S819" s="27" t="str">
        <f>IF($E819=2,INDEX(Sheet2!Q:Q,MATCH($C819,Sheet2!$A:$A,0)),IF(OR(N819=3,N819=8,N819=13,,N819=38),INDEX(Sheet2!$AC:$AC,MATCH($N819,Sheet2!$AA:$AA,0))&amp;O819,INDEX(Sheet2!$AC:$AC,MATCH($N819,Sheet2!$AA:$AA,0))&amp;(O819/10)&amp;"%"))</f>
        <v>觉醒后基础生命上限增加480</v>
      </c>
      <c r="T819" s="3" t="str">
        <f>INDEX(Sheet6!G:G,MATCH(B819,Sheet6!A:A,0))</f>
        <v>1210003,48</v>
      </c>
      <c r="U819" s="3">
        <v>1120001</v>
      </c>
      <c r="V819" s="3">
        <f>INDEX(Sheet6!H:H,MATCH(B819,Sheet6!A:A,0))</f>
        <v>12000</v>
      </c>
      <c r="W819" s="23">
        <v>0</v>
      </c>
      <c r="X819" s="3" t="str">
        <f>VLOOKUP(B819,Sheet4!A:N,14,FALSE)</f>
        <v>1210001,20|1210002,20|1210003,40</v>
      </c>
      <c r="Y819" s="23">
        <v>1120001</v>
      </c>
      <c r="Z819" s="23">
        <f t="shared" si="42"/>
        <v>120000</v>
      </c>
      <c r="AA819" s="27" t="str">
        <f>IF($E819=2,INDEX(Sheet2!Q:Q,MATCH($C819,Sheet2!$A:$A,0)),IF(OR(N819=3,N819=8,N819=13,,N819=38),INDEX(Sheet2!$AC:$AC,MATCH($N819,Sheet2!$AA:$AA,0))&amp;O819,INDEX(Sheet2!$AC:$AC,MATCH($N819,Sheet2!$AA:$AA,0))&amp;(O819/10)&amp;"%"))</f>
        <v>觉醒后基础生命上限增加480</v>
      </c>
    </row>
    <row r="820" spans="1:27">
      <c r="A820" s="23" t="s">
        <v>53</v>
      </c>
      <c r="B820" s="23">
        <f t="shared" si="41"/>
        <v>1803</v>
      </c>
      <c r="C820" s="3">
        <v>18</v>
      </c>
      <c r="D820" s="3">
        <v>3</v>
      </c>
      <c r="E820" s="3">
        <f t="shared" si="40"/>
        <v>1</v>
      </c>
      <c r="F820" s="3">
        <f>IF(AND($D820=1,$E820=1),VLOOKUP($C820,Sheet2!$A:$J,3,0),IF($E820=2,INDEX(Sheet2!G:G,MATCH($C820,Sheet2!$A:$A,0)),F819))</f>
        <v>1801</v>
      </c>
      <c r="G820" s="3">
        <f>IF(AND($D820=1,$E820=1),VLOOKUP($C820,Sheet2!$A:$J,4,0),IF($E820=2,INDEX(Sheet2!H:H,MATCH($C820,Sheet2!$A:$A,0)),G819))</f>
        <v>0</v>
      </c>
      <c r="H820" s="3">
        <f>IF(AND($D820=1,$E820=1),VLOOKUP($C820,Sheet2!$A:$J,5,0),IF($E820=2,INDEX(Sheet2!I:I,MATCH($C820,Sheet2!$A:$A,0)),H819))</f>
        <v>1808</v>
      </c>
      <c r="I820" s="3">
        <f>IF(AND($D820=1,$E820=1),VLOOKUP($C820,Sheet2!$A:$J,6,0),IF($E820=2,INDEX(Sheet2!J:J,MATCH($C820,Sheet2!$A:$A,0)),I819))</f>
        <v>0</v>
      </c>
      <c r="K820" s="31">
        <v>0</v>
      </c>
      <c r="L820" s="31">
        <v>0</v>
      </c>
      <c r="M820" s="31">
        <v>0</v>
      </c>
      <c r="N820" s="27">
        <f>VLOOKUP(B820,Sheet5!$D:$G,3,0)</f>
        <v>18</v>
      </c>
      <c r="O820" s="27">
        <f>VLOOKUP(B820,Sheet5!$D:$G,4,0)</f>
        <v>40</v>
      </c>
      <c r="P820" s="27" t="s">
        <v>56</v>
      </c>
      <c r="Q820" s="27">
        <f>IFERROR(VLOOKUP(R820,Sheet2!V:X,3,FALSE),VLOOKUP(B820,Sheet5!D:H,5,0))</f>
        <v>340020001</v>
      </c>
      <c r="R820" s="27" t="str">
        <f>IF(E820=2,INDEX(Sheet2!P:P,MATCH(C820,Sheet2!A:A,0)),INDEX(Sheet2!AB:AB,MATCH(N820,Sheet2!AA:AA,0)))</f>
        <v>暴击强化</v>
      </c>
      <c r="S820" s="27" t="str">
        <f>IF($E820=2,INDEX(Sheet2!Q:Q,MATCH($C820,Sheet2!$A:$A,0)),IF(OR(N820=3,N820=8,N820=13,,N820=38),INDEX(Sheet2!$AC:$AC,MATCH($N820,Sheet2!$AA:$AA,0))&amp;O820,INDEX(Sheet2!$AC:$AC,MATCH($N820,Sheet2!$AA:$AA,0))&amp;(O820/10)&amp;"%"))</f>
        <v>觉醒后基础暴击增加4%</v>
      </c>
      <c r="T820" s="3" t="str">
        <f>INDEX(Sheet6!G:G,MATCH(B820,Sheet6!A:A,0))</f>
        <v>1210006,20</v>
      </c>
      <c r="U820" s="3">
        <v>1120001</v>
      </c>
      <c r="V820" s="3">
        <f>INDEX(Sheet6!H:H,MATCH(B820,Sheet6!A:A,0))</f>
        <v>18000</v>
      </c>
      <c r="W820" s="23">
        <v>0</v>
      </c>
      <c r="X820" s="3" t="str">
        <f>VLOOKUP(B820,Sheet4!A:N,14,FALSE)</f>
        <v>1210001,36|1210002,36|1210003,72</v>
      </c>
      <c r="Y820" s="23">
        <v>1120001</v>
      </c>
      <c r="Z820" s="23">
        <f t="shared" si="42"/>
        <v>180000</v>
      </c>
      <c r="AA820" s="27" t="str">
        <f>IF($E820=2,INDEX(Sheet2!Q:Q,MATCH($C820,Sheet2!$A:$A,0)),IF(OR(N820=3,N820=8,N820=13,,N820=38),INDEX(Sheet2!$AC:$AC,MATCH($N820,Sheet2!$AA:$AA,0))&amp;O820,INDEX(Sheet2!$AC:$AC,MATCH($N820,Sheet2!$AA:$AA,0))&amp;(O820/10)&amp;"%"))</f>
        <v>觉醒后基础暴击增加4%</v>
      </c>
    </row>
    <row r="821" spans="1:27">
      <c r="A821" s="23" t="s">
        <v>53</v>
      </c>
      <c r="B821" s="23">
        <f t="shared" si="41"/>
        <v>1804</v>
      </c>
      <c r="C821" s="3">
        <v>18</v>
      </c>
      <c r="D821" s="3">
        <v>4</v>
      </c>
      <c r="E821" s="3">
        <f t="shared" si="40"/>
        <v>1</v>
      </c>
      <c r="F821" s="3">
        <f>IF(AND($D821=1,$E821=1),VLOOKUP($C821,Sheet2!$A:$J,3,0),IF($E821=2,INDEX(Sheet2!G:G,MATCH($C821,Sheet2!$A:$A,0)),F820))</f>
        <v>1801</v>
      </c>
      <c r="G821" s="3">
        <f>IF(AND($D821=1,$E821=1),VLOOKUP($C821,Sheet2!$A:$J,4,0),IF($E821=2,INDEX(Sheet2!H:H,MATCH($C821,Sheet2!$A:$A,0)),G820))</f>
        <v>0</v>
      </c>
      <c r="H821" s="3">
        <f>IF(AND($D821=1,$E821=1),VLOOKUP($C821,Sheet2!$A:$J,5,0),IF($E821=2,INDEX(Sheet2!I:I,MATCH($C821,Sheet2!$A:$A,0)),H820))</f>
        <v>1808</v>
      </c>
      <c r="I821" s="3">
        <f>IF(AND($D821=1,$E821=1),VLOOKUP($C821,Sheet2!$A:$J,6,0),IF($E821=2,INDEX(Sheet2!J:J,MATCH($C821,Sheet2!$A:$A,0)),I820))</f>
        <v>0</v>
      </c>
      <c r="K821" s="31">
        <v>0</v>
      </c>
      <c r="L821" s="31">
        <v>0</v>
      </c>
      <c r="M821" s="31">
        <v>0</v>
      </c>
      <c r="N821" s="27">
        <f>VLOOKUP(B821,Sheet5!$D:$G,3,0)</f>
        <v>13</v>
      </c>
      <c r="O821" s="27">
        <f>VLOOKUP(B821,Sheet5!$D:$G,4,0)</f>
        <v>104</v>
      </c>
      <c r="P821" s="27" t="s">
        <v>57</v>
      </c>
      <c r="Q821" s="27">
        <f>IFERROR(VLOOKUP(R821,Sheet2!V:X,3,FALSE),VLOOKUP(B821,Sheet5!D:H,5,0))</f>
        <v>340020004</v>
      </c>
      <c r="R821" s="27" t="str">
        <f>IF(E821=2,INDEX(Sheet2!P:P,MATCH(C821,Sheet2!A:A,0)),INDEX(Sheet2!AB:AB,MATCH(N821,Sheet2!AA:AA,0)))</f>
        <v>防御强化</v>
      </c>
      <c r="S821" s="27" t="str">
        <f>IF($E821=2,INDEX(Sheet2!Q:Q,MATCH($C821,Sheet2!$A:$A,0)),IF(OR(N821=3,N821=8,N821=13,,N821=38),INDEX(Sheet2!$AC:$AC,MATCH($N821,Sheet2!$AA:$AA,0))&amp;O821,INDEX(Sheet2!$AC:$AC,MATCH($N821,Sheet2!$AA:$AA,0))&amp;(O821/10)&amp;"%"))</f>
        <v>觉醒后基础防御力增加104</v>
      </c>
      <c r="T821" s="3" t="str">
        <f>INDEX(Sheet6!G:G,MATCH(B821,Sheet6!A:A,0))</f>
        <v>1210006,24</v>
      </c>
      <c r="U821" s="3">
        <v>1120001</v>
      </c>
      <c r="V821" s="3">
        <f>INDEX(Sheet6!H:H,MATCH(B821,Sheet6!A:A,0))</f>
        <v>26900</v>
      </c>
      <c r="W821" s="23">
        <v>0</v>
      </c>
      <c r="X821" s="3" t="str">
        <f>VLOOKUP(B821,Sheet4!A:N,14,FALSE)</f>
        <v>1210001,56|1210002,56|1210003,112</v>
      </c>
      <c r="Y821" s="23">
        <v>1120001</v>
      </c>
      <c r="Z821" s="23">
        <f t="shared" si="42"/>
        <v>269000</v>
      </c>
      <c r="AA821" s="27" t="str">
        <f>IF($E821=2,INDEX(Sheet2!Q:Q,MATCH($C821,Sheet2!$A:$A,0)),IF(OR(N821=3,N821=8,N821=13,,N821=38),INDEX(Sheet2!$AC:$AC,MATCH($N821,Sheet2!$AA:$AA,0))&amp;O821,INDEX(Sheet2!$AC:$AC,MATCH($N821,Sheet2!$AA:$AA,0))&amp;(O821/10)&amp;"%"))</f>
        <v>觉醒后基础防御力增加104</v>
      </c>
    </row>
    <row r="822" spans="1:27">
      <c r="A822" s="23" t="s">
        <v>53</v>
      </c>
      <c r="B822" s="23">
        <f t="shared" si="41"/>
        <v>1805</v>
      </c>
      <c r="C822" s="3">
        <v>18</v>
      </c>
      <c r="D822" s="3">
        <v>5</v>
      </c>
      <c r="E822" s="3">
        <f t="shared" si="40"/>
        <v>1</v>
      </c>
      <c r="F822" s="3">
        <f>IF(AND($D822=1,$E822=1),VLOOKUP($C822,Sheet2!$A:$J,3,0),IF($E822=2,INDEX(Sheet2!G:G,MATCH($C822,Sheet2!$A:$A,0)),F821))</f>
        <v>1801</v>
      </c>
      <c r="G822" s="3">
        <f>IF(AND($D822=1,$E822=1),VLOOKUP($C822,Sheet2!$A:$J,4,0),IF($E822=2,INDEX(Sheet2!H:H,MATCH($C822,Sheet2!$A:$A,0)),G821))</f>
        <v>0</v>
      </c>
      <c r="H822" s="3">
        <f>IF(AND($D822=1,$E822=1),VLOOKUP($C822,Sheet2!$A:$J,5,0),IF($E822=2,INDEX(Sheet2!I:I,MATCH($C822,Sheet2!$A:$A,0)),H821))</f>
        <v>1808</v>
      </c>
      <c r="I822" s="3">
        <f>IF(AND($D822=1,$E822=1),VLOOKUP($C822,Sheet2!$A:$J,6,0),IF($E822=2,INDEX(Sheet2!J:J,MATCH($C822,Sheet2!$A:$A,0)),I821))</f>
        <v>0</v>
      </c>
      <c r="K822" s="31">
        <v>0</v>
      </c>
      <c r="L822" s="31">
        <v>0</v>
      </c>
      <c r="M822" s="31">
        <v>0</v>
      </c>
      <c r="N822" s="27">
        <f>VLOOKUP(B822,Sheet5!$D:$G,3,0)</f>
        <v>3</v>
      </c>
      <c r="O822" s="27">
        <f>VLOOKUP(B822,Sheet5!$D:$G,4,0)</f>
        <v>960</v>
      </c>
      <c r="P822" s="27" t="s">
        <v>58</v>
      </c>
      <c r="Q822" s="27">
        <f>IFERROR(VLOOKUP(R822,Sheet2!V:X,3,FALSE),VLOOKUP(B822,Sheet5!D:H,5,0))</f>
        <v>340020010</v>
      </c>
      <c r="R822" s="27" t="str">
        <f>IF(E822=2,INDEX(Sheet2!P:P,MATCH(C822,Sheet2!A:A,0)),INDEX(Sheet2!AB:AB,MATCH(N822,Sheet2!AA:AA,0)))</f>
        <v>生命强化</v>
      </c>
      <c r="S822" s="27" t="str">
        <f>IF($E822=2,INDEX(Sheet2!Q:Q,MATCH($C822,Sheet2!$A:$A,0)),IF(OR(N822=3,N822=8,N822=13,,N822=38),INDEX(Sheet2!$AC:$AC,MATCH($N822,Sheet2!$AA:$AA,0))&amp;O822,INDEX(Sheet2!$AC:$AC,MATCH($N822,Sheet2!$AA:$AA,0))&amp;(O822/10)&amp;"%"))</f>
        <v>觉醒后基础生命上限增加960</v>
      </c>
      <c r="T822" s="3" t="str">
        <f>INDEX(Sheet6!G:G,MATCH(B822,Sheet6!A:A,0))</f>
        <v>1210006,32</v>
      </c>
      <c r="U822" s="3">
        <v>1120001</v>
      </c>
      <c r="V822" s="3">
        <f>INDEX(Sheet6!H:H,MATCH(B822,Sheet6!A:A,0))</f>
        <v>37600</v>
      </c>
      <c r="W822" s="23">
        <v>0</v>
      </c>
      <c r="X822" s="3" t="str">
        <f>VLOOKUP(B822,Sheet4!A:N,14,FALSE)</f>
        <v>1210001,80|1210002,80|1210003,160</v>
      </c>
      <c r="Y822" s="23">
        <v>1120001</v>
      </c>
      <c r="Z822" s="23">
        <f t="shared" si="42"/>
        <v>376000</v>
      </c>
      <c r="AA822" s="27" t="str">
        <f>IF($E822=2,INDEX(Sheet2!Q:Q,MATCH($C822,Sheet2!$A:$A,0)),IF(OR(N822=3,N822=8,N822=13,,N822=38),INDEX(Sheet2!$AC:$AC,MATCH($N822,Sheet2!$AA:$AA,0))&amp;O822,INDEX(Sheet2!$AC:$AC,MATCH($N822,Sheet2!$AA:$AA,0))&amp;(O822/10)&amp;"%"))</f>
        <v>觉醒后基础生命上限增加960</v>
      </c>
    </row>
    <row r="823" spans="1:27">
      <c r="A823" s="23" t="s">
        <v>53</v>
      </c>
      <c r="B823" s="23">
        <f t="shared" si="41"/>
        <v>1806</v>
      </c>
      <c r="C823" s="3">
        <v>18</v>
      </c>
      <c r="D823" s="3">
        <v>6</v>
      </c>
      <c r="E823" s="3">
        <f t="shared" si="40"/>
        <v>1</v>
      </c>
      <c r="F823" s="3">
        <f>IF(AND($D823=1,$E823=1),VLOOKUP($C823,Sheet2!$A:$J,3,0),IF($E823=2,INDEX(Sheet2!G:G,MATCH($C823,Sheet2!$A:$A,0)),F822))</f>
        <v>1801</v>
      </c>
      <c r="G823" s="3">
        <f>IF(AND($D823=1,$E823=1),VLOOKUP($C823,Sheet2!$A:$J,4,0),IF($E823=2,INDEX(Sheet2!H:H,MATCH($C823,Sheet2!$A:$A,0)),G822))</f>
        <v>0</v>
      </c>
      <c r="H823" s="3">
        <f>IF(AND($D823=1,$E823=1),VLOOKUP($C823,Sheet2!$A:$J,5,0),IF($E823=2,INDEX(Sheet2!I:I,MATCH($C823,Sheet2!$A:$A,0)),H822))</f>
        <v>1808</v>
      </c>
      <c r="I823" s="3">
        <f>IF(AND($D823=1,$E823=1),VLOOKUP($C823,Sheet2!$A:$J,6,0),IF($E823=2,INDEX(Sheet2!J:J,MATCH($C823,Sheet2!$A:$A,0)),I822))</f>
        <v>0</v>
      </c>
      <c r="K823" s="31">
        <v>0</v>
      </c>
      <c r="L823" s="31">
        <v>0</v>
      </c>
      <c r="M823" s="31">
        <v>0</v>
      </c>
      <c r="N823" s="27">
        <f>VLOOKUP(B823,Sheet5!$D:$G,3,0)</f>
        <v>8</v>
      </c>
      <c r="O823" s="27">
        <f>VLOOKUP(B823,Sheet5!$D:$G,4,0)</f>
        <v>160</v>
      </c>
      <c r="P823" s="27" t="s">
        <v>59</v>
      </c>
      <c r="Q823" s="27">
        <f>IFERROR(VLOOKUP(R823,Sheet2!V:X,3,FALSE),VLOOKUP(B823,Sheet5!D:H,5,0))</f>
        <v>340020007</v>
      </c>
      <c r="R823" s="27" t="str">
        <f>IF(E823=2,INDEX(Sheet2!P:P,MATCH(C823,Sheet2!A:A,0)),INDEX(Sheet2!AB:AB,MATCH(N823,Sheet2!AA:AA,0)))</f>
        <v>攻击强化</v>
      </c>
      <c r="S823" s="27" t="str">
        <f>IF($E823=2,INDEX(Sheet2!Q:Q,MATCH($C823,Sheet2!$A:$A,0)),IF(OR(N823=3,N823=8,N823=13,,N823=38),INDEX(Sheet2!$AC:$AC,MATCH($N823,Sheet2!$AA:$AA,0))&amp;O823,INDEX(Sheet2!$AC:$AC,MATCH($N823,Sheet2!$AA:$AA,0))&amp;(O823/10)&amp;"%"))</f>
        <v>觉醒后基础攻击力增加160</v>
      </c>
      <c r="T823" s="3" t="str">
        <f>INDEX(Sheet6!G:G,MATCH(B823,Sheet6!A:A,0))</f>
        <v>1210009,12</v>
      </c>
      <c r="U823" s="3">
        <v>1120001</v>
      </c>
      <c r="V823" s="3">
        <f>INDEX(Sheet6!H:H,MATCH(B823,Sheet6!A:A,0))</f>
        <v>51600</v>
      </c>
      <c r="W823" s="23">
        <v>0</v>
      </c>
      <c r="X823" s="3" t="str">
        <f>VLOOKUP(B823,Sheet4!A:N,14,FALSE)</f>
        <v>1210001,108|1210002,108|1210003,216</v>
      </c>
      <c r="Y823" s="23">
        <v>1120001</v>
      </c>
      <c r="Z823" s="23">
        <f t="shared" si="42"/>
        <v>516000</v>
      </c>
      <c r="AA823" s="27" t="str">
        <f>IF($E823=2,INDEX(Sheet2!Q:Q,MATCH($C823,Sheet2!$A:$A,0)),IF(OR(N823=3,N823=8,N823=13,,N823=38),INDEX(Sheet2!$AC:$AC,MATCH($N823,Sheet2!$AA:$AA,0))&amp;O823,INDEX(Sheet2!$AC:$AC,MATCH($N823,Sheet2!$AA:$AA,0))&amp;(O823/10)&amp;"%"))</f>
        <v>觉醒后基础攻击力增加160</v>
      </c>
    </row>
    <row r="824" spans="1:27">
      <c r="A824" s="23" t="s">
        <v>53</v>
      </c>
      <c r="B824" s="23">
        <f t="shared" si="41"/>
        <v>1807</v>
      </c>
      <c r="C824" s="3">
        <v>18</v>
      </c>
      <c r="D824" s="3">
        <v>7</v>
      </c>
      <c r="E824" s="3">
        <f t="shared" si="40"/>
        <v>2</v>
      </c>
      <c r="F824" s="3">
        <f>IF(AND($D824=1,$E824=1),VLOOKUP($C824,Sheet2!$A:$J,3,0),IF($E824=2,INDEX(Sheet2!G:G,MATCH($C824,Sheet2!$A:$A,0)),F823))</f>
        <v>1801</v>
      </c>
      <c r="G824" s="3">
        <f>IF(AND($D824=1,$E824=1),VLOOKUP($C824,Sheet2!$A:$J,4,0),IF($E824=2,INDEX(Sheet2!H:H,MATCH($C824,Sheet2!$A:$A,0)),G823))</f>
        <v>1807</v>
      </c>
      <c r="H824" s="3">
        <f>IF(AND($D824=1,$E824=1),VLOOKUP($C824,Sheet2!$A:$J,5,0),IF($E824=2,INDEX(Sheet2!I:I,MATCH($C824,Sheet2!$A:$A,0)),H823))</f>
        <v>1808</v>
      </c>
      <c r="I824" s="3">
        <f>IF(AND($D824=1,$E824=1),VLOOKUP($C824,Sheet2!$A:$J,6,0),IF($E824=2,INDEX(Sheet2!J:J,MATCH($C824,Sheet2!$A:$A,0)),I823))</f>
        <v>0</v>
      </c>
      <c r="K824" s="31">
        <v>0</v>
      </c>
      <c r="L824" s="31">
        <v>0</v>
      </c>
      <c r="M824" s="31">
        <v>0</v>
      </c>
      <c r="N824" s="27">
        <f>VLOOKUP(B824,Sheet5!$D:$G,3,0)</f>
        <v>0</v>
      </c>
      <c r="O824" s="27">
        <f>VLOOKUP(B824,Sheet5!$D:$G,4,0)</f>
        <v>0</v>
      </c>
      <c r="P824" s="27" t="s">
        <v>60</v>
      </c>
      <c r="Q824" s="27">
        <f>IFERROR(VLOOKUP(R824,Sheet2!V:X,3,FALSE),VLOOKUP(B824,Sheet5!D:H,5,0))</f>
        <v>311001802</v>
      </c>
      <c r="R824" s="27" t="str">
        <f>IF(E824=2,INDEX(Sheet2!P:P,MATCH(C824,Sheet2!A:A,0)),INDEX(Sheet2!AB:AB,MATCH(N824,Sheet2!AA:AA,0)))</f>
        <v>自我充能</v>
      </c>
      <c r="S824" s="27" t="str">
        <f>IF($E824=2,INDEX(Sheet2!Q:Q,MATCH($C824,Sheet2!$A:$A,0)),IF(OR(N824=3,N824=8,N824=13,,N824=38),INDEX(Sheet2!$AC:$AC,MATCH($N824,Sheet2!$AA:$AA,0))&amp;O824,INDEX(Sheet2!$AC:$AC,MATCH($N824,Sheet2!$AA:$AA,0))&amp;(O824/10)&amp;"%"))</f>
        <v>使用&lt;color=#e56000&gt;高压充能&lt;/color&gt;技能时，会为自己的武器充电，让自己获得一层&lt;color=#f2b600&gt;蓄电&lt;/color&gt;效果，该效果最多叠加&lt;color=#e56000&gt;3&lt;/color&gt;层。每层&lt;color=#f2b600&gt;蓄电&lt;/color&gt;效果会让电击棍二刀流伤害提升&lt;color=#e56000&gt;100%&lt;/color&gt;，每次使用电击棍二刀流会让&lt;color=#f2b600&gt;蓄电&lt;/color&gt;效果清零</v>
      </c>
      <c r="T824" s="3" t="str">
        <f>INDEX(Sheet6!G:G,MATCH(B824,Sheet6!A:A,0))</f>
        <v>1210009,16</v>
      </c>
      <c r="U824" s="3">
        <v>1120001</v>
      </c>
      <c r="V824" s="3">
        <f>INDEX(Sheet6!H:H,MATCH(B824,Sheet6!A:A,0))</f>
        <v>69600</v>
      </c>
      <c r="W824" s="23">
        <v>0</v>
      </c>
      <c r="X824" s="3" t="str">
        <f>VLOOKUP(B824,Sheet4!A:N,14,FALSE)</f>
        <v>1210001,140|1210002,140|1210003,280</v>
      </c>
      <c r="Y824" s="23">
        <v>1120001</v>
      </c>
      <c r="Z824" s="23">
        <f t="shared" si="42"/>
        <v>696000</v>
      </c>
      <c r="AA824" s="27" t="str">
        <f>IF($E824=2,INDEX(Sheet2!Q:Q,MATCH($C824,Sheet2!$A:$A,0)),IF(OR(N824=3,N824=8,N824=13,,N824=38),INDEX(Sheet2!$AC:$AC,MATCH($N824,Sheet2!$AA:$AA,0))&amp;O824,INDEX(Sheet2!$AC:$AC,MATCH($N824,Sheet2!$AA:$AA,0))&amp;(O824/10)&amp;"%"))</f>
        <v>使用&lt;color=#e56000&gt;高压充能&lt;/color&gt;技能时，会为自己的武器充电，让自己获得一层&lt;color=#f2b600&gt;蓄电&lt;/color&gt;效果，该效果最多叠加&lt;color=#e56000&gt;3&lt;/color&gt;层。每层&lt;color=#f2b600&gt;蓄电&lt;/color&gt;效果会让电击棍二刀流伤害提升&lt;color=#e56000&gt;100%&lt;/color&gt;，每次使用电击棍二刀流会让&lt;color=#f2b600&gt;蓄电&lt;/color&gt;效果清零</v>
      </c>
    </row>
    <row r="825" spans="1:27">
      <c r="A825" s="23" t="s">
        <v>53</v>
      </c>
      <c r="B825" s="23">
        <f t="shared" ref="B825:B845" si="45">C825*100+D825</f>
        <v>1808</v>
      </c>
      <c r="C825" s="3">
        <v>18</v>
      </c>
      <c r="D825" s="3">
        <v>8</v>
      </c>
      <c r="E825" s="3">
        <f t="shared" si="40"/>
        <v>1</v>
      </c>
      <c r="F825" s="3">
        <f>IF(AND($D825=1,$E825=1),VLOOKUP($C825,Sheet2!$A:$J,3,0),IF($E825=2,INDEX(Sheet2!G:G,MATCH($C825,Sheet2!$A:$A,0)),F824))</f>
        <v>1801</v>
      </c>
      <c r="G825" s="3">
        <f>IF(AND($D825=1,$E825=1),VLOOKUP($C825,Sheet2!$A:$J,4,0),IF($E825=2,INDEX(Sheet2!H:H,MATCH($C825,Sheet2!$A:$A,0)),G824))</f>
        <v>1807</v>
      </c>
      <c r="H825" s="3">
        <f>IF(AND($D825=1,$E825=1),VLOOKUP($C825,Sheet2!$A:$J,5,0),IF($E825=2,INDEX(Sheet2!I:I,MATCH($C825,Sheet2!$A:$A,0)),H824))</f>
        <v>1808</v>
      </c>
      <c r="I825" s="3">
        <f>IF(AND($D825=1,$E825=1),VLOOKUP($C825,Sheet2!$A:$J,6,0),IF($E825=2,INDEX(Sheet2!J:J,MATCH($C825,Sheet2!$A:$A,0)),I824))</f>
        <v>0</v>
      </c>
      <c r="K825" s="31">
        <v>0</v>
      </c>
      <c r="L825" s="31">
        <v>0</v>
      </c>
      <c r="M825" s="31">
        <v>0</v>
      </c>
      <c r="N825" s="27">
        <f>VLOOKUP(B825,Sheet5!$D:$G,3,0)</f>
        <v>8</v>
      </c>
      <c r="O825" s="27">
        <f>VLOOKUP(B825,Sheet5!$D:$G,4,0)</f>
        <v>80</v>
      </c>
      <c r="P825" s="27" t="s">
        <v>54</v>
      </c>
      <c r="Q825" s="27">
        <f>IFERROR(VLOOKUP(R825,Sheet2!V:X,3,FALSE),VLOOKUP(B825,Sheet5!D:H,5,0))</f>
        <v>340020006</v>
      </c>
      <c r="R825" s="27" t="str">
        <f>IF($E825=2,INDEX(Sheet2!P:P,MATCH($C825,Sheet2!$A:$A,0)),INDEX(Sheet2!$AB:$AB,MATCH($N825,Sheet2!$AA:$AA,0)))</f>
        <v>攻击强化</v>
      </c>
      <c r="S825" s="27" t="str">
        <f>IF($E825=2,INDEX(Sheet2!Q:Q,MATCH($C825,Sheet2!$A:$A,0)),IF(OR(N825=3,N825=8,N825=13,,N825=38),INDEX(Sheet2!$AC:$AC,MATCH($N825,Sheet2!$AA:$AA,0))&amp;O825,INDEX(Sheet2!$AC:$AC,MATCH($N825,Sheet2!$AA:$AA,0))&amp;(O825/10)&amp;"%"))</f>
        <v>觉醒后基础攻击力增加80</v>
      </c>
      <c r="T825" s="3" t="str">
        <f>INDEX(Sheet6!G:G,MATCH(B825,Sheet6!A:A,0))</f>
        <v>1210009,5|1430002,1</v>
      </c>
      <c r="U825" s="3">
        <v>1120001</v>
      </c>
      <c r="V825" s="3">
        <f>INDEX(Sheet6!H:H,MATCH(B825,Sheet6!A:A,0))</f>
        <v>15600</v>
      </c>
      <c r="W825" s="23">
        <v>0</v>
      </c>
      <c r="X825" s="3" t="s">
        <v>1344</v>
      </c>
      <c r="Y825" s="23">
        <v>1120001</v>
      </c>
      <c r="Z825" s="23">
        <v>104000</v>
      </c>
      <c r="AA825" s="27" t="str">
        <f>IF($E825=2,INDEX(Sheet2!Q:Q,MATCH($C825,Sheet2!$A:$A,0)),IF(OR(N825=3,N825=8,N825=13,,N825=38),INDEX(Sheet2!$AC:$AC,MATCH($N825,Sheet2!$AA:$AA,0))&amp;O825,INDEX(Sheet2!$AC:$AC,MATCH($N825,Sheet2!$AA:$AA,0))&amp;(O825/10)&amp;"%"))</f>
        <v>觉醒后基础攻击力增加80</v>
      </c>
    </row>
    <row r="826" spans="1:27">
      <c r="A826" s="23" t="s">
        <v>53</v>
      </c>
      <c r="B826" s="23">
        <f t="shared" si="45"/>
        <v>1809</v>
      </c>
      <c r="C826" s="3">
        <v>18</v>
      </c>
      <c r="D826" s="3">
        <v>9</v>
      </c>
      <c r="E826" s="3">
        <f t="shared" ref="E826:E889" si="46">IF(N826&gt;0,1,2)</f>
        <v>1</v>
      </c>
      <c r="F826" s="3">
        <f>IF(AND($D826=1,$E826=1),VLOOKUP($C826,Sheet2!$A:$J,3,0),IF($E826=2,INDEX(Sheet2!G:G,MATCH($C826,Sheet2!$A:$A,0)),F825))</f>
        <v>1801</v>
      </c>
      <c r="G826" s="3">
        <f>IF(AND($D826=1,$E826=1),VLOOKUP($C826,Sheet2!$A:$J,4,0),IF($E826=2,INDEX(Sheet2!H:H,MATCH($C826,Sheet2!$A:$A,0)),G825))</f>
        <v>1807</v>
      </c>
      <c r="H826" s="3">
        <f>IF(AND($D826=1,$E826=1),VLOOKUP($C826,Sheet2!$A:$J,5,0),IF($E826=2,INDEX(Sheet2!I:I,MATCH($C826,Sheet2!$A:$A,0)),H825))</f>
        <v>1808</v>
      </c>
      <c r="I826" s="3">
        <f>IF(AND($D826=1,$E826=1),VLOOKUP($C826,Sheet2!$A:$J,6,0),IF($E826=2,INDEX(Sheet2!J:J,MATCH($C826,Sheet2!$A:$A,0)),I825))</f>
        <v>0</v>
      </c>
      <c r="K826" s="31">
        <v>0</v>
      </c>
      <c r="L826" s="31">
        <v>0</v>
      </c>
      <c r="M826" s="31">
        <v>0</v>
      </c>
      <c r="N826" s="27">
        <f>VLOOKUP(B826,Sheet5!$D:$G,3,0)</f>
        <v>3</v>
      </c>
      <c r="O826" s="27">
        <f>VLOOKUP(B826,Sheet5!$D:$G,4,0)</f>
        <v>480</v>
      </c>
      <c r="P826" s="27" t="s">
        <v>55</v>
      </c>
      <c r="Q826" s="27">
        <f>IFERROR(VLOOKUP(R826,Sheet2!V:X,3,FALSE),VLOOKUP(B826,Sheet5!D:H,5,0))</f>
        <v>340020009</v>
      </c>
      <c r="R826" s="27" t="str">
        <f>IF(E826=2,INDEX(Sheet2!P:P,MATCH(C826,Sheet2!A:A,0)),INDEX(Sheet2!AB:AB,MATCH(N826,Sheet2!AA:AA,0)))</f>
        <v>生命强化</v>
      </c>
      <c r="S826" s="27" t="str">
        <f>IF($E826=2,INDEX(Sheet2!Q:Q,MATCH($C826,Sheet2!$A:$A,0)),IF(OR(N826=3,N826=8,N826=13,,N826=38),INDEX(Sheet2!$AC:$AC,MATCH($N826,Sheet2!$AA:$AA,0))&amp;O826,INDEX(Sheet2!$AC:$AC,MATCH($N826,Sheet2!$AA:$AA,0))&amp;(O826/10)&amp;"%"))</f>
        <v>觉醒后基础生命上限增加480</v>
      </c>
      <c r="T826" s="3" t="str">
        <f>INDEX(Sheet6!G:G,MATCH(B826,Sheet6!A:A,0))</f>
        <v>1210009,8|1430002,2</v>
      </c>
      <c r="U826" s="3">
        <v>1120001</v>
      </c>
      <c r="V826" s="3">
        <f>INDEX(Sheet6!H:H,MATCH(B826,Sheet6!A:A,0))</f>
        <v>18000</v>
      </c>
      <c r="W826" s="23">
        <v>0</v>
      </c>
      <c r="X826" s="3" t="s">
        <v>1345</v>
      </c>
      <c r="Y826" s="23">
        <v>1120001</v>
      </c>
      <c r="Z826" s="23">
        <v>120000</v>
      </c>
      <c r="AA826" s="27" t="str">
        <f>IF($E826=2,INDEX(Sheet2!Q:Q,MATCH($C826,Sheet2!$A:$A,0)),IF(OR(N826=3,N826=8,N826=13,,N826=38),INDEX(Sheet2!$AC:$AC,MATCH($N826,Sheet2!$AA:$AA,0))&amp;O826,INDEX(Sheet2!$AC:$AC,MATCH($N826,Sheet2!$AA:$AA,0))&amp;(O826/10)&amp;"%"))</f>
        <v>觉醒后基础生命上限增加480</v>
      </c>
    </row>
    <row r="827" spans="1:27">
      <c r="A827" s="23" t="s">
        <v>53</v>
      </c>
      <c r="B827" s="23">
        <f t="shared" si="45"/>
        <v>1810</v>
      </c>
      <c r="C827" s="3">
        <v>18</v>
      </c>
      <c r="D827" s="3">
        <v>10</v>
      </c>
      <c r="E827" s="3">
        <f t="shared" si="46"/>
        <v>1</v>
      </c>
      <c r="F827" s="3">
        <f>IF(AND($D827=1,$E827=1),VLOOKUP($C827,Sheet2!$A:$J,3,0),IF($E827=2,INDEX(Sheet2!G:G,MATCH($C827,Sheet2!$A:$A,0)),F826))</f>
        <v>1801</v>
      </c>
      <c r="G827" s="3">
        <f>IF(AND($D827=1,$E827=1),VLOOKUP($C827,Sheet2!$A:$J,4,0),IF($E827=2,INDEX(Sheet2!H:H,MATCH($C827,Sheet2!$A:$A,0)),G826))</f>
        <v>1807</v>
      </c>
      <c r="H827" s="3">
        <f>IF(AND($D827=1,$E827=1),VLOOKUP($C827,Sheet2!$A:$J,5,0),IF($E827=2,INDEX(Sheet2!I:I,MATCH($C827,Sheet2!$A:$A,0)),H826))</f>
        <v>1808</v>
      </c>
      <c r="I827" s="3">
        <f>IF(AND($D827=1,$E827=1),VLOOKUP($C827,Sheet2!$A:$J,6,0),IF($E827=2,INDEX(Sheet2!J:J,MATCH($C827,Sheet2!$A:$A,0)),I826))</f>
        <v>0</v>
      </c>
      <c r="K827" s="31">
        <v>0</v>
      </c>
      <c r="L827" s="31">
        <v>0</v>
      </c>
      <c r="M827" s="31">
        <v>0</v>
      </c>
      <c r="N827" s="27">
        <f>VLOOKUP(B827,Sheet5!$D:$G,3,0)</f>
        <v>8</v>
      </c>
      <c r="O827" s="27">
        <f>VLOOKUP(B827,Sheet5!$D:$G,4,0)</f>
        <v>80</v>
      </c>
      <c r="P827" s="27" t="s">
        <v>56</v>
      </c>
      <c r="Q827" s="27">
        <f>IFERROR(VLOOKUP(R827,Sheet2!V:X,3,FALSE),VLOOKUP(B827,Sheet5!D:H,5,0))</f>
        <v>340020006</v>
      </c>
      <c r="R827" s="27" t="str">
        <f>IF(E827=2,INDEX(Sheet2!P:P,MATCH(C827,Sheet2!A:A,0)),INDEX(Sheet2!AB:AB,MATCH(N827,Sheet2!AA:AA,0)))</f>
        <v>攻击强化</v>
      </c>
      <c r="S827" s="27" t="str">
        <f>IF($E827=2,INDEX(Sheet2!Q:Q,MATCH($C827,Sheet2!$A:$A,0)),IF(OR(N827=3,N827=8,N827=13,,N827=38),INDEX(Sheet2!$AC:$AC,MATCH($N827,Sheet2!$AA:$AA,0))&amp;O827,INDEX(Sheet2!$AC:$AC,MATCH($N827,Sheet2!$AA:$AA,0))&amp;(O827/10)&amp;"%"))</f>
        <v>觉醒后基础攻击力增加80</v>
      </c>
      <c r="T827" s="3" t="str">
        <f>INDEX(Sheet6!G:G,MATCH(B827,Sheet6!A:A,0))</f>
        <v>1210009,10|1430002,3</v>
      </c>
      <c r="U827" s="3">
        <v>1120001</v>
      </c>
      <c r="V827" s="3">
        <f>INDEX(Sheet6!H:H,MATCH(B827,Sheet6!A:A,0))</f>
        <v>27000</v>
      </c>
      <c r="W827" s="23">
        <v>0</v>
      </c>
      <c r="X827" s="3" t="s">
        <v>1346</v>
      </c>
      <c r="Y827" s="23">
        <v>1120001</v>
      </c>
      <c r="Z827" s="23">
        <v>180000</v>
      </c>
      <c r="AA827" s="27" t="str">
        <f>IF($E827=2,INDEX(Sheet2!Q:Q,MATCH($C827,Sheet2!$A:$A,0)),IF(OR(N827=3,N827=8,N827=13,,N827=38),INDEX(Sheet2!$AC:$AC,MATCH($N827,Sheet2!$AA:$AA,0))&amp;O827,INDEX(Sheet2!$AC:$AC,MATCH($N827,Sheet2!$AA:$AA,0))&amp;(O827/10)&amp;"%"))</f>
        <v>觉醒后基础攻击力增加80</v>
      </c>
    </row>
    <row r="828" spans="1:27">
      <c r="A828" s="23" t="s">
        <v>53</v>
      </c>
      <c r="B828" s="23">
        <f t="shared" si="45"/>
        <v>1811</v>
      </c>
      <c r="C828" s="3">
        <v>18</v>
      </c>
      <c r="D828" s="3">
        <v>11</v>
      </c>
      <c r="E828" s="3">
        <f t="shared" si="46"/>
        <v>1</v>
      </c>
      <c r="F828" s="3">
        <f>IF(AND($D828=1,$E828=1),VLOOKUP($C828,Sheet2!$A:$J,3,0),IF($E828=2,INDEX(Sheet2!G:G,MATCH($C828,Sheet2!$A:$A,0)),F827))</f>
        <v>1801</v>
      </c>
      <c r="G828" s="3">
        <f>IF(AND($D828=1,$E828=1),VLOOKUP($C828,Sheet2!$A:$J,4,0),IF($E828=2,INDEX(Sheet2!H:H,MATCH($C828,Sheet2!$A:$A,0)),G827))</f>
        <v>1807</v>
      </c>
      <c r="H828" s="3">
        <f>IF(AND($D828=1,$E828=1),VLOOKUP($C828,Sheet2!$A:$J,5,0),IF($E828=2,INDEX(Sheet2!I:I,MATCH($C828,Sheet2!$A:$A,0)),H827))</f>
        <v>1808</v>
      </c>
      <c r="I828" s="3">
        <f>IF(AND($D828=1,$E828=1),VLOOKUP($C828,Sheet2!$A:$J,6,0),IF($E828=2,INDEX(Sheet2!J:J,MATCH($C828,Sheet2!$A:$A,0)),I827))</f>
        <v>0</v>
      </c>
      <c r="K828" s="31">
        <v>0</v>
      </c>
      <c r="L828" s="31">
        <v>0</v>
      </c>
      <c r="M828" s="31">
        <v>0</v>
      </c>
      <c r="N828" s="27">
        <f>VLOOKUP(B828,Sheet5!$D:$G,3,0)</f>
        <v>13</v>
      </c>
      <c r="O828" s="27">
        <f>VLOOKUP(B828,Sheet5!$D:$G,4,0)</f>
        <v>104</v>
      </c>
      <c r="P828" s="27" t="s">
        <v>57</v>
      </c>
      <c r="Q828" s="27">
        <f>IFERROR(VLOOKUP(R828,Sheet2!V:X,3,FALSE),VLOOKUP(B828,Sheet5!D:H,5,0))</f>
        <v>340020004</v>
      </c>
      <c r="R828" s="27" t="str">
        <f>IF(E828=2,INDEX(Sheet2!P:P,MATCH(C828,Sheet2!A:A,0)),INDEX(Sheet2!AB:AB,MATCH(N828,Sheet2!AA:AA,0)))</f>
        <v>防御强化</v>
      </c>
      <c r="S828" s="27" t="str">
        <f>IF($E828=2,INDEX(Sheet2!Q:Q,MATCH($C828,Sheet2!$A:$A,0)),IF(OR(N828=3,N828=8,N828=13,,N828=38),INDEX(Sheet2!$AC:$AC,MATCH($N828,Sheet2!$AA:$AA,0))&amp;O828,INDEX(Sheet2!$AC:$AC,MATCH($N828,Sheet2!$AA:$AA,0))&amp;(O828/10)&amp;"%"))</f>
        <v>觉醒后基础防御力增加104</v>
      </c>
      <c r="T828" s="3" t="str">
        <f>INDEX(Sheet6!G:G,MATCH(B828,Sheet6!A:A,0))</f>
        <v>1210009,12|1430002,4</v>
      </c>
      <c r="U828" s="3">
        <v>1120001</v>
      </c>
      <c r="V828" s="3">
        <f>INDEX(Sheet6!H:H,MATCH(B828,Sheet6!A:A,0))</f>
        <v>40350</v>
      </c>
      <c r="W828" s="23">
        <v>0</v>
      </c>
      <c r="X828" s="3" t="s">
        <v>1347</v>
      </c>
      <c r="Y828" s="23">
        <v>1120001</v>
      </c>
      <c r="Z828" s="23">
        <v>269000</v>
      </c>
      <c r="AA828" s="27" t="str">
        <f>IF($E828=2,INDEX(Sheet2!Q:Q,MATCH($C828,Sheet2!$A:$A,0)),IF(OR(N828=3,N828=8,N828=13,,N828=38),INDEX(Sheet2!$AC:$AC,MATCH($N828,Sheet2!$AA:$AA,0))&amp;O828,INDEX(Sheet2!$AC:$AC,MATCH($N828,Sheet2!$AA:$AA,0))&amp;(O828/10)&amp;"%"))</f>
        <v>觉醒后基础防御力增加104</v>
      </c>
    </row>
    <row r="829" spans="1:27">
      <c r="A829" s="23" t="s">
        <v>53</v>
      </c>
      <c r="B829" s="23">
        <f t="shared" si="45"/>
        <v>1812</v>
      </c>
      <c r="C829" s="3">
        <v>18</v>
      </c>
      <c r="D829" s="3">
        <v>12</v>
      </c>
      <c r="E829" s="3">
        <f t="shared" si="46"/>
        <v>1</v>
      </c>
      <c r="F829" s="3">
        <f>IF(AND($D829=1,$E829=1),VLOOKUP($C829,Sheet2!$A:$J,3,0),IF($E829=2,INDEX(Sheet2!G:G,MATCH($C829,Sheet2!$A:$A,0)),F828))</f>
        <v>1801</v>
      </c>
      <c r="G829" s="3">
        <f>IF(AND($D829=1,$E829=1),VLOOKUP($C829,Sheet2!$A:$J,4,0),IF($E829=2,INDEX(Sheet2!H:H,MATCH($C829,Sheet2!$A:$A,0)),G828))</f>
        <v>1807</v>
      </c>
      <c r="H829" s="3">
        <f>IF(AND($D829=1,$E829=1),VLOOKUP($C829,Sheet2!$A:$J,5,0),IF($E829=2,INDEX(Sheet2!I:I,MATCH($C829,Sheet2!$A:$A,0)),H828))</f>
        <v>1808</v>
      </c>
      <c r="I829" s="3">
        <f>IF(AND($D829=1,$E829=1),VLOOKUP($C829,Sheet2!$A:$J,6,0),IF($E829=2,INDEX(Sheet2!J:J,MATCH($C829,Sheet2!$A:$A,0)),I828))</f>
        <v>0</v>
      </c>
      <c r="K829" s="31">
        <v>0</v>
      </c>
      <c r="L829" s="31">
        <v>0</v>
      </c>
      <c r="M829" s="31">
        <v>0</v>
      </c>
      <c r="N829" s="27">
        <f>VLOOKUP(B829,Sheet5!$D:$G,3,0)</f>
        <v>3</v>
      </c>
      <c r="O829" s="27">
        <f>VLOOKUP(B829,Sheet5!$D:$G,4,0)</f>
        <v>960</v>
      </c>
      <c r="P829" s="27" t="s">
        <v>58</v>
      </c>
      <c r="Q829" s="27">
        <f>IFERROR(VLOOKUP(R829,Sheet2!V:X,3,FALSE),VLOOKUP(B829,Sheet5!D:H,5,0))</f>
        <v>340020010</v>
      </c>
      <c r="R829" s="27" t="str">
        <f>IF(E829=2,INDEX(Sheet2!P:P,MATCH(C829,Sheet2!A:A,0)),INDEX(Sheet2!AB:AB,MATCH(N829,Sheet2!AA:AA,0)))</f>
        <v>生命强化</v>
      </c>
      <c r="S829" s="27" t="str">
        <f>IF($E829=2,INDEX(Sheet2!Q:Q,MATCH($C829,Sheet2!$A:$A,0)),IF(OR(N829=3,N829=8,N829=13,,N829=38),INDEX(Sheet2!$AC:$AC,MATCH($N829,Sheet2!$AA:$AA,0))&amp;O829,INDEX(Sheet2!$AC:$AC,MATCH($N829,Sheet2!$AA:$AA,0))&amp;(O829/10)&amp;"%"))</f>
        <v>觉醒后基础生命上限增加960</v>
      </c>
      <c r="T829" s="3" t="str">
        <f>INDEX(Sheet6!G:G,MATCH(B829,Sheet6!A:A,0))</f>
        <v>1210009,16|1430002,5</v>
      </c>
      <c r="U829" s="3">
        <v>1120001</v>
      </c>
      <c r="V829" s="3">
        <f>INDEX(Sheet6!H:H,MATCH(B829,Sheet6!A:A,0))</f>
        <v>56400</v>
      </c>
      <c r="W829" s="23">
        <v>0</v>
      </c>
      <c r="X829" s="3" t="s">
        <v>1348</v>
      </c>
      <c r="Y829" s="23">
        <v>1120001</v>
      </c>
      <c r="Z829" s="23">
        <v>376000</v>
      </c>
      <c r="AA829" s="27" t="str">
        <f>IF($E829=2,INDEX(Sheet2!Q:Q,MATCH($C829,Sheet2!$A:$A,0)),IF(OR(N829=3,N829=8,N829=13,,N829=38),INDEX(Sheet2!$AC:$AC,MATCH($N829,Sheet2!$AA:$AA,0))&amp;O829,INDEX(Sheet2!$AC:$AC,MATCH($N829,Sheet2!$AA:$AA,0))&amp;(O829/10)&amp;"%"))</f>
        <v>觉醒后基础生命上限增加960</v>
      </c>
    </row>
    <row r="830" spans="1:27">
      <c r="A830" s="23" t="s">
        <v>53</v>
      </c>
      <c r="B830" s="23">
        <f t="shared" si="45"/>
        <v>1813</v>
      </c>
      <c r="C830" s="3">
        <v>18</v>
      </c>
      <c r="D830" s="3">
        <v>13</v>
      </c>
      <c r="E830" s="3">
        <f t="shared" si="46"/>
        <v>1</v>
      </c>
      <c r="F830" s="3">
        <f>IF(AND($D830=1,$E830=1),VLOOKUP($C830,Sheet2!$A:$J,3,0),IF($E830=2,INDEX(Sheet2!G:G,MATCH($C830,Sheet2!$A:$A,0)),F829))</f>
        <v>1801</v>
      </c>
      <c r="G830" s="3">
        <f>IF(AND($D830=1,$E830=1),VLOOKUP($C830,Sheet2!$A:$J,4,0),IF($E830=2,INDEX(Sheet2!H:H,MATCH($C830,Sheet2!$A:$A,0)),G829))</f>
        <v>1807</v>
      </c>
      <c r="H830" s="3">
        <f>IF(AND($D830=1,$E830=1),VLOOKUP($C830,Sheet2!$A:$J,5,0),IF($E830=2,INDEX(Sheet2!I:I,MATCH($C830,Sheet2!$A:$A,0)),H829))</f>
        <v>1808</v>
      </c>
      <c r="I830" s="3">
        <f>IF(AND($D830=1,$E830=1),VLOOKUP($C830,Sheet2!$A:$J,6,0),IF($E830=2,INDEX(Sheet2!J:J,MATCH($C830,Sheet2!$A:$A,0)),I829))</f>
        <v>0</v>
      </c>
      <c r="K830" s="31">
        <v>0</v>
      </c>
      <c r="L830" s="31">
        <v>0</v>
      </c>
      <c r="M830" s="31">
        <v>0</v>
      </c>
      <c r="N830" s="27">
        <f>VLOOKUP(B830,Sheet5!$D:$G,3,0)</f>
        <v>8</v>
      </c>
      <c r="O830" s="27">
        <f>VLOOKUP(B830,Sheet5!$D:$G,4,0)</f>
        <v>160</v>
      </c>
      <c r="P830" s="27" t="s">
        <v>59</v>
      </c>
      <c r="Q830" s="27">
        <f>IFERROR(VLOOKUP(R830,Sheet2!V:X,3,FALSE),VLOOKUP(B830,Sheet5!D:H,5,0))</f>
        <v>340020007</v>
      </c>
      <c r="R830" s="27" t="str">
        <f>IF(E830=2,INDEX(Sheet2!P:P,MATCH(C830,Sheet2!A:A,0)),INDEX(Sheet2!AB:AB,MATCH(N830,Sheet2!AA:AA,0)))</f>
        <v>攻击强化</v>
      </c>
      <c r="S830" s="27" t="str">
        <f>IF($E830=2,INDEX(Sheet2!Q:Q,MATCH($C830,Sheet2!$A:$A,0)),IF(OR(N830=3,N830=8,N830=13,,N830=38),INDEX(Sheet2!$AC:$AC,MATCH($N830,Sheet2!$AA:$AA,0))&amp;O830,INDEX(Sheet2!$AC:$AC,MATCH($N830,Sheet2!$AA:$AA,0))&amp;(O830/10)&amp;"%"))</f>
        <v>觉醒后基础攻击力增加160</v>
      </c>
      <c r="T830" s="3" t="str">
        <f>INDEX(Sheet6!G:G,MATCH(B830,Sheet6!A:A,0))</f>
        <v>1210009,18|1430002,6</v>
      </c>
      <c r="U830" s="3">
        <v>1120001</v>
      </c>
      <c r="V830" s="3">
        <f>INDEX(Sheet6!H:H,MATCH(B830,Sheet6!A:A,0))</f>
        <v>77400</v>
      </c>
      <c r="W830" s="23">
        <v>0</v>
      </c>
      <c r="X830" s="3" t="s">
        <v>1349</v>
      </c>
      <c r="Y830" s="23">
        <v>1120001</v>
      </c>
      <c r="Z830" s="23">
        <v>516000</v>
      </c>
      <c r="AA830" s="27" t="str">
        <f>IF($E830=2,INDEX(Sheet2!Q:Q,MATCH($C830,Sheet2!$A:$A,0)),IF(OR(N830=3,N830=8,N830=13,,N830=38),INDEX(Sheet2!$AC:$AC,MATCH($N830,Sheet2!$AA:$AA,0))&amp;O830,INDEX(Sheet2!$AC:$AC,MATCH($N830,Sheet2!$AA:$AA,0))&amp;(O830/10)&amp;"%"))</f>
        <v>觉醒后基础攻击力增加160</v>
      </c>
    </row>
    <row r="831" spans="1:27">
      <c r="A831" s="23" t="s">
        <v>53</v>
      </c>
      <c r="B831" s="23">
        <f t="shared" si="45"/>
        <v>1814</v>
      </c>
      <c r="C831" s="3">
        <v>18</v>
      </c>
      <c r="D831" s="3">
        <v>14</v>
      </c>
      <c r="E831" s="3">
        <f t="shared" si="46"/>
        <v>2</v>
      </c>
      <c r="F831" s="3">
        <f>IF(AND($D831=1,$E831=1),VLOOKUP($C831,Sheet2!$A:$J,3,0),IF($E831=2,INDEX(Sheet2!G:G,MATCH($C831,Sheet2!$A:$A,0)+1),F830))</f>
        <v>1801</v>
      </c>
      <c r="G831" s="3">
        <f>IF(AND($D831=1,$E831=1),VLOOKUP($C831,Sheet2!$A:$J,4,0),IF($E831=2,INDEX(Sheet2!H:H,MATCH($C831,Sheet2!$A:$A,0)+1),G830))</f>
        <v>1807</v>
      </c>
      <c r="H831" s="3">
        <f>IF(AND($D831=1,$E831=1),VLOOKUP($C831,Sheet2!$A:$J,5,0),IF($E831=2,INDEX(Sheet2!I:I,MATCH($C831,Sheet2!$A:$A,0)+1),H830))</f>
        <v>1809</v>
      </c>
      <c r="I831" s="3">
        <f>IF(AND($D831=1,$E831=1),VLOOKUP($C831,Sheet2!$A:$J,6,0),IF($E831=2,INDEX(Sheet2!J:J,MATCH($C831,Sheet2!$A:$A,0)+1),I830))</f>
        <v>0</v>
      </c>
      <c r="K831" s="31">
        <v>0</v>
      </c>
      <c r="L831" s="31">
        <v>0</v>
      </c>
      <c r="M831" s="31">
        <v>0</v>
      </c>
      <c r="N831" s="27">
        <f>VLOOKUP(B831,Sheet5!$D:$G,3,0)</f>
        <v>0</v>
      </c>
      <c r="O831" s="27">
        <f>VLOOKUP(B831,Sheet5!$D:$G,4,0)</f>
        <v>0</v>
      </c>
      <c r="P831" s="27" t="s">
        <v>60</v>
      </c>
      <c r="Q831" s="27">
        <f>IFERROR(VLOOKUP(R831,Sheet2!V:X,3,FALSE),VLOOKUP(B831,Sheet5!D:H,5,0))</f>
        <v>311001803</v>
      </c>
      <c r="R831" s="27" t="str">
        <f>IF(E831=2,INDEX(Sheet2!P:P,MATCH(C831,Sheet2!A:A,0)+1),INDEX(Sheet2!AB:AB,MATCH(N831,Sheet2!AA:AA,0)))</f>
        <v>高压充能</v>
      </c>
      <c r="S831" s="27" t="s">
        <v>2365</v>
      </c>
      <c r="T831" s="3" t="str">
        <f>INDEX(Sheet6!G:G,MATCH(B831,Sheet6!A:A,0))</f>
        <v>1430004,1</v>
      </c>
      <c r="U831" s="3">
        <v>1120001</v>
      </c>
      <c r="V831" s="3">
        <f>INDEX(Sheet6!H:H,MATCH(B831,Sheet6!A:A,0))</f>
        <v>104400</v>
      </c>
      <c r="W831" s="23">
        <v>0</v>
      </c>
      <c r="X831" s="3" t="s">
        <v>1350</v>
      </c>
      <c r="Y831" s="23">
        <v>1120001</v>
      </c>
      <c r="Z831" s="23">
        <v>696000</v>
      </c>
      <c r="AA831" s="27" t="str">
        <f>IF($E831=2,INDEX(Sheet2!Q:Q,MATCH($C831,Sheet2!$A:$A,0)+1),IF(OR(N831=3,N831=8,N831=13,,N831=38),INDEX(Sheet2!$AC:$AC,MATCH($N831,Sheet2!$AA:$AA,0))&amp;O831,INDEX(Sheet2!$AC:$AC,MATCH($N831,Sheet2!$AA:$AA,0))&amp;(O831/10)&amp;"%"))</f>
        <v>利用自身电力在行动条中增加一个&lt;color=#f2b600&gt;高能&lt;/color&gt;AT BONUS，获得&lt;color=#f2b600&gt;高能&lt;/color&gt;的角色会立刻获得一个&lt;color=#e56000&gt;新的回合&lt;/color&gt;，并有&lt;color=#e56000&gt;1%&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v>
      </c>
    </row>
    <row r="832" spans="1:27">
      <c r="A832" s="23" t="s">
        <v>53</v>
      </c>
      <c r="B832" s="23">
        <f t="shared" si="45"/>
        <v>1815</v>
      </c>
      <c r="C832" s="3">
        <v>18</v>
      </c>
      <c r="D832" s="3">
        <v>15</v>
      </c>
      <c r="E832" s="3">
        <f t="shared" si="46"/>
        <v>1</v>
      </c>
      <c r="F832" s="3">
        <f>IF(AND($D832=1,$E832=1),VLOOKUP($C832,Sheet2!$A:$J,3,0),IF($E832=2,INDEX(Sheet2!G:G,MATCH($C832,Sheet2!$A:$A,0)+1),F831))</f>
        <v>1801</v>
      </c>
      <c r="G832" s="3">
        <f>IF(AND($D832=1,$E832=1),VLOOKUP($C832,Sheet2!$A:$J,4,0),IF($E832=2,INDEX(Sheet2!H:H,MATCH($C832,Sheet2!$A:$A,0)+1),G831))</f>
        <v>1807</v>
      </c>
      <c r="H832" s="3">
        <f>IF(AND($D832=1,$E832=1),VLOOKUP($C832,Sheet2!$A:$J,5,0),IF($E832=2,INDEX(Sheet2!I:I,MATCH($C832,Sheet2!$A:$A,0)+1),H831))</f>
        <v>1809</v>
      </c>
      <c r="I832" s="3">
        <f>IF(AND($D832=1,$E832=1),VLOOKUP($C832,Sheet2!$A:$J,6,0),IF($E832=2,INDEX(Sheet2!J:J,MATCH($C832,Sheet2!$A:$A,0)+1),I831))</f>
        <v>0</v>
      </c>
      <c r="K832" s="31">
        <v>0</v>
      </c>
      <c r="L832" s="31">
        <v>0</v>
      </c>
      <c r="M832" s="31">
        <v>0</v>
      </c>
      <c r="N832" s="27">
        <f>VLOOKUP(B832,Sheet5!$D:$G,3,0)</f>
        <v>8</v>
      </c>
      <c r="O832" s="27">
        <f>VLOOKUP(B832,Sheet5!$D:$G,4,0)</f>
        <v>80</v>
      </c>
      <c r="P832" s="27" t="s">
        <v>54</v>
      </c>
      <c r="Q832" s="27">
        <f>IFERROR(VLOOKUP(R832,Sheet2!V:X,3,FALSE),VLOOKUP(B832,Sheet5!D:H,5,0))</f>
        <v>340020006</v>
      </c>
      <c r="R832" s="27" t="str">
        <f>IF($E832=2,INDEX(Sheet2!P:P,MATCH($C832,Sheet2!$A:$A,0)),INDEX(Sheet2!$AB:$AB,MATCH($N832,Sheet2!$AA:$AA,0)))</f>
        <v>攻击强化</v>
      </c>
      <c r="S832" s="27" t="str">
        <f>IF($E832=2,INDEX(Sheet2!Q:Q,MATCH($C832,Sheet2!$A:$A,0)),IF(OR(N832=3,N832=8,N832=13,,N832=38),INDEX(Sheet2!$AC:$AC,MATCH($N832,Sheet2!$AA:$AA,0))&amp;O832,INDEX(Sheet2!$AC:$AC,MATCH($N832,Sheet2!$AA:$AA,0))&amp;(O832/10)&amp;"%"))</f>
        <v>觉醒后基础攻击力增加80</v>
      </c>
      <c r="T832" s="3" t="str">
        <f>INDEX(Sheet6!G:G,MATCH(B832,Sheet6!A:A,0))</f>
        <v>1210009,7|1430002,3</v>
      </c>
      <c r="U832" s="3">
        <v>1120001</v>
      </c>
      <c r="V832" s="3">
        <f>INDEX(Sheet6!H:H,MATCH(B832,Sheet6!A:A,0))</f>
        <v>20800</v>
      </c>
      <c r="W832" s="23">
        <v>0</v>
      </c>
      <c r="X832" s="3" t="s">
        <v>1344</v>
      </c>
      <c r="Y832" s="23">
        <v>1120001</v>
      </c>
      <c r="Z832" s="23">
        <v>104000</v>
      </c>
      <c r="AA832" s="27" t="str">
        <f>IF($E832=2,INDEX(Sheet2!Q:Q,MATCH($C832,Sheet2!$A:$A,0)),IF(OR(N832=3,N832=8,N832=13,,N832=38),INDEX(Sheet2!$AC:$AC,MATCH($N832,Sheet2!$AA:$AA,0))&amp;O832,INDEX(Sheet2!$AC:$AC,MATCH($N832,Sheet2!$AA:$AA,0))&amp;(O832/10)&amp;"%"))</f>
        <v>觉醒后基础攻击力增加80</v>
      </c>
    </row>
    <row r="833" spans="1:27">
      <c r="A833" s="23" t="s">
        <v>53</v>
      </c>
      <c r="B833" s="23">
        <f t="shared" si="45"/>
        <v>1816</v>
      </c>
      <c r="C833" s="3">
        <v>18</v>
      </c>
      <c r="D833" s="3">
        <v>16</v>
      </c>
      <c r="E833" s="3">
        <f t="shared" si="46"/>
        <v>1</v>
      </c>
      <c r="F833" s="3">
        <f>IF(AND($D833=1,$E833=1),VLOOKUP($C833,Sheet2!$A:$J,3,0),IF($E833=2,INDEX(Sheet2!G:G,MATCH($C833,Sheet2!$A:$A,0)+1),F832))</f>
        <v>1801</v>
      </c>
      <c r="G833" s="3">
        <f>IF(AND($D833=1,$E833=1),VLOOKUP($C833,Sheet2!$A:$J,4,0),IF($E833=2,INDEX(Sheet2!H:H,MATCH($C833,Sheet2!$A:$A,0)+1),G832))</f>
        <v>1807</v>
      </c>
      <c r="H833" s="3">
        <f>IF(AND($D833=1,$E833=1),VLOOKUP($C833,Sheet2!$A:$J,5,0),IF($E833=2,INDEX(Sheet2!I:I,MATCH($C833,Sheet2!$A:$A,0)+1),H832))</f>
        <v>1809</v>
      </c>
      <c r="I833" s="3">
        <f>IF(AND($D833=1,$E833=1),VLOOKUP($C833,Sheet2!$A:$J,6,0),IF($E833=2,INDEX(Sheet2!J:J,MATCH($C833,Sheet2!$A:$A,0)+1),I832))</f>
        <v>0</v>
      </c>
      <c r="K833" s="31">
        <v>0</v>
      </c>
      <c r="L833" s="31">
        <v>0</v>
      </c>
      <c r="M833" s="31">
        <v>0</v>
      </c>
      <c r="N833" s="27">
        <f>VLOOKUP(B833,Sheet5!$D:$G,3,0)</f>
        <v>3</v>
      </c>
      <c r="O833" s="27">
        <f>VLOOKUP(B833,Sheet5!$D:$G,4,0)</f>
        <v>480</v>
      </c>
      <c r="P833" s="27" t="s">
        <v>55</v>
      </c>
      <c r="Q833" s="27">
        <f>IFERROR(VLOOKUP(R833,Sheet2!V:X,3,FALSE),VLOOKUP(B833,Sheet5!D:H,5,0))</f>
        <v>340020009</v>
      </c>
      <c r="R833" s="27" t="str">
        <f>IF(E833=2,INDEX(Sheet2!P:P,MATCH(C833,Sheet2!A:A,0)),INDEX(Sheet2!AB:AB,MATCH(N833,Sheet2!AA:AA,0)))</f>
        <v>生命强化</v>
      </c>
      <c r="S833" s="27" t="str">
        <f>IF($E833=2,INDEX(Sheet2!Q:Q,MATCH($C833,Sheet2!$A:$A,0)),IF(OR(N833=3,N833=8,N833=13,,N833=38),INDEX(Sheet2!$AC:$AC,MATCH($N833,Sheet2!$AA:$AA,0))&amp;O833,INDEX(Sheet2!$AC:$AC,MATCH($N833,Sheet2!$AA:$AA,0))&amp;(O833/10)&amp;"%"))</f>
        <v>觉醒后基础生命上限增加480</v>
      </c>
      <c r="T833" s="3" t="str">
        <f>INDEX(Sheet6!G:G,MATCH(B833,Sheet6!A:A,0))</f>
        <v>1210009,11|1430002,6</v>
      </c>
      <c r="U833" s="3">
        <v>1120001</v>
      </c>
      <c r="V833" s="3">
        <f>INDEX(Sheet6!H:H,MATCH(B833,Sheet6!A:A,0))</f>
        <v>24000</v>
      </c>
      <c r="W833" s="23">
        <v>0</v>
      </c>
      <c r="X833" s="3" t="s">
        <v>1345</v>
      </c>
      <c r="Y833" s="23">
        <v>1120001</v>
      </c>
      <c r="Z833" s="23">
        <v>120000</v>
      </c>
      <c r="AA833" s="27" t="str">
        <f>IF($E833=2,INDEX(Sheet2!Q:Q,MATCH($C833,Sheet2!$A:$A,0)),IF(OR(N833=3,N833=8,N833=13,,N833=38),INDEX(Sheet2!$AC:$AC,MATCH($N833,Sheet2!$AA:$AA,0))&amp;O833,INDEX(Sheet2!$AC:$AC,MATCH($N833,Sheet2!$AA:$AA,0))&amp;(O833/10)&amp;"%"))</f>
        <v>觉醒后基础生命上限增加480</v>
      </c>
    </row>
    <row r="834" spans="1:27">
      <c r="A834" s="23" t="s">
        <v>53</v>
      </c>
      <c r="B834" s="23">
        <f t="shared" si="45"/>
        <v>1817</v>
      </c>
      <c r="C834" s="3">
        <v>18</v>
      </c>
      <c r="D834" s="3">
        <v>17</v>
      </c>
      <c r="E834" s="3">
        <f t="shared" si="46"/>
        <v>1</v>
      </c>
      <c r="F834" s="3">
        <f>IF(AND($D834=1,$E834=1),VLOOKUP($C834,Sheet2!$A:$J,3,0),IF($E834=2,INDEX(Sheet2!G:G,MATCH($C834,Sheet2!$A:$A,0)+1),F833))</f>
        <v>1801</v>
      </c>
      <c r="G834" s="3">
        <f>IF(AND($D834=1,$E834=1),VLOOKUP($C834,Sheet2!$A:$J,4,0),IF($E834=2,INDEX(Sheet2!H:H,MATCH($C834,Sheet2!$A:$A,0)+1),G833))</f>
        <v>1807</v>
      </c>
      <c r="H834" s="3">
        <f>IF(AND($D834=1,$E834=1),VLOOKUP($C834,Sheet2!$A:$J,5,0),IF($E834=2,INDEX(Sheet2!I:I,MATCH($C834,Sheet2!$A:$A,0)+1),H833))</f>
        <v>1809</v>
      </c>
      <c r="I834" s="3">
        <f>IF(AND($D834=1,$E834=1),VLOOKUP($C834,Sheet2!$A:$J,6,0),IF($E834=2,INDEX(Sheet2!J:J,MATCH($C834,Sheet2!$A:$A,0)+1),I833))</f>
        <v>0</v>
      </c>
      <c r="K834" s="31">
        <v>0</v>
      </c>
      <c r="L834" s="31">
        <v>0</v>
      </c>
      <c r="M834" s="31">
        <v>0</v>
      </c>
      <c r="N834" s="27">
        <f>VLOOKUP(B834,Sheet5!$D:$G,3,0)</f>
        <v>3</v>
      </c>
      <c r="O834" s="27">
        <f>VLOOKUP(B834,Sheet5!$D:$G,4,0)</f>
        <v>480</v>
      </c>
      <c r="P834" s="27" t="s">
        <v>56</v>
      </c>
      <c r="Q834" s="27">
        <f>IFERROR(VLOOKUP(R834,Sheet2!V:X,3,FALSE),VLOOKUP(B834,Sheet5!D:H,5,0))</f>
        <v>340020009</v>
      </c>
      <c r="R834" s="27" t="str">
        <f>IF(E834=2,INDEX(Sheet2!P:P,MATCH(C834,Sheet2!A:A,0)),INDEX(Sheet2!AB:AB,MATCH(N834,Sheet2!AA:AA,0)))</f>
        <v>生命强化</v>
      </c>
      <c r="S834" s="27" t="str">
        <f>IF($E834=2,INDEX(Sheet2!Q:Q,MATCH($C834,Sheet2!$A:$A,0)),IF(OR(N834=3,N834=8,N834=13,,N834=38),INDEX(Sheet2!$AC:$AC,MATCH($N834,Sheet2!$AA:$AA,0))&amp;O834,INDEX(Sheet2!$AC:$AC,MATCH($N834,Sheet2!$AA:$AA,0))&amp;(O834/10)&amp;"%"))</f>
        <v>觉醒后基础生命上限增加480</v>
      </c>
      <c r="T834" s="3" t="str">
        <f>INDEX(Sheet6!G:G,MATCH(B834,Sheet6!A:A,0))</f>
        <v>1210009,13|1430002,9</v>
      </c>
      <c r="U834" s="3">
        <v>1120001</v>
      </c>
      <c r="V834" s="3">
        <f>INDEX(Sheet6!H:H,MATCH(B834,Sheet6!A:A,0))</f>
        <v>36000</v>
      </c>
      <c r="W834" s="23">
        <v>0</v>
      </c>
      <c r="X834" s="3" t="s">
        <v>1346</v>
      </c>
      <c r="Y834" s="23">
        <v>1120001</v>
      </c>
      <c r="Z834" s="23">
        <v>180000</v>
      </c>
      <c r="AA834" s="27" t="str">
        <f>IF($E834=2,INDEX(Sheet2!Q:Q,MATCH($C834,Sheet2!$A:$A,0)),IF(OR(N834=3,N834=8,N834=13,,N834=38),INDEX(Sheet2!$AC:$AC,MATCH($N834,Sheet2!$AA:$AA,0))&amp;O834,INDEX(Sheet2!$AC:$AC,MATCH($N834,Sheet2!$AA:$AA,0))&amp;(O834/10)&amp;"%"))</f>
        <v>觉醒后基础生命上限增加480</v>
      </c>
    </row>
    <row r="835" spans="1:27">
      <c r="A835" s="23" t="s">
        <v>53</v>
      </c>
      <c r="B835" s="23">
        <f t="shared" si="45"/>
        <v>1818</v>
      </c>
      <c r="C835" s="3">
        <v>18</v>
      </c>
      <c r="D835" s="3">
        <v>18</v>
      </c>
      <c r="E835" s="3">
        <f t="shared" si="46"/>
        <v>1</v>
      </c>
      <c r="F835" s="3">
        <f>IF(AND($D835=1,$E835=1),VLOOKUP($C835,Sheet2!$A:$J,3,0),IF($E835=2,INDEX(Sheet2!G:G,MATCH($C835,Sheet2!$A:$A,0)+1),F834))</f>
        <v>1801</v>
      </c>
      <c r="G835" s="3">
        <f>IF(AND($D835=1,$E835=1),VLOOKUP($C835,Sheet2!$A:$J,4,0),IF($E835=2,INDEX(Sheet2!H:H,MATCH($C835,Sheet2!$A:$A,0)+1),G834))</f>
        <v>1807</v>
      </c>
      <c r="H835" s="3">
        <f>IF(AND($D835=1,$E835=1),VLOOKUP($C835,Sheet2!$A:$J,5,0),IF($E835=2,INDEX(Sheet2!I:I,MATCH($C835,Sheet2!$A:$A,0)+1),H834))</f>
        <v>1809</v>
      </c>
      <c r="I835" s="3">
        <f>IF(AND($D835=1,$E835=1),VLOOKUP($C835,Sheet2!$A:$J,6,0),IF($E835=2,INDEX(Sheet2!J:J,MATCH($C835,Sheet2!$A:$A,0)+1),I834))</f>
        <v>0</v>
      </c>
      <c r="K835" s="31">
        <v>0</v>
      </c>
      <c r="L835" s="31">
        <v>0</v>
      </c>
      <c r="M835" s="31">
        <v>0</v>
      </c>
      <c r="N835" s="27">
        <f>VLOOKUP(B835,Sheet5!$D:$G,3,0)</f>
        <v>13</v>
      </c>
      <c r="O835" s="27">
        <f>VLOOKUP(B835,Sheet5!$D:$G,4,0)</f>
        <v>104</v>
      </c>
      <c r="P835" s="27" t="s">
        <v>57</v>
      </c>
      <c r="Q835" s="27">
        <f>IFERROR(VLOOKUP(R835,Sheet2!V:X,3,FALSE),VLOOKUP(B835,Sheet5!D:H,5,0))</f>
        <v>340020004</v>
      </c>
      <c r="R835" s="27" t="str">
        <f>IF(E835=2,INDEX(Sheet2!P:P,MATCH(C835,Sheet2!A:A,0)),INDEX(Sheet2!AB:AB,MATCH(N835,Sheet2!AA:AA,0)))</f>
        <v>防御强化</v>
      </c>
      <c r="S835" s="27" t="str">
        <f>IF($E835=2,INDEX(Sheet2!Q:Q,MATCH($C835,Sheet2!$A:$A,0)),IF(OR(N835=3,N835=8,N835=13,,N835=38),INDEX(Sheet2!$AC:$AC,MATCH($N835,Sheet2!$AA:$AA,0))&amp;O835,INDEX(Sheet2!$AC:$AC,MATCH($N835,Sheet2!$AA:$AA,0))&amp;(O835/10)&amp;"%"))</f>
        <v>觉醒后基础防御力增加104</v>
      </c>
      <c r="T835" s="3" t="str">
        <f>INDEX(Sheet6!G:G,MATCH(B835,Sheet6!A:A,0))</f>
        <v>1210009,16|1430002,12</v>
      </c>
      <c r="U835" s="3">
        <v>1120001</v>
      </c>
      <c r="V835" s="3">
        <f>INDEX(Sheet6!H:H,MATCH(B835,Sheet6!A:A,0))</f>
        <v>53800</v>
      </c>
      <c r="W835" s="23">
        <v>0</v>
      </c>
      <c r="X835" s="3" t="s">
        <v>1347</v>
      </c>
      <c r="Y835" s="23">
        <v>1120001</v>
      </c>
      <c r="Z835" s="23">
        <v>269000</v>
      </c>
      <c r="AA835" s="27" t="str">
        <f>IF($E835=2,INDEX(Sheet2!Q:Q,MATCH($C835,Sheet2!$A:$A,0)),IF(OR(N835=3,N835=8,N835=13,,N835=38),INDEX(Sheet2!$AC:$AC,MATCH($N835,Sheet2!$AA:$AA,0))&amp;O835,INDEX(Sheet2!$AC:$AC,MATCH($N835,Sheet2!$AA:$AA,0))&amp;(O835/10)&amp;"%"))</f>
        <v>觉醒后基础防御力增加104</v>
      </c>
    </row>
    <row r="836" spans="1:27">
      <c r="A836" s="23" t="s">
        <v>53</v>
      </c>
      <c r="B836" s="23">
        <f t="shared" si="45"/>
        <v>1819</v>
      </c>
      <c r="C836" s="3">
        <v>18</v>
      </c>
      <c r="D836" s="3">
        <v>19</v>
      </c>
      <c r="E836" s="3">
        <f t="shared" si="46"/>
        <v>1</v>
      </c>
      <c r="F836" s="3">
        <f>IF(AND($D836=1,$E836=1),VLOOKUP($C836,Sheet2!$A:$J,3,0),IF($E836=2,INDEX(Sheet2!G:G,MATCH($C836,Sheet2!$A:$A,0)+1),F835))</f>
        <v>1801</v>
      </c>
      <c r="G836" s="3">
        <f>IF(AND($D836=1,$E836=1),VLOOKUP($C836,Sheet2!$A:$J,4,0),IF($E836=2,INDEX(Sheet2!H:H,MATCH($C836,Sheet2!$A:$A,0)+1),G835))</f>
        <v>1807</v>
      </c>
      <c r="H836" s="3">
        <f>IF(AND($D836=1,$E836=1),VLOOKUP($C836,Sheet2!$A:$J,5,0),IF($E836=2,INDEX(Sheet2!I:I,MATCH($C836,Sheet2!$A:$A,0)+1),H835))</f>
        <v>1809</v>
      </c>
      <c r="I836" s="3">
        <f>IF(AND($D836=1,$E836=1),VLOOKUP($C836,Sheet2!$A:$J,6,0),IF($E836=2,INDEX(Sheet2!J:J,MATCH($C836,Sheet2!$A:$A,0)+1),I835))</f>
        <v>0</v>
      </c>
      <c r="K836" s="31">
        <v>0</v>
      </c>
      <c r="L836" s="31">
        <v>0</v>
      </c>
      <c r="M836" s="31">
        <v>0</v>
      </c>
      <c r="N836" s="27">
        <f>VLOOKUP(B836,Sheet5!$D:$G,3,0)</f>
        <v>3</v>
      </c>
      <c r="O836" s="27">
        <f>VLOOKUP(B836,Sheet5!$D:$G,4,0)</f>
        <v>960</v>
      </c>
      <c r="P836" s="27" t="s">
        <v>58</v>
      </c>
      <c r="Q836" s="27">
        <f>IFERROR(VLOOKUP(R836,Sheet2!V:X,3,FALSE),VLOOKUP(B836,Sheet5!D:H,5,0))</f>
        <v>340020010</v>
      </c>
      <c r="R836" s="27" t="str">
        <f>IF(E836=2,INDEX(Sheet2!P:P,MATCH(C836,Sheet2!A:A,0)),INDEX(Sheet2!AB:AB,MATCH(N836,Sheet2!AA:AA,0)))</f>
        <v>生命强化</v>
      </c>
      <c r="S836" s="27" t="str">
        <f>IF($E836=2,INDEX(Sheet2!Q:Q,MATCH($C836,Sheet2!$A:$A,0)),IF(OR(N836=3,N836=8,N836=13,,N836=38),INDEX(Sheet2!$AC:$AC,MATCH($N836,Sheet2!$AA:$AA,0))&amp;O836,INDEX(Sheet2!$AC:$AC,MATCH($N836,Sheet2!$AA:$AA,0))&amp;(O836/10)&amp;"%"))</f>
        <v>觉醒后基础生命上限增加960</v>
      </c>
      <c r="T836" s="3" t="str">
        <f>INDEX(Sheet6!G:G,MATCH(B836,Sheet6!A:A,0))</f>
        <v>1210009,21|1430002,15</v>
      </c>
      <c r="U836" s="3">
        <v>1120001</v>
      </c>
      <c r="V836" s="3">
        <f>INDEX(Sheet6!H:H,MATCH(B836,Sheet6!A:A,0))</f>
        <v>75200</v>
      </c>
      <c r="W836" s="23">
        <v>0</v>
      </c>
      <c r="X836" s="3" t="s">
        <v>1348</v>
      </c>
      <c r="Y836" s="23">
        <v>1120001</v>
      </c>
      <c r="Z836" s="23">
        <v>376000</v>
      </c>
      <c r="AA836" s="27" t="str">
        <f>IF($E836=2,INDEX(Sheet2!Q:Q,MATCH($C836,Sheet2!$A:$A,0)),IF(OR(N836=3,N836=8,N836=13,,N836=38),INDEX(Sheet2!$AC:$AC,MATCH($N836,Sheet2!$AA:$AA,0))&amp;O836,INDEX(Sheet2!$AC:$AC,MATCH($N836,Sheet2!$AA:$AA,0))&amp;(O836/10)&amp;"%"))</f>
        <v>觉醒后基础生命上限增加960</v>
      </c>
    </row>
    <row r="837" spans="1:27">
      <c r="A837" s="23" t="s">
        <v>53</v>
      </c>
      <c r="B837" s="23">
        <f t="shared" si="45"/>
        <v>1820</v>
      </c>
      <c r="C837" s="3">
        <v>18</v>
      </c>
      <c r="D837" s="3">
        <v>20</v>
      </c>
      <c r="E837" s="3">
        <f t="shared" si="46"/>
        <v>1</v>
      </c>
      <c r="F837" s="3">
        <f>IF(AND($D837=1,$E837=1),VLOOKUP($C837,Sheet2!$A:$J,3,0),IF($E837=2,INDEX(Sheet2!G:G,MATCH($C837,Sheet2!$A:$A,0)+1),F836))</f>
        <v>1801</v>
      </c>
      <c r="G837" s="3">
        <f>IF(AND($D837=1,$E837=1),VLOOKUP($C837,Sheet2!$A:$J,4,0),IF($E837=2,INDEX(Sheet2!H:H,MATCH($C837,Sheet2!$A:$A,0)+1),G836))</f>
        <v>1807</v>
      </c>
      <c r="H837" s="3">
        <f>IF(AND($D837=1,$E837=1),VLOOKUP($C837,Sheet2!$A:$J,5,0),IF($E837=2,INDEX(Sheet2!I:I,MATCH($C837,Sheet2!$A:$A,0)+1),H836))</f>
        <v>1809</v>
      </c>
      <c r="I837" s="3">
        <f>IF(AND($D837=1,$E837=1),VLOOKUP($C837,Sheet2!$A:$J,6,0),IF($E837=2,INDEX(Sheet2!J:J,MATCH($C837,Sheet2!$A:$A,0)+1),I836))</f>
        <v>0</v>
      </c>
      <c r="K837" s="31">
        <v>0</v>
      </c>
      <c r="L837" s="31">
        <v>0</v>
      </c>
      <c r="M837" s="31">
        <v>0</v>
      </c>
      <c r="N837" s="27">
        <f>VLOOKUP(B837,Sheet5!$D:$G,3,0)</f>
        <v>8</v>
      </c>
      <c r="O837" s="27">
        <f>VLOOKUP(B837,Sheet5!$D:$G,4,0)</f>
        <v>160</v>
      </c>
      <c r="P837" s="27" t="s">
        <v>59</v>
      </c>
      <c r="Q837" s="27">
        <f>IFERROR(VLOOKUP(R837,Sheet2!V:X,3,FALSE),VLOOKUP(B837,Sheet5!D:H,5,0))</f>
        <v>340020007</v>
      </c>
      <c r="R837" s="27" t="str">
        <f>IF(E837=2,INDEX(Sheet2!P:P,MATCH(C837,Sheet2!A:A,0)),INDEX(Sheet2!AB:AB,MATCH(N837,Sheet2!AA:AA,0)))</f>
        <v>攻击强化</v>
      </c>
      <c r="S837" s="27" t="str">
        <f>IF($E837=2,INDEX(Sheet2!Q:Q,MATCH($C837,Sheet2!$A:$A,0)),IF(OR(N837=3,N837=8,N837=13,,N837=38),INDEX(Sheet2!$AC:$AC,MATCH($N837,Sheet2!$AA:$AA,0))&amp;O837,INDEX(Sheet2!$AC:$AC,MATCH($N837,Sheet2!$AA:$AA,0))&amp;(O837/10)&amp;"%"))</f>
        <v>觉醒后基础攻击力增加160</v>
      </c>
      <c r="T837" s="3" t="str">
        <f>INDEX(Sheet6!G:G,MATCH(B837,Sheet6!A:A,0))</f>
        <v>1210009,24|1430002,18</v>
      </c>
      <c r="U837" s="3">
        <v>1120001</v>
      </c>
      <c r="V837" s="3">
        <f>INDEX(Sheet6!H:H,MATCH(B837,Sheet6!A:A,0))</f>
        <v>103200</v>
      </c>
      <c r="W837" s="23">
        <v>0</v>
      </c>
      <c r="X837" s="3" t="s">
        <v>1349</v>
      </c>
      <c r="Y837" s="23">
        <v>1120001</v>
      </c>
      <c r="Z837" s="23">
        <v>516000</v>
      </c>
      <c r="AA837" s="27" t="str">
        <f>IF($E837=2,INDEX(Sheet2!Q:Q,MATCH($C837,Sheet2!$A:$A,0)),IF(OR(N837=3,N837=8,N837=13,,N837=38),INDEX(Sheet2!$AC:$AC,MATCH($N837,Sheet2!$AA:$AA,0))&amp;O837,INDEX(Sheet2!$AC:$AC,MATCH($N837,Sheet2!$AA:$AA,0))&amp;(O837/10)&amp;"%"))</f>
        <v>觉醒后基础攻击力增加160</v>
      </c>
    </row>
    <row r="838" spans="1:27">
      <c r="A838" s="23" t="s">
        <v>53</v>
      </c>
      <c r="B838" s="23">
        <f t="shared" si="45"/>
        <v>1821</v>
      </c>
      <c r="C838" s="3">
        <v>18</v>
      </c>
      <c r="D838" s="3">
        <v>21</v>
      </c>
      <c r="E838" s="3">
        <f t="shared" si="46"/>
        <v>2</v>
      </c>
      <c r="F838" s="3">
        <f>IF(AND($D838=1,$E838=1),VLOOKUP($C838,Sheet2!$A:$J,3,0),IF($E838=2,INDEX(Sheet2!G:G,MATCH($C838,Sheet2!$A:$A,0)+2),F837))</f>
        <v>1801</v>
      </c>
      <c r="G838" s="3">
        <f>IF(AND($D838=1,$E838=1),VLOOKUP($C838,Sheet2!$A:$J,4,0),IF($E838=2,INDEX(Sheet2!H:H,MATCH($C838,Sheet2!$A:$A,0)+2),G837))</f>
        <v>1810</v>
      </c>
      <c r="H838" s="3">
        <f>IF(AND($D838=1,$E838=1),VLOOKUP($C838,Sheet2!$A:$J,5,0),IF($E838=2,INDEX(Sheet2!I:I,MATCH($C838,Sheet2!$A:$A,0)+2),H837))</f>
        <v>1809</v>
      </c>
      <c r="I838" s="3">
        <f>IF(AND($D838=1,$E838=1),VLOOKUP($C838,Sheet2!$A:$J,6,0),IF($E838=2,INDEX(Sheet2!J:J,MATCH($C838,Sheet2!$A:$A,0)+2),I837))</f>
        <v>0</v>
      </c>
      <c r="K838" s="31">
        <v>0</v>
      </c>
      <c r="L838" s="31">
        <v>0</v>
      </c>
      <c r="M838" s="31">
        <v>0</v>
      </c>
      <c r="N838" s="27">
        <f>VLOOKUP(B838,Sheet5!$D:$G,3,0)</f>
        <v>0</v>
      </c>
      <c r="O838" s="27">
        <f>VLOOKUP(B838,Sheet5!$D:$G,4,0)</f>
        <v>0</v>
      </c>
      <c r="P838" s="27" t="s">
        <v>60</v>
      </c>
      <c r="Q838" s="27">
        <f>IFERROR(VLOOKUP(R838,Sheet2!V:X,3,FALSE),VLOOKUP(B838,Sheet5!D:H,5,0))</f>
        <v>311001802</v>
      </c>
      <c r="R838" s="27" t="str">
        <f>IF(E838=2,INDEX(Sheet2!P:P,MATCH(C838,Sheet2!A:A,0)+2),INDEX(Sheet2!AB:AB,MATCH(N838,Sheet2!AA:AA,0)))</f>
        <v>自我充能</v>
      </c>
      <c r="S838" s="27" t="s">
        <v>2366</v>
      </c>
      <c r="T838" s="3" t="str">
        <f>INDEX(Sheet6!G:G,MATCH(B838,Sheet6!A:A,0))</f>
        <v>1430004,3</v>
      </c>
      <c r="U838" s="3">
        <v>1120001</v>
      </c>
      <c r="V838" s="3">
        <f>INDEX(Sheet6!H:H,MATCH(B838,Sheet6!A:A,0))</f>
        <v>139200</v>
      </c>
      <c r="W838" s="23">
        <v>0</v>
      </c>
      <c r="X838" s="3" t="s">
        <v>1350</v>
      </c>
      <c r="Y838" s="23">
        <v>1120001</v>
      </c>
      <c r="Z838" s="23">
        <v>696000</v>
      </c>
      <c r="AA838" s="27" t="str">
        <f>IF($E838=2,INDEX(Sheet2!Q:Q,MATCH($C838,Sheet2!$A:$A,0)+2),IF(OR(N838=3,N838=8,N838=13,,N838=38),INDEX(Sheet2!$AC:$AC,MATCH($N838,Sheet2!$AA:$AA,0))&amp;O838,INDEX(Sheet2!$AC:$AC,MATCH($N838,Sheet2!$AA:$AA,0))&amp;(O838/10)&amp;"%"))</f>
        <v>使用&lt;color=#e56000&gt;高压充能&lt;/color&gt;技能时，会为自己的武器充电，让自己获得一层&lt;color=#f2b600&gt;蓄电&lt;/color&gt;效果，该效果最多叠加&lt;color=#e56000&gt;3&lt;/color&gt;层。每层&lt;color=#f2b600&gt;蓄电&lt;/color&gt;效果会让电击棍二刀流伤害提升&lt;color=#e56000&gt;105%&lt;/color&gt;，每次使用电击棍二刀流会让&lt;color=#f2b600&gt;蓄电&lt;/color&gt;效果清零</v>
      </c>
    </row>
    <row r="839" spans="1:27">
      <c r="A839" s="23" t="s">
        <v>53</v>
      </c>
      <c r="B839" s="23">
        <f t="shared" si="45"/>
        <v>1822</v>
      </c>
      <c r="C839" s="3">
        <v>18</v>
      </c>
      <c r="D839" s="3">
        <v>22</v>
      </c>
      <c r="E839" s="3">
        <f t="shared" si="46"/>
        <v>1</v>
      </c>
      <c r="F839" s="3">
        <f>IF(AND($D839=1,$E839=1),VLOOKUP($C839,Sheet2!$A:$J,3,0),IF($E839=2,INDEX(Sheet2!G:G,MATCH($C839,Sheet2!$A:$A,0)+2),F838))</f>
        <v>1801</v>
      </c>
      <c r="G839" s="3">
        <f>IF(AND($D839=1,$E839=1),VLOOKUP($C839,Sheet2!$A:$J,4,0),IF($E839=2,INDEX(Sheet2!H:H,MATCH($C839,Sheet2!$A:$A,0)+2),G838))</f>
        <v>1810</v>
      </c>
      <c r="H839" s="3">
        <f>IF(AND($D839=1,$E839=1),VLOOKUP($C839,Sheet2!$A:$J,5,0),IF($E839=2,INDEX(Sheet2!I:I,MATCH($C839,Sheet2!$A:$A,0)+2),H838))</f>
        <v>1809</v>
      </c>
      <c r="I839" s="3">
        <f>IF(AND($D839=1,$E839=1),VLOOKUP($C839,Sheet2!$A:$J,6,0),IF($E839=2,INDEX(Sheet2!J:J,MATCH($C839,Sheet2!$A:$A,0)+2),I838))</f>
        <v>0</v>
      </c>
      <c r="K839" s="31">
        <v>0</v>
      </c>
      <c r="L839" s="31">
        <v>0</v>
      </c>
      <c r="M839" s="31">
        <v>0</v>
      </c>
      <c r="N839" s="27">
        <f>VLOOKUP(B839,Sheet5!$D:$G,3,0)</f>
        <v>8</v>
      </c>
      <c r="O839" s="27">
        <f>VLOOKUP(B839,Sheet5!$D:$G,4,0)</f>
        <v>80</v>
      </c>
      <c r="P839" s="27" t="s">
        <v>54</v>
      </c>
      <c r="Q839" s="27">
        <f>IFERROR(VLOOKUP(R839,Sheet2!V:X,3,FALSE),VLOOKUP(B839,Sheet5!D:H,5,0))</f>
        <v>340020006</v>
      </c>
      <c r="R839" s="27" t="str">
        <f>IF($E839=2,INDEX(Sheet2!P:P,MATCH($C839,Sheet2!$A:$A,0)),INDEX(Sheet2!$AB:$AB,MATCH($N839,Sheet2!$AA:$AA,0)))</f>
        <v>攻击强化</v>
      </c>
      <c r="S839" s="27" t="str">
        <f>IF($E839=2,INDEX(Sheet2!Q:Q,MATCH($C839,Sheet2!$A:$A,0)),IF(OR(N839=3,N839=8,N839=13,,N839=38),INDEX(Sheet2!$AC:$AC,MATCH($N839,Sheet2!$AA:$AA,0))&amp;O839,INDEX(Sheet2!$AC:$AC,MATCH($N839,Sheet2!$AA:$AA,0))&amp;(O839/10)&amp;"%"))</f>
        <v>觉醒后基础攻击力增加80</v>
      </c>
      <c r="T839" s="3" t="str">
        <f>INDEX(Sheet6!G:G,MATCH(B839,Sheet6!A:A,0))</f>
        <v>1210009,9|1430002,9</v>
      </c>
      <c r="U839" s="3">
        <v>1120001</v>
      </c>
      <c r="V839" s="3">
        <f>INDEX(Sheet6!H:H,MATCH(B839,Sheet6!A:A,0))</f>
        <v>26000</v>
      </c>
      <c r="W839" s="23">
        <v>0</v>
      </c>
      <c r="X839" s="3" t="s">
        <v>1344</v>
      </c>
      <c r="Y839" s="23">
        <v>1120001</v>
      </c>
      <c r="Z839" s="23">
        <v>104000</v>
      </c>
      <c r="AA839" s="27" t="str">
        <f>IF($E839=2,INDEX(Sheet2!Q:Q,MATCH($C839,Sheet2!$A:$A,0)),IF(OR(N839=3,N839=8,N839=13,,N839=38),INDEX(Sheet2!$AC:$AC,MATCH($N839,Sheet2!$AA:$AA,0))&amp;O839,INDEX(Sheet2!$AC:$AC,MATCH($N839,Sheet2!$AA:$AA,0))&amp;(O839/10)&amp;"%"))</f>
        <v>觉醒后基础攻击力增加80</v>
      </c>
    </row>
    <row r="840" spans="1:27">
      <c r="A840" s="23" t="s">
        <v>53</v>
      </c>
      <c r="B840" s="23">
        <f t="shared" si="45"/>
        <v>1823</v>
      </c>
      <c r="C840" s="3">
        <v>18</v>
      </c>
      <c r="D840" s="3">
        <v>23</v>
      </c>
      <c r="E840" s="3">
        <f t="shared" si="46"/>
        <v>1</v>
      </c>
      <c r="F840" s="3">
        <f>IF(AND($D840=1,$E840=1),VLOOKUP($C840,Sheet2!$A:$J,3,0),IF($E840=2,INDEX(Sheet2!G:G,MATCH($C840,Sheet2!$A:$A,0)+2),F839))</f>
        <v>1801</v>
      </c>
      <c r="G840" s="3">
        <f>IF(AND($D840=1,$E840=1),VLOOKUP($C840,Sheet2!$A:$J,4,0),IF($E840=2,INDEX(Sheet2!H:H,MATCH($C840,Sheet2!$A:$A,0)+2),G839))</f>
        <v>1810</v>
      </c>
      <c r="H840" s="3">
        <f>IF(AND($D840=1,$E840=1),VLOOKUP($C840,Sheet2!$A:$J,5,0),IF($E840=2,INDEX(Sheet2!I:I,MATCH($C840,Sheet2!$A:$A,0)+2),H839))</f>
        <v>1809</v>
      </c>
      <c r="I840" s="3">
        <f>IF(AND($D840=1,$E840=1),VLOOKUP($C840,Sheet2!$A:$J,6,0),IF($E840=2,INDEX(Sheet2!J:J,MATCH($C840,Sheet2!$A:$A,0)+2),I839))</f>
        <v>0</v>
      </c>
      <c r="K840" s="31">
        <v>0</v>
      </c>
      <c r="L840" s="31">
        <v>0</v>
      </c>
      <c r="M840" s="31">
        <v>0</v>
      </c>
      <c r="N840" s="27">
        <f>VLOOKUP(B840,Sheet5!$D:$G,3,0)</f>
        <v>3</v>
      </c>
      <c r="O840" s="27">
        <f>VLOOKUP(B840,Sheet5!$D:$G,4,0)</f>
        <v>480</v>
      </c>
      <c r="P840" s="27" t="s">
        <v>55</v>
      </c>
      <c r="Q840" s="27">
        <f>IFERROR(VLOOKUP(R840,Sheet2!V:X,3,FALSE),VLOOKUP(B840,Sheet5!D:H,5,0))</f>
        <v>340020009</v>
      </c>
      <c r="R840" s="27" t="str">
        <f>IF(E840=2,INDEX(Sheet2!P:P,MATCH(C840,Sheet2!A:A,0)),INDEX(Sheet2!AB:AB,MATCH(N840,Sheet2!AA:AA,0)))</f>
        <v>生命强化</v>
      </c>
      <c r="S840" s="27" t="str">
        <f>IF($E840=2,INDEX(Sheet2!Q:Q,MATCH($C840,Sheet2!$A:$A,0)),IF(OR(N840=3,N840=8,N840=13,,N840=38),INDEX(Sheet2!$AC:$AC,MATCH($N840,Sheet2!$AA:$AA,0))&amp;O840,INDEX(Sheet2!$AC:$AC,MATCH($N840,Sheet2!$AA:$AA,0))&amp;(O840/10)&amp;"%"))</f>
        <v>觉醒后基础生命上限增加480</v>
      </c>
      <c r="T840" s="3" t="str">
        <f>INDEX(Sheet6!G:G,MATCH(B840,Sheet6!A:A,0))</f>
        <v>1210009,13|1430002,18</v>
      </c>
      <c r="U840" s="3">
        <v>1120001</v>
      </c>
      <c r="V840" s="3">
        <f>INDEX(Sheet6!H:H,MATCH(B840,Sheet6!A:A,0))</f>
        <v>30000</v>
      </c>
      <c r="W840" s="23">
        <v>0</v>
      </c>
      <c r="X840" s="3" t="s">
        <v>1345</v>
      </c>
      <c r="Y840" s="23">
        <v>1120001</v>
      </c>
      <c r="Z840" s="23">
        <v>120000</v>
      </c>
      <c r="AA840" s="27" t="str">
        <f>IF($E840=2,INDEX(Sheet2!Q:Q,MATCH($C840,Sheet2!$A:$A,0)),IF(OR(N840=3,N840=8,N840=13,,N840=38),INDEX(Sheet2!$AC:$AC,MATCH($N840,Sheet2!$AA:$AA,0))&amp;O840,INDEX(Sheet2!$AC:$AC,MATCH($N840,Sheet2!$AA:$AA,0))&amp;(O840/10)&amp;"%"))</f>
        <v>觉醒后基础生命上限增加480</v>
      </c>
    </row>
    <row r="841" spans="1:27">
      <c r="A841" s="23" t="s">
        <v>53</v>
      </c>
      <c r="B841" s="23">
        <f t="shared" si="45"/>
        <v>1824</v>
      </c>
      <c r="C841" s="3">
        <v>18</v>
      </c>
      <c r="D841" s="3">
        <v>24</v>
      </c>
      <c r="E841" s="3">
        <f t="shared" si="46"/>
        <v>1</v>
      </c>
      <c r="F841" s="3">
        <f>IF(AND($D841=1,$E841=1),VLOOKUP($C841,Sheet2!$A:$J,3,0),IF($E841=2,INDEX(Sheet2!G:G,MATCH($C841,Sheet2!$A:$A,0)+2),F840))</f>
        <v>1801</v>
      </c>
      <c r="G841" s="3">
        <f>IF(AND($D841=1,$E841=1),VLOOKUP($C841,Sheet2!$A:$J,4,0),IF($E841=2,INDEX(Sheet2!H:H,MATCH($C841,Sheet2!$A:$A,0)+2),G840))</f>
        <v>1810</v>
      </c>
      <c r="H841" s="3">
        <f>IF(AND($D841=1,$E841=1),VLOOKUP($C841,Sheet2!$A:$J,5,0),IF($E841=2,INDEX(Sheet2!I:I,MATCH($C841,Sheet2!$A:$A,0)+2),H840))</f>
        <v>1809</v>
      </c>
      <c r="I841" s="3">
        <f>IF(AND($D841=1,$E841=1),VLOOKUP($C841,Sheet2!$A:$J,6,0),IF($E841=2,INDEX(Sheet2!J:J,MATCH($C841,Sheet2!$A:$A,0)+2),I840))</f>
        <v>0</v>
      </c>
      <c r="K841" s="31">
        <v>0</v>
      </c>
      <c r="L841" s="31">
        <v>0</v>
      </c>
      <c r="M841" s="31">
        <v>0</v>
      </c>
      <c r="N841" s="27">
        <f>VLOOKUP(B841,Sheet5!$D:$G,3,0)</f>
        <v>3</v>
      </c>
      <c r="O841" s="27">
        <f>VLOOKUP(B841,Sheet5!$D:$G,4,0)</f>
        <v>480</v>
      </c>
      <c r="P841" s="27" t="s">
        <v>56</v>
      </c>
      <c r="Q841" s="27">
        <f>IFERROR(VLOOKUP(R841,Sheet2!V:X,3,FALSE),VLOOKUP(B841,Sheet5!D:H,5,0))</f>
        <v>340020009</v>
      </c>
      <c r="R841" s="27" t="str">
        <f>IF(E841=2,INDEX(Sheet2!P:P,MATCH(C841,Sheet2!A:A,0)),INDEX(Sheet2!AB:AB,MATCH(N841,Sheet2!AA:AA,0)))</f>
        <v>生命强化</v>
      </c>
      <c r="S841" s="27" t="str">
        <f>IF($E841=2,INDEX(Sheet2!Q:Q,MATCH($C841,Sheet2!$A:$A,0)),IF(OR(N841=3,N841=8,N841=13,,N841=38),INDEX(Sheet2!$AC:$AC,MATCH($N841,Sheet2!$AA:$AA,0))&amp;O841,INDEX(Sheet2!$AC:$AC,MATCH($N841,Sheet2!$AA:$AA,0))&amp;(O841/10)&amp;"%"))</f>
        <v>觉醒后基础生命上限增加480</v>
      </c>
      <c r="T841" s="3" t="str">
        <f>INDEX(Sheet6!G:G,MATCH(B841,Sheet6!A:A,0))</f>
        <v>1210009,17|1430002,27</v>
      </c>
      <c r="U841" s="3">
        <v>1120001</v>
      </c>
      <c r="V841" s="3">
        <f>INDEX(Sheet6!H:H,MATCH(B841,Sheet6!A:A,0))</f>
        <v>45000</v>
      </c>
      <c r="W841" s="23">
        <v>0</v>
      </c>
      <c r="X841" s="3" t="s">
        <v>1346</v>
      </c>
      <c r="Y841" s="23">
        <v>1120001</v>
      </c>
      <c r="Z841" s="23">
        <v>180000</v>
      </c>
      <c r="AA841" s="27" t="str">
        <f>IF($E841=2,INDEX(Sheet2!Q:Q,MATCH($C841,Sheet2!$A:$A,0)),IF(OR(N841=3,N841=8,N841=13,,N841=38),INDEX(Sheet2!$AC:$AC,MATCH($N841,Sheet2!$AA:$AA,0))&amp;O841,INDEX(Sheet2!$AC:$AC,MATCH($N841,Sheet2!$AA:$AA,0))&amp;(O841/10)&amp;"%"))</f>
        <v>觉醒后基础生命上限增加480</v>
      </c>
    </row>
    <row r="842" spans="1:27">
      <c r="A842" s="23" t="s">
        <v>53</v>
      </c>
      <c r="B842" s="23">
        <f t="shared" si="45"/>
        <v>1825</v>
      </c>
      <c r="C842" s="3">
        <v>18</v>
      </c>
      <c r="D842" s="3">
        <v>25</v>
      </c>
      <c r="E842" s="3">
        <f t="shared" si="46"/>
        <v>1</v>
      </c>
      <c r="F842" s="3">
        <f>IF(AND($D842=1,$E842=1),VLOOKUP($C842,Sheet2!$A:$J,3,0),IF($E842=2,INDEX(Sheet2!G:G,MATCH($C842,Sheet2!$A:$A,0)+2),F841))</f>
        <v>1801</v>
      </c>
      <c r="G842" s="3">
        <f>IF(AND($D842=1,$E842=1),VLOOKUP($C842,Sheet2!$A:$J,4,0),IF($E842=2,INDEX(Sheet2!H:H,MATCH($C842,Sheet2!$A:$A,0)+2),G841))</f>
        <v>1810</v>
      </c>
      <c r="H842" s="3">
        <f>IF(AND($D842=1,$E842=1),VLOOKUP($C842,Sheet2!$A:$J,5,0),IF($E842=2,INDEX(Sheet2!I:I,MATCH($C842,Sheet2!$A:$A,0)+2),H841))</f>
        <v>1809</v>
      </c>
      <c r="I842" s="3">
        <f>IF(AND($D842=1,$E842=1),VLOOKUP($C842,Sheet2!$A:$J,6,0),IF($E842=2,INDEX(Sheet2!J:J,MATCH($C842,Sheet2!$A:$A,0)+2),I841))</f>
        <v>0</v>
      </c>
      <c r="K842" s="31">
        <v>0</v>
      </c>
      <c r="L842" s="31">
        <v>0</v>
      </c>
      <c r="M842" s="31">
        <v>0</v>
      </c>
      <c r="N842" s="27">
        <f>VLOOKUP(B842,Sheet5!$D:$G,3,0)</f>
        <v>13</v>
      </c>
      <c r="O842" s="27">
        <f>VLOOKUP(B842,Sheet5!$D:$G,4,0)</f>
        <v>104</v>
      </c>
      <c r="P842" s="27" t="s">
        <v>57</v>
      </c>
      <c r="Q842" s="27">
        <f>IFERROR(VLOOKUP(R842,Sheet2!V:X,3,FALSE),VLOOKUP(B842,Sheet5!D:H,5,0))</f>
        <v>340020004</v>
      </c>
      <c r="R842" s="27" t="str">
        <f>IF(E842=2,INDEX(Sheet2!P:P,MATCH(C842,Sheet2!A:A,0)),INDEX(Sheet2!AB:AB,MATCH(N842,Sheet2!AA:AA,0)))</f>
        <v>防御强化</v>
      </c>
      <c r="S842" s="27" t="str">
        <f>IF($E842=2,INDEX(Sheet2!Q:Q,MATCH($C842,Sheet2!$A:$A,0)),IF(OR(N842=3,N842=8,N842=13,,N842=38),INDEX(Sheet2!$AC:$AC,MATCH($N842,Sheet2!$AA:$AA,0))&amp;O842,INDEX(Sheet2!$AC:$AC,MATCH($N842,Sheet2!$AA:$AA,0))&amp;(O842/10)&amp;"%"))</f>
        <v>觉醒后基础防御力增加104</v>
      </c>
      <c r="T842" s="3" t="str">
        <f>INDEX(Sheet6!G:G,MATCH(B842,Sheet6!A:A,0))</f>
        <v>1210009,20|1430002,36</v>
      </c>
      <c r="U842" s="3">
        <v>1120001</v>
      </c>
      <c r="V842" s="3">
        <f>INDEX(Sheet6!H:H,MATCH(B842,Sheet6!A:A,0))</f>
        <v>67250</v>
      </c>
      <c r="W842" s="23">
        <v>0</v>
      </c>
      <c r="X842" s="3" t="s">
        <v>1347</v>
      </c>
      <c r="Y842" s="23">
        <v>1120001</v>
      </c>
      <c r="Z842" s="23">
        <v>269000</v>
      </c>
      <c r="AA842" s="27" t="str">
        <f>IF($E842=2,INDEX(Sheet2!Q:Q,MATCH($C842,Sheet2!$A:$A,0)),IF(OR(N842=3,N842=8,N842=13,,N842=38),INDEX(Sheet2!$AC:$AC,MATCH($N842,Sheet2!$AA:$AA,0))&amp;O842,INDEX(Sheet2!$AC:$AC,MATCH($N842,Sheet2!$AA:$AA,0))&amp;(O842/10)&amp;"%"))</f>
        <v>觉醒后基础防御力增加104</v>
      </c>
    </row>
    <row r="843" spans="1:27">
      <c r="A843" s="23" t="s">
        <v>53</v>
      </c>
      <c r="B843" s="23">
        <f t="shared" si="45"/>
        <v>1826</v>
      </c>
      <c r="C843" s="3">
        <v>18</v>
      </c>
      <c r="D843" s="3">
        <v>26</v>
      </c>
      <c r="E843" s="3">
        <f t="shared" si="46"/>
        <v>1</v>
      </c>
      <c r="F843" s="3">
        <f>IF(AND($D843=1,$E843=1),VLOOKUP($C843,Sheet2!$A:$J,3,0),IF($E843=2,INDEX(Sheet2!G:G,MATCH($C843,Sheet2!$A:$A,0)+2),F842))</f>
        <v>1801</v>
      </c>
      <c r="G843" s="3">
        <f>IF(AND($D843=1,$E843=1),VLOOKUP($C843,Sheet2!$A:$J,4,0),IF($E843=2,INDEX(Sheet2!H:H,MATCH($C843,Sheet2!$A:$A,0)+2),G842))</f>
        <v>1810</v>
      </c>
      <c r="H843" s="3">
        <f>IF(AND($D843=1,$E843=1),VLOOKUP($C843,Sheet2!$A:$J,5,0),IF($E843=2,INDEX(Sheet2!I:I,MATCH($C843,Sheet2!$A:$A,0)+2),H842))</f>
        <v>1809</v>
      </c>
      <c r="I843" s="3">
        <f>IF(AND($D843=1,$E843=1),VLOOKUP($C843,Sheet2!$A:$J,6,0),IF($E843=2,INDEX(Sheet2!J:J,MATCH($C843,Sheet2!$A:$A,0)+2),I842))</f>
        <v>0</v>
      </c>
      <c r="K843" s="31">
        <v>0</v>
      </c>
      <c r="L843" s="31">
        <v>0</v>
      </c>
      <c r="M843" s="31">
        <v>0</v>
      </c>
      <c r="N843" s="27">
        <f>VLOOKUP(B843,Sheet5!$D:$G,3,0)</f>
        <v>3</v>
      </c>
      <c r="O843" s="27">
        <f>VLOOKUP(B843,Sheet5!$D:$G,4,0)</f>
        <v>960</v>
      </c>
      <c r="P843" s="27" t="s">
        <v>58</v>
      </c>
      <c r="Q843" s="27">
        <f>IFERROR(VLOOKUP(R843,Sheet2!V:X,3,FALSE),VLOOKUP(B843,Sheet5!D:H,5,0))</f>
        <v>340020010</v>
      </c>
      <c r="R843" s="27" t="str">
        <f>IF(E843=2,INDEX(Sheet2!P:P,MATCH(C843,Sheet2!A:A,0)),INDEX(Sheet2!AB:AB,MATCH(N843,Sheet2!AA:AA,0)))</f>
        <v>生命强化</v>
      </c>
      <c r="S843" s="27" t="str">
        <f>IF($E843=2,INDEX(Sheet2!Q:Q,MATCH($C843,Sheet2!$A:$A,0)),IF(OR(N843=3,N843=8,N843=13,,N843=38),INDEX(Sheet2!$AC:$AC,MATCH($N843,Sheet2!$AA:$AA,0))&amp;O843,INDEX(Sheet2!$AC:$AC,MATCH($N843,Sheet2!$AA:$AA,0))&amp;(O843/10)&amp;"%"))</f>
        <v>觉醒后基础生命上限增加960</v>
      </c>
      <c r="T843" s="3" t="str">
        <f>INDEX(Sheet6!G:G,MATCH(B843,Sheet6!A:A,0))</f>
        <v>1210009,27|1430002,45</v>
      </c>
      <c r="U843" s="3">
        <v>1120001</v>
      </c>
      <c r="V843" s="3">
        <f>INDEX(Sheet6!H:H,MATCH(B843,Sheet6!A:A,0))</f>
        <v>94000</v>
      </c>
      <c r="W843" s="23">
        <v>0</v>
      </c>
      <c r="X843" s="3" t="s">
        <v>1348</v>
      </c>
      <c r="Y843" s="23">
        <v>1120001</v>
      </c>
      <c r="Z843" s="23">
        <v>376000</v>
      </c>
      <c r="AA843" s="27" t="str">
        <f>IF($E843=2,INDEX(Sheet2!Q:Q,MATCH($C843,Sheet2!$A:$A,0)),IF(OR(N843=3,N843=8,N843=13,,N843=38),INDEX(Sheet2!$AC:$AC,MATCH($N843,Sheet2!$AA:$AA,0))&amp;O843,INDEX(Sheet2!$AC:$AC,MATCH($N843,Sheet2!$AA:$AA,0))&amp;(O843/10)&amp;"%"))</f>
        <v>觉醒后基础生命上限增加960</v>
      </c>
    </row>
    <row r="844" spans="1:27">
      <c r="A844" s="23" t="s">
        <v>53</v>
      </c>
      <c r="B844" s="23">
        <f t="shared" si="45"/>
        <v>1827</v>
      </c>
      <c r="C844" s="3">
        <v>18</v>
      </c>
      <c r="D844" s="3">
        <v>27</v>
      </c>
      <c r="E844" s="3">
        <f t="shared" si="46"/>
        <v>1</v>
      </c>
      <c r="F844" s="3">
        <f>IF(AND($D844=1,$E844=1),VLOOKUP($C844,Sheet2!$A:$J,3,0),IF($E844=2,INDEX(Sheet2!G:G,MATCH($C844,Sheet2!$A:$A,0)+2),F843))</f>
        <v>1801</v>
      </c>
      <c r="G844" s="3">
        <f>IF(AND($D844=1,$E844=1),VLOOKUP($C844,Sheet2!$A:$J,4,0),IF($E844=2,INDEX(Sheet2!H:H,MATCH($C844,Sheet2!$A:$A,0)+2),G843))</f>
        <v>1810</v>
      </c>
      <c r="H844" s="3">
        <f>IF(AND($D844=1,$E844=1),VLOOKUP($C844,Sheet2!$A:$J,5,0),IF($E844=2,INDEX(Sheet2!I:I,MATCH($C844,Sheet2!$A:$A,0)+2),H843))</f>
        <v>1809</v>
      </c>
      <c r="I844" s="3">
        <f>IF(AND($D844=1,$E844=1),VLOOKUP($C844,Sheet2!$A:$J,6,0),IF($E844=2,INDEX(Sheet2!J:J,MATCH($C844,Sheet2!$A:$A,0)+2),I843))</f>
        <v>0</v>
      </c>
      <c r="K844" s="31">
        <v>0</v>
      </c>
      <c r="L844" s="31">
        <v>0</v>
      </c>
      <c r="M844" s="31">
        <v>0</v>
      </c>
      <c r="N844" s="27">
        <f>VLOOKUP(B844,Sheet5!$D:$G,3,0)</f>
        <v>8</v>
      </c>
      <c r="O844" s="27">
        <f>VLOOKUP(B844,Sheet5!$D:$G,4,0)</f>
        <v>160</v>
      </c>
      <c r="P844" s="27" t="s">
        <v>59</v>
      </c>
      <c r="Q844" s="27">
        <f>IFERROR(VLOOKUP(R844,Sheet2!V:X,3,FALSE),VLOOKUP(B844,Sheet5!D:H,5,0))</f>
        <v>340020007</v>
      </c>
      <c r="R844" s="27" t="str">
        <f>IF(E844=2,INDEX(Sheet2!P:P,MATCH(C844,Sheet2!A:A,0)),INDEX(Sheet2!AB:AB,MATCH(N844,Sheet2!AA:AA,0)))</f>
        <v>攻击强化</v>
      </c>
      <c r="S844" s="27" t="str">
        <f>IF($E844=2,INDEX(Sheet2!Q:Q,MATCH($C844,Sheet2!$A:$A,0)),IF(OR(N844=3,N844=8,N844=13,,N844=38),INDEX(Sheet2!$AC:$AC,MATCH($N844,Sheet2!$AA:$AA,0))&amp;O844,INDEX(Sheet2!$AC:$AC,MATCH($N844,Sheet2!$AA:$AA,0))&amp;(O844/10)&amp;"%"))</f>
        <v>觉醒后基础攻击力增加160</v>
      </c>
      <c r="T844" s="3" t="str">
        <f>INDEX(Sheet6!G:G,MATCH(B844,Sheet6!A:A,0))</f>
        <v>1210009,30|1430002,54</v>
      </c>
      <c r="U844" s="3">
        <v>1120001</v>
      </c>
      <c r="V844" s="3">
        <f>INDEX(Sheet6!H:H,MATCH(B844,Sheet6!A:A,0))</f>
        <v>129000</v>
      </c>
      <c r="W844" s="23">
        <v>0</v>
      </c>
      <c r="X844" s="3" t="s">
        <v>1349</v>
      </c>
      <c r="Y844" s="23">
        <v>1120001</v>
      </c>
      <c r="Z844" s="23">
        <v>516000</v>
      </c>
      <c r="AA844" s="27" t="str">
        <f>IF($E844=2,INDEX(Sheet2!Q:Q,MATCH($C844,Sheet2!$A:$A,0)),IF(OR(N844=3,N844=8,N844=13,,N844=38),INDEX(Sheet2!$AC:$AC,MATCH($N844,Sheet2!$AA:$AA,0))&amp;O844,INDEX(Sheet2!$AC:$AC,MATCH($N844,Sheet2!$AA:$AA,0))&amp;(O844/10)&amp;"%"))</f>
        <v>觉醒后基础攻击力增加160</v>
      </c>
    </row>
    <row r="845" spans="1:27">
      <c r="A845" s="23" t="s">
        <v>53</v>
      </c>
      <c r="B845" s="23">
        <f t="shared" si="45"/>
        <v>1828</v>
      </c>
      <c r="C845" s="3">
        <v>18</v>
      </c>
      <c r="D845" s="3">
        <v>28</v>
      </c>
      <c r="E845" s="3">
        <f t="shared" si="46"/>
        <v>2</v>
      </c>
      <c r="F845" s="3">
        <f>IF(AND($D845=1,$E845=1),VLOOKUP($C845,Sheet2!$A:$J,3,0),IF($E845=2,INDEX(Sheet2!G:G,MATCH($C845,Sheet2!$A:$A,0)+3),F844))</f>
        <v>1801</v>
      </c>
      <c r="G845" s="3">
        <f>IF(AND($D845=1,$E845=1),VLOOKUP($C845,Sheet2!$A:$J,4,0),IF($E845=2,INDEX(Sheet2!H:H,MATCH($C845,Sheet2!$A:$A,0)+3),G844))</f>
        <v>1810</v>
      </c>
      <c r="H845" s="3">
        <f>IF(AND($D845=1,$E845=1),VLOOKUP($C845,Sheet2!$A:$J,5,0),IF($E845=2,INDEX(Sheet2!I:I,MATCH($C845,Sheet2!$A:$A,0)+3),H844))</f>
        <v>1811</v>
      </c>
      <c r="I845" s="3">
        <f>IF(AND($D845=1,$E845=1),VLOOKUP($C845,Sheet2!$A:$J,6,0),IF($E845=2,INDEX(Sheet2!J:J,MATCH($C845,Sheet2!$A:$A,0)+3),I844))</f>
        <v>0</v>
      </c>
      <c r="K845" s="31">
        <v>0</v>
      </c>
      <c r="L845" s="31">
        <v>0</v>
      </c>
      <c r="M845" s="31">
        <v>0</v>
      </c>
      <c r="N845" s="27">
        <f>VLOOKUP(B845,Sheet5!$D:$G,3,0)</f>
        <v>0</v>
      </c>
      <c r="O845" s="27">
        <f>VLOOKUP(B845,Sheet5!$D:$G,4,0)</f>
        <v>0</v>
      </c>
      <c r="P845" s="27" t="s">
        <v>60</v>
      </c>
      <c r="Q845" s="27">
        <f>IFERROR(VLOOKUP(R845,Sheet2!V:X,3,FALSE),VLOOKUP(B845,Sheet5!D:H,5,0))</f>
        <v>311001803</v>
      </c>
      <c r="R845" s="27" t="str">
        <f>IF(E845=2,INDEX(Sheet2!P:P,MATCH(C845,Sheet2!A:A,0)+3),INDEX(Sheet2!AB:AB,MATCH(N845,Sheet2!AA:AA,0)))</f>
        <v>高压充能</v>
      </c>
      <c r="S845" s="27" t="s">
        <v>2367</v>
      </c>
      <c r="T845" s="3" t="str">
        <f>INDEX(Sheet6!G:G,MATCH(B845,Sheet6!A:A,0))</f>
        <v>1430004,9</v>
      </c>
      <c r="U845" s="3">
        <v>1120001</v>
      </c>
      <c r="V845" s="3">
        <f>INDEX(Sheet6!H:H,MATCH(B845,Sheet6!A:A,0))</f>
        <v>174000</v>
      </c>
      <c r="W845" s="23">
        <v>0</v>
      </c>
      <c r="X845" s="3" t="s">
        <v>1350</v>
      </c>
      <c r="Y845" s="23">
        <v>1120001</v>
      </c>
      <c r="Z845" s="23">
        <v>696000</v>
      </c>
      <c r="AA845" s="27" t="str">
        <f>IF($E845=2,INDEX(Sheet2!Q:Q,MATCH($C845,Sheet2!$A:$A,0)+3),IF(OR(N845=3,N845=8,N845=13,,N845=38),INDEX(Sheet2!$AC:$AC,MATCH($N845,Sheet2!$AA:$AA,0))&amp;O845,INDEX(Sheet2!$AC:$AC,MATCH($N845,Sheet2!$AA:$AA,0))&amp;(O845/10)&amp;"%"))</f>
        <v>利用自身电力在行动条中增加一个&lt;color=#f2b600&gt;高能&lt;/color&gt;AT BONUS，获得&lt;color=#f2b600&gt;高能&lt;/color&gt;的角色会立刻获得一个&lt;color=#e56000&gt;新的回合&lt;/color&gt;，并有&lt;color=#e56000&gt;2%&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v>
      </c>
    </row>
    <row r="846" spans="1:27">
      <c r="A846" s="23" t="s">
        <v>53</v>
      </c>
      <c r="B846" s="23">
        <f t="shared" si="41"/>
        <v>2001</v>
      </c>
      <c r="C846" s="3">
        <v>20</v>
      </c>
      <c r="D846" s="3">
        <v>1</v>
      </c>
      <c r="E846" s="3">
        <f t="shared" si="46"/>
        <v>1</v>
      </c>
      <c r="F846" s="3">
        <f>IF(AND($D846=1,$E846=1),VLOOKUP($C846,Sheet2!$A:$J,3,0),IF($E846=2,INDEX(Sheet2!G:G,MATCH($C846,Sheet2!$A:$A,0)),F845))</f>
        <v>2001</v>
      </c>
      <c r="G846" s="3">
        <f>IF(AND($D846=1,$E846=1),VLOOKUP($C846,Sheet2!$A:$J,4,0),IF($E846=2,INDEX(Sheet2!H:H,MATCH($C846,Sheet2!$A:$A,0)),G845))</f>
        <v>2002</v>
      </c>
      <c r="H846" s="3">
        <f>IF(AND($D846=1,$E846=1),VLOOKUP($C846,Sheet2!$A:$J,5,0),IF($E846=2,INDEX(Sheet2!I:I,MATCH($C846,Sheet2!$A:$A,0)),H845))</f>
        <v>2003</v>
      </c>
      <c r="I846" s="3">
        <f>IF(AND($D846=1,$E846=1),VLOOKUP($C846,Sheet2!$A:$J,6,0),IF($E846=2,INDEX(Sheet2!J:J,MATCH($C846,Sheet2!$A:$A,0)),I845))</f>
        <v>0</v>
      </c>
      <c r="K846" s="31">
        <v>0</v>
      </c>
      <c r="L846" s="31">
        <v>0</v>
      </c>
      <c r="M846" s="31">
        <v>0</v>
      </c>
      <c r="N846" s="27">
        <f>VLOOKUP(B846,Sheet5!$D:$G,3,0)</f>
        <v>13</v>
      </c>
      <c r="O846" s="27">
        <f>VLOOKUP(B846,Sheet5!$D:$G,4,0)</f>
        <v>52</v>
      </c>
      <c r="P846" s="27" t="s">
        <v>54</v>
      </c>
      <c r="Q846" s="27">
        <f>IFERROR(VLOOKUP(R846,Sheet2!V:X,3,FALSE),VLOOKUP(B846,Sheet5!D:H,5,0))</f>
        <v>340020005</v>
      </c>
      <c r="R846" s="27" t="str">
        <f>IF($E846=2,INDEX(Sheet2!P:P,MATCH($C846,Sheet2!$A:$A,0)),INDEX(Sheet2!$AB:$AB,MATCH($N846,Sheet2!$AA:$AA,0)))</f>
        <v>防御强化</v>
      </c>
      <c r="S846" s="27" t="str">
        <f>IF($E846=2,INDEX(Sheet2!Q:Q,MATCH($C846,Sheet2!$A:$A,0)),IF(OR(N846=3,N846=8,N846=13,,N846=38),INDEX(Sheet2!$AC:$AC,MATCH($N846,Sheet2!$AA:$AA,0))&amp;O846,INDEX(Sheet2!$AC:$AC,MATCH($N846,Sheet2!$AA:$AA,0))&amp;(O846/10)&amp;"%"))</f>
        <v>觉醒后基础防御力增加52</v>
      </c>
      <c r="T846" s="3" t="str">
        <f>INDEX(Sheet6!G:G,MATCH(B846,Sheet6!A:A,0))</f>
        <v>1210003,32</v>
      </c>
      <c r="U846" s="3">
        <v>1120001</v>
      </c>
      <c r="V846" s="3">
        <f>INDEX(Sheet6!H:H,MATCH(B846,Sheet6!A:A,0))</f>
        <v>10400</v>
      </c>
      <c r="W846" s="23">
        <v>0</v>
      </c>
      <c r="X846" s="3" t="str">
        <f>VLOOKUP(B846,Sheet4!A:N,14,FALSE)</f>
        <v>1210001,8|1210002,8|1210003,16</v>
      </c>
      <c r="Y846" s="23">
        <v>1120001</v>
      </c>
      <c r="Z846" s="23">
        <f t="shared" si="42"/>
        <v>104000</v>
      </c>
      <c r="AA846" s="27" t="str">
        <f>IF($E846=2,INDEX(Sheet2!Q:Q,MATCH($C846,Sheet2!$A:$A,0)),IF(OR(N846=3,N846=8,N846=13,,N846=38),INDEX(Sheet2!$AC:$AC,MATCH($N846,Sheet2!$AA:$AA,0))&amp;O846,INDEX(Sheet2!$AC:$AC,MATCH($N846,Sheet2!$AA:$AA,0))&amp;(O846/10)&amp;"%"))</f>
        <v>觉醒后基础防御力增加52</v>
      </c>
    </row>
    <row r="847" spans="1:27">
      <c r="A847" s="23" t="s">
        <v>53</v>
      </c>
      <c r="B847" s="23">
        <f t="shared" si="41"/>
        <v>2002</v>
      </c>
      <c r="C847" s="3">
        <v>20</v>
      </c>
      <c r="D847" s="3">
        <v>2</v>
      </c>
      <c r="E847" s="3">
        <f t="shared" si="46"/>
        <v>1</v>
      </c>
      <c r="F847" s="3">
        <f>IF(AND($D847=1,$E847=1),VLOOKUP($C847,Sheet2!$A:$J,3,0),IF($E847=2,INDEX(Sheet2!G:G,MATCH($C847,Sheet2!$A:$A,0)),F846))</f>
        <v>2001</v>
      </c>
      <c r="G847" s="3">
        <f>IF(AND($D847=1,$E847=1),VLOOKUP($C847,Sheet2!$A:$J,4,0),IF($E847=2,INDEX(Sheet2!H:H,MATCH($C847,Sheet2!$A:$A,0)),G846))</f>
        <v>2002</v>
      </c>
      <c r="H847" s="3">
        <f>IF(AND($D847=1,$E847=1),VLOOKUP($C847,Sheet2!$A:$J,5,0),IF($E847=2,INDEX(Sheet2!I:I,MATCH($C847,Sheet2!$A:$A,0)),H846))</f>
        <v>2003</v>
      </c>
      <c r="I847" s="3">
        <f>IF(AND($D847=1,$E847=1),VLOOKUP($C847,Sheet2!$A:$J,6,0),IF($E847=2,INDEX(Sheet2!J:J,MATCH($C847,Sheet2!$A:$A,0)),I846))</f>
        <v>0</v>
      </c>
      <c r="K847" s="31">
        <v>0</v>
      </c>
      <c r="L847" s="31">
        <v>0</v>
      </c>
      <c r="M847" s="31">
        <v>0</v>
      </c>
      <c r="N847" s="27">
        <f>VLOOKUP(B847,Sheet5!$D:$G,3,0)</f>
        <v>3</v>
      </c>
      <c r="O847" s="27">
        <f>VLOOKUP(B847,Sheet5!$D:$G,4,0)</f>
        <v>480</v>
      </c>
      <c r="P847" s="27" t="s">
        <v>55</v>
      </c>
      <c r="Q847" s="27">
        <f>IFERROR(VLOOKUP(R847,Sheet2!V:X,3,FALSE),VLOOKUP(B847,Sheet5!D:H,5,0))</f>
        <v>340020009</v>
      </c>
      <c r="R847" s="27" t="str">
        <f>IF(E847=2,INDEX(Sheet2!P:P,MATCH(C847,Sheet2!A:A,0)),INDEX(Sheet2!AB:AB,MATCH(N847,Sheet2!AA:AA,0)))</f>
        <v>生命强化</v>
      </c>
      <c r="S847" s="27" t="str">
        <f>IF($E847=2,INDEX(Sheet2!Q:Q,MATCH($C847,Sheet2!$A:$A,0)),IF(OR(N847=3,N847=8,N847=13,,N847=38),INDEX(Sheet2!$AC:$AC,MATCH($N847,Sheet2!$AA:$AA,0))&amp;O847,INDEX(Sheet2!$AC:$AC,MATCH($N847,Sheet2!$AA:$AA,0))&amp;(O847/10)&amp;"%"))</f>
        <v>觉醒后基础生命上限增加480</v>
      </c>
      <c r="T847" s="3" t="str">
        <f>INDEX(Sheet6!G:G,MATCH(B847,Sheet6!A:A,0))</f>
        <v>1210003,48</v>
      </c>
      <c r="U847" s="3">
        <v>1120001</v>
      </c>
      <c r="V847" s="3">
        <f>INDEX(Sheet6!H:H,MATCH(B847,Sheet6!A:A,0))</f>
        <v>12000</v>
      </c>
      <c r="W847" s="23">
        <v>0</v>
      </c>
      <c r="X847" s="3" t="str">
        <f>VLOOKUP(B847,Sheet4!A:N,14,FALSE)</f>
        <v>1210001,20|1210002,20|1210003,40</v>
      </c>
      <c r="Y847" s="23">
        <v>1120001</v>
      </c>
      <c r="Z847" s="23">
        <f t="shared" si="42"/>
        <v>120000</v>
      </c>
      <c r="AA847" s="27" t="str">
        <f>IF($E847=2,INDEX(Sheet2!Q:Q,MATCH($C847,Sheet2!$A:$A,0)),IF(OR(N847=3,N847=8,N847=13,,N847=38),INDEX(Sheet2!$AC:$AC,MATCH($N847,Sheet2!$AA:$AA,0))&amp;O847,INDEX(Sheet2!$AC:$AC,MATCH($N847,Sheet2!$AA:$AA,0))&amp;(O847/10)&amp;"%"))</f>
        <v>觉醒后基础生命上限增加480</v>
      </c>
    </row>
    <row r="848" spans="1:27">
      <c r="A848" s="23" t="s">
        <v>53</v>
      </c>
      <c r="B848" s="23">
        <f t="shared" si="41"/>
        <v>2003</v>
      </c>
      <c r="C848" s="3">
        <v>20</v>
      </c>
      <c r="D848" s="3">
        <v>3</v>
      </c>
      <c r="E848" s="3">
        <f t="shared" si="46"/>
        <v>1</v>
      </c>
      <c r="F848" s="3">
        <f>IF(AND($D848=1,$E848=1),VLOOKUP($C848,Sheet2!$A:$J,3,0),IF($E848=2,INDEX(Sheet2!G:G,MATCH($C848,Sheet2!$A:$A,0)),F847))</f>
        <v>2001</v>
      </c>
      <c r="G848" s="3">
        <f>IF(AND($D848=1,$E848=1),VLOOKUP($C848,Sheet2!$A:$J,4,0),IF($E848=2,INDEX(Sheet2!H:H,MATCH($C848,Sheet2!$A:$A,0)),G847))</f>
        <v>2002</v>
      </c>
      <c r="H848" s="3">
        <f>IF(AND($D848=1,$E848=1),VLOOKUP($C848,Sheet2!$A:$J,5,0),IF($E848=2,INDEX(Sheet2!I:I,MATCH($C848,Sheet2!$A:$A,0)),H847))</f>
        <v>2003</v>
      </c>
      <c r="I848" s="3">
        <f>IF(AND($D848=1,$E848=1),VLOOKUP($C848,Sheet2!$A:$J,6,0),IF($E848=2,INDEX(Sheet2!J:J,MATCH($C848,Sheet2!$A:$A,0)),I847))</f>
        <v>0</v>
      </c>
      <c r="K848" s="31">
        <v>0</v>
      </c>
      <c r="L848" s="31">
        <v>0</v>
      </c>
      <c r="M848" s="31">
        <v>0</v>
      </c>
      <c r="N848" s="27">
        <f>VLOOKUP(B848,Sheet5!$D:$G,3,0)</f>
        <v>38</v>
      </c>
      <c r="O848" s="27">
        <f>VLOOKUP(B848,Sheet5!$D:$G,4,0)</f>
        <v>12</v>
      </c>
      <c r="P848" s="27" t="s">
        <v>56</v>
      </c>
      <c r="Q848" s="27">
        <f>IFERROR(VLOOKUP(R848,Sheet2!V:X,3,FALSE),VLOOKUP(B848,Sheet5!D:H,5,0))</f>
        <v>340020011</v>
      </c>
      <c r="R848" s="27" t="str">
        <f>IF(E848=2,INDEX(Sheet2!P:P,MATCH(C848,Sheet2!A:A,0)),INDEX(Sheet2!AB:AB,MATCH(N848,Sheet2!AA:AA,0)))</f>
        <v>速度强化</v>
      </c>
      <c r="S848" s="27" t="str">
        <f>IF($E848=2,INDEX(Sheet2!Q:Q,MATCH($C848,Sheet2!$A:$A,0)),IF(OR(N848=3,N848=8,N848=13,,N848=38),INDEX(Sheet2!$AC:$AC,MATCH($N848,Sheet2!$AA:$AA,0))&amp;O848,INDEX(Sheet2!$AC:$AC,MATCH($N848,Sheet2!$AA:$AA,0))&amp;(O848/10)&amp;"%"))</f>
        <v>觉醒后基础速度增加12</v>
      </c>
      <c r="T848" s="3" t="str">
        <f>INDEX(Sheet6!G:G,MATCH(B848,Sheet6!A:A,0))</f>
        <v>1210006,20</v>
      </c>
      <c r="U848" s="3">
        <v>1120001</v>
      </c>
      <c r="V848" s="3">
        <f>INDEX(Sheet6!H:H,MATCH(B848,Sheet6!A:A,0))</f>
        <v>18000</v>
      </c>
      <c r="W848" s="23">
        <v>0</v>
      </c>
      <c r="X848" s="3" t="str">
        <f>VLOOKUP(B848,Sheet4!A:N,14,FALSE)</f>
        <v>1210001,36|1210002,36|1210003,72</v>
      </c>
      <c r="Y848" s="23">
        <v>1120001</v>
      </c>
      <c r="Z848" s="23">
        <f t="shared" si="42"/>
        <v>180000</v>
      </c>
      <c r="AA848" s="27" t="str">
        <f>IF($E848=2,INDEX(Sheet2!Q:Q,MATCH($C848,Sheet2!$A:$A,0)),IF(OR(N848=3,N848=8,N848=13,,N848=38),INDEX(Sheet2!$AC:$AC,MATCH($N848,Sheet2!$AA:$AA,0))&amp;O848,INDEX(Sheet2!$AC:$AC,MATCH($N848,Sheet2!$AA:$AA,0))&amp;(O848/10)&amp;"%"))</f>
        <v>觉醒后基础速度增加12</v>
      </c>
    </row>
    <row r="849" spans="1:27">
      <c r="A849" s="23" t="s">
        <v>53</v>
      </c>
      <c r="B849" s="23">
        <f t="shared" si="41"/>
        <v>2004</v>
      </c>
      <c r="C849" s="3">
        <v>20</v>
      </c>
      <c r="D849" s="3">
        <v>4</v>
      </c>
      <c r="E849" s="3">
        <f t="shared" si="46"/>
        <v>1</v>
      </c>
      <c r="F849" s="3">
        <f>IF(AND($D849=1,$E849=1),VLOOKUP($C849,Sheet2!$A:$J,3,0),IF($E849=2,INDEX(Sheet2!G:G,MATCH($C849,Sheet2!$A:$A,0)),F848))</f>
        <v>2001</v>
      </c>
      <c r="G849" s="3">
        <f>IF(AND($D849=1,$E849=1),VLOOKUP($C849,Sheet2!$A:$J,4,0),IF($E849=2,INDEX(Sheet2!H:H,MATCH($C849,Sheet2!$A:$A,0)),G848))</f>
        <v>2002</v>
      </c>
      <c r="H849" s="3">
        <f>IF(AND($D849=1,$E849=1),VLOOKUP($C849,Sheet2!$A:$J,5,0),IF($E849=2,INDEX(Sheet2!I:I,MATCH($C849,Sheet2!$A:$A,0)),H848))</f>
        <v>2003</v>
      </c>
      <c r="I849" s="3">
        <f>IF(AND($D849=1,$E849=1),VLOOKUP($C849,Sheet2!$A:$J,6,0),IF($E849=2,INDEX(Sheet2!J:J,MATCH($C849,Sheet2!$A:$A,0)),I848))</f>
        <v>0</v>
      </c>
      <c r="K849" s="31">
        <v>0</v>
      </c>
      <c r="L849" s="31">
        <v>0</v>
      </c>
      <c r="M849" s="31">
        <v>0</v>
      </c>
      <c r="N849" s="27">
        <f>VLOOKUP(B849,Sheet5!$D:$G,3,0)</f>
        <v>13</v>
      </c>
      <c r="O849" s="27">
        <f>VLOOKUP(B849,Sheet5!$D:$G,4,0)</f>
        <v>104</v>
      </c>
      <c r="P849" s="27" t="s">
        <v>57</v>
      </c>
      <c r="Q849" s="27">
        <f>IFERROR(VLOOKUP(R849,Sheet2!V:X,3,FALSE),VLOOKUP(B849,Sheet5!D:H,5,0))</f>
        <v>340020004</v>
      </c>
      <c r="R849" s="27" t="str">
        <f>IF(E849=2,INDEX(Sheet2!P:P,MATCH(C849,Sheet2!A:A,0)),INDEX(Sheet2!AB:AB,MATCH(N849,Sheet2!AA:AA,0)))</f>
        <v>防御强化</v>
      </c>
      <c r="S849" s="27" t="str">
        <f>IF($E849=2,INDEX(Sheet2!Q:Q,MATCH($C849,Sheet2!$A:$A,0)),IF(OR(N849=3,N849=8,N849=13,,N849=38),INDEX(Sheet2!$AC:$AC,MATCH($N849,Sheet2!$AA:$AA,0))&amp;O849,INDEX(Sheet2!$AC:$AC,MATCH($N849,Sheet2!$AA:$AA,0))&amp;(O849/10)&amp;"%"))</f>
        <v>觉醒后基础防御力增加104</v>
      </c>
      <c r="T849" s="3" t="str">
        <f>INDEX(Sheet6!G:G,MATCH(B849,Sheet6!A:A,0))</f>
        <v>1210006,24</v>
      </c>
      <c r="U849" s="3">
        <v>1120001</v>
      </c>
      <c r="V849" s="3">
        <f>INDEX(Sheet6!H:H,MATCH(B849,Sheet6!A:A,0))</f>
        <v>26900</v>
      </c>
      <c r="W849" s="23">
        <v>0</v>
      </c>
      <c r="X849" s="3" t="str">
        <f>VLOOKUP(B849,Sheet4!A:N,14,FALSE)</f>
        <v>1210001,56|1210002,56|1210003,112</v>
      </c>
      <c r="Y849" s="23">
        <v>1120001</v>
      </c>
      <c r="Z849" s="23">
        <f t="shared" si="42"/>
        <v>269000</v>
      </c>
      <c r="AA849" s="27" t="str">
        <f>IF($E849=2,INDEX(Sheet2!Q:Q,MATCH($C849,Sheet2!$A:$A,0)),IF(OR(N849=3,N849=8,N849=13,,N849=38),INDEX(Sheet2!$AC:$AC,MATCH($N849,Sheet2!$AA:$AA,0))&amp;O849,INDEX(Sheet2!$AC:$AC,MATCH($N849,Sheet2!$AA:$AA,0))&amp;(O849/10)&amp;"%"))</f>
        <v>觉醒后基础防御力增加104</v>
      </c>
    </row>
    <row r="850" spans="1:27">
      <c r="A850" s="23" t="s">
        <v>53</v>
      </c>
      <c r="B850" s="23">
        <f t="shared" si="41"/>
        <v>2005</v>
      </c>
      <c r="C850" s="3">
        <v>20</v>
      </c>
      <c r="D850" s="3">
        <v>5</v>
      </c>
      <c r="E850" s="3">
        <f t="shared" si="46"/>
        <v>1</v>
      </c>
      <c r="F850" s="3">
        <f>IF(AND($D850=1,$E850=1),VLOOKUP($C850,Sheet2!$A:$J,3,0),IF($E850=2,INDEX(Sheet2!G:G,MATCH($C850,Sheet2!$A:$A,0)),F849))</f>
        <v>2001</v>
      </c>
      <c r="G850" s="3">
        <f>IF(AND($D850=1,$E850=1),VLOOKUP($C850,Sheet2!$A:$J,4,0),IF($E850=2,INDEX(Sheet2!H:H,MATCH($C850,Sheet2!$A:$A,0)),G849))</f>
        <v>2002</v>
      </c>
      <c r="H850" s="3">
        <f>IF(AND($D850=1,$E850=1),VLOOKUP($C850,Sheet2!$A:$J,5,0),IF($E850=2,INDEX(Sheet2!I:I,MATCH($C850,Sheet2!$A:$A,0)),H849))</f>
        <v>2003</v>
      </c>
      <c r="I850" s="3">
        <f>IF(AND($D850=1,$E850=1),VLOOKUP($C850,Sheet2!$A:$J,6,0),IF($E850=2,INDEX(Sheet2!J:J,MATCH($C850,Sheet2!$A:$A,0)),I849))</f>
        <v>0</v>
      </c>
      <c r="K850" s="31">
        <v>0</v>
      </c>
      <c r="L850" s="31">
        <v>0</v>
      </c>
      <c r="M850" s="31">
        <v>0</v>
      </c>
      <c r="N850" s="27">
        <f>VLOOKUP(B850,Sheet5!$D:$G,3,0)</f>
        <v>3</v>
      </c>
      <c r="O850" s="27">
        <f>VLOOKUP(B850,Sheet5!$D:$G,4,0)</f>
        <v>960</v>
      </c>
      <c r="P850" s="27" t="s">
        <v>58</v>
      </c>
      <c r="Q850" s="27">
        <f>IFERROR(VLOOKUP(R850,Sheet2!V:X,3,FALSE),VLOOKUP(B850,Sheet5!D:H,5,0))</f>
        <v>340020010</v>
      </c>
      <c r="R850" s="27" t="str">
        <f>IF(E850=2,INDEX(Sheet2!P:P,MATCH(C850,Sheet2!A:A,0)),INDEX(Sheet2!AB:AB,MATCH(N850,Sheet2!AA:AA,0)))</f>
        <v>生命强化</v>
      </c>
      <c r="S850" s="27" t="str">
        <f>IF($E850=2,INDEX(Sheet2!Q:Q,MATCH($C850,Sheet2!$A:$A,0)),IF(OR(N850=3,N850=8,N850=13,,N850=38),INDEX(Sheet2!$AC:$AC,MATCH($N850,Sheet2!$AA:$AA,0))&amp;O850,INDEX(Sheet2!$AC:$AC,MATCH($N850,Sheet2!$AA:$AA,0))&amp;(O850/10)&amp;"%"))</f>
        <v>觉醒后基础生命上限增加960</v>
      </c>
      <c r="T850" s="3" t="str">
        <f>INDEX(Sheet6!G:G,MATCH(B850,Sheet6!A:A,0))</f>
        <v>1210006,32</v>
      </c>
      <c r="U850" s="3">
        <v>1120001</v>
      </c>
      <c r="V850" s="3">
        <f>INDEX(Sheet6!H:H,MATCH(B850,Sheet6!A:A,0))</f>
        <v>37600</v>
      </c>
      <c r="W850" s="23">
        <v>0</v>
      </c>
      <c r="X850" s="3" t="str">
        <f>VLOOKUP(B850,Sheet4!A:N,14,FALSE)</f>
        <v>1210001,80|1210002,80|1210003,160</v>
      </c>
      <c r="Y850" s="23">
        <v>1120001</v>
      </c>
      <c r="Z850" s="23">
        <f t="shared" si="42"/>
        <v>376000</v>
      </c>
      <c r="AA850" s="27" t="str">
        <f>IF($E850=2,INDEX(Sheet2!Q:Q,MATCH($C850,Sheet2!$A:$A,0)),IF(OR(N850=3,N850=8,N850=13,,N850=38),INDEX(Sheet2!$AC:$AC,MATCH($N850,Sheet2!$AA:$AA,0))&amp;O850,INDEX(Sheet2!$AC:$AC,MATCH($N850,Sheet2!$AA:$AA,0))&amp;(O850/10)&amp;"%"))</f>
        <v>觉醒后基础生命上限增加960</v>
      </c>
    </row>
    <row r="851" spans="1:27">
      <c r="A851" s="23" t="s">
        <v>53</v>
      </c>
      <c r="B851" s="23">
        <f t="shared" si="41"/>
        <v>2006</v>
      </c>
      <c r="C851" s="3">
        <v>20</v>
      </c>
      <c r="D851" s="3">
        <v>6</v>
      </c>
      <c r="E851" s="3">
        <f t="shared" si="46"/>
        <v>1</v>
      </c>
      <c r="F851" s="3">
        <f>IF(AND($D851=1,$E851=1),VLOOKUP($C851,Sheet2!$A:$J,3,0),IF($E851=2,INDEX(Sheet2!G:G,MATCH($C851,Sheet2!$A:$A,0)),F850))</f>
        <v>2001</v>
      </c>
      <c r="G851" s="3">
        <f>IF(AND($D851=1,$E851=1),VLOOKUP($C851,Sheet2!$A:$J,4,0),IF($E851=2,INDEX(Sheet2!H:H,MATCH($C851,Sheet2!$A:$A,0)),G850))</f>
        <v>2002</v>
      </c>
      <c r="H851" s="3">
        <f>IF(AND($D851=1,$E851=1),VLOOKUP($C851,Sheet2!$A:$J,5,0),IF($E851=2,INDEX(Sheet2!I:I,MATCH($C851,Sheet2!$A:$A,0)),H850))</f>
        <v>2003</v>
      </c>
      <c r="I851" s="3">
        <f>IF(AND($D851=1,$E851=1),VLOOKUP($C851,Sheet2!$A:$J,6,0),IF($E851=2,INDEX(Sheet2!J:J,MATCH($C851,Sheet2!$A:$A,0)),I850))</f>
        <v>0</v>
      </c>
      <c r="K851" s="31">
        <v>0</v>
      </c>
      <c r="L851" s="31">
        <v>0</v>
      </c>
      <c r="M851" s="31">
        <v>0</v>
      </c>
      <c r="N851" s="27">
        <f>VLOOKUP(B851,Sheet5!$D:$G,3,0)</f>
        <v>8</v>
      </c>
      <c r="O851" s="27">
        <f>VLOOKUP(B851,Sheet5!$D:$G,4,0)</f>
        <v>160</v>
      </c>
      <c r="P851" s="27" t="s">
        <v>59</v>
      </c>
      <c r="Q851" s="27">
        <f>IFERROR(VLOOKUP(R851,Sheet2!V:X,3,FALSE),VLOOKUP(B851,Sheet5!D:H,5,0))</f>
        <v>340020007</v>
      </c>
      <c r="R851" s="27" t="str">
        <f>IF(E851=2,INDEX(Sheet2!P:P,MATCH(C851,Sheet2!A:A,0)),INDEX(Sheet2!AB:AB,MATCH(N851,Sheet2!AA:AA,0)))</f>
        <v>攻击强化</v>
      </c>
      <c r="S851" s="27" t="str">
        <f>IF($E851=2,INDEX(Sheet2!Q:Q,MATCH($C851,Sheet2!$A:$A,0)),IF(OR(N851=3,N851=8,N851=13,,N851=38),INDEX(Sheet2!$AC:$AC,MATCH($N851,Sheet2!$AA:$AA,0))&amp;O851,INDEX(Sheet2!$AC:$AC,MATCH($N851,Sheet2!$AA:$AA,0))&amp;(O851/10)&amp;"%"))</f>
        <v>觉醒后基础攻击力增加160</v>
      </c>
      <c r="T851" s="3" t="str">
        <f>INDEX(Sheet6!G:G,MATCH(B851,Sheet6!A:A,0))</f>
        <v>1210009,12</v>
      </c>
      <c r="U851" s="3">
        <v>1120001</v>
      </c>
      <c r="V851" s="3">
        <f>INDEX(Sheet6!H:H,MATCH(B851,Sheet6!A:A,0))</f>
        <v>51600</v>
      </c>
      <c r="W851" s="23">
        <v>0</v>
      </c>
      <c r="X851" s="3" t="str">
        <f>VLOOKUP(B851,Sheet4!A:N,14,FALSE)</f>
        <v>1210001,108|1210002,108|1210003,216</v>
      </c>
      <c r="Y851" s="23">
        <v>1120001</v>
      </c>
      <c r="Z851" s="23">
        <f t="shared" si="42"/>
        <v>516000</v>
      </c>
      <c r="AA851" s="27" t="str">
        <f>IF($E851=2,INDEX(Sheet2!Q:Q,MATCH($C851,Sheet2!$A:$A,0)),IF(OR(N851=3,N851=8,N851=13,,N851=38),INDEX(Sheet2!$AC:$AC,MATCH($N851,Sheet2!$AA:$AA,0))&amp;O851,INDEX(Sheet2!$AC:$AC,MATCH($N851,Sheet2!$AA:$AA,0))&amp;(O851/10)&amp;"%"))</f>
        <v>觉醒后基础攻击力增加160</v>
      </c>
    </row>
    <row r="852" spans="1:27">
      <c r="A852" s="23" t="s">
        <v>53</v>
      </c>
      <c r="B852" s="23">
        <f t="shared" si="41"/>
        <v>2007</v>
      </c>
      <c r="C852" s="3">
        <v>20</v>
      </c>
      <c r="D852" s="3">
        <v>7</v>
      </c>
      <c r="E852" s="3">
        <f t="shared" si="46"/>
        <v>1</v>
      </c>
      <c r="F852" s="3">
        <f>IF(AND($D852=1,$E852=1),VLOOKUP($C852,Sheet2!$A:$J,3,0),IF($E852=2,INDEX(Sheet2!G:G,MATCH($C852,Sheet2!$A:$A,0)),F851))</f>
        <v>2001</v>
      </c>
      <c r="G852" s="3">
        <f>IF(AND($D852=1,$E852=1),VLOOKUP($C852,Sheet2!$A:$J,4,0),IF($E852=2,INDEX(Sheet2!H:H,MATCH($C852,Sheet2!$A:$A,0)),G851))</f>
        <v>2002</v>
      </c>
      <c r="H852" s="3">
        <f>IF(AND($D852=1,$E852=1),VLOOKUP($C852,Sheet2!$A:$J,5,0),IF($E852=2,INDEX(Sheet2!I:I,MATCH($C852,Sheet2!$A:$A,0)),H851))</f>
        <v>2003</v>
      </c>
      <c r="I852" s="3">
        <f>IF(AND($D852=1,$E852=1),VLOOKUP($C852,Sheet2!$A:$J,6,0),IF($E852=2,INDEX(Sheet2!J:J,MATCH($C852,Sheet2!$A:$A,0)),I851))</f>
        <v>0</v>
      </c>
      <c r="K852" s="31">
        <v>0</v>
      </c>
      <c r="L852" s="31">
        <v>0</v>
      </c>
      <c r="M852" s="31">
        <v>0</v>
      </c>
      <c r="N852" s="27">
        <f>VLOOKUP(B852,Sheet5!$D:$G,3,0)</f>
        <v>4</v>
      </c>
      <c r="O852" s="27">
        <f>VLOOKUP(B852,Sheet5!$D:$G,4,0)</f>
        <v>150</v>
      </c>
      <c r="P852" s="27" t="s">
        <v>60</v>
      </c>
      <c r="Q852" s="27">
        <f>IFERROR(VLOOKUP(R852,Sheet2!V:X,3,FALSE),VLOOKUP(B852,Sheet5!D:H,5,0))</f>
        <v>340020010</v>
      </c>
      <c r="R852" s="27" t="str">
        <f>IF(E852=2,INDEX(Sheet2!P:P,MATCH(C852,Sheet2!A:A,0)),INDEX(Sheet2!AB:AB,MATCH(N852,Sheet2!AA:AA,0)))</f>
        <v>生命强化</v>
      </c>
      <c r="S852" s="27" t="str">
        <f>IF($E852=2,INDEX(Sheet2!Q:Q,MATCH($C852,Sheet2!$A:$A,0)),IF(OR(N852=3,N852=8,N852=13,,N852=38),INDEX(Sheet2!$AC:$AC,MATCH($N852,Sheet2!$AA:$AA,0))&amp;O852,INDEX(Sheet2!$AC:$AC,MATCH($N852,Sheet2!$AA:$AA,0))&amp;(O852/10)&amp;"%"))</f>
        <v>觉醒后基础生命上限增加15%</v>
      </c>
      <c r="T852" s="3" t="str">
        <f>INDEX(Sheet6!G:G,MATCH(B852,Sheet6!A:A,0))</f>
        <v>1210009,16</v>
      </c>
      <c r="U852" s="3">
        <v>1120001</v>
      </c>
      <c r="V852" s="3">
        <f>INDEX(Sheet6!H:H,MATCH(B852,Sheet6!A:A,0))</f>
        <v>69600</v>
      </c>
      <c r="W852" s="23">
        <v>0</v>
      </c>
      <c r="X852" s="3" t="str">
        <f>VLOOKUP(B852,Sheet4!A:N,14,FALSE)</f>
        <v>1210001,140|1210002,140|1210003,280</v>
      </c>
      <c r="Y852" s="23">
        <v>1120001</v>
      </c>
      <c r="Z852" s="23">
        <f t="shared" si="42"/>
        <v>696000</v>
      </c>
      <c r="AA852" s="27" t="str">
        <f>IF($E852=2,INDEX(Sheet2!Q:Q,MATCH($C852,Sheet2!$A:$A,0)),IF(OR(N852=3,N852=8,N852=13,,N852=38),INDEX(Sheet2!$AC:$AC,MATCH($N852,Sheet2!$AA:$AA,0))&amp;O852,INDEX(Sheet2!$AC:$AC,MATCH($N852,Sheet2!$AA:$AA,0))&amp;(O852/10)&amp;"%"))</f>
        <v>觉醒后基础生命上限增加15%</v>
      </c>
    </row>
    <row r="853" spans="1:27">
      <c r="A853" s="23" t="s">
        <v>53</v>
      </c>
      <c r="B853" s="23">
        <f t="shared" ref="B853:B873" si="47">C853*100+D853</f>
        <v>2008</v>
      </c>
      <c r="C853" s="3">
        <v>20</v>
      </c>
      <c r="D853" s="3">
        <v>8</v>
      </c>
      <c r="E853" s="3">
        <f t="shared" si="46"/>
        <v>1</v>
      </c>
      <c r="F853" s="3">
        <f>IF(AND($D853=1,$E853=1),VLOOKUP($C853,Sheet2!$A:$J,3,0),IF($E853=2,INDEX(Sheet2!G:G,MATCH($C853,Sheet2!$A:$A,0)),F852))</f>
        <v>2001</v>
      </c>
      <c r="G853" s="3">
        <f>IF(AND($D853=1,$E853=1),VLOOKUP($C853,Sheet2!$A:$J,4,0),IF($E853=2,INDEX(Sheet2!H:H,MATCH($C853,Sheet2!$A:$A,0)),G852))</f>
        <v>2002</v>
      </c>
      <c r="H853" s="3">
        <f>IF(AND($D853=1,$E853=1),VLOOKUP($C853,Sheet2!$A:$J,5,0),IF($E853=2,INDEX(Sheet2!I:I,MATCH($C853,Sheet2!$A:$A,0)),H852))</f>
        <v>2003</v>
      </c>
      <c r="I853" s="3">
        <f>IF(AND($D853=1,$E853=1),VLOOKUP($C853,Sheet2!$A:$J,6,0),IF($E853=2,INDEX(Sheet2!J:J,MATCH($C853,Sheet2!$A:$A,0)),I852))</f>
        <v>0</v>
      </c>
      <c r="K853" s="31">
        <v>0</v>
      </c>
      <c r="L853" s="31">
        <v>0</v>
      </c>
      <c r="M853" s="31">
        <v>0</v>
      </c>
      <c r="N853" s="27">
        <f>VLOOKUP(B853,Sheet5!$D:$G,3,0)</f>
        <v>13</v>
      </c>
      <c r="O853" s="27">
        <f>VLOOKUP(B853,Sheet5!$D:$G,4,0)</f>
        <v>52</v>
      </c>
      <c r="P853" s="27" t="s">
        <v>54</v>
      </c>
      <c r="Q853" s="27">
        <f>IFERROR(VLOOKUP(R853,Sheet2!V:X,3,FALSE),VLOOKUP(B853,Sheet5!D:H,5,0))</f>
        <v>340020005</v>
      </c>
      <c r="R853" s="27" t="str">
        <f>IF($E853=2,INDEX(Sheet2!P:P,MATCH($C853,Sheet2!$A:$A,0)),INDEX(Sheet2!$AB:$AB,MATCH($N853,Sheet2!$AA:$AA,0)))</f>
        <v>防御强化</v>
      </c>
      <c r="S853" s="27" t="str">
        <f>IF($E853=2,INDEX(Sheet2!Q:Q,MATCH($C853,Sheet2!$A:$A,0)),IF(OR(N853=3,N853=8,N853=13,,N853=38),INDEX(Sheet2!$AC:$AC,MATCH($N853,Sheet2!$AA:$AA,0))&amp;O853,INDEX(Sheet2!$AC:$AC,MATCH($N853,Sheet2!$AA:$AA,0))&amp;(O853/10)&amp;"%"))</f>
        <v>觉醒后基础防御力增加52</v>
      </c>
      <c r="T853" s="3" t="str">
        <f>INDEX(Sheet6!G:G,MATCH(B853,Sheet6!A:A,0))</f>
        <v>1210009,5|1430002,1</v>
      </c>
      <c r="U853" s="3">
        <v>1120001</v>
      </c>
      <c r="V853" s="3">
        <f>INDEX(Sheet6!H:H,MATCH(B853,Sheet6!A:A,0))</f>
        <v>15600</v>
      </c>
      <c r="W853" s="23">
        <v>0</v>
      </c>
      <c r="X853" s="3" t="s">
        <v>1344</v>
      </c>
      <c r="Y853" s="23">
        <v>1120001</v>
      </c>
      <c r="Z853" s="23">
        <v>104000</v>
      </c>
      <c r="AA853" s="27" t="str">
        <f>IF($E853=2,INDEX(Sheet2!Q:Q,MATCH($C853,Sheet2!$A:$A,0)),IF(OR(N853=3,N853=8,N853=13,,N853=38),INDEX(Sheet2!$AC:$AC,MATCH($N853,Sheet2!$AA:$AA,0))&amp;O853,INDEX(Sheet2!$AC:$AC,MATCH($N853,Sheet2!$AA:$AA,0))&amp;(O853/10)&amp;"%"))</f>
        <v>觉醒后基础防御力增加52</v>
      </c>
    </row>
    <row r="854" spans="1:27">
      <c r="A854" s="23" t="s">
        <v>53</v>
      </c>
      <c r="B854" s="23">
        <f t="shared" si="47"/>
        <v>2009</v>
      </c>
      <c r="C854" s="3">
        <v>20</v>
      </c>
      <c r="D854" s="3">
        <v>9</v>
      </c>
      <c r="E854" s="3">
        <f t="shared" si="46"/>
        <v>1</v>
      </c>
      <c r="F854" s="3">
        <f>IF(AND($D854=1,$E854=1),VLOOKUP($C854,Sheet2!$A:$J,3,0),IF($E854=2,INDEX(Sheet2!G:G,MATCH($C854,Sheet2!$A:$A,0)),F853))</f>
        <v>2001</v>
      </c>
      <c r="G854" s="3">
        <f>IF(AND($D854=1,$E854=1),VLOOKUP($C854,Sheet2!$A:$J,4,0),IF($E854=2,INDEX(Sheet2!H:H,MATCH($C854,Sheet2!$A:$A,0)),G853))</f>
        <v>2002</v>
      </c>
      <c r="H854" s="3">
        <f>IF(AND($D854=1,$E854=1),VLOOKUP($C854,Sheet2!$A:$J,5,0),IF($E854=2,INDEX(Sheet2!I:I,MATCH($C854,Sheet2!$A:$A,0)),H853))</f>
        <v>2003</v>
      </c>
      <c r="I854" s="3">
        <f>IF(AND($D854=1,$E854=1),VLOOKUP($C854,Sheet2!$A:$J,6,0),IF($E854=2,INDEX(Sheet2!J:J,MATCH($C854,Sheet2!$A:$A,0)),I853))</f>
        <v>0</v>
      </c>
      <c r="K854" s="31">
        <v>0</v>
      </c>
      <c r="L854" s="31">
        <v>0</v>
      </c>
      <c r="M854" s="31">
        <v>0</v>
      </c>
      <c r="N854" s="27">
        <f>VLOOKUP(B854,Sheet5!$D:$G,3,0)</f>
        <v>3</v>
      </c>
      <c r="O854" s="27">
        <f>VLOOKUP(B854,Sheet5!$D:$G,4,0)</f>
        <v>480</v>
      </c>
      <c r="P854" s="27" t="s">
        <v>55</v>
      </c>
      <c r="Q854" s="27">
        <f>IFERROR(VLOOKUP(R854,Sheet2!V:X,3,FALSE),VLOOKUP(B854,Sheet5!D:H,5,0))</f>
        <v>340020009</v>
      </c>
      <c r="R854" s="27" t="str">
        <f>IF(E854=2,INDEX(Sheet2!P:P,MATCH(C854,Sheet2!A:A,0)),INDEX(Sheet2!AB:AB,MATCH(N854,Sheet2!AA:AA,0)))</f>
        <v>生命强化</v>
      </c>
      <c r="S854" s="27" t="str">
        <f>IF($E854=2,INDEX(Sheet2!Q:Q,MATCH($C854,Sheet2!$A:$A,0)),IF(OR(N854=3,N854=8,N854=13,,N854=38),INDEX(Sheet2!$AC:$AC,MATCH($N854,Sheet2!$AA:$AA,0))&amp;O854,INDEX(Sheet2!$AC:$AC,MATCH($N854,Sheet2!$AA:$AA,0))&amp;(O854/10)&amp;"%"))</f>
        <v>觉醒后基础生命上限增加480</v>
      </c>
      <c r="T854" s="3" t="str">
        <f>INDEX(Sheet6!G:G,MATCH(B854,Sheet6!A:A,0))</f>
        <v>1210009,8|1430002,2</v>
      </c>
      <c r="U854" s="3">
        <v>1120001</v>
      </c>
      <c r="V854" s="3">
        <f>INDEX(Sheet6!H:H,MATCH(B854,Sheet6!A:A,0))</f>
        <v>18000</v>
      </c>
      <c r="W854" s="23">
        <v>0</v>
      </c>
      <c r="X854" s="3" t="s">
        <v>1345</v>
      </c>
      <c r="Y854" s="23">
        <v>1120001</v>
      </c>
      <c r="Z854" s="23">
        <v>120000</v>
      </c>
      <c r="AA854" s="27" t="str">
        <f>IF($E854=2,INDEX(Sheet2!Q:Q,MATCH($C854,Sheet2!$A:$A,0)),IF(OR(N854=3,N854=8,N854=13,,N854=38),INDEX(Sheet2!$AC:$AC,MATCH($N854,Sheet2!$AA:$AA,0))&amp;O854,INDEX(Sheet2!$AC:$AC,MATCH($N854,Sheet2!$AA:$AA,0))&amp;(O854/10)&amp;"%"))</f>
        <v>觉醒后基础生命上限增加480</v>
      </c>
    </row>
    <row r="855" spans="1:27">
      <c r="A855" s="23" t="s">
        <v>53</v>
      </c>
      <c r="B855" s="23">
        <f t="shared" si="47"/>
        <v>2010</v>
      </c>
      <c r="C855" s="3">
        <v>20</v>
      </c>
      <c r="D855" s="3">
        <v>10</v>
      </c>
      <c r="E855" s="3">
        <f t="shared" si="46"/>
        <v>1</v>
      </c>
      <c r="F855" s="3">
        <f>IF(AND($D855=1,$E855=1),VLOOKUP($C855,Sheet2!$A:$J,3,0),IF($E855=2,INDEX(Sheet2!G:G,MATCH($C855,Sheet2!$A:$A,0)),F854))</f>
        <v>2001</v>
      </c>
      <c r="G855" s="3">
        <f>IF(AND($D855=1,$E855=1),VLOOKUP($C855,Sheet2!$A:$J,4,0),IF($E855=2,INDEX(Sheet2!H:H,MATCH($C855,Sheet2!$A:$A,0)),G854))</f>
        <v>2002</v>
      </c>
      <c r="H855" s="3">
        <f>IF(AND($D855=1,$E855=1),VLOOKUP($C855,Sheet2!$A:$J,5,0),IF($E855=2,INDEX(Sheet2!I:I,MATCH($C855,Sheet2!$A:$A,0)),H854))</f>
        <v>2003</v>
      </c>
      <c r="I855" s="3">
        <f>IF(AND($D855=1,$E855=1),VLOOKUP($C855,Sheet2!$A:$J,6,0),IF($E855=2,INDEX(Sheet2!J:J,MATCH($C855,Sheet2!$A:$A,0)),I854))</f>
        <v>0</v>
      </c>
      <c r="K855" s="31">
        <v>0</v>
      </c>
      <c r="L855" s="31">
        <v>0</v>
      </c>
      <c r="M855" s="31">
        <v>0</v>
      </c>
      <c r="N855" s="27">
        <f>VLOOKUP(B855,Sheet5!$D:$G,3,0)</f>
        <v>3</v>
      </c>
      <c r="O855" s="27">
        <f>VLOOKUP(B855,Sheet5!$D:$G,4,0)</f>
        <v>480</v>
      </c>
      <c r="P855" s="27" t="s">
        <v>56</v>
      </c>
      <c r="Q855" s="27">
        <f>IFERROR(VLOOKUP(R855,Sheet2!V:X,3,FALSE),VLOOKUP(B855,Sheet5!D:H,5,0))</f>
        <v>340020009</v>
      </c>
      <c r="R855" s="27" t="str">
        <f>IF(E855=2,INDEX(Sheet2!P:P,MATCH(C855,Sheet2!A:A,0)),INDEX(Sheet2!AB:AB,MATCH(N855,Sheet2!AA:AA,0)))</f>
        <v>生命强化</v>
      </c>
      <c r="S855" s="27" t="str">
        <f>IF($E855=2,INDEX(Sheet2!Q:Q,MATCH($C855,Sheet2!$A:$A,0)),IF(OR(N855=3,N855=8,N855=13,,N855=38),INDEX(Sheet2!$AC:$AC,MATCH($N855,Sheet2!$AA:$AA,0))&amp;O855,INDEX(Sheet2!$AC:$AC,MATCH($N855,Sheet2!$AA:$AA,0))&amp;(O855/10)&amp;"%"))</f>
        <v>觉醒后基础生命上限增加480</v>
      </c>
      <c r="T855" s="3" t="str">
        <f>INDEX(Sheet6!G:G,MATCH(B855,Sheet6!A:A,0))</f>
        <v>1210009,10|1430002,3</v>
      </c>
      <c r="U855" s="3">
        <v>1120001</v>
      </c>
      <c r="V855" s="3">
        <f>INDEX(Sheet6!H:H,MATCH(B855,Sheet6!A:A,0))</f>
        <v>27000</v>
      </c>
      <c r="W855" s="23">
        <v>0</v>
      </c>
      <c r="X855" s="3" t="s">
        <v>1346</v>
      </c>
      <c r="Y855" s="23">
        <v>1120001</v>
      </c>
      <c r="Z855" s="23">
        <v>180000</v>
      </c>
      <c r="AA855" s="27" t="str">
        <f>IF($E855=2,INDEX(Sheet2!Q:Q,MATCH($C855,Sheet2!$A:$A,0)),IF(OR(N855=3,N855=8,N855=13,,N855=38),INDEX(Sheet2!$AC:$AC,MATCH($N855,Sheet2!$AA:$AA,0))&amp;O855,INDEX(Sheet2!$AC:$AC,MATCH($N855,Sheet2!$AA:$AA,0))&amp;(O855/10)&amp;"%"))</f>
        <v>觉醒后基础生命上限增加480</v>
      </c>
    </row>
    <row r="856" spans="1:27">
      <c r="A856" s="23" t="s">
        <v>53</v>
      </c>
      <c r="B856" s="23">
        <f t="shared" si="47"/>
        <v>2011</v>
      </c>
      <c r="C856" s="3">
        <v>20</v>
      </c>
      <c r="D856" s="3">
        <v>11</v>
      </c>
      <c r="E856" s="3">
        <f t="shared" si="46"/>
        <v>1</v>
      </c>
      <c r="F856" s="3">
        <f>IF(AND($D856=1,$E856=1),VLOOKUP($C856,Sheet2!$A:$J,3,0),IF($E856=2,INDEX(Sheet2!G:G,MATCH($C856,Sheet2!$A:$A,0)),F855))</f>
        <v>2001</v>
      </c>
      <c r="G856" s="3">
        <f>IF(AND($D856=1,$E856=1),VLOOKUP($C856,Sheet2!$A:$J,4,0),IF($E856=2,INDEX(Sheet2!H:H,MATCH($C856,Sheet2!$A:$A,0)),G855))</f>
        <v>2002</v>
      </c>
      <c r="H856" s="3">
        <f>IF(AND($D856=1,$E856=1),VLOOKUP($C856,Sheet2!$A:$J,5,0),IF($E856=2,INDEX(Sheet2!I:I,MATCH($C856,Sheet2!$A:$A,0)),H855))</f>
        <v>2003</v>
      </c>
      <c r="I856" s="3">
        <f>IF(AND($D856=1,$E856=1),VLOOKUP($C856,Sheet2!$A:$J,6,0),IF($E856=2,INDEX(Sheet2!J:J,MATCH($C856,Sheet2!$A:$A,0)),I855))</f>
        <v>0</v>
      </c>
      <c r="K856" s="31">
        <v>0</v>
      </c>
      <c r="L856" s="31">
        <v>0</v>
      </c>
      <c r="M856" s="31">
        <v>0</v>
      </c>
      <c r="N856" s="27">
        <f>VLOOKUP(B856,Sheet5!$D:$G,3,0)</f>
        <v>13</v>
      </c>
      <c r="O856" s="27">
        <f>VLOOKUP(B856,Sheet5!$D:$G,4,0)</f>
        <v>104</v>
      </c>
      <c r="P856" s="27" t="s">
        <v>57</v>
      </c>
      <c r="Q856" s="27">
        <f>IFERROR(VLOOKUP(R856,Sheet2!V:X,3,FALSE),VLOOKUP(B856,Sheet5!D:H,5,0))</f>
        <v>340020004</v>
      </c>
      <c r="R856" s="27" t="str">
        <f>IF(E856=2,INDEX(Sheet2!P:P,MATCH(C856,Sheet2!A:A,0)),INDEX(Sheet2!AB:AB,MATCH(N856,Sheet2!AA:AA,0)))</f>
        <v>防御强化</v>
      </c>
      <c r="S856" s="27" t="str">
        <f>IF($E856=2,INDEX(Sheet2!Q:Q,MATCH($C856,Sheet2!$A:$A,0)),IF(OR(N856=3,N856=8,N856=13,,N856=38),INDEX(Sheet2!$AC:$AC,MATCH($N856,Sheet2!$AA:$AA,0))&amp;O856,INDEX(Sheet2!$AC:$AC,MATCH($N856,Sheet2!$AA:$AA,0))&amp;(O856/10)&amp;"%"))</f>
        <v>觉醒后基础防御力增加104</v>
      </c>
      <c r="T856" s="3" t="str">
        <f>INDEX(Sheet6!G:G,MATCH(B856,Sheet6!A:A,0))</f>
        <v>1210009,12|1430002,4</v>
      </c>
      <c r="U856" s="3">
        <v>1120001</v>
      </c>
      <c r="V856" s="3">
        <f>INDEX(Sheet6!H:H,MATCH(B856,Sheet6!A:A,0))</f>
        <v>40350</v>
      </c>
      <c r="W856" s="23">
        <v>0</v>
      </c>
      <c r="X856" s="3" t="s">
        <v>1347</v>
      </c>
      <c r="Y856" s="23">
        <v>1120001</v>
      </c>
      <c r="Z856" s="23">
        <v>269000</v>
      </c>
      <c r="AA856" s="27" t="str">
        <f>IF($E856=2,INDEX(Sheet2!Q:Q,MATCH($C856,Sheet2!$A:$A,0)),IF(OR(N856=3,N856=8,N856=13,,N856=38),INDEX(Sheet2!$AC:$AC,MATCH($N856,Sheet2!$AA:$AA,0))&amp;O856,INDEX(Sheet2!$AC:$AC,MATCH($N856,Sheet2!$AA:$AA,0))&amp;(O856/10)&amp;"%"))</f>
        <v>觉醒后基础防御力增加104</v>
      </c>
    </row>
    <row r="857" spans="1:27">
      <c r="A857" s="23" t="s">
        <v>53</v>
      </c>
      <c r="B857" s="23">
        <f t="shared" si="47"/>
        <v>2012</v>
      </c>
      <c r="C857" s="3">
        <v>20</v>
      </c>
      <c r="D857" s="3">
        <v>12</v>
      </c>
      <c r="E857" s="3">
        <f t="shared" si="46"/>
        <v>1</v>
      </c>
      <c r="F857" s="3">
        <f>IF(AND($D857=1,$E857=1),VLOOKUP($C857,Sheet2!$A:$J,3,0),IF($E857=2,INDEX(Sheet2!G:G,MATCH($C857,Sheet2!$A:$A,0)),F856))</f>
        <v>2001</v>
      </c>
      <c r="G857" s="3">
        <f>IF(AND($D857=1,$E857=1),VLOOKUP($C857,Sheet2!$A:$J,4,0),IF($E857=2,INDEX(Sheet2!H:H,MATCH($C857,Sheet2!$A:$A,0)),G856))</f>
        <v>2002</v>
      </c>
      <c r="H857" s="3">
        <f>IF(AND($D857=1,$E857=1),VLOOKUP($C857,Sheet2!$A:$J,5,0),IF($E857=2,INDEX(Sheet2!I:I,MATCH($C857,Sheet2!$A:$A,0)),H856))</f>
        <v>2003</v>
      </c>
      <c r="I857" s="3">
        <f>IF(AND($D857=1,$E857=1),VLOOKUP($C857,Sheet2!$A:$J,6,0),IF($E857=2,INDEX(Sheet2!J:J,MATCH($C857,Sheet2!$A:$A,0)),I856))</f>
        <v>0</v>
      </c>
      <c r="K857" s="31">
        <v>0</v>
      </c>
      <c r="L857" s="31">
        <v>0</v>
      </c>
      <c r="M857" s="31">
        <v>0</v>
      </c>
      <c r="N857" s="27">
        <f>VLOOKUP(B857,Sheet5!$D:$G,3,0)</f>
        <v>3</v>
      </c>
      <c r="O857" s="27">
        <f>VLOOKUP(B857,Sheet5!$D:$G,4,0)</f>
        <v>960</v>
      </c>
      <c r="P857" s="27" t="s">
        <v>58</v>
      </c>
      <c r="Q857" s="27">
        <f>IFERROR(VLOOKUP(R857,Sheet2!V:X,3,FALSE),VLOOKUP(B857,Sheet5!D:H,5,0))</f>
        <v>340020010</v>
      </c>
      <c r="R857" s="27" t="str">
        <f>IF(E857=2,INDEX(Sheet2!P:P,MATCH(C857,Sheet2!A:A,0)),INDEX(Sheet2!AB:AB,MATCH(N857,Sheet2!AA:AA,0)))</f>
        <v>生命强化</v>
      </c>
      <c r="S857" s="27" t="str">
        <f>IF($E857=2,INDEX(Sheet2!Q:Q,MATCH($C857,Sheet2!$A:$A,0)),IF(OR(N857=3,N857=8,N857=13,,N857=38),INDEX(Sheet2!$AC:$AC,MATCH($N857,Sheet2!$AA:$AA,0))&amp;O857,INDEX(Sheet2!$AC:$AC,MATCH($N857,Sheet2!$AA:$AA,0))&amp;(O857/10)&amp;"%"))</f>
        <v>觉醒后基础生命上限增加960</v>
      </c>
      <c r="T857" s="3" t="str">
        <f>INDEX(Sheet6!G:G,MATCH(B857,Sheet6!A:A,0))</f>
        <v>1210009,16|1430002,5</v>
      </c>
      <c r="U857" s="3">
        <v>1120001</v>
      </c>
      <c r="V857" s="3">
        <f>INDEX(Sheet6!H:H,MATCH(B857,Sheet6!A:A,0))</f>
        <v>56400</v>
      </c>
      <c r="W857" s="23">
        <v>0</v>
      </c>
      <c r="X857" s="3" t="s">
        <v>1348</v>
      </c>
      <c r="Y857" s="23">
        <v>1120001</v>
      </c>
      <c r="Z857" s="23">
        <v>376000</v>
      </c>
      <c r="AA857" s="27" t="str">
        <f>IF($E857=2,INDEX(Sheet2!Q:Q,MATCH($C857,Sheet2!$A:$A,0)),IF(OR(N857=3,N857=8,N857=13,,N857=38),INDEX(Sheet2!$AC:$AC,MATCH($N857,Sheet2!$AA:$AA,0))&amp;O857,INDEX(Sheet2!$AC:$AC,MATCH($N857,Sheet2!$AA:$AA,0))&amp;(O857/10)&amp;"%"))</f>
        <v>觉醒后基础生命上限增加960</v>
      </c>
    </row>
    <row r="858" spans="1:27">
      <c r="A858" s="23" t="s">
        <v>53</v>
      </c>
      <c r="B858" s="23">
        <f t="shared" si="47"/>
        <v>2013</v>
      </c>
      <c r="C858" s="3">
        <v>20</v>
      </c>
      <c r="D858" s="3">
        <v>13</v>
      </c>
      <c r="E858" s="3">
        <f t="shared" si="46"/>
        <v>1</v>
      </c>
      <c r="F858" s="3">
        <f>IF(AND($D858=1,$E858=1),VLOOKUP($C858,Sheet2!$A:$J,3,0),IF($E858=2,INDEX(Sheet2!G:G,MATCH($C858,Sheet2!$A:$A,0)),F857))</f>
        <v>2001</v>
      </c>
      <c r="G858" s="3">
        <f>IF(AND($D858=1,$E858=1),VLOOKUP($C858,Sheet2!$A:$J,4,0),IF($E858=2,INDEX(Sheet2!H:H,MATCH($C858,Sheet2!$A:$A,0)),G857))</f>
        <v>2002</v>
      </c>
      <c r="H858" s="3">
        <f>IF(AND($D858=1,$E858=1),VLOOKUP($C858,Sheet2!$A:$J,5,0),IF($E858=2,INDEX(Sheet2!I:I,MATCH($C858,Sheet2!$A:$A,0)),H857))</f>
        <v>2003</v>
      </c>
      <c r="I858" s="3">
        <f>IF(AND($D858=1,$E858=1),VLOOKUP($C858,Sheet2!$A:$J,6,0),IF($E858=2,INDEX(Sheet2!J:J,MATCH($C858,Sheet2!$A:$A,0)),I857))</f>
        <v>0</v>
      </c>
      <c r="K858" s="31">
        <v>0</v>
      </c>
      <c r="L858" s="31">
        <v>0</v>
      </c>
      <c r="M858" s="31">
        <v>0</v>
      </c>
      <c r="N858" s="27">
        <f>VLOOKUP(B858,Sheet5!$D:$G,3,0)</f>
        <v>8</v>
      </c>
      <c r="O858" s="27">
        <f>VLOOKUP(B858,Sheet5!$D:$G,4,0)</f>
        <v>160</v>
      </c>
      <c r="P858" s="27" t="s">
        <v>59</v>
      </c>
      <c r="Q858" s="27">
        <f>IFERROR(VLOOKUP(R858,Sheet2!V:X,3,FALSE),VLOOKUP(B858,Sheet5!D:H,5,0))</f>
        <v>340020007</v>
      </c>
      <c r="R858" s="27" t="str">
        <f>IF(E858=2,INDEX(Sheet2!P:P,MATCH(C858,Sheet2!A:A,0)),INDEX(Sheet2!AB:AB,MATCH(N858,Sheet2!AA:AA,0)))</f>
        <v>攻击强化</v>
      </c>
      <c r="S858" s="27" t="str">
        <f>IF($E858=2,INDEX(Sheet2!Q:Q,MATCH($C858,Sheet2!$A:$A,0)),IF(OR(N858=3,N858=8,N858=13,,N858=38),INDEX(Sheet2!$AC:$AC,MATCH($N858,Sheet2!$AA:$AA,0))&amp;O858,INDEX(Sheet2!$AC:$AC,MATCH($N858,Sheet2!$AA:$AA,0))&amp;(O858/10)&amp;"%"))</f>
        <v>觉醒后基础攻击力增加160</v>
      </c>
      <c r="T858" s="3" t="str">
        <f>INDEX(Sheet6!G:G,MATCH(B858,Sheet6!A:A,0))</f>
        <v>1210009,18|1430002,6</v>
      </c>
      <c r="U858" s="3">
        <v>1120001</v>
      </c>
      <c r="V858" s="3">
        <f>INDEX(Sheet6!H:H,MATCH(B858,Sheet6!A:A,0))</f>
        <v>77400</v>
      </c>
      <c r="W858" s="23">
        <v>0</v>
      </c>
      <c r="X858" s="3" t="s">
        <v>1349</v>
      </c>
      <c r="Y858" s="23">
        <v>1120001</v>
      </c>
      <c r="Z858" s="23">
        <v>516000</v>
      </c>
      <c r="AA858" s="27" t="str">
        <f>IF($E858=2,INDEX(Sheet2!Q:Q,MATCH($C858,Sheet2!$A:$A,0)),IF(OR(N858=3,N858=8,N858=13,,N858=38),INDEX(Sheet2!$AC:$AC,MATCH($N858,Sheet2!$AA:$AA,0))&amp;O858,INDEX(Sheet2!$AC:$AC,MATCH($N858,Sheet2!$AA:$AA,0))&amp;(O858/10)&amp;"%"))</f>
        <v>觉醒后基础攻击力增加160</v>
      </c>
    </row>
    <row r="859" spans="1:27">
      <c r="A859" s="23" t="s">
        <v>53</v>
      </c>
      <c r="B859" s="23">
        <f t="shared" si="47"/>
        <v>2014</v>
      </c>
      <c r="C859" s="3">
        <v>20</v>
      </c>
      <c r="D859" s="3">
        <v>14</v>
      </c>
      <c r="E859" s="3">
        <f t="shared" si="46"/>
        <v>2</v>
      </c>
      <c r="F859" s="3">
        <f>IF(AND($D859=1,$E859=1),VLOOKUP($C859,Sheet2!$A:$J,3,0),IF($E859=2,INDEX(Sheet2!G:G,MATCH($C859,Sheet2!$A:$A,0)+1),F858))</f>
        <v>2001</v>
      </c>
      <c r="G859" s="3">
        <f>IF(AND($D859=1,$E859=1),VLOOKUP($C859,Sheet2!$A:$J,4,0),IF($E859=2,INDEX(Sheet2!H:H,MATCH($C859,Sheet2!$A:$A,0)+1),G858))</f>
        <v>2002</v>
      </c>
      <c r="H859" s="3">
        <f>IF(AND($D859=1,$E859=1),VLOOKUP($C859,Sheet2!$A:$J,5,0),IF($E859=2,INDEX(Sheet2!I:I,MATCH($C859,Sheet2!$A:$A,0)+1),H858))</f>
        <v>2004</v>
      </c>
      <c r="I859" s="3">
        <f>IF(AND($D859=1,$E859=1),VLOOKUP($C859,Sheet2!$A:$J,6,0),IF($E859=2,INDEX(Sheet2!J:J,MATCH($C859,Sheet2!$A:$A,0)+1),I858))</f>
        <v>0</v>
      </c>
      <c r="K859" s="31">
        <v>0</v>
      </c>
      <c r="L859" s="31">
        <v>0</v>
      </c>
      <c r="M859" s="31">
        <v>0</v>
      </c>
      <c r="N859" s="27">
        <f>VLOOKUP(B859,Sheet5!$D:$G,3,0)</f>
        <v>0</v>
      </c>
      <c r="O859" s="27">
        <f>VLOOKUP(B859,Sheet5!$D:$G,4,0)</f>
        <v>0</v>
      </c>
      <c r="P859" s="27" t="s">
        <v>60</v>
      </c>
      <c r="Q859" s="27">
        <f>IFERROR(VLOOKUP(R859,Sheet2!V:X,3,FALSE),VLOOKUP(B859,Sheet5!D:H,5,0))</f>
        <v>311002003</v>
      </c>
      <c r="R859" s="27" t="str">
        <f>IF(E859=2,INDEX(Sheet2!P:P,MATCH(C859,Sheet2!A:A,0)+1),INDEX(Sheet2!AB:AB,MATCH(N859,Sheet2!AA:AA,0)))</f>
        <v>重王突进</v>
      </c>
      <c r="S859" s="27" t="s">
        <v>2368</v>
      </c>
      <c r="T859" s="3" t="str">
        <f>INDEX(Sheet6!G:G,MATCH(B859,Sheet6!A:A,0))</f>
        <v>1430004,1</v>
      </c>
      <c r="U859" s="3">
        <v>1120001</v>
      </c>
      <c r="V859" s="3">
        <f>INDEX(Sheet6!H:H,MATCH(B859,Sheet6!A:A,0))</f>
        <v>104400</v>
      </c>
      <c r="W859" s="23">
        <v>0</v>
      </c>
      <c r="X859" s="3" t="s">
        <v>1350</v>
      </c>
      <c r="Y859" s="23">
        <v>1120001</v>
      </c>
      <c r="Z859" s="23">
        <v>696000</v>
      </c>
      <c r="AA859" s="27" t="str">
        <f>IF($E859=2,INDEX(Sheet2!Q:Q,MATCH($C859,Sheet2!$A:$A,0)+1),IF(OR(N859=3,N859=8,N859=13,,N859=38),INDEX(Sheet2!$AC:$AC,MATCH($N859,Sheet2!$AA:$AA,0))&amp;O859,INDEX(Sheet2!$AC:$AC,MATCH($N859,Sheet2!$AA:$AA,0))&amp;(O859/10)&amp;"%"))</f>
        <v>使用双手用力砸向地面，对1名敌人先造成&lt;color=#e56000&gt;3&lt;/color&gt;段伤害，每段伤害为攻击力的&lt;color=#e56000&gt;59%&lt;/color&gt;，同时清除行动条上&lt;color=#e56000&gt;3&lt;/color&gt;个AT BONUS（敌人行动位上的优先），自身会受到当前生命&lt;color=#e56000&gt;12%&lt;/color&gt;的&lt;color=#f2b600&gt;反震伤害&lt;/color&gt;</v>
      </c>
    </row>
    <row r="860" spans="1:27">
      <c r="A860" s="23" t="s">
        <v>53</v>
      </c>
      <c r="B860" s="23">
        <f t="shared" si="47"/>
        <v>2015</v>
      </c>
      <c r="C860" s="3">
        <v>20</v>
      </c>
      <c r="D860" s="3">
        <v>15</v>
      </c>
      <c r="E860" s="3">
        <f t="shared" si="46"/>
        <v>1</v>
      </c>
      <c r="F860" s="3">
        <f>IF(AND($D860=1,$E860=1),VLOOKUP($C860,Sheet2!$A:$J,3,0),IF($E860=2,INDEX(Sheet2!G:G,MATCH($C860,Sheet2!$A:$A,0)+1),F859))</f>
        <v>2001</v>
      </c>
      <c r="G860" s="3">
        <f>IF(AND($D860=1,$E860=1),VLOOKUP($C860,Sheet2!$A:$J,4,0),IF($E860=2,INDEX(Sheet2!H:H,MATCH($C860,Sheet2!$A:$A,0)+1),G859))</f>
        <v>2002</v>
      </c>
      <c r="H860" s="3">
        <f>IF(AND($D860=1,$E860=1),VLOOKUP($C860,Sheet2!$A:$J,5,0),IF($E860=2,INDEX(Sheet2!I:I,MATCH($C860,Sheet2!$A:$A,0)+1),H859))</f>
        <v>2004</v>
      </c>
      <c r="I860" s="3">
        <f>IF(AND($D860=1,$E860=1),VLOOKUP($C860,Sheet2!$A:$J,6,0),IF($E860=2,INDEX(Sheet2!J:J,MATCH($C860,Sheet2!$A:$A,0)+1),I859))</f>
        <v>0</v>
      </c>
      <c r="K860" s="31">
        <v>0</v>
      </c>
      <c r="L860" s="31">
        <v>0</v>
      </c>
      <c r="M860" s="31">
        <v>0</v>
      </c>
      <c r="N860" s="27">
        <f>VLOOKUP(B860,Sheet5!$D:$G,3,0)</f>
        <v>13</v>
      </c>
      <c r="O860" s="27">
        <f>VLOOKUP(B860,Sheet5!$D:$G,4,0)</f>
        <v>52</v>
      </c>
      <c r="P860" s="27" t="s">
        <v>54</v>
      </c>
      <c r="Q860" s="27">
        <f>IFERROR(VLOOKUP(R860,Sheet2!V:X,3,FALSE),VLOOKUP(B860,Sheet5!D:H,5,0))</f>
        <v>340020005</v>
      </c>
      <c r="R860" s="27" t="str">
        <f>IF($E860=2,INDEX(Sheet2!P:P,MATCH($C860,Sheet2!$A:$A,0)),INDEX(Sheet2!$AB:$AB,MATCH($N860,Sheet2!$AA:$AA,0)))</f>
        <v>防御强化</v>
      </c>
      <c r="S860" s="27" t="str">
        <f>IF($E860=2,INDEX(Sheet2!Q:Q,MATCH($C860,Sheet2!$A:$A,0)),IF(OR(N860=3,N860=8,N860=13,,N860=38),INDEX(Sheet2!$AC:$AC,MATCH($N860,Sheet2!$AA:$AA,0))&amp;O860,INDEX(Sheet2!$AC:$AC,MATCH($N860,Sheet2!$AA:$AA,0))&amp;(O860/10)&amp;"%"))</f>
        <v>觉醒后基础防御力增加52</v>
      </c>
      <c r="T860" s="3" t="str">
        <f>INDEX(Sheet6!G:G,MATCH(B860,Sheet6!A:A,0))</f>
        <v>1210009,7|1430002,3</v>
      </c>
      <c r="U860" s="3">
        <v>1120001</v>
      </c>
      <c r="V860" s="3">
        <f>INDEX(Sheet6!H:H,MATCH(B860,Sheet6!A:A,0))</f>
        <v>20800</v>
      </c>
      <c r="W860" s="23">
        <v>0</v>
      </c>
      <c r="X860" s="3" t="s">
        <v>1344</v>
      </c>
      <c r="Y860" s="23">
        <v>1120001</v>
      </c>
      <c r="Z860" s="23">
        <v>104000</v>
      </c>
      <c r="AA860" s="27" t="str">
        <f>IF($E860=2,INDEX(Sheet2!Q:Q,MATCH($C860,Sheet2!$A:$A,0)),IF(OR(N860=3,N860=8,N860=13,,N860=38),INDEX(Sheet2!$AC:$AC,MATCH($N860,Sheet2!$AA:$AA,0))&amp;O860,INDEX(Sheet2!$AC:$AC,MATCH($N860,Sheet2!$AA:$AA,0))&amp;(O860/10)&amp;"%"))</f>
        <v>觉醒后基础防御力增加52</v>
      </c>
    </row>
    <row r="861" spans="1:27">
      <c r="A861" s="23" t="s">
        <v>53</v>
      </c>
      <c r="B861" s="23">
        <f t="shared" si="47"/>
        <v>2016</v>
      </c>
      <c r="C861" s="3">
        <v>20</v>
      </c>
      <c r="D861" s="3">
        <v>16</v>
      </c>
      <c r="E861" s="3">
        <f t="shared" si="46"/>
        <v>1</v>
      </c>
      <c r="F861" s="3">
        <f>IF(AND($D861=1,$E861=1),VLOOKUP($C861,Sheet2!$A:$J,3,0),IF($E861=2,INDEX(Sheet2!G:G,MATCH($C861,Sheet2!$A:$A,0)+1),F860))</f>
        <v>2001</v>
      </c>
      <c r="G861" s="3">
        <f>IF(AND($D861=1,$E861=1),VLOOKUP($C861,Sheet2!$A:$J,4,0),IF($E861=2,INDEX(Sheet2!H:H,MATCH($C861,Sheet2!$A:$A,0)+1),G860))</f>
        <v>2002</v>
      </c>
      <c r="H861" s="3">
        <f>IF(AND($D861=1,$E861=1),VLOOKUP($C861,Sheet2!$A:$J,5,0),IF($E861=2,INDEX(Sheet2!I:I,MATCH($C861,Sheet2!$A:$A,0)+1),H860))</f>
        <v>2004</v>
      </c>
      <c r="I861" s="3">
        <f>IF(AND($D861=1,$E861=1),VLOOKUP($C861,Sheet2!$A:$J,6,0),IF($E861=2,INDEX(Sheet2!J:J,MATCH($C861,Sheet2!$A:$A,0)+1),I860))</f>
        <v>0</v>
      </c>
      <c r="K861" s="31">
        <v>0</v>
      </c>
      <c r="L861" s="31">
        <v>0</v>
      </c>
      <c r="M861" s="31">
        <v>0</v>
      </c>
      <c r="N861" s="27">
        <f>VLOOKUP(B861,Sheet5!$D:$G,3,0)</f>
        <v>3</v>
      </c>
      <c r="O861" s="27">
        <f>VLOOKUP(B861,Sheet5!$D:$G,4,0)</f>
        <v>480</v>
      </c>
      <c r="P861" s="27" t="s">
        <v>55</v>
      </c>
      <c r="Q861" s="27">
        <f>IFERROR(VLOOKUP(R861,Sheet2!V:X,3,FALSE),VLOOKUP(B861,Sheet5!D:H,5,0))</f>
        <v>340020009</v>
      </c>
      <c r="R861" s="27" t="str">
        <f>IF(E861=2,INDEX(Sheet2!P:P,MATCH(C861,Sheet2!A:A,0)),INDEX(Sheet2!AB:AB,MATCH(N861,Sheet2!AA:AA,0)))</f>
        <v>生命强化</v>
      </c>
      <c r="S861" s="27" t="str">
        <f>IF($E861=2,INDEX(Sheet2!Q:Q,MATCH($C861,Sheet2!$A:$A,0)),IF(OR(N861=3,N861=8,N861=13,,N861=38),INDEX(Sheet2!$AC:$AC,MATCH($N861,Sheet2!$AA:$AA,0))&amp;O861,INDEX(Sheet2!$AC:$AC,MATCH($N861,Sheet2!$AA:$AA,0))&amp;(O861/10)&amp;"%"))</f>
        <v>觉醒后基础生命上限增加480</v>
      </c>
      <c r="T861" s="3" t="str">
        <f>INDEX(Sheet6!G:G,MATCH(B861,Sheet6!A:A,0))</f>
        <v>1210009,11|1430002,6</v>
      </c>
      <c r="U861" s="3">
        <v>1120001</v>
      </c>
      <c r="V861" s="3">
        <f>INDEX(Sheet6!H:H,MATCH(B861,Sheet6!A:A,0))</f>
        <v>24000</v>
      </c>
      <c r="W861" s="23">
        <v>0</v>
      </c>
      <c r="X861" s="3" t="s">
        <v>1345</v>
      </c>
      <c r="Y861" s="23">
        <v>1120001</v>
      </c>
      <c r="Z861" s="23">
        <v>120000</v>
      </c>
      <c r="AA861" s="27" t="str">
        <f>IF($E861=2,INDEX(Sheet2!Q:Q,MATCH($C861,Sheet2!$A:$A,0)),IF(OR(N861=3,N861=8,N861=13,,N861=38),INDEX(Sheet2!$AC:$AC,MATCH($N861,Sheet2!$AA:$AA,0))&amp;O861,INDEX(Sheet2!$AC:$AC,MATCH($N861,Sheet2!$AA:$AA,0))&amp;(O861/10)&amp;"%"))</f>
        <v>觉醒后基础生命上限增加480</v>
      </c>
    </row>
    <row r="862" spans="1:27">
      <c r="A862" s="23" t="s">
        <v>53</v>
      </c>
      <c r="B862" s="23">
        <f t="shared" si="47"/>
        <v>2017</v>
      </c>
      <c r="C862" s="3">
        <v>20</v>
      </c>
      <c r="D862" s="3">
        <v>17</v>
      </c>
      <c r="E862" s="3">
        <f t="shared" si="46"/>
        <v>1</v>
      </c>
      <c r="F862" s="3">
        <f>IF(AND($D862=1,$E862=1),VLOOKUP($C862,Sheet2!$A:$J,3,0),IF($E862=2,INDEX(Sheet2!G:G,MATCH($C862,Sheet2!$A:$A,0)+1),F861))</f>
        <v>2001</v>
      </c>
      <c r="G862" s="3">
        <f>IF(AND($D862=1,$E862=1),VLOOKUP($C862,Sheet2!$A:$J,4,0),IF($E862=2,INDEX(Sheet2!H:H,MATCH($C862,Sheet2!$A:$A,0)+1),G861))</f>
        <v>2002</v>
      </c>
      <c r="H862" s="3">
        <f>IF(AND($D862=1,$E862=1),VLOOKUP($C862,Sheet2!$A:$J,5,0),IF($E862=2,INDEX(Sheet2!I:I,MATCH($C862,Sheet2!$A:$A,0)+1),H861))</f>
        <v>2004</v>
      </c>
      <c r="I862" s="3">
        <f>IF(AND($D862=1,$E862=1),VLOOKUP($C862,Sheet2!$A:$J,6,0),IF($E862=2,INDEX(Sheet2!J:J,MATCH($C862,Sheet2!$A:$A,0)+1),I861))</f>
        <v>0</v>
      </c>
      <c r="K862" s="31">
        <v>0</v>
      </c>
      <c r="L862" s="31">
        <v>0</v>
      </c>
      <c r="M862" s="31">
        <v>0</v>
      </c>
      <c r="N862" s="27">
        <f>VLOOKUP(B862,Sheet5!$D:$G,3,0)</f>
        <v>13</v>
      </c>
      <c r="O862" s="27">
        <f>VLOOKUP(B862,Sheet5!$D:$G,4,0)</f>
        <v>52</v>
      </c>
      <c r="P862" s="27" t="s">
        <v>56</v>
      </c>
      <c r="Q862" s="27">
        <f>IFERROR(VLOOKUP(R862,Sheet2!V:X,3,FALSE),VLOOKUP(B862,Sheet5!D:H,5,0))</f>
        <v>340020005</v>
      </c>
      <c r="R862" s="27" t="str">
        <f>IF(E862=2,INDEX(Sheet2!P:P,MATCH(C862,Sheet2!A:A,0)),INDEX(Sheet2!AB:AB,MATCH(N862,Sheet2!AA:AA,0)))</f>
        <v>防御强化</v>
      </c>
      <c r="S862" s="27" t="str">
        <f>IF($E862=2,INDEX(Sheet2!Q:Q,MATCH($C862,Sheet2!$A:$A,0)),IF(OR(N862=3,N862=8,N862=13,,N862=38),INDEX(Sheet2!$AC:$AC,MATCH($N862,Sheet2!$AA:$AA,0))&amp;O862,INDEX(Sheet2!$AC:$AC,MATCH($N862,Sheet2!$AA:$AA,0))&amp;(O862/10)&amp;"%"))</f>
        <v>觉醒后基础防御力增加52</v>
      </c>
      <c r="T862" s="3" t="str">
        <f>INDEX(Sheet6!G:G,MATCH(B862,Sheet6!A:A,0))</f>
        <v>1210009,13|1430002,9</v>
      </c>
      <c r="U862" s="3">
        <v>1120001</v>
      </c>
      <c r="V862" s="3">
        <f>INDEX(Sheet6!H:H,MATCH(B862,Sheet6!A:A,0))</f>
        <v>36000</v>
      </c>
      <c r="W862" s="23">
        <v>0</v>
      </c>
      <c r="X862" s="3" t="s">
        <v>1346</v>
      </c>
      <c r="Y862" s="23">
        <v>1120001</v>
      </c>
      <c r="Z862" s="23">
        <v>180000</v>
      </c>
      <c r="AA862" s="27" t="str">
        <f>IF($E862=2,INDEX(Sheet2!Q:Q,MATCH($C862,Sheet2!$A:$A,0)),IF(OR(N862=3,N862=8,N862=13,,N862=38),INDEX(Sheet2!$AC:$AC,MATCH($N862,Sheet2!$AA:$AA,0))&amp;O862,INDEX(Sheet2!$AC:$AC,MATCH($N862,Sheet2!$AA:$AA,0))&amp;(O862/10)&amp;"%"))</f>
        <v>觉醒后基础防御力增加52</v>
      </c>
    </row>
    <row r="863" spans="1:27">
      <c r="A863" s="23" t="s">
        <v>53</v>
      </c>
      <c r="B863" s="23">
        <f t="shared" si="47"/>
        <v>2018</v>
      </c>
      <c r="C863" s="3">
        <v>20</v>
      </c>
      <c r="D863" s="3">
        <v>18</v>
      </c>
      <c r="E863" s="3">
        <f t="shared" si="46"/>
        <v>1</v>
      </c>
      <c r="F863" s="3">
        <f>IF(AND($D863=1,$E863=1),VLOOKUP($C863,Sheet2!$A:$J,3,0),IF($E863=2,INDEX(Sheet2!G:G,MATCH($C863,Sheet2!$A:$A,0)+1),F862))</f>
        <v>2001</v>
      </c>
      <c r="G863" s="3">
        <f>IF(AND($D863=1,$E863=1),VLOOKUP($C863,Sheet2!$A:$J,4,0),IF($E863=2,INDEX(Sheet2!H:H,MATCH($C863,Sheet2!$A:$A,0)+1),G862))</f>
        <v>2002</v>
      </c>
      <c r="H863" s="3">
        <f>IF(AND($D863=1,$E863=1),VLOOKUP($C863,Sheet2!$A:$J,5,0),IF($E863=2,INDEX(Sheet2!I:I,MATCH($C863,Sheet2!$A:$A,0)+1),H862))</f>
        <v>2004</v>
      </c>
      <c r="I863" s="3">
        <f>IF(AND($D863=1,$E863=1),VLOOKUP($C863,Sheet2!$A:$J,6,0),IF($E863=2,INDEX(Sheet2!J:J,MATCH($C863,Sheet2!$A:$A,0)+1),I862))</f>
        <v>0</v>
      </c>
      <c r="K863" s="31">
        <v>0</v>
      </c>
      <c r="L863" s="31">
        <v>0</v>
      </c>
      <c r="M863" s="31">
        <v>0</v>
      </c>
      <c r="N863" s="27">
        <f>VLOOKUP(B863,Sheet5!$D:$G,3,0)</f>
        <v>13</v>
      </c>
      <c r="O863" s="27">
        <f>VLOOKUP(B863,Sheet5!$D:$G,4,0)</f>
        <v>104</v>
      </c>
      <c r="P863" s="27" t="s">
        <v>57</v>
      </c>
      <c r="Q863" s="27">
        <f>IFERROR(VLOOKUP(R863,Sheet2!V:X,3,FALSE),VLOOKUP(B863,Sheet5!D:H,5,0))</f>
        <v>340020004</v>
      </c>
      <c r="R863" s="27" t="str">
        <f>IF(E863=2,INDEX(Sheet2!P:P,MATCH(C863,Sheet2!A:A,0)),INDEX(Sheet2!AB:AB,MATCH(N863,Sheet2!AA:AA,0)))</f>
        <v>防御强化</v>
      </c>
      <c r="S863" s="27" t="str">
        <f>IF($E863=2,INDEX(Sheet2!Q:Q,MATCH($C863,Sheet2!$A:$A,0)),IF(OR(N863=3,N863=8,N863=13,,N863=38),INDEX(Sheet2!$AC:$AC,MATCH($N863,Sheet2!$AA:$AA,0))&amp;O863,INDEX(Sheet2!$AC:$AC,MATCH($N863,Sheet2!$AA:$AA,0))&amp;(O863/10)&amp;"%"))</f>
        <v>觉醒后基础防御力增加104</v>
      </c>
      <c r="T863" s="3" t="str">
        <f>INDEX(Sheet6!G:G,MATCH(B863,Sheet6!A:A,0))</f>
        <v>1210009,16|1430002,12</v>
      </c>
      <c r="U863" s="3">
        <v>1120001</v>
      </c>
      <c r="V863" s="3">
        <f>INDEX(Sheet6!H:H,MATCH(B863,Sheet6!A:A,0))</f>
        <v>53800</v>
      </c>
      <c r="W863" s="23">
        <v>0</v>
      </c>
      <c r="X863" s="3" t="s">
        <v>1347</v>
      </c>
      <c r="Y863" s="23">
        <v>1120001</v>
      </c>
      <c r="Z863" s="23">
        <v>269000</v>
      </c>
      <c r="AA863" s="27" t="str">
        <f>IF($E863=2,INDEX(Sheet2!Q:Q,MATCH($C863,Sheet2!$A:$A,0)),IF(OR(N863=3,N863=8,N863=13,,N863=38),INDEX(Sheet2!$AC:$AC,MATCH($N863,Sheet2!$AA:$AA,0))&amp;O863,INDEX(Sheet2!$AC:$AC,MATCH($N863,Sheet2!$AA:$AA,0))&amp;(O863/10)&amp;"%"))</f>
        <v>觉醒后基础防御力增加104</v>
      </c>
    </row>
    <row r="864" spans="1:27">
      <c r="A864" s="23" t="s">
        <v>53</v>
      </c>
      <c r="B864" s="23">
        <f t="shared" si="47"/>
        <v>2019</v>
      </c>
      <c r="C864" s="3">
        <v>20</v>
      </c>
      <c r="D864" s="3">
        <v>19</v>
      </c>
      <c r="E864" s="3">
        <f t="shared" si="46"/>
        <v>1</v>
      </c>
      <c r="F864" s="3">
        <f>IF(AND($D864=1,$E864=1),VLOOKUP($C864,Sheet2!$A:$J,3,0),IF($E864=2,INDEX(Sheet2!G:G,MATCH($C864,Sheet2!$A:$A,0)+1),F863))</f>
        <v>2001</v>
      </c>
      <c r="G864" s="3">
        <f>IF(AND($D864=1,$E864=1),VLOOKUP($C864,Sheet2!$A:$J,4,0),IF($E864=2,INDEX(Sheet2!H:H,MATCH($C864,Sheet2!$A:$A,0)+1),G863))</f>
        <v>2002</v>
      </c>
      <c r="H864" s="3">
        <f>IF(AND($D864=1,$E864=1),VLOOKUP($C864,Sheet2!$A:$J,5,0),IF($E864=2,INDEX(Sheet2!I:I,MATCH($C864,Sheet2!$A:$A,0)+1),H863))</f>
        <v>2004</v>
      </c>
      <c r="I864" s="3">
        <f>IF(AND($D864=1,$E864=1),VLOOKUP($C864,Sheet2!$A:$J,6,0),IF($E864=2,INDEX(Sheet2!J:J,MATCH($C864,Sheet2!$A:$A,0)+1),I863))</f>
        <v>0</v>
      </c>
      <c r="K864" s="31">
        <v>0</v>
      </c>
      <c r="L864" s="31">
        <v>0</v>
      </c>
      <c r="M864" s="31">
        <v>0</v>
      </c>
      <c r="N864" s="27">
        <f>VLOOKUP(B864,Sheet5!$D:$G,3,0)</f>
        <v>3</v>
      </c>
      <c r="O864" s="27">
        <f>VLOOKUP(B864,Sheet5!$D:$G,4,0)</f>
        <v>960</v>
      </c>
      <c r="P864" s="27" t="s">
        <v>58</v>
      </c>
      <c r="Q864" s="27">
        <f>IFERROR(VLOOKUP(R864,Sheet2!V:X,3,FALSE),VLOOKUP(B864,Sheet5!D:H,5,0))</f>
        <v>340020010</v>
      </c>
      <c r="R864" s="27" t="str">
        <f>IF(E864=2,INDEX(Sheet2!P:P,MATCH(C864,Sheet2!A:A,0)),INDEX(Sheet2!AB:AB,MATCH(N864,Sheet2!AA:AA,0)))</f>
        <v>生命强化</v>
      </c>
      <c r="S864" s="27" t="str">
        <f>IF($E864=2,INDEX(Sheet2!Q:Q,MATCH($C864,Sheet2!$A:$A,0)),IF(OR(N864=3,N864=8,N864=13,,N864=38),INDEX(Sheet2!$AC:$AC,MATCH($N864,Sheet2!$AA:$AA,0))&amp;O864,INDEX(Sheet2!$AC:$AC,MATCH($N864,Sheet2!$AA:$AA,0))&amp;(O864/10)&amp;"%"))</f>
        <v>觉醒后基础生命上限增加960</v>
      </c>
      <c r="T864" s="3" t="str">
        <f>INDEX(Sheet6!G:G,MATCH(B864,Sheet6!A:A,0))</f>
        <v>1210009,21|1430002,15</v>
      </c>
      <c r="U864" s="3">
        <v>1120001</v>
      </c>
      <c r="V864" s="3">
        <f>INDEX(Sheet6!H:H,MATCH(B864,Sheet6!A:A,0))</f>
        <v>75200</v>
      </c>
      <c r="W864" s="23">
        <v>0</v>
      </c>
      <c r="X864" s="3" t="s">
        <v>1348</v>
      </c>
      <c r="Y864" s="23">
        <v>1120001</v>
      </c>
      <c r="Z864" s="23">
        <v>376000</v>
      </c>
      <c r="AA864" s="27" t="str">
        <f>IF($E864=2,INDEX(Sheet2!Q:Q,MATCH($C864,Sheet2!$A:$A,0)),IF(OR(N864=3,N864=8,N864=13,,N864=38),INDEX(Sheet2!$AC:$AC,MATCH($N864,Sheet2!$AA:$AA,0))&amp;O864,INDEX(Sheet2!$AC:$AC,MATCH($N864,Sheet2!$AA:$AA,0))&amp;(O864/10)&amp;"%"))</f>
        <v>觉醒后基础生命上限增加960</v>
      </c>
    </row>
    <row r="865" spans="1:27">
      <c r="A865" s="23" t="s">
        <v>53</v>
      </c>
      <c r="B865" s="23">
        <f t="shared" si="47"/>
        <v>2020</v>
      </c>
      <c r="C865" s="3">
        <v>20</v>
      </c>
      <c r="D865" s="3">
        <v>20</v>
      </c>
      <c r="E865" s="3">
        <f t="shared" si="46"/>
        <v>1</v>
      </c>
      <c r="F865" s="3">
        <f>IF(AND($D865=1,$E865=1),VLOOKUP($C865,Sheet2!$A:$J,3,0),IF($E865=2,INDEX(Sheet2!G:G,MATCH($C865,Sheet2!$A:$A,0)+1),F864))</f>
        <v>2001</v>
      </c>
      <c r="G865" s="3">
        <f>IF(AND($D865=1,$E865=1),VLOOKUP($C865,Sheet2!$A:$J,4,0),IF($E865=2,INDEX(Sheet2!H:H,MATCH($C865,Sheet2!$A:$A,0)+1),G864))</f>
        <v>2002</v>
      </c>
      <c r="H865" s="3">
        <f>IF(AND($D865=1,$E865=1),VLOOKUP($C865,Sheet2!$A:$J,5,0),IF($E865=2,INDEX(Sheet2!I:I,MATCH($C865,Sheet2!$A:$A,0)+1),H864))</f>
        <v>2004</v>
      </c>
      <c r="I865" s="3">
        <f>IF(AND($D865=1,$E865=1),VLOOKUP($C865,Sheet2!$A:$J,6,0),IF($E865=2,INDEX(Sheet2!J:J,MATCH($C865,Sheet2!$A:$A,0)+1),I864))</f>
        <v>0</v>
      </c>
      <c r="K865" s="31">
        <v>0</v>
      </c>
      <c r="L865" s="31">
        <v>0</v>
      </c>
      <c r="M865" s="31">
        <v>0</v>
      </c>
      <c r="N865" s="27">
        <f>VLOOKUP(B865,Sheet5!$D:$G,3,0)</f>
        <v>8</v>
      </c>
      <c r="O865" s="27">
        <f>VLOOKUP(B865,Sheet5!$D:$G,4,0)</f>
        <v>160</v>
      </c>
      <c r="P865" s="27" t="s">
        <v>59</v>
      </c>
      <c r="Q865" s="27">
        <f>IFERROR(VLOOKUP(R865,Sheet2!V:X,3,FALSE),VLOOKUP(B865,Sheet5!D:H,5,0))</f>
        <v>340020007</v>
      </c>
      <c r="R865" s="27" t="str">
        <f>IF(E865=2,INDEX(Sheet2!P:P,MATCH(C865,Sheet2!A:A,0)),INDEX(Sheet2!AB:AB,MATCH(N865,Sheet2!AA:AA,0)))</f>
        <v>攻击强化</v>
      </c>
      <c r="S865" s="27" t="str">
        <f>IF($E865=2,INDEX(Sheet2!Q:Q,MATCH($C865,Sheet2!$A:$A,0)),IF(OR(N865=3,N865=8,N865=13,,N865=38),INDEX(Sheet2!$AC:$AC,MATCH($N865,Sheet2!$AA:$AA,0))&amp;O865,INDEX(Sheet2!$AC:$AC,MATCH($N865,Sheet2!$AA:$AA,0))&amp;(O865/10)&amp;"%"))</f>
        <v>觉醒后基础攻击力增加160</v>
      </c>
      <c r="T865" s="3" t="str">
        <f>INDEX(Sheet6!G:G,MATCH(B865,Sheet6!A:A,0))</f>
        <v>1210009,24|1430002,18</v>
      </c>
      <c r="U865" s="3">
        <v>1120001</v>
      </c>
      <c r="V865" s="3">
        <f>INDEX(Sheet6!H:H,MATCH(B865,Sheet6!A:A,0))</f>
        <v>103200</v>
      </c>
      <c r="W865" s="23">
        <v>0</v>
      </c>
      <c r="X865" s="3" t="s">
        <v>1349</v>
      </c>
      <c r="Y865" s="23">
        <v>1120001</v>
      </c>
      <c r="Z865" s="23">
        <v>516000</v>
      </c>
      <c r="AA865" s="27" t="str">
        <f>IF($E865=2,INDEX(Sheet2!Q:Q,MATCH($C865,Sheet2!$A:$A,0)),IF(OR(N865=3,N865=8,N865=13,,N865=38),INDEX(Sheet2!$AC:$AC,MATCH($N865,Sheet2!$AA:$AA,0))&amp;O865,INDEX(Sheet2!$AC:$AC,MATCH($N865,Sheet2!$AA:$AA,0))&amp;(O865/10)&amp;"%"))</f>
        <v>觉醒后基础攻击力增加160</v>
      </c>
    </row>
    <row r="866" spans="1:27">
      <c r="A866" s="23" t="s">
        <v>53</v>
      </c>
      <c r="B866" s="23">
        <f t="shared" si="47"/>
        <v>2021</v>
      </c>
      <c r="C866" s="3">
        <v>20</v>
      </c>
      <c r="D866" s="3">
        <v>21</v>
      </c>
      <c r="E866" s="3">
        <f t="shared" si="46"/>
        <v>2</v>
      </c>
      <c r="F866" s="3">
        <f>IF(AND($D866=1,$E866=1),VLOOKUP($C866,Sheet2!$A:$J,3,0),IF($E866=2,INDEX(Sheet2!G:G,MATCH($C866,Sheet2!$A:$A,0)+2),F865))</f>
        <v>2001</v>
      </c>
      <c r="G866" s="3">
        <f>IF(AND($D866=1,$E866=1),VLOOKUP($C866,Sheet2!$A:$J,4,0),IF($E866=2,INDEX(Sheet2!H:H,MATCH($C866,Sheet2!$A:$A,0)+2),G865))</f>
        <v>2005</v>
      </c>
      <c r="H866" s="3">
        <f>IF(AND($D866=1,$E866=1),VLOOKUP($C866,Sheet2!$A:$J,5,0),IF($E866=2,INDEX(Sheet2!I:I,MATCH($C866,Sheet2!$A:$A,0)+2),H865))</f>
        <v>2004</v>
      </c>
      <c r="I866" s="3">
        <f>IF(AND($D866=1,$E866=1),VLOOKUP($C866,Sheet2!$A:$J,6,0),IF($E866=2,INDEX(Sheet2!J:J,MATCH($C866,Sheet2!$A:$A,0)+2),I865))</f>
        <v>0</v>
      </c>
      <c r="K866" s="31">
        <v>0</v>
      </c>
      <c r="L866" s="31">
        <v>0</v>
      </c>
      <c r="M866" s="31">
        <v>0</v>
      </c>
      <c r="N866" s="27">
        <f>VLOOKUP(B866,Sheet5!$D:$G,3,0)</f>
        <v>0</v>
      </c>
      <c r="O866" s="27">
        <f>VLOOKUP(B866,Sheet5!$D:$G,4,0)</f>
        <v>0</v>
      </c>
      <c r="P866" s="27" t="s">
        <v>60</v>
      </c>
      <c r="Q866" s="27">
        <f>IFERROR(VLOOKUP(R866,Sheet2!V:X,3,FALSE),VLOOKUP(B866,Sheet5!D:H,5,0))</f>
        <v>311002002</v>
      </c>
      <c r="R866" s="27" t="str">
        <f>IF(E866=2,INDEX(Sheet2!P:P,MATCH(C866,Sheet2!A:A,0)+2),INDEX(Sheet2!AB:AB,MATCH(N866,Sheet2!AA:AA,0)))</f>
        <v>自然的野性</v>
      </c>
      <c r="S866" s="27" t="s">
        <v>2369</v>
      </c>
      <c r="T866" s="3" t="str">
        <f>INDEX(Sheet6!G:G,MATCH(B866,Sheet6!A:A,0))</f>
        <v>1430004,3</v>
      </c>
      <c r="U866" s="3">
        <v>1120001</v>
      </c>
      <c r="V866" s="3">
        <f>INDEX(Sheet6!H:H,MATCH(B866,Sheet6!A:A,0))</f>
        <v>139200</v>
      </c>
      <c r="W866" s="23">
        <v>0</v>
      </c>
      <c r="X866" s="3" t="s">
        <v>1350</v>
      </c>
      <c r="Y866" s="23">
        <v>1120001</v>
      </c>
      <c r="Z866" s="23">
        <v>696000</v>
      </c>
      <c r="AA866" s="27" t="str">
        <f>IF($E866=2,INDEX(Sheet2!Q:Q,MATCH($C866,Sheet2!$A:$A,0)+2),IF(OR(N866=3,N866=8,N866=13,,N866=38),INDEX(Sheet2!$AC:$AC,MATCH($N866,Sheet2!$AA:$AA,0))&amp;O866,INDEX(Sheet2!$AC:$AC,MATCH($N866,Sheet2!$AA:$AA,0))&amp;(O866/10)&amp;"%"))</f>
        <v>因为模仿大猩猩从而可以获得自然的庇护。自身受到伤害的时候使我方全体获得&lt;color=#f2b600&gt;自然的庇护&lt;/color&gt;，持续一回合。&lt;color=#f2b600&gt;自然的庇护&lt;/color&gt;可使目标获得&lt;color=#e56000&gt;23%&lt;/color&gt;反伤及&lt;color=#e56000&gt;20%&lt;/color&gt;抵抗。受到伤害时反弹所受伤害</v>
      </c>
    </row>
    <row r="867" spans="1:27">
      <c r="A867" s="23" t="s">
        <v>53</v>
      </c>
      <c r="B867" s="23">
        <f t="shared" si="47"/>
        <v>2022</v>
      </c>
      <c r="C867" s="3">
        <v>20</v>
      </c>
      <c r="D867" s="3">
        <v>22</v>
      </c>
      <c r="E867" s="3">
        <f t="shared" si="46"/>
        <v>1</v>
      </c>
      <c r="F867" s="3">
        <f>IF(AND($D867=1,$E867=1),VLOOKUP($C867,Sheet2!$A:$J,3,0),IF($E867=2,INDEX(Sheet2!G:G,MATCH($C867,Sheet2!$A:$A,0)+2),F866))</f>
        <v>2001</v>
      </c>
      <c r="G867" s="3">
        <f>IF(AND($D867=1,$E867=1),VLOOKUP($C867,Sheet2!$A:$J,4,0),IF($E867=2,INDEX(Sheet2!H:H,MATCH($C867,Sheet2!$A:$A,0)+2),G866))</f>
        <v>2005</v>
      </c>
      <c r="H867" s="3">
        <f>IF(AND($D867=1,$E867=1),VLOOKUP($C867,Sheet2!$A:$J,5,0),IF($E867=2,INDEX(Sheet2!I:I,MATCH($C867,Sheet2!$A:$A,0)+2),H866))</f>
        <v>2004</v>
      </c>
      <c r="I867" s="3">
        <f>IF(AND($D867=1,$E867=1),VLOOKUP($C867,Sheet2!$A:$J,6,0),IF($E867=2,INDEX(Sheet2!J:J,MATCH($C867,Sheet2!$A:$A,0)+2),I866))</f>
        <v>0</v>
      </c>
      <c r="K867" s="31">
        <v>0</v>
      </c>
      <c r="L867" s="31">
        <v>0</v>
      </c>
      <c r="M867" s="31">
        <v>0</v>
      </c>
      <c r="N867" s="27">
        <f>VLOOKUP(B867,Sheet5!$D:$G,3,0)</f>
        <v>13</v>
      </c>
      <c r="O867" s="27">
        <f>VLOOKUP(B867,Sheet5!$D:$G,4,0)</f>
        <v>52</v>
      </c>
      <c r="P867" s="27" t="s">
        <v>54</v>
      </c>
      <c r="Q867" s="27">
        <f>IFERROR(VLOOKUP(R867,Sheet2!V:X,3,FALSE),VLOOKUP(B867,Sheet5!D:H,5,0))</f>
        <v>340020005</v>
      </c>
      <c r="R867" s="27" t="str">
        <f>IF($E867=2,INDEX(Sheet2!P:P,MATCH($C867,Sheet2!$A:$A,0)),INDEX(Sheet2!$AB:$AB,MATCH($N867,Sheet2!$AA:$AA,0)))</f>
        <v>防御强化</v>
      </c>
      <c r="S867" s="27" t="str">
        <f>IF($E867=2,INDEX(Sheet2!Q:Q,MATCH($C867,Sheet2!$A:$A,0)),IF(OR(N867=3,N867=8,N867=13,,N867=38),INDEX(Sheet2!$AC:$AC,MATCH($N867,Sheet2!$AA:$AA,0))&amp;O867,INDEX(Sheet2!$AC:$AC,MATCH($N867,Sheet2!$AA:$AA,0))&amp;(O867/10)&amp;"%"))</f>
        <v>觉醒后基础防御力增加52</v>
      </c>
      <c r="T867" s="3" t="str">
        <f>INDEX(Sheet6!G:G,MATCH(B867,Sheet6!A:A,0))</f>
        <v>1210009,9|1430002,9</v>
      </c>
      <c r="U867" s="3">
        <v>1120001</v>
      </c>
      <c r="V867" s="3">
        <f>INDEX(Sheet6!H:H,MATCH(B867,Sheet6!A:A,0))</f>
        <v>26000</v>
      </c>
      <c r="W867" s="23">
        <v>0</v>
      </c>
      <c r="X867" s="3" t="s">
        <v>1344</v>
      </c>
      <c r="Y867" s="23">
        <v>1120001</v>
      </c>
      <c r="Z867" s="23">
        <v>104000</v>
      </c>
      <c r="AA867" s="27" t="str">
        <f>IF($E867=2,INDEX(Sheet2!Q:Q,MATCH($C867,Sheet2!$A:$A,0)),IF(OR(N867=3,N867=8,N867=13,,N867=38),INDEX(Sheet2!$AC:$AC,MATCH($N867,Sheet2!$AA:$AA,0))&amp;O867,INDEX(Sheet2!$AC:$AC,MATCH($N867,Sheet2!$AA:$AA,0))&amp;(O867/10)&amp;"%"))</f>
        <v>觉醒后基础防御力增加52</v>
      </c>
    </row>
    <row r="868" spans="1:27">
      <c r="A868" s="23" t="s">
        <v>53</v>
      </c>
      <c r="B868" s="23">
        <f t="shared" si="47"/>
        <v>2023</v>
      </c>
      <c r="C868" s="3">
        <v>20</v>
      </c>
      <c r="D868" s="3">
        <v>23</v>
      </c>
      <c r="E868" s="3">
        <f t="shared" si="46"/>
        <v>1</v>
      </c>
      <c r="F868" s="3">
        <f>IF(AND($D868=1,$E868=1),VLOOKUP($C868,Sheet2!$A:$J,3,0),IF($E868=2,INDEX(Sheet2!G:G,MATCH($C868,Sheet2!$A:$A,0)+2),F867))</f>
        <v>2001</v>
      </c>
      <c r="G868" s="3">
        <f>IF(AND($D868=1,$E868=1),VLOOKUP($C868,Sheet2!$A:$J,4,0),IF($E868=2,INDEX(Sheet2!H:H,MATCH($C868,Sheet2!$A:$A,0)+2),G867))</f>
        <v>2005</v>
      </c>
      <c r="H868" s="3">
        <f>IF(AND($D868=1,$E868=1),VLOOKUP($C868,Sheet2!$A:$J,5,0),IF($E868=2,INDEX(Sheet2!I:I,MATCH($C868,Sheet2!$A:$A,0)+2),H867))</f>
        <v>2004</v>
      </c>
      <c r="I868" s="3">
        <f>IF(AND($D868=1,$E868=1),VLOOKUP($C868,Sheet2!$A:$J,6,0),IF($E868=2,INDEX(Sheet2!J:J,MATCH($C868,Sheet2!$A:$A,0)+2),I867))</f>
        <v>0</v>
      </c>
      <c r="K868" s="31">
        <v>0</v>
      </c>
      <c r="L868" s="31">
        <v>0</v>
      </c>
      <c r="M868" s="31">
        <v>0</v>
      </c>
      <c r="N868" s="27">
        <f>VLOOKUP(B868,Sheet5!$D:$G,3,0)</f>
        <v>3</v>
      </c>
      <c r="O868" s="27">
        <f>VLOOKUP(B868,Sheet5!$D:$G,4,0)</f>
        <v>480</v>
      </c>
      <c r="P868" s="27" t="s">
        <v>55</v>
      </c>
      <c r="Q868" s="27">
        <f>IFERROR(VLOOKUP(R868,Sheet2!V:X,3,FALSE),VLOOKUP(B868,Sheet5!D:H,5,0))</f>
        <v>340020009</v>
      </c>
      <c r="R868" s="27" t="str">
        <f>IF(E868=2,INDEX(Sheet2!P:P,MATCH(C868,Sheet2!A:A,0)),INDEX(Sheet2!AB:AB,MATCH(N868,Sheet2!AA:AA,0)))</f>
        <v>生命强化</v>
      </c>
      <c r="S868" s="27" t="str">
        <f>IF($E868=2,INDEX(Sheet2!Q:Q,MATCH($C868,Sheet2!$A:$A,0)),IF(OR(N868=3,N868=8,N868=13,,N868=38),INDEX(Sheet2!$AC:$AC,MATCH($N868,Sheet2!$AA:$AA,0))&amp;O868,INDEX(Sheet2!$AC:$AC,MATCH($N868,Sheet2!$AA:$AA,0))&amp;(O868/10)&amp;"%"))</f>
        <v>觉醒后基础生命上限增加480</v>
      </c>
      <c r="T868" s="3" t="str">
        <f>INDEX(Sheet6!G:G,MATCH(B868,Sheet6!A:A,0))</f>
        <v>1210009,13|1430002,18</v>
      </c>
      <c r="U868" s="3">
        <v>1120001</v>
      </c>
      <c r="V868" s="3">
        <f>INDEX(Sheet6!H:H,MATCH(B868,Sheet6!A:A,0))</f>
        <v>30000</v>
      </c>
      <c r="W868" s="23">
        <v>0</v>
      </c>
      <c r="X868" s="3" t="s">
        <v>1345</v>
      </c>
      <c r="Y868" s="23">
        <v>1120001</v>
      </c>
      <c r="Z868" s="23">
        <v>120000</v>
      </c>
      <c r="AA868" s="27" t="str">
        <f>IF($E868=2,INDEX(Sheet2!Q:Q,MATCH($C868,Sheet2!$A:$A,0)),IF(OR(N868=3,N868=8,N868=13,,N868=38),INDEX(Sheet2!$AC:$AC,MATCH($N868,Sheet2!$AA:$AA,0))&amp;O868,INDEX(Sheet2!$AC:$AC,MATCH($N868,Sheet2!$AA:$AA,0))&amp;(O868/10)&amp;"%"))</f>
        <v>觉醒后基础生命上限增加480</v>
      </c>
    </row>
    <row r="869" spans="1:27">
      <c r="A869" s="23" t="s">
        <v>53</v>
      </c>
      <c r="B869" s="23">
        <f t="shared" si="47"/>
        <v>2024</v>
      </c>
      <c r="C869" s="3">
        <v>20</v>
      </c>
      <c r="D869" s="3">
        <v>24</v>
      </c>
      <c r="E869" s="3">
        <f t="shared" si="46"/>
        <v>1</v>
      </c>
      <c r="F869" s="3">
        <f>IF(AND($D869=1,$E869=1),VLOOKUP($C869,Sheet2!$A:$J,3,0),IF($E869=2,INDEX(Sheet2!G:G,MATCH($C869,Sheet2!$A:$A,0)+2),F868))</f>
        <v>2001</v>
      </c>
      <c r="G869" s="3">
        <f>IF(AND($D869=1,$E869=1),VLOOKUP($C869,Sheet2!$A:$J,4,0),IF($E869=2,INDEX(Sheet2!H:H,MATCH($C869,Sheet2!$A:$A,0)+2),G868))</f>
        <v>2005</v>
      </c>
      <c r="H869" s="3">
        <f>IF(AND($D869=1,$E869=1),VLOOKUP($C869,Sheet2!$A:$J,5,0),IF($E869=2,INDEX(Sheet2!I:I,MATCH($C869,Sheet2!$A:$A,0)+2),H868))</f>
        <v>2004</v>
      </c>
      <c r="I869" s="3">
        <f>IF(AND($D869=1,$E869=1),VLOOKUP($C869,Sheet2!$A:$J,6,0),IF($E869=2,INDEX(Sheet2!J:J,MATCH($C869,Sheet2!$A:$A,0)+2),I868))</f>
        <v>0</v>
      </c>
      <c r="K869" s="31">
        <v>0</v>
      </c>
      <c r="L869" s="31">
        <v>0</v>
      </c>
      <c r="M869" s="31">
        <v>0</v>
      </c>
      <c r="N869" s="27">
        <f>VLOOKUP(B869,Sheet5!$D:$G,3,0)</f>
        <v>3</v>
      </c>
      <c r="O869" s="27">
        <f>VLOOKUP(B869,Sheet5!$D:$G,4,0)</f>
        <v>480</v>
      </c>
      <c r="P869" s="27" t="s">
        <v>56</v>
      </c>
      <c r="Q869" s="27">
        <f>IFERROR(VLOOKUP(R869,Sheet2!V:X,3,FALSE),VLOOKUP(B869,Sheet5!D:H,5,0))</f>
        <v>340020009</v>
      </c>
      <c r="R869" s="27" t="str">
        <f>IF(E869=2,INDEX(Sheet2!P:P,MATCH(C869,Sheet2!A:A,0)),INDEX(Sheet2!AB:AB,MATCH(N869,Sheet2!AA:AA,0)))</f>
        <v>生命强化</v>
      </c>
      <c r="S869" s="27" t="str">
        <f>IF($E869=2,INDEX(Sheet2!Q:Q,MATCH($C869,Sheet2!$A:$A,0)),IF(OR(N869=3,N869=8,N869=13,,N869=38),INDEX(Sheet2!$AC:$AC,MATCH($N869,Sheet2!$AA:$AA,0))&amp;O869,INDEX(Sheet2!$AC:$AC,MATCH($N869,Sheet2!$AA:$AA,0))&amp;(O869/10)&amp;"%"))</f>
        <v>觉醒后基础生命上限增加480</v>
      </c>
      <c r="T869" s="3" t="str">
        <f>INDEX(Sheet6!G:G,MATCH(B869,Sheet6!A:A,0))</f>
        <v>1210009,17|1430002,27</v>
      </c>
      <c r="U869" s="3">
        <v>1120001</v>
      </c>
      <c r="V869" s="3">
        <f>INDEX(Sheet6!H:H,MATCH(B869,Sheet6!A:A,0))</f>
        <v>45000</v>
      </c>
      <c r="W869" s="23">
        <v>0</v>
      </c>
      <c r="X869" s="3" t="s">
        <v>1346</v>
      </c>
      <c r="Y869" s="23">
        <v>1120001</v>
      </c>
      <c r="Z869" s="23">
        <v>180000</v>
      </c>
      <c r="AA869" s="27" t="str">
        <f>IF($E869=2,INDEX(Sheet2!Q:Q,MATCH($C869,Sheet2!$A:$A,0)),IF(OR(N869=3,N869=8,N869=13,,N869=38),INDEX(Sheet2!$AC:$AC,MATCH($N869,Sheet2!$AA:$AA,0))&amp;O869,INDEX(Sheet2!$AC:$AC,MATCH($N869,Sheet2!$AA:$AA,0))&amp;(O869/10)&amp;"%"))</f>
        <v>觉醒后基础生命上限增加480</v>
      </c>
    </row>
    <row r="870" spans="1:27">
      <c r="A870" s="23" t="s">
        <v>53</v>
      </c>
      <c r="B870" s="23">
        <f t="shared" si="47"/>
        <v>2025</v>
      </c>
      <c r="C870" s="3">
        <v>20</v>
      </c>
      <c r="D870" s="3">
        <v>25</v>
      </c>
      <c r="E870" s="3">
        <f t="shared" si="46"/>
        <v>1</v>
      </c>
      <c r="F870" s="3">
        <f>IF(AND($D870=1,$E870=1),VLOOKUP($C870,Sheet2!$A:$J,3,0),IF($E870=2,INDEX(Sheet2!G:G,MATCH($C870,Sheet2!$A:$A,0)+2),F869))</f>
        <v>2001</v>
      </c>
      <c r="G870" s="3">
        <f>IF(AND($D870=1,$E870=1),VLOOKUP($C870,Sheet2!$A:$J,4,0),IF($E870=2,INDEX(Sheet2!H:H,MATCH($C870,Sheet2!$A:$A,0)+2),G869))</f>
        <v>2005</v>
      </c>
      <c r="H870" s="3">
        <f>IF(AND($D870=1,$E870=1),VLOOKUP($C870,Sheet2!$A:$J,5,0),IF($E870=2,INDEX(Sheet2!I:I,MATCH($C870,Sheet2!$A:$A,0)+2),H869))</f>
        <v>2004</v>
      </c>
      <c r="I870" s="3">
        <f>IF(AND($D870=1,$E870=1),VLOOKUP($C870,Sheet2!$A:$J,6,0),IF($E870=2,INDEX(Sheet2!J:J,MATCH($C870,Sheet2!$A:$A,0)+2),I869))</f>
        <v>0</v>
      </c>
      <c r="K870" s="31">
        <v>0</v>
      </c>
      <c r="L870" s="31">
        <v>0</v>
      </c>
      <c r="M870" s="31">
        <v>0</v>
      </c>
      <c r="N870" s="27">
        <f>VLOOKUP(B870,Sheet5!$D:$G,3,0)</f>
        <v>13</v>
      </c>
      <c r="O870" s="27">
        <f>VLOOKUP(B870,Sheet5!$D:$G,4,0)</f>
        <v>104</v>
      </c>
      <c r="P870" s="27" t="s">
        <v>57</v>
      </c>
      <c r="Q870" s="27">
        <f>IFERROR(VLOOKUP(R870,Sheet2!V:X,3,FALSE),VLOOKUP(B870,Sheet5!D:H,5,0))</f>
        <v>340020004</v>
      </c>
      <c r="R870" s="27" t="str">
        <f>IF(E870=2,INDEX(Sheet2!P:P,MATCH(C870,Sheet2!A:A,0)),INDEX(Sheet2!AB:AB,MATCH(N870,Sheet2!AA:AA,0)))</f>
        <v>防御强化</v>
      </c>
      <c r="S870" s="27" t="str">
        <f>IF($E870=2,INDEX(Sheet2!Q:Q,MATCH($C870,Sheet2!$A:$A,0)),IF(OR(N870=3,N870=8,N870=13,,N870=38),INDEX(Sheet2!$AC:$AC,MATCH($N870,Sheet2!$AA:$AA,0))&amp;O870,INDEX(Sheet2!$AC:$AC,MATCH($N870,Sheet2!$AA:$AA,0))&amp;(O870/10)&amp;"%"))</f>
        <v>觉醒后基础防御力增加104</v>
      </c>
      <c r="T870" s="3" t="str">
        <f>INDEX(Sheet6!G:G,MATCH(B870,Sheet6!A:A,0))</f>
        <v>1210009,20|1430002,36</v>
      </c>
      <c r="U870" s="3">
        <v>1120001</v>
      </c>
      <c r="V870" s="3">
        <f>INDEX(Sheet6!H:H,MATCH(B870,Sheet6!A:A,0))</f>
        <v>67250</v>
      </c>
      <c r="W870" s="23">
        <v>0</v>
      </c>
      <c r="X870" s="3" t="s">
        <v>1347</v>
      </c>
      <c r="Y870" s="23">
        <v>1120001</v>
      </c>
      <c r="Z870" s="23">
        <v>269000</v>
      </c>
      <c r="AA870" s="27" t="str">
        <f>IF($E870=2,INDEX(Sheet2!Q:Q,MATCH($C870,Sheet2!$A:$A,0)),IF(OR(N870=3,N870=8,N870=13,,N870=38),INDEX(Sheet2!$AC:$AC,MATCH($N870,Sheet2!$AA:$AA,0))&amp;O870,INDEX(Sheet2!$AC:$AC,MATCH($N870,Sheet2!$AA:$AA,0))&amp;(O870/10)&amp;"%"))</f>
        <v>觉醒后基础防御力增加104</v>
      </c>
    </row>
    <row r="871" spans="1:27">
      <c r="A871" s="23" t="s">
        <v>53</v>
      </c>
      <c r="B871" s="23">
        <f t="shared" si="47"/>
        <v>2026</v>
      </c>
      <c r="C871" s="3">
        <v>20</v>
      </c>
      <c r="D871" s="3">
        <v>26</v>
      </c>
      <c r="E871" s="3">
        <f t="shared" si="46"/>
        <v>1</v>
      </c>
      <c r="F871" s="3">
        <f>IF(AND($D871=1,$E871=1),VLOOKUP($C871,Sheet2!$A:$J,3,0),IF($E871=2,INDEX(Sheet2!G:G,MATCH($C871,Sheet2!$A:$A,0)+2),F870))</f>
        <v>2001</v>
      </c>
      <c r="G871" s="3">
        <f>IF(AND($D871=1,$E871=1),VLOOKUP($C871,Sheet2!$A:$J,4,0),IF($E871=2,INDEX(Sheet2!H:H,MATCH($C871,Sheet2!$A:$A,0)+2),G870))</f>
        <v>2005</v>
      </c>
      <c r="H871" s="3">
        <f>IF(AND($D871=1,$E871=1),VLOOKUP($C871,Sheet2!$A:$J,5,0),IF($E871=2,INDEX(Sheet2!I:I,MATCH($C871,Sheet2!$A:$A,0)+2),H870))</f>
        <v>2004</v>
      </c>
      <c r="I871" s="3">
        <f>IF(AND($D871=1,$E871=1),VLOOKUP($C871,Sheet2!$A:$J,6,0),IF($E871=2,INDEX(Sheet2!J:J,MATCH($C871,Sheet2!$A:$A,0)+2),I870))</f>
        <v>0</v>
      </c>
      <c r="K871" s="31">
        <v>0</v>
      </c>
      <c r="L871" s="31">
        <v>0</v>
      </c>
      <c r="M871" s="31">
        <v>0</v>
      </c>
      <c r="N871" s="27">
        <f>VLOOKUP(B871,Sheet5!$D:$G,3,0)</f>
        <v>3</v>
      </c>
      <c r="O871" s="27">
        <f>VLOOKUP(B871,Sheet5!$D:$G,4,0)</f>
        <v>960</v>
      </c>
      <c r="P871" s="27" t="s">
        <v>58</v>
      </c>
      <c r="Q871" s="27">
        <f>IFERROR(VLOOKUP(R871,Sheet2!V:X,3,FALSE),VLOOKUP(B871,Sheet5!D:H,5,0))</f>
        <v>340020010</v>
      </c>
      <c r="R871" s="27" t="str">
        <f>IF(E871=2,INDEX(Sheet2!P:P,MATCH(C871,Sheet2!A:A,0)),INDEX(Sheet2!AB:AB,MATCH(N871,Sheet2!AA:AA,0)))</f>
        <v>生命强化</v>
      </c>
      <c r="S871" s="27" t="str">
        <f>IF($E871=2,INDEX(Sheet2!Q:Q,MATCH($C871,Sheet2!$A:$A,0)),IF(OR(N871=3,N871=8,N871=13,,N871=38),INDEX(Sheet2!$AC:$AC,MATCH($N871,Sheet2!$AA:$AA,0))&amp;O871,INDEX(Sheet2!$AC:$AC,MATCH($N871,Sheet2!$AA:$AA,0))&amp;(O871/10)&amp;"%"))</f>
        <v>觉醒后基础生命上限增加960</v>
      </c>
      <c r="T871" s="3" t="str">
        <f>INDEX(Sheet6!G:G,MATCH(B871,Sheet6!A:A,0))</f>
        <v>1210009,27|1430002,45</v>
      </c>
      <c r="U871" s="3">
        <v>1120001</v>
      </c>
      <c r="V871" s="3">
        <f>INDEX(Sheet6!H:H,MATCH(B871,Sheet6!A:A,0))</f>
        <v>94000</v>
      </c>
      <c r="W871" s="23">
        <v>0</v>
      </c>
      <c r="X871" s="3" t="s">
        <v>1348</v>
      </c>
      <c r="Y871" s="23">
        <v>1120001</v>
      </c>
      <c r="Z871" s="23">
        <v>376000</v>
      </c>
      <c r="AA871" s="27" t="str">
        <f>IF($E871=2,INDEX(Sheet2!Q:Q,MATCH($C871,Sheet2!$A:$A,0)),IF(OR(N871=3,N871=8,N871=13,,N871=38),INDEX(Sheet2!$AC:$AC,MATCH($N871,Sheet2!$AA:$AA,0))&amp;O871,INDEX(Sheet2!$AC:$AC,MATCH($N871,Sheet2!$AA:$AA,0))&amp;(O871/10)&amp;"%"))</f>
        <v>觉醒后基础生命上限增加960</v>
      </c>
    </row>
    <row r="872" spans="1:27">
      <c r="A872" s="23" t="s">
        <v>53</v>
      </c>
      <c r="B872" s="23">
        <f t="shared" si="47"/>
        <v>2027</v>
      </c>
      <c r="C872" s="3">
        <v>20</v>
      </c>
      <c r="D872" s="3">
        <v>27</v>
      </c>
      <c r="E872" s="3">
        <f t="shared" si="46"/>
        <v>1</v>
      </c>
      <c r="F872" s="3">
        <f>IF(AND($D872=1,$E872=1),VLOOKUP($C872,Sheet2!$A:$J,3,0),IF($E872=2,INDEX(Sheet2!G:G,MATCH($C872,Sheet2!$A:$A,0)+2),F871))</f>
        <v>2001</v>
      </c>
      <c r="G872" s="3">
        <f>IF(AND($D872=1,$E872=1),VLOOKUP($C872,Sheet2!$A:$J,4,0),IF($E872=2,INDEX(Sheet2!H:H,MATCH($C872,Sheet2!$A:$A,0)+2),G871))</f>
        <v>2005</v>
      </c>
      <c r="H872" s="3">
        <f>IF(AND($D872=1,$E872=1),VLOOKUP($C872,Sheet2!$A:$J,5,0),IF($E872=2,INDEX(Sheet2!I:I,MATCH($C872,Sheet2!$A:$A,0)+2),H871))</f>
        <v>2004</v>
      </c>
      <c r="I872" s="3">
        <f>IF(AND($D872=1,$E872=1),VLOOKUP($C872,Sheet2!$A:$J,6,0),IF($E872=2,INDEX(Sheet2!J:J,MATCH($C872,Sheet2!$A:$A,0)+2),I871))</f>
        <v>0</v>
      </c>
      <c r="K872" s="31">
        <v>0</v>
      </c>
      <c r="L872" s="31">
        <v>0</v>
      </c>
      <c r="M872" s="31">
        <v>0</v>
      </c>
      <c r="N872" s="27">
        <f>VLOOKUP(B872,Sheet5!$D:$G,3,0)</f>
        <v>8</v>
      </c>
      <c r="O872" s="27">
        <f>VLOOKUP(B872,Sheet5!$D:$G,4,0)</f>
        <v>160</v>
      </c>
      <c r="P872" s="27" t="s">
        <v>59</v>
      </c>
      <c r="Q872" s="27">
        <f>IFERROR(VLOOKUP(R872,Sheet2!V:X,3,FALSE),VLOOKUP(B872,Sheet5!D:H,5,0))</f>
        <v>340020007</v>
      </c>
      <c r="R872" s="27" t="str">
        <f>IF(E872=2,INDEX(Sheet2!P:P,MATCH(C872,Sheet2!A:A,0)),INDEX(Sheet2!AB:AB,MATCH(N872,Sheet2!AA:AA,0)))</f>
        <v>攻击强化</v>
      </c>
      <c r="S872" s="27" t="str">
        <f>IF($E872=2,INDEX(Sheet2!Q:Q,MATCH($C872,Sheet2!$A:$A,0)),IF(OR(N872=3,N872=8,N872=13,,N872=38),INDEX(Sheet2!$AC:$AC,MATCH($N872,Sheet2!$AA:$AA,0))&amp;O872,INDEX(Sheet2!$AC:$AC,MATCH($N872,Sheet2!$AA:$AA,0))&amp;(O872/10)&amp;"%"))</f>
        <v>觉醒后基础攻击力增加160</v>
      </c>
      <c r="T872" s="3" t="str">
        <f>INDEX(Sheet6!G:G,MATCH(B872,Sheet6!A:A,0))</f>
        <v>1210009,30|1430002,54</v>
      </c>
      <c r="U872" s="3">
        <v>1120001</v>
      </c>
      <c r="V872" s="3">
        <f>INDEX(Sheet6!H:H,MATCH(B872,Sheet6!A:A,0))</f>
        <v>129000</v>
      </c>
      <c r="W872" s="23">
        <v>0</v>
      </c>
      <c r="X872" s="3" t="s">
        <v>1349</v>
      </c>
      <c r="Y872" s="23">
        <v>1120001</v>
      </c>
      <c r="Z872" s="23">
        <v>516000</v>
      </c>
      <c r="AA872" s="27" t="str">
        <f>IF($E872=2,INDEX(Sheet2!Q:Q,MATCH($C872,Sheet2!$A:$A,0)),IF(OR(N872=3,N872=8,N872=13,,N872=38),INDEX(Sheet2!$AC:$AC,MATCH($N872,Sheet2!$AA:$AA,0))&amp;O872,INDEX(Sheet2!$AC:$AC,MATCH($N872,Sheet2!$AA:$AA,0))&amp;(O872/10)&amp;"%"))</f>
        <v>觉醒后基础攻击力增加160</v>
      </c>
    </row>
    <row r="873" spans="1:27">
      <c r="A873" s="23" t="s">
        <v>53</v>
      </c>
      <c r="B873" s="23">
        <f t="shared" si="47"/>
        <v>2028</v>
      </c>
      <c r="C873" s="3">
        <v>20</v>
      </c>
      <c r="D873" s="3">
        <v>28</v>
      </c>
      <c r="E873" s="3">
        <f t="shared" si="46"/>
        <v>2</v>
      </c>
      <c r="F873" s="3">
        <f>IF(AND($D873=1,$E873=1),VLOOKUP($C873,Sheet2!$A:$J,3,0),IF($E873=2,INDEX(Sheet2!G:G,MATCH($C873,Sheet2!$A:$A,0)+3),F872))</f>
        <v>2001</v>
      </c>
      <c r="G873" s="3">
        <f>IF(AND($D873=1,$E873=1),VLOOKUP($C873,Sheet2!$A:$J,4,0),IF($E873=2,INDEX(Sheet2!H:H,MATCH($C873,Sheet2!$A:$A,0)+3),G872))</f>
        <v>2005</v>
      </c>
      <c r="H873" s="3">
        <f>IF(AND($D873=1,$E873=1),VLOOKUP($C873,Sheet2!$A:$J,5,0),IF($E873=2,INDEX(Sheet2!I:I,MATCH($C873,Sheet2!$A:$A,0)+3),H872))</f>
        <v>2006</v>
      </c>
      <c r="I873" s="3">
        <f>IF(AND($D873=1,$E873=1),VLOOKUP($C873,Sheet2!$A:$J,6,0),IF($E873=2,INDEX(Sheet2!J:J,MATCH($C873,Sheet2!$A:$A,0)+3),I872))</f>
        <v>0</v>
      </c>
      <c r="K873" s="31">
        <v>0</v>
      </c>
      <c r="L873" s="31">
        <v>0</v>
      </c>
      <c r="M873" s="31">
        <v>0</v>
      </c>
      <c r="N873" s="27">
        <f>VLOOKUP(B873,Sheet5!$D:$G,3,0)</f>
        <v>0</v>
      </c>
      <c r="O873" s="27">
        <f>VLOOKUP(B873,Sheet5!$D:$G,4,0)</f>
        <v>0</v>
      </c>
      <c r="P873" s="27" t="s">
        <v>60</v>
      </c>
      <c r="Q873" s="27">
        <f>IFERROR(VLOOKUP(R873,Sheet2!V:X,3,FALSE),VLOOKUP(B873,Sheet5!D:H,5,0))</f>
        <v>311002003</v>
      </c>
      <c r="R873" s="27" t="str">
        <f>IF(E873=2,INDEX(Sheet2!P:P,MATCH(C873,Sheet2!A:A,0)+3),INDEX(Sheet2!AB:AB,MATCH(N873,Sheet2!AA:AA,0)))</f>
        <v>重王突进</v>
      </c>
      <c r="S873" s="27" t="s">
        <v>2370</v>
      </c>
      <c r="T873" s="3" t="str">
        <f>INDEX(Sheet6!G:G,MATCH(B873,Sheet6!A:A,0))</f>
        <v>1430004,9</v>
      </c>
      <c r="U873" s="3">
        <v>1120001</v>
      </c>
      <c r="V873" s="3">
        <f>INDEX(Sheet6!H:H,MATCH(B873,Sheet6!A:A,0))</f>
        <v>174000</v>
      </c>
      <c r="W873" s="23">
        <v>0</v>
      </c>
      <c r="X873" s="3" t="s">
        <v>1350</v>
      </c>
      <c r="Y873" s="23">
        <v>1120001</v>
      </c>
      <c r="Z873" s="23">
        <v>696000</v>
      </c>
      <c r="AA873" s="27" t="str">
        <f>IF($E873=2,INDEX(Sheet2!Q:Q,MATCH($C873,Sheet2!$A:$A,0)+3),IF(OR(N873=3,N873=8,N873=13,,N873=38),INDEX(Sheet2!$AC:$AC,MATCH($N873,Sheet2!$AA:$AA,0))&amp;O873,INDEX(Sheet2!$AC:$AC,MATCH($N873,Sheet2!$AA:$AA,0))&amp;(O873/10)&amp;"%"))</f>
        <v>使用双手用力砸向地面，对1名敌人先造成&lt;color=#e56000&gt;3&lt;/color&gt;段伤害，每段伤害为攻击力的&lt;color=#e56000&gt;59%&lt;/color&gt;，同时清除行动条上&lt;color=#e56000&gt;3&lt;/color&gt;个AT BONUS（敌人行动位上的优先），自身会受到当前生命&lt;color=#e56000&gt;10%&lt;/color&gt;的&lt;color=#f2b600&gt;反震伤害&lt;/color&gt;</v>
      </c>
    </row>
    <row r="874" spans="1:27">
      <c r="A874" s="23" t="s">
        <v>53</v>
      </c>
      <c r="B874" s="23">
        <f t="shared" si="41"/>
        <v>2201</v>
      </c>
      <c r="C874" s="3">
        <v>22</v>
      </c>
      <c r="D874" s="3">
        <v>1</v>
      </c>
      <c r="E874" s="3">
        <f t="shared" si="46"/>
        <v>1</v>
      </c>
      <c r="F874" s="3">
        <f>IF(AND($D874=1,$E874=1),VLOOKUP($C874,Sheet2!$A:$J,3,0),IF($E874=2,INDEX(Sheet2!G:G,MATCH($C874,Sheet2!$A:$A,0)),F873))</f>
        <v>2201</v>
      </c>
      <c r="G874" s="3">
        <f>IF(AND($D874=1,$E874=1),VLOOKUP($C874,Sheet2!$A:$J,4,0),IF($E874=2,INDEX(Sheet2!H:H,MATCH($C874,Sheet2!$A:$A,0)),G873))</f>
        <v>2204</v>
      </c>
      <c r="H874" s="3">
        <f>IF(AND($D874=1,$E874=1),VLOOKUP($C874,Sheet2!$A:$J,5,0),IF($E874=2,INDEX(Sheet2!I:I,MATCH($C874,Sheet2!$A:$A,0)),H873))</f>
        <v>2203</v>
      </c>
      <c r="I874" s="3">
        <f>IF(AND($D874=1,$E874=1),VLOOKUP($C874,Sheet2!$A:$J,6,0),IF($E874=2,INDEX(Sheet2!J:J,MATCH($C874,Sheet2!$A:$A,0)),I873))</f>
        <v>0</v>
      </c>
      <c r="K874" s="31">
        <v>0</v>
      </c>
      <c r="L874" s="31">
        <v>0</v>
      </c>
      <c r="M874" s="31">
        <v>0</v>
      </c>
      <c r="N874" s="27">
        <f>VLOOKUP(B874,Sheet5!$D:$G,3,0)</f>
        <v>8</v>
      </c>
      <c r="O874" s="27">
        <f>VLOOKUP(B874,Sheet5!$D:$G,4,0)</f>
        <v>64</v>
      </c>
      <c r="P874" s="27" t="s">
        <v>54</v>
      </c>
      <c r="Q874" s="27">
        <f>IFERROR(VLOOKUP(R874,Sheet2!V:X,3,FALSE),VLOOKUP(B874,Sheet5!D:H,5,0))</f>
        <v>340020006</v>
      </c>
      <c r="R874" s="27" t="str">
        <f>IF($E874=2,INDEX(Sheet2!P:P,MATCH($C874,Sheet2!$A:$A,0)),INDEX(Sheet2!$AB:$AB,MATCH($N874,Sheet2!$AA:$AA,0)))</f>
        <v>攻击强化</v>
      </c>
      <c r="S874" s="27" t="str">
        <f>IF($E874=2,INDEX(Sheet2!Q:Q,MATCH($C874,Sheet2!$A:$A,0)),IF(OR(N874=3,N874=8,N874=13,,N874=38),INDEX(Sheet2!$AC:$AC,MATCH($N874,Sheet2!$AA:$AA,0))&amp;O874,INDEX(Sheet2!$AC:$AC,MATCH($N874,Sheet2!$AA:$AA,0))&amp;(O874/10)&amp;"%"))</f>
        <v>觉醒后基础攻击力增加64</v>
      </c>
      <c r="T874" s="3" t="str">
        <f>INDEX(Sheet6!G:G,MATCH(B874,Sheet6!A:A,0))</f>
        <v>1210001,24</v>
      </c>
      <c r="U874" s="3">
        <v>1120001</v>
      </c>
      <c r="V874" s="3">
        <f>INDEX(Sheet6!H:H,MATCH(B874,Sheet6!A:A,0))</f>
        <v>8300</v>
      </c>
      <c r="W874" s="23">
        <v>0</v>
      </c>
      <c r="X874" s="3" t="str">
        <f>VLOOKUP(B874,Sheet4!A:N,14,FALSE)</f>
        <v>1210001,8|1210002,4|1210003,4</v>
      </c>
      <c r="Y874" s="23">
        <v>1120001</v>
      </c>
      <c r="Z874" s="23">
        <f t="shared" si="42"/>
        <v>83000</v>
      </c>
      <c r="AA874" s="27" t="str">
        <f>IF($E874=2,INDEX(Sheet2!Q:Q,MATCH($C874,Sheet2!$A:$A,0)),IF(OR(N874=3,N874=8,N874=13,,N874=38),INDEX(Sheet2!$AC:$AC,MATCH($N874,Sheet2!$AA:$AA,0))&amp;O874,INDEX(Sheet2!$AC:$AC,MATCH($N874,Sheet2!$AA:$AA,0))&amp;(O874/10)&amp;"%"))</f>
        <v>觉醒后基础攻击力增加64</v>
      </c>
    </row>
    <row r="875" spans="1:27">
      <c r="A875" s="23" t="s">
        <v>53</v>
      </c>
      <c r="B875" s="23">
        <f t="shared" si="41"/>
        <v>2202</v>
      </c>
      <c r="C875" s="3">
        <v>22</v>
      </c>
      <c r="D875" s="3">
        <v>2</v>
      </c>
      <c r="E875" s="3">
        <f t="shared" si="46"/>
        <v>1</v>
      </c>
      <c r="F875" s="3">
        <f>IF(AND($D875=1,$E875=1),VLOOKUP($C875,Sheet2!$A:$J,3,0),IF($E875=2,INDEX(Sheet2!G:G,MATCH($C875,Sheet2!$A:$A,0)),F874))</f>
        <v>2201</v>
      </c>
      <c r="G875" s="3">
        <f>IF(AND($D875=1,$E875=1),VLOOKUP($C875,Sheet2!$A:$J,4,0),IF($E875=2,INDEX(Sheet2!H:H,MATCH($C875,Sheet2!$A:$A,0)),G874))</f>
        <v>2204</v>
      </c>
      <c r="H875" s="3">
        <f>IF(AND($D875=1,$E875=1),VLOOKUP($C875,Sheet2!$A:$J,5,0),IF($E875=2,INDEX(Sheet2!I:I,MATCH($C875,Sheet2!$A:$A,0)),H874))</f>
        <v>2203</v>
      </c>
      <c r="I875" s="3">
        <f>IF(AND($D875=1,$E875=1),VLOOKUP($C875,Sheet2!$A:$J,6,0),IF($E875=2,INDEX(Sheet2!J:J,MATCH($C875,Sheet2!$A:$A,0)),I874))</f>
        <v>0</v>
      </c>
      <c r="K875" s="31">
        <v>0</v>
      </c>
      <c r="L875" s="31">
        <v>0</v>
      </c>
      <c r="M875" s="31">
        <v>0</v>
      </c>
      <c r="N875" s="27">
        <f>VLOOKUP(B875,Sheet5!$D:$G,3,0)</f>
        <v>3</v>
      </c>
      <c r="O875" s="27">
        <f>VLOOKUP(B875,Sheet5!$D:$G,4,0)</f>
        <v>384</v>
      </c>
      <c r="P875" s="27" t="s">
        <v>55</v>
      </c>
      <c r="Q875" s="27">
        <f>IFERROR(VLOOKUP(R875,Sheet2!V:X,3,FALSE),VLOOKUP(B875,Sheet5!D:H,5,0))</f>
        <v>340020009</v>
      </c>
      <c r="R875" s="27" t="str">
        <f>IF(E875=2,INDEX(Sheet2!P:P,MATCH(C875,Sheet2!A:A,0)),INDEX(Sheet2!AB:AB,MATCH(N875,Sheet2!AA:AA,0)))</f>
        <v>生命强化</v>
      </c>
      <c r="S875" s="27" t="str">
        <f>IF($E875=2,INDEX(Sheet2!Q:Q,MATCH($C875,Sheet2!$A:$A,0)),IF(OR(N875=3,N875=8,N875=13,,N875=38),INDEX(Sheet2!$AC:$AC,MATCH($N875,Sheet2!$AA:$AA,0))&amp;O875,INDEX(Sheet2!$AC:$AC,MATCH($N875,Sheet2!$AA:$AA,0))&amp;(O875/10)&amp;"%"))</f>
        <v>觉醒后基础生命上限增加384</v>
      </c>
      <c r="T875" s="3" t="str">
        <f>INDEX(Sheet6!G:G,MATCH(B875,Sheet6!A:A,0))</f>
        <v>1210001,32</v>
      </c>
      <c r="U875" s="3">
        <v>1120001</v>
      </c>
      <c r="V875" s="3">
        <f>INDEX(Sheet6!H:H,MATCH(B875,Sheet6!A:A,0))</f>
        <v>9600</v>
      </c>
      <c r="W875" s="23">
        <v>0</v>
      </c>
      <c r="X875" s="3" t="str">
        <f>VLOOKUP(B875,Sheet4!A:N,14,FALSE)</f>
        <v>1210001,20|1210002,10|1210003,10</v>
      </c>
      <c r="Y875" s="23">
        <v>1120001</v>
      </c>
      <c r="Z875" s="23">
        <f t="shared" si="42"/>
        <v>96000</v>
      </c>
      <c r="AA875" s="27" t="str">
        <f>IF($E875=2,INDEX(Sheet2!Q:Q,MATCH($C875,Sheet2!$A:$A,0)),IF(OR(N875=3,N875=8,N875=13,,N875=38),INDEX(Sheet2!$AC:$AC,MATCH($N875,Sheet2!$AA:$AA,0))&amp;O875,INDEX(Sheet2!$AC:$AC,MATCH($N875,Sheet2!$AA:$AA,0))&amp;(O875/10)&amp;"%"))</f>
        <v>觉醒后基础生命上限增加384</v>
      </c>
    </row>
    <row r="876" spans="1:27">
      <c r="A876" s="23" t="s">
        <v>53</v>
      </c>
      <c r="B876" s="23">
        <f t="shared" si="41"/>
        <v>2203</v>
      </c>
      <c r="C876" s="3">
        <v>22</v>
      </c>
      <c r="D876" s="3">
        <v>3</v>
      </c>
      <c r="E876" s="3">
        <f t="shared" si="46"/>
        <v>1</v>
      </c>
      <c r="F876" s="3">
        <f>IF(AND($D876=1,$E876=1),VLOOKUP($C876,Sheet2!$A:$J,3,0),IF($E876=2,INDEX(Sheet2!G:G,MATCH($C876,Sheet2!$A:$A,0)),F875))</f>
        <v>2201</v>
      </c>
      <c r="G876" s="3">
        <f>IF(AND($D876=1,$E876=1),VLOOKUP($C876,Sheet2!$A:$J,4,0),IF($E876=2,INDEX(Sheet2!H:H,MATCH($C876,Sheet2!$A:$A,0)),G875))</f>
        <v>2204</v>
      </c>
      <c r="H876" s="3">
        <f>IF(AND($D876=1,$E876=1),VLOOKUP($C876,Sheet2!$A:$J,5,0),IF($E876=2,INDEX(Sheet2!I:I,MATCH($C876,Sheet2!$A:$A,0)),H875))</f>
        <v>2203</v>
      </c>
      <c r="I876" s="3">
        <f>IF(AND($D876=1,$E876=1),VLOOKUP($C876,Sheet2!$A:$J,6,0),IF($E876=2,INDEX(Sheet2!J:J,MATCH($C876,Sheet2!$A:$A,0)),I875))</f>
        <v>0</v>
      </c>
      <c r="K876" s="31">
        <v>0</v>
      </c>
      <c r="L876" s="31">
        <v>0</v>
      </c>
      <c r="M876" s="31">
        <v>0</v>
      </c>
      <c r="N876" s="27">
        <f>VLOOKUP(B876,Sheet5!$D:$G,3,0)</f>
        <v>18</v>
      </c>
      <c r="O876" s="27">
        <f>VLOOKUP(B876,Sheet5!$D:$G,4,0)</f>
        <v>32</v>
      </c>
      <c r="P876" s="27" t="s">
        <v>56</v>
      </c>
      <c r="Q876" s="27">
        <f>IFERROR(VLOOKUP(R876,Sheet2!V:X,3,FALSE),VLOOKUP(B876,Sheet5!D:H,5,0))</f>
        <v>340020001</v>
      </c>
      <c r="R876" s="27" t="str">
        <f>IF(E876=2,INDEX(Sheet2!P:P,MATCH(C876,Sheet2!A:A,0)),INDEX(Sheet2!AB:AB,MATCH(N876,Sheet2!AA:AA,0)))</f>
        <v>暴击强化</v>
      </c>
      <c r="S876" s="27" t="str">
        <f>IF($E876=2,INDEX(Sheet2!Q:Q,MATCH($C876,Sheet2!$A:$A,0)),IF(OR(N876=3,N876=8,N876=13,,N876=38),INDEX(Sheet2!$AC:$AC,MATCH($N876,Sheet2!$AA:$AA,0))&amp;O876,INDEX(Sheet2!$AC:$AC,MATCH($N876,Sheet2!$AA:$AA,0))&amp;(O876/10)&amp;"%"))</f>
        <v>觉醒后基础暴击增加3.2%</v>
      </c>
      <c r="T876" s="3" t="str">
        <f>INDEX(Sheet6!G:G,MATCH(B876,Sheet6!A:A,0))</f>
        <v>1210001,40</v>
      </c>
      <c r="U876" s="3">
        <v>1120001</v>
      </c>
      <c r="V876" s="3">
        <f>INDEX(Sheet6!H:H,MATCH(B876,Sheet6!A:A,0))</f>
        <v>14400</v>
      </c>
      <c r="W876" s="23">
        <v>0</v>
      </c>
      <c r="X876" s="3" t="str">
        <f>VLOOKUP(B876,Sheet4!A:N,14,FALSE)</f>
        <v>1210001,36|1210002,18|1210003,18</v>
      </c>
      <c r="Y876" s="23">
        <v>1120001</v>
      </c>
      <c r="Z876" s="23">
        <f t="shared" si="42"/>
        <v>144000</v>
      </c>
      <c r="AA876" s="27" t="str">
        <f>IF($E876=2,INDEX(Sheet2!Q:Q,MATCH($C876,Sheet2!$A:$A,0)),IF(OR(N876=3,N876=8,N876=13,,N876=38),INDEX(Sheet2!$AC:$AC,MATCH($N876,Sheet2!$AA:$AA,0))&amp;O876,INDEX(Sheet2!$AC:$AC,MATCH($N876,Sheet2!$AA:$AA,0))&amp;(O876/10)&amp;"%"))</f>
        <v>觉醒后基础暴击增加3.2%</v>
      </c>
    </row>
    <row r="877" spans="1:27">
      <c r="A877" s="23" t="s">
        <v>53</v>
      </c>
      <c r="B877" s="23">
        <f t="shared" si="41"/>
        <v>2204</v>
      </c>
      <c r="C877" s="3">
        <v>22</v>
      </c>
      <c r="D877" s="3">
        <v>4</v>
      </c>
      <c r="E877" s="3">
        <f t="shared" si="46"/>
        <v>1</v>
      </c>
      <c r="F877" s="3">
        <f>IF(AND($D877=1,$E877=1),VLOOKUP($C877,Sheet2!$A:$J,3,0),IF($E877=2,INDEX(Sheet2!G:G,MATCH($C877,Sheet2!$A:$A,0)),F876))</f>
        <v>2201</v>
      </c>
      <c r="G877" s="3">
        <f>IF(AND($D877=1,$E877=1),VLOOKUP($C877,Sheet2!$A:$J,4,0),IF($E877=2,INDEX(Sheet2!H:H,MATCH($C877,Sheet2!$A:$A,0)),G876))</f>
        <v>2204</v>
      </c>
      <c r="H877" s="3">
        <f>IF(AND($D877=1,$E877=1),VLOOKUP($C877,Sheet2!$A:$J,5,0),IF($E877=2,INDEX(Sheet2!I:I,MATCH($C877,Sheet2!$A:$A,0)),H876))</f>
        <v>2203</v>
      </c>
      <c r="I877" s="3">
        <f>IF(AND($D877=1,$E877=1),VLOOKUP($C877,Sheet2!$A:$J,6,0),IF($E877=2,INDEX(Sheet2!J:J,MATCH($C877,Sheet2!$A:$A,0)),I876))</f>
        <v>0</v>
      </c>
      <c r="K877" s="31">
        <v>0</v>
      </c>
      <c r="L877" s="31">
        <v>0</v>
      </c>
      <c r="M877" s="31">
        <v>0</v>
      </c>
      <c r="N877" s="27">
        <f>VLOOKUP(B877,Sheet5!$D:$G,3,0)</f>
        <v>13</v>
      </c>
      <c r="O877" s="27">
        <f>VLOOKUP(B877,Sheet5!$D:$G,4,0)</f>
        <v>84</v>
      </c>
      <c r="P877" s="27" t="s">
        <v>57</v>
      </c>
      <c r="Q877" s="27">
        <f>IFERROR(VLOOKUP(R877,Sheet2!V:X,3,FALSE),VLOOKUP(B877,Sheet5!D:H,5,0))</f>
        <v>340020004</v>
      </c>
      <c r="R877" s="27" t="str">
        <f>IF(E877=2,INDEX(Sheet2!P:P,MATCH(C877,Sheet2!A:A,0)),INDEX(Sheet2!AB:AB,MATCH(N877,Sheet2!AA:AA,0)))</f>
        <v>防御强化</v>
      </c>
      <c r="S877" s="27" t="str">
        <f>IF($E877=2,INDEX(Sheet2!Q:Q,MATCH($C877,Sheet2!$A:$A,0)),IF(OR(N877=3,N877=8,N877=13,,N877=38),INDEX(Sheet2!$AC:$AC,MATCH($N877,Sheet2!$AA:$AA,0))&amp;O877,INDEX(Sheet2!$AC:$AC,MATCH($N877,Sheet2!$AA:$AA,0))&amp;(O877/10)&amp;"%"))</f>
        <v>觉醒后基础防御力增加84</v>
      </c>
      <c r="T877" s="3" t="str">
        <f>INDEX(Sheet6!G:G,MATCH(B877,Sheet6!A:A,0))</f>
        <v>1210004,20</v>
      </c>
      <c r="U877" s="3">
        <v>1120001</v>
      </c>
      <c r="V877" s="3">
        <f>INDEX(Sheet6!H:H,MATCH(B877,Sheet6!A:A,0))</f>
        <v>21500</v>
      </c>
      <c r="W877" s="23">
        <v>0</v>
      </c>
      <c r="X877" s="3" t="str">
        <f>VLOOKUP(B877,Sheet4!A:N,14,FALSE)</f>
        <v>1210001,56|1210002,28|1210003,28</v>
      </c>
      <c r="Y877" s="23">
        <v>1120001</v>
      </c>
      <c r="Z877" s="23">
        <f t="shared" si="42"/>
        <v>215000</v>
      </c>
      <c r="AA877" s="27" t="str">
        <f>IF($E877=2,INDEX(Sheet2!Q:Q,MATCH($C877,Sheet2!$A:$A,0)),IF(OR(N877=3,N877=8,N877=13,,N877=38),INDEX(Sheet2!$AC:$AC,MATCH($N877,Sheet2!$AA:$AA,0))&amp;O877,INDEX(Sheet2!$AC:$AC,MATCH($N877,Sheet2!$AA:$AA,0))&amp;(O877/10)&amp;"%"))</f>
        <v>觉醒后基础防御力增加84</v>
      </c>
    </row>
    <row r="878" spans="1:27">
      <c r="A878" s="23" t="s">
        <v>53</v>
      </c>
      <c r="B878" s="23">
        <f t="shared" si="41"/>
        <v>2205</v>
      </c>
      <c r="C878" s="3">
        <v>22</v>
      </c>
      <c r="D878" s="3">
        <v>5</v>
      </c>
      <c r="E878" s="3">
        <f t="shared" si="46"/>
        <v>1</v>
      </c>
      <c r="F878" s="3">
        <f>IF(AND($D878=1,$E878=1),VLOOKUP($C878,Sheet2!$A:$J,3,0),IF($E878=2,INDEX(Sheet2!G:G,MATCH($C878,Sheet2!$A:$A,0)),F877))</f>
        <v>2201</v>
      </c>
      <c r="G878" s="3">
        <f>IF(AND($D878=1,$E878=1),VLOOKUP($C878,Sheet2!$A:$J,4,0),IF($E878=2,INDEX(Sheet2!H:H,MATCH($C878,Sheet2!$A:$A,0)),G877))</f>
        <v>2204</v>
      </c>
      <c r="H878" s="3">
        <f>IF(AND($D878=1,$E878=1),VLOOKUP($C878,Sheet2!$A:$J,5,0),IF($E878=2,INDEX(Sheet2!I:I,MATCH($C878,Sheet2!$A:$A,0)),H877))</f>
        <v>2203</v>
      </c>
      <c r="I878" s="3">
        <f>IF(AND($D878=1,$E878=1),VLOOKUP($C878,Sheet2!$A:$J,6,0),IF($E878=2,INDEX(Sheet2!J:J,MATCH($C878,Sheet2!$A:$A,0)),I877))</f>
        <v>0</v>
      </c>
      <c r="K878" s="31">
        <v>0</v>
      </c>
      <c r="L878" s="31">
        <v>0</v>
      </c>
      <c r="M878" s="31">
        <v>0</v>
      </c>
      <c r="N878" s="27">
        <f>VLOOKUP(B878,Sheet5!$D:$G,3,0)</f>
        <v>3</v>
      </c>
      <c r="O878" s="27">
        <f>VLOOKUP(B878,Sheet5!$D:$G,4,0)</f>
        <v>768</v>
      </c>
      <c r="P878" s="27" t="s">
        <v>58</v>
      </c>
      <c r="Q878" s="27">
        <f>IFERROR(VLOOKUP(R878,Sheet2!V:X,3,FALSE),VLOOKUP(B878,Sheet5!D:H,5,0))</f>
        <v>340020010</v>
      </c>
      <c r="R878" s="27" t="str">
        <f>IF(E878=2,INDEX(Sheet2!P:P,MATCH(C878,Sheet2!A:A,0)),INDEX(Sheet2!AB:AB,MATCH(N878,Sheet2!AA:AA,0)))</f>
        <v>生命强化</v>
      </c>
      <c r="S878" s="27" t="str">
        <f>IF($E878=2,INDEX(Sheet2!Q:Q,MATCH($C878,Sheet2!$A:$A,0)),IF(OR(N878=3,N878=8,N878=13,,N878=38),INDEX(Sheet2!$AC:$AC,MATCH($N878,Sheet2!$AA:$AA,0))&amp;O878,INDEX(Sheet2!$AC:$AC,MATCH($N878,Sheet2!$AA:$AA,0))&amp;(O878/10)&amp;"%"))</f>
        <v>觉醒后基础生命上限增加768</v>
      </c>
      <c r="T878" s="3" t="str">
        <f>INDEX(Sheet6!G:G,MATCH(B878,Sheet6!A:A,0))</f>
        <v>1210004,24</v>
      </c>
      <c r="U878" s="3">
        <v>1120001</v>
      </c>
      <c r="V878" s="3">
        <f>INDEX(Sheet6!H:H,MATCH(B878,Sheet6!A:A,0))</f>
        <v>30000</v>
      </c>
      <c r="W878" s="23">
        <v>0</v>
      </c>
      <c r="X878" s="3" t="str">
        <f>VLOOKUP(B878,Sheet4!A:N,14,FALSE)</f>
        <v>1210001,80|1210002,40|1210003,40</v>
      </c>
      <c r="Y878" s="23">
        <v>1120001</v>
      </c>
      <c r="Z878" s="23">
        <f t="shared" si="42"/>
        <v>300000</v>
      </c>
      <c r="AA878" s="27" t="str">
        <f>IF($E878=2,INDEX(Sheet2!Q:Q,MATCH($C878,Sheet2!$A:$A,0)),IF(OR(N878=3,N878=8,N878=13,,N878=38),INDEX(Sheet2!$AC:$AC,MATCH($N878,Sheet2!$AA:$AA,0))&amp;O878,INDEX(Sheet2!$AC:$AC,MATCH($N878,Sheet2!$AA:$AA,0))&amp;(O878/10)&amp;"%"))</f>
        <v>觉醒后基础生命上限增加768</v>
      </c>
    </row>
    <row r="879" spans="1:27">
      <c r="A879" s="23" t="s">
        <v>53</v>
      </c>
      <c r="B879" s="23">
        <f t="shared" si="41"/>
        <v>2206</v>
      </c>
      <c r="C879" s="3">
        <v>22</v>
      </c>
      <c r="D879" s="3">
        <v>6</v>
      </c>
      <c r="E879" s="3">
        <f t="shared" si="46"/>
        <v>1</v>
      </c>
      <c r="F879" s="3">
        <f>IF(AND($D879=1,$E879=1),VLOOKUP($C879,Sheet2!$A:$J,3,0),IF($E879=2,INDEX(Sheet2!G:G,MATCH($C879,Sheet2!$A:$A,0)),F878))</f>
        <v>2201</v>
      </c>
      <c r="G879" s="3">
        <f>IF(AND($D879=1,$E879=1),VLOOKUP($C879,Sheet2!$A:$J,4,0),IF($E879=2,INDEX(Sheet2!H:H,MATCH($C879,Sheet2!$A:$A,0)),G878))</f>
        <v>2204</v>
      </c>
      <c r="H879" s="3">
        <f>IF(AND($D879=1,$E879=1),VLOOKUP($C879,Sheet2!$A:$J,5,0),IF($E879=2,INDEX(Sheet2!I:I,MATCH($C879,Sheet2!$A:$A,0)),H878))</f>
        <v>2203</v>
      </c>
      <c r="I879" s="3">
        <f>IF(AND($D879=1,$E879=1),VLOOKUP($C879,Sheet2!$A:$J,6,0),IF($E879=2,INDEX(Sheet2!J:J,MATCH($C879,Sheet2!$A:$A,0)),I878))</f>
        <v>0</v>
      </c>
      <c r="K879" s="31">
        <v>0</v>
      </c>
      <c r="L879" s="31">
        <v>0</v>
      </c>
      <c r="M879" s="31">
        <v>0</v>
      </c>
      <c r="N879" s="27">
        <f>VLOOKUP(B879,Sheet5!$D:$G,3,0)</f>
        <v>8</v>
      </c>
      <c r="O879" s="27">
        <f>VLOOKUP(B879,Sheet5!$D:$G,4,0)</f>
        <v>128</v>
      </c>
      <c r="P879" s="27" t="s">
        <v>59</v>
      </c>
      <c r="Q879" s="27">
        <f>IFERROR(VLOOKUP(R879,Sheet2!V:X,3,FALSE),VLOOKUP(B879,Sheet5!D:H,5,0))</f>
        <v>340020007</v>
      </c>
      <c r="R879" s="27" t="str">
        <f>IF(E879=2,INDEX(Sheet2!P:P,MATCH(C879,Sheet2!A:A,0)),INDEX(Sheet2!AB:AB,MATCH(N879,Sheet2!AA:AA,0)))</f>
        <v>攻击强化</v>
      </c>
      <c r="S879" s="27" t="str">
        <f>IF($E879=2,INDEX(Sheet2!Q:Q,MATCH($C879,Sheet2!$A:$A,0)),IF(OR(N879=3,N879=8,N879=13,,N879=38),INDEX(Sheet2!$AC:$AC,MATCH($N879,Sheet2!$AA:$AA,0))&amp;O879,INDEX(Sheet2!$AC:$AC,MATCH($N879,Sheet2!$AA:$AA,0))&amp;(O879/10)&amp;"%"))</f>
        <v>觉醒后基础攻击力增加128</v>
      </c>
      <c r="T879" s="3" t="str">
        <f>INDEX(Sheet6!G:G,MATCH(B879,Sheet6!A:A,0))</f>
        <v>1210004,28</v>
      </c>
      <c r="U879" s="3">
        <v>1120001</v>
      </c>
      <c r="V879" s="3">
        <f>INDEX(Sheet6!H:H,MATCH(B879,Sheet6!A:A,0))</f>
        <v>41200</v>
      </c>
      <c r="W879" s="23">
        <v>0</v>
      </c>
      <c r="X879" s="3" t="str">
        <f>VLOOKUP(B879,Sheet4!A:N,14,FALSE)</f>
        <v>1210001,108|1210002,54|1210003,54</v>
      </c>
      <c r="Y879" s="23">
        <v>1120001</v>
      </c>
      <c r="Z879" s="23">
        <f t="shared" si="42"/>
        <v>412000</v>
      </c>
      <c r="AA879" s="27" t="str">
        <f>IF($E879=2,INDEX(Sheet2!Q:Q,MATCH($C879,Sheet2!$A:$A,0)),IF(OR(N879=3,N879=8,N879=13,,N879=38),INDEX(Sheet2!$AC:$AC,MATCH($N879,Sheet2!$AA:$AA,0))&amp;O879,INDEX(Sheet2!$AC:$AC,MATCH($N879,Sheet2!$AA:$AA,0))&amp;(O879/10)&amp;"%"))</f>
        <v>觉醒后基础攻击力增加128</v>
      </c>
    </row>
    <row r="880" spans="1:27">
      <c r="A880" s="23" t="s">
        <v>53</v>
      </c>
      <c r="B880" s="23">
        <f t="shared" si="41"/>
        <v>2207</v>
      </c>
      <c r="C880" s="3">
        <v>22</v>
      </c>
      <c r="D880" s="3">
        <v>7</v>
      </c>
      <c r="E880" s="3">
        <f t="shared" si="46"/>
        <v>2</v>
      </c>
      <c r="F880" s="3">
        <f>IF(AND($D880=1,$E880=1),VLOOKUP($C880,Sheet2!$A:$J,3,0),IF($E880=2,INDEX(Sheet2!G:G,MATCH($C880,Sheet2!$A:$A,0)),F879))</f>
        <v>2201</v>
      </c>
      <c r="G880" s="3">
        <f>IF(AND($D880=1,$E880=1),VLOOKUP($C880,Sheet2!$A:$J,4,0),IF($E880=2,INDEX(Sheet2!H:H,MATCH($C880,Sheet2!$A:$A,0)),G879))</f>
        <v>2202</v>
      </c>
      <c r="H880" s="3">
        <f>IF(AND($D880=1,$E880=1),VLOOKUP($C880,Sheet2!$A:$J,5,0),IF($E880=2,INDEX(Sheet2!I:I,MATCH($C880,Sheet2!$A:$A,0)),H879))</f>
        <v>2203</v>
      </c>
      <c r="I880" s="3">
        <f>IF(AND($D880=1,$E880=1),VLOOKUP($C880,Sheet2!$A:$J,6,0),IF($E880=2,INDEX(Sheet2!J:J,MATCH($C880,Sheet2!$A:$A,0)),I879))</f>
        <v>0</v>
      </c>
      <c r="K880" s="31">
        <v>0</v>
      </c>
      <c r="L880" s="31">
        <v>0</v>
      </c>
      <c r="M880" s="31">
        <v>0</v>
      </c>
      <c r="N880" s="27">
        <f>VLOOKUP(B880,Sheet5!$D:$G,3,0)</f>
        <v>0</v>
      </c>
      <c r="O880" s="27">
        <f>VLOOKUP(B880,Sheet5!$D:$G,4,0)</f>
        <v>0</v>
      </c>
      <c r="P880" s="27" t="s">
        <v>60</v>
      </c>
      <c r="Q880" s="27">
        <f>IFERROR(VLOOKUP(R880,Sheet2!V:X,3,FALSE),VLOOKUP(B880,Sheet5!D:H,5,0))</f>
        <v>311002202</v>
      </c>
      <c r="R880" s="27" t="str">
        <f>IF(E880=2,INDEX(Sheet2!P:P,MATCH(C880,Sheet2!A:A,0)),INDEX(Sheet2!AB:AB,MATCH(N880,Sheet2!AA:AA,0)))</f>
        <v>喷射能源(觉醒）</v>
      </c>
      <c r="S880" s="27" t="s">
        <v>2371</v>
      </c>
      <c r="T880" s="3" t="str">
        <f>INDEX(Sheet6!G:G,MATCH(B880,Sheet6!A:A,0))</f>
        <v>1210007,12</v>
      </c>
      <c r="U880" s="3">
        <v>1120001</v>
      </c>
      <c r="V880" s="3">
        <f>INDEX(Sheet6!H:H,MATCH(B880,Sheet6!A:A,0))</f>
        <v>55600</v>
      </c>
      <c r="W880" s="23">
        <v>0</v>
      </c>
      <c r="X880" s="3" t="str">
        <f>VLOOKUP(B880,Sheet4!A:N,14,FALSE)</f>
        <v>1210001,140|1210002,70|1210003,70</v>
      </c>
      <c r="Y880" s="23">
        <v>1120001</v>
      </c>
      <c r="Z880" s="23">
        <f t="shared" si="42"/>
        <v>556000</v>
      </c>
      <c r="AA880" s="27" t="str">
        <f>IF($E880=2,INDEX(Sheet2!Q:Q,MATCH($C880,Sheet2!$A:$A,0)),IF(OR(N880=3,N880=8,N880=13,,N880=38),INDEX(Sheet2!$AC:$AC,MATCH($N880,Sheet2!$AA:$AA,0))&amp;O880,INDEX(Sheet2!$AC:$AC,MATCH($N880,Sheet2!$AA:$AA,0))&amp;(O880/10)&amp;"%"))</f>
        <v>冲天好小子每当受到伤害时会获得&lt;color=#f2b600&gt;喷射充能&lt;/color&gt;，提高终极火箭直拳&lt;color=#e56000&gt;15%&lt;/color&gt;的伤害，如本回合行动有AT BONUS，则在回合开始时自动获得&lt;color=#e56000&gt;2&lt;/color&gt;层&lt;color=#f2b600&gt;喷射充能&lt;/color&gt;，可叠加&lt;color=#e56000&gt;4&lt;/color&gt;层。使用终极火箭直拳时&lt;color=#e56000&gt;不再消耗&lt;/color&gt;喷射充能层数</v>
      </c>
    </row>
    <row r="881" spans="1:27">
      <c r="A881" s="23" t="s">
        <v>53</v>
      </c>
      <c r="B881" s="23">
        <f t="shared" ref="B881:B901" si="48">C881*100+D881</f>
        <v>2208</v>
      </c>
      <c r="C881" s="3">
        <v>22</v>
      </c>
      <c r="D881" s="3">
        <v>8</v>
      </c>
      <c r="E881" s="3">
        <f t="shared" si="46"/>
        <v>1</v>
      </c>
      <c r="F881" s="3">
        <f>IF(AND($D881=1,$E881=1),VLOOKUP($C881,Sheet2!$A:$J,3,0),IF($E881=2,INDEX(Sheet2!G:G,MATCH($C881,Sheet2!$A:$A,0)),F880))</f>
        <v>2201</v>
      </c>
      <c r="G881" s="3">
        <f>IF(AND($D881=1,$E881=1),VLOOKUP($C881,Sheet2!$A:$J,4,0),IF($E881=2,INDEX(Sheet2!H:H,MATCH($C881,Sheet2!$A:$A,0)),G880))</f>
        <v>2202</v>
      </c>
      <c r="H881" s="3">
        <f>IF(AND($D881=1,$E881=1),VLOOKUP($C881,Sheet2!$A:$J,5,0),IF($E881=2,INDEX(Sheet2!I:I,MATCH($C881,Sheet2!$A:$A,0)),H880))</f>
        <v>2203</v>
      </c>
      <c r="I881" s="3">
        <f>IF(AND($D881=1,$E881=1),VLOOKUP($C881,Sheet2!$A:$J,6,0),IF($E881=2,INDEX(Sheet2!J:J,MATCH($C881,Sheet2!$A:$A,0)),I880))</f>
        <v>0</v>
      </c>
      <c r="K881" s="31">
        <v>0</v>
      </c>
      <c r="L881" s="31">
        <v>0</v>
      </c>
      <c r="M881" s="31">
        <v>0</v>
      </c>
      <c r="N881" s="27">
        <f>VLOOKUP(B881,Sheet5!$D:$G,3,0)</f>
        <v>8</v>
      </c>
      <c r="O881" s="27">
        <f>VLOOKUP(B881,Sheet5!$D:$G,4,0)</f>
        <v>64</v>
      </c>
      <c r="P881" s="27" t="s">
        <v>54</v>
      </c>
      <c r="Q881" s="27">
        <f>IFERROR(VLOOKUP(R881,Sheet2!V:X,3,FALSE),VLOOKUP(B881,Sheet5!D:H,5,0))</f>
        <v>340020006</v>
      </c>
      <c r="R881" s="27" t="str">
        <f>IF($E881=2,INDEX(Sheet2!P:P,MATCH($C881,Sheet2!$A:$A,0)),INDEX(Sheet2!$AB:$AB,MATCH($N881,Sheet2!$AA:$AA,0)))</f>
        <v>攻击强化</v>
      </c>
      <c r="S881" s="27" t="str">
        <f>IF($E881=2,INDEX(Sheet2!Q:Q,MATCH($C881,Sheet2!$A:$A,0)),IF(OR(N881=3,N881=8,N881=13,,N881=38),INDEX(Sheet2!$AC:$AC,MATCH($N881,Sheet2!$AA:$AA,0))&amp;O881,INDEX(Sheet2!$AC:$AC,MATCH($N881,Sheet2!$AA:$AA,0))&amp;(O881/10)&amp;"%"))</f>
        <v>觉醒后基础攻击力增加64</v>
      </c>
      <c r="T881" s="3" t="str">
        <f>INDEX(Sheet6!G:G,MATCH(B881,Sheet6!A:A,0))</f>
        <v>1210007,4|1430003,1</v>
      </c>
      <c r="U881" s="3">
        <v>1120001</v>
      </c>
      <c r="V881" s="3">
        <f>INDEX(Sheet6!H:H,MATCH(B881,Sheet6!A:A,0))</f>
        <v>12450</v>
      </c>
      <c r="W881" s="23">
        <v>0</v>
      </c>
      <c r="X881" s="3" t="s">
        <v>1375</v>
      </c>
      <c r="Y881" s="23">
        <v>1120001</v>
      </c>
      <c r="Z881" s="23">
        <v>83000</v>
      </c>
      <c r="AA881" s="27" t="str">
        <f>IF($E881=2,INDEX(Sheet2!Q:Q,MATCH($C881,Sheet2!$A:$A,0)),IF(OR(N881=3,N881=8,N881=13,,N881=38),INDEX(Sheet2!$AC:$AC,MATCH($N881,Sheet2!$AA:$AA,0))&amp;O881,INDEX(Sheet2!$AC:$AC,MATCH($N881,Sheet2!$AA:$AA,0))&amp;(O881/10)&amp;"%"))</f>
        <v>觉醒后基础攻击力增加64</v>
      </c>
    </row>
    <row r="882" spans="1:27">
      <c r="A882" s="23" t="s">
        <v>53</v>
      </c>
      <c r="B882" s="23">
        <f t="shared" si="48"/>
        <v>2209</v>
      </c>
      <c r="C882" s="3">
        <v>22</v>
      </c>
      <c r="D882" s="3">
        <v>9</v>
      </c>
      <c r="E882" s="3">
        <f t="shared" si="46"/>
        <v>1</v>
      </c>
      <c r="F882" s="3">
        <f>IF(AND($D882=1,$E882=1),VLOOKUP($C882,Sheet2!$A:$J,3,0),IF($E882=2,INDEX(Sheet2!G:G,MATCH($C882,Sheet2!$A:$A,0)),F881))</f>
        <v>2201</v>
      </c>
      <c r="G882" s="3">
        <f>IF(AND($D882=1,$E882=1),VLOOKUP($C882,Sheet2!$A:$J,4,0),IF($E882=2,INDEX(Sheet2!H:H,MATCH($C882,Sheet2!$A:$A,0)),G881))</f>
        <v>2202</v>
      </c>
      <c r="H882" s="3">
        <f>IF(AND($D882=1,$E882=1),VLOOKUP($C882,Sheet2!$A:$J,5,0),IF($E882=2,INDEX(Sheet2!I:I,MATCH($C882,Sheet2!$A:$A,0)),H881))</f>
        <v>2203</v>
      </c>
      <c r="I882" s="3">
        <f>IF(AND($D882=1,$E882=1),VLOOKUP($C882,Sheet2!$A:$J,6,0),IF($E882=2,INDEX(Sheet2!J:J,MATCH($C882,Sheet2!$A:$A,0)),I881))</f>
        <v>0</v>
      </c>
      <c r="K882" s="31">
        <v>0</v>
      </c>
      <c r="L882" s="31">
        <v>0</v>
      </c>
      <c r="M882" s="31">
        <v>0</v>
      </c>
      <c r="N882" s="27">
        <f>VLOOKUP(B882,Sheet5!$D:$G,3,0)</f>
        <v>3</v>
      </c>
      <c r="O882" s="27">
        <f>VLOOKUP(B882,Sheet5!$D:$G,4,0)</f>
        <v>384</v>
      </c>
      <c r="P882" s="27" t="s">
        <v>55</v>
      </c>
      <c r="Q882" s="27">
        <f>IFERROR(VLOOKUP(R882,Sheet2!V:X,3,FALSE),VLOOKUP(B882,Sheet5!D:H,5,0))</f>
        <v>340020009</v>
      </c>
      <c r="R882" s="27" t="str">
        <f>IF(E882=2,INDEX(Sheet2!P:P,MATCH(C882,Sheet2!A:A,0)),INDEX(Sheet2!AB:AB,MATCH(N882,Sheet2!AA:AA,0)))</f>
        <v>生命强化</v>
      </c>
      <c r="S882" s="27" t="str">
        <f>IF($E882=2,INDEX(Sheet2!Q:Q,MATCH($C882,Sheet2!$A:$A,0)),IF(OR(N882=3,N882=8,N882=13,,N882=38),INDEX(Sheet2!$AC:$AC,MATCH($N882,Sheet2!$AA:$AA,0))&amp;O882,INDEX(Sheet2!$AC:$AC,MATCH($N882,Sheet2!$AA:$AA,0))&amp;(O882/10)&amp;"%"))</f>
        <v>觉醒后基础生命上限增加384</v>
      </c>
      <c r="T882" s="3" t="str">
        <f>INDEX(Sheet6!G:G,MATCH(B882,Sheet6!A:A,0))</f>
        <v>1210007,5|1430003,2</v>
      </c>
      <c r="U882" s="3">
        <v>1120001</v>
      </c>
      <c r="V882" s="3">
        <f>INDEX(Sheet6!H:H,MATCH(B882,Sheet6!A:A,0))</f>
        <v>14400</v>
      </c>
      <c r="W882" s="23">
        <v>0</v>
      </c>
      <c r="X882" s="3" t="s">
        <v>1309</v>
      </c>
      <c r="Y882" s="23">
        <v>1120001</v>
      </c>
      <c r="Z882" s="23">
        <v>96000</v>
      </c>
      <c r="AA882" s="27" t="str">
        <f>IF($E882=2,INDEX(Sheet2!Q:Q,MATCH($C882,Sheet2!$A:$A,0)),IF(OR(N882=3,N882=8,N882=13,,N882=38),INDEX(Sheet2!$AC:$AC,MATCH($N882,Sheet2!$AA:$AA,0))&amp;O882,INDEX(Sheet2!$AC:$AC,MATCH($N882,Sheet2!$AA:$AA,0))&amp;(O882/10)&amp;"%"))</f>
        <v>觉醒后基础生命上限增加384</v>
      </c>
    </row>
    <row r="883" spans="1:27">
      <c r="A883" s="23" t="s">
        <v>53</v>
      </c>
      <c r="B883" s="23">
        <f t="shared" si="48"/>
        <v>2210</v>
      </c>
      <c r="C883" s="3">
        <v>22</v>
      </c>
      <c r="D883" s="3">
        <v>10</v>
      </c>
      <c r="E883" s="3">
        <f t="shared" si="46"/>
        <v>1</v>
      </c>
      <c r="F883" s="3">
        <f>IF(AND($D883=1,$E883=1),VLOOKUP($C883,Sheet2!$A:$J,3,0),IF($E883=2,INDEX(Sheet2!G:G,MATCH($C883,Sheet2!$A:$A,0)),F882))</f>
        <v>2201</v>
      </c>
      <c r="G883" s="3">
        <f>IF(AND($D883=1,$E883=1),VLOOKUP($C883,Sheet2!$A:$J,4,0),IF($E883=2,INDEX(Sheet2!H:H,MATCH($C883,Sheet2!$A:$A,0)),G882))</f>
        <v>2202</v>
      </c>
      <c r="H883" s="3">
        <f>IF(AND($D883=1,$E883=1),VLOOKUP($C883,Sheet2!$A:$J,5,0),IF($E883=2,INDEX(Sheet2!I:I,MATCH($C883,Sheet2!$A:$A,0)),H882))</f>
        <v>2203</v>
      </c>
      <c r="I883" s="3">
        <f>IF(AND($D883=1,$E883=1),VLOOKUP($C883,Sheet2!$A:$J,6,0),IF($E883=2,INDEX(Sheet2!J:J,MATCH($C883,Sheet2!$A:$A,0)),I882))</f>
        <v>0</v>
      </c>
      <c r="K883" s="31">
        <v>0</v>
      </c>
      <c r="L883" s="31">
        <v>0</v>
      </c>
      <c r="M883" s="31">
        <v>0</v>
      </c>
      <c r="N883" s="27">
        <f>VLOOKUP(B883,Sheet5!$D:$G,3,0)</f>
        <v>8</v>
      </c>
      <c r="O883" s="27">
        <f>VLOOKUP(B883,Sheet5!$D:$G,4,0)</f>
        <v>64</v>
      </c>
      <c r="P883" s="27" t="s">
        <v>56</v>
      </c>
      <c r="Q883" s="27">
        <f>IFERROR(VLOOKUP(R883,Sheet2!V:X,3,FALSE),VLOOKUP(B883,Sheet5!D:H,5,0))</f>
        <v>340020006</v>
      </c>
      <c r="R883" s="27" t="str">
        <f>IF(E883=2,INDEX(Sheet2!P:P,MATCH(C883,Sheet2!A:A,0)),INDEX(Sheet2!AB:AB,MATCH(N883,Sheet2!AA:AA,0)))</f>
        <v>攻击强化</v>
      </c>
      <c r="S883" s="27" t="str">
        <f>IF($E883=2,INDEX(Sheet2!Q:Q,MATCH($C883,Sheet2!$A:$A,0)),IF(OR(N883=3,N883=8,N883=13,,N883=38),INDEX(Sheet2!$AC:$AC,MATCH($N883,Sheet2!$AA:$AA,0))&amp;O883,INDEX(Sheet2!$AC:$AC,MATCH($N883,Sheet2!$AA:$AA,0))&amp;(O883/10)&amp;"%"))</f>
        <v>觉醒后基础攻击力增加64</v>
      </c>
      <c r="T883" s="3" t="str">
        <f>INDEX(Sheet6!G:G,MATCH(B883,Sheet6!A:A,0))</f>
        <v>1210007,7|1430003,3</v>
      </c>
      <c r="U883" s="3">
        <v>1120001</v>
      </c>
      <c r="V883" s="3">
        <f>INDEX(Sheet6!H:H,MATCH(B883,Sheet6!A:A,0))</f>
        <v>21600</v>
      </c>
      <c r="W883" s="23">
        <v>0</v>
      </c>
      <c r="X883" s="3" t="s">
        <v>1376</v>
      </c>
      <c r="Y883" s="23">
        <v>1120001</v>
      </c>
      <c r="Z883" s="23">
        <v>144000</v>
      </c>
      <c r="AA883" s="27" t="str">
        <f>IF($E883=2,INDEX(Sheet2!Q:Q,MATCH($C883,Sheet2!$A:$A,0)),IF(OR(N883=3,N883=8,N883=13,,N883=38),INDEX(Sheet2!$AC:$AC,MATCH($N883,Sheet2!$AA:$AA,0))&amp;O883,INDEX(Sheet2!$AC:$AC,MATCH($N883,Sheet2!$AA:$AA,0))&amp;(O883/10)&amp;"%"))</f>
        <v>觉醒后基础攻击力增加64</v>
      </c>
    </row>
    <row r="884" spans="1:27">
      <c r="A884" s="23" t="s">
        <v>53</v>
      </c>
      <c r="B884" s="23">
        <f t="shared" si="48"/>
        <v>2211</v>
      </c>
      <c r="C884" s="3">
        <v>22</v>
      </c>
      <c r="D884" s="3">
        <v>11</v>
      </c>
      <c r="E884" s="3">
        <f t="shared" si="46"/>
        <v>1</v>
      </c>
      <c r="F884" s="3">
        <f>IF(AND($D884=1,$E884=1),VLOOKUP($C884,Sheet2!$A:$J,3,0),IF($E884=2,INDEX(Sheet2!G:G,MATCH($C884,Sheet2!$A:$A,0)),F883))</f>
        <v>2201</v>
      </c>
      <c r="G884" s="3">
        <f>IF(AND($D884=1,$E884=1),VLOOKUP($C884,Sheet2!$A:$J,4,0),IF($E884=2,INDEX(Sheet2!H:H,MATCH($C884,Sheet2!$A:$A,0)),G883))</f>
        <v>2202</v>
      </c>
      <c r="H884" s="3">
        <f>IF(AND($D884=1,$E884=1),VLOOKUP($C884,Sheet2!$A:$J,5,0),IF($E884=2,INDEX(Sheet2!I:I,MATCH($C884,Sheet2!$A:$A,0)),H883))</f>
        <v>2203</v>
      </c>
      <c r="I884" s="3">
        <f>IF(AND($D884=1,$E884=1),VLOOKUP($C884,Sheet2!$A:$J,6,0),IF($E884=2,INDEX(Sheet2!J:J,MATCH($C884,Sheet2!$A:$A,0)),I883))</f>
        <v>0</v>
      </c>
      <c r="K884" s="31">
        <v>0</v>
      </c>
      <c r="L884" s="31">
        <v>0</v>
      </c>
      <c r="M884" s="31">
        <v>0</v>
      </c>
      <c r="N884" s="27">
        <f>VLOOKUP(B884,Sheet5!$D:$G,3,0)</f>
        <v>13</v>
      </c>
      <c r="O884" s="27">
        <f>VLOOKUP(B884,Sheet5!$D:$G,4,0)</f>
        <v>84</v>
      </c>
      <c r="P884" s="27" t="s">
        <v>57</v>
      </c>
      <c r="Q884" s="27">
        <f>IFERROR(VLOOKUP(R884,Sheet2!V:X,3,FALSE),VLOOKUP(B884,Sheet5!D:H,5,0))</f>
        <v>340020004</v>
      </c>
      <c r="R884" s="27" t="str">
        <f>IF(E884=2,INDEX(Sheet2!P:P,MATCH(C884,Sheet2!A:A,0)),INDEX(Sheet2!AB:AB,MATCH(N884,Sheet2!AA:AA,0)))</f>
        <v>防御强化</v>
      </c>
      <c r="S884" s="27" t="str">
        <f>IF($E884=2,INDEX(Sheet2!Q:Q,MATCH($C884,Sheet2!$A:$A,0)),IF(OR(N884=3,N884=8,N884=13,,N884=38),INDEX(Sheet2!$AC:$AC,MATCH($N884,Sheet2!$AA:$AA,0))&amp;O884,INDEX(Sheet2!$AC:$AC,MATCH($N884,Sheet2!$AA:$AA,0))&amp;(O884/10)&amp;"%"))</f>
        <v>觉醒后基础防御力增加84</v>
      </c>
      <c r="T884" s="3" t="str">
        <f>INDEX(Sheet6!G:G,MATCH(B884,Sheet6!A:A,0))</f>
        <v>1210007,10|1430003,4</v>
      </c>
      <c r="U884" s="3">
        <v>1120001</v>
      </c>
      <c r="V884" s="3">
        <f>INDEX(Sheet6!H:H,MATCH(B884,Sheet6!A:A,0))</f>
        <v>32250</v>
      </c>
      <c r="W884" s="23">
        <v>0</v>
      </c>
      <c r="X884" s="3" t="s">
        <v>1377</v>
      </c>
      <c r="Y884" s="23">
        <v>1120001</v>
      </c>
      <c r="Z884" s="23">
        <v>215000</v>
      </c>
      <c r="AA884" s="27" t="str">
        <f>IF($E884=2,INDEX(Sheet2!Q:Q,MATCH($C884,Sheet2!$A:$A,0)),IF(OR(N884=3,N884=8,N884=13,,N884=38),INDEX(Sheet2!$AC:$AC,MATCH($N884,Sheet2!$AA:$AA,0))&amp;O884,INDEX(Sheet2!$AC:$AC,MATCH($N884,Sheet2!$AA:$AA,0))&amp;(O884/10)&amp;"%"))</f>
        <v>觉醒后基础防御力增加84</v>
      </c>
    </row>
    <row r="885" spans="1:27">
      <c r="A885" s="23" t="s">
        <v>53</v>
      </c>
      <c r="B885" s="23">
        <f t="shared" si="48"/>
        <v>2212</v>
      </c>
      <c r="C885" s="3">
        <v>22</v>
      </c>
      <c r="D885" s="3">
        <v>12</v>
      </c>
      <c r="E885" s="3">
        <f t="shared" si="46"/>
        <v>1</v>
      </c>
      <c r="F885" s="3">
        <f>IF(AND($D885=1,$E885=1),VLOOKUP($C885,Sheet2!$A:$J,3,0),IF($E885=2,INDEX(Sheet2!G:G,MATCH($C885,Sheet2!$A:$A,0)),F884))</f>
        <v>2201</v>
      </c>
      <c r="G885" s="3">
        <f>IF(AND($D885=1,$E885=1),VLOOKUP($C885,Sheet2!$A:$J,4,0),IF($E885=2,INDEX(Sheet2!H:H,MATCH($C885,Sheet2!$A:$A,0)),G884))</f>
        <v>2202</v>
      </c>
      <c r="H885" s="3">
        <f>IF(AND($D885=1,$E885=1),VLOOKUP($C885,Sheet2!$A:$J,5,0),IF($E885=2,INDEX(Sheet2!I:I,MATCH($C885,Sheet2!$A:$A,0)),H884))</f>
        <v>2203</v>
      </c>
      <c r="I885" s="3">
        <f>IF(AND($D885=1,$E885=1),VLOOKUP($C885,Sheet2!$A:$J,6,0),IF($E885=2,INDEX(Sheet2!J:J,MATCH($C885,Sheet2!$A:$A,0)),I884))</f>
        <v>0</v>
      </c>
      <c r="K885" s="31">
        <v>0</v>
      </c>
      <c r="L885" s="31">
        <v>0</v>
      </c>
      <c r="M885" s="31">
        <v>0</v>
      </c>
      <c r="N885" s="27">
        <f>VLOOKUP(B885,Sheet5!$D:$G,3,0)</f>
        <v>3</v>
      </c>
      <c r="O885" s="27">
        <f>VLOOKUP(B885,Sheet5!$D:$G,4,0)</f>
        <v>768</v>
      </c>
      <c r="P885" s="27" t="s">
        <v>58</v>
      </c>
      <c r="Q885" s="27">
        <f>IFERROR(VLOOKUP(R885,Sheet2!V:X,3,FALSE),VLOOKUP(B885,Sheet5!D:H,5,0))</f>
        <v>340020010</v>
      </c>
      <c r="R885" s="27" t="str">
        <f>IF(E885=2,INDEX(Sheet2!P:P,MATCH(C885,Sheet2!A:A,0)),INDEX(Sheet2!AB:AB,MATCH(N885,Sheet2!AA:AA,0)))</f>
        <v>生命强化</v>
      </c>
      <c r="S885" s="27" t="str">
        <f>IF($E885=2,INDEX(Sheet2!Q:Q,MATCH($C885,Sheet2!$A:$A,0)),IF(OR(N885=3,N885=8,N885=13,,N885=38),INDEX(Sheet2!$AC:$AC,MATCH($N885,Sheet2!$AA:$AA,0))&amp;O885,INDEX(Sheet2!$AC:$AC,MATCH($N885,Sheet2!$AA:$AA,0))&amp;(O885/10)&amp;"%"))</f>
        <v>觉醒后基础生命上限增加768</v>
      </c>
      <c r="T885" s="3" t="str">
        <f>INDEX(Sheet6!G:G,MATCH(B885,Sheet6!A:A,0))</f>
        <v>1210007,12|1430003,5</v>
      </c>
      <c r="U885" s="3">
        <v>1120001</v>
      </c>
      <c r="V885" s="3">
        <f>INDEX(Sheet6!H:H,MATCH(B885,Sheet6!A:A,0))</f>
        <v>45000</v>
      </c>
      <c r="W885" s="23">
        <v>0</v>
      </c>
      <c r="X885" s="3" t="s">
        <v>1378</v>
      </c>
      <c r="Y885" s="23">
        <v>1120001</v>
      </c>
      <c r="Z885" s="23">
        <v>300000</v>
      </c>
      <c r="AA885" s="27" t="str">
        <f>IF($E885=2,INDEX(Sheet2!Q:Q,MATCH($C885,Sheet2!$A:$A,0)),IF(OR(N885=3,N885=8,N885=13,,N885=38),INDEX(Sheet2!$AC:$AC,MATCH($N885,Sheet2!$AA:$AA,0))&amp;O885,INDEX(Sheet2!$AC:$AC,MATCH($N885,Sheet2!$AA:$AA,0))&amp;(O885/10)&amp;"%"))</f>
        <v>觉醒后基础生命上限增加768</v>
      </c>
    </row>
    <row r="886" spans="1:27">
      <c r="A886" s="23" t="s">
        <v>53</v>
      </c>
      <c r="B886" s="23">
        <f t="shared" si="48"/>
        <v>2213</v>
      </c>
      <c r="C886" s="3">
        <v>22</v>
      </c>
      <c r="D886" s="3">
        <v>13</v>
      </c>
      <c r="E886" s="3">
        <f t="shared" si="46"/>
        <v>1</v>
      </c>
      <c r="F886" s="3">
        <f>IF(AND($D886=1,$E886=1),VLOOKUP($C886,Sheet2!$A:$J,3,0),IF($E886=2,INDEX(Sheet2!G:G,MATCH($C886,Sheet2!$A:$A,0)),F885))</f>
        <v>2201</v>
      </c>
      <c r="G886" s="3">
        <f>IF(AND($D886=1,$E886=1),VLOOKUP($C886,Sheet2!$A:$J,4,0),IF($E886=2,INDEX(Sheet2!H:H,MATCH($C886,Sheet2!$A:$A,0)),G885))</f>
        <v>2202</v>
      </c>
      <c r="H886" s="3">
        <f>IF(AND($D886=1,$E886=1),VLOOKUP($C886,Sheet2!$A:$J,5,0),IF($E886=2,INDEX(Sheet2!I:I,MATCH($C886,Sheet2!$A:$A,0)),H885))</f>
        <v>2203</v>
      </c>
      <c r="I886" s="3">
        <f>IF(AND($D886=1,$E886=1),VLOOKUP($C886,Sheet2!$A:$J,6,0),IF($E886=2,INDEX(Sheet2!J:J,MATCH($C886,Sheet2!$A:$A,0)),I885))</f>
        <v>0</v>
      </c>
      <c r="K886" s="31">
        <v>0</v>
      </c>
      <c r="L886" s="31">
        <v>0</v>
      </c>
      <c r="M886" s="31">
        <v>0</v>
      </c>
      <c r="N886" s="27">
        <f>VLOOKUP(B886,Sheet5!$D:$G,3,0)</f>
        <v>8</v>
      </c>
      <c r="O886" s="27">
        <f>VLOOKUP(B886,Sheet5!$D:$G,4,0)</f>
        <v>128</v>
      </c>
      <c r="P886" s="27" t="s">
        <v>59</v>
      </c>
      <c r="Q886" s="27">
        <f>IFERROR(VLOOKUP(R886,Sheet2!V:X,3,FALSE),VLOOKUP(B886,Sheet5!D:H,5,0))</f>
        <v>340020007</v>
      </c>
      <c r="R886" s="27" t="str">
        <f>IF(E886=2,INDEX(Sheet2!P:P,MATCH(C886,Sheet2!A:A,0)),INDEX(Sheet2!AB:AB,MATCH(N886,Sheet2!AA:AA,0)))</f>
        <v>攻击强化</v>
      </c>
      <c r="S886" s="27" t="str">
        <f>IF($E886=2,INDEX(Sheet2!Q:Q,MATCH($C886,Sheet2!$A:$A,0)),IF(OR(N886=3,N886=8,N886=13,,N886=38),INDEX(Sheet2!$AC:$AC,MATCH($N886,Sheet2!$AA:$AA,0))&amp;O886,INDEX(Sheet2!$AC:$AC,MATCH($N886,Sheet2!$AA:$AA,0))&amp;(O886/10)&amp;"%"))</f>
        <v>觉醒后基础攻击力增加128</v>
      </c>
      <c r="T886" s="3" t="str">
        <f>INDEX(Sheet6!G:G,MATCH(B886,Sheet6!A:A,0))</f>
        <v>1210007,14|1430003,6</v>
      </c>
      <c r="U886" s="3">
        <v>1120001</v>
      </c>
      <c r="V886" s="3">
        <f>INDEX(Sheet6!H:H,MATCH(B886,Sheet6!A:A,0))</f>
        <v>61800</v>
      </c>
      <c r="W886" s="23">
        <v>0</v>
      </c>
      <c r="X886" s="3" t="s">
        <v>1379</v>
      </c>
      <c r="Y886" s="23">
        <v>1120001</v>
      </c>
      <c r="Z886" s="23">
        <v>412000</v>
      </c>
      <c r="AA886" s="27" t="str">
        <f>IF($E886=2,INDEX(Sheet2!Q:Q,MATCH($C886,Sheet2!$A:$A,0)),IF(OR(N886=3,N886=8,N886=13,,N886=38),INDEX(Sheet2!$AC:$AC,MATCH($N886,Sheet2!$AA:$AA,0))&amp;O886,INDEX(Sheet2!$AC:$AC,MATCH($N886,Sheet2!$AA:$AA,0))&amp;(O886/10)&amp;"%"))</f>
        <v>觉醒后基础攻击力增加128</v>
      </c>
    </row>
    <row r="887" spans="1:27">
      <c r="A887" s="23" t="s">
        <v>53</v>
      </c>
      <c r="B887" s="23">
        <f t="shared" si="48"/>
        <v>2214</v>
      </c>
      <c r="C887" s="3">
        <v>22</v>
      </c>
      <c r="D887" s="3">
        <v>14</v>
      </c>
      <c r="E887" s="3">
        <f t="shared" si="46"/>
        <v>2</v>
      </c>
      <c r="F887" s="3">
        <f>IF(AND($D887=1,$E887=1),VLOOKUP($C887,Sheet2!$A:$J,3,0),IF($E887=2,INDEX(Sheet2!G:G,MATCH($C887,Sheet2!$A:$A,0)+1),F886))</f>
        <v>2201</v>
      </c>
      <c r="G887" s="3">
        <f>IF(AND($D887=1,$E887=1),VLOOKUP($C887,Sheet2!$A:$J,4,0),IF($E887=2,INDEX(Sheet2!H:H,MATCH($C887,Sheet2!$A:$A,0)+1),G886))</f>
        <v>2202</v>
      </c>
      <c r="H887" s="3">
        <f>IF(AND($D887=1,$E887=1),VLOOKUP($C887,Sheet2!$A:$J,5,0),IF($E887=2,INDEX(Sheet2!I:I,MATCH($C887,Sheet2!$A:$A,0)+1),H886))</f>
        <v>2205</v>
      </c>
      <c r="I887" s="3">
        <f>IF(AND($D887=1,$E887=1),VLOOKUP($C887,Sheet2!$A:$J,6,0),IF($E887=2,INDEX(Sheet2!J:J,MATCH($C887,Sheet2!$A:$A,0)+1),I886))</f>
        <v>0</v>
      </c>
      <c r="K887" s="31">
        <v>0</v>
      </c>
      <c r="L887" s="31">
        <v>0</v>
      </c>
      <c r="M887" s="31">
        <v>0</v>
      </c>
      <c r="N887" s="27">
        <f>VLOOKUP(B887,Sheet5!$D:$G,3,0)</f>
        <v>0</v>
      </c>
      <c r="O887" s="27">
        <f>VLOOKUP(B887,Sheet5!$D:$G,4,0)</f>
        <v>0</v>
      </c>
      <c r="P887" s="27" t="s">
        <v>60</v>
      </c>
      <c r="Q887" s="27">
        <f>IFERROR(VLOOKUP(R887,Sheet2!V:X,3,FALSE),VLOOKUP(B887,Sheet5!D:H,5,0))</f>
        <v>311002203</v>
      </c>
      <c r="R887" s="27" t="str">
        <f>IF(E887=2,INDEX(Sheet2!P:P,MATCH(C887,Sheet2!A:A,0)+1),INDEX(Sheet2!AB:AB,MATCH(N887,Sheet2!AA:AA,0)))</f>
        <v>终级火箭直拳</v>
      </c>
      <c r="S887" s="27" t="s">
        <v>2372</v>
      </c>
      <c r="T887" s="3" t="str">
        <f>INDEX(Sheet6!G:G,MATCH(B887,Sheet6!A:A,0))</f>
        <v>1430005,1</v>
      </c>
      <c r="U887" s="3">
        <v>1120001</v>
      </c>
      <c r="V887" s="3">
        <f>INDEX(Sheet6!H:H,MATCH(B887,Sheet6!A:A,0))</f>
        <v>83400</v>
      </c>
      <c r="W887" s="23">
        <v>0</v>
      </c>
      <c r="X887" s="3" t="s">
        <v>1312</v>
      </c>
      <c r="Y887" s="23">
        <v>1120001</v>
      </c>
      <c r="Z887" s="23">
        <v>556000</v>
      </c>
      <c r="AA887" s="27" t="str">
        <f>IF($E887=2,INDEX(Sheet2!Q:Q,MATCH($C887,Sheet2!$A:$A,0)+1),IF(OR(N887=3,N887=8,N887=13,,N887=38),INDEX(Sheet2!$AC:$AC,MATCH($N887,Sheet2!$AA:$AA,0))&amp;O887,INDEX(Sheet2!$AC:$AC,MATCH($N887,Sheet2!$AA:$AA,0))&amp;(O887/10)&amp;"%"))</f>
        <v>使用终极火箭直拳对1名敌人并造成&lt;color=#e56000&gt;2&lt;/color&gt;段伤害，每段伤害为攻击力的&lt;color=#e56000&gt;90%&lt;/color&gt;</v>
      </c>
    </row>
    <row r="888" spans="1:27">
      <c r="A888" s="23" t="s">
        <v>53</v>
      </c>
      <c r="B888" s="23">
        <f t="shared" si="48"/>
        <v>2215</v>
      </c>
      <c r="C888" s="3">
        <v>22</v>
      </c>
      <c r="D888" s="3">
        <v>15</v>
      </c>
      <c r="E888" s="3">
        <f t="shared" si="46"/>
        <v>1</v>
      </c>
      <c r="F888" s="3">
        <f>IF(AND($D888=1,$E888=1),VLOOKUP($C888,Sheet2!$A:$J,3,0),IF($E888=2,INDEX(Sheet2!G:G,MATCH($C888,Sheet2!$A:$A,0)+1),F887))</f>
        <v>2201</v>
      </c>
      <c r="G888" s="3">
        <f>IF(AND($D888=1,$E888=1),VLOOKUP($C888,Sheet2!$A:$J,4,0),IF($E888=2,INDEX(Sheet2!H:H,MATCH($C888,Sheet2!$A:$A,0)+1),G887))</f>
        <v>2202</v>
      </c>
      <c r="H888" s="3">
        <f>IF(AND($D888=1,$E888=1),VLOOKUP($C888,Sheet2!$A:$J,5,0),IF($E888=2,INDEX(Sheet2!I:I,MATCH($C888,Sheet2!$A:$A,0)+1),H887))</f>
        <v>2205</v>
      </c>
      <c r="I888" s="3">
        <f>IF(AND($D888=1,$E888=1),VLOOKUP($C888,Sheet2!$A:$J,6,0),IF($E888=2,INDEX(Sheet2!J:J,MATCH($C888,Sheet2!$A:$A,0)+1),I887))</f>
        <v>0</v>
      </c>
      <c r="K888" s="31">
        <v>0</v>
      </c>
      <c r="L888" s="31">
        <v>0</v>
      </c>
      <c r="M888" s="31">
        <v>0</v>
      </c>
      <c r="N888" s="27">
        <f>VLOOKUP(B888,Sheet5!$D:$G,3,0)</f>
        <v>8</v>
      </c>
      <c r="O888" s="27">
        <f>VLOOKUP(B888,Sheet5!$D:$G,4,0)</f>
        <v>64</v>
      </c>
      <c r="P888" s="27" t="s">
        <v>54</v>
      </c>
      <c r="Q888" s="27">
        <f>IFERROR(VLOOKUP(R888,Sheet2!V:X,3,FALSE),VLOOKUP(B888,Sheet5!D:H,5,0))</f>
        <v>340020006</v>
      </c>
      <c r="R888" s="27" t="str">
        <f>IF($E888=2,INDEX(Sheet2!P:P,MATCH($C888,Sheet2!$A:$A,0)),INDEX(Sheet2!$AB:$AB,MATCH($N888,Sheet2!$AA:$AA,0)))</f>
        <v>攻击强化</v>
      </c>
      <c r="S888" s="27" t="str">
        <f>IF($E888=2,INDEX(Sheet2!Q:Q,MATCH($C888,Sheet2!$A:$A,0)),IF(OR(N888=3,N888=8,N888=13,,N888=38),INDEX(Sheet2!$AC:$AC,MATCH($N888,Sheet2!$AA:$AA,0))&amp;O888,INDEX(Sheet2!$AC:$AC,MATCH($N888,Sheet2!$AA:$AA,0))&amp;(O888/10)&amp;"%"))</f>
        <v>觉醒后基础攻击力增加64</v>
      </c>
      <c r="T888" s="3" t="str">
        <f>INDEX(Sheet6!G:G,MATCH(B888,Sheet6!A:A,0))</f>
        <v>1210007,5|1430003,3</v>
      </c>
      <c r="U888" s="3">
        <v>1120001</v>
      </c>
      <c r="V888" s="3">
        <f>INDEX(Sheet6!H:H,MATCH(B888,Sheet6!A:A,0))</f>
        <v>16600</v>
      </c>
      <c r="W888" s="23">
        <v>0</v>
      </c>
      <c r="X888" s="3" t="s">
        <v>1375</v>
      </c>
      <c r="Y888" s="23">
        <v>1120001</v>
      </c>
      <c r="Z888" s="23">
        <v>83000</v>
      </c>
      <c r="AA888" s="27" t="str">
        <f>IF($E888=2,INDEX(Sheet2!Q:Q,MATCH($C888,Sheet2!$A:$A,0)),IF(OR(N888=3,N888=8,N888=13,,N888=38),INDEX(Sheet2!$AC:$AC,MATCH($N888,Sheet2!$AA:$AA,0))&amp;O888,INDEX(Sheet2!$AC:$AC,MATCH($N888,Sheet2!$AA:$AA,0))&amp;(O888/10)&amp;"%"))</f>
        <v>觉醒后基础攻击力增加64</v>
      </c>
    </row>
    <row r="889" spans="1:27">
      <c r="A889" s="23" t="s">
        <v>53</v>
      </c>
      <c r="B889" s="23">
        <f t="shared" si="48"/>
        <v>2216</v>
      </c>
      <c r="C889" s="3">
        <v>22</v>
      </c>
      <c r="D889" s="3">
        <v>16</v>
      </c>
      <c r="E889" s="3">
        <f t="shared" si="46"/>
        <v>1</v>
      </c>
      <c r="F889" s="3">
        <f>IF(AND($D889=1,$E889=1),VLOOKUP($C889,Sheet2!$A:$J,3,0),IF($E889=2,INDEX(Sheet2!G:G,MATCH($C889,Sheet2!$A:$A,0)+1),F888))</f>
        <v>2201</v>
      </c>
      <c r="G889" s="3">
        <f>IF(AND($D889=1,$E889=1),VLOOKUP($C889,Sheet2!$A:$J,4,0),IF($E889=2,INDEX(Sheet2!H:H,MATCH($C889,Sheet2!$A:$A,0)+1),G888))</f>
        <v>2202</v>
      </c>
      <c r="H889" s="3">
        <f>IF(AND($D889=1,$E889=1),VLOOKUP($C889,Sheet2!$A:$J,5,0),IF($E889=2,INDEX(Sheet2!I:I,MATCH($C889,Sheet2!$A:$A,0)+1),H888))</f>
        <v>2205</v>
      </c>
      <c r="I889" s="3">
        <f>IF(AND($D889=1,$E889=1),VLOOKUP($C889,Sheet2!$A:$J,6,0),IF($E889=2,INDEX(Sheet2!J:J,MATCH($C889,Sheet2!$A:$A,0)+1),I888))</f>
        <v>0</v>
      </c>
      <c r="K889" s="31">
        <v>0</v>
      </c>
      <c r="L889" s="31">
        <v>0</v>
      </c>
      <c r="M889" s="31">
        <v>0</v>
      </c>
      <c r="N889" s="27">
        <f>VLOOKUP(B889,Sheet5!$D:$G,3,0)</f>
        <v>3</v>
      </c>
      <c r="O889" s="27">
        <f>VLOOKUP(B889,Sheet5!$D:$G,4,0)</f>
        <v>384</v>
      </c>
      <c r="P889" s="27" t="s">
        <v>55</v>
      </c>
      <c r="Q889" s="27">
        <f>IFERROR(VLOOKUP(R889,Sheet2!V:X,3,FALSE),VLOOKUP(B889,Sheet5!D:H,5,0))</f>
        <v>340020009</v>
      </c>
      <c r="R889" s="27" t="str">
        <f>IF(E889=2,INDEX(Sheet2!P:P,MATCH(C889,Sheet2!A:A,0)),INDEX(Sheet2!AB:AB,MATCH(N889,Sheet2!AA:AA,0)))</f>
        <v>生命强化</v>
      </c>
      <c r="S889" s="27" t="str">
        <f>IF($E889=2,INDEX(Sheet2!Q:Q,MATCH($C889,Sheet2!$A:$A,0)),IF(OR(N889=3,N889=8,N889=13,,N889=38),INDEX(Sheet2!$AC:$AC,MATCH($N889,Sheet2!$AA:$AA,0))&amp;O889,INDEX(Sheet2!$AC:$AC,MATCH($N889,Sheet2!$AA:$AA,0))&amp;(O889/10)&amp;"%"))</f>
        <v>觉醒后基础生命上限增加384</v>
      </c>
      <c r="T889" s="3" t="str">
        <f>INDEX(Sheet6!G:G,MATCH(B889,Sheet6!A:A,0))</f>
        <v>1210007,7|1430003,6</v>
      </c>
      <c r="U889" s="3">
        <v>1120001</v>
      </c>
      <c r="V889" s="3">
        <f>INDEX(Sheet6!H:H,MATCH(B889,Sheet6!A:A,0))</f>
        <v>19200</v>
      </c>
      <c r="W889" s="23">
        <v>0</v>
      </c>
      <c r="X889" s="3" t="s">
        <v>1309</v>
      </c>
      <c r="Y889" s="23">
        <v>1120001</v>
      </c>
      <c r="Z889" s="23">
        <v>96000</v>
      </c>
      <c r="AA889" s="27" t="str">
        <f>IF($E889=2,INDEX(Sheet2!Q:Q,MATCH($C889,Sheet2!$A:$A,0)),IF(OR(N889=3,N889=8,N889=13,,N889=38),INDEX(Sheet2!$AC:$AC,MATCH($N889,Sheet2!$AA:$AA,0))&amp;O889,INDEX(Sheet2!$AC:$AC,MATCH($N889,Sheet2!$AA:$AA,0))&amp;(O889/10)&amp;"%"))</f>
        <v>觉醒后基础生命上限增加384</v>
      </c>
    </row>
    <row r="890" spans="1:27">
      <c r="A890" s="23" t="s">
        <v>53</v>
      </c>
      <c r="B890" s="23">
        <f t="shared" si="48"/>
        <v>2217</v>
      </c>
      <c r="C890" s="3">
        <v>22</v>
      </c>
      <c r="D890" s="3">
        <v>17</v>
      </c>
      <c r="E890" s="3">
        <f t="shared" ref="E890:E953" si="49">IF(N890&gt;0,1,2)</f>
        <v>1</v>
      </c>
      <c r="F890" s="3">
        <f>IF(AND($D890=1,$E890=1),VLOOKUP($C890,Sheet2!$A:$J,3,0),IF($E890=2,INDEX(Sheet2!G:G,MATCH($C890,Sheet2!$A:$A,0)+1),F889))</f>
        <v>2201</v>
      </c>
      <c r="G890" s="3">
        <f>IF(AND($D890=1,$E890=1),VLOOKUP($C890,Sheet2!$A:$J,4,0),IF($E890=2,INDEX(Sheet2!H:H,MATCH($C890,Sheet2!$A:$A,0)+1),G889))</f>
        <v>2202</v>
      </c>
      <c r="H890" s="3">
        <f>IF(AND($D890=1,$E890=1),VLOOKUP($C890,Sheet2!$A:$J,5,0),IF($E890=2,INDEX(Sheet2!I:I,MATCH($C890,Sheet2!$A:$A,0)+1),H889))</f>
        <v>2205</v>
      </c>
      <c r="I890" s="3">
        <f>IF(AND($D890=1,$E890=1),VLOOKUP($C890,Sheet2!$A:$J,6,0),IF($E890=2,INDEX(Sheet2!J:J,MATCH($C890,Sheet2!$A:$A,0)+1),I889))</f>
        <v>0</v>
      </c>
      <c r="K890" s="31">
        <v>0</v>
      </c>
      <c r="L890" s="31">
        <v>0</v>
      </c>
      <c r="M890" s="31">
        <v>0</v>
      </c>
      <c r="N890" s="27">
        <f>VLOOKUP(B890,Sheet5!$D:$G,3,0)</f>
        <v>8</v>
      </c>
      <c r="O890" s="27">
        <f>VLOOKUP(B890,Sheet5!$D:$G,4,0)</f>
        <v>64</v>
      </c>
      <c r="P890" s="27" t="s">
        <v>56</v>
      </c>
      <c r="Q890" s="27">
        <f>IFERROR(VLOOKUP(R890,Sheet2!V:X,3,FALSE),VLOOKUP(B890,Sheet5!D:H,5,0))</f>
        <v>340020006</v>
      </c>
      <c r="R890" s="27" t="str">
        <f>IF(E890=2,INDEX(Sheet2!P:P,MATCH(C890,Sheet2!A:A,0)),INDEX(Sheet2!AB:AB,MATCH(N890,Sheet2!AA:AA,0)))</f>
        <v>攻击强化</v>
      </c>
      <c r="S890" s="27" t="str">
        <f>IF($E890=2,INDEX(Sheet2!Q:Q,MATCH($C890,Sheet2!$A:$A,0)),IF(OR(N890=3,N890=8,N890=13,,N890=38),INDEX(Sheet2!$AC:$AC,MATCH($N890,Sheet2!$AA:$AA,0))&amp;O890,INDEX(Sheet2!$AC:$AC,MATCH($N890,Sheet2!$AA:$AA,0))&amp;(O890/10)&amp;"%"))</f>
        <v>觉醒后基础攻击力增加64</v>
      </c>
      <c r="T890" s="3" t="str">
        <f>INDEX(Sheet6!G:G,MATCH(B890,Sheet6!A:A,0))</f>
        <v>1210007,9|1430003,9</v>
      </c>
      <c r="U890" s="3">
        <v>1120001</v>
      </c>
      <c r="V890" s="3">
        <f>INDEX(Sheet6!H:H,MATCH(B890,Sheet6!A:A,0))</f>
        <v>28800</v>
      </c>
      <c r="W890" s="23">
        <v>0</v>
      </c>
      <c r="X890" s="3" t="s">
        <v>1376</v>
      </c>
      <c r="Y890" s="23">
        <v>1120001</v>
      </c>
      <c r="Z890" s="23">
        <v>144000</v>
      </c>
      <c r="AA890" s="27" t="str">
        <f>IF($E890=2,INDEX(Sheet2!Q:Q,MATCH($C890,Sheet2!$A:$A,0)),IF(OR(N890=3,N890=8,N890=13,,N890=38),INDEX(Sheet2!$AC:$AC,MATCH($N890,Sheet2!$AA:$AA,0))&amp;O890,INDEX(Sheet2!$AC:$AC,MATCH($N890,Sheet2!$AA:$AA,0))&amp;(O890/10)&amp;"%"))</f>
        <v>觉醒后基础攻击力增加64</v>
      </c>
    </row>
    <row r="891" spans="1:27">
      <c r="A891" s="23" t="s">
        <v>53</v>
      </c>
      <c r="B891" s="23">
        <f t="shared" si="48"/>
        <v>2218</v>
      </c>
      <c r="C891" s="3">
        <v>22</v>
      </c>
      <c r="D891" s="3">
        <v>18</v>
      </c>
      <c r="E891" s="3">
        <f t="shared" si="49"/>
        <v>1</v>
      </c>
      <c r="F891" s="3">
        <f>IF(AND($D891=1,$E891=1),VLOOKUP($C891,Sheet2!$A:$J,3,0),IF($E891=2,INDEX(Sheet2!G:G,MATCH($C891,Sheet2!$A:$A,0)+1),F890))</f>
        <v>2201</v>
      </c>
      <c r="G891" s="3">
        <f>IF(AND($D891=1,$E891=1),VLOOKUP($C891,Sheet2!$A:$J,4,0),IF($E891=2,INDEX(Sheet2!H:H,MATCH($C891,Sheet2!$A:$A,0)+1),G890))</f>
        <v>2202</v>
      </c>
      <c r="H891" s="3">
        <f>IF(AND($D891=1,$E891=1),VLOOKUP($C891,Sheet2!$A:$J,5,0),IF($E891=2,INDEX(Sheet2!I:I,MATCH($C891,Sheet2!$A:$A,0)+1),H890))</f>
        <v>2205</v>
      </c>
      <c r="I891" s="3">
        <f>IF(AND($D891=1,$E891=1),VLOOKUP($C891,Sheet2!$A:$J,6,0),IF($E891=2,INDEX(Sheet2!J:J,MATCH($C891,Sheet2!$A:$A,0)+1),I890))</f>
        <v>0</v>
      </c>
      <c r="K891" s="31">
        <v>0</v>
      </c>
      <c r="L891" s="31">
        <v>0</v>
      </c>
      <c r="M891" s="31">
        <v>0</v>
      </c>
      <c r="N891" s="27">
        <f>VLOOKUP(B891,Sheet5!$D:$G,3,0)</f>
        <v>13</v>
      </c>
      <c r="O891" s="27">
        <f>VLOOKUP(B891,Sheet5!$D:$G,4,0)</f>
        <v>84</v>
      </c>
      <c r="P891" s="27" t="s">
        <v>57</v>
      </c>
      <c r="Q891" s="27">
        <f>IFERROR(VLOOKUP(R891,Sheet2!V:X,3,FALSE),VLOOKUP(B891,Sheet5!D:H,5,0))</f>
        <v>340020004</v>
      </c>
      <c r="R891" s="27" t="str">
        <f>IF(E891=2,INDEX(Sheet2!P:P,MATCH(C891,Sheet2!A:A,0)),INDEX(Sheet2!AB:AB,MATCH(N891,Sheet2!AA:AA,0)))</f>
        <v>防御强化</v>
      </c>
      <c r="S891" s="27" t="str">
        <f>IF($E891=2,INDEX(Sheet2!Q:Q,MATCH($C891,Sheet2!$A:$A,0)),IF(OR(N891=3,N891=8,N891=13,,N891=38),INDEX(Sheet2!$AC:$AC,MATCH($N891,Sheet2!$AA:$AA,0))&amp;O891,INDEX(Sheet2!$AC:$AC,MATCH($N891,Sheet2!$AA:$AA,0))&amp;(O891/10)&amp;"%"))</f>
        <v>觉醒后基础防御力增加84</v>
      </c>
      <c r="T891" s="3" t="str">
        <f>INDEX(Sheet6!G:G,MATCH(B891,Sheet6!A:A,0))</f>
        <v>1210007,13|1430003,12</v>
      </c>
      <c r="U891" s="3">
        <v>1120001</v>
      </c>
      <c r="V891" s="3">
        <f>INDEX(Sheet6!H:H,MATCH(B891,Sheet6!A:A,0))</f>
        <v>43000</v>
      </c>
      <c r="W891" s="23">
        <v>0</v>
      </c>
      <c r="X891" s="3" t="s">
        <v>1377</v>
      </c>
      <c r="Y891" s="23">
        <v>1120001</v>
      </c>
      <c r="Z891" s="23">
        <v>215000</v>
      </c>
      <c r="AA891" s="27" t="str">
        <f>IF($E891=2,INDEX(Sheet2!Q:Q,MATCH($C891,Sheet2!$A:$A,0)),IF(OR(N891=3,N891=8,N891=13,,N891=38),INDEX(Sheet2!$AC:$AC,MATCH($N891,Sheet2!$AA:$AA,0))&amp;O891,INDEX(Sheet2!$AC:$AC,MATCH($N891,Sheet2!$AA:$AA,0))&amp;(O891/10)&amp;"%"))</f>
        <v>觉醒后基础防御力增加84</v>
      </c>
    </row>
    <row r="892" spans="1:27">
      <c r="A892" s="23" t="s">
        <v>53</v>
      </c>
      <c r="B892" s="23">
        <f t="shared" si="48"/>
        <v>2219</v>
      </c>
      <c r="C892" s="3">
        <v>22</v>
      </c>
      <c r="D892" s="3">
        <v>19</v>
      </c>
      <c r="E892" s="3">
        <f t="shared" si="49"/>
        <v>1</v>
      </c>
      <c r="F892" s="3">
        <f>IF(AND($D892=1,$E892=1),VLOOKUP($C892,Sheet2!$A:$J,3,0),IF($E892=2,INDEX(Sheet2!G:G,MATCH($C892,Sheet2!$A:$A,0)+1),F891))</f>
        <v>2201</v>
      </c>
      <c r="G892" s="3">
        <f>IF(AND($D892=1,$E892=1),VLOOKUP($C892,Sheet2!$A:$J,4,0),IF($E892=2,INDEX(Sheet2!H:H,MATCH($C892,Sheet2!$A:$A,0)+1),G891))</f>
        <v>2202</v>
      </c>
      <c r="H892" s="3">
        <f>IF(AND($D892=1,$E892=1),VLOOKUP($C892,Sheet2!$A:$J,5,0),IF($E892=2,INDEX(Sheet2!I:I,MATCH($C892,Sheet2!$A:$A,0)+1),H891))</f>
        <v>2205</v>
      </c>
      <c r="I892" s="3">
        <f>IF(AND($D892=1,$E892=1),VLOOKUP($C892,Sheet2!$A:$J,6,0),IF($E892=2,INDEX(Sheet2!J:J,MATCH($C892,Sheet2!$A:$A,0)+1),I891))</f>
        <v>0</v>
      </c>
      <c r="K892" s="31">
        <v>0</v>
      </c>
      <c r="L892" s="31">
        <v>0</v>
      </c>
      <c r="M892" s="31">
        <v>0</v>
      </c>
      <c r="N892" s="27">
        <f>VLOOKUP(B892,Sheet5!$D:$G,3,0)</f>
        <v>3</v>
      </c>
      <c r="O892" s="27">
        <f>VLOOKUP(B892,Sheet5!$D:$G,4,0)</f>
        <v>768</v>
      </c>
      <c r="P892" s="27" t="s">
        <v>58</v>
      </c>
      <c r="Q892" s="27">
        <f>IFERROR(VLOOKUP(R892,Sheet2!V:X,3,FALSE),VLOOKUP(B892,Sheet5!D:H,5,0))</f>
        <v>340020010</v>
      </c>
      <c r="R892" s="27" t="str">
        <f>IF(E892=2,INDEX(Sheet2!P:P,MATCH(C892,Sheet2!A:A,0)),INDEX(Sheet2!AB:AB,MATCH(N892,Sheet2!AA:AA,0)))</f>
        <v>生命强化</v>
      </c>
      <c r="S892" s="27" t="str">
        <f>IF($E892=2,INDEX(Sheet2!Q:Q,MATCH($C892,Sheet2!$A:$A,0)),IF(OR(N892=3,N892=8,N892=13,,N892=38),INDEX(Sheet2!$AC:$AC,MATCH($N892,Sheet2!$AA:$AA,0))&amp;O892,INDEX(Sheet2!$AC:$AC,MATCH($N892,Sheet2!$AA:$AA,0))&amp;(O892/10)&amp;"%"))</f>
        <v>觉醒后基础生命上限增加768</v>
      </c>
      <c r="T892" s="3" t="str">
        <f>INDEX(Sheet6!G:G,MATCH(B892,Sheet6!A:A,0))</f>
        <v>1210007,16|1430003,15</v>
      </c>
      <c r="U892" s="3">
        <v>1120001</v>
      </c>
      <c r="V892" s="3">
        <f>INDEX(Sheet6!H:H,MATCH(B892,Sheet6!A:A,0))</f>
        <v>60000</v>
      </c>
      <c r="W892" s="23">
        <v>0</v>
      </c>
      <c r="X892" s="3" t="s">
        <v>1378</v>
      </c>
      <c r="Y892" s="23">
        <v>1120001</v>
      </c>
      <c r="Z892" s="23">
        <v>300000</v>
      </c>
      <c r="AA892" s="27" t="str">
        <f>IF($E892=2,INDEX(Sheet2!Q:Q,MATCH($C892,Sheet2!$A:$A,0)),IF(OR(N892=3,N892=8,N892=13,,N892=38),INDEX(Sheet2!$AC:$AC,MATCH($N892,Sheet2!$AA:$AA,0))&amp;O892,INDEX(Sheet2!$AC:$AC,MATCH($N892,Sheet2!$AA:$AA,0))&amp;(O892/10)&amp;"%"))</f>
        <v>觉醒后基础生命上限增加768</v>
      </c>
    </row>
    <row r="893" spans="1:27">
      <c r="A893" s="23" t="s">
        <v>53</v>
      </c>
      <c r="B893" s="23">
        <f t="shared" si="48"/>
        <v>2220</v>
      </c>
      <c r="C893" s="3">
        <v>22</v>
      </c>
      <c r="D893" s="3">
        <v>20</v>
      </c>
      <c r="E893" s="3">
        <f t="shared" si="49"/>
        <v>1</v>
      </c>
      <c r="F893" s="3">
        <f>IF(AND($D893=1,$E893=1),VLOOKUP($C893,Sheet2!$A:$J,3,0),IF($E893=2,INDEX(Sheet2!G:G,MATCH($C893,Sheet2!$A:$A,0)+1),F892))</f>
        <v>2201</v>
      </c>
      <c r="G893" s="3">
        <f>IF(AND($D893=1,$E893=1),VLOOKUP($C893,Sheet2!$A:$J,4,0),IF($E893=2,INDEX(Sheet2!H:H,MATCH($C893,Sheet2!$A:$A,0)+1),G892))</f>
        <v>2202</v>
      </c>
      <c r="H893" s="3">
        <f>IF(AND($D893=1,$E893=1),VLOOKUP($C893,Sheet2!$A:$J,5,0),IF($E893=2,INDEX(Sheet2!I:I,MATCH($C893,Sheet2!$A:$A,0)+1),H892))</f>
        <v>2205</v>
      </c>
      <c r="I893" s="3">
        <f>IF(AND($D893=1,$E893=1),VLOOKUP($C893,Sheet2!$A:$J,6,0),IF($E893=2,INDEX(Sheet2!J:J,MATCH($C893,Sheet2!$A:$A,0)+1),I892))</f>
        <v>0</v>
      </c>
      <c r="K893" s="31">
        <v>0</v>
      </c>
      <c r="L893" s="31">
        <v>0</v>
      </c>
      <c r="M893" s="31">
        <v>0</v>
      </c>
      <c r="N893" s="27">
        <f>VLOOKUP(B893,Sheet5!$D:$G,3,0)</f>
        <v>8</v>
      </c>
      <c r="O893" s="27">
        <f>VLOOKUP(B893,Sheet5!$D:$G,4,0)</f>
        <v>128</v>
      </c>
      <c r="P893" s="27" t="s">
        <v>59</v>
      </c>
      <c r="Q893" s="27">
        <f>IFERROR(VLOOKUP(R893,Sheet2!V:X,3,FALSE),VLOOKUP(B893,Sheet5!D:H,5,0))</f>
        <v>340020007</v>
      </c>
      <c r="R893" s="27" t="str">
        <f>IF(E893=2,INDEX(Sheet2!P:P,MATCH(C893,Sheet2!A:A,0)),INDEX(Sheet2!AB:AB,MATCH(N893,Sheet2!AA:AA,0)))</f>
        <v>攻击强化</v>
      </c>
      <c r="S893" s="27" t="str">
        <f>IF($E893=2,INDEX(Sheet2!Q:Q,MATCH($C893,Sheet2!$A:$A,0)),IF(OR(N893=3,N893=8,N893=13,,N893=38),INDEX(Sheet2!$AC:$AC,MATCH($N893,Sheet2!$AA:$AA,0))&amp;O893,INDEX(Sheet2!$AC:$AC,MATCH($N893,Sheet2!$AA:$AA,0))&amp;(O893/10)&amp;"%"))</f>
        <v>觉醒后基础攻击力增加128</v>
      </c>
      <c r="T893" s="3" t="str">
        <f>INDEX(Sheet6!G:G,MATCH(B893,Sheet6!A:A,0))</f>
        <v>1210007,19|1430003,18</v>
      </c>
      <c r="U893" s="3">
        <v>1120001</v>
      </c>
      <c r="V893" s="3">
        <f>INDEX(Sheet6!H:H,MATCH(B893,Sheet6!A:A,0))</f>
        <v>82400</v>
      </c>
      <c r="W893" s="23">
        <v>0</v>
      </c>
      <c r="X893" s="3" t="s">
        <v>1379</v>
      </c>
      <c r="Y893" s="23">
        <v>1120001</v>
      </c>
      <c r="Z893" s="23">
        <v>412000</v>
      </c>
      <c r="AA893" s="27" t="str">
        <f>IF($E893=2,INDEX(Sheet2!Q:Q,MATCH($C893,Sheet2!$A:$A,0)),IF(OR(N893=3,N893=8,N893=13,,N893=38),INDEX(Sheet2!$AC:$AC,MATCH($N893,Sheet2!$AA:$AA,0))&amp;O893,INDEX(Sheet2!$AC:$AC,MATCH($N893,Sheet2!$AA:$AA,0))&amp;(O893/10)&amp;"%"))</f>
        <v>觉醒后基础攻击力增加128</v>
      </c>
    </row>
    <row r="894" spans="1:27">
      <c r="A894" s="23" t="s">
        <v>53</v>
      </c>
      <c r="B894" s="23">
        <f t="shared" si="48"/>
        <v>2221</v>
      </c>
      <c r="C894" s="3">
        <v>22</v>
      </c>
      <c r="D894" s="3">
        <v>21</v>
      </c>
      <c r="E894" s="3">
        <f t="shared" si="49"/>
        <v>2</v>
      </c>
      <c r="F894" s="3">
        <f>IF(AND($D894=1,$E894=1),VLOOKUP($C894,Sheet2!$A:$J,3,0),IF($E894=2,INDEX(Sheet2!G:G,MATCH($C894,Sheet2!$A:$A,0)+2),F893))</f>
        <v>2201</v>
      </c>
      <c r="G894" s="3">
        <f>IF(AND($D894=1,$E894=1),VLOOKUP($C894,Sheet2!$A:$J,4,0),IF($E894=2,INDEX(Sheet2!H:H,MATCH($C894,Sheet2!$A:$A,0)+2),G893))</f>
        <v>2206</v>
      </c>
      <c r="H894" s="3">
        <f>IF(AND($D894=1,$E894=1),VLOOKUP($C894,Sheet2!$A:$J,5,0),IF($E894=2,INDEX(Sheet2!I:I,MATCH($C894,Sheet2!$A:$A,0)+2),H893))</f>
        <v>2205</v>
      </c>
      <c r="I894" s="3">
        <f>IF(AND($D894=1,$E894=1),VLOOKUP($C894,Sheet2!$A:$J,6,0),IF($E894=2,INDEX(Sheet2!J:J,MATCH($C894,Sheet2!$A:$A,0)+2),I893))</f>
        <v>0</v>
      </c>
      <c r="K894" s="31">
        <v>0</v>
      </c>
      <c r="L894" s="31">
        <v>0</v>
      </c>
      <c r="M894" s="31">
        <v>0</v>
      </c>
      <c r="N894" s="27">
        <f>VLOOKUP(B894,Sheet5!$D:$G,3,0)</f>
        <v>0</v>
      </c>
      <c r="O894" s="27">
        <f>VLOOKUP(B894,Sheet5!$D:$G,4,0)</f>
        <v>0</v>
      </c>
      <c r="P894" s="27" t="s">
        <v>60</v>
      </c>
      <c r="Q894" s="27">
        <f>IFERROR(VLOOKUP(R894,Sheet2!V:X,3,FALSE),VLOOKUP(B894,Sheet5!D:H,5,0))</f>
        <v>311002202</v>
      </c>
      <c r="R894" s="27" t="str">
        <f>IF(E894=2,INDEX(Sheet2!P:P,MATCH(C894,Sheet2!A:A,0)+2),INDEX(Sheet2!AB:AB,MATCH(N894,Sheet2!AA:AA,0)))</f>
        <v>喷射能源(觉醒）</v>
      </c>
      <c r="S894" s="27" t="s">
        <v>2373</v>
      </c>
      <c r="T894" s="3" t="str">
        <f>INDEX(Sheet6!G:G,MATCH(B894,Sheet6!A:A,0))</f>
        <v>1430005,3</v>
      </c>
      <c r="U894" s="3">
        <v>1120001</v>
      </c>
      <c r="V894" s="3">
        <f>INDEX(Sheet6!H:H,MATCH(B894,Sheet6!A:A,0))</f>
        <v>111200</v>
      </c>
      <c r="W894" s="23">
        <v>0</v>
      </c>
      <c r="X894" s="3" t="s">
        <v>1312</v>
      </c>
      <c r="Y894" s="23">
        <v>1120001</v>
      </c>
      <c r="Z894" s="23">
        <v>556000</v>
      </c>
      <c r="AA894" s="27" t="str">
        <f>IF($E894=2,INDEX(Sheet2!Q:Q,MATCH($C894,Sheet2!$A:$A,0)+2),IF(OR(N894=3,N894=8,N894=13,,N894=38),INDEX(Sheet2!$AC:$AC,MATCH($N894,Sheet2!$AA:$AA,0))&amp;O894,INDEX(Sheet2!$AC:$AC,MATCH($N894,Sheet2!$AA:$AA,0))&amp;(O894/10)&amp;"%"))</f>
        <v>冲天好小子每当受到伤害时会获得&lt;color=#f2b600&gt;喷射充能&lt;/color&gt;，提高终极火箭直拳&lt;color=#e56000&gt;20%&lt;/color&gt;的伤害，如本回合行动有AT BONUS，则在回合开始时自动获得&lt;color=#e56000&gt;2&lt;/color&gt;层&lt;color=#f2b600&gt;喷射充能&lt;/color&gt;，可叠加&lt;color=#e56000&gt;4&lt;/color&gt;层。使用终极火箭直拳时&lt;color=#e56000&gt;不再消耗&lt;/color&gt;喷射充能层数</v>
      </c>
    </row>
    <row r="895" spans="1:27">
      <c r="A895" s="23" t="s">
        <v>53</v>
      </c>
      <c r="B895" s="23">
        <f t="shared" si="48"/>
        <v>2222</v>
      </c>
      <c r="C895" s="3">
        <v>22</v>
      </c>
      <c r="D895" s="3">
        <v>22</v>
      </c>
      <c r="E895" s="3">
        <f t="shared" si="49"/>
        <v>1</v>
      </c>
      <c r="F895" s="3">
        <f>IF(AND($D895=1,$E895=1),VLOOKUP($C895,Sheet2!$A:$J,3,0),IF($E895=2,INDEX(Sheet2!G:G,MATCH($C895,Sheet2!$A:$A,0)+2),F894))</f>
        <v>2201</v>
      </c>
      <c r="G895" s="3">
        <f>IF(AND($D895=1,$E895=1),VLOOKUP($C895,Sheet2!$A:$J,4,0),IF($E895=2,INDEX(Sheet2!H:H,MATCH($C895,Sheet2!$A:$A,0)+2),G894))</f>
        <v>2206</v>
      </c>
      <c r="H895" s="3">
        <f>IF(AND($D895=1,$E895=1),VLOOKUP($C895,Sheet2!$A:$J,5,0),IF($E895=2,INDEX(Sheet2!I:I,MATCH($C895,Sheet2!$A:$A,0)+2),H894))</f>
        <v>2205</v>
      </c>
      <c r="I895" s="3">
        <f>IF(AND($D895=1,$E895=1),VLOOKUP($C895,Sheet2!$A:$J,6,0),IF($E895=2,INDEX(Sheet2!J:J,MATCH($C895,Sheet2!$A:$A,0)+2),I894))</f>
        <v>0</v>
      </c>
      <c r="K895" s="31">
        <v>0</v>
      </c>
      <c r="L895" s="31">
        <v>0</v>
      </c>
      <c r="M895" s="31">
        <v>0</v>
      </c>
      <c r="N895" s="27">
        <f>VLOOKUP(B895,Sheet5!$D:$G,3,0)</f>
        <v>8</v>
      </c>
      <c r="O895" s="27">
        <f>VLOOKUP(B895,Sheet5!$D:$G,4,0)</f>
        <v>64</v>
      </c>
      <c r="P895" s="27" t="s">
        <v>54</v>
      </c>
      <c r="Q895" s="27">
        <f>IFERROR(VLOOKUP(R895,Sheet2!V:X,3,FALSE),VLOOKUP(B895,Sheet5!D:H,5,0))</f>
        <v>340020006</v>
      </c>
      <c r="R895" s="27" t="str">
        <f>IF($E895=2,INDEX(Sheet2!P:P,MATCH($C895,Sheet2!$A:$A,0)),INDEX(Sheet2!$AB:$AB,MATCH($N895,Sheet2!$AA:$AA,0)))</f>
        <v>攻击强化</v>
      </c>
      <c r="S895" s="27" t="str">
        <f>IF($E895=2,INDEX(Sheet2!Q:Q,MATCH($C895,Sheet2!$A:$A,0)),IF(OR(N895=3,N895=8,N895=13,,N895=38),INDEX(Sheet2!$AC:$AC,MATCH($N895,Sheet2!$AA:$AA,0))&amp;O895,INDEX(Sheet2!$AC:$AC,MATCH($N895,Sheet2!$AA:$AA,0))&amp;(O895/10)&amp;"%"))</f>
        <v>觉醒后基础攻击力增加64</v>
      </c>
      <c r="T895" s="3" t="str">
        <f>INDEX(Sheet6!G:G,MATCH(B895,Sheet6!A:A,0))</f>
        <v>1210007,7|1430003,9</v>
      </c>
      <c r="U895" s="3">
        <v>1120001</v>
      </c>
      <c r="V895" s="3">
        <f>INDEX(Sheet6!H:H,MATCH(B895,Sheet6!A:A,0))</f>
        <v>20750</v>
      </c>
      <c r="W895" s="23">
        <v>0</v>
      </c>
      <c r="X895" s="3" t="s">
        <v>1375</v>
      </c>
      <c r="Y895" s="23">
        <v>1120001</v>
      </c>
      <c r="Z895" s="23">
        <v>83000</v>
      </c>
      <c r="AA895" s="27" t="str">
        <f>IF($E895=2,INDEX(Sheet2!Q:Q,MATCH($C895,Sheet2!$A:$A,0)),IF(OR(N895=3,N895=8,N895=13,,N895=38),INDEX(Sheet2!$AC:$AC,MATCH($N895,Sheet2!$AA:$AA,0))&amp;O895,INDEX(Sheet2!$AC:$AC,MATCH($N895,Sheet2!$AA:$AA,0))&amp;(O895/10)&amp;"%"))</f>
        <v>觉醒后基础攻击力增加64</v>
      </c>
    </row>
    <row r="896" spans="1:27">
      <c r="A896" s="23" t="s">
        <v>53</v>
      </c>
      <c r="B896" s="23">
        <f t="shared" si="48"/>
        <v>2223</v>
      </c>
      <c r="C896" s="3">
        <v>22</v>
      </c>
      <c r="D896" s="3">
        <v>23</v>
      </c>
      <c r="E896" s="3">
        <f t="shared" si="49"/>
        <v>1</v>
      </c>
      <c r="F896" s="3">
        <f>IF(AND($D896=1,$E896=1),VLOOKUP($C896,Sheet2!$A:$J,3,0),IF($E896=2,INDEX(Sheet2!G:G,MATCH($C896,Sheet2!$A:$A,0)+2),F895))</f>
        <v>2201</v>
      </c>
      <c r="G896" s="3">
        <f>IF(AND($D896=1,$E896=1),VLOOKUP($C896,Sheet2!$A:$J,4,0),IF($E896=2,INDEX(Sheet2!H:H,MATCH($C896,Sheet2!$A:$A,0)+2),G895))</f>
        <v>2206</v>
      </c>
      <c r="H896" s="3">
        <f>IF(AND($D896=1,$E896=1),VLOOKUP($C896,Sheet2!$A:$J,5,0),IF($E896=2,INDEX(Sheet2!I:I,MATCH($C896,Sheet2!$A:$A,0)+2),H895))</f>
        <v>2205</v>
      </c>
      <c r="I896" s="3">
        <f>IF(AND($D896=1,$E896=1),VLOOKUP($C896,Sheet2!$A:$J,6,0),IF($E896=2,INDEX(Sheet2!J:J,MATCH($C896,Sheet2!$A:$A,0)+2),I895))</f>
        <v>0</v>
      </c>
      <c r="K896" s="31">
        <v>0</v>
      </c>
      <c r="L896" s="31">
        <v>0</v>
      </c>
      <c r="M896" s="31">
        <v>0</v>
      </c>
      <c r="N896" s="27">
        <f>VLOOKUP(B896,Sheet5!$D:$G,3,0)</f>
        <v>3</v>
      </c>
      <c r="O896" s="27">
        <f>VLOOKUP(B896,Sheet5!$D:$G,4,0)</f>
        <v>384</v>
      </c>
      <c r="P896" s="27" t="s">
        <v>55</v>
      </c>
      <c r="Q896" s="27">
        <f>IFERROR(VLOOKUP(R896,Sheet2!V:X,3,FALSE),VLOOKUP(B896,Sheet5!D:H,5,0))</f>
        <v>340020009</v>
      </c>
      <c r="R896" s="27" t="str">
        <f>IF(E896=2,INDEX(Sheet2!P:P,MATCH(C896,Sheet2!A:A,0)),INDEX(Sheet2!AB:AB,MATCH(N896,Sheet2!AA:AA,0)))</f>
        <v>生命强化</v>
      </c>
      <c r="S896" s="27" t="str">
        <f>IF($E896=2,INDEX(Sheet2!Q:Q,MATCH($C896,Sheet2!$A:$A,0)),IF(OR(N896=3,N896=8,N896=13,,N896=38),INDEX(Sheet2!$AC:$AC,MATCH($N896,Sheet2!$AA:$AA,0))&amp;O896,INDEX(Sheet2!$AC:$AC,MATCH($N896,Sheet2!$AA:$AA,0))&amp;(O896/10)&amp;"%"))</f>
        <v>觉醒后基础生命上限增加384</v>
      </c>
      <c r="T896" s="3" t="str">
        <f>INDEX(Sheet6!G:G,MATCH(B896,Sheet6!A:A,0))</f>
        <v>1210007,9|1430003,18</v>
      </c>
      <c r="U896" s="3">
        <v>1120001</v>
      </c>
      <c r="V896" s="3">
        <f>INDEX(Sheet6!H:H,MATCH(B896,Sheet6!A:A,0))</f>
        <v>24000</v>
      </c>
      <c r="W896" s="23">
        <v>0</v>
      </c>
      <c r="X896" s="3" t="s">
        <v>1309</v>
      </c>
      <c r="Y896" s="23">
        <v>1120001</v>
      </c>
      <c r="Z896" s="23">
        <v>96000</v>
      </c>
      <c r="AA896" s="27" t="str">
        <f>IF($E896=2,INDEX(Sheet2!Q:Q,MATCH($C896,Sheet2!$A:$A,0)),IF(OR(N896=3,N896=8,N896=13,,N896=38),INDEX(Sheet2!$AC:$AC,MATCH($N896,Sheet2!$AA:$AA,0))&amp;O896,INDEX(Sheet2!$AC:$AC,MATCH($N896,Sheet2!$AA:$AA,0))&amp;(O896/10)&amp;"%"))</f>
        <v>觉醒后基础生命上限增加384</v>
      </c>
    </row>
    <row r="897" spans="1:27">
      <c r="A897" s="23" t="s">
        <v>53</v>
      </c>
      <c r="B897" s="23">
        <f t="shared" si="48"/>
        <v>2224</v>
      </c>
      <c r="C897" s="3">
        <v>22</v>
      </c>
      <c r="D897" s="3">
        <v>24</v>
      </c>
      <c r="E897" s="3">
        <f t="shared" si="49"/>
        <v>1</v>
      </c>
      <c r="F897" s="3">
        <f>IF(AND($D897=1,$E897=1),VLOOKUP($C897,Sheet2!$A:$J,3,0),IF($E897=2,INDEX(Sheet2!G:G,MATCH($C897,Sheet2!$A:$A,0)+2),F896))</f>
        <v>2201</v>
      </c>
      <c r="G897" s="3">
        <f>IF(AND($D897=1,$E897=1),VLOOKUP($C897,Sheet2!$A:$J,4,0),IF($E897=2,INDEX(Sheet2!H:H,MATCH($C897,Sheet2!$A:$A,0)+2),G896))</f>
        <v>2206</v>
      </c>
      <c r="H897" s="3">
        <f>IF(AND($D897=1,$E897=1),VLOOKUP($C897,Sheet2!$A:$J,5,0),IF($E897=2,INDEX(Sheet2!I:I,MATCH($C897,Sheet2!$A:$A,0)+2),H896))</f>
        <v>2205</v>
      </c>
      <c r="I897" s="3">
        <f>IF(AND($D897=1,$E897=1),VLOOKUP($C897,Sheet2!$A:$J,6,0),IF($E897=2,INDEX(Sheet2!J:J,MATCH($C897,Sheet2!$A:$A,0)+2),I896))</f>
        <v>0</v>
      </c>
      <c r="K897" s="31">
        <v>0</v>
      </c>
      <c r="L897" s="31">
        <v>0</v>
      </c>
      <c r="M897" s="31">
        <v>0</v>
      </c>
      <c r="N897" s="27">
        <f>VLOOKUP(B897,Sheet5!$D:$G,3,0)</f>
        <v>8</v>
      </c>
      <c r="O897" s="27">
        <f>VLOOKUP(B897,Sheet5!$D:$G,4,0)</f>
        <v>64</v>
      </c>
      <c r="P897" s="27" t="s">
        <v>56</v>
      </c>
      <c r="Q897" s="27">
        <f>IFERROR(VLOOKUP(R897,Sheet2!V:X,3,FALSE),VLOOKUP(B897,Sheet5!D:H,5,0))</f>
        <v>340020006</v>
      </c>
      <c r="R897" s="27" t="str">
        <f>IF(E897=2,INDEX(Sheet2!P:P,MATCH(C897,Sheet2!A:A,0)),INDEX(Sheet2!AB:AB,MATCH(N897,Sheet2!AA:AA,0)))</f>
        <v>攻击强化</v>
      </c>
      <c r="S897" s="27" t="str">
        <f>IF($E897=2,INDEX(Sheet2!Q:Q,MATCH($C897,Sheet2!$A:$A,0)),IF(OR(N897=3,N897=8,N897=13,,N897=38),INDEX(Sheet2!$AC:$AC,MATCH($N897,Sheet2!$AA:$AA,0))&amp;O897,INDEX(Sheet2!$AC:$AC,MATCH($N897,Sheet2!$AA:$AA,0))&amp;(O897/10)&amp;"%"))</f>
        <v>觉醒后基础攻击力增加64</v>
      </c>
      <c r="T897" s="3" t="str">
        <f>INDEX(Sheet6!G:G,MATCH(B897,Sheet6!A:A,0))</f>
        <v>1210007,11|1430003,27</v>
      </c>
      <c r="U897" s="3">
        <v>1120001</v>
      </c>
      <c r="V897" s="3">
        <f>INDEX(Sheet6!H:H,MATCH(B897,Sheet6!A:A,0))</f>
        <v>36000</v>
      </c>
      <c r="W897" s="23">
        <v>0</v>
      </c>
      <c r="X897" s="3" t="s">
        <v>1376</v>
      </c>
      <c r="Y897" s="23">
        <v>1120001</v>
      </c>
      <c r="Z897" s="23">
        <v>144000</v>
      </c>
      <c r="AA897" s="27" t="str">
        <f>IF($E897=2,INDEX(Sheet2!Q:Q,MATCH($C897,Sheet2!$A:$A,0)),IF(OR(N897=3,N897=8,N897=13,,N897=38),INDEX(Sheet2!$AC:$AC,MATCH($N897,Sheet2!$AA:$AA,0))&amp;O897,INDEX(Sheet2!$AC:$AC,MATCH($N897,Sheet2!$AA:$AA,0))&amp;(O897/10)&amp;"%"))</f>
        <v>觉醒后基础攻击力增加64</v>
      </c>
    </row>
    <row r="898" spans="1:27">
      <c r="A898" s="23" t="s">
        <v>53</v>
      </c>
      <c r="B898" s="23">
        <f t="shared" si="48"/>
        <v>2225</v>
      </c>
      <c r="C898" s="3">
        <v>22</v>
      </c>
      <c r="D898" s="3">
        <v>25</v>
      </c>
      <c r="E898" s="3">
        <f t="shared" si="49"/>
        <v>1</v>
      </c>
      <c r="F898" s="3">
        <f>IF(AND($D898=1,$E898=1),VLOOKUP($C898,Sheet2!$A:$J,3,0),IF($E898=2,INDEX(Sheet2!G:G,MATCH($C898,Sheet2!$A:$A,0)+2),F897))</f>
        <v>2201</v>
      </c>
      <c r="G898" s="3">
        <f>IF(AND($D898=1,$E898=1),VLOOKUP($C898,Sheet2!$A:$J,4,0),IF($E898=2,INDEX(Sheet2!H:H,MATCH($C898,Sheet2!$A:$A,0)+2),G897))</f>
        <v>2206</v>
      </c>
      <c r="H898" s="3">
        <f>IF(AND($D898=1,$E898=1),VLOOKUP($C898,Sheet2!$A:$J,5,0),IF($E898=2,INDEX(Sheet2!I:I,MATCH($C898,Sheet2!$A:$A,0)+2),H897))</f>
        <v>2205</v>
      </c>
      <c r="I898" s="3">
        <f>IF(AND($D898=1,$E898=1),VLOOKUP($C898,Sheet2!$A:$J,6,0),IF($E898=2,INDEX(Sheet2!J:J,MATCH($C898,Sheet2!$A:$A,0)+2),I897))</f>
        <v>0</v>
      </c>
      <c r="K898" s="31">
        <v>0</v>
      </c>
      <c r="L898" s="31">
        <v>0</v>
      </c>
      <c r="M898" s="31">
        <v>0</v>
      </c>
      <c r="N898" s="27">
        <f>VLOOKUP(B898,Sheet5!$D:$G,3,0)</f>
        <v>13</v>
      </c>
      <c r="O898" s="27">
        <f>VLOOKUP(B898,Sheet5!$D:$G,4,0)</f>
        <v>84</v>
      </c>
      <c r="P898" s="27" t="s">
        <v>57</v>
      </c>
      <c r="Q898" s="27">
        <f>IFERROR(VLOOKUP(R898,Sheet2!V:X,3,FALSE),VLOOKUP(B898,Sheet5!D:H,5,0))</f>
        <v>340020004</v>
      </c>
      <c r="R898" s="27" t="str">
        <f>IF(E898=2,INDEX(Sheet2!P:P,MATCH(C898,Sheet2!A:A,0)),INDEX(Sheet2!AB:AB,MATCH(N898,Sheet2!AA:AA,0)))</f>
        <v>防御强化</v>
      </c>
      <c r="S898" s="27" t="str">
        <f>IF($E898=2,INDEX(Sheet2!Q:Q,MATCH($C898,Sheet2!$A:$A,0)),IF(OR(N898=3,N898=8,N898=13,,N898=38),INDEX(Sheet2!$AC:$AC,MATCH($N898,Sheet2!$AA:$AA,0))&amp;O898,INDEX(Sheet2!$AC:$AC,MATCH($N898,Sheet2!$AA:$AA,0))&amp;(O898/10)&amp;"%"))</f>
        <v>觉醒后基础防御力增加84</v>
      </c>
      <c r="T898" s="3" t="str">
        <f>INDEX(Sheet6!G:G,MATCH(B898,Sheet6!A:A,0))</f>
        <v>1210007,17|1430003,36</v>
      </c>
      <c r="U898" s="3">
        <v>1120001</v>
      </c>
      <c r="V898" s="3">
        <f>INDEX(Sheet6!H:H,MATCH(B898,Sheet6!A:A,0))</f>
        <v>53750</v>
      </c>
      <c r="W898" s="23">
        <v>0</v>
      </c>
      <c r="X898" s="3" t="s">
        <v>1377</v>
      </c>
      <c r="Y898" s="23">
        <v>1120001</v>
      </c>
      <c r="Z898" s="23">
        <v>215000</v>
      </c>
      <c r="AA898" s="27" t="str">
        <f>IF($E898=2,INDEX(Sheet2!Q:Q,MATCH($C898,Sheet2!$A:$A,0)),IF(OR(N898=3,N898=8,N898=13,,N898=38),INDEX(Sheet2!$AC:$AC,MATCH($N898,Sheet2!$AA:$AA,0))&amp;O898,INDEX(Sheet2!$AC:$AC,MATCH($N898,Sheet2!$AA:$AA,0))&amp;(O898/10)&amp;"%"))</f>
        <v>觉醒后基础防御力增加84</v>
      </c>
    </row>
    <row r="899" spans="1:27">
      <c r="A899" s="23" t="s">
        <v>53</v>
      </c>
      <c r="B899" s="23">
        <f t="shared" si="48"/>
        <v>2226</v>
      </c>
      <c r="C899" s="3">
        <v>22</v>
      </c>
      <c r="D899" s="3">
        <v>26</v>
      </c>
      <c r="E899" s="3">
        <f t="shared" si="49"/>
        <v>1</v>
      </c>
      <c r="F899" s="3">
        <f>IF(AND($D899=1,$E899=1),VLOOKUP($C899,Sheet2!$A:$J,3,0),IF($E899=2,INDEX(Sheet2!G:G,MATCH($C899,Sheet2!$A:$A,0)+2),F898))</f>
        <v>2201</v>
      </c>
      <c r="G899" s="3">
        <f>IF(AND($D899=1,$E899=1),VLOOKUP($C899,Sheet2!$A:$J,4,0),IF($E899=2,INDEX(Sheet2!H:H,MATCH($C899,Sheet2!$A:$A,0)+2),G898))</f>
        <v>2206</v>
      </c>
      <c r="H899" s="3">
        <f>IF(AND($D899=1,$E899=1),VLOOKUP($C899,Sheet2!$A:$J,5,0),IF($E899=2,INDEX(Sheet2!I:I,MATCH($C899,Sheet2!$A:$A,0)+2),H898))</f>
        <v>2205</v>
      </c>
      <c r="I899" s="3">
        <f>IF(AND($D899=1,$E899=1),VLOOKUP($C899,Sheet2!$A:$J,6,0),IF($E899=2,INDEX(Sheet2!J:J,MATCH($C899,Sheet2!$A:$A,0)+2),I898))</f>
        <v>0</v>
      </c>
      <c r="K899" s="31">
        <v>0</v>
      </c>
      <c r="L899" s="31">
        <v>0</v>
      </c>
      <c r="M899" s="31">
        <v>0</v>
      </c>
      <c r="N899" s="27">
        <f>VLOOKUP(B899,Sheet5!$D:$G,3,0)</f>
        <v>3</v>
      </c>
      <c r="O899" s="27">
        <f>VLOOKUP(B899,Sheet5!$D:$G,4,0)</f>
        <v>768</v>
      </c>
      <c r="P899" s="27" t="s">
        <v>58</v>
      </c>
      <c r="Q899" s="27">
        <f>IFERROR(VLOOKUP(R899,Sheet2!V:X,3,FALSE),VLOOKUP(B899,Sheet5!D:H,5,0))</f>
        <v>340020010</v>
      </c>
      <c r="R899" s="27" t="str">
        <f>IF(E899=2,INDEX(Sheet2!P:P,MATCH(C899,Sheet2!A:A,0)),INDEX(Sheet2!AB:AB,MATCH(N899,Sheet2!AA:AA,0)))</f>
        <v>生命强化</v>
      </c>
      <c r="S899" s="27" t="str">
        <f>IF($E899=2,INDEX(Sheet2!Q:Q,MATCH($C899,Sheet2!$A:$A,0)),IF(OR(N899=3,N899=8,N899=13,,N899=38),INDEX(Sheet2!$AC:$AC,MATCH($N899,Sheet2!$AA:$AA,0))&amp;O899,INDEX(Sheet2!$AC:$AC,MATCH($N899,Sheet2!$AA:$AA,0))&amp;(O899/10)&amp;"%"))</f>
        <v>觉醒后基础生命上限增加768</v>
      </c>
      <c r="T899" s="3" t="str">
        <f>INDEX(Sheet6!G:G,MATCH(B899,Sheet6!A:A,0))</f>
        <v>1210007,20|1430003,45</v>
      </c>
      <c r="U899" s="3">
        <v>1120001</v>
      </c>
      <c r="V899" s="3">
        <f>INDEX(Sheet6!H:H,MATCH(B899,Sheet6!A:A,0))</f>
        <v>75000</v>
      </c>
      <c r="W899" s="23">
        <v>0</v>
      </c>
      <c r="X899" s="3" t="s">
        <v>1378</v>
      </c>
      <c r="Y899" s="23">
        <v>1120001</v>
      </c>
      <c r="Z899" s="23">
        <v>300000</v>
      </c>
      <c r="AA899" s="27" t="str">
        <f>IF($E899=2,INDEX(Sheet2!Q:Q,MATCH($C899,Sheet2!$A:$A,0)),IF(OR(N899=3,N899=8,N899=13,,N899=38),INDEX(Sheet2!$AC:$AC,MATCH($N899,Sheet2!$AA:$AA,0))&amp;O899,INDEX(Sheet2!$AC:$AC,MATCH($N899,Sheet2!$AA:$AA,0))&amp;(O899/10)&amp;"%"))</f>
        <v>觉醒后基础生命上限增加768</v>
      </c>
    </row>
    <row r="900" spans="1:27">
      <c r="A900" s="23" t="s">
        <v>53</v>
      </c>
      <c r="B900" s="23">
        <f t="shared" si="48"/>
        <v>2227</v>
      </c>
      <c r="C900" s="3">
        <v>22</v>
      </c>
      <c r="D900" s="3">
        <v>27</v>
      </c>
      <c r="E900" s="3">
        <f t="shared" si="49"/>
        <v>1</v>
      </c>
      <c r="F900" s="3">
        <f>IF(AND($D900=1,$E900=1),VLOOKUP($C900,Sheet2!$A:$J,3,0),IF($E900=2,INDEX(Sheet2!G:G,MATCH($C900,Sheet2!$A:$A,0)+2),F899))</f>
        <v>2201</v>
      </c>
      <c r="G900" s="3">
        <f>IF(AND($D900=1,$E900=1),VLOOKUP($C900,Sheet2!$A:$J,4,0),IF($E900=2,INDEX(Sheet2!H:H,MATCH($C900,Sheet2!$A:$A,0)+2),G899))</f>
        <v>2206</v>
      </c>
      <c r="H900" s="3">
        <f>IF(AND($D900=1,$E900=1),VLOOKUP($C900,Sheet2!$A:$J,5,0),IF($E900=2,INDEX(Sheet2!I:I,MATCH($C900,Sheet2!$A:$A,0)+2),H899))</f>
        <v>2205</v>
      </c>
      <c r="I900" s="3">
        <f>IF(AND($D900=1,$E900=1),VLOOKUP($C900,Sheet2!$A:$J,6,0),IF($E900=2,INDEX(Sheet2!J:J,MATCH($C900,Sheet2!$A:$A,0)+2),I899))</f>
        <v>0</v>
      </c>
      <c r="K900" s="31">
        <v>0</v>
      </c>
      <c r="L900" s="31">
        <v>0</v>
      </c>
      <c r="M900" s="31">
        <v>0</v>
      </c>
      <c r="N900" s="27">
        <f>VLOOKUP(B900,Sheet5!$D:$G,3,0)</f>
        <v>8</v>
      </c>
      <c r="O900" s="27">
        <f>VLOOKUP(B900,Sheet5!$D:$G,4,0)</f>
        <v>128</v>
      </c>
      <c r="P900" s="27" t="s">
        <v>59</v>
      </c>
      <c r="Q900" s="27">
        <f>IFERROR(VLOOKUP(R900,Sheet2!V:X,3,FALSE),VLOOKUP(B900,Sheet5!D:H,5,0))</f>
        <v>340020007</v>
      </c>
      <c r="R900" s="27" t="str">
        <f>IF(E900=2,INDEX(Sheet2!P:P,MATCH(C900,Sheet2!A:A,0)),INDEX(Sheet2!AB:AB,MATCH(N900,Sheet2!AA:AA,0)))</f>
        <v>攻击强化</v>
      </c>
      <c r="S900" s="27" t="str">
        <f>IF($E900=2,INDEX(Sheet2!Q:Q,MATCH($C900,Sheet2!$A:$A,0)),IF(OR(N900=3,N900=8,N900=13,,N900=38),INDEX(Sheet2!$AC:$AC,MATCH($N900,Sheet2!$AA:$AA,0))&amp;O900,INDEX(Sheet2!$AC:$AC,MATCH($N900,Sheet2!$AA:$AA,0))&amp;(O900/10)&amp;"%"))</f>
        <v>觉醒后基础攻击力增加128</v>
      </c>
      <c r="T900" s="3" t="str">
        <f>INDEX(Sheet6!G:G,MATCH(B900,Sheet6!A:A,0))</f>
        <v>1210007,23|1430003,54</v>
      </c>
      <c r="U900" s="3">
        <v>1120001</v>
      </c>
      <c r="V900" s="3">
        <f>INDEX(Sheet6!H:H,MATCH(B900,Sheet6!A:A,0))</f>
        <v>103000</v>
      </c>
      <c r="W900" s="23">
        <v>0</v>
      </c>
      <c r="X900" s="3" t="s">
        <v>1379</v>
      </c>
      <c r="Y900" s="23">
        <v>1120001</v>
      </c>
      <c r="Z900" s="23">
        <v>412000</v>
      </c>
      <c r="AA900" s="27" t="str">
        <f>IF($E900=2,INDEX(Sheet2!Q:Q,MATCH($C900,Sheet2!$A:$A,0)),IF(OR(N900=3,N900=8,N900=13,,N900=38),INDEX(Sheet2!$AC:$AC,MATCH($N900,Sheet2!$AA:$AA,0))&amp;O900,INDEX(Sheet2!$AC:$AC,MATCH($N900,Sheet2!$AA:$AA,0))&amp;(O900/10)&amp;"%"))</f>
        <v>觉醒后基础攻击力增加128</v>
      </c>
    </row>
    <row r="901" spans="1:27">
      <c r="A901" s="23" t="s">
        <v>53</v>
      </c>
      <c r="B901" s="23">
        <f t="shared" si="48"/>
        <v>2228</v>
      </c>
      <c r="C901" s="3">
        <v>22</v>
      </c>
      <c r="D901" s="3">
        <v>28</v>
      </c>
      <c r="E901" s="3">
        <f t="shared" si="49"/>
        <v>2</v>
      </c>
      <c r="F901" s="3">
        <f>IF(AND($D901=1,$E901=1),VLOOKUP($C901,Sheet2!$A:$J,3,0),IF($E901=2,INDEX(Sheet2!G:G,MATCH($C901,Sheet2!$A:$A,0)+3),F900))</f>
        <v>2201</v>
      </c>
      <c r="G901" s="3">
        <f>IF(AND($D901=1,$E901=1),VLOOKUP($C901,Sheet2!$A:$J,4,0),IF($E901=2,INDEX(Sheet2!H:H,MATCH($C901,Sheet2!$A:$A,0)+3),G900))</f>
        <v>2206</v>
      </c>
      <c r="H901" s="3">
        <f>IF(AND($D901=1,$E901=1),VLOOKUP($C901,Sheet2!$A:$J,5,0),IF($E901=2,INDEX(Sheet2!I:I,MATCH($C901,Sheet2!$A:$A,0)+3),H900))</f>
        <v>2207</v>
      </c>
      <c r="I901" s="3">
        <f>IF(AND($D901=1,$E901=1),VLOOKUP($C901,Sheet2!$A:$J,6,0),IF($E901=2,INDEX(Sheet2!J:J,MATCH($C901,Sheet2!$A:$A,0)+3),I900))</f>
        <v>0</v>
      </c>
      <c r="K901" s="31">
        <v>0</v>
      </c>
      <c r="L901" s="31">
        <v>0</v>
      </c>
      <c r="M901" s="31">
        <v>0</v>
      </c>
      <c r="N901" s="27">
        <f>VLOOKUP(B901,Sheet5!$D:$G,3,0)</f>
        <v>0</v>
      </c>
      <c r="O901" s="27">
        <f>VLOOKUP(B901,Sheet5!$D:$G,4,0)</f>
        <v>0</v>
      </c>
      <c r="P901" s="27" t="s">
        <v>60</v>
      </c>
      <c r="Q901" s="27">
        <f>IFERROR(VLOOKUP(R901,Sheet2!V:X,3,FALSE),VLOOKUP(B901,Sheet5!D:H,5,0))</f>
        <v>311002203</v>
      </c>
      <c r="R901" s="27" t="str">
        <f>IF(E901=2,INDEX(Sheet2!P:P,MATCH(C901,Sheet2!A:A,0)+3),INDEX(Sheet2!AB:AB,MATCH(N901,Sheet2!AA:AA,0)))</f>
        <v>终级火箭直拳</v>
      </c>
      <c r="S901" s="27" t="s">
        <v>2372</v>
      </c>
      <c r="T901" s="3" t="str">
        <f>INDEX(Sheet6!G:G,MATCH(B901,Sheet6!A:A,0))</f>
        <v>1430005,9</v>
      </c>
      <c r="U901" s="3">
        <v>1120001</v>
      </c>
      <c r="V901" s="3">
        <f>INDEX(Sheet6!H:H,MATCH(B901,Sheet6!A:A,0))</f>
        <v>139000</v>
      </c>
      <c r="W901" s="23">
        <v>0</v>
      </c>
      <c r="X901" s="3" t="s">
        <v>1312</v>
      </c>
      <c r="Y901" s="23">
        <v>1120001</v>
      </c>
      <c r="Z901" s="23">
        <v>556000</v>
      </c>
      <c r="AA901" s="27" t="str">
        <f>IF($E901=2,INDEX(Sheet2!Q:Q,MATCH($C901,Sheet2!$A:$A,0)+3),IF(OR(N901=3,N901=8,N901=13,,N901=38),INDEX(Sheet2!$AC:$AC,MATCH($N901,Sheet2!$AA:$AA,0))&amp;O901,INDEX(Sheet2!$AC:$AC,MATCH($N901,Sheet2!$AA:$AA,0))&amp;(O901/10)&amp;"%"))</f>
        <v>使用终极火箭直拳对1名敌人并造成&lt;color=#e56000&gt;2&lt;/color&gt;段伤害，每段伤害为攻击力的&lt;color=#e56000&gt;95%&lt;/color&gt;</v>
      </c>
    </row>
    <row r="902" spans="1:27">
      <c r="A902" s="23" t="s">
        <v>53</v>
      </c>
      <c r="B902" s="23">
        <f t="shared" si="41"/>
        <v>2401</v>
      </c>
      <c r="C902" s="3">
        <v>24</v>
      </c>
      <c r="D902" s="3">
        <v>1</v>
      </c>
      <c r="E902" s="3">
        <f t="shared" si="49"/>
        <v>1</v>
      </c>
      <c r="F902" s="3">
        <f>IF(AND($D902=1,$E902=1),VLOOKUP($C902,Sheet2!$A:$J,3,0),IF($E902=2,INDEX(Sheet2!G:G,MATCH($C902,Sheet2!$A:$A,0)),F901))</f>
        <v>2401</v>
      </c>
      <c r="G902" s="3">
        <f>IF(AND($D902=1,$E902=1),VLOOKUP($C902,Sheet2!$A:$J,4,0),IF($E902=2,INDEX(Sheet2!H:H,MATCH($C902,Sheet2!$A:$A,0)),G901))</f>
        <v>0</v>
      </c>
      <c r="H902" s="3">
        <f>IF(AND($D902=1,$E902=1),VLOOKUP($C902,Sheet2!$A:$J,5,0),IF($E902=2,INDEX(Sheet2!I:I,MATCH($C902,Sheet2!$A:$A,0)),H901))</f>
        <v>2403</v>
      </c>
      <c r="I902" s="3">
        <f>IF(AND($D902=1,$E902=1),VLOOKUP($C902,Sheet2!$A:$J,6,0),IF($E902=2,INDEX(Sheet2!J:J,MATCH($C902,Sheet2!$A:$A,0)),I901))</f>
        <v>0</v>
      </c>
      <c r="K902" s="31">
        <v>0</v>
      </c>
      <c r="L902" s="31">
        <v>0</v>
      </c>
      <c r="M902" s="31">
        <v>0</v>
      </c>
      <c r="N902" s="27">
        <f>VLOOKUP(B902,Sheet5!$D:$G,3,0)</f>
        <v>8</v>
      </c>
      <c r="O902" s="27">
        <f>VLOOKUP(B902,Sheet5!$D:$G,4,0)</f>
        <v>64</v>
      </c>
      <c r="P902" s="27" t="s">
        <v>54</v>
      </c>
      <c r="Q902" s="27">
        <f>IFERROR(VLOOKUP(R902,Sheet2!V:X,3,FALSE),VLOOKUP(B902,Sheet5!D:H,5,0))</f>
        <v>340020006</v>
      </c>
      <c r="R902" s="27" t="str">
        <f>IF($E902=2,INDEX(Sheet2!P:P,MATCH($C902,Sheet2!$A:$A,0)),INDEX(Sheet2!$AB:$AB,MATCH($N902,Sheet2!$AA:$AA,0)))</f>
        <v>攻击强化</v>
      </c>
      <c r="S902" s="27" t="str">
        <f>IF($E902=2,INDEX(Sheet2!Q:Q,MATCH($C902,Sheet2!$A:$A,0)),IF(OR(N902=3,N902=8,N902=13,,N902=38),INDEX(Sheet2!$AC:$AC,MATCH($N902,Sheet2!$AA:$AA,0))&amp;O902,INDEX(Sheet2!$AC:$AC,MATCH($N902,Sheet2!$AA:$AA,0))&amp;(O902/10)&amp;"%"))</f>
        <v>觉醒后基础攻击力增加64</v>
      </c>
      <c r="T902" s="3" t="str">
        <f>INDEX(Sheet6!G:G,MATCH(B902,Sheet6!A:A,0))</f>
        <v>1210001,24</v>
      </c>
      <c r="U902" s="3">
        <v>1120001</v>
      </c>
      <c r="V902" s="3">
        <f>INDEX(Sheet6!H:H,MATCH(B902,Sheet6!A:A,0))</f>
        <v>8300</v>
      </c>
      <c r="W902" s="23">
        <v>0</v>
      </c>
      <c r="X902" s="3" t="str">
        <f>VLOOKUP(B902,Sheet4!A:N,14,FALSE)</f>
        <v>1210001,12|1210002,6|1210003,6</v>
      </c>
      <c r="Y902" s="23">
        <v>1120001</v>
      </c>
      <c r="Z902" s="23">
        <f t="shared" si="42"/>
        <v>83000</v>
      </c>
      <c r="AA902" s="27" t="str">
        <f>IF($E902=2,INDEX(Sheet2!Q:Q,MATCH($C902,Sheet2!$A:$A,0)),IF(OR(N902=3,N902=8,N902=13,,N902=38),INDEX(Sheet2!$AC:$AC,MATCH($N902,Sheet2!$AA:$AA,0))&amp;O902,INDEX(Sheet2!$AC:$AC,MATCH($N902,Sheet2!$AA:$AA,0))&amp;(O902/10)&amp;"%"))</f>
        <v>觉醒后基础攻击力增加64</v>
      </c>
    </row>
    <row r="903" spans="1:27">
      <c r="A903" s="23" t="s">
        <v>53</v>
      </c>
      <c r="B903" s="23">
        <f t="shared" si="41"/>
        <v>2402</v>
      </c>
      <c r="C903" s="3">
        <v>24</v>
      </c>
      <c r="D903" s="3">
        <v>2</v>
      </c>
      <c r="E903" s="3">
        <f t="shared" si="49"/>
        <v>1</v>
      </c>
      <c r="F903" s="3">
        <f>IF(AND($D903=1,$E903=1),VLOOKUP($C903,Sheet2!$A:$J,3,0),IF($E903=2,INDEX(Sheet2!G:G,MATCH($C903,Sheet2!$A:$A,0)),F902))</f>
        <v>2401</v>
      </c>
      <c r="G903" s="3">
        <f>IF(AND($D903=1,$E903=1),VLOOKUP($C903,Sheet2!$A:$J,4,0),IF($E903=2,INDEX(Sheet2!H:H,MATCH($C903,Sheet2!$A:$A,0)),G902))</f>
        <v>0</v>
      </c>
      <c r="H903" s="3">
        <f>IF(AND($D903=1,$E903=1),VLOOKUP($C903,Sheet2!$A:$J,5,0),IF($E903=2,INDEX(Sheet2!I:I,MATCH($C903,Sheet2!$A:$A,0)),H902))</f>
        <v>2403</v>
      </c>
      <c r="I903" s="3">
        <f>IF(AND($D903=1,$E903=1),VLOOKUP($C903,Sheet2!$A:$J,6,0),IF($E903=2,INDEX(Sheet2!J:J,MATCH($C903,Sheet2!$A:$A,0)),I902))</f>
        <v>0</v>
      </c>
      <c r="K903" s="31">
        <v>0</v>
      </c>
      <c r="L903" s="31">
        <v>0</v>
      </c>
      <c r="M903" s="31">
        <v>0</v>
      </c>
      <c r="N903" s="27">
        <f>VLOOKUP(B903,Sheet5!$D:$G,3,0)</f>
        <v>3</v>
      </c>
      <c r="O903" s="27">
        <f>VLOOKUP(B903,Sheet5!$D:$G,4,0)</f>
        <v>384</v>
      </c>
      <c r="P903" s="27" t="s">
        <v>55</v>
      </c>
      <c r="Q903" s="27">
        <f>IFERROR(VLOOKUP(R903,Sheet2!V:X,3,FALSE),VLOOKUP(B903,Sheet5!D:H,5,0))</f>
        <v>340020009</v>
      </c>
      <c r="R903" s="27" t="str">
        <f>IF(E903=2,INDEX(Sheet2!P:P,MATCH(C903,Sheet2!A:A,0)),INDEX(Sheet2!AB:AB,MATCH(N903,Sheet2!AA:AA,0)))</f>
        <v>生命强化</v>
      </c>
      <c r="S903" s="27" t="str">
        <f>IF($E903=2,INDEX(Sheet2!Q:Q,MATCH($C903,Sheet2!$A:$A,0)),IF(OR(N903=3,N903=8,N903=13,,N903=38),INDEX(Sheet2!$AC:$AC,MATCH($N903,Sheet2!$AA:$AA,0))&amp;O903,INDEX(Sheet2!$AC:$AC,MATCH($N903,Sheet2!$AA:$AA,0))&amp;(O903/10)&amp;"%"))</f>
        <v>觉醒后基础生命上限增加384</v>
      </c>
      <c r="T903" s="3" t="str">
        <f>INDEX(Sheet6!G:G,MATCH(B903,Sheet6!A:A,0))</f>
        <v>1210001,32</v>
      </c>
      <c r="U903" s="3">
        <v>1120001</v>
      </c>
      <c r="V903" s="3">
        <f>INDEX(Sheet6!H:H,MATCH(B903,Sheet6!A:A,0))</f>
        <v>9600</v>
      </c>
      <c r="W903" s="23">
        <v>0</v>
      </c>
      <c r="X903" s="3" t="str">
        <f>VLOOKUP(B903,Sheet4!A:N,14,FALSE)</f>
        <v>1210001,30|1210002,15|1210003,15</v>
      </c>
      <c r="Y903" s="23">
        <v>1120001</v>
      </c>
      <c r="Z903" s="23">
        <f t="shared" si="42"/>
        <v>96000</v>
      </c>
      <c r="AA903" s="27" t="str">
        <f>IF($E903=2,INDEX(Sheet2!Q:Q,MATCH($C903,Sheet2!$A:$A,0)),IF(OR(N903=3,N903=8,N903=13,,N903=38),INDEX(Sheet2!$AC:$AC,MATCH($N903,Sheet2!$AA:$AA,0))&amp;O903,INDEX(Sheet2!$AC:$AC,MATCH($N903,Sheet2!$AA:$AA,0))&amp;(O903/10)&amp;"%"))</f>
        <v>觉醒后基础生命上限增加384</v>
      </c>
    </row>
    <row r="904" spans="1:27">
      <c r="A904" s="23" t="s">
        <v>53</v>
      </c>
      <c r="B904" s="23">
        <f t="shared" si="41"/>
        <v>2403</v>
      </c>
      <c r="C904" s="3">
        <v>24</v>
      </c>
      <c r="D904" s="3">
        <v>3</v>
      </c>
      <c r="E904" s="3">
        <f t="shared" si="49"/>
        <v>1</v>
      </c>
      <c r="F904" s="3">
        <f>IF(AND($D904=1,$E904=1),VLOOKUP($C904,Sheet2!$A:$J,3,0),IF($E904=2,INDEX(Sheet2!G:G,MATCH($C904,Sheet2!$A:$A,0)),F903))</f>
        <v>2401</v>
      </c>
      <c r="G904" s="3">
        <f>IF(AND($D904=1,$E904=1),VLOOKUP($C904,Sheet2!$A:$J,4,0),IF($E904=2,INDEX(Sheet2!H:H,MATCH($C904,Sheet2!$A:$A,0)),G903))</f>
        <v>0</v>
      </c>
      <c r="H904" s="3">
        <f>IF(AND($D904=1,$E904=1),VLOOKUP($C904,Sheet2!$A:$J,5,0),IF($E904=2,INDEX(Sheet2!I:I,MATCH($C904,Sheet2!$A:$A,0)),H903))</f>
        <v>2403</v>
      </c>
      <c r="I904" s="3">
        <f>IF(AND($D904=1,$E904=1),VLOOKUP($C904,Sheet2!$A:$J,6,0),IF($E904=2,INDEX(Sheet2!J:J,MATCH($C904,Sheet2!$A:$A,0)),I903))</f>
        <v>0</v>
      </c>
      <c r="K904" s="31">
        <v>0</v>
      </c>
      <c r="L904" s="31">
        <v>0</v>
      </c>
      <c r="M904" s="31">
        <v>0</v>
      </c>
      <c r="N904" s="27">
        <f>VLOOKUP(B904,Sheet5!$D:$G,3,0)</f>
        <v>38</v>
      </c>
      <c r="O904" s="27">
        <f>VLOOKUP(B904,Sheet5!$D:$G,4,0)</f>
        <v>10</v>
      </c>
      <c r="P904" s="27" t="s">
        <v>56</v>
      </c>
      <c r="Q904" s="27">
        <f>IFERROR(VLOOKUP(R904,Sheet2!V:X,3,FALSE),VLOOKUP(B904,Sheet5!D:H,5,0))</f>
        <v>340020011</v>
      </c>
      <c r="R904" s="27" t="str">
        <f>IF(E904=2,INDEX(Sheet2!P:P,MATCH(C904,Sheet2!A:A,0)),INDEX(Sheet2!AB:AB,MATCH(N904,Sheet2!AA:AA,0)))</f>
        <v>速度强化</v>
      </c>
      <c r="S904" s="27" t="str">
        <f>IF($E904=2,INDEX(Sheet2!Q:Q,MATCH($C904,Sheet2!$A:$A,0)),IF(OR(N904=3,N904=8,N904=13,,N904=38),INDEX(Sheet2!$AC:$AC,MATCH($N904,Sheet2!$AA:$AA,0))&amp;O904,INDEX(Sheet2!$AC:$AC,MATCH($N904,Sheet2!$AA:$AA,0))&amp;(O904/10)&amp;"%"))</f>
        <v>觉醒后基础速度增加10</v>
      </c>
      <c r="T904" s="3" t="str">
        <f>INDEX(Sheet6!G:G,MATCH(B904,Sheet6!A:A,0))</f>
        <v>1210001,40</v>
      </c>
      <c r="U904" s="3">
        <v>1120001</v>
      </c>
      <c r="V904" s="3">
        <f>INDEX(Sheet6!H:H,MATCH(B904,Sheet6!A:A,0))</f>
        <v>14400</v>
      </c>
      <c r="W904" s="23">
        <v>0</v>
      </c>
      <c r="X904" s="3" t="str">
        <f>VLOOKUP(B904,Sheet4!A:N,14,FALSE)</f>
        <v>1210001,54|1210002,27|1210003,27</v>
      </c>
      <c r="Y904" s="23">
        <v>1120001</v>
      </c>
      <c r="Z904" s="23">
        <f t="shared" si="42"/>
        <v>144000</v>
      </c>
      <c r="AA904" s="27" t="str">
        <f>IF($E904=2,INDEX(Sheet2!Q:Q,MATCH($C904,Sheet2!$A:$A,0)),IF(OR(N904=3,N904=8,N904=13,,N904=38),INDEX(Sheet2!$AC:$AC,MATCH($N904,Sheet2!$AA:$AA,0))&amp;O904,INDEX(Sheet2!$AC:$AC,MATCH($N904,Sheet2!$AA:$AA,0))&amp;(O904/10)&amp;"%"))</f>
        <v>觉醒后基础速度增加10</v>
      </c>
    </row>
    <row r="905" spans="1:27">
      <c r="A905" s="23" t="s">
        <v>53</v>
      </c>
      <c r="B905" s="23">
        <f t="shared" si="41"/>
        <v>2404</v>
      </c>
      <c r="C905" s="3">
        <v>24</v>
      </c>
      <c r="D905" s="3">
        <v>4</v>
      </c>
      <c r="E905" s="3">
        <f t="shared" si="49"/>
        <v>1</v>
      </c>
      <c r="F905" s="3">
        <f>IF(AND($D905=1,$E905=1),VLOOKUP($C905,Sheet2!$A:$J,3,0),IF($E905=2,INDEX(Sheet2!G:G,MATCH($C905,Sheet2!$A:$A,0)),F904))</f>
        <v>2401</v>
      </c>
      <c r="G905" s="3">
        <f>IF(AND($D905=1,$E905=1),VLOOKUP($C905,Sheet2!$A:$J,4,0),IF($E905=2,INDEX(Sheet2!H:H,MATCH($C905,Sheet2!$A:$A,0)),G904))</f>
        <v>0</v>
      </c>
      <c r="H905" s="3">
        <f>IF(AND($D905=1,$E905=1),VLOOKUP($C905,Sheet2!$A:$J,5,0),IF($E905=2,INDEX(Sheet2!I:I,MATCH($C905,Sheet2!$A:$A,0)),H904))</f>
        <v>2403</v>
      </c>
      <c r="I905" s="3">
        <f>IF(AND($D905=1,$E905=1),VLOOKUP($C905,Sheet2!$A:$J,6,0),IF($E905=2,INDEX(Sheet2!J:J,MATCH($C905,Sheet2!$A:$A,0)),I904))</f>
        <v>0</v>
      </c>
      <c r="K905" s="31">
        <v>0</v>
      </c>
      <c r="L905" s="31">
        <v>0</v>
      </c>
      <c r="M905" s="31">
        <v>0</v>
      </c>
      <c r="N905" s="27">
        <f>VLOOKUP(B905,Sheet5!$D:$G,3,0)</f>
        <v>33</v>
      </c>
      <c r="O905" s="27">
        <f>VLOOKUP(B905,Sheet5!$D:$G,4,0)</f>
        <v>32</v>
      </c>
      <c r="P905" s="27" t="s">
        <v>57</v>
      </c>
      <c r="Q905" s="27">
        <f>IFERROR(VLOOKUP(R905,Sheet2!V:X,3,FALSE),VLOOKUP(B905,Sheet5!D:H,5,0))</f>
        <v>340020003</v>
      </c>
      <c r="R905" s="27" t="str">
        <f>IF(E905=2,INDEX(Sheet2!P:P,MATCH(C905,Sheet2!A:A,0)),INDEX(Sheet2!AB:AB,MATCH(N905,Sheet2!AA:AA,0)))</f>
        <v>抵抗强化</v>
      </c>
      <c r="S905" s="27" t="str">
        <f>IF($E905=2,INDEX(Sheet2!Q:Q,MATCH($C905,Sheet2!$A:$A,0)),IF(OR(N905=3,N905=8,N905=13,,N905=38),INDEX(Sheet2!$AC:$AC,MATCH($N905,Sheet2!$AA:$AA,0))&amp;O905,INDEX(Sheet2!$AC:$AC,MATCH($N905,Sheet2!$AA:$AA,0))&amp;(O905/10)&amp;"%"))</f>
        <v>觉醒后基础效果抵抗增加3.2%</v>
      </c>
      <c r="T905" s="3" t="str">
        <f>INDEX(Sheet6!G:G,MATCH(B905,Sheet6!A:A,0))</f>
        <v>1210004,20</v>
      </c>
      <c r="U905" s="3">
        <v>1120001</v>
      </c>
      <c r="V905" s="3">
        <f>INDEX(Sheet6!H:H,MATCH(B905,Sheet6!A:A,0))</f>
        <v>21500</v>
      </c>
      <c r="W905" s="23">
        <v>0</v>
      </c>
      <c r="X905" s="3" t="str">
        <f>VLOOKUP(B905,Sheet4!A:N,14,FALSE)</f>
        <v>1210001,84|1210002,42|1210003,42</v>
      </c>
      <c r="Y905" s="23">
        <v>1120001</v>
      </c>
      <c r="Z905" s="23">
        <f t="shared" si="42"/>
        <v>215000</v>
      </c>
      <c r="AA905" s="27" t="str">
        <f>IF($E905=2,INDEX(Sheet2!Q:Q,MATCH($C905,Sheet2!$A:$A,0)),IF(OR(N905=3,N905=8,N905=13,,N905=38),INDEX(Sheet2!$AC:$AC,MATCH($N905,Sheet2!$AA:$AA,0))&amp;O905,INDEX(Sheet2!$AC:$AC,MATCH($N905,Sheet2!$AA:$AA,0))&amp;(O905/10)&amp;"%"))</f>
        <v>觉醒后基础效果抵抗增加3.2%</v>
      </c>
    </row>
    <row r="906" spans="1:27">
      <c r="A906" s="23" t="s">
        <v>53</v>
      </c>
      <c r="B906" s="23">
        <f t="shared" si="41"/>
        <v>2405</v>
      </c>
      <c r="C906" s="3">
        <v>24</v>
      </c>
      <c r="D906" s="3">
        <v>5</v>
      </c>
      <c r="E906" s="3">
        <f t="shared" si="49"/>
        <v>1</v>
      </c>
      <c r="F906" s="3">
        <f>IF(AND($D906=1,$E906=1),VLOOKUP($C906,Sheet2!$A:$J,3,0),IF($E906=2,INDEX(Sheet2!G:G,MATCH($C906,Sheet2!$A:$A,0)),F905))</f>
        <v>2401</v>
      </c>
      <c r="G906" s="3">
        <f>IF(AND($D906=1,$E906=1),VLOOKUP($C906,Sheet2!$A:$J,4,0),IF($E906=2,INDEX(Sheet2!H:H,MATCH($C906,Sheet2!$A:$A,0)),G905))</f>
        <v>0</v>
      </c>
      <c r="H906" s="3">
        <f>IF(AND($D906=1,$E906=1),VLOOKUP($C906,Sheet2!$A:$J,5,0),IF($E906=2,INDEX(Sheet2!I:I,MATCH($C906,Sheet2!$A:$A,0)),H905))</f>
        <v>2403</v>
      </c>
      <c r="I906" s="3">
        <f>IF(AND($D906=1,$E906=1),VLOOKUP($C906,Sheet2!$A:$J,6,0),IF($E906=2,INDEX(Sheet2!J:J,MATCH($C906,Sheet2!$A:$A,0)),I905))</f>
        <v>0</v>
      </c>
      <c r="K906" s="31">
        <v>0</v>
      </c>
      <c r="L906" s="31">
        <v>0</v>
      </c>
      <c r="M906" s="31">
        <v>0</v>
      </c>
      <c r="N906" s="27">
        <f>VLOOKUP(B906,Sheet5!$D:$G,3,0)</f>
        <v>3</v>
      </c>
      <c r="O906" s="27">
        <f>VLOOKUP(B906,Sheet5!$D:$G,4,0)</f>
        <v>768</v>
      </c>
      <c r="P906" s="27" t="s">
        <v>58</v>
      </c>
      <c r="Q906" s="27">
        <f>IFERROR(VLOOKUP(R906,Sheet2!V:X,3,FALSE),VLOOKUP(B906,Sheet5!D:H,5,0))</f>
        <v>340020010</v>
      </c>
      <c r="R906" s="27" t="str">
        <f>IF(E906=2,INDEX(Sheet2!P:P,MATCH(C906,Sheet2!A:A,0)),INDEX(Sheet2!AB:AB,MATCH(N906,Sheet2!AA:AA,0)))</f>
        <v>生命强化</v>
      </c>
      <c r="S906" s="27" t="str">
        <f>IF($E906=2,INDEX(Sheet2!Q:Q,MATCH($C906,Sheet2!$A:$A,0)),IF(OR(N906=3,N906=8,N906=13,,N906=38),INDEX(Sheet2!$AC:$AC,MATCH($N906,Sheet2!$AA:$AA,0))&amp;O906,INDEX(Sheet2!$AC:$AC,MATCH($N906,Sheet2!$AA:$AA,0))&amp;(O906/10)&amp;"%"))</f>
        <v>觉醒后基础生命上限增加768</v>
      </c>
      <c r="T906" s="3" t="str">
        <f>INDEX(Sheet6!G:G,MATCH(B906,Sheet6!A:A,0))</f>
        <v>1210004,24</v>
      </c>
      <c r="U906" s="3">
        <v>1120001</v>
      </c>
      <c r="V906" s="3">
        <f>INDEX(Sheet6!H:H,MATCH(B906,Sheet6!A:A,0))</f>
        <v>30000</v>
      </c>
      <c r="W906" s="23">
        <v>0</v>
      </c>
      <c r="X906" s="3" t="str">
        <f>VLOOKUP(B906,Sheet4!A:N,14,FALSE)</f>
        <v>1210001,120|1210002,60|1210003,60</v>
      </c>
      <c r="Y906" s="23">
        <v>1120001</v>
      </c>
      <c r="Z906" s="23">
        <f t="shared" si="42"/>
        <v>300000</v>
      </c>
      <c r="AA906" s="27" t="str">
        <f>IF($E906=2,INDEX(Sheet2!Q:Q,MATCH($C906,Sheet2!$A:$A,0)),IF(OR(N906=3,N906=8,N906=13,,N906=38),INDEX(Sheet2!$AC:$AC,MATCH($N906,Sheet2!$AA:$AA,0))&amp;O906,INDEX(Sheet2!$AC:$AC,MATCH($N906,Sheet2!$AA:$AA,0))&amp;(O906/10)&amp;"%"))</f>
        <v>觉醒后基础生命上限增加768</v>
      </c>
    </row>
    <row r="907" spans="1:27">
      <c r="A907" s="23" t="s">
        <v>53</v>
      </c>
      <c r="B907" s="23">
        <f t="shared" si="41"/>
        <v>2406</v>
      </c>
      <c r="C907" s="3">
        <v>24</v>
      </c>
      <c r="D907" s="3">
        <v>6</v>
      </c>
      <c r="E907" s="3">
        <f t="shared" si="49"/>
        <v>1</v>
      </c>
      <c r="F907" s="3">
        <f>IF(AND($D907=1,$E907=1),VLOOKUP($C907,Sheet2!$A:$J,3,0),IF($E907=2,INDEX(Sheet2!G:G,MATCH($C907,Sheet2!$A:$A,0)),F906))</f>
        <v>2401</v>
      </c>
      <c r="G907" s="3">
        <f>IF(AND($D907=1,$E907=1),VLOOKUP($C907,Sheet2!$A:$J,4,0),IF($E907=2,INDEX(Sheet2!H:H,MATCH($C907,Sheet2!$A:$A,0)),G906))</f>
        <v>0</v>
      </c>
      <c r="H907" s="3">
        <f>IF(AND($D907=1,$E907=1),VLOOKUP($C907,Sheet2!$A:$J,5,0),IF($E907=2,INDEX(Sheet2!I:I,MATCH($C907,Sheet2!$A:$A,0)),H906))</f>
        <v>2403</v>
      </c>
      <c r="I907" s="3">
        <f>IF(AND($D907=1,$E907=1),VLOOKUP($C907,Sheet2!$A:$J,6,0),IF($E907=2,INDEX(Sheet2!J:J,MATCH($C907,Sheet2!$A:$A,0)),I906))</f>
        <v>0</v>
      </c>
      <c r="K907" s="31">
        <v>0</v>
      </c>
      <c r="L907" s="31">
        <v>0</v>
      </c>
      <c r="M907" s="31">
        <v>0</v>
      </c>
      <c r="N907" s="27">
        <f>VLOOKUP(B907,Sheet5!$D:$G,3,0)</f>
        <v>8</v>
      </c>
      <c r="O907" s="27">
        <f>VLOOKUP(B907,Sheet5!$D:$G,4,0)</f>
        <v>128</v>
      </c>
      <c r="P907" s="27" t="s">
        <v>59</v>
      </c>
      <c r="Q907" s="27">
        <f>IFERROR(VLOOKUP(R907,Sheet2!V:X,3,FALSE),VLOOKUP(B907,Sheet5!D:H,5,0))</f>
        <v>340020007</v>
      </c>
      <c r="R907" s="27" t="str">
        <f>IF(E907=2,INDEX(Sheet2!P:P,MATCH(C907,Sheet2!A:A,0)),INDEX(Sheet2!AB:AB,MATCH(N907,Sheet2!AA:AA,0)))</f>
        <v>攻击强化</v>
      </c>
      <c r="S907" s="27" t="str">
        <f>IF($E907=2,INDEX(Sheet2!Q:Q,MATCH($C907,Sheet2!$A:$A,0)),IF(OR(N907=3,N907=8,N907=13,,N907=38),INDEX(Sheet2!$AC:$AC,MATCH($N907,Sheet2!$AA:$AA,0))&amp;O907,INDEX(Sheet2!$AC:$AC,MATCH($N907,Sheet2!$AA:$AA,0))&amp;(O907/10)&amp;"%"))</f>
        <v>觉醒后基础攻击力增加128</v>
      </c>
      <c r="T907" s="3" t="str">
        <f>INDEX(Sheet6!G:G,MATCH(B907,Sheet6!A:A,0))</f>
        <v>1210004,28</v>
      </c>
      <c r="U907" s="3">
        <v>1120001</v>
      </c>
      <c r="V907" s="3">
        <f>INDEX(Sheet6!H:H,MATCH(B907,Sheet6!A:A,0))</f>
        <v>41200</v>
      </c>
      <c r="W907" s="23">
        <v>0</v>
      </c>
      <c r="X907" s="3" t="str">
        <f>VLOOKUP(B907,Sheet4!A:N,14,FALSE)</f>
        <v>1210001,162|1210002,81|1210003,81</v>
      </c>
      <c r="Y907" s="23">
        <v>1120001</v>
      </c>
      <c r="Z907" s="23">
        <f t="shared" si="42"/>
        <v>412000</v>
      </c>
      <c r="AA907" s="27" t="str">
        <f>IF($E907=2,INDEX(Sheet2!Q:Q,MATCH($C907,Sheet2!$A:$A,0)),IF(OR(N907=3,N907=8,N907=13,,N907=38),INDEX(Sheet2!$AC:$AC,MATCH($N907,Sheet2!$AA:$AA,0))&amp;O907,INDEX(Sheet2!$AC:$AC,MATCH($N907,Sheet2!$AA:$AA,0))&amp;(O907/10)&amp;"%"))</f>
        <v>觉醒后基础攻击力增加128</v>
      </c>
    </row>
    <row r="908" spans="1:27">
      <c r="A908" s="23" t="s">
        <v>53</v>
      </c>
      <c r="B908" s="23">
        <f t="shared" si="41"/>
        <v>2407</v>
      </c>
      <c r="C908" s="3">
        <v>24</v>
      </c>
      <c r="D908" s="3">
        <v>7</v>
      </c>
      <c r="E908" s="3">
        <f t="shared" si="49"/>
        <v>2</v>
      </c>
      <c r="F908" s="3">
        <f>IF(AND($D908=1,$E908=1),VLOOKUP($C908,Sheet2!$A:$J,3,0),IF($E908=2,INDEX(Sheet2!G:G,MATCH($C908,Sheet2!$A:$A,0)),F907))</f>
        <v>2401</v>
      </c>
      <c r="G908" s="3">
        <f>IF(AND($D908=1,$E908=1),VLOOKUP($C908,Sheet2!$A:$J,4,0),IF($E908=2,INDEX(Sheet2!H:H,MATCH($C908,Sheet2!$A:$A,0)),G907))</f>
        <v>2402</v>
      </c>
      <c r="H908" s="3">
        <f>IF(AND($D908=1,$E908=1),VLOOKUP($C908,Sheet2!$A:$J,5,0),IF($E908=2,INDEX(Sheet2!I:I,MATCH($C908,Sheet2!$A:$A,0)),H907))</f>
        <v>2403</v>
      </c>
      <c r="I908" s="3">
        <f>IF(AND($D908=1,$E908=1),VLOOKUP($C908,Sheet2!$A:$J,6,0),IF($E908=2,INDEX(Sheet2!J:J,MATCH($C908,Sheet2!$A:$A,0)),I907))</f>
        <v>0</v>
      </c>
      <c r="K908" s="31">
        <v>0</v>
      </c>
      <c r="L908" s="31">
        <v>0</v>
      </c>
      <c r="M908" s="31">
        <v>0</v>
      </c>
      <c r="N908" s="27">
        <f>VLOOKUP(B908,Sheet5!$D:$G,3,0)</f>
        <v>0</v>
      </c>
      <c r="O908" s="27">
        <f>VLOOKUP(B908,Sheet5!$D:$G,4,0)</f>
        <v>0</v>
      </c>
      <c r="P908" s="27" t="s">
        <v>60</v>
      </c>
      <c r="Q908" s="27">
        <f>IFERROR(VLOOKUP(R908,Sheet2!V:X,3,FALSE),VLOOKUP(B908,Sheet5!D:H,5,0))</f>
        <v>311002402</v>
      </c>
      <c r="R908" s="27" t="str">
        <f>IF(E908=2,INDEX(Sheet2!P:P,MATCH(C908,Sheet2!A:A,0)),INDEX(Sheet2!AB:AB,MATCH(N908,Sheet2!AA:AA,0)))</f>
        <v>花眼</v>
      </c>
      <c r="S908" s="27" t="str">
        <f>IF($E908=2,INDEX(Sheet2!Q:Q,MATCH($C908,Sheet2!$A:$A,0)),IF(OR(N908=3,N908=8,N908=13,,N908=38),INDEX(Sheet2!$AC:$AC,MATCH($N908,Sheet2!$AA:$AA,0))&amp;O908,INDEX(Sheet2!$AC:$AC,MATCH($N908,Sheet2!$AA:$AA,0))&amp;(O908/10)&amp;"%"))</f>
        <v>当睫毛使用睫毛夹攻击敌人时，有&lt;color=#e56000&gt;30%&lt;/color&gt;的几率使敌人进入&lt;color=#f2b600&gt;花眼&lt;/color&gt;，持续2回合。</v>
      </c>
      <c r="T908" s="3" t="str">
        <f>INDEX(Sheet6!G:G,MATCH(B908,Sheet6!A:A,0))</f>
        <v>1210007,12</v>
      </c>
      <c r="U908" s="3">
        <v>1120001</v>
      </c>
      <c r="V908" s="3">
        <f>INDEX(Sheet6!H:H,MATCH(B908,Sheet6!A:A,0))</f>
        <v>55600</v>
      </c>
      <c r="W908" s="23">
        <v>0</v>
      </c>
      <c r="X908" s="3" t="str">
        <f>VLOOKUP(B908,Sheet4!A:N,14,FALSE)</f>
        <v>1210001,210|1210002,105|1210003,105</v>
      </c>
      <c r="Y908" s="23">
        <v>1120001</v>
      </c>
      <c r="Z908" s="23">
        <f t="shared" si="42"/>
        <v>556000</v>
      </c>
      <c r="AA908" s="27" t="str">
        <f>IF($E908=2,INDEX(Sheet2!Q:Q,MATCH($C908,Sheet2!$A:$A,0)),IF(OR(N908=3,N908=8,N908=13,,N908=38),INDEX(Sheet2!$AC:$AC,MATCH($N908,Sheet2!$AA:$AA,0))&amp;O908,INDEX(Sheet2!$AC:$AC,MATCH($N908,Sheet2!$AA:$AA,0))&amp;(O908/10)&amp;"%"))</f>
        <v>当睫毛使用睫毛夹攻击敌人时，有&lt;color=#e56000&gt;30%&lt;/color&gt;的几率使敌人进入&lt;color=#f2b600&gt;花眼&lt;/color&gt;，持续2回合。</v>
      </c>
    </row>
    <row r="909" spans="1:27">
      <c r="A909" s="23" t="s">
        <v>53</v>
      </c>
      <c r="B909" s="23">
        <f t="shared" ref="B909:B929" si="50">C909*100+D909</f>
        <v>2408</v>
      </c>
      <c r="C909" s="3">
        <v>24</v>
      </c>
      <c r="D909" s="3">
        <v>8</v>
      </c>
      <c r="E909" s="3">
        <f t="shared" si="49"/>
        <v>1</v>
      </c>
      <c r="F909" s="3">
        <f>IF(AND($D909=1,$E909=1),VLOOKUP($C909,Sheet2!$A:$J,3,0),IF($E909=2,INDEX(Sheet2!G:G,MATCH($C909,Sheet2!$A:$A,0)),F908))</f>
        <v>2401</v>
      </c>
      <c r="G909" s="3">
        <f>IF(AND($D909=1,$E909=1),VLOOKUP($C909,Sheet2!$A:$J,4,0),IF($E909=2,INDEX(Sheet2!H:H,MATCH($C909,Sheet2!$A:$A,0)),G908))</f>
        <v>2402</v>
      </c>
      <c r="H909" s="3">
        <f>IF(AND($D909=1,$E909=1),VLOOKUP($C909,Sheet2!$A:$J,5,0),IF($E909=2,INDEX(Sheet2!I:I,MATCH($C909,Sheet2!$A:$A,0)),H908))</f>
        <v>2403</v>
      </c>
      <c r="I909" s="3">
        <f>IF(AND($D909=1,$E909=1),VLOOKUP($C909,Sheet2!$A:$J,6,0),IF($E909=2,INDEX(Sheet2!J:J,MATCH($C909,Sheet2!$A:$A,0)),I908))</f>
        <v>0</v>
      </c>
      <c r="K909" s="31">
        <v>0</v>
      </c>
      <c r="L909" s="31">
        <v>0</v>
      </c>
      <c r="M909" s="31">
        <v>0</v>
      </c>
      <c r="N909" s="27">
        <f>VLOOKUP(B909,Sheet5!$D:$G,3,0)</f>
        <v>8</v>
      </c>
      <c r="O909" s="27">
        <f>VLOOKUP(B909,Sheet5!$D:$G,4,0)</f>
        <v>64</v>
      </c>
      <c r="P909" s="27" t="s">
        <v>54</v>
      </c>
      <c r="Q909" s="27">
        <f>IFERROR(VLOOKUP(R909,Sheet2!V:X,3,FALSE),VLOOKUP(B909,Sheet5!D:H,5,0))</f>
        <v>340020006</v>
      </c>
      <c r="R909" s="27" t="str">
        <f>IF($E909=2,INDEX(Sheet2!P:P,MATCH($C909,Sheet2!$A:$A,0)),INDEX(Sheet2!$AB:$AB,MATCH($N909,Sheet2!$AA:$AA,0)))</f>
        <v>攻击强化</v>
      </c>
      <c r="S909" s="27" t="str">
        <f>IF($E909=2,INDEX(Sheet2!Q:Q,MATCH($C909,Sheet2!$A:$A,0)),IF(OR(N909=3,N909=8,N909=13,,N909=38),INDEX(Sheet2!$AC:$AC,MATCH($N909,Sheet2!$AA:$AA,0))&amp;O909,INDEX(Sheet2!$AC:$AC,MATCH($N909,Sheet2!$AA:$AA,0))&amp;(O909/10)&amp;"%"))</f>
        <v>觉醒后基础攻击力增加64</v>
      </c>
      <c r="T909" s="3" t="str">
        <f>INDEX(Sheet6!G:G,MATCH(B909,Sheet6!A:A,0))</f>
        <v>1210007,4|1430003,1</v>
      </c>
      <c r="U909" s="3">
        <v>1120001</v>
      </c>
      <c r="V909" s="3">
        <f>INDEX(Sheet6!H:H,MATCH(B909,Sheet6!A:A,0))</f>
        <v>12450</v>
      </c>
      <c r="W909" s="23">
        <v>0</v>
      </c>
      <c r="X909" s="3" t="s">
        <v>1380</v>
      </c>
      <c r="Y909" s="23">
        <v>1120001</v>
      </c>
      <c r="Z909" s="23">
        <v>83000</v>
      </c>
      <c r="AA909" s="27" t="str">
        <f>IF($E909=2,INDEX(Sheet2!Q:Q,MATCH($C909,Sheet2!$A:$A,0)),IF(OR(N909=3,N909=8,N909=13,,N909=38),INDEX(Sheet2!$AC:$AC,MATCH($N909,Sheet2!$AA:$AA,0))&amp;O909,INDEX(Sheet2!$AC:$AC,MATCH($N909,Sheet2!$AA:$AA,0))&amp;(O909/10)&amp;"%"))</f>
        <v>觉醒后基础攻击力增加64</v>
      </c>
    </row>
    <row r="910" spans="1:27">
      <c r="A910" s="23" t="s">
        <v>53</v>
      </c>
      <c r="B910" s="23">
        <f t="shared" si="50"/>
        <v>2409</v>
      </c>
      <c r="C910" s="3">
        <v>24</v>
      </c>
      <c r="D910" s="3">
        <v>9</v>
      </c>
      <c r="E910" s="3">
        <f t="shared" si="49"/>
        <v>1</v>
      </c>
      <c r="F910" s="3">
        <f>IF(AND($D910=1,$E910=1),VLOOKUP($C910,Sheet2!$A:$J,3,0),IF($E910=2,INDEX(Sheet2!G:G,MATCH($C910,Sheet2!$A:$A,0)),F909))</f>
        <v>2401</v>
      </c>
      <c r="G910" s="3">
        <f>IF(AND($D910=1,$E910=1),VLOOKUP($C910,Sheet2!$A:$J,4,0),IF($E910=2,INDEX(Sheet2!H:H,MATCH($C910,Sheet2!$A:$A,0)),G909))</f>
        <v>2402</v>
      </c>
      <c r="H910" s="3">
        <f>IF(AND($D910=1,$E910=1),VLOOKUP($C910,Sheet2!$A:$J,5,0),IF($E910=2,INDEX(Sheet2!I:I,MATCH($C910,Sheet2!$A:$A,0)),H909))</f>
        <v>2403</v>
      </c>
      <c r="I910" s="3">
        <f>IF(AND($D910=1,$E910=1),VLOOKUP($C910,Sheet2!$A:$J,6,0),IF($E910=2,INDEX(Sheet2!J:J,MATCH($C910,Sheet2!$A:$A,0)),I909))</f>
        <v>0</v>
      </c>
      <c r="K910" s="31">
        <v>0</v>
      </c>
      <c r="L910" s="31">
        <v>0</v>
      </c>
      <c r="M910" s="31">
        <v>0</v>
      </c>
      <c r="N910" s="27">
        <f>VLOOKUP(B910,Sheet5!$D:$G,3,0)</f>
        <v>3</v>
      </c>
      <c r="O910" s="27">
        <f>VLOOKUP(B910,Sheet5!$D:$G,4,0)</f>
        <v>384</v>
      </c>
      <c r="P910" s="27" t="s">
        <v>55</v>
      </c>
      <c r="Q910" s="27">
        <f>IFERROR(VLOOKUP(R910,Sheet2!V:X,3,FALSE),VLOOKUP(B910,Sheet5!D:H,5,0))</f>
        <v>340020009</v>
      </c>
      <c r="R910" s="27" t="str">
        <f>IF(E910=2,INDEX(Sheet2!P:P,MATCH(C910,Sheet2!A:A,0)),INDEX(Sheet2!AB:AB,MATCH(N910,Sheet2!AA:AA,0)))</f>
        <v>生命强化</v>
      </c>
      <c r="S910" s="27" t="str">
        <f>IF($E910=2,INDEX(Sheet2!Q:Q,MATCH($C910,Sheet2!$A:$A,0)),IF(OR(N910=3,N910=8,N910=13,,N910=38),INDEX(Sheet2!$AC:$AC,MATCH($N910,Sheet2!$AA:$AA,0))&amp;O910,INDEX(Sheet2!$AC:$AC,MATCH($N910,Sheet2!$AA:$AA,0))&amp;(O910/10)&amp;"%"))</f>
        <v>觉醒后基础生命上限增加384</v>
      </c>
      <c r="T910" s="3" t="str">
        <f>INDEX(Sheet6!G:G,MATCH(B910,Sheet6!A:A,0))</f>
        <v>1210007,5|1430003,2</v>
      </c>
      <c r="U910" s="3">
        <v>1120001</v>
      </c>
      <c r="V910" s="3">
        <f>INDEX(Sheet6!H:H,MATCH(B910,Sheet6!A:A,0))</f>
        <v>14400</v>
      </c>
      <c r="W910" s="23">
        <v>0</v>
      </c>
      <c r="X910" s="3" t="s">
        <v>1381</v>
      </c>
      <c r="Y910" s="23">
        <v>1120001</v>
      </c>
      <c r="Z910" s="23">
        <v>96000</v>
      </c>
      <c r="AA910" s="27" t="str">
        <f>IF($E910=2,INDEX(Sheet2!Q:Q,MATCH($C910,Sheet2!$A:$A,0)),IF(OR(N910=3,N910=8,N910=13,,N910=38),INDEX(Sheet2!$AC:$AC,MATCH($N910,Sheet2!$AA:$AA,0))&amp;O910,INDEX(Sheet2!$AC:$AC,MATCH($N910,Sheet2!$AA:$AA,0))&amp;(O910/10)&amp;"%"))</f>
        <v>觉醒后基础生命上限增加384</v>
      </c>
    </row>
    <row r="911" spans="1:27">
      <c r="A911" s="23" t="s">
        <v>53</v>
      </c>
      <c r="B911" s="23">
        <f t="shared" si="50"/>
        <v>2410</v>
      </c>
      <c r="C911" s="3">
        <v>24</v>
      </c>
      <c r="D911" s="3">
        <v>10</v>
      </c>
      <c r="E911" s="3">
        <f t="shared" si="49"/>
        <v>1</v>
      </c>
      <c r="F911" s="3">
        <f>IF(AND($D911=1,$E911=1),VLOOKUP($C911,Sheet2!$A:$J,3,0),IF($E911=2,INDEX(Sheet2!G:G,MATCH($C911,Sheet2!$A:$A,0)),F910))</f>
        <v>2401</v>
      </c>
      <c r="G911" s="3">
        <f>IF(AND($D911=1,$E911=1),VLOOKUP($C911,Sheet2!$A:$J,4,0),IF($E911=2,INDEX(Sheet2!H:H,MATCH($C911,Sheet2!$A:$A,0)),G910))</f>
        <v>2402</v>
      </c>
      <c r="H911" s="3">
        <f>IF(AND($D911=1,$E911=1),VLOOKUP($C911,Sheet2!$A:$J,5,0),IF($E911=2,INDEX(Sheet2!I:I,MATCH($C911,Sheet2!$A:$A,0)),H910))</f>
        <v>2403</v>
      </c>
      <c r="I911" s="3">
        <f>IF(AND($D911=1,$E911=1),VLOOKUP($C911,Sheet2!$A:$J,6,0),IF($E911=2,INDEX(Sheet2!J:J,MATCH($C911,Sheet2!$A:$A,0)),I910))</f>
        <v>0</v>
      </c>
      <c r="K911" s="31">
        <v>0</v>
      </c>
      <c r="L911" s="31">
        <v>0</v>
      </c>
      <c r="M911" s="31">
        <v>0</v>
      </c>
      <c r="N911" s="27">
        <f>VLOOKUP(B911,Sheet5!$D:$G,3,0)</f>
        <v>3</v>
      </c>
      <c r="O911" s="27">
        <f>VLOOKUP(B911,Sheet5!$D:$G,4,0)</f>
        <v>384</v>
      </c>
      <c r="P911" s="27" t="s">
        <v>56</v>
      </c>
      <c r="Q911" s="27">
        <f>IFERROR(VLOOKUP(R911,Sheet2!V:X,3,FALSE),VLOOKUP(B911,Sheet5!D:H,5,0))</f>
        <v>340020009</v>
      </c>
      <c r="R911" s="27" t="str">
        <f>IF(E911=2,INDEX(Sheet2!P:P,MATCH(C911,Sheet2!A:A,0)),INDEX(Sheet2!AB:AB,MATCH(N911,Sheet2!AA:AA,0)))</f>
        <v>生命强化</v>
      </c>
      <c r="S911" s="27" t="str">
        <f>IF($E911=2,INDEX(Sheet2!Q:Q,MATCH($C911,Sheet2!$A:$A,0)),IF(OR(N911=3,N911=8,N911=13,,N911=38),INDEX(Sheet2!$AC:$AC,MATCH($N911,Sheet2!$AA:$AA,0))&amp;O911,INDEX(Sheet2!$AC:$AC,MATCH($N911,Sheet2!$AA:$AA,0))&amp;(O911/10)&amp;"%"))</f>
        <v>觉醒后基础生命上限增加384</v>
      </c>
      <c r="T911" s="3" t="str">
        <f>INDEX(Sheet6!G:G,MATCH(B911,Sheet6!A:A,0))</f>
        <v>1210007,7|1430003,3</v>
      </c>
      <c r="U911" s="3">
        <v>1120001</v>
      </c>
      <c r="V911" s="3">
        <f>INDEX(Sheet6!H:H,MATCH(B911,Sheet6!A:A,0))</f>
        <v>21600</v>
      </c>
      <c r="W911" s="23">
        <v>0</v>
      </c>
      <c r="X911" s="3" t="s">
        <v>1382</v>
      </c>
      <c r="Y911" s="23">
        <v>1120001</v>
      </c>
      <c r="Z911" s="23">
        <v>144000</v>
      </c>
      <c r="AA911" s="27" t="str">
        <f>IF($E911=2,INDEX(Sheet2!Q:Q,MATCH($C911,Sheet2!$A:$A,0)),IF(OR(N911=3,N911=8,N911=13,,N911=38),INDEX(Sheet2!$AC:$AC,MATCH($N911,Sheet2!$AA:$AA,0))&amp;O911,INDEX(Sheet2!$AC:$AC,MATCH($N911,Sheet2!$AA:$AA,0))&amp;(O911/10)&amp;"%"))</f>
        <v>觉醒后基础生命上限增加384</v>
      </c>
    </row>
    <row r="912" spans="1:27">
      <c r="A912" s="23" t="s">
        <v>53</v>
      </c>
      <c r="B912" s="23">
        <f t="shared" si="50"/>
        <v>2411</v>
      </c>
      <c r="C912" s="3">
        <v>24</v>
      </c>
      <c r="D912" s="3">
        <v>11</v>
      </c>
      <c r="E912" s="3">
        <f t="shared" si="49"/>
        <v>1</v>
      </c>
      <c r="F912" s="3">
        <f>IF(AND($D912=1,$E912=1),VLOOKUP($C912,Sheet2!$A:$J,3,0),IF($E912=2,INDEX(Sheet2!G:G,MATCH($C912,Sheet2!$A:$A,0)),F911))</f>
        <v>2401</v>
      </c>
      <c r="G912" s="3">
        <f>IF(AND($D912=1,$E912=1),VLOOKUP($C912,Sheet2!$A:$J,4,0),IF($E912=2,INDEX(Sheet2!H:H,MATCH($C912,Sheet2!$A:$A,0)),G911))</f>
        <v>2402</v>
      </c>
      <c r="H912" s="3">
        <f>IF(AND($D912=1,$E912=1),VLOOKUP($C912,Sheet2!$A:$J,5,0),IF($E912=2,INDEX(Sheet2!I:I,MATCH($C912,Sheet2!$A:$A,0)),H911))</f>
        <v>2403</v>
      </c>
      <c r="I912" s="3">
        <f>IF(AND($D912=1,$E912=1),VLOOKUP($C912,Sheet2!$A:$J,6,0),IF($E912=2,INDEX(Sheet2!J:J,MATCH($C912,Sheet2!$A:$A,0)),I911))</f>
        <v>0</v>
      </c>
      <c r="K912" s="31">
        <v>0</v>
      </c>
      <c r="L912" s="31">
        <v>0</v>
      </c>
      <c r="M912" s="31">
        <v>0</v>
      </c>
      <c r="N912" s="27">
        <f>VLOOKUP(B912,Sheet5!$D:$G,3,0)</f>
        <v>33</v>
      </c>
      <c r="O912" s="27">
        <f>VLOOKUP(B912,Sheet5!$D:$G,4,0)</f>
        <v>32</v>
      </c>
      <c r="P912" s="27" t="s">
        <v>57</v>
      </c>
      <c r="Q912" s="27">
        <f>IFERROR(VLOOKUP(R912,Sheet2!V:X,3,FALSE),VLOOKUP(B912,Sheet5!D:H,5,0))</f>
        <v>340020003</v>
      </c>
      <c r="R912" s="27" t="str">
        <f>IF(E912=2,INDEX(Sheet2!P:P,MATCH(C912,Sheet2!A:A,0)),INDEX(Sheet2!AB:AB,MATCH(N912,Sheet2!AA:AA,0)))</f>
        <v>抵抗强化</v>
      </c>
      <c r="S912" s="27" t="str">
        <f>IF($E912=2,INDEX(Sheet2!Q:Q,MATCH($C912,Sheet2!$A:$A,0)),IF(OR(N912=3,N912=8,N912=13,,N912=38),INDEX(Sheet2!$AC:$AC,MATCH($N912,Sheet2!$AA:$AA,0))&amp;O912,INDEX(Sheet2!$AC:$AC,MATCH($N912,Sheet2!$AA:$AA,0))&amp;(O912/10)&amp;"%"))</f>
        <v>觉醒后基础效果抵抗增加3.2%</v>
      </c>
      <c r="T912" s="3" t="str">
        <f>INDEX(Sheet6!G:G,MATCH(B912,Sheet6!A:A,0))</f>
        <v>1210007,10|1430003,4</v>
      </c>
      <c r="U912" s="3">
        <v>1120001</v>
      </c>
      <c r="V912" s="3">
        <f>INDEX(Sheet6!H:H,MATCH(B912,Sheet6!A:A,0))</f>
        <v>32250</v>
      </c>
      <c r="W912" s="23">
        <v>0</v>
      </c>
      <c r="X912" s="3" t="s">
        <v>1383</v>
      </c>
      <c r="Y912" s="23">
        <v>1120001</v>
      </c>
      <c r="Z912" s="23">
        <v>215000</v>
      </c>
      <c r="AA912" s="27" t="str">
        <f>IF($E912=2,INDEX(Sheet2!Q:Q,MATCH($C912,Sheet2!$A:$A,0)),IF(OR(N912=3,N912=8,N912=13,,N912=38),INDEX(Sheet2!$AC:$AC,MATCH($N912,Sheet2!$AA:$AA,0))&amp;O912,INDEX(Sheet2!$AC:$AC,MATCH($N912,Sheet2!$AA:$AA,0))&amp;(O912/10)&amp;"%"))</f>
        <v>觉醒后基础效果抵抗增加3.2%</v>
      </c>
    </row>
    <row r="913" spans="1:27">
      <c r="A913" s="23" t="s">
        <v>53</v>
      </c>
      <c r="B913" s="23">
        <f t="shared" si="50"/>
        <v>2412</v>
      </c>
      <c r="C913" s="3">
        <v>24</v>
      </c>
      <c r="D913" s="3">
        <v>12</v>
      </c>
      <c r="E913" s="3">
        <f t="shared" si="49"/>
        <v>1</v>
      </c>
      <c r="F913" s="3">
        <f>IF(AND($D913=1,$E913=1),VLOOKUP($C913,Sheet2!$A:$J,3,0),IF($E913=2,INDEX(Sheet2!G:G,MATCH($C913,Sheet2!$A:$A,0)),F912))</f>
        <v>2401</v>
      </c>
      <c r="G913" s="3">
        <f>IF(AND($D913=1,$E913=1),VLOOKUP($C913,Sheet2!$A:$J,4,0),IF($E913=2,INDEX(Sheet2!H:H,MATCH($C913,Sheet2!$A:$A,0)),G912))</f>
        <v>2402</v>
      </c>
      <c r="H913" s="3">
        <f>IF(AND($D913=1,$E913=1),VLOOKUP($C913,Sheet2!$A:$J,5,0),IF($E913=2,INDEX(Sheet2!I:I,MATCH($C913,Sheet2!$A:$A,0)),H912))</f>
        <v>2403</v>
      </c>
      <c r="I913" s="3">
        <f>IF(AND($D913=1,$E913=1),VLOOKUP($C913,Sheet2!$A:$J,6,0),IF($E913=2,INDEX(Sheet2!J:J,MATCH($C913,Sheet2!$A:$A,0)),I912))</f>
        <v>0</v>
      </c>
      <c r="K913" s="31">
        <v>0</v>
      </c>
      <c r="L913" s="31">
        <v>0</v>
      </c>
      <c r="M913" s="31">
        <v>0</v>
      </c>
      <c r="N913" s="27">
        <f>VLOOKUP(B913,Sheet5!$D:$G,3,0)</f>
        <v>3</v>
      </c>
      <c r="O913" s="27">
        <f>VLOOKUP(B913,Sheet5!$D:$G,4,0)</f>
        <v>768</v>
      </c>
      <c r="P913" s="27" t="s">
        <v>58</v>
      </c>
      <c r="Q913" s="27">
        <f>IFERROR(VLOOKUP(R913,Sheet2!V:X,3,FALSE),VLOOKUP(B913,Sheet5!D:H,5,0))</f>
        <v>340020010</v>
      </c>
      <c r="R913" s="27" t="str">
        <f>IF(E913=2,INDEX(Sheet2!P:P,MATCH(C913,Sheet2!A:A,0)),INDEX(Sheet2!AB:AB,MATCH(N913,Sheet2!AA:AA,0)))</f>
        <v>生命强化</v>
      </c>
      <c r="S913" s="27" t="str">
        <f>IF($E913=2,INDEX(Sheet2!Q:Q,MATCH($C913,Sheet2!$A:$A,0)),IF(OR(N913=3,N913=8,N913=13,,N913=38),INDEX(Sheet2!$AC:$AC,MATCH($N913,Sheet2!$AA:$AA,0))&amp;O913,INDEX(Sheet2!$AC:$AC,MATCH($N913,Sheet2!$AA:$AA,0))&amp;(O913/10)&amp;"%"))</f>
        <v>觉醒后基础生命上限增加768</v>
      </c>
      <c r="T913" s="3" t="str">
        <f>INDEX(Sheet6!G:G,MATCH(B913,Sheet6!A:A,0))</f>
        <v>1210007,12|1430003,5</v>
      </c>
      <c r="U913" s="3">
        <v>1120001</v>
      </c>
      <c r="V913" s="3">
        <f>INDEX(Sheet6!H:H,MATCH(B913,Sheet6!A:A,0))</f>
        <v>45000</v>
      </c>
      <c r="W913" s="23">
        <v>0</v>
      </c>
      <c r="X913" s="3" t="s">
        <v>1384</v>
      </c>
      <c r="Y913" s="23">
        <v>1120001</v>
      </c>
      <c r="Z913" s="23">
        <v>300000</v>
      </c>
      <c r="AA913" s="27" t="str">
        <f>IF($E913=2,INDEX(Sheet2!Q:Q,MATCH($C913,Sheet2!$A:$A,0)),IF(OR(N913=3,N913=8,N913=13,,N913=38),INDEX(Sheet2!$AC:$AC,MATCH($N913,Sheet2!$AA:$AA,0))&amp;O913,INDEX(Sheet2!$AC:$AC,MATCH($N913,Sheet2!$AA:$AA,0))&amp;(O913/10)&amp;"%"))</f>
        <v>觉醒后基础生命上限增加768</v>
      </c>
    </row>
    <row r="914" spans="1:27">
      <c r="A914" s="23" t="s">
        <v>53</v>
      </c>
      <c r="B914" s="23">
        <f t="shared" si="50"/>
        <v>2413</v>
      </c>
      <c r="C914" s="3">
        <v>24</v>
      </c>
      <c r="D914" s="3">
        <v>13</v>
      </c>
      <c r="E914" s="3">
        <f t="shared" si="49"/>
        <v>1</v>
      </c>
      <c r="F914" s="3">
        <f>IF(AND($D914=1,$E914=1),VLOOKUP($C914,Sheet2!$A:$J,3,0),IF($E914=2,INDEX(Sheet2!G:G,MATCH($C914,Sheet2!$A:$A,0)),F913))</f>
        <v>2401</v>
      </c>
      <c r="G914" s="3">
        <f>IF(AND($D914=1,$E914=1),VLOOKUP($C914,Sheet2!$A:$J,4,0),IF($E914=2,INDEX(Sheet2!H:H,MATCH($C914,Sheet2!$A:$A,0)),G913))</f>
        <v>2402</v>
      </c>
      <c r="H914" s="3">
        <f>IF(AND($D914=1,$E914=1),VLOOKUP($C914,Sheet2!$A:$J,5,0),IF($E914=2,INDEX(Sheet2!I:I,MATCH($C914,Sheet2!$A:$A,0)),H913))</f>
        <v>2403</v>
      </c>
      <c r="I914" s="3">
        <f>IF(AND($D914=1,$E914=1),VLOOKUP($C914,Sheet2!$A:$J,6,0),IF($E914=2,INDEX(Sheet2!J:J,MATCH($C914,Sheet2!$A:$A,0)),I913))</f>
        <v>0</v>
      </c>
      <c r="K914" s="31">
        <v>0</v>
      </c>
      <c r="L914" s="31">
        <v>0</v>
      </c>
      <c r="M914" s="31">
        <v>0</v>
      </c>
      <c r="N914" s="27">
        <f>VLOOKUP(B914,Sheet5!$D:$G,3,0)</f>
        <v>8</v>
      </c>
      <c r="O914" s="27">
        <f>VLOOKUP(B914,Sheet5!$D:$G,4,0)</f>
        <v>128</v>
      </c>
      <c r="P914" s="27" t="s">
        <v>59</v>
      </c>
      <c r="Q914" s="27">
        <f>IFERROR(VLOOKUP(R914,Sheet2!V:X,3,FALSE),VLOOKUP(B914,Sheet5!D:H,5,0))</f>
        <v>340020007</v>
      </c>
      <c r="R914" s="27" t="str">
        <f>IF(E914=2,INDEX(Sheet2!P:P,MATCH(C914,Sheet2!A:A,0)),INDEX(Sheet2!AB:AB,MATCH(N914,Sheet2!AA:AA,0)))</f>
        <v>攻击强化</v>
      </c>
      <c r="S914" s="27" t="str">
        <f>IF($E914=2,INDEX(Sheet2!Q:Q,MATCH($C914,Sheet2!$A:$A,0)),IF(OR(N914=3,N914=8,N914=13,,N914=38),INDEX(Sheet2!$AC:$AC,MATCH($N914,Sheet2!$AA:$AA,0))&amp;O914,INDEX(Sheet2!$AC:$AC,MATCH($N914,Sheet2!$AA:$AA,0))&amp;(O914/10)&amp;"%"))</f>
        <v>觉醒后基础攻击力增加128</v>
      </c>
      <c r="T914" s="3" t="str">
        <f>INDEX(Sheet6!G:G,MATCH(B914,Sheet6!A:A,0))</f>
        <v>1210007,14|1430003,6</v>
      </c>
      <c r="U914" s="3">
        <v>1120001</v>
      </c>
      <c r="V914" s="3">
        <f>INDEX(Sheet6!H:H,MATCH(B914,Sheet6!A:A,0))</f>
        <v>61800</v>
      </c>
      <c r="W914" s="23">
        <v>0</v>
      </c>
      <c r="X914" s="3" t="s">
        <v>1385</v>
      </c>
      <c r="Y914" s="23">
        <v>1120001</v>
      </c>
      <c r="Z914" s="23">
        <v>412000</v>
      </c>
      <c r="AA914" s="27" t="str">
        <f>IF($E914=2,INDEX(Sheet2!Q:Q,MATCH($C914,Sheet2!$A:$A,0)),IF(OR(N914=3,N914=8,N914=13,,N914=38),INDEX(Sheet2!$AC:$AC,MATCH($N914,Sheet2!$AA:$AA,0))&amp;O914,INDEX(Sheet2!$AC:$AC,MATCH($N914,Sheet2!$AA:$AA,0))&amp;(O914/10)&amp;"%"))</f>
        <v>觉醒后基础攻击力增加128</v>
      </c>
    </row>
    <row r="915" spans="1:27">
      <c r="A915" s="23" t="s">
        <v>53</v>
      </c>
      <c r="B915" s="23">
        <f t="shared" si="50"/>
        <v>2414</v>
      </c>
      <c r="C915" s="3">
        <v>24</v>
      </c>
      <c r="D915" s="3">
        <v>14</v>
      </c>
      <c r="E915" s="3">
        <f t="shared" si="49"/>
        <v>2</v>
      </c>
      <c r="F915" s="3">
        <f>IF(AND($D915=1,$E915=1),VLOOKUP($C915,Sheet2!$A:$J,3,0),IF($E915=2,INDEX(Sheet2!G:G,MATCH($C915,Sheet2!$A:$A,0)+1),F914))</f>
        <v>2401</v>
      </c>
      <c r="G915" s="3">
        <f>IF(AND($D915=1,$E915=1),VLOOKUP($C915,Sheet2!$A:$J,4,0),IF($E915=2,INDEX(Sheet2!H:H,MATCH($C915,Sheet2!$A:$A,0)+1),G914))</f>
        <v>2402</v>
      </c>
      <c r="H915" s="3">
        <f>IF(AND($D915=1,$E915=1),VLOOKUP($C915,Sheet2!$A:$J,5,0),IF($E915=2,INDEX(Sheet2!I:I,MATCH($C915,Sheet2!$A:$A,0)+1),H914))</f>
        <v>2406</v>
      </c>
      <c r="I915" s="3">
        <f>IF(AND($D915=1,$E915=1),VLOOKUP($C915,Sheet2!$A:$J,6,0),IF($E915=2,INDEX(Sheet2!J:J,MATCH($C915,Sheet2!$A:$A,0)+1),I914))</f>
        <v>0</v>
      </c>
      <c r="K915" s="31">
        <v>0</v>
      </c>
      <c r="L915" s="31">
        <v>0</v>
      </c>
      <c r="M915" s="31">
        <v>0</v>
      </c>
      <c r="N915" s="27">
        <f>VLOOKUP(B915,Sheet5!$D:$G,3,0)</f>
        <v>0</v>
      </c>
      <c r="O915" s="27">
        <f>VLOOKUP(B915,Sheet5!$D:$G,4,0)</f>
        <v>0</v>
      </c>
      <c r="P915" s="27" t="s">
        <v>60</v>
      </c>
      <c r="Q915" s="27">
        <f>IFERROR(VLOOKUP(R915,Sheet2!V:X,3,FALSE),VLOOKUP(B915,Sheet5!D:H,5,0))</f>
        <v>311002403</v>
      </c>
      <c r="R915" s="27" t="str">
        <f>IF(E915=2,INDEX(Sheet2!P:P,MATCH(C915,Sheet2!A:A,0)+1),INDEX(Sheet2!AB:AB,MATCH(N915,Sheet2!AA:AA,0)))</f>
        <v>睫毛夹连击</v>
      </c>
      <c r="S915" s="27" t="s">
        <v>2374</v>
      </c>
      <c r="T915" s="3" t="str">
        <f>INDEX(Sheet6!G:G,MATCH(B915,Sheet6!A:A,0))</f>
        <v>1430005,1</v>
      </c>
      <c r="U915" s="3">
        <v>1120001</v>
      </c>
      <c r="V915" s="3">
        <f>INDEX(Sheet6!H:H,MATCH(B915,Sheet6!A:A,0))</f>
        <v>83400</v>
      </c>
      <c r="W915" s="23">
        <v>0</v>
      </c>
      <c r="X915" s="3" t="s">
        <v>1386</v>
      </c>
      <c r="Y915" s="23">
        <v>1120001</v>
      </c>
      <c r="Z915" s="23">
        <v>556000</v>
      </c>
      <c r="AA915" s="27" t="str">
        <f>IF($E915=2,INDEX(Sheet2!Q:Q,MATCH($C915,Sheet2!$A:$A,0)+1),IF(OR(N915=3,N915=8,N915=13,,N915=38),INDEX(Sheet2!$AC:$AC,MATCH($N915,Sheet2!$AA:$AA,0))&amp;O915,INDEX(Sheet2!$AC:$AC,MATCH($N915,Sheet2!$AA:$AA,0))&amp;(O915/10)&amp;"%"))</f>
        <v>对1名敌人造成攻击力&lt;color=#e56000&gt;95%&lt;/color&gt;的伤害，如当前行动条上存在&lt;color=#f2b600&gt;AT BONUS&lt;/color&gt;，则睫毛会再次使用睫毛夹连击随机攻击敌人（攻击次数为当前行动条&lt;color=#f2b600&gt;AT BONUS&lt;/color&gt;的数量，最多3次）</v>
      </c>
    </row>
    <row r="916" spans="1:27">
      <c r="A916" s="23" t="s">
        <v>53</v>
      </c>
      <c r="B916" s="23">
        <f t="shared" si="50"/>
        <v>2415</v>
      </c>
      <c r="C916" s="3">
        <v>24</v>
      </c>
      <c r="D916" s="3">
        <v>15</v>
      </c>
      <c r="E916" s="3">
        <f t="shared" si="49"/>
        <v>1</v>
      </c>
      <c r="F916" s="3">
        <f>IF(AND($D916=1,$E916=1),VLOOKUP($C916,Sheet2!$A:$J,3,0),IF($E916=2,INDEX(Sheet2!G:G,MATCH($C916,Sheet2!$A:$A,0)+1),F915))</f>
        <v>2401</v>
      </c>
      <c r="G916" s="3">
        <f>IF(AND($D916=1,$E916=1),VLOOKUP($C916,Sheet2!$A:$J,4,0),IF($E916=2,INDEX(Sheet2!H:H,MATCH($C916,Sheet2!$A:$A,0)+1),G915))</f>
        <v>2402</v>
      </c>
      <c r="H916" s="3">
        <f>IF(AND($D916=1,$E916=1),VLOOKUP($C916,Sheet2!$A:$J,5,0),IF($E916=2,INDEX(Sheet2!I:I,MATCH($C916,Sheet2!$A:$A,0)+1),H915))</f>
        <v>2406</v>
      </c>
      <c r="I916" s="3">
        <f>IF(AND($D916=1,$E916=1),VLOOKUP($C916,Sheet2!$A:$J,6,0),IF($E916=2,INDEX(Sheet2!J:J,MATCH($C916,Sheet2!$A:$A,0)+1),I915))</f>
        <v>0</v>
      </c>
      <c r="K916" s="31">
        <v>0</v>
      </c>
      <c r="L916" s="31">
        <v>0</v>
      </c>
      <c r="M916" s="31">
        <v>0</v>
      </c>
      <c r="N916" s="27">
        <f>VLOOKUP(B916,Sheet5!$D:$G,3,0)</f>
        <v>8</v>
      </c>
      <c r="O916" s="27">
        <f>VLOOKUP(B916,Sheet5!$D:$G,4,0)</f>
        <v>64</v>
      </c>
      <c r="P916" s="27" t="s">
        <v>54</v>
      </c>
      <c r="Q916" s="27">
        <f>IFERROR(VLOOKUP(R916,Sheet2!V:X,3,FALSE),VLOOKUP(B916,Sheet5!D:H,5,0))</f>
        <v>340020006</v>
      </c>
      <c r="R916" s="27" t="str">
        <f>IF($E916=2,INDEX(Sheet2!P:P,MATCH($C916,Sheet2!$A:$A,0)),INDEX(Sheet2!$AB:$AB,MATCH($N916,Sheet2!$AA:$AA,0)))</f>
        <v>攻击强化</v>
      </c>
      <c r="S916" s="27" t="str">
        <f>IF($E916=2,INDEX(Sheet2!Q:Q,MATCH($C916,Sheet2!$A:$A,0)),IF(OR(N916=3,N916=8,N916=13,,N916=38),INDEX(Sheet2!$AC:$AC,MATCH($N916,Sheet2!$AA:$AA,0))&amp;O916,INDEX(Sheet2!$AC:$AC,MATCH($N916,Sheet2!$AA:$AA,0))&amp;(O916/10)&amp;"%"))</f>
        <v>觉醒后基础攻击力增加64</v>
      </c>
      <c r="T916" s="3" t="str">
        <f>INDEX(Sheet6!G:G,MATCH(B916,Sheet6!A:A,0))</f>
        <v>1210007,5|1430003,3</v>
      </c>
      <c r="U916" s="3">
        <v>1120001</v>
      </c>
      <c r="V916" s="3">
        <f>INDEX(Sheet6!H:H,MATCH(B916,Sheet6!A:A,0))</f>
        <v>16600</v>
      </c>
      <c r="W916" s="23">
        <v>0</v>
      </c>
      <c r="X916" s="3" t="s">
        <v>1380</v>
      </c>
      <c r="Y916" s="23">
        <v>1120001</v>
      </c>
      <c r="Z916" s="23">
        <v>83000</v>
      </c>
      <c r="AA916" s="27" t="str">
        <f>IF($E916=2,INDEX(Sheet2!Q:Q,MATCH($C916,Sheet2!$A:$A,0)),IF(OR(N916=3,N916=8,N916=13,,N916=38),INDEX(Sheet2!$AC:$AC,MATCH($N916,Sheet2!$AA:$AA,0))&amp;O916,INDEX(Sheet2!$AC:$AC,MATCH($N916,Sheet2!$AA:$AA,0))&amp;(O916/10)&amp;"%"))</f>
        <v>觉醒后基础攻击力增加64</v>
      </c>
    </row>
    <row r="917" spans="1:27">
      <c r="A917" s="23" t="s">
        <v>53</v>
      </c>
      <c r="B917" s="23">
        <f t="shared" si="50"/>
        <v>2416</v>
      </c>
      <c r="C917" s="3">
        <v>24</v>
      </c>
      <c r="D917" s="3">
        <v>16</v>
      </c>
      <c r="E917" s="3">
        <f t="shared" si="49"/>
        <v>1</v>
      </c>
      <c r="F917" s="3">
        <f>IF(AND($D917=1,$E917=1),VLOOKUP($C917,Sheet2!$A:$J,3,0),IF($E917=2,INDEX(Sheet2!G:G,MATCH($C917,Sheet2!$A:$A,0)+1),F916))</f>
        <v>2401</v>
      </c>
      <c r="G917" s="3">
        <f>IF(AND($D917=1,$E917=1),VLOOKUP($C917,Sheet2!$A:$J,4,0),IF($E917=2,INDEX(Sheet2!H:H,MATCH($C917,Sheet2!$A:$A,0)+1),G916))</f>
        <v>2402</v>
      </c>
      <c r="H917" s="3">
        <f>IF(AND($D917=1,$E917=1),VLOOKUP($C917,Sheet2!$A:$J,5,0),IF($E917=2,INDEX(Sheet2!I:I,MATCH($C917,Sheet2!$A:$A,0)+1),H916))</f>
        <v>2406</v>
      </c>
      <c r="I917" s="3">
        <f>IF(AND($D917=1,$E917=1),VLOOKUP($C917,Sheet2!$A:$J,6,0),IF($E917=2,INDEX(Sheet2!J:J,MATCH($C917,Sheet2!$A:$A,0)+1),I916))</f>
        <v>0</v>
      </c>
      <c r="K917" s="31">
        <v>0</v>
      </c>
      <c r="L917" s="31">
        <v>0</v>
      </c>
      <c r="M917" s="31">
        <v>0</v>
      </c>
      <c r="N917" s="27">
        <f>VLOOKUP(B917,Sheet5!$D:$G,3,0)</f>
        <v>3</v>
      </c>
      <c r="O917" s="27">
        <f>VLOOKUP(B917,Sheet5!$D:$G,4,0)</f>
        <v>384</v>
      </c>
      <c r="P917" s="27" t="s">
        <v>55</v>
      </c>
      <c r="Q917" s="27">
        <f>IFERROR(VLOOKUP(R917,Sheet2!V:X,3,FALSE),VLOOKUP(B917,Sheet5!D:H,5,0))</f>
        <v>340020009</v>
      </c>
      <c r="R917" s="27" t="str">
        <f>IF(E917=2,INDEX(Sheet2!P:P,MATCH(C917,Sheet2!A:A,0)),INDEX(Sheet2!AB:AB,MATCH(N917,Sheet2!AA:AA,0)))</f>
        <v>生命强化</v>
      </c>
      <c r="S917" s="27" t="str">
        <f>IF($E917=2,INDEX(Sheet2!Q:Q,MATCH($C917,Sheet2!$A:$A,0)),IF(OR(N917=3,N917=8,N917=13,,N917=38),INDEX(Sheet2!$AC:$AC,MATCH($N917,Sheet2!$AA:$AA,0))&amp;O917,INDEX(Sheet2!$AC:$AC,MATCH($N917,Sheet2!$AA:$AA,0))&amp;(O917/10)&amp;"%"))</f>
        <v>觉醒后基础生命上限增加384</v>
      </c>
      <c r="T917" s="3" t="str">
        <f>INDEX(Sheet6!G:G,MATCH(B917,Sheet6!A:A,0))</f>
        <v>1210007,7|1430003,6</v>
      </c>
      <c r="U917" s="3">
        <v>1120001</v>
      </c>
      <c r="V917" s="3">
        <f>INDEX(Sheet6!H:H,MATCH(B917,Sheet6!A:A,0))</f>
        <v>19200</v>
      </c>
      <c r="W917" s="23">
        <v>0</v>
      </c>
      <c r="X917" s="3" t="s">
        <v>1381</v>
      </c>
      <c r="Y917" s="23">
        <v>1120001</v>
      </c>
      <c r="Z917" s="23">
        <v>96000</v>
      </c>
      <c r="AA917" s="27" t="str">
        <f>IF($E917=2,INDEX(Sheet2!Q:Q,MATCH($C917,Sheet2!$A:$A,0)),IF(OR(N917=3,N917=8,N917=13,,N917=38),INDEX(Sheet2!$AC:$AC,MATCH($N917,Sheet2!$AA:$AA,0))&amp;O917,INDEX(Sheet2!$AC:$AC,MATCH($N917,Sheet2!$AA:$AA,0))&amp;(O917/10)&amp;"%"))</f>
        <v>觉醒后基础生命上限增加384</v>
      </c>
    </row>
    <row r="918" spans="1:27">
      <c r="A918" s="23" t="s">
        <v>53</v>
      </c>
      <c r="B918" s="23">
        <f t="shared" si="50"/>
        <v>2417</v>
      </c>
      <c r="C918" s="3">
        <v>24</v>
      </c>
      <c r="D918" s="3">
        <v>17</v>
      </c>
      <c r="E918" s="3">
        <f t="shared" si="49"/>
        <v>1</v>
      </c>
      <c r="F918" s="3">
        <f>IF(AND($D918=1,$E918=1),VLOOKUP($C918,Sheet2!$A:$J,3,0),IF($E918=2,INDEX(Sheet2!G:G,MATCH($C918,Sheet2!$A:$A,0)+1),F917))</f>
        <v>2401</v>
      </c>
      <c r="G918" s="3">
        <f>IF(AND($D918=1,$E918=1),VLOOKUP($C918,Sheet2!$A:$J,4,0),IF($E918=2,INDEX(Sheet2!H:H,MATCH($C918,Sheet2!$A:$A,0)+1),G917))</f>
        <v>2402</v>
      </c>
      <c r="H918" s="3">
        <f>IF(AND($D918=1,$E918=1),VLOOKUP($C918,Sheet2!$A:$J,5,0),IF($E918=2,INDEX(Sheet2!I:I,MATCH($C918,Sheet2!$A:$A,0)+1),H917))</f>
        <v>2406</v>
      </c>
      <c r="I918" s="3">
        <f>IF(AND($D918=1,$E918=1),VLOOKUP($C918,Sheet2!$A:$J,6,0),IF($E918=2,INDEX(Sheet2!J:J,MATCH($C918,Sheet2!$A:$A,0)+1),I917))</f>
        <v>0</v>
      </c>
      <c r="K918" s="31">
        <v>0</v>
      </c>
      <c r="L918" s="31">
        <v>0</v>
      </c>
      <c r="M918" s="31">
        <v>0</v>
      </c>
      <c r="N918" s="27">
        <f>VLOOKUP(B918,Sheet5!$D:$G,3,0)</f>
        <v>3</v>
      </c>
      <c r="O918" s="27">
        <f>VLOOKUP(B918,Sheet5!$D:$G,4,0)</f>
        <v>384</v>
      </c>
      <c r="P918" s="27" t="s">
        <v>56</v>
      </c>
      <c r="Q918" s="27">
        <f>IFERROR(VLOOKUP(R918,Sheet2!V:X,3,FALSE),VLOOKUP(B918,Sheet5!D:H,5,0))</f>
        <v>340020009</v>
      </c>
      <c r="R918" s="27" t="str">
        <f>IF(E918=2,INDEX(Sheet2!P:P,MATCH(C918,Sheet2!A:A,0)),INDEX(Sheet2!AB:AB,MATCH(N918,Sheet2!AA:AA,0)))</f>
        <v>生命强化</v>
      </c>
      <c r="S918" s="27" t="str">
        <f>IF($E918=2,INDEX(Sheet2!Q:Q,MATCH($C918,Sheet2!$A:$A,0)),IF(OR(N918=3,N918=8,N918=13,,N918=38),INDEX(Sheet2!$AC:$AC,MATCH($N918,Sheet2!$AA:$AA,0))&amp;O918,INDEX(Sheet2!$AC:$AC,MATCH($N918,Sheet2!$AA:$AA,0))&amp;(O918/10)&amp;"%"))</f>
        <v>觉醒后基础生命上限增加384</v>
      </c>
      <c r="T918" s="3" t="str">
        <f>INDEX(Sheet6!G:G,MATCH(B918,Sheet6!A:A,0))</f>
        <v>1210007,9|1430003,9</v>
      </c>
      <c r="U918" s="3">
        <v>1120001</v>
      </c>
      <c r="V918" s="3">
        <f>INDEX(Sheet6!H:H,MATCH(B918,Sheet6!A:A,0))</f>
        <v>28800</v>
      </c>
      <c r="W918" s="23">
        <v>0</v>
      </c>
      <c r="X918" s="3" t="s">
        <v>1382</v>
      </c>
      <c r="Y918" s="23">
        <v>1120001</v>
      </c>
      <c r="Z918" s="23">
        <v>144000</v>
      </c>
      <c r="AA918" s="27" t="str">
        <f>IF($E918=2,INDEX(Sheet2!Q:Q,MATCH($C918,Sheet2!$A:$A,0)),IF(OR(N918=3,N918=8,N918=13,,N918=38),INDEX(Sheet2!$AC:$AC,MATCH($N918,Sheet2!$AA:$AA,0))&amp;O918,INDEX(Sheet2!$AC:$AC,MATCH($N918,Sheet2!$AA:$AA,0))&amp;(O918/10)&amp;"%"))</f>
        <v>觉醒后基础生命上限增加384</v>
      </c>
    </row>
    <row r="919" spans="1:27">
      <c r="A919" s="23" t="s">
        <v>53</v>
      </c>
      <c r="B919" s="23">
        <f t="shared" si="50"/>
        <v>2418</v>
      </c>
      <c r="C919" s="3">
        <v>24</v>
      </c>
      <c r="D919" s="3">
        <v>18</v>
      </c>
      <c r="E919" s="3">
        <f t="shared" si="49"/>
        <v>1</v>
      </c>
      <c r="F919" s="3">
        <f>IF(AND($D919=1,$E919=1),VLOOKUP($C919,Sheet2!$A:$J,3,0),IF($E919=2,INDEX(Sheet2!G:G,MATCH($C919,Sheet2!$A:$A,0)+1),F918))</f>
        <v>2401</v>
      </c>
      <c r="G919" s="3">
        <f>IF(AND($D919=1,$E919=1),VLOOKUP($C919,Sheet2!$A:$J,4,0),IF($E919=2,INDEX(Sheet2!H:H,MATCH($C919,Sheet2!$A:$A,0)+1),G918))</f>
        <v>2402</v>
      </c>
      <c r="H919" s="3">
        <f>IF(AND($D919=1,$E919=1),VLOOKUP($C919,Sheet2!$A:$J,5,0),IF($E919=2,INDEX(Sheet2!I:I,MATCH($C919,Sheet2!$A:$A,0)+1),H918))</f>
        <v>2406</v>
      </c>
      <c r="I919" s="3">
        <f>IF(AND($D919=1,$E919=1),VLOOKUP($C919,Sheet2!$A:$J,6,0),IF($E919=2,INDEX(Sheet2!J:J,MATCH($C919,Sheet2!$A:$A,0)+1),I918))</f>
        <v>0</v>
      </c>
      <c r="K919" s="31">
        <v>0</v>
      </c>
      <c r="L919" s="31">
        <v>0</v>
      </c>
      <c r="M919" s="31">
        <v>0</v>
      </c>
      <c r="N919" s="27">
        <f>VLOOKUP(B919,Sheet5!$D:$G,3,0)</f>
        <v>33</v>
      </c>
      <c r="O919" s="27">
        <f>VLOOKUP(B919,Sheet5!$D:$G,4,0)</f>
        <v>32</v>
      </c>
      <c r="P919" s="27" t="s">
        <v>57</v>
      </c>
      <c r="Q919" s="27">
        <f>IFERROR(VLOOKUP(R919,Sheet2!V:X,3,FALSE),VLOOKUP(B919,Sheet5!D:H,5,0))</f>
        <v>340020003</v>
      </c>
      <c r="R919" s="27" t="str">
        <f>IF(E919=2,INDEX(Sheet2!P:P,MATCH(C919,Sheet2!A:A,0)),INDEX(Sheet2!AB:AB,MATCH(N919,Sheet2!AA:AA,0)))</f>
        <v>抵抗强化</v>
      </c>
      <c r="S919" s="27" t="str">
        <f>IF($E919=2,INDEX(Sheet2!Q:Q,MATCH($C919,Sheet2!$A:$A,0)),IF(OR(N919=3,N919=8,N919=13,,N919=38),INDEX(Sheet2!$AC:$AC,MATCH($N919,Sheet2!$AA:$AA,0))&amp;O919,INDEX(Sheet2!$AC:$AC,MATCH($N919,Sheet2!$AA:$AA,0))&amp;(O919/10)&amp;"%"))</f>
        <v>觉醒后基础效果抵抗增加3.2%</v>
      </c>
      <c r="T919" s="3" t="str">
        <f>INDEX(Sheet6!G:G,MATCH(B919,Sheet6!A:A,0))</f>
        <v>1210007,13|1430003,12</v>
      </c>
      <c r="U919" s="3">
        <v>1120001</v>
      </c>
      <c r="V919" s="3">
        <f>INDEX(Sheet6!H:H,MATCH(B919,Sheet6!A:A,0))</f>
        <v>43000</v>
      </c>
      <c r="W919" s="23">
        <v>0</v>
      </c>
      <c r="X919" s="3" t="s">
        <v>1383</v>
      </c>
      <c r="Y919" s="23">
        <v>1120001</v>
      </c>
      <c r="Z919" s="23">
        <v>215000</v>
      </c>
      <c r="AA919" s="27" t="str">
        <f>IF($E919=2,INDEX(Sheet2!Q:Q,MATCH($C919,Sheet2!$A:$A,0)),IF(OR(N919=3,N919=8,N919=13,,N919=38),INDEX(Sheet2!$AC:$AC,MATCH($N919,Sheet2!$AA:$AA,0))&amp;O919,INDEX(Sheet2!$AC:$AC,MATCH($N919,Sheet2!$AA:$AA,0))&amp;(O919/10)&amp;"%"))</f>
        <v>觉醒后基础效果抵抗增加3.2%</v>
      </c>
    </row>
    <row r="920" spans="1:27">
      <c r="A920" s="23" t="s">
        <v>53</v>
      </c>
      <c r="B920" s="23">
        <f t="shared" si="50"/>
        <v>2419</v>
      </c>
      <c r="C920" s="3">
        <v>24</v>
      </c>
      <c r="D920" s="3">
        <v>19</v>
      </c>
      <c r="E920" s="3">
        <f t="shared" si="49"/>
        <v>1</v>
      </c>
      <c r="F920" s="3">
        <f>IF(AND($D920=1,$E920=1),VLOOKUP($C920,Sheet2!$A:$J,3,0),IF($E920=2,INDEX(Sheet2!G:G,MATCH($C920,Sheet2!$A:$A,0)+1),F919))</f>
        <v>2401</v>
      </c>
      <c r="G920" s="3">
        <f>IF(AND($D920=1,$E920=1),VLOOKUP($C920,Sheet2!$A:$J,4,0),IF($E920=2,INDEX(Sheet2!H:H,MATCH($C920,Sheet2!$A:$A,0)+1),G919))</f>
        <v>2402</v>
      </c>
      <c r="H920" s="3">
        <f>IF(AND($D920=1,$E920=1),VLOOKUP($C920,Sheet2!$A:$J,5,0),IF($E920=2,INDEX(Sheet2!I:I,MATCH($C920,Sheet2!$A:$A,0)+1),H919))</f>
        <v>2406</v>
      </c>
      <c r="I920" s="3">
        <f>IF(AND($D920=1,$E920=1),VLOOKUP($C920,Sheet2!$A:$J,6,0),IF($E920=2,INDEX(Sheet2!J:J,MATCH($C920,Sheet2!$A:$A,0)+1),I919))</f>
        <v>0</v>
      </c>
      <c r="K920" s="31">
        <v>0</v>
      </c>
      <c r="L920" s="31">
        <v>0</v>
      </c>
      <c r="M920" s="31">
        <v>0</v>
      </c>
      <c r="N920" s="27">
        <f>VLOOKUP(B920,Sheet5!$D:$G,3,0)</f>
        <v>3</v>
      </c>
      <c r="O920" s="27">
        <f>VLOOKUP(B920,Sheet5!$D:$G,4,0)</f>
        <v>768</v>
      </c>
      <c r="P920" s="27" t="s">
        <v>58</v>
      </c>
      <c r="Q920" s="27">
        <f>IFERROR(VLOOKUP(R920,Sheet2!V:X,3,FALSE),VLOOKUP(B920,Sheet5!D:H,5,0))</f>
        <v>340020010</v>
      </c>
      <c r="R920" s="27" t="str">
        <f>IF(E920=2,INDEX(Sheet2!P:P,MATCH(C920,Sheet2!A:A,0)),INDEX(Sheet2!AB:AB,MATCH(N920,Sheet2!AA:AA,0)))</f>
        <v>生命强化</v>
      </c>
      <c r="S920" s="27" t="str">
        <f>IF($E920=2,INDEX(Sheet2!Q:Q,MATCH($C920,Sheet2!$A:$A,0)),IF(OR(N920=3,N920=8,N920=13,,N920=38),INDEX(Sheet2!$AC:$AC,MATCH($N920,Sheet2!$AA:$AA,0))&amp;O920,INDEX(Sheet2!$AC:$AC,MATCH($N920,Sheet2!$AA:$AA,0))&amp;(O920/10)&amp;"%"))</f>
        <v>觉醒后基础生命上限增加768</v>
      </c>
      <c r="T920" s="3" t="str">
        <f>INDEX(Sheet6!G:G,MATCH(B920,Sheet6!A:A,0))</f>
        <v>1210007,16|1430003,15</v>
      </c>
      <c r="U920" s="3">
        <v>1120001</v>
      </c>
      <c r="V920" s="3">
        <f>INDEX(Sheet6!H:H,MATCH(B920,Sheet6!A:A,0))</f>
        <v>60000</v>
      </c>
      <c r="W920" s="23">
        <v>0</v>
      </c>
      <c r="X920" s="3" t="s">
        <v>1384</v>
      </c>
      <c r="Y920" s="23">
        <v>1120001</v>
      </c>
      <c r="Z920" s="23">
        <v>300000</v>
      </c>
      <c r="AA920" s="27" t="str">
        <f>IF($E920=2,INDEX(Sheet2!Q:Q,MATCH($C920,Sheet2!$A:$A,0)),IF(OR(N920=3,N920=8,N920=13,,N920=38),INDEX(Sheet2!$AC:$AC,MATCH($N920,Sheet2!$AA:$AA,0))&amp;O920,INDEX(Sheet2!$AC:$AC,MATCH($N920,Sheet2!$AA:$AA,0))&amp;(O920/10)&amp;"%"))</f>
        <v>觉醒后基础生命上限增加768</v>
      </c>
    </row>
    <row r="921" spans="1:27">
      <c r="A921" s="23" t="s">
        <v>53</v>
      </c>
      <c r="B921" s="23">
        <f t="shared" si="50"/>
        <v>2420</v>
      </c>
      <c r="C921" s="3">
        <v>24</v>
      </c>
      <c r="D921" s="3">
        <v>20</v>
      </c>
      <c r="E921" s="3">
        <f t="shared" si="49"/>
        <v>1</v>
      </c>
      <c r="F921" s="3">
        <f>IF(AND($D921=1,$E921=1),VLOOKUP($C921,Sheet2!$A:$J,3,0),IF($E921=2,INDEX(Sheet2!G:G,MATCH($C921,Sheet2!$A:$A,0)+1),F920))</f>
        <v>2401</v>
      </c>
      <c r="G921" s="3">
        <f>IF(AND($D921=1,$E921=1),VLOOKUP($C921,Sheet2!$A:$J,4,0),IF($E921=2,INDEX(Sheet2!H:H,MATCH($C921,Sheet2!$A:$A,0)+1),G920))</f>
        <v>2402</v>
      </c>
      <c r="H921" s="3">
        <f>IF(AND($D921=1,$E921=1),VLOOKUP($C921,Sheet2!$A:$J,5,0),IF($E921=2,INDEX(Sheet2!I:I,MATCH($C921,Sheet2!$A:$A,0)+1),H920))</f>
        <v>2406</v>
      </c>
      <c r="I921" s="3">
        <f>IF(AND($D921=1,$E921=1),VLOOKUP($C921,Sheet2!$A:$J,6,0),IF($E921=2,INDEX(Sheet2!J:J,MATCH($C921,Sheet2!$A:$A,0)+1),I920))</f>
        <v>0</v>
      </c>
      <c r="K921" s="31">
        <v>0</v>
      </c>
      <c r="L921" s="31">
        <v>0</v>
      </c>
      <c r="M921" s="31">
        <v>0</v>
      </c>
      <c r="N921" s="27">
        <f>VLOOKUP(B921,Sheet5!$D:$G,3,0)</f>
        <v>8</v>
      </c>
      <c r="O921" s="27">
        <f>VLOOKUP(B921,Sheet5!$D:$G,4,0)</f>
        <v>128</v>
      </c>
      <c r="P921" s="27" t="s">
        <v>59</v>
      </c>
      <c r="Q921" s="27">
        <f>IFERROR(VLOOKUP(R921,Sheet2!V:X,3,FALSE),VLOOKUP(B921,Sheet5!D:H,5,0))</f>
        <v>340020007</v>
      </c>
      <c r="R921" s="27" t="str">
        <f>IF(E921=2,INDEX(Sheet2!P:P,MATCH(C921,Sheet2!A:A,0)),INDEX(Sheet2!AB:AB,MATCH(N921,Sheet2!AA:AA,0)))</f>
        <v>攻击强化</v>
      </c>
      <c r="S921" s="27" t="str">
        <f>IF($E921=2,INDEX(Sheet2!Q:Q,MATCH($C921,Sheet2!$A:$A,0)),IF(OR(N921=3,N921=8,N921=13,,N921=38),INDEX(Sheet2!$AC:$AC,MATCH($N921,Sheet2!$AA:$AA,0))&amp;O921,INDEX(Sheet2!$AC:$AC,MATCH($N921,Sheet2!$AA:$AA,0))&amp;(O921/10)&amp;"%"))</f>
        <v>觉醒后基础攻击力增加128</v>
      </c>
      <c r="T921" s="3" t="str">
        <f>INDEX(Sheet6!G:G,MATCH(B921,Sheet6!A:A,0))</f>
        <v>1210007,19|1430003,18</v>
      </c>
      <c r="U921" s="3">
        <v>1120001</v>
      </c>
      <c r="V921" s="3">
        <f>INDEX(Sheet6!H:H,MATCH(B921,Sheet6!A:A,0))</f>
        <v>82400</v>
      </c>
      <c r="W921" s="23">
        <v>0</v>
      </c>
      <c r="X921" s="3" t="s">
        <v>1385</v>
      </c>
      <c r="Y921" s="23">
        <v>1120001</v>
      </c>
      <c r="Z921" s="23">
        <v>412000</v>
      </c>
      <c r="AA921" s="27" t="str">
        <f>IF($E921=2,INDEX(Sheet2!Q:Q,MATCH($C921,Sheet2!$A:$A,0)),IF(OR(N921=3,N921=8,N921=13,,N921=38),INDEX(Sheet2!$AC:$AC,MATCH($N921,Sheet2!$AA:$AA,0))&amp;O921,INDEX(Sheet2!$AC:$AC,MATCH($N921,Sheet2!$AA:$AA,0))&amp;(O921/10)&amp;"%"))</f>
        <v>觉醒后基础攻击力增加128</v>
      </c>
    </row>
    <row r="922" spans="1:27">
      <c r="A922" s="23" t="s">
        <v>53</v>
      </c>
      <c r="B922" s="23">
        <f t="shared" si="50"/>
        <v>2421</v>
      </c>
      <c r="C922" s="3">
        <v>24</v>
      </c>
      <c r="D922" s="3">
        <v>21</v>
      </c>
      <c r="E922" s="3">
        <f t="shared" si="49"/>
        <v>2</v>
      </c>
      <c r="F922" s="3">
        <f>IF(AND($D922=1,$E922=1),VLOOKUP($C922,Sheet2!$A:$J,3,0),IF($E922=2,INDEX(Sheet2!G:G,MATCH($C922,Sheet2!$A:$A,0)+2),F921))</f>
        <v>2401</v>
      </c>
      <c r="G922" s="3">
        <f>IF(AND($D922=1,$E922=1),VLOOKUP($C922,Sheet2!$A:$J,4,0),IF($E922=2,INDEX(Sheet2!H:H,MATCH($C922,Sheet2!$A:$A,0)+2),G921))</f>
        <v>2407</v>
      </c>
      <c r="H922" s="3">
        <f>IF(AND($D922=1,$E922=1),VLOOKUP($C922,Sheet2!$A:$J,5,0),IF($E922=2,INDEX(Sheet2!I:I,MATCH($C922,Sheet2!$A:$A,0)+2),H921))</f>
        <v>2406</v>
      </c>
      <c r="I922" s="3">
        <f>IF(AND($D922=1,$E922=1),VLOOKUP($C922,Sheet2!$A:$J,6,0),IF($E922=2,INDEX(Sheet2!J:J,MATCH($C922,Sheet2!$A:$A,0)+2),I921))</f>
        <v>0</v>
      </c>
      <c r="K922" s="31">
        <v>0</v>
      </c>
      <c r="L922" s="31">
        <v>0</v>
      </c>
      <c r="M922" s="31">
        <v>0</v>
      </c>
      <c r="N922" s="27">
        <f>VLOOKUP(B922,Sheet5!$D:$G,3,0)</f>
        <v>0</v>
      </c>
      <c r="O922" s="27">
        <f>VLOOKUP(B922,Sheet5!$D:$G,4,0)</f>
        <v>0</v>
      </c>
      <c r="P922" s="27" t="s">
        <v>60</v>
      </c>
      <c r="Q922" s="27">
        <f>IFERROR(VLOOKUP(R922,Sheet2!V:X,3,FALSE),VLOOKUP(B922,Sheet5!D:H,5,0))</f>
        <v>311002402</v>
      </c>
      <c r="R922" s="27" t="str">
        <f>IF(E922=2,INDEX(Sheet2!P:P,MATCH(C922,Sheet2!A:A,0)+2),INDEX(Sheet2!AB:AB,MATCH(N922,Sheet2!AA:AA,0)))</f>
        <v>花眼</v>
      </c>
      <c r="S922" s="27" t="s">
        <v>2375</v>
      </c>
      <c r="T922" s="3" t="str">
        <f>INDEX(Sheet6!G:G,MATCH(B922,Sheet6!A:A,0))</f>
        <v>1430005,3</v>
      </c>
      <c r="U922" s="3">
        <v>1120001</v>
      </c>
      <c r="V922" s="3">
        <f>INDEX(Sheet6!H:H,MATCH(B922,Sheet6!A:A,0))</f>
        <v>111200</v>
      </c>
      <c r="W922" s="23">
        <v>0</v>
      </c>
      <c r="X922" s="3" t="s">
        <v>1386</v>
      </c>
      <c r="Y922" s="23">
        <v>1120001</v>
      </c>
      <c r="Z922" s="23">
        <v>556000</v>
      </c>
      <c r="AA922" s="27" t="str">
        <f>IF($E922=2,INDEX(Sheet2!Q:Q,MATCH($C922,Sheet2!$A:$A,0)+2),IF(OR(N922=3,N922=8,N922=13,,N922=38),INDEX(Sheet2!$AC:$AC,MATCH($N922,Sheet2!$AA:$AA,0))&amp;O922,INDEX(Sheet2!$AC:$AC,MATCH($N922,Sheet2!$AA:$AA,0))&amp;(O922/10)&amp;"%"))</f>
        <v>当睫毛使用睫毛夹攻击敌人时，有&lt;color=#e56000&gt;35%&lt;/color&gt;的几率使敌人进入&lt;color=#f2b600&gt;花眼&lt;/color&gt;，持续2回合。</v>
      </c>
    </row>
    <row r="923" spans="1:27">
      <c r="A923" s="23" t="s">
        <v>53</v>
      </c>
      <c r="B923" s="23">
        <f t="shared" si="50"/>
        <v>2422</v>
      </c>
      <c r="C923" s="3">
        <v>24</v>
      </c>
      <c r="D923" s="3">
        <v>22</v>
      </c>
      <c r="E923" s="3">
        <f t="shared" si="49"/>
        <v>1</v>
      </c>
      <c r="F923" s="3">
        <f>IF(AND($D923=1,$E923=1),VLOOKUP($C923,Sheet2!$A:$J,3,0),IF($E923=2,INDEX(Sheet2!G:G,MATCH($C923,Sheet2!$A:$A,0)+2),F922))</f>
        <v>2401</v>
      </c>
      <c r="G923" s="3">
        <f>IF(AND($D923=1,$E923=1),VLOOKUP($C923,Sheet2!$A:$J,4,0),IF($E923=2,INDEX(Sheet2!H:H,MATCH($C923,Sheet2!$A:$A,0)+2),G922))</f>
        <v>2407</v>
      </c>
      <c r="H923" s="3">
        <f>IF(AND($D923=1,$E923=1),VLOOKUP($C923,Sheet2!$A:$J,5,0),IF($E923=2,INDEX(Sheet2!I:I,MATCH($C923,Sheet2!$A:$A,0)+2),H922))</f>
        <v>2406</v>
      </c>
      <c r="I923" s="3">
        <f>IF(AND($D923=1,$E923=1),VLOOKUP($C923,Sheet2!$A:$J,6,0),IF($E923=2,INDEX(Sheet2!J:J,MATCH($C923,Sheet2!$A:$A,0)+2),I922))</f>
        <v>0</v>
      </c>
      <c r="K923" s="31">
        <v>0</v>
      </c>
      <c r="L923" s="31">
        <v>0</v>
      </c>
      <c r="M923" s="31">
        <v>0</v>
      </c>
      <c r="N923" s="27">
        <f>VLOOKUP(B923,Sheet5!$D:$G,3,0)</f>
        <v>8</v>
      </c>
      <c r="O923" s="27">
        <f>VLOOKUP(B923,Sheet5!$D:$G,4,0)</f>
        <v>64</v>
      </c>
      <c r="P923" s="27" t="s">
        <v>54</v>
      </c>
      <c r="Q923" s="27">
        <f>IFERROR(VLOOKUP(R923,Sheet2!V:X,3,FALSE),VLOOKUP(B923,Sheet5!D:H,5,0))</f>
        <v>340020006</v>
      </c>
      <c r="R923" s="27" t="str">
        <f>IF($E923=2,INDEX(Sheet2!P:P,MATCH($C923,Sheet2!$A:$A,0)),INDEX(Sheet2!$AB:$AB,MATCH($N923,Sheet2!$AA:$AA,0)))</f>
        <v>攻击强化</v>
      </c>
      <c r="S923" s="27" t="str">
        <f>IF($E923=2,INDEX(Sheet2!Q:Q,MATCH($C923,Sheet2!$A:$A,0)),IF(OR(N923=3,N923=8,N923=13,,N923=38),INDEX(Sheet2!$AC:$AC,MATCH($N923,Sheet2!$AA:$AA,0))&amp;O923,INDEX(Sheet2!$AC:$AC,MATCH($N923,Sheet2!$AA:$AA,0))&amp;(O923/10)&amp;"%"))</f>
        <v>觉醒后基础攻击力增加64</v>
      </c>
      <c r="T923" s="3" t="str">
        <f>INDEX(Sheet6!G:G,MATCH(B923,Sheet6!A:A,0))</f>
        <v>1210007,7|1430003,9</v>
      </c>
      <c r="U923" s="3">
        <v>1120001</v>
      </c>
      <c r="V923" s="3">
        <f>INDEX(Sheet6!H:H,MATCH(B923,Sheet6!A:A,0))</f>
        <v>20750</v>
      </c>
      <c r="W923" s="23">
        <v>0</v>
      </c>
      <c r="X923" s="3" t="s">
        <v>1380</v>
      </c>
      <c r="Y923" s="23">
        <v>1120001</v>
      </c>
      <c r="Z923" s="23">
        <v>83000</v>
      </c>
      <c r="AA923" s="27" t="str">
        <f>IF($E923=2,INDEX(Sheet2!Q:Q,MATCH($C923,Sheet2!$A:$A,0)),IF(OR(N923=3,N923=8,N923=13,,N923=38),INDEX(Sheet2!$AC:$AC,MATCH($N923,Sheet2!$AA:$AA,0))&amp;O923,INDEX(Sheet2!$AC:$AC,MATCH($N923,Sheet2!$AA:$AA,0))&amp;(O923/10)&amp;"%"))</f>
        <v>觉醒后基础攻击力增加64</v>
      </c>
    </row>
    <row r="924" spans="1:27">
      <c r="A924" s="23" t="s">
        <v>53</v>
      </c>
      <c r="B924" s="23">
        <f t="shared" si="50"/>
        <v>2423</v>
      </c>
      <c r="C924" s="3">
        <v>24</v>
      </c>
      <c r="D924" s="3">
        <v>23</v>
      </c>
      <c r="E924" s="3">
        <f t="shared" si="49"/>
        <v>1</v>
      </c>
      <c r="F924" s="3">
        <f>IF(AND($D924=1,$E924=1),VLOOKUP($C924,Sheet2!$A:$J,3,0),IF($E924=2,INDEX(Sheet2!G:G,MATCH($C924,Sheet2!$A:$A,0)+2),F923))</f>
        <v>2401</v>
      </c>
      <c r="G924" s="3">
        <f>IF(AND($D924=1,$E924=1),VLOOKUP($C924,Sheet2!$A:$J,4,0),IF($E924=2,INDEX(Sheet2!H:H,MATCH($C924,Sheet2!$A:$A,0)+2),G923))</f>
        <v>2407</v>
      </c>
      <c r="H924" s="3">
        <f>IF(AND($D924=1,$E924=1),VLOOKUP($C924,Sheet2!$A:$J,5,0),IF($E924=2,INDEX(Sheet2!I:I,MATCH($C924,Sheet2!$A:$A,0)+2),H923))</f>
        <v>2406</v>
      </c>
      <c r="I924" s="3">
        <f>IF(AND($D924=1,$E924=1),VLOOKUP($C924,Sheet2!$A:$J,6,0),IF($E924=2,INDEX(Sheet2!J:J,MATCH($C924,Sheet2!$A:$A,0)+2),I923))</f>
        <v>0</v>
      </c>
      <c r="K924" s="31">
        <v>0</v>
      </c>
      <c r="L924" s="31">
        <v>0</v>
      </c>
      <c r="M924" s="31">
        <v>0</v>
      </c>
      <c r="N924" s="27">
        <f>VLOOKUP(B924,Sheet5!$D:$G,3,0)</f>
        <v>3</v>
      </c>
      <c r="O924" s="27">
        <f>VLOOKUP(B924,Sheet5!$D:$G,4,0)</f>
        <v>384</v>
      </c>
      <c r="P924" s="27" t="s">
        <v>55</v>
      </c>
      <c r="Q924" s="27">
        <f>IFERROR(VLOOKUP(R924,Sheet2!V:X,3,FALSE),VLOOKUP(B924,Sheet5!D:H,5,0))</f>
        <v>340020009</v>
      </c>
      <c r="R924" s="27" t="str">
        <f>IF(E924=2,INDEX(Sheet2!P:P,MATCH(C924,Sheet2!A:A,0)),INDEX(Sheet2!AB:AB,MATCH(N924,Sheet2!AA:AA,0)))</f>
        <v>生命强化</v>
      </c>
      <c r="S924" s="27" t="str">
        <f>IF($E924=2,INDEX(Sheet2!Q:Q,MATCH($C924,Sheet2!$A:$A,0)),IF(OR(N924=3,N924=8,N924=13,,N924=38),INDEX(Sheet2!$AC:$AC,MATCH($N924,Sheet2!$AA:$AA,0))&amp;O924,INDEX(Sheet2!$AC:$AC,MATCH($N924,Sheet2!$AA:$AA,0))&amp;(O924/10)&amp;"%"))</f>
        <v>觉醒后基础生命上限增加384</v>
      </c>
      <c r="T924" s="3" t="str">
        <f>INDEX(Sheet6!G:G,MATCH(B924,Sheet6!A:A,0))</f>
        <v>1210007,9|1430003,18</v>
      </c>
      <c r="U924" s="3">
        <v>1120001</v>
      </c>
      <c r="V924" s="3">
        <f>INDEX(Sheet6!H:H,MATCH(B924,Sheet6!A:A,0))</f>
        <v>24000</v>
      </c>
      <c r="W924" s="23">
        <v>0</v>
      </c>
      <c r="X924" s="3" t="s">
        <v>1381</v>
      </c>
      <c r="Y924" s="23">
        <v>1120001</v>
      </c>
      <c r="Z924" s="23">
        <v>96000</v>
      </c>
      <c r="AA924" s="27" t="str">
        <f>IF($E924=2,INDEX(Sheet2!Q:Q,MATCH($C924,Sheet2!$A:$A,0)),IF(OR(N924=3,N924=8,N924=13,,N924=38),INDEX(Sheet2!$AC:$AC,MATCH($N924,Sheet2!$AA:$AA,0))&amp;O924,INDEX(Sheet2!$AC:$AC,MATCH($N924,Sheet2!$AA:$AA,0))&amp;(O924/10)&amp;"%"))</f>
        <v>觉醒后基础生命上限增加384</v>
      </c>
    </row>
    <row r="925" spans="1:27">
      <c r="A925" s="23" t="s">
        <v>53</v>
      </c>
      <c r="B925" s="23">
        <f t="shared" si="50"/>
        <v>2424</v>
      </c>
      <c r="C925" s="3">
        <v>24</v>
      </c>
      <c r="D925" s="3">
        <v>24</v>
      </c>
      <c r="E925" s="3">
        <f t="shared" si="49"/>
        <v>1</v>
      </c>
      <c r="F925" s="3">
        <f>IF(AND($D925=1,$E925=1),VLOOKUP($C925,Sheet2!$A:$J,3,0),IF($E925=2,INDEX(Sheet2!G:G,MATCH($C925,Sheet2!$A:$A,0)+2),F924))</f>
        <v>2401</v>
      </c>
      <c r="G925" s="3">
        <f>IF(AND($D925=1,$E925=1),VLOOKUP($C925,Sheet2!$A:$J,4,0),IF($E925=2,INDEX(Sheet2!H:H,MATCH($C925,Sheet2!$A:$A,0)+2),G924))</f>
        <v>2407</v>
      </c>
      <c r="H925" s="3">
        <f>IF(AND($D925=1,$E925=1),VLOOKUP($C925,Sheet2!$A:$J,5,0),IF($E925=2,INDEX(Sheet2!I:I,MATCH($C925,Sheet2!$A:$A,0)+2),H924))</f>
        <v>2406</v>
      </c>
      <c r="I925" s="3">
        <f>IF(AND($D925=1,$E925=1),VLOOKUP($C925,Sheet2!$A:$J,6,0),IF($E925=2,INDEX(Sheet2!J:J,MATCH($C925,Sheet2!$A:$A,0)+2),I924))</f>
        <v>0</v>
      </c>
      <c r="K925" s="31">
        <v>0</v>
      </c>
      <c r="L925" s="31">
        <v>0</v>
      </c>
      <c r="M925" s="31">
        <v>0</v>
      </c>
      <c r="N925" s="27">
        <f>VLOOKUP(B925,Sheet5!$D:$G,3,0)</f>
        <v>8</v>
      </c>
      <c r="O925" s="27">
        <f>VLOOKUP(B925,Sheet5!$D:$G,4,0)</f>
        <v>64</v>
      </c>
      <c r="P925" s="27" t="s">
        <v>56</v>
      </c>
      <c r="Q925" s="27">
        <f>IFERROR(VLOOKUP(R925,Sheet2!V:X,3,FALSE),VLOOKUP(B925,Sheet5!D:H,5,0))</f>
        <v>340020006</v>
      </c>
      <c r="R925" s="27" t="str">
        <f>IF(E925=2,INDEX(Sheet2!P:P,MATCH(C925,Sheet2!A:A,0)),INDEX(Sheet2!AB:AB,MATCH(N925,Sheet2!AA:AA,0)))</f>
        <v>攻击强化</v>
      </c>
      <c r="S925" s="27" t="str">
        <f>IF($E925=2,INDEX(Sheet2!Q:Q,MATCH($C925,Sheet2!$A:$A,0)),IF(OR(N925=3,N925=8,N925=13,,N925=38),INDEX(Sheet2!$AC:$AC,MATCH($N925,Sheet2!$AA:$AA,0))&amp;O925,INDEX(Sheet2!$AC:$AC,MATCH($N925,Sheet2!$AA:$AA,0))&amp;(O925/10)&amp;"%"))</f>
        <v>觉醒后基础攻击力增加64</v>
      </c>
      <c r="T925" s="3" t="str">
        <f>INDEX(Sheet6!G:G,MATCH(B925,Sheet6!A:A,0))</f>
        <v>1210007,11|1430003,27</v>
      </c>
      <c r="U925" s="3">
        <v>1120001</v>
      </c>
      <c r="V925" s="3">
        <f>INDEX(Sheet6!H:H,MATCH(B925,Sheet6!A:A,0))</f>
        <v>36000</v>
      </c>
      <c r="W925" s="23">
        <v>0</v>
      </c>
      <c r="X925" s="3" t="s">
        <v>1382</v>
      </c>
      <c r="Y925" s="23">
        <v>1120001</v>
      </c>
      <c r="Z925" s="23">
        <v>144000</v>
      </c>
      <c r="AA925" s="27" t="str">
        <f>IF($E925=2,INDEX(Sheet2!Q:Q,MATCH($C925,Sheet2!$A:$A,0)),IF(OR(N925=3,N925=8,N925=13,,N925=38),INDEX(Sheet2!$AC:$AC,MATCH($N925,Sheet2!$AA:$AA,0))&amp;O925,INDEX(Sheet2!$AC:$AC,MATCH($N925,Sheet2!$AA:$AA,0))&amp;(O925/10)&amp;"%"))</f>
        <v>觉醒后基础攻击力增加64</v>
      </c>
    </row>
    <row r="926" spans="1:27">
      <c r="A926" s="23" t="s">
        <v>53</v>
      </c>
      <c r="B926" s="23">
        <f t="shared" si="50"/>
        <v>2425</v>
      </c>
      <c r="C926" s="3">
        <v>24</v>
      </c>
      <c r="D926" s="3">
        <v>25</v>
      </c>
      <c r="E926" s="3">
        <f t="shared" si="49"/>
        <v>1</v>
      </c>
      <c r="F926" s="3">
        <f>IF(AND($D926=1,$E926=1),VLOOKUP($C926,Sheet2!$A:$J,3,0),IF($E926=2,INDEX(Sheet2!G:G,MATCH($C926,Sheet2!$A:$A,0)+2),F925))</f>
        <v>2401</v>
      </c>
      <c r="G926" s="3">
        <f>IF(AND($D926=1,$E926=1),VLOOKUP($C926,Sheet2!$A:$J,4,0),IF($E926=2,INDEX(Sheet2!H:H,MATCH($C926,Sheet2!$A:$A,0)+2),G925))</f>
        <v>2407</v>
      </c>
      <c r="H926" s="3">
        <f>IF(AND($D926=1,$E926=1),VLOOKUP($C926,Sheet2!$A:$J,5,0),IF($E926=2,INDEX(Sheet2!I:I,MATCH($C926,Sheet2!$A:$A,0)+2),H925))</f>
        <v>2406</v>
      </c>
      <c r="I926" s="3">
        <f>IF(AND($D926=1,$E926=1),VLOOKUP($C926,Sheet2!$A:$J,6,0),IF($E926=2,INDEX(Sheet2!J:J,MATCH($C926,Sheet2!$A:$A,0)+2),I925))</f>
        <v>0</v>
      </c>
      <c r="K926" s="31">
        <v>0</v>
      </c>
      <c r="L926" s="31">
        <v>0</v>
      </c>
      <c r="M926" s="31">
        <v>0</v>
      </c>
      <c r="N926" s="27">
        <f>VLOOKUP(B926,Sheet5!$D:$G,3,0)</f>
        <v>33</v>
      </c>
      <c r="O926" s="27">
        <f>VLOOKUP(B926,Sheet5!$D:$G,4,0)</f>
        <v>32</v>
      </c>
      <c r="P926" s="27" t="s">
        <v>57</v>
      </c>
      <c r="Q926" s="27">
        <f>IFERROR(VLOOKUP(R926,Sheet2!V:X,3,FALSE),VLOOKUP(B926,Sheet5!D:H,5,0))</f>
        <v>340020003</v>
      </c>
      <c r="R926" s="27" t="str">
        <f>IF(E926=2,INDEX(Sheet2!P:P,MATCH(C926,Sheet2!A:A,0)),INDEX(Sheet2!AB:AB,MATCH(N926,Sheet2!AA:AA,0)))</f>
        <v>抵抗强化</v>
      </c>
      <c r="S926" s="27" t="str">
        <f>IF($E926=2,INDEX(Sheet2!Q:Q,MATCH($C926,Sheet2!$A:$A,0)),IF(OR(N926=3,N926=8,N926=13,,N926=38),INDEX(Sheet2!$AC:$AC,MATCH($N926,Sheet2!$AA:$AA,0))&amp;O926,INDEX(Sheet2!$AC:$AC,MATCH($N926,Sheet2!$AA:$AA,0))&amp;(O926/10)&amp;"%"))</f>
        <v>觉醒后基础效果抵抗增加3.2%</v>
      </c>
      <c r="T926" s="3" t="str">
        <f>INDEX(Sheet6!G:G,MATCH(B926,Sheet6!A:A,0))</f>
        <v>1210007,17|1430003,36</v>
      </c>
      <c r="U926" s="3">
        <v>1120001</v>
      </c>
      <c r="V926" s="3">
        <f>INDEX(Sheet6!H:H,MATCH(B926,Sheet6!A:A,0))</f>
        <v>53750</v>
      </c>
      <c r="W926" s="23">
        <v>0</v>
      </c>
      <c r="X926" s="3" t="s">
        <v>1383</v>
      </c>
      <c r="Y926" s="23">
        <v>1120001</v>
      </c>
      <c r="Z926" s="23">
        <v>215000</v>
      </c>
      <c r="AA926" s="27" t="str">
        <f>IF($E926=2,INDEX(Sheet2!Q:Q,MATCH($C926,Sheet2!$A:$A,0)),IF(OR(N926=3,N926=8,N926=13,,N926=38),INDEX(Sheet2!$AC:$AC,MATCH($N926,Sheet2!$AA:$AA,0))&amp;O926,INDEX(Sheet2!$AC:$AC,MATCH($N926,Sheet2!$AA:$AA,0))&amp;(O926/10)&amp;"%"))</f>
        <v>觉醒后基础效果抵抗增加3.2%</v>
      </c>
    </row>
    <row r="927" spans="1:27">
      <c r="A927" s="23" t="s">
        <v>53</v>
      </c>
      <c r="B927" s="23">
        <f t="shared" si="50"/>
        <v>2426</v>
      </c>
      <c r="C927" s="3">
        <v>24</v>
      </c>
      <c r="D927" s="3">
        <v>26</v>
      </c>
      <c r="E927" s="3">
        <f t="shared" si="49"/>
        <v>1</v>
      </c>
      <c r="F927" s="3">
        <f>IF(AND($D927=1,$E927=1),VLOOKUP($C927,Sheet2!$A:$J,3,0),IF($E927=2,INDEX(Sheet2!G:G,MATCH($C927,Sheet2!$A:$A,0)+2),F926))</f>
        <v>2401</v>
      </c>
      <c r="G927" s="3">
        <f>IF(AND($D927=1,$E927=1),VLOOKUP($C927,Sheet2!$A:$J,4,0),IF($E927=2,INDEX(Sheet2!H:H,MATCH($C927,Sheet2!$A:$A,0)+2),G926))</f>
        <v>2407</v>
      </c>
      <c r="H927" s="3">
        <f>IF(AND($D927=1,$E927=1),VLOOKUP($C927,Sheet2!$A:$J,5,0),IF($E927=2,INDEX(Sheet2!I:I,MATCH($C927,Sheet2!$A:$A,0)+2),H926))</f>
        <v>2406</v>
      </c>
      <c r="I927" s="3">
        <f>IF(AND($D927=1,$E927=1),VLOOKUP($C927,Sheet2!$A:$J,6,0),IF($E927=2,INDEX(Sheet2!J:J,MATCH($C927,Sheet2!$A:$A,0)+2),I926))</f>
        <v>0</v>
      </c>
      <c r="K927" s="31">
        <v>0</v>
      </c>
      <c r="L927" s="31">
        <v>0</v>
      </c>
      <c r="M927" s="31">
        <v>0</v>
      </c>
      <c r="N927" s="27">
        <f>VLOOKUP(B927,Sheet5!$D:$G,3,0)</f>
        <v>3</v>
      </c>
      <c r="O927" s="27">
        <f>VLOOKUP(B927,Sheet5!$D:$G,4,0)</f>
        <v>768</v>
      </c>
      <c r="P927" s="27" t="s">
        <v>58</v>
      </c>
      <c r="Q927" s="27">
        <f>IFERROR(VLOOKUP(R927,Sheet2!V:X,3,FALSE),VLOOKUP(B927,Sheet5!D:H,5,0))</f>
        <v>340020010</v>
      </c>
      <c r="R927" s="27" t="str">
        <f>IF(E927=2,INDEX(Sheet2!P:P,MATCH(C927,Sheet2!A:A,0)),INDEX(Sheet2!AB:AB,MATCH(N927,Sheet2!AA:AA,0)))</f>
        <v>生命强化</v>
      </c>
      <c r="S927" s="27" t="str">
        <f>IF($E927=2,INDEX(Sheet2!Q:Q,MATCH($C927,Sheet2!$A:$A,0)),IF(OR(N927=3,N927=8,N927=13,,N927=38),INDEX(Sheet2!$AC:$AC,MATCH($N927,Sheet2!$AA:$AA,0))&amp;O927,INDEX(Sheet2!$AC:$AC,MATCH($N927,Sheet2!$AA:$AA,0))&amp;(O927/10)&amp;"%"))</f>
        <v>觉醒后基础生命上限增加768</v>
      </c>
      <c r="T927" s="3" t="str">
        <f>INDEX(Sheet6!G:G,MATCH(B927,Sheet6!A:A,0))</f>
        <v>1210007,20|1430003,45</v>
      </c>
      <c r="U927" s="3">
        <v>1120001</v>
      </c>
      <c r="V927" s="3">
        <f>INDEX(Sheet6!H:H,MATCH(B927,Sheet6!A:A,0))</f>
        <v>75000</v>
      </c>
      <c r="W927" s="23">
        <v>0</v>
      </c>
      <c r="X927" s="3" t="s">
        <v>1384</v>
      </c>
      <c r="Y927" s="23">
        <v>1120001</v>
      </c>
      <c r="Z927" s="23">
        <v>300000</v>
      </c>
      <c r="AA927" s="27" t="str">
        <f>IF($E927=2,INDEX(Sheet2!Q:Q,MATCH($C927,Sheet2!$A:$A,0)),IF(OR(N927=3,N927=8,N927=13,,N927=38),INDEX(Sheet2!$AC:$AC,MATCH($N927,Sheet2!$AA:$AA,0))&amp;O927,INDEX(Sheet2!$AC:$AC,MATCH($N927,Sheet2!$AA:$AA,0))&amp;(O927/10)&amp;"%"))</f>
        <v>觉醒后基础生命上限增加768</v>
      </c>
    </row>
    <row r="928" spans="1:27">
      <c r="A928" s="23" t="s">
        <v>53</v>
      </c>
      <c r="B928" s="23">
        <f t="shared" si="50"/>
        <v>2427</v>
      </c>
      <c r="C928" s="3">
        <v>24</v>
      </c>
      <c r="D928" s="3">
        <v>27</v>
      </c>
      <c r="E928" s="3">
        <f t="shared" si="49"/>
        <v>1</v>
      </c>
      <c r="F928" s="3">
        <f>IF(AND($D928=1,$E928=1),VLOOKUP($C928,Sheet2!$A:$J,3,0),IF($E928=2,INDEX(Sheet2!G:G,MATCH($C928,Sheet2!$A:$A,0)+2),F927))</f>
        <v>2401</v>
      </c>
      <c r="G928" s="3">
        <f>IF(AND($D928=1,$E928=1),VLOOKUP($C928,Sheet2!$A:$J,4,0),IF($E928=2,INDEX(Sheet2!H:H,MATCH($C928,Sheet2!$A:$A,0)+2),G927))</f>
        <v>2407</v>
      </c>
      <c r="H928" s="3">
        <f>IF(AND($D928=1,$E928=1),VLOOKUP($C928,Sheet2!$A:$J,5,0),IF($E928=2,INDEX(Sheet2!I:I,MATCH($C928,Sheet2!$A:$A,0)+2),H927))</f>
        <v>2406</v>
      </c>
      <c r="I928" s="3">
        <f>IF(AND($D928=1,$E928=1),VLOOKUP($C928,Sheet2!$A:$J,6,0),IF($E928=2,INDEX(Sheet2!J:J,MATCH($C928,Sheet2!$A:$A,0)+2),I927))</f>
        <v>0</v>
      </c>
      <c r="K928" s="31">
        <v>0</v>
      </c>
      <c r="L928" s="31">
        <v>0</v>
      </c>
      <c r="M928" s="31">
        <v>0</v>
      </c>
      <c r="N928" s="27">
        <f>VLOOKUP(B928,Sheet5!$D:$G,3,0)</f>
        <v>8</v>
      </c>
      <c r="O928" s="27">
        <f>VLOOKUP(B928,Sheet5!$D:$G,4,0)</f>
        <v>128</v>
      </c>
      <c r="P928" s="27" t="s">
        <v>59</v>
      </c>
      <c r="Q928" s="27">
        <f>IFERROR(VLOOKUP(R928,Sheet2!V:X,3,FALSE),VLOOKUP(B928,Sheet5!D:H,5,0))</f>
        <v>340020007</v>
      </c>
      <c r="R928" s="27" t="str">
        <f>IF(E928=2,INDEX(Sheet2!P:P,MATCH(C928,Sheet2!A:A,0)),INDEX(Sheet2!AB:AB,MATCH(N928,Sheet2!AA:AA,0)))</f>
        <v>攻击强化</v>
      </c>
      <c r="S928" s="27" t="str">
        <f>IF($E928=2,INDEX(Sheet2!Q:Q,MATCH($C928,Sheet2!$A:$A,0)),IF(OR(N928=3,N928=8,N928=13,,N928=38),INDEX(Sheet2!$AC:$AC,MATCH($N928,Sheet2!$AA:$AA,0))&amp;O928,INDEX(Sheet2!$AC:$AC,MATCH($N928,Sheet2!$AA:$AA,0))&amp;(O928/10)&amp;"%"))</f>
        <v>觉醒后基础攻击力增加128</v>
      </c>
      <c r="T928" s="3" t="str">
        <f>INDEX(Sheet6!G:G,MATCH(B928,Sheet6!A:A,0))</f>
        <v>1210007,23|1430003,54</v>
      </c>
      <c r="U928" s="3">
        <v>1120001</v>
      </c>
      <c r="V928" s="3">
        <f>INDEX(Sheet6!H:H,MATCH(B928,Sheet6!A:A,0))</f>
        <v>103000</v>
      </c>
      <c r="W928" s="23">
        <v>0</v>
      </c>
      <c r="X928" s="3" t="s">
        <v>1385</v>
      </c>
      <c r="Y928" s="23">
        <v>1120001</v>
      </c>
      <c r="Z928" s="23">
        <v>412000</v>
      </c>
      <c r="AA928" s="27" t="str">
        <f>IF($E928=2,INDEX(Sheet2!Q:Q,MATCH($C928,Sheet2!$A:$A,0)),IF(OR(N928=3,N928=8,N928=13,,N928=38),INDEX(Sheet2!$AC:$AC,MATCH($N928,Sheet2!$AA:$AA,0))&amp;O928,INDEX(Sheet2!$AC:$AC,MATCH($N928,Sheet2!$AA:$AA,0))&amp;(O928/10)&amp;"%"))</f>
        <v>觉醒后基础攻击力增加128</v>
      </c>
    </row>
    <row r="929" spans="1:27">
      <c r="A929" s="23" t="s">
        <v>53</v>
      </c>
      <c r="B929" s="23">
        <f t="shared" si="50"/>
        <v>2428</v>
      </c>
      <c r="C929" s="3">
        <v>24</v>
      </c>
      <c r="D929" s="3">
        <v>28</v>
      </c>
      <c r="E929" s="3">
        <f t="shared" si="49"/>
        <v>2</v>
      </c>
      <c r="F929" s="3">
        <f>IF(AND($D929=1,$E929=1),VLOOKUP($C929,Sheet2!$A:$J,3,0),IF($E929=2,INDEX(Sheet2!G:G,MATCH($C929,Sheet2!$A:$A,0)+3),F928))</f>
        <v>2401</v>
      </c>
      <c r="G929" s="3">
        <f>IF(AND($D929=1,$E929=1),VLOOKUP($C929,Sheet2!$A:$J,4,0),IF($E929=2,INDEX(Sheet2!H:H,MATCH($C929,Sheet2!$A:$A,0)+3),G928))</f>
        <v>2407</v>
      </c>
      <c r="H929" s="3">
        <f>IF(AND($D929=1,$E929=1),VLOOKUP($C929,Sheet2!$A:$J,5,0),IF($E929=2,INDEX(Sheet2!I:I,MATCH($C929,Sheet2!$A:$A,0)+3),H928))</f>
        <v>2408</v>
      </c>
      <c r="I929" s="3">
        <f>IF(AND($D929=1,$E929=1),VLOOKUP($C929,Sheet2!$A:$J,6,0),IF($E929=2,INDEX(Sheet2!J:J,MATCH($C929,Sheet2!$A:$A,0)+3),I928))</f>
        <v>0</v>
      </c>
      <c r="K929" s="31">
        <v>0</v>
      </c>
      <c r="L929" s="31">
        <v>0</v>
      </c>
      <c r="M929" s="31">
        <v>0</v>
      </c>
      <c r="N929" s="27">
        <f>VLOOKUP(B929,Sheet5!$D:$G,3,0)</f>
        <v>0</v>
      </c>
      <c r="O929" s="27">
        <f>VLOOKUP(B929,Sheet5!$D:$G,4,0)</f>
        <v>0</v>
      </c>
      <c r="P929" s="27" t="s">
        <v>60</v>
      </c>
      <c r="Q929" s="27">
        <f>IFERROR(VLOOKUP(R929,Sheet2!V:X,3,FALSE),VLOOKUP(B929,Sheet5!D:H,5,0))</f>
        <v>311002403</v>
      </c>
      <c r="R929" s="27" t="str">
        <f>IF(E929=2,INDEX(Sheet2!P:P,MATCH(C929,Sheet2!A:A,0)+3),INDEX(Sheet2!AB:AB,MATCH(N929,Sheet2!AA:AA,0)))</f>
        <v>睫毛夹连击</v>
      </c>
      <c r="S929" s="27" t="s">
        <v>2374</v>
      </c>
      <c r="T929" s="3" t="str">
        <f>INDEX(Sheet6!G:G,MATCH(B929,Sheet6!A:A,0))</f>
        <v>1430005,9</v>
      </c>
      <c r="U929" s="3">
        <v>1120001</v>
      </c>
      <c r="V929" s="3">
        <f>INDEX(Sheet6!H:H,MATCH(B929,Sheet6!A:A,0))</f>
        <v>139000</v>
      </c>
      <c r="W929" s="23">
        <v>0</v>
      </c>
      <c r="X929" s="3" t="s">
        <v>1386</v>
      </c>
      <c r="Y929" s="23">
        <v>1120001</v>
      </c>
      <c r="Z929" s="23">
        <v>556000</v>
      </c>
      <c r="AA929" s="27" t="str">
        <f>IF($E929=2,INDEX(Sheet2!Q:Q,MATCH($C929,Sheet2!$A:$A,0)+3),IF(OR(N929=3,N929=8,N929=13,,N929=38),INDEX(Sheet2!$AC:$AC,MATCH($N929,Sheet2!$AA:$AA,0))&amp;O929,INDEX(Sheet2!$AC:$AC,MATCH($N929,Sheet2!$AA:$AA,0))&amp;(O929/10)&amp;"%"))</f>
        <v>对1名敌人造成攻击力&lt;color=#e56000&gt;100%&lt;/color&gt;的伤害，如当前行动条上存在&lt;color=#f2b600&gt;AT BONUS&lt;/color&gt;，则睫毛会再次使用睫毛夹连击随机攻击敌人（攻击次数为当前行动条&lt;color=#f2b600&gt;AT BONUS&lt;/color&gt;的数量，最多3次）</v>
      </c>
    </row>
    <row r="930" spans="1:27">
      <c r="A930" s="23" t="s">
        <v>53</v>
      </c>
      <c r="B930" s="23">
        <f t="shared" si="41"/>
        <v>2501</v>
      </c>
      <c r="C930" s="3">
        <v>25</v>
      </c>
      <c r="D930" s="3">
        <v>1</v>
      </c>
      <c r="E930" s="3">
        <f t="shared" si="49"/>
        <v>1</v>
      </c>
      <c r="F930" s="3">
        <f>IF(AND($D930=1,$E930=1),VLOOKUP($C930,Sheet2!$A:$J,3,0),IF($E930=2,INDEX(Sheet2!G:G,MATCH($C930,Sheet2!$A:$A,0)),F929))</f>
        <v>2504</v>
      </c>
      <c r="G930" s="3">
        <f>IF(AND($D930=1,$E930=1),VLOOKUP($C930,Sheet2!$A:$J,4,0),IF($E930=2,INDEX(Sheet2!H:H,MATCH($C930,Sheet2!$A:$A,0)),G929))</f>
        <v>2502</v>
      </c>
      <c r="H930" s="3">
        <f>IF(AND($D930=1,$E930=1),VLOOKUP($C930,Sheet2!$A:$J,5,0),IF($E930=2,INDEX(Sheet2!I:I,MATCH($C930,Sheet2!$A:$A,0)),H929))</f>
        <v>2503</v>
      </c>
      <c r="I930" s="3">
        <f>IF(AND($D930=1,$E930=1),VLOOKUP($C930,Sheet2!$A:$J,6,0),IF($E930=2,INDEX(Sheet2!J:J,MATCH($C930,Sheet2!$A:$A,0)),I929))</f>
        <v>0</v>
      </c>
      <c r="K930" s="31">
        <v>0</v>
      </c>
      <c r="L930" s="31">
        <v>0</v>
      </c>
      <c r="M930" s="31">
        <v>0</v>
      </c>
      <c r="N930" s="27">
        <f>VLOOKUP(B930,Sheet5!$D:$G,3,0)</f>
        <v>8</v>
      </c>
      <c r="O930" s="27">
        <f>VLOOKUP(B930,Sheet5!$D:$G,4,0)</f>
        <v>64</v>
      </c>
      <c r="P930" s="27" t="s">
        <v>54</v>
      </c>
      <c r="Q930" s="27">
        <f>IFERROR(VLOOKUP(R930,Sheet2!V:X,3,FALSE),VLOOKUP(B930,Sheet5!D:H,5,0))</f>
        <v>340020006</v>
      </c>
      <c r="R930" s="27" t="str">
        <f>IF($E930=2,INDEX(Sheet2!P:P,MATCH($C930,Sheet2!$A:$A,0)),INDEX(Sheet2!$AB:$AB,MATCH($N930,Sheet2!$AA:$AA,0)))</f>
        <v>攻击强化</v>
      </c>
      <c r="S930" s="27" t="str">
        <f>IF($E930=2,INDEX(Sheet2!Q:Q,MATCH($C930,Sheet2!$A:$A,0)),IF(OR(N930=3,N930=8,N930=13,,N930=38),INDEX(Sheet2!$AC:$AC,MATCH($N930,Sheet2!$AA:$AA,0))&amp;O930,INDEX(Sheet2!$AC:$AC,MATCH($N930,Sheet2!$AA:$AA,0))&amp;(O930/10)&amp;"%"))</f>
        <v>觉醒后基础攻击力增加64</v>
      </c>
      <c r="T930" s="3" t="str">
        <f>INDEX(Sheet6!G:G,MATCH(B930,Sheet6!A:A,0))</f>
        <v>1210003,24</v>
      </c>
      <c r="U930" s="3">
        <v>1120001</v>
      </c>
      <c r="V930" s="3">
        <f>INDEX(Sheet6!H:H,MATCH(B930,Sheet6!A:A,0))</f>
        <v>8300</v>
      </c>
      <c r="W930" s="23">
        <v>0</v>
      </c>
      <c r="X930" s="3" t="str">
        <f>VLOOKUP(B930,Sheet4!A:N,14,FALSE)</f>
        <v>1210001,6|1210002,6|1210003,12</v>
      </c>
      <c r="Y930" s="23">
        <v>1120001</v>
      </c>
      <c r="Z930" s="23">
        <f t="shared" si="42"/>
        <v>83000</v>
      </c>
      <c r="AA930" s="27" t="str">
        <f>IF($E930=2,INDEX(Sheet2!Q:Q,MATCH($C930,Sheet2!$A:$A,0)),IF(OR(N930=3,N930=8,N930=13,,N930=38),INDEX(Sheet2!$AC:$AC,MATCH($N930,Sheet2!$AA:$AA,0))&amp;O930,INDEX(Sheet2!$AC:$AC,MATCH($N930,Sheet2!$AA:$AA,0))&amp;(O930/10)&amp;"%"))</f>
        <v>觉醒后基础攻击力增加64</v>
      </c>
    </row>
    <row r="931" spans="1:27">
      <c r="A931" s="23" t="s">
        <v>53</v>
      </c>
      <c r="B931" s="23">
        <f t="shared" si="41"/>
        <v>2502</v>
      </c>
      <c r="C931" s="3">
        <v>25</v>
      </c>
      <c r="D931" s="3">
        <v>2</v>
      </c>
      <c r="E931" s="3">
        <f t="shared" si="49"/>
        <v>1</v>
      </c>
      <c r="F931" s="3">
        <f>IF(AND($D931=1,$E931=1),VLOOKUP($C931,Sheet2!$A:$J,3,0),IF($E931=2,INDEX(Sheet2!G:G,MATCH($C931,Sheet2!$A:$A,0)),F930))</f>
        <v>2504</v>
      </c>
      <c r="G931" s="3">
        <f>IF(AND($D931=1,$E931=1),VLOOKUP($C931,Sheet2!$A:$J,4,0),IF($E931=2,INDEX(Sheet2!H:H,MATCH($C931,Sheet2!$A:$A,0)),G930))</f>
        <v>2502</v>
      </c>
      <c r="H931" s="3">
        <f>IF(AND($D931=1,$E931=1),VLOOKUP($C931,Sheet2!$A:$J,5,0),IF($E931=2,INDEX(Sheet2!I:I,MATCH($C931,Sheet2!$A:$A,0)),H930))</f>
        <v>2503</v>
      </c>
      <c r="I931" s="3">
        <f>IF(AND($D931=1,$E931=1),VLOOKUP($C931,Sheet2!$A:$J,6,0),IF($E931=2,INDEX(Sheet2!J:J,MATCH($C931,Sheet2!$A:$A,0)),I930))</f>
        <v>0</v>
      </c>
      <c r="K931" s="31">
        <v>0</v>
      </c>
      <c r="L931" s="31">
        <v>0</v>
      </c>
      <c r="M931" s="31">
        <v>0</v>
      </c>
      <c r="N931" s="27">
        <f>VLOOKUP(B931,Sheet5!$D:$G,3,0)</f>
        <v>3</v>
      </c>
      <c r="O931" s="27">
        <f>VLOOKUP(B931,Sheet5!$D:$G,4,0)</f>
        <v>384</v>
      </c>
      <c r="P931" s="27" t="s">
        <v>55</v>
      </c>
      <c r="Q931" s="27">
        <f>IFERROR(VLOOKUP(R931,Sheet2!V:X,3,FALSE),VLOOKUP(B931,Sheet5!D:H,5,0))</f>
        <v>340020009</v>
      </c>
      <c r="R931" s="27" t="str">
        <f>IF(E931=2,INDEX(Sheet2!P:P,MATCH(C931,Sheet2!A:A,0)),INDEX(Sheet2!AB:AB,MATCH(N931,Sheet2!AA:AA,0)))</f>
        <v>生命强化</v>
      </c>
      <c r="S931" s="27" t="str">
        <f>IF($E931=2,INDEX(Sheet2!Q:Q,MATCH($C931,Sheet2!$A:$A,0)),IF(OR(N931=3,N931=8,N931=13,,N931=38),INDEX(Sheet2!$AC:$AC,MATCH($N931,Sheet2!$AA:$AA,0))&amp;O931,INDEX(Sheet2!$AC:$AC,MATCH($N931,Sheet2!$AA:$AA,0))&amp;(O931/10)&amp;"%"))</f>
        <v>觉醒后基础生命上限增加384</v>
      </c>
      <c r="T931" s="3" t="str">
        <f>INDEX(Sheet6!G:G,MATCH(B931,Sheet6!A:A,0))</f>
        <v>1210003,32</v>
      </c>
      <c r="U931" s="3">
        <v>1120001</v>
      </c>
      <c r="V931" s="3">
        <f>INDEX(Sheet6!H:H,MATCH(B931,Sheet6!A:A,0))</f>
        <v>9600</v>
      </c>
      <c r="W931" s="23">
        <v>0</v>
      </c>
      <c r="X931" s="3" t="str">
        <f>VLOOKUP(B931,Sheet4!A:N,14,FALSE)</f>
        <v>1210001,15|1210002,15|1210003,30</v>
      </c>
      <c r="Y931" s="23">
        <v>1120001</v>
      </c>
      <c r="Z931" s="23">
        <f t="shared" si="42"/>
        <v>96000</v>
      </c>
      <c r="AA931" s="27" t="str">
        <f>IF($E931=2,INDEX(Sheet2!Q:Q,MATCH($C931,Sheet2!$A:$A,0)),IF(OR(N931=3,N931=8,N931=13,,N931=38),INDEX(Sheet2!$AC:$AC,MATCH($N931,Sheet2!$AA:$AA,0))&amp;O931,INDEX(Sheet2!$AC:$AC,MATCH($N931,Sheet2!$AA:$AA,0))&amp;(O931/10)&amp;"%"))</f>
        <v>觉醒后基础生命上限增加384</v>
      </c>
    </row>
    <row r="932" spans="1:27">
      <c r="A932" s="23" t="s">
        <v>53</v>
      </c>
      <c r="B932" s="23">
        <f t="shared" si="41"/>
        <v>2503</v>
      </c>
      <c r="C932" s="3">
        <v>25</v>
      </c>
      <c r="D932" s="3">
        <v>3</v>
      </c>
      <c r="E932" s="3">
        <f t="shared" si="49"/>
        <v>1</v>
      </c>
      <c r="F932" s="3">
        <f>IF(AND($D932=1,$E932=1),VLOOKUP($C932,Sheet2!$A:$J,3,0),IF($E932=2,INDEX(Sheet2!G:G,MATCH($C932,Sheet2!$A:$A,0)),F931))</f>
        <v>2504</v>
      </c>
      <c r="G932" s="3">
        <f>IF(AND($D932=1,$E932=1),VLOOKUP($C932,Sheet2!$A:$J,4,0),IF($E932=2,INDEX(Sheet2!H:H,MATCH($C932,Sheet2!$A:$A,0)),G931))</f>
        <v>2502</v>
      </c>
      <c r="H932" s="3">
        <f>IF(AND($D932=1,$E932=1),VLOOKUP($C932,Sheet2!$A:$J,5,0),IF($E932=2,INDEX(Sheet2!I:I,MATCH($C932,Sheet2!$A:$A,0)),H931))</f>
        <v>2503</v>
      </c>
      <c r="I932" s="3">
        <f>IF(AND($D932=1,$E932=1),VLOOKUP($C932,Sheet2!$A:$J,6,0),IF($E932=2,INDEX(Sheet2!J:J,MATCH($C932,Sheet2!$A:$A,0)),I931))</f>
        <v>0</v>
      </c>
      <c r="K932" s="31">
        <v>0</v>
      </c>
      <c r="L932" s="31">
        <v>0</v>
      </c>
      <c r="M932" s="31">
        <v>0</v>
      </c>
      <c r="N932" s="27">
        <f>VLOOKUP(B932,Sheet5!$D:$G,3,0)</f>
        <v>18</v>
      </c>
      <c r="O932" s="27">
        <f>VLOOKUP(B932,Sheet5!$D:$G,4,0)</f>
        <v>32</v>
      </c>
      <c r="P932" s="27" t="s">
        <v>56</v>
      </c>
      <c r="Q932" s="27">
        <f>IFERROR(VLOOKUP(R932,Sheet2!V:X,3,FALSE),VLOOKUP(B932,Sheet5!D:H,5,0))</f>
        <v>340020001</v>
      </c>
      <c r="R932" s="27" t="str">
        <f>IF(E932=2,INDEX(Sheet2!P:P,MATCH(C932,Sheet2!A:A,0)),INDEX(Sheet2!AB:AB,MATCH(N932,Sheet2!AA:AA,0)))</f>
        <v>暴击强化</v>
      </c>
      <c r="S932" s="27" t="str">
        <f>IF($E932=2,INDEX(Sheet2!Q:Q,MATCH($C932,Sheet2!$A:$A,0)),IF(OR(N932=3,N932=8,N932=13,,N932=38),INDEX(Sheet2!$AC:$AC,MATCH($N932,Sheet2!$AA:$AA,0))&amp;O932,INDEX(Sheet2!$AC:$AC,MATCH($N932,Sheet2!$AA:$AA,0))&amp;(O932/10)&amp;"%"))</f>
        <v>觉醒后基础暴击增加3.2%</v>
      </c>
      <c r="T932" s="3" t="str">
        <f>INDEX(Sheet6!G:G,MATCH(B932,Sheet6!A:A,0))</f>
        <v>1210003,40</v>
      </c>
      <c r="U932" s="3">
        <v>1120001</v>
      </c>
      <c r="V932" s="3">
        <f>INDEX(Sheet6!H:H,MATCH(B932,Sheet6!A:A,0))</f>
        <v>14400</v>
      </c>
      <c r="W932" s="23">
        <v>0</v>
      </c>
      <c r="X932" s="3" t="str">
        <f>VLOOKUP(B932,Sheet4!A:N,14,FALSE)</f>
        <v>1210001,27|1210002,27|1210003,54</v>
      </c>
      <c r="Y932" s="23">
        <v>1120001</v>
      </c>
      <c r="Z932" s="23">
        <f t="shared" si="42"/>
        <v>144000</v>
      </c>
      <c r="AA932" s="27" t="str">
        <f>IF($E932=2,INDEX(Sheet2!Q:Q,MATCH($C932,Sheet2!$A:$A,0)),IF(OR(N932=3,N932=8,N932=13,,N932=38),INDEX(Sheet2!$AC:$AC,MATCH($N932,Sheet2!$AA:$AA,0))&amp;O932,INDEX(Sheet2!$AC:$AC,MATCH($N932,Sheet2!$AA:$AA,0))&amp;(O932/10)&amp;"%"))</f>
        <v>觉醒后基础暴击增加3.2%</v>
      </c>
    </row>
    <row r="933" spans="1:27">
      <c r="A933" s="23" t="s">
        <v>53</v>
      </c>
      <c r="B933" s="23">
        <f t="shared" si="41"/>
        <v>2504</v>
      </c>
      <c r="C933" s="3">
        <v>25</v>
      </c>
      <c r="D933" s="3">
        <v>4</v>
      </c>
      <c r="E933" s="3">
        <f t="shared" si="49"/>
        <v>1</v>
      </c>
      <c r="F933" s="3">
        <f>IF(AND($D933=1,$E933=1),VLOOKUP($C933,Sheet2!$A:$J,3,0),IF($E933=2,INDEX(Sheet2!G:G,MATCH($C933,Sheet2!$A:$A,0)),F932))</f>
        <v>2504</v>
      </c>
      <c r="G933" s="3">
        <f>IF(AND($D933=1,$E933=1),VLOOKUP($C933,Sheet2!$A:$J,4,0),IF($E933=2,INDEX(Sheet2!H:H,MATCH($C933,Sheet2!$A:$A,0)),G932))</f>
        <v>2502</v>
      </c>
      <c r="H933" s="3">
        <f>IF(AND($D933=1,$E933=1),VLOOKUP($C933,Sheet2!$A:$J,5,0),IF($E933=2,INDEX(Sheet2!I:I,MATCH($C933,Sheet2!$A:$A,0)),H932))</f>
        <v>2503</v>
      </c>
      <c r="I933" s="3">
        <f>IF(AND($D933=1,$E933=1),VLOOKUP($C933,Sheet2!$A:$J,6,0),IF($E933=2,INDEX(Sheet2!J:J,MATCH($C933,Sheet2!$A:$A,0)),I932))</f>
        <v>0</v>
      </c>
      <c r="K933" s="31">
        <v>0</v>
      </c>
      <c r="L933" s="31">
        <v>0</v>
      </c>
      <c r="M933" s="31">
        <v>0</v>
      </c>
      <c r="N933" s="27">
        <f>VLOOKUP(B933,Sheet5!$D:$G,3,0)</f>
        <v>13</v>
      </c>
      <c r="O933" s="27">
        <f>VLOOKUP(B933,Sheet5!$D:$G,4,0)</f>
        <v>84</v>
      </c>
      <c r="P933" s="27" t="s">
        <v>57</v>
      </c>
      <c r="Q933" s="27">
        <f>IFERROR(VLOOKUP(R933,Sheet2!V:X,3,FALSE),VLOOKUP(B933,Sheet5!D:H,5,0))</f>
        <v>340020004</v>
      </c>
      <c r="R933" s="27" t="str">
        <f>IF(E933=2,INDEX(Sheet2!P:P,MATCH(C933,Sheet2!A:A,0)),INDEX(Sheet2!AB:AB,MATCH(N933,Sheet2!AA:AA,0)))</f>
        <v>防御强化</v>
      </c>
      <c r="S933" s="27" t="str">
        <f>IF($E933=2,INDEX(Sheet2!Q:Q,MATCH($C933,Sheet2!$A:$A,0)),IF(OR(N933=3,N933=8,N933=13,,N933=38),INDEX(Sheet2!$AC:$AC,MATCH($N933,Sheet2!$AA:$AA,0))&amp;O933,INDEX(Sheet2!$AC:$AC,MATCH($N933,Sheet2!$AA:$AA,0))&amp;(O933/10)&amp;"%"))</f>
        <v>觉醒后基础防御力增加84</v>
      </c>
      <c r="T933" s="3" t="str">
        <f>INDEX(Sheet6!G:G,MATCH(B933,Sheet6!A:A,0))</f>
        <v>1210006,20</v>
      </c>
      <c r="U933" s="3">
        <v>1120001</v>
      </c>
      <c r="V933" s="3">
        <f>INDEX(Sheet6!H:H,MATCH(B933,Sheet6!A:A,0))</f>
        <v>21500</v>
      </c>
      <c r="W933" s="23">
        <v>0</v>
      </c>
      <c r="X933" s="3" t="str">
        <f>VLOOKUP(B933,Sheet4!A:N,14,FALSE)</f>
        <v>1210001,42|1210002,42|1210003,84</v>
      </c>
      <c r="Y933" s="23">
        <v>1120001</v>
      </c>
      <c r="Z933" s="23">
        <f t="shared" si="42"/>
        <v>215000</v>
      </c>
      <c r="AA933" s="27" t="str">
        <f>IF($E933=2,INDEX(Sheet2!Q:Q,MATCH($C933,Sheet2!$A:$A,0)),IF(OR(N933=3,N933=8,N933=13,,N933=38),INDEX(Sheet2!$AC:$AC,MATCH($N933,Sheet2!$AA:$AA,0))&amp;O933,INDEX(Sheet2!$AC:$AC,MATCH($N933,Sheet2!$AA:$AA,0))&amp;(O933/10)&amp;"%"))</f>
        <v>觉醒后基础防御力增加84</v>
      </c>
    </row>
    <row r="934" spans="1:27">
      <c r="A934" s="23" t="s">
        <v>53</v>
      </c>
      <c r="B934" s="23">
        <f t="shared" si="41"/>
        <v>2505</v>
      </c>
      <c r="C934" s="3">
        <v>25</v>
      </c>
      <c r="D934" s="3">
        <v>5</v>
      </c>
      <c r="E934" s="3">
        <f t="shared" si="49"/>
        <v>1</v>
      </c>
      <c r="F934" s="3">
        <f>IF(AND($D934=1,$E934=1),VLOOKUP($C934,Sheet2!$A:$J,3,0),IF($E934=2,INDEX(Sheet2!G:G,MATCH($C934,Sheet2!$A:$A,0)),F933))</f>
        <v>2504</v>
      </c>
      <c r="G934" s="3">
        <f>IF(AND($D934=1,$E934=1),VLOOKUP($C934,Sheet2!$A:$J,4,0),IF($E934=2,INDEX(Sheet2!H:H,MATCH($C934,Sheet2!$A:$A,0)),G933))</f>
        <v>2502</v>
      </c>
      <c r="H934" s="3">
        <f>IF(AND($D934=1,$E934=1),VLOOKUP($C934,Sheet2!$A:$J,5,0),IF($E934=2,INDEX(Sheet2!I:I,MATCH($C934,Sheet2!$A:$A,0)),H933))</f>
        <v>2503</v>
      </c>
      <c r="I934" s="3">
        <f>IF(AND($D934=1,$E934=1),VLOOKUP($C934,Sheet2!$A:$J,6,0),IF($E934=2,INDEX(Sheet2!J:J,MATCH($C934,Sheet2!$A:$A,0)),I933))</f>
        <v>0</v>
      </c>
      <c r="K934" s="31">
        <v>0</v>
      </c>
      <c r="L934" s="31">
        <v>0</v>
      </c>
      <c r="M934" s="31">
        <v>0</v>
      </c>
      <c r="N934" s="27">
        <f>VLOOKUP(B934,Sheet5!$D:$G,3,0)</f>
        <v>3</v>
      </c>
      <c r="O934" s="27">
        <f>VLOOKUP(B934,Sheet5!$D:$G,4,0)</f>
        <v>768</v>
      </c>
      <c r="P934" s="27" t="s">
        <v>58</v>
      </c>
      <c r="Q934" s="27">
        <f>IFERROR(VLOOKUP(R934,Sheet2!V:X,3,FALSE),VLOOKUP(B934,Sheet5!D:H,5,0))</f>
        <v>340020010</v>
      </c>
      <c r="R934" s="27" t="str">
        <f>IF(E934=2,INDEX(Sheet2!P:P,MATCH(C934,Sheet2!A:A,0)),INDEX(Sheet2!AB:AB,MATCH(N934,Sheet2!AA:AA,0)))</f>
        <v>生命强化</v>
      </c>
      <c r="S934" s="27" t="str">
        <f>IF($E934=2,INDEX(Sheet2!Q:Q,MATCH($C934,Sheet2!$A:$A,0)),IF(OR(N934=3,N934=8,N934=13,,N934=38),INDEX(Sheet2!$AC:$AC,MATCH($N934,Sheet2!$AA:$AA,0))&amp;O934,INDEX(Sheet2!$AC:$AC,MATCH($N934,Sheet2!$AA:$AA,0))&amp;(O934/10)&amp;"%"))</f>
        <v>觉醒后基础生命上限增加768</v>
      </c>
      <c r="T934" s="3" t="str">
        <f>INDEX(Sheet6!G:G,MATCH(B934,Sheet6!A:A,0))</f>
        <v>1210006,24</v>
      </c>
      <c r="U934" s="3">
        <v>1120001</v>
      </c>
      <c r="V934" s="3">
        <f>INDEX(Sheet6!H:H,MATCH(B934,Sheet6!A:A,0))</f>
        <v>30000</v>
      </c>
      <c r="W934" s="23">
        <v>0</v>
      </c>
      <c r="X934" s="3" t="str">
        <f>VLOOKUP(B934,Sheet4!A:N,14,FALSE)</f>
        <v>1210001,60|1210002,60|1210003,120</v>
      </c>
      <c r="Y934" s="23">
        <v>1120001</v>
      </c>
      <c r="Z934" s="23">
        <f t="shared" si="42"/>
        <v>300000</v>
      </c>
      <c r="AA934" s="27" t="str">
        <f>IF($E934=2,INDEX(Sheet2!Q:Q,MATCH($C934,Sheet2!$A:$A,0)),IF(OR(N934=3,N934=8,N934=13,,N934=38),INDEX(Sheet2!$AC:$AC,MATCH($N934,Sheet2!$AA:$AA,0))&amp;O934,INDEX(Sheet2!$AC:$AC,MATCH($N934,Sheet2!$AA:$AA,0))&amp;(O934/10)&amp;"%"))</f>
        <v>觉醒后基础生命上限增加768</v>
      </c>
    </row>
    <row r="935" spans="1:27">
      <c r="A935" s="23" t="s">
        <v>53</v>
      </c>
      <c r="B935" s="23">
        <f t="shared" si="41"/>
        <v>2506</v>
      </c>
      <c r="C935" s="3">
        <v>25</v>
      </c>
      <c r="D935" s="3">
        <v>6</v>
      </c>
      <c r="E935" s="3">
        <f t="shared" si="49"/>
        <v>1</v>
      </c>
      <c r="F935" s="3">
        <f>IF(AND($D935=1,$E935=1),VLOOKUP($C935,Sheet2!$A:$J,3,0),IF($E935=2,INDEX(Sheet2!G:G,MATCH($C935,Sheet2!$A:$A,0)),F934))</f>
        <v>2504</v>
      </c>
      <c r="G935" s="3">
        <f>IF(AND($D935=1,$E935=1),VLOOKUP($C935,Sheet2!$A:$J,4,0),IF($E935=2,INDEX(Sheet2!H:H,MATCH($C935,Sheet2!$A:$A,0)),G934))</f>
        <v>2502</v>
      </c>
      <c r="H935" s="3">
        <f>IF(AND($D935=1,$E935=1),VLOOKUP($C935,Sheet2!$A:$J,5,0),IF($E935=2,INDEX(Sheet2!I:I,MATCH($C935,Sheet2!$A:$A,0)),H934))</f>
        <v>2503</v>
      </c>
      <c r="I935" s="3">
        <f>IF(AND($D935=1,$E935=1),VLOOKUP($C935,Sheet2!$A:$J,6,0),IF($E935=2,INDEX(Sheet2!J:J,MATCH($C935,Sheet2!$A:$A,0)),I934))</f>
        <v>0</v>
      </c>
      <c r="K935" s="31">
        <v>0</v>
      </c>
      <c r="L935" s="31">
        <v>0</v>
      </c>
      <c r="M935" s="31">
        <v>0</v>
      </c>
      <c r="N935" s="27">
        <f>VLOOKUP(B935,Sheet5!$D:$G,3,0)</f>
        <v>8</v>
      </c>
      <c r="O935" s="27">
        <f>VLOOKUP(B935,Sheet5!$D:$G,4,0)</f>
        <v>128</v>
      </c>
      <c r="P935" s="27" t="s">
        <v>59</v>
      </c>
      <c r="Q935" s="27">
        <f>IFERROR(VLOOKUP(R935,Sheet2!V:X,3,FALSE),VLOOKUP(B935,Sheet5!D:H,5,0))</f>
        <v>340020007</v>
      </c>
      <c r="R935" s="27" t="str">
        <f>IF(E935=2,INDEX(Sheet2!P:P,MATCH(C935,Sheet2!A:A,0)),INDEX(Sheet2!AB:AB,MATCH(N935,Sheet2!AA:AA,0)))</f>
        <v>攻击强化</v>
      </c>
      <c r="S935" s="27" t="str">
        <f>IF($E935=2,INDEX(Sheet2!Q:Q,MATCH($C935,Sheet2!$A:$A,0)),IF(OR(N935=3,N935=8,N935=13,,N935=38),INDEX(Sheet2!$AC:$AC,MATCH($N935,Sheet2!$AA:$AA,0))&amp;O935,INDEX(Sheet2!$AC:$AC,MATCH($N935,Sheet2!$AA:$AA,0))&amp;(O935/10)&amp;"%"))</f>
        <v>觉醒后基础攻击力增加128</v>
      </c>
      <c r="T935" s="3" t="str">
        <f>INDEX(Sheet6!G:G,MATCH(B935,Sheet6!A:A,0))</f>
        <v>1210006,28</v>
      </c>
      <c r="U935" s="3">
        <v>1120001</v>
      </c>
      <c r="V935" s="3">
        <f>INDEX(Sheet6!H:H,MATCH(B935,Sheet6!A:A,0))</f>
        <v>41200</v>
      </c>
      <c r="W935" s="23">
        <v>0</v>
      </c>
      <c r="X935" s="3" t="str">
        <f>VLOOKUP(B935,Sheet4!A:N,14,FALSE)</f>
        <v>1210001,81|1210002,81|1210003,162</v>
      </c>
      <c r="Y935" s="23">
        <v>1120001</v>
      </c>
      <c r="Z935" s="23">
        <f t="shared" si="42"/>
        <v>412000</v>
      </c>
      <c r="AA935" s="27" t="str">
        <f>IF($E935=2,INDEX(Sheet2!Q:Q,MATCH($C935,Sheet2!$A:$A,0)),IF(OR(N935=3,N935=8,N935=13,,N935=38),INDEX(Sheet2!$AC:$AC,MATCH($N935,Sheet2!$AA:$AA,0))&amp;O935,INDEX(Sheet2!$AC:$AC,MATCH($N935,Sheet2!$AA:$AA,0))&amp;(O935/10)&amp;"%"))</f>
        <v>觉醒后基础攻击力增加128</v>
      </c>
    </row>
    <row r="936" spans="1:27">
      <c r="A936" s="23" t="s">
        <v>53</v>
      </c>
      <c r="B936" s="23">
        <f t="shared" si="41"/>
        <v>2507</v>
      </c>
      <c r="C936" s="3">
        <v>25</v>
      </c>
      <c r="D936" s="3">
        <v>7</v>
      </c>
      <c r="E936" s="3">
        <f t="shared" si="49"/>
        <v>1</v>
      </c>
      <c r="F936" s="3">
        <f>IF(AND($D936=1,$E936=1),VLOOKUP($C936,Sheet2!$A:$J,3,0),IF($E936=2,INDEX(Sheet2!G:G,MATCH($C936,Sheet2!$A:$A,0)),F935))</f>
        <v>2504</v>
      </c>
      <c r="G936" s="3">
        <f>IF(AND($D936=1,$E936=1),VLOOKUP($C936,Sheet2!$A:$J,4,0),IF($E936=2,INDEX(Sheet2!H:H,MATCH($C936,Sheet2!$A:$A,0)),G935))</f>
        <v>2502</v>
      </c>
      <c r="H936" s="3">
        <f>IF(AND($D936=1,$E936=1),VLOOKUP($C936,Sheet2!$A:$J,5,0),IF($E936=2,INDEX(Sheet2!I:I,MATCH($C936,Sheet2!$A:$A,0)),H935))</f>
        <v>2503</v>
      </c>
      <c r="I936" s="3">
        <f>IF(AND($D936=1,$E936=1),VLOOKUP($C936,Sheet2!$A:$J,6,0),IF($E936=2,INDEX(Sheet2!J:J,MATCH($C936,Sheet2!$A:$A,0)),I935))</f>
        <v>0</v>
      </c>
      <c r="K936" s="31">
        <v>0</v>
      </c>
      <c r="L936" s="31">
        <v>0</v>
      </c>
      <c r="M936" s="31">
        <v>0</v>
      </c>
      <c r="N936" s="27">
        <f>VLOOKUP(B936,Sheet5!$D:$G,3,0)</f>
        <v>38</v>
      </c>
      <c r="O936" s="27">
        <f>VLOOKUP(B936,Sheet5!$D:$G,4,0)</f>
        <v>30</v>
      </c>
      <c r="P936" s="27" t="s">
        <v>60</v>
      </c>
      <c r="Q936" s="27">
        <f>IFERROR(VLOOKUP(R936,Sheet2!V:X,3,FALSE),VLOOKUP(B936,Sheet5!D:H,5,0))</f>
        <v>340020011</v>
      </c>
      <c r="R936" s="27" t="str">
        <f>IF(E936=2,INDEX(Sheet2!P:P,MATCH(C936,Sheet2!A:A,0)),INDEX(Sheet2!AB:AB,MATCH(N936,Sheet2!AA:AA,0)))</f>
        <v>速度强化</v>
      </c>
      <c r="S936" s="27" t="str">
        <f>IF($E936=2,INDEX(Sheet2!Q:Q,MATCH($C936,Sheet2!$A:$A,0)),IF(OR(N936=3,N936=8,N936=13,,N936=38),INDEX(Sheet2!$AC:$AC,MATCH($N936,Sheet2!$AA:$AA,0))&amp;O936,INDEX(Sheet2!$AC:$AC,MATCH($N936,Sheet2!$AA:$AA,0))&amp;(O936/10)&amp;"%"))</f>
        <v>觉醒后基础速度增加30</v>
      </c>
      <c r="T936" s="3" t="str">
        <f>INDEX(Sheet6!G:G,MATCH(B936,Sheet6!A:A,0))</f>
        <v>1210009,12</v>
      </c>
      <c r="U936" s="3">
        <v>1120001</v>
      </c>
      <c r="V936" s="3">
        <f>INDEX(Sheet6!H:H,MATCH(B936,Sheet6!A:A,0))</f>
        <v>55600</v>
      </c>
      <c r="W936" s="23">
        <v>0</v>
      </c>
      <c r="X936" s="3" t="str">
        <f>VLOOKUP(B936,Sheet4!A:N,14,FALSE)</f>
        <v>1210001,105|1210002,105|1210003,210</v>
      </c>
      <c r="Y936" s="23">
        <v>1120001</v>
      </c>
      <c r="Z936" s="23">
        <f t="shared" si="42"/>
        <v>556000</v>
      </c>
      <c r="AA936" s="27" t="str">
        <f>IF($E936=2,INDEX(Sheet2!Q:Q,MATCH($C936,Sheet2!$A:$A,0)),IF(OR(N936=3,N936=8,N936=13,,N936=38),INDEX(Sheet2!$AC:$AC,MATCH($N936,Sheet2!$AA:$AA,0))&amp;O936,INDEX(Sheet2!$AC:$AC,MATCH($N936,Sheet2!$AA:$AA,0))&amp;(O936/10)&amp;"%"))</f>
        <v>觉醒后基础速度增加30</v>
      </c>
    </row>
    <row r="937" spans="1:27">
      <c r="A937" s="23" t="s">
        <v>53</v>
      </c>
      <c r="B937" s="23">
        <f t="shared" ref="B937:B957" si="51">C937*100+D937</f>
        <v>2508</v>
      </c>
      <c r="C937" s="3">
        <v>25</v>
      </c>
      <c r="D937" s="3">
        <v>8</v>
      </c>
      <c r="E937" s="3">
        <f t="shared" si="49"/>
        <v>1</v>
      </c>
      <c r="F937" s="3">
        <f>IF(AND($D937=1,$E937=1),VLOOKUP($C937,Sheet2!$A:$J,3,0),IF($E937=2,INDEX(Sheet2!G:G,MATCH($C937,Sheet2!$A:$A,0)),F936))</f>
        <v>2504</v>
      </c>
      <c r="G937" s="3">
        <f>IF(AND($D937=1,$E937=1),VLOOKUP($C937,Sheet2!$A:$J,4,0),IF($E937=2,INDEX(Sheet2!H:H,MATCH($C937,Sheet2!$A:$A,0)),G936))</f>
        <v>2502</v>
      </c>
      <c r="H937" s="3">
        <f>IF(AND($D937=1,$E937=1),VLOOKUP($C937,Sheet2!$A:$J,5,0),IF($E937=2,INDEX(Sheet2!I:I,MATCH($C937,Sheet2!$A:$A,0)),H936))</f>
        <v>2503</v>
      </c>
      <c r="I937" s="3">
        <f>IF(AND($D937=1,$E937=1),VLOOKUP($C937,Sheet2!$A:$J,6,0),IF($E937=2,INDEX(Sheet2!J:J,MATCH($C937,Sheet2!$A:$A,0)),I936))</f>
        <v>0</v>
      </c>
      <c r="K937" s="31">
        <v>0</v>
      </c>
      <c r="L937" s="31">
        <v>0</v>
      </c>
      <c r="M937" s="31">
        <v>0</v>
      </c>
      <c r="N937" s="27">
        <f>VLOOKUP(B937,Sheet5!$D:$G,3,0)</f>
        <v>8</v>
      </c>
      <c r="O937" s="27">
        <f>VLOOKUP(B937,Sheet5!$D:$G,4,0)</f>
        <v>64</v>
      </c>
      <c r="P937" s="27" t="s">
        <v>54</v>
      </c>
      <c r="Q937" s="27">
        <f>IFERROR(VLOOKUP(R937,Sheet2!V:X,3,FALSE),VLOOKUP(B937,Sheet5!D:H,5,0))</f>
        <v>340020006</v>
      </c>
      <c r="R937" s="27" t="str">
        <f>IF($E937=2,INDEX(Sheet2!P:P,MATCH($C937,Sheet2!$A:$A,0)),INDEX(Sheet2!$AB:$AB,MATCH($N937,Sheet2!$AA:$AA,0)))</f>
        <v>攻击强化</v>
      </c>
      <c r="S937" s="27" t="str">
        <f>IF($E937=2,INDEX(Sheet2!Q:Q,MATCH($C937,Sheet2!$A:$A,0)),IF(OR(N937=3,N937=8,N937=13,,N937=38),INDEX(Sheet2!$AC:$AC,MATCH($N937,Sheet2!$AA:$AA,0))&amp;O937,INDEX(Sheet2!$AC:$AC,MATCH($N937,Sheet2!$AA:$AA,0))&amp;(O937/10)&amp;"%"))</f>
        <v>觉醒后基础攻击力增加64</v>
      </c>
      <c r="T937" s="3" t="str">
        <f>INDEX(Sheet6!G:G,MATCH(B937,Sheet6!A:A,0))</f>
        <v>1210009,4|1430003,1</v>
      </c>
      <c r="U937" s="3">
        <v>1120001</v>
      </c>
      <c r="V937" s="3">
        <f>INDEX(Sheet6!H:H,MATCH(B937,Sheet6!A:A,0))</f>
        <v>12450</v>
      </c>
      <c r="W937" s="23">
        <v>0</v>
      </c>
      <c r="X937" s="3" t="s">
        <v>1358</v>
      </c>
      <c r="Y937" s="23">
        <v>1120001</v>
      </c>
      <c r="Z937" s="23">
        <v>83000</v>
      </c>
      <c r="AA937" s="27" t="str">
        <f>IF($E937=2,INDEX(Sheet2!Q:Q,MATCH($C937,Sheet2!$A:$A,0)),IF(OR(N937=3,N937=8,N937=13,,N937=38),INDEX(Sheet2!$AC:$AC,MATCH($N937,Sheet2!$AA:$AA,0))&amp;O937,INDEX(Sheet2!$AC:$AC,MATCH($N937,Sheet2!$AA:$AA,0))&amp;(O937/10)&amp;"%"))</f>
        <v>觉醒后基础攻击力增加64</v>
      </c>
    </row>
    <row r="938" spans="1:27">
      <c r="A938" s="23" t="s">
        <v>53</v>
      </c>
      <c r="B938" s="23">
        <f t="shared" si="51"/>
        <v>2509</v>
      </c>
      <c r="C938" s="3">
        <v>25</v>
      </c>
      <c r="D938" s="3">
        <v>9</v>
      </c>
      <c r="E938" s="3">
        <f t="shared" si="49"/>
        <v>1</v>
      </c>
      <c r="F938" s="3">
        <f>IF(AND($D938=1,$E938=1),VLOOKUP($C938,Sheet2!$A:$J,3,0),IF($E938=2,INDEX(Sheet2!G:G,MATCH($C938,Sheet2!$A:$A,0)),F937))</f>
        <v>2504</v>
      </c>
      <c r="G938" s="3">
        <f>IF(AND($D938=1,$E938=1),VLOOKUP($C938,Sheet2!$A:$J,4,0),IF($E938=2,INDEX(Sheet2!H:H,MATCH($C938,Sheet2!$A:$A,0)),G937))</f>
        <v>2502</v>
      </c>
      <c r="H938" s="3">
        <f>IF(AND($D938=1,$E938=1),VLOOKUP($C938,Sheet2!$A:$J,5,0),IF($E938=2,INDEX(Sheet2!I:I,MATCH($C938,Sheet2!$A:$A,0)),H937))</f>
        <v>2503</v>
      </c>
      <c r="I938" s="3">
        <f>IF(AND($D938=1,$E938=1),VLOOKUP($C938,Sheet2!$A:$J,6,0),IF($E938=2,INDEX(Sheet2!J:J,MATCH($C938,Sheet2!$A:$A,0)),I937))</f>
        <v>0</v>
      </c>
      <c r="K938" s="31">
        <v>0</v>
      </c>
      <c r="L938" s="31">
        <v>0</v>
      </c>
      <c r="M938" s="31">
        <v>0</v>
      </c>
      <c r="N938" s="27">
        <f>VLOOKUP(B938,Sheet5!$D:$G,3,0)</f>
        <v>3</v>
      </c>
      <c r="O938" s="27">
        <f>VLOOKUP(B938,Sheet5!$D:$G,4,0)</f>
        <v>384</v>
      </c>
      <c r="P938" s="27" t="s">
        <v>55</v>
      </c>
      <c r="Q938" s="27">
        <f>IFERROR(VLOOKUP(R938,Sheet2!V:X,3,FALSE),VLOOKUP(B938,Sheet5!D:H,5,0))</f>
        <v>340020009</v>
      </c>
      <c r="R938" s="27" t="str">
        <f>IF(E938=2,INDEX(Sheet2!P:P,MATCH(C938,Sheet2!A:A,0)),INDEX(Sheet2!AB:AB,MATCH(N938,Sheet2!AA:AA,0)))</f>
        <v>生命强化</v>
      </c>
      <c r="S938" s="27" t="str">
        <f>IF($E938=2,INDEX(Sheet2!Q:Q,MATCH($C938,Sheet2!$A:$A,0)),IF(OR(N938=3,N938=8,N938=13,,N938=38),INDEX(Sheet2!$AC:$AC,MATCH($N938,Sheet2!$AA:$AA,0))&amp;O938,INDEX(Sheet2!$AC:$AC,MATCH($N938,Sheet2!$AA:$AA,0))&amp;(O938/10)&amp;"%"))</f>
        <v>觉醒后基础生命上限增加384</v>
      </c>
      <c r="T938" s="3" t="str">
        <f>INDEX(Sheet6!G:G,MATCH(B938,Sheet6!A:A,0))</f>
        <v>1210009,5|1430003,2</v>
      </c>
      <c r="U938" s="3">
        <v>1120001</v>
      </c>
      <c r="V938" s="3">
        <f>INDEX(Sheet6!H:H,MATCH(B938,Sheet6!A:A,0))</f>
        <v>14400</v>
      </c>
      <c r="W938" s="23">
        <v>0</v>
      </c>
      <c r="X938" s="3" t="s">
        <v>1359</v>
      </c>
      <c r="Y938" s="23">
        <v>1120001</v>
      </c>
      <c r="Z938" s="23">
        <v>96000</v>
      </c>
      <c r="AA938" s="27" t="str">
        <f>IF($E938=2,INDEX(Sheet2!Q:Q,MATCH($C938,Sheet2!$A:$A,0)),IF(OR(N938=3,N938=8,N938=13,,N938=38),INDEX(Sheet2!$AC:$AC,MATCH($N938,Sheet2!$AA:$AA,0))&amp;O938,INDEX(Sheet2!$AC:$AC,MATCH($N938,Sheet2!$AA:$AA,0))&amp;(O938/10)&amp;"%"))</f>
        <v>觉醒后基础生命上限增加384</v>
      </c>
    </row>
    <row r="939" spans="1:27">
      <c r="A939" s="23" t="s">
        <v>53</v>
      </c>
      <c r="B939" s="23">
        <f t="shared" si="51"/>
        <v>2510</v>
      </c>
      <c r="C939" s="3">
        <v>25</v>
      </c>
      <c r="D939" s="3">
        <v>10</v>
      </c>
      <c r="E939" s="3">
        <f t="shared" si="49"/>
        <v>1</v>
      </c>
      <c r="F939" s="3">
        <f>IF(AND($D939=1,$E939=1),VLOOKUP($C939,Sheet2!$A:$J,3,0),IF($E939=2,INDEX(Sheet2!G:G,MATCH($C939,Sheet2!$A:$A,0)),F938))</f>
        <v>2504</v>
      </c>
      <c r="G939" s="3">
        <f>IF(AND($D939=1,$E939=1),VLOOKUP($C939,Sheet2!$A:$J,4,0),IF($E939=2,INDEX(Sheet2!H:H,MATCH($C939,Sheet2!$A:$A,0)),G938))</f>
        <v>2502</v>
      </c>
      <c r="H939" s="3">
        <f>IF(AND($D939=1,$E939=1),VLOOKUP($C939,Sheet2!$A:$J,5,0),IF($E939=2,INDEX(Sheet2!I:I,MATCH($C939,Sheet2!$A:$A,0)),H938))</f>
        <v>2503</v>
      </c>
      <c r="I939" s="3">
        <f>IF(AND($D939=1,$E939=1),VLOOKUP($C939,Sheet2!$A:$J,6,0),IF($E939=2,INDEX(Sheet2!J:J,MATCH($C939,Sheet2!$A:$A,0)),I938))</f>
        <v>0</v>
      </c>
      <c r="K939" s="31">
        <v>0</v>
      </c>
      <c r="L939" s="31">
        <v>0</v>
      </c>
      <c r="M939" s="31">
        <v>0</v>
      </c>
      <c r="N939" s="27">
        <f>VLOOKUP(B939,Sheet5!$D:$G,3,0)</f>
        <v>3</v>
      </c>
      <c r="O939" s="27">
        <f>VLOOKUP(B939,Sheet5!$D:$G,4,0)</f>
        <v>384</v>
      </c>
      <c r="P939" s="27" t="s">
        <v>56</v>
      </c>
      <c r="Q939" s="27">
        <f>IFERROR(VLOOKUP(R939,Sheet2!V:X,3,FALSE),VLOOKUP(B939,Sheet5!D:H,5,0))</f>
        <v>340020009</v>
      </c>
      <c r="R939" s="27" t="str">
        <f>IF(E939=2,INDEX(Sheet2!P:P,MATCH(C939,Sheet2!A:A,0)),INDEX(Sheet2!AB:AB,MATCH(N939,Sheet2!AA:AA,0)))</f>
        <v>生命强化</v>
      </c>
      <c r="S939" s="27" t="str">
        <f>IF($E939=2,INDEX(Sheet2!Q:Q,MATCH($C939,Sheet2!$A:$A,0)),IF(OR(N939=3,N939=8,N939=13,,N939=38),INDEX(Sheet2!$AC:$AC,MATCH($N939,Sheet2!$AA:$AA,0))&amp;O939,INDEX(Sheet2!$AC:$AC,MATCH($N939,Sheet2!$AA:$AA,0))&amp;(O939/10)&amp;"%"))</f>
        <v>觉醒后基础生命上限增加384</v>
      </c>
      <c r="T939" s="3" t="str">
        <f>INDEX(Sheet6!G:G,MATCH(B939,Sheet6!A:A,0))</f>
        <v>1210009,7|1430003,3</v>
      </c>
      <c r="U939" s="3">
        <v>1120001</v>
      </c>
      <c r="V939" s="3">
        <f>INDEX(Sheet6!H:H,MATCH(B939,Sheet6!A:A,0))</f>
        <v>21600</v>
      </c>
      <c r="W939" s="23">
        <v>0</v>
      </c>
      <c r="X939" s="3" t="s">
        <v>1360</v>
      </c>
      <c r="Y939" s="23">
        <v>1120001</v>
      </c>
      <c r="Z939" s="23">
        <v>144000</v>
      </c>
      <c r="AA939" s="27" t="str">
        <f>IF($E939=2,INDEX(Sheet2!Q:Q,MATCH($C939,Sheet2!$A:$A,0)),IF(OR(N939=3,N939=8,N939=13,,N939=38),INDEX(Sheet2!$AC:$AC,MATCH($N939,Sheet2!$AA:$AA,0))&amp;O939,INDEX(Sheet2!$AC:$AC,MATCH($N939,Sheet2!$AA:$AA,0))&amp;(O939/10)&amp;"%"))</f>
        <v>觉醒后基础生命上限增加384</v>
      </c>
    </row>
    <row r="940" spans="1:27">
      <c r="A940" s="23" t="s">
        <v>53</v>
      </c>
      <c r="B940" s="23">
        <f t="shared" si="51"/>
        <v>2511</v>
      </c>
      <c r="C940" s="3">
        <v>25</v>
      </c>
      <c r="D940" s="3">
        <v>11</v>
      </c>
      <c r="E940" s="3">
        <f t="shared" si="49"/>
        <v>1</v>
      </c>
      <c r="F940" s="3">
        <f>IF(AND($D940=1,$E940=1),VLOOKUP($C940,Sheet2!$A:$J,3,0),IF($E940=2,INDEX(Sheet2!G:G,MATCH($C940,Sheet2!$A:$A,0)),F939))</f>
        <v>2504</v>
      </c>
      <c r="G940" s="3">
        <f>IF(AND($D940=1,$E940=1),VLOOKUP($C940,Sheet2!$A:$J,4,0),IF($E940=2,INDEX(Sheet2!H:H,MATCH($C940,Sheet2!$A:$A,0)),G939))</f>
        <v>2502</v>
      </c>
      <c r="H940" s="3">
        <f>IF(AND($D940=1,$E940=1),VLOOKUP($C940,Sheet2!$A:$J,5,0),IF($E940=2,INDEX(Sheet2!I:I,MATCH($C940,Sheet2!$A:$A,0)),H939))</f>
        <v>2503</v>
      </c>
      <c r="I940" s="3">
        <f>IF(AND($D940=1,$E940=1),VLOOKUP($C940,Sheet2!$A:$J,6,0),IF($E940=2,INDEX(Sheet2!J:J,MATCH($C940,Sheet2!$A:$A,0)),I939))</f>
        <v>0</v>
      </c>
      <c r="K940" s="31">
        <v>0</v>
      </c>
      <c r="L940" s="31">
        <v>0</v>
      </c>
      <c r="M940" s="31">
        <v>0</v>
      </c>
      <c r="N940" s="27">
        <f>VLOOKUP(B940,Sheet5!$D:$G,3,0)</f>
        <v>13</v>
      </c>
      <c r="O940" s="27">
        <f>VLOOKUP(B940,Sheet5!$D:$G,4,0)</f>
        <v>84</v>
      </c>
      <c r="P940" s="27" t="s">
        <v>57</v>
      </c>
      <c r="Q940" s="27">
        <f>IFERROR(VLOOKUP(R940,Sheet2!V:X,3,FALSE),VLOOKUP(B940,Sheet5!D:H,5,0))</f>
        <v>340020004</v>
      </c>
      <c r="R940" s="27" t="str">
        <f>IF(E940=2,INDEX(Sheet2!P:P,MATCH(C940,Sheet2!A:A,0)),INDEX(Sheet2!AB:AB,MATCH(N940,Sheet2!AA:AA,0)))</f>
        <v>防御强化</v>
      </c>
      <c r="S940" s="27" t="str">
        <f>IF($E940=2,INDEX(Sheet2!Q:Q,MATCH($C940,Sheet2!$A:$A,0)),IF(OR(N940=3,N940=8,N940=13,,N940=38),INDEX(Sheet2!$AC:$AC,MATCH($N940,Sheet2!$AA:$AA,0))&amp;O940,INDEX(Sheet2!$AC:$AC,MATCH($N940,Sheet2!$AA:$AA,0))&amp;(O940/10)&amp;"%"))</f>
        <v>觉醒后基础防御力增加84</v>
      </c>
      <c r="T940" s="3" t="str">
        <f>INDEX(Sheet6!G:G,MATCH(B940,Sheet6!A:A,0))</f>
        <v>1210009,10|1430003,4</v>
      </c>
      <c r="U940" s="3">
        <v>1120001</v>
      </c>
      <c r="V940" s="3">
        <f>INDEX(Sheet6!H:H,MATCH(B940,Sheet6!A:A,0))</f>
        <v>32250</v>
      </c>
      <c r="W940" s="23">
        <v>0</v>
      </c>
      <c r="X940" s="3" t="s">
        <v>1361</v>
      </c>
      <c r="Y940" s="23">
        <v>1120001</v>
      </c>
      <c r="Z940" s="23">
        <v>215000</v>
      </c>
      <c r="AA940" s="27" t="str">
        <f>IF($E940=2,INDEX(Sheet2!Q:Q,MATCH($C940,Sheet2!$A:$A,0)),IF(OR(N940=3,N940=8,N940=13,,N940=38),INDEX(Sheet2!$AC:$AC,MATCH($N940,Sheet2!$AA:$AA,0))&amp;O940,INDEX(Sheet2!$AC:$AC,MATCH($N940,Sheet2!$AA:$AA,0))&amp;(O940/10)&amp;"%"))</f>
        <v>觉醒后基础防御力增加84</v>
      </c>
    </row>
    <row r="941" spans="1:27">
      <c r="A941" s="23" t="s">
        <v>53</v>
      </c>
      <c r="B941" s="23">
        <f t="shared" si="51"/>
        <v>2512</v>
      </c>
      <c r="C941" s="3">
        <v>25</v>
      </c>
      <c r="D941" s="3">
        <v>12</v>
      </c>
      <c r="E941" s="3">
        <f t="shared" si="49"/>
        <v>1</v>
      </c>
      <c r="F941" s="3">
        <f>IF(AND($D941=1,$E941=1),VLOOKUP($C941,Sheet2!$A:$J,3,0),IF($E941=2,INDEX(Sheet2!G:G,MATCH($C941,Sheet2!$A:$A,0)),F940))</f>
        <v>2504</v>
      </c>
      <c r="G941" s="3">
        <f>IF(AND($D941=1,$E941=1),VLOOKUP($C941,Sheet2!$A:$J,4,0),IF($E941=2,INDEX(Sheet2!H:H,MATCH($C941,Sheet2!$A:$A,0)),G940))</f>
        <v>2502</v>
      </c>
      <c r="H941" s="3">
        <f>IF(AND($D941=1,$E941=1),VLOOKUP($C941,Sheet2!$A:$J,5,0),IF($E941=2,INDEX(Sheet2!I:I,MATCH($C941,Sheet2!$A:$A,0)),H940))</f>
        <v>2503</v>
      </c>
      <c r="I941" s="3">
        <f>IF(AND($D941=1,$E941=1),VLOOKUP($C941,Sheet2!$A:$J,6,0),IF($E941=2,INDEX(Sheet2!J:J,MATCH($C941,Sheet2!$A:$A,0)),I940))</f>
        <v>0</v>
      </c>
      <c r="K941" s="31">
        <v>0</v>
      </c>
      <c r="L941" s="31">
        <v>0</v>
      </c>
      <c r="M941" s="31">
        <v>0</v>
      </c>
      <c r="N941" s="27">
        <f>VLOOKUP(B941,Sheet5!$D:$G,3,0)</f>
        <v>3</v>
      </c>
      <c r="O941" s="27">
        <f>VLOOKUP(B941,Sheet5!$D:$G,4,0)</f>
        <v>768</v>
      </c>
      <c r="P941" s="27" t="s">
        <v>58</v>
      </c>
      <c r="Q941" s="27">
        <f>IFERROR(VLOOKUP(R941,Sheet2!V:X,3,FALSE),VLOOKUP(B941,Sheet5!D:H,5,0))</f>
        <v>340020010</v>
      </c>
      <c r="R941" s="27" t="str">
        <f>IF(E941=2,INDEX(Sheet2!P:P,MATCH(C941,Sheet2!A:A,0)),INDEX(Sheet2!AB:AB,MATCH(N941,Sheet2!AA:AA,0)))</f>
        <v>生命强化</v>
      </c>
      <c r="S941" s="27" t="str">
        <f>IF($E941=2,INDEX(Sheet2!Q:Q,MATCH($C941,Sheet2!$A:$A,0)),IF(OR(N941=3,N941=8,N941=13,,N941=38),INDEX(Sheet2!$AC:$AC,MATCH($N941,Sheet2!$AA:$AA,0))&amp;O941,INDEX(Sheet2!$AC:$AC,MATCH($N941,Sheet2!$AA:$AA,0))&amp;(O941/10)&amp;"%"))</f>
        <v>觉醒后基础生命上限增加768</v>
      </c>
      <c r="T941" s="3" t="str">
        <f>INDEX(Sheet6!G:G,MATCH(B941,Sheet6!A:A,0))</f>
        <v>1210009,12|1430003,5</v>
      </c>
      <c r="U941" s="3">
        <v>1120001</v>
      </c>
      <c r="V941" s="3">
        <f>INDEX(Sheet6!H:H,MATCH(B941,Sheet6!A:A,0))</f>
        <v>45000</v>
      </c>
      <c r="W941" s="23">
        <v>0</v>
      </c>
      <c r="X941" s="3" t="s">
        <v>1362</v>
      </c>
      <c r="Y941" s="23">
        <v>1120001</v>
      </c>
      <c r="Z941" s="23">
        <v>300000</v>
      </c>
      <c r="AA941" s="27" t="str">
        <f>IF($E941=2,INDEX(Sheet2!Q:Q,MATCH($C941,Sheet2!$A:$A,0)),IF(OR(N941=3,N941=8,N941=13,,N941=38),INDEX(Sheet2!$AC:$AC,MATCH($N941,Sheet2!$AA:$AA,0))&amp;O941,INDEX(Sheet2!$AC:$AC,MATCH($N941,Sheet2!$AA:$AA,0))&amp;(O941/10)&amp;"%"))</f>
        <v>觉醒后基础生命上限增加768</v>
      </c>
    </row>
    <row r="942" spans="1:27">
      <c r="A942" s="23" t="s">
        <v>53</v>
      </c>
      <c r="B942" s="23">
        <f t="shared" si="51"/>
        <v>2513</v>
      </c>
      <c r="C942" s="3">
        <v>25</v>
      </c>
      <c r="D942" s="3">
        <v>13</v>
      </c>
      <c r="E942" s="3">
        <f t="shared" si="49"/>
        <v>1</v>
      </c>
      <c r="F942" s="3">
        <f>IF(AND($D942=1,$E942=1),VLOOKUP($C942,Sheet2!$A:$J,3,0),IF($E942=2,INDEX(Sheet2!G:G,MATCH($C942,Sheet2!$A:$A,0)),F941))</f>
        <v>2504</v>
      </c>
      <c r="G942" s="3">
        <f>IF(AND($D942=1,$E942=1),VLOOKUP($C942,Sheet2!$A:$J,4,0),IF($E942=2,INDEX(Sheet2!H:H,MATCH($C942,Sheet2!$A:$A,0)),G941))</f>
        <v>2502</v>
      </c>
      <c r="H942" s="3">
        <f>IF(AND($D942=1,$E942=1),VLOOKUP($C942,Sheet2!$A:$J,5,0),IF($E942=2,INDEX(Sheet2!I:I,MATCH($C942,Sheet2!$A:$A,0)),H941))</f>
        <v>2503</v>
      </c>
      <c r="I942" s="3">
        <f>IF(AND($D942=1,$E942=1),VLOOKUP($C942,Sheet2!$A:$J,6,0),IF($E942=2,INDEX(Sheet2!J:J,MATCH($C942,Sheet2!$A:$A,0)),I941))</f>
        <v>0</v>
      </c>
      <c r="K942" s="31">
        <v>0</v>
      </c>
      <c r="L942" s="31">
        <v>0</v>
      </c>
      <c r="M942" s="31">
        <v>0</v>
      </c>
      <c r="N942" s="27">
        <f>VLOOKUP(B942,Sheet5!$D:$G,3,0)</f>
        <v>8</v>
      </c>
      <c r="O942" s="27">
        <f>VLOOKUP(B942,Sheet5!$D:$G,4,0)</f>
        <v>128</v>
      </c>
      <c r="P942" s="27" t="s">
        <v>59</v>
      </c>
      <c r="Q942" s="27">
        <f>IFERROR(VLOOKUP(R942,Sheet2!V:X,3,FALSE),VLOOKUP(B942,Sheet5!D:H,5,0))</f>
        <v>340020007</v>
      </c>
      <c r="R942" s="27" t="str">
        <f>IF(E942=2,INDEX(Sheet2!P:P,MATCH(C942,Sheet2!A:A,0)),INDEX(Sheet2!AB:AB,MATCH(N942,Sheet2!AA:AA,0)))</f>
        <v>攻击强化</v>
      </c>
      <c r="S942" s="27" t="str">
        <f>IF($E942=2,INDEX(Sheet2!Q:Q,MATCH($C942,Sheet2!$A:$A,0)),IF(OR(N942=3,N942=8,N942=13,,N942=38),INDEX(Sheet2!$AC:$AC,MATCH($N942,Sheet2!$AA:$AA,0))&amp;O942,INDEX(Sheet2!$AC:$AC,MATCH($N942,Sheet2!$AA:$AA,0))&amp;(O942/10)&amp;"%"))</f>
        <v>觉醒后基础攻击力增加128</v>
      </c>
      <c r="T942" s="3" t="str">
        <f>INDEX(Sheet6!G:G,MATCH(B942,Sheet6!A:A,0))</f>
        <v>1210009,14|1430003,6</v>
      </c>
      <c r="U942" s="3">
        <v>1120001</v>
      </c>
      <c r="V942" s="3">
        <f>INDEX(Sheet6!H:H,MATCH(B942,Sheet6!A:A,0))</f>
        <v>61800</v>
      </c>
      <c r="W942" s="23">
        <v>0</v>
      </c>
      <c r="X942" s="3" t="s">
        <v>1363</v>
      </c>
      <c r="Y942" s="23">
        <v>1120001</v>
      </c>
      <c r="Z942" s="23">
        <v>412000</v>
      </c>
      <c r="AA942" s="27" t="str">
        <f>IF($E942=2,INDEX(Sheet2!Q:Q,MATCH($C942,Sheet2!$A:$A,0)),IF(OR(N942=3,N942=8,N942=13,,N942=38),INDEX(Sheet2!$AC:$AC,MATCH($N942,Sheet2!$AA:$AA,0))&amp;O942,INDEX(Sheet2!$AC:$AC,MATCH($N942,Sheet2!$AA:$AA,0))&amp;(O942/10)&amp;"%"))</f>
        <v>觉醒后基础攻击力增加128</v>
      </c>
    </row>
    <row r="943" spans="1:27">
      <c r="A943" s="23" t="s">
        <v>53</v>
      </c>
      <c r="B943" s="23">
        <f t="shared" si="51"/>
        <v>2514</v>
      </c>
      <c r="C943" s="3">
        <v>25</v>
      </c>
      <c r="D943" s="3">
        <v>14</v>
      </c>
      <c r="E943" s="3">
        <f t="shared" si="49"/>
        <v>2</v>
      </c>
      <c r="F943" s="3">
        <f>IF(AND($D943=1,$E943=1),VLOOKUP($C943,Sheet2!$A:$J,3,0),IF($E943=2,INDEX(Sheet2!G:G,MATCH($C943,Sheet2!$A:$A,0)+1),F942))</f>
        <v>2504</v>
      </c>
      <c r="G943" s="3">
        <f>IF(AND($D943=1,$E943=1),VLOOKUP($C943,Sheet2!$A:$J,4,0),IF($E943=2,INDEX(Sheet2!H:H,MATCH($C943,Sheet2!$A:$A,0)+1),G942))</f>
        <v>2502</v>
      </c>
      <c r="H943" s="3">
        <f>IF(AND($D943=1,$E943=1),VLOOKUP($C943,Sheet2!$A:$J,5,0),IF($E943=2,INDEX(Sheet2!I:I,MATCH($C943,Sheet2!$A:$A,0)+1),H942))</f>
        <v>2506</v>
      </c>
      <c r="I943" s="3">
        <f>IF(AND($D943=1,$E943=1),VLOOKUP($C943,Sheet2!$A:$J,6,0),IF($E943=2,INDEX(Sheet2!J:J,MATCH($C943,Sheet2!$A:$A,0)+1),I942))</f>
        <v>0</v>
      </c>
      <c r="K943" s="31">
        <v>0</v>
      </c>
      <c r="L943" s="31">
        <v>0</v>
      </c>
      <c r="M943" s="31">
        <v>0</v>
      </c>
      <c r="N943" s="27">
        <f>VLOOKUP(B943,Sheet5!$D:$G,3,0)</f>
        <v>0</v>
      </c>
      <c r="O943" s="27">
        <f>VLOOKUP(B943,Sheet5!$D:$G,4,0)</f>
        <v>0</v>
      </c>
      <c r="P943" s="27" t="s">
        <v>60</v>
      </c>
      <c r="Q943" s="27">
        <f>IFERROR(VLOOKUP(R943,Sheet2!V:X,3,FALSE),VLOOKUP(B943,Sheet5!D:H,5,0))</f>
        <v>311002503</v>
      </c>
      <c r="R943" s="27" t="str">
        <f>IF(E943=2,INDEX(Sheet2!P:P,MATCH(C943,Sheet2!A:A,0)+1),INDEX(Sheet2!AB:AB,MATCH(N943,Sheet2!AA:AA,0)))</f>
        <v>重击冲撞</v>
      </c>
      <c r="S943" s="27" t="s">
        <v>2376</v>
      </c>
      <c r="T943" s="3" t="str">
        <f>INDEX(Sheet6!G:G,MATCH(B943,Sheet6!A:A,0))</f>
        <v>1430005,1</v>
      </c>
      <c r="U943" s="3">
        <v>1120001</v>
      </c>
      <c r="V943" s="3">
        <f>INDEX(Sheet6!H:H,MATCH(B943,Sheet6!A:A,0))</f>
        <v>83400</v>
      </c>
      <c r="W943" s="23">
        <v>0</v>
      </c>
      <c r="X943" s="3" t="s">
        <v>1364</v>
      </c>
      <c r="Y943" s="23">
        <v>1120001</v>
      </c>
      <c r="Z943" s="23">
        <v>556000</v>
      </c>
      <c r="AA943" s="27" t="str">
        <f>IF($E943=2,INDEX(Sheet2!Q:Q,MATCH($C943,Sheet2!$A:$A,0)+1),IF(OR(N943=3,N943=8,N943=13,,N943=38),INDEX(Sheet2!$AC:$AC,MATCH($N943,Sheet2!$AA:$AA,0))&amp;O943,INDEX(Sheet2!$AC:$AC,MATCH($N943,Sheet2!$AA:$AA,0))&amp;(O943/10)&amp;"%"))</f>
        <v>使用健硕的身体撞击敌人，对1名敌人造成&lt;color=#e56000&gt;3&lt;/color&gt;段伤害，每段伤害为攻击力的&lt;color=#e56000&gt;58%&lt;/color&gt;，有&lt;color=#e56000&gt;15%&lt;/color&gt;概率将敌人&lt;color=#f2b600&gt;击飞&lt;/color&gt;，行动条中每存在一个AT BONUS，提高&lt;color=#e56000&gt;5%&lt;/color&gt;的击飞概率</v>
      </c>
    </row>
    <row r="944" spans="1:27">
      <c r="A944" s="23" t="s">
        <v>53</v>
      </c>
      <c r="B944" s="23">
        <f t="shared" si="51"/>
        <v>2515</v>
      </c>
      <c r="C944" s="3">
        <v>25</v>
      </c>
      <c r="D944" s="3">
        <v>15</v>
      </c>
      <c r="E944" s="3">
        <f t="shared" si="49"/>
        <v>1</v>
      </c>
      <c r="F944" s="3">
        <f>IF(AND($D944=1,$E944=1),VLOOKUP($C944,Sheet2!$A:$J,3,0),IF($E944=2,INDEX(Sheet2!G:G,MATCH($C944,Sheet2!$A:$A,0)+1),F943))</f>
        <v>2504</v>
      </c>
      <c r="G944" s="3">
        <f>IF(AND($D944=1,$E944=1),VLOOKUP($C944,Sheet2!$A:$J,4,0),IF($E944=2,INDEX(Sheet2!H:H,MATCH($C944,Sheet2!$A:$A,0)+1),G943))</f>
        <v>2502</v>
      </c>
      <c r="H944" s="3">
        <f>IF(AND($D944=1,$E944=1),VLOOKUP($C944,Sheet2!$A:$J,5,0),IF($E944=2,INDEX(Sheet2!I:I,MATCH($C944,Sheet2!$A:$A,0)+1),H943))</f>
        <v>2506</v>
      </c>
      <c r="I944" s="3">
        <f>IF(AND($D944=1,$E944=1),VLOOKUP($C944,Sheet2!$A:$J,6,0),IF($E944=2,INDEX(Sheet2!J:J,MATCH($C944,Sheet2!$A:$A,0)+1),I943))</f>
        <v>0</v>
      </c>
      <c r="K944" s="31">
        <v>0</v>
      </c>
      <c r="L944" s="31">
        <v>0</v>
      </c>
      <c r="M944" s="31">
        <v>0</v>
      </c>
      <c r="N944" s="27">
        <f>VLOOKUP(B944,Sheet5!$D:$G,3,0)</f>
        <v>8</v>
      </c>
      <c r="O944" s="27">
        <f>VLOOKUP(B944,Sheet5!$D:$G,4,0)</f>
        <v>64</v>
      </c>
      <c r="P944" s="27" t="s">
        <v>54</v>
      </c>
      <c r="Q944" s="27">
        <f>IFERROR(VLOOKUP(R944,Sheet2!V:X,3,FALSE),VLOOKUP(B944,Sheet5!D:H,5,0))</f>
        <v>340020006</v>
      </c>
      <c r="R944" s="27" t="str">
        <f>IF($E944=2,INDEX(Sheet2!P:P,MATCH($C944,Sheet2!$A:$A,0)),INDEX(Sheet2!$AB:$AB,MATCH($N944,Sheet2!$AA:$AA,0)))</f>
        <v>攻击强化</v>
      </c>
      <c r="S944" s="27" t="str">
        <f>IF($E944=2,INDEX(Sheet2!Q:Q,MATCH($C944,Sheet2!$A:$A,0)),IF(OR(N944=3,N944=8,N944=13,,N944=38),INDEX(Sheet2!$AC:$AC,MATCH($N944,Sheet2!$AA:$AA,0))&amp;O944,INDEX(Sheet2!$AC:$AC,MATCH($N944,Sheet2!$AA:$AA,0))&amp;(O944/10)&amp;"%"))</f>
        <v>觉醒后基础攻击力增加64</v>
      </c>
      <c r="T944" s="3" t="str">
        <f>INDEX(Sheet6!G:G,MATCH(B944,Sheet6!A:A,0))</f>
        <v>1210009,5|1430003,3</v>
      </c>
      <c r="U944" s="3">
        <v>1120001</v>
      </c>
      <c r="V944" s="3">
        <f>INDEX(Sheet6!H:H,MATCH(B944,Sheet6!A:A,0))</f>
        <v>16600</v>
      </c>
      <c r="W944" s="23">
        <v>0</v>
      </c>
      <c r="X944" s="3" t="s">
        <v>1358</v>
      </c>
      <c r="Y944" s="23">
        <v>1120001</v>
      </c>
      <c r="Z944" s="23">
        <v>83000</v>
      </c>
      <c r="AA944" s="27" t="str">
        <f>IF($E944=2,INDEX(Sheet2!Q:Q,MATCH($C944,Sheet2!$A:$A,0)),IF(OR(N944=3,N944=8,N944=13,,N944=38),INDEX(Sheet2!$AC:$AC,MATCH($N944,Sheet2!$AA:$AA,0))&amp;O944,INDEX(Sheet2!$AC:$AC,MATCH($N944,Sheet2!$AA:$AA,0))&amp;(O944/10)&amp;"%"))</f>
        <v>觉醒后基础攻击力增加64</v>
      </c>
    </row>
    <row r="945" spans="1:27">
      <c r="A945" s="23" t="s">
        <v>53</v>
      </c>
      <c r="B945" s="23">
        <f t="shared" si="51"/>
        <v>2516</v>
      </c>
      <c r="C945" s="3">
        <v>25</v>
      </c>
      <c r="D945" s="3">
        <v>16</v>
      </c>
      <c r="E945" s="3">
        <f t="shared" si="49"/>
        <v>1</v>
      </c>
      <c r="F945" s="3">
        <f>IF(AND($D945=1,$E945=1),VLOOKUP($C945,Sheet2!$A:$J,3,0),IF($E945=2,INDEX(Sheet2!G:G,MATCH($C945,Sheet2!$A:$A,0)+1),F944))</f>
        <v>2504</v>
      </c>
      <c r="G945" s="3">
        <f>IF(AND($D945=1,$E945=1),VLOOKUP($C945,Sheet2!$A:$J,4,0),IF($E945=2,INDEX(Sheet2!H:H,MATCH($C945,Sheet2!$A:$A,0)+1),G944))</f>
        <v>2502</v>
      </c>
      <c r="H945" s="3">
        <f>IF(AND($D945=1,$E945=1),VLOOKUP($C945,Sheet2!$A:$J,5,0),IF($E945=2,INDEX(Sheet2!I:I,MATCH($C945,Sheet2!$A:$A,0)+1),H944))</f>
        <v>2506</v>
      </c>
      <c r="I945" s="3">
        <f>IF(AND($D945=1,$E945=1),VLOOKUP($C945,Sheet2!$A:$J,6,0),IF($E945=2,INDEX(Sheet2!J:J,MATCH($C945,Sheet2!$A:$A,0)+1),I944))</f>
        <v>0</v>
      </c>
      <c r="K945" s="31">
        <v>0</v>
      </c>
      <c r="L945" s="31">
        <v>0</v>
      </c>
      <c r="M945" s="31">
        <v>0</v>
      </c>
      <c r="N945" s="27">
        <f>VLOOKUP(B945,Sheet5!$D:$G,3,0)</f>
        <v>3</v>
      </c>
      <c r="O945" s="27">
        <f>VLOOKUP(B945,Sheet5!$D:$G,4,0)</f>
        <v>384</v>
      </c>
      <c r="P945" s="27" t="s">
        <v>55</v>
      </c>
      <c r="Q945" s="27">
        <f>IFERROR(VLOOKUP(R945,Sheet2!V:X,3,FALSE),VLOOKUP(B945,Sheet5!D:H,5,0))</f>
        <v>340020009</v>
      </c>
      <c r="R945" s="27" t="str">
        <f>IF(E945=2,INDEX(Sheet2!P:P,MATCH(C945,Sheet2!A:A,0)),INDEX(Sheet2!AB:AB,MATCH(N945,Sheet2!AA:AA,0)))</f>
        <v>生命强化</v>
      </c>
      <c r="S945" s="27" t="str">
        <f>IF($E945=2,INDEX(Sheet2!Q:Q,MATCH($C945,Sheet2!$A:$A,0)),IF(OR(N945=3,N945=8,N945=13,,N945=38),INDEX(Sheet2!$AC:$AC,MATCH($N945,Sheet2!$AA:$AA,0))&amp;O945,INDEX(Sheet2!$AC:$AC,MATCH($N945,Sheet2!$AA:$AA,0))&amp;(O945/10)&amp;"%"))</f>
        <v>觉醒后基础生命上限增加384</v>
      </c>
      <c r="T945" s="3" t="str">
        <f>INDEX(Sheet6!G:G,MATCH(B945,Sheet6!A:A,0))</f>
        <v>1210009,7|1430003,6</v>
      </c>
      <c r="U945" s="3">
        <v>1120001</v>
      </c>
      <c r="V945" s="3">
        <f>INDEX(Sheet6!H:H,MATCH(B945,Sheet6!A:A,0))</f>
        <v>19200</v>
      </c>
      <c r="W945" s="23">
        <v>0</v>
      </c>
      <c r="X945" s="3" t="s">
        <v>1359</v>
      </c>
      <c r="Y945" s="23">
        <v>1120001</v>
      </c>
      <c r="Z945" s="23">
        <v>96000</v>
      </c>
      <c r="AA945" s="27" t="str">
        <f>IF($E945=2,INDEX(Sheet2!Q:Q,MATCH($C945,Sheet2!$A:$A,0)),IF(OR(N945=3,N945=8,N945=13,,N945=38),INDEX(Sheet2!$AC:$AC,MATCH($N945,Sheet2!$AA:$AA,0))&amp;O945,INDEX(Sheet2!$AC:$AC,MATCH($N945,Sheet2!$AA:$AA,0))&amp;(O945/10)&amp;"%"))</f>
        <v>觉醒后基础生命上限增加384</v>
      </c>
    </row>
    <row r="946" spans="1:27">
      <c r="A946" s="23" t="s">
        <v>53</v>
      </c>
      <c r="B946" s="23">
        <f t="shared" si="51"/>
        <v>2517</v>
      </c>
      <c r="C946" s="3">
        <v>25</v>
      </c>
      <c r="D946" s="3">
        <v>17</v>
      </c>
      <c r="E946" s="3">
        <f t="shared" si="49"/>
        <v>1</v>
      </c>
      <c r="F946" s="3">
        <f>IF(AND($D946=1,$E946=1),VLOOKUP($C946,Sheet2!$A:$J,3,0),IF($E946=2,INDEX(Sheet2!G:G,MATCH($C946,Sheet2!$A:$A,0)+1),F945))</f>
        <v>2504</v>
      </c>
      <c r="G946" s="3">
        <f>IF(AND($D946=1,$E946=1),VLOOKUP($C946,Sheet2!$A:$J,4,0),IF($E946=2,INDEX(Sheet2!H:H,MATCH($C946,Sheet2!$A:$A,0)+1),G945))</f>
        <v>2502</v>
      </c>
      <c r="H946" s="3">
        <f>IF(AND($D946=1,$E946=1),VLOOKUP($C946,Sheet2!$A:$J,5,0),IF($E946=2,INDEX(Sheet2!I:I,MATCH($C946,Sheet2!$A:$A,0)+1),H945))</f>
        <v>2506</v>
      </c>
      <c r="I946" s="3">
        <f>IF(AND($D946=1,$E946=1),VLOOKUP($C946,Sheet2!$A:$J,6,0),IF($E946=2,INDEX(Sheet2!J:J,MATCH($C946,Sheet2!$A:$A,0)+1),I945))</f>
        <v>0</v>
      </c>
      <c r="K946" s="31">
        <v>0</v>
      </c>
      <c r="L946" s="31">
        <v>0</v>
      </c>
      <c r="M946" s="31">
        <v>0</v>
      </c>
      <c r="N946" s="27">
        <f>VLOOKUP(B946,Sheet5!$D:$G,3,0)</f>
        <v>8</v>
      </c>
      <c r="O946" s="27">
        <f>VLOOKUP(B946,Sheet5!$D:$G,4,0)</f>
        <v>64</v>
      </c>
      <c r="P946" s="27" t="s">
        <v>56</v>
      </c>
      <c r="Q946" s="27">
        <f>IFERROR(VLOOKUP(R946,Sheet2!V:X,3,FALSE),VLOOKUP(B946,Sheet5!D:H,5,0))</f>
        <v>340020006</v>
      </c>
      <c r="R946" s="27" t="str">
        <f>IF(E946=2,INDEX(Sheet2!P:P,MATCH(C946,Sheet2!A:A,0)),INDEX(Sheet2!AB:AB,MATCH(N946,Sheet2!AA:AA,0)))</f>
        <v>攻击强化</v>
      </c>
      <c r="S946" s="27" t="str">
        <f>IF($E946=2,INDEX(Sheet2!Q:Q,MATCH($C946,Sheet2!$A:$A,0)),IF(OR(N946=3,N946=8,N946=13,,N946=38),INDEX(Sheet2!$AC:$AC,MATCH($N946,Sheet2!$AA:$AA,0))&amp;O946,INDEX(Sheet2!$AC:$AC,MATCH($N946,Sheet2!$AA:$AA,0))&amp;(O946/10)&amp;"%"))</f>
        <v>觉醒后基础攻击力增加64</v>
      </c>
      <c r="T946" s="3" t="str">
        <f>INDEX(Sheet6!G:G,MATCH(B946,Sheet6!A:A,0))</f>
        <v>1210009,9|1430003,9</v>
      </c>
      <c r="U946" s="3">
        <v>1120001</v>
      </c>
      <c r="V946" s="3">
        <f>INDEX(Sheet6!H:H,MATCH(B946,Sheet6!A:A,0))</f>
        <v>28800</v>
      </c>
      <c r="W946" s="23">
        <v>0</v>
      </c>
      <c r="X946" s="3" t="s">
        <v>1360</v>
      </c>
      <c r="Y946" s="23">
        <v>1120001</v>
      </c>
      <c r="Z946" s="23">
        <v>144000</v>
      </c>
      <c r="AA946" s="27" t="str">
        <f>IF($E946=2,INDEX(Sheet2!Q:Q,MATCH($C946,Sheet2!$A:$A,0)),IF(OR(N946=3,N946=8,N946=13,,N946=38),INDEX(Sheet2!$AC:$AC,MATCH($N946,Sheet2!$AA:$AA,0))&amp;O946,INDEX(Sheet2!$AC:$AC,MATCH($N946,Sheet2!$AA:$AA,0))&amp;(O946/10)&amp;"%"))</f>
        <v>觉醒后基础攻击力增加64</v>
      </c>
    </row>
    <row r="947" spans="1:27">
      <c r="A947" s="23" t="s">
        <v>53</v>
      </c>
      <c r="B947" s="23">
        <f t="shared" si="51"/>
        <v>2518</v>
      </c>
      <c r="C947" s="3">
        <v>25</v>
      </c>
      <c r="D947" s="3">
        <v>18</v>
      </c>
      <c r="E947" s="3">
        <f t="shared" si="49"/>
        <v>1</v>
      </c>
      <c r="F947" s="3">
        <f>IF(AND($D947=1,$E947=1),VLOOKUP($C947,Sheet2!$A:$J,3,0),IF($E947=2,INDEX(Sheet2!G:G,MATCH($C947,Sheet2!$A:$A,0)+1),F946))</f>
        <v>2504</v>
      </c>
      <c r="G947" s="3">
        <f>IF(AND($D947=1,$E947=1),VLOOKUP($C947,Sheet2!$A:$J,4,0),IF($E947=2,INDEX(Sheet2!H:H,MATCH($C947,Sheet2!$A:$A,0)+1),G946))</f>
        <v>2502</v>
      </c>
      <c r="H947" s="3">
        <f>IF(AND($D947=1,$E947=1),VLOOKUP($C947,Sheet2!$A:$J,5,0),IF($E947=2,INDEX(Sheet2!I:I,MATCH($C947,Sheet2!$A:$A,0)+1),H946))</f>
        <v>2506</v>
      </c>
      <c r="I947" s="3">
        <f>IF(AND($D947=1,$E947=1),VLOOKUP($C947,Sheet2!$A:$J,6,0),IF($E947=2,INDEX(Sheet2!J:J,MATCH($C947,Sheet2!$A:$A,0)+1),I946))</f>
        <v>0</v>
      </c>
      <c r="K947" s="31">
        <v>0</v>
      </c>
      <c r="L947" s="31">
        <v>0</v>
      </c>
      <c r="M947" s="31">
        <v>0</v>
      </c>
      <c r="N947" s="27">
        <f>VLOOKUP(B947,Sheet5!$D:$G,3,0)</f>
        <v>13</v>
      </c>
      <c r="O947" s="27">
        <f>VLOOKUP(B947,Sheet5!$D:$G,4,0)</f>
        <v>84</v>
      </c>
      <c r="P947" s="27" t="s">
        <v>57</v>
      </c>
      <c r="Q947" s="27">
        <f>IFERROR(VLOOKUP(R947,Sheet2!V:X,3,FALSE),VLOOKUP(B947,Sheet5!D:H,5,0))</f>
        <v>340020004</v>
      </c>
      <c r="R947" s="27" t="str">
        <f>IF(E947=2,INDEX(Sheet2!P:P,MATCH(C947,Sheet2!A:A,0)),INDEX(Sheet2!AB:AB,MATCH(N947,Sheet2!AA:AA,0)))</f>
        <v>防御强化</v>
      </c>
      <c r="S947" s="27" t="str">
        <f>IF($E947=2,INDEX(Sheet2!Q:Q,MATCH($C947,Sheet2!$A:$A,0)),IF(OR(N947=3,N947=8,N947=13,,N947=38),INDEX(Sheet2!$AC:$AC,MATCH($N947,Sheet2!$AA:$AA,0))&amp;O947,INDEX(Sheet2!$AC:$AC,MATCH($N947,Sheet2!$AA:$AA,0))&amp;(O947/10)&amp;"%"))</f>
        <v>觉醒后基础防御力增加84</v>
      </c>
      <c r="T947" s="3" t="str">
        <f>INDEX(Sheet6!G:G,MATCH(B947,Sheet6!A:A,0))</f>
        <v>1210009,13|1430003,12</v>
      </c>
      <c r="U947" s="3">
        <v>1120001</v>
      </c>
      <c r="V947" s="3">
        <f>INDEX(Sheet6!H:H,MATCH(B947,Sheet6!A:A,0))</f>
        <v>43000</v>
      </c>
      <c r="W947" s="23">
        <v>0</v>
      </c>
      <c r="X947" s="3" t="s">
        <v>1361</v>
      </c>
      <c r="Y947" s="23">
        <v>1120001</v>
      </c>
      <c r="Z947" s="23">
        <v>215000</v>
      </c>
      <c r="AA947" s="27" t="str">
        <f>IF($E947=2,INDEX(Sheet2!Q:Q,MATCH($C947,Sheet2!$A:$A,0)),IF(OR(N947=3,N947=8,N947=13,,N947=38),INDEX(Sheet2!$AC:$AC,MATCH($N947,Sheet2!$AA:$AA,0))&amp;O947,INDEX(Sheet2!$AC:$AC,MATCH($N947,Sheet2!$AA:$AA,0))&amp;(O947/10)&amp;"%"))</f>
        <v>觉醒后基础防御力增加84</v>
      </c>
    </row>
    <row r="948" spans="1:27">
      <c r="A948" s="23" t="s">
        <v>53</v>
      </c>
      <c r="B948" s="23">
        <f t="shared" si="51"/>
        <v>2519</v>
      </c>
      <c r="C948" s="3">
        <v>25</v>
      </c>
      <c r="D948" s="3">
        <v>19</v>
      </c>
      <c r="E948" s="3">
        <f t="shared" si="49"/>
        <v>1</v>
      </c>
      <c r="F948" s="3">
        <f>IF(AND($D948=1,$E948=1),VLOOKUP($C948,Sheet2!$A:$J,3,0),IF($E948=2,INDEX(Sheet2!G:G,MATCH($C948,Sheet2!$A:$A,0)+1),F947))</f>
        <v>2504</v>
      </c>
      <c r="G948" s="3">
        <f>IF(AND($D948=1,$E948=1),VLOOKUP($C948,Sheet2!$A:$J,4,0),IF($E948=2,INDEX(Sheet2!H:H,MATCH($C948,Sheet2!$A:$A,0)+1),G947))</f>
        <v>2502</v>
      </c>
      <c r="H948" s="3">
        <f>IF(AND($D948=1,$E948=1),VLOOKUP($C948,Sheet2!$A:$J,5,0),IF($E948=2,INDEX(Sheet2!I:I,MATCH($C948,Sheet2!$A:$A,0)+1),H947))</f>
        <v>2506</v>
      </c>
      <c r="I948" s="3">
        <f>IF(AND($D948=1,$E948=1),VLOOKUP($C948,Sheet2!$A:$J,6,0),IF($E948=2,INDEX(Sheet2!J:J,MATCH($C948,Sheet2!$A:$A,0)+1),I947))</f>
        <v>0</v>
      </c>
      <c r="K948" s="31">
        <v>0</v>
      </c>
      <c r="L948" s="31">
        <v>0</v>
      </c>
      <c r="M948" s="31">
        <v>0</v>
      </c>
      <c r="N948" s="27">
        <f>VLOOKUP(B948,Sheet5!$D:$G,3,0)</f>
        <v>3</v>
      </c>
      <c r="O948" s="27">
        <f>VLOOKUP(B948,Sheet5!$D:$G,4,0)</f>
        <v>768</v>
      </c>
      <c r="P948" s="27" t="s">
        <v>58</v>
      </c>
      <c r="Q948" s="27">
        <f>IFERROR(VLOOKUP(R948,Sheet2!V:X,3,FALSE),VLOOKUP(B948,Sheet5!D:H,5,0))</f>
        <v>340020010</v>
      </c>
      <c r="R948" s="27" t="str">
        <f>IF(E948=2,INDEX(Sheet2!P:P,MATCH(C948,Sheet2!A:A,0)),INDEX(Sheet2!AB:AB,MATCH(N948,Sheet2!AA:AA,0)))</f>
        <v>生命强化</v>
      </c>
      <c r="S948" s="27" t="str">
        <f>IF($E948=2,INDEX(Sheet2!Q:Q,MATCH($C948,Sheet2!$A:$A,0)),IF(OR(N948=3,N948=8,N948=13,,N948=38),INDEX(Sheet2!$AC:$AC,MATCH($N948,Sheet2!$AA:$AA,0))&amp;O948,INDEX(Sheet2!$AC:$AC,MATCH($N948,Sheet2!$AA:$AA,0))&amp;(O948/10)&amp;"%"))</f>
        <v>觉醒后基础生命上限增加768</v>
      </c>
      <c r="T948" s="3" t="str">
        <f>INDEX(Sheet6!G:G,MATCH(B948,Sheet6!A:A,0))</f>
        <v>1210009,16|1430003,15</v>
      </c>
      <c r="U948" s="3">
        <v>1120001</v>
      </c>
      <c r="V948" s="3">
        <f>INDEX(Sheet6!H:H,MATCH(B948,Sheet6!A:A,0))</f>
        <v>60000</v>
      </c>
      <c r="W948" s="23">
        <v>0</v>
      </c>
      <c r="X948" s="3" t="s">
        <v>1362</v>
      </c>
      <c r="Y948" s="23">
        <v>1120001</v>
      </c>
      <c r="Z948" s="23">
        <v>300000</v>
      </c>
      <c r="AA948" s="27" t="str">
        <f>IF($E948=2,INDEX(Sheet2!Q:Q,MATCH($C948,Sheet2!$A:$A,0)),IF(OR(N948=3,N948=8,N948=13,,N948=38),INDEX(Sheet2!$AC:$AC,MATCH($N948,Sheet2!$AA:$AA,0))&amp;O948,INDEX(Sheet2!$AC:$AC,MATCH($N948,Sheet2!$AA:$AA,0))&amp;(O948/10)&amp;"%"))</f>
        <v>觉醒后基础生命上限增加768</v>
      </c>
    </row>
    <row r="949" spans="1:27">
      <c r="A949" s="23" t="s">
        <v>53</v>
      </c>
      <c r="B949" s="23">
        <f t="shared" si="51"/>
        <v>2520</v>
      </c>
      <c r="C949" s="3">
        <v>25</v>
      </c>
      <c r="D949" s="3">
        <v>20</v>
      </c>
      <c r="E949" s="3">
        <f t="shared" si="49"/>
        <v>1</v>
      </c>
      <c r="F949" s="3">
        <f>IF(AND($D949=1,$E949=1),VLOOKUP($C949,Sheet2!$A:$J,3,0),IF($E949=2,INDEX(Sheet2!G:G,MATCH($C949,Sheet2!$A:$A,0)+1),F948))</f>
        <v>2504</v>
      </c>
      <c r="G949" s="3">
        <f>IF(AND($D949=1,$E949=1),VLOOKUP($C949,Sheet2!$A:$J,4,0),IF($E949=2,INDEX(Sheet2!H:H,MATCH($C949,Sheet2!$A:$A,0)+1),G948))</f>
        <v>2502</v>
      </c>
      <c r="H949" s="3">
        <f>IF(AND($D949=1,$E949=1),VLOOKUP($C949,Sheet2!$A:$J,5,0),IF($E949=2,INDEX(Sheet2!I:I,MATCH($C949,Sheet2!$A:$A,0)+1),H948))</f>
        <v>2506</v>
      </c>
      <c r="I949" s="3">
        <f>IF(AND($D949=1,$E949=1),VLOOKUP($C949,Sheet2!$A:$J,6,0),IF($E949=2,INDEX(Sheet2!J:J,MATCH($C949,Sheet2!$A:$A,0)+1),I948))</f>
        <v>0</v>
      </c>
      <c r="K949" s="31">
        <v>0</v>
      </c>
      <c r="L949" s="31">
        <v>0</v>
      </c>
      <c r="M949" s="31">
        <v>0</v>
      </c>
      <c r="N949" s="27">
        <f>VLOOKUP(B949,Sheet5!$D:$G,3,0)</f>
        <v>8</v>
      </c>
      <c r="O949" s="27">
        <f>VLOOKUP(B949,Sheet5!$D:$G,4,0)</f>
        <v>128</v>
      </c>
      <c r="P949" s="27" t="s">
        <v>59</v>
      </c>
      <c r="Q949" s="27">
        <f>IFERROR(VLOOKUP(R949,Sheet2!V:X,3,FALSE),VLOOKUP(B949,Sheet5!D:H,5,0))</f>
        <v>340020007</v>
      </c>
      <c r="R949" s="27" t="str">
        <f>IF(E949=2,INDEX(Sheet2!P:P,MATCH(C949,Sheet2!A:A,0)),INDEX(Sheet2!AB:AB,MATCH(N949,Sheet2!AA:AA,0)))</f>
        <v>攻击强化</v>
      </c>
      <c r="S949" s="27" t="str">
        <f>IF($E949=2,INDEX(Sheet2!Q:Q,MATCH($C949,Sheet2!$A:$A,0)),IF(OR(N949=3,N949=8,N949=13,,N949=38),INDEX(Sheet2!$AC:$AC,MATCH($N949,Sheet2!$AA:$AA,0))&amp;O949,INDEX(Sheet2!$AC:$AC,MATCH($N949,Sheet2!$AA:$AA,0))&amp;(O949/10)&amp;"%"))</f>
        <v>觉醒后基础攻击力增加128</v>
      </c>
      <c r="T949" s="3" t="str">
        <f>INDEX(Sheet6!G:G,MATCH(B949,Sheet6!A:A,0))</f>
        <v>1210009,19|1430003,18</v>
      </c>
      <c r="U949" s="3">
        <v>1120001</v>
      </c>
      <c r="V949" s="3">
        <f>INDEX(Sheet6!H:H,MATCH(B949,Sheet6!A:A,0))</f>
        <v>82400</v>
      </c>
      <c r="W949" s="23">
        <v>0</v>
      </c>
      <c r="X949" s="3" t="s">
        <v>1363</v>
      </c>
      <c r="Y949" s="23">
        <v>1120001</v>
      </c>
      <c r="Z949" s="23">
        <v>412000</v>
      </c>
      <c r="AA949" s="27" t="str">
        <f>IF($E949=2,INDEX(Sheet2!Q:Q,MATCH($C949,Sheet2!$A:$A,0)),IF(OR(N949=3,N949=8,N949=13,,N949=38),INDEX(Sheet2!$AC:$AC,MATCH($N949,Sheet2!$AA:$AA,0))&amp;O949,INDEX(Sheet2!$AC:$AC,MATCH($N949,Sheet2!$AA:$AA,0))&amp;(O949/10)&amp;"%"))</f>
        <v>觉醒后基础攻击力增加128</v>
      </c>
    </row>
    <row r="950" spans="1:27">
      <c r="A950" s="23" t="s">
        <v>53</v>
      </c>
      <c r="B950" s="23">
        <f t="shared" si="51"/>
        <v>2521</v>
      </c>
      <c r="C950" s="3">
        <v>25</v>
      </c>
      <c r="D950" s="3">
        <v>21</v>
      </c>
      <c r="E950" s="3">
        <f t="shared" si="49"/>
        <v>2</v>
      </c>
      <c r="F950" s="3">
        <f>IF(AND($D950=1,$E950=1),VLOOKUP($C950,Sheet2!$A:$J,3,0),IF($E950=2,INDEX(Sheet2!G:G,MATCH($C950,Sheet2!$A:$A,0)+2),F949))</f>
        <v>2504</v>
      </c>
      <c r="G950" s="3">
        <f>IF(AND($D950=1,$E950=1),VLOOKUP($C950,Sheet2!$A:$J,4,0),IF($E950=2,INDEX(Sheet2!H:H,MATCH($C950,Sheet2!$A:$A,0)+2),G949))</f>
        <v>2507</v>
      </c>
      <c r="H950" s="3">
        <f>IF(AND($D950=1,$E950=1),VLOOKUP($C950,Sheet2!$A:$J,5,0),IF($E950=2,INDEX(Sheet2!I:I,MATCH($C950,Sheet2!$A:$A,0)+2),H949))</f>
        <v>2506</v>
      </c>
      <c r="I950" s="3">
        <f>IF(AND($D950=1,$E950=1),VLOOKUP($C950,Sheet2!$A:$J,6,0),IF($E950=2,INDEX(Sheet2!J:J,MATCH($C950,Sheet2!$A:$A,0)+2),I949))</f>
        <v>0</v>
      </c>
      <c r="K950" s="31">
        <v>0</v>
      </c>
      <c r="L950" s="31">
        <v>0</v>
      </c>
      <c r="M950" s="31">
        <v>0</v>
      </c>
      <c r="N950" s="27">
        <f>VLOOKUP(B950,Sheet5!$D:$G,3,0)</f>
        <v>0</v>
      </c>
      <c r="O950" s="27">
        <f>VLOOKUP(B950,Sheet5!$D:$G,4,0)</f>
        <v>0</v>
      </c>
      <c r="P950" s="27" t="s">
        <v>60</v>
      </c>
      <c r="Q950" s="27">
        <f>IFERROR(VLOOKUP(R950,Sheet2!V:X,3,FALSE),VLOOKUP(B950,Sheet5!D:H,5,0))</f>
        <v>311002502</v>
      </c>
      <c r="R950" s="27" t="str">
        <f>IF(E950=2,INDEX(Sheet2!P:P,MATCH(C950,Sheet2!A:A,0)+2),INDEX(Sheet2!AB:AB,MATCH(N950,Sheet2!AA:AA,0)))</f>
        <v>山猿凝视</v>
      </c>
      <c r="S950" s="27" t="s">
        <v>2377</v>
      </c>
      <c r="T950" s="3" t="str">
        <f>INDEX(Sheet6!G:G,MATCH(B950,Sheet6!A:A,0))</f>
        <v>1430005,3</v>
      </c>
      <c r="U950" s="3">
        <v>1120001</v>
      </c>
      <c r="V950" s="3">
        <f>INDEX(Sheet6!H:H,MATCH(B950,Sheet6!A:A,0))</f>
        <v>111200</v>
      </c>
      <c r="W950" s="23">
        <v>0</v>
      </c>
      <c r="X950" s="3" t="s">
        <v>1364</v>
      </c>
      <c r="Y950" s="23">
        <v>1120001</v>
      </c>
      <c r="Z950" s="23">
        <v>556000</v>
      </c>
      <c r="AA950" s="27" t="str">
        <f>IF($E950=2,INDEX(Sheet2!Q:Q,MATCH($C950,Sheet2!$A:$A,0)+2),IF(OR(N950=3,N950=8,N950=13,,N950=38),INDEX(Sheet2!$AC:$AC,MATCH($N950,Sheet2!$AA:$AA,0))&amp;O950,INDEX(Sheet2!$AC:$AC,MATCH($N950,Sheet2!$AA:$AA,0))&amp;(O950/10)&amp;"%"))</f>
        <v>当山猿在场时，如果有敌人被&lt;color=#f2b600&gt;击飞&lt;/color&gt;，山猿立即释放&lt;color=#f2b600&gt;怒吼&lt;/color&gt;技能，我方全体攻击力提升&lt;color=#e56000&gt;15%&lt;/color&gt;，持续2回合</v>
      </c>
    </row>
    <row r="951" spans="1:27">
      <c r="A951" s="23" t="s">
        <v>53</v>
      </c>
      <c r="B951" s="23">
        <f t="shared" si="51"/>
        <v>2522</v>
      </c>
      <c r="C951" s="3">
        <v>25</v>
      </c>
      <c r="D951" s="3">
        <v>22</v>
      </c>
      <c r="E951" s="3">
        <f t="shared" si="49"/>
        <v>1</v>
      </c>
      <c r="F951" s="3">
        <f>IF(AND($D951=1,$E951=1),VLOOKUP($C951,Sheet2!$A:$J,3,0),IF($E951=2,INDEX(Sheet2!G:G,MATCH($C951,Sheet2!$A:$A,0)+2),F950))</f>
        <v>2504</v>
      </c>
      <c r="G951" s="3">
        <f>IF(AND($D951=1,$E951=1),VLOOKUP($C951,Sheet2!$A:$J,4,0),IF($E951=2,INDEX(Sheet2!H:H,MATCH($C951,Sheet2!$A:$A,0)+2),G950))</f>
        <v>2507</v>
      </c>
      <c r="H951" s="3">
        <f>IF(AND($D951=1,$E951=1),VLOOKUP($C951,Sheet2!$A:$J,5,0),IF($E951=2,INDEX(Sheet2!I:I,MATCH($C951,Sheet2!$A:$A,0)+2),H950))</f>
        <v>2506</v>
      </c>
      <c r="I951" s="3">
        <f>IF(AND($D951=1,$E951=1),VLOOKUP($C951,Sheet2!$A:$J,6,0),IF($E951=2,INDEX(Sheet2!J:J,MATCH($C951,Sheet2!$A:$A,0)+2),I950))</f>
        <v>0</v>
      </c>
      <c r="K951" s="31">
        <v>0</v>
      </c>
      <c r="L951" s="31">
        <v>0</v>
      </c>
      <c r="M951" s="31">
        <v>0</v>
      </c>
      <c r="N951" s="27">
        <f>VLOOKUP(B951,Sheet5!$D:$G,3,0)</f>
        <v>8</v>
      </c>
      <c r="O951" s="27">
        <f>VLOOKUP(B951,Sheet5!$D:$G,4,0)</f>
        <v>64</v>
      </c>
      <c r="P951" s="27" t="s">
        <v>54</v>
      </c>
      <c r="Q951" s="27">
        <f>IFERROR(VLOOKUP(R951,Sheet2!V:X,3,FALSE),VLOOKUP(B951,Sheet5!D:H,5,0))</f>
        <v>340020006</v>
      </c>
      <c r="R951" s="27" t="str">
        <f>IF($E951=2,INDEX(Sheet2!P:P,MATCH($C951,Sheet2!$A:$A,0)),INDEX(Sheet2!$AB:$AB,MATCH($N951,Sheet2!$AA:$AA,0)))</f>
        <v>攻击强化</v>
      </c>
      <c r="S951" s="27" t="str">
        <f>IF($E951=2,INDEX(Sheet2!Q:Q,MATCH($C951,Sheet2!$A:$A,0)),IF(OR(N951=3,N951=8,N951=13,,N951=38),INDEX(Sheet2!$AC:$AC,MATCH($N951,Sheet2!$AA:$AA,0))&amp;O951,INDEX(Sheet2!$AC:$AC,MATCH($N951,Sheet2!$AA:$AA,0))&amp;(O951/10)&amp;"%"))</f>
        <v>觉醒后基础攻击力增加64</v>
      </c>
      <c r="T951" s="3" t="str">
        <f>INDEX(Sheet6!G:G,MATCH(B951,Sheet6!A:A,0))</f>
        <v>1210009,7|1430003,9</v>
      </c>
      <c r="U951" s="3">
        <v>1120001</v>
      </c>
      <c r="V951" s="3">
        <f>INDEX(Sheet6!H:H,MATCH(B951,Sheet6!A:A,0))</f>
        <v>20750</v>
      </c>
      <c r="W951" s="23">
        <v>0</v>
      </c>
      <c r="X951" s="3" t="s">
        <v>1358</v>
      </c>
      <c r="Y951" s="23">
        <v>1120001</v>
      </c>
      <c r="Z951" s="23">
        <v>83000</v>
      </c>
      <c r="AA951" s="27" t="str">
        <f>IF($E951=2,INDEX(Sheet2!Q:Q,MATCH($C951,Sheet2!$A:$A,0)),IF(OR(N951=3,N951=8,N951=13,,N951=38),INDEX(Sheet2!$AC:$AC,MATCH($N951,Sheet2!$AA:$AA,0))&amp;O951,INDEX(Sheet2!$AC:$AC,MATCH($N951,Sheet2!$AA:$AA,0))&amp;(O951/10)&amp;"%"))</f>
        <v>觉醒后基础攻击力增加64</v>
      </c>
    </row>
    <row r="952" spans="1:27">
      <c r="A952" s="23" t="s">
        <v>53</v>
      </c>
      <c r="B952" s="23">
        <f t="shared" si="51"/>
        <v>2523</v>
      </c>
      <c r="C952" s="3">
        <v>25</v>
      </c>
      <c r="D952" s="3">
        <v>23</v>
      </c>
      <c r="E952" s="3">
        <f t="shared" si="49"/>
        <v>1</v>
      </c>
      <c r="F952" s="3">
        <f>IF(AND($D952=1,$E952=1),VLOOKUP($C952,Sheet2!$A:$J,3,0),IF($E952=2,INDEX(Sheet2!G:G,MATCH($C952,Sheet2!$A:$A,0)+2),F951))</f>
        <v>2504</v>
      </c>
      <c r="G952" s="3">
        <f>IF(AND($D952=1,$E952=1),VLOOKUP($C952,Sheet2!$A:$J,4,0),IF($E952=2,INDEX(Sheet2!H:H,MATCH($C952,Sheet2!$A:$A,0)+2),G951))</f>
        <v>2507</v>
      </c>
      <c r="H952" s="3">
        <f>IF(AND($D952=1,$E952=1),VLOOKUP($C952,Sheet2!$A:$J,5,0),IF($E952=2,INDEX(Sheet2!I:I,MATCH($C952,Sheet2!$A:$A,0)+2),H951))</f>
        <v>2506</v>
      </c>
      <c r="I952" s="3">
        <f>IF(AND($D952=1,$E952=1),VLOOKUP($C952,Sheet2!$A:$J,6,0),IF($E952=2,INDEX(Sheet2!J:J,MATCH($C952,Sheet2!$A:$A,0)+2),I951))</f>
        <v>0</v>
      </c>
      <c r="K952" s="31">
        <v>0</v>
      </c>
      <c r="L952" s="31">
        <v>0</v>
      </c>
      <c r="M952" s="31">
        <v>0</v>
      </c>
      <c r="N952" s="27">
        <f>VLOOKUP(B952,Sheet5!$D:$G,3,0)</f>
        <v>3</v>
      </c>
      <c r="O952" s="27">
        <f>VLOOKUP(B952,Sheet5!$D:$G,4,0)</f>
        <v>384</v>
      </c>
      <c r="P952" s="27" t="s">
        <v>55</v>
      </c>
      <c r="Q952" s="27">
        <f>IFERROR(VLOOKUP(R952,Sheet2!V:X,3,FALSE),VLOOKUP(B952,Sheet5!D:H,5,0))</f>
        <v>340020009</v>
      </c>
      <c r="R952" s="27" t="str">
        <f>IF(E952=2,INDEX(Sheet2!P:P,MATCH(C952,Sheet2!A:A,0)),INDEX(Sheet2!AB:AB,MATCH(N952,Sheet2!AA:AA,0)))</f>
        <v>生命强化</v>
      </c>
      <c r="S952" s="27" t="str">
        <f>IF($E952=2,INDEX(Sheet2!Q:Q,MATCH($C952,Sheet2!$A:$A,0)),IF(OR(N952=3,N952=8,N952=13,,N952=38),INDEX(Sheet2!$AC:$AC,MATCH($N952,Sheet2!$AA:$AA,0))&amp;O952,INDEX(Sheet2!$AC:$AC,MATCH($N952,Sheet2!$AA:$AA,0))&amp;(O952/10)&amp;"%"))</f>
        <v>觉醒后基础生命上限增加384</v>
      </c>
      <c r="T952" s="3" t="str">
        <f>INDEX(Sheet6!G:G,MATCH(B952,Sheet6!A:A,0))</f>
        <v>1210009,9|1430003,18</v>
      </c>
      <c r="U952" s="3">
        <v>1120001</v>
      </c>
      <c r="V952" s="3">
        <f>INDEX(Sheet6!H:H,MATCH(B952,Sheet6!A:A,0))</f>
        <v>24000</v>
      </c>
      <c r="W952" s="23">
        <v>0</v>
      </c>
      <c r="X952" s="3" t="s">
        <v>1359</v>
      </c>
      <c r="Y952" s="23">
        <v>1120001</v>
      </c>
      <c r="Z952" s="23">
        <v>96000</v>
      </c>
      <c r="AA952" s="27" t="str">
        <f>IF($E952=2,INDEX(Sheet2!Q:Q,MATCH($C952,Sheet2!$A:$A,0)),IF(OR(N952=3,N952=8,N952=13,,N952=38),INDEX(Sheet2!$AC:$AC,MATCH($N952,Sheet2!$AA:$AA,0))&amp;O952,INDEX(Sheet2!$AC:$AC,MATCH($N952,Sheet2!$AA:$AA,0))&amp;(O952/10)&amp;"%"))</f>
        <v>觉醒后基础生命上限增加384</v>
      </c>
    </row>
    <row r="953" spans="1:27">
      <c r="A953" s="23" t="s">
        <v>53</v>
      </c>
      <c r="B953" s="23">
        <f t="shared" si="51"/>
        <v>2524</v>
      </c>
      <c r="C953" s="3">
        <v>25</v>
      </c>
      <c r="D953" s="3">
        <v>24</v>
      </c>
      <c r="E953" s="3">
        <f t="shared" si="49"/>
        <v>1</v>
      </c>
      <c r="F953" s="3">
        <f>IF(AND($D953=1,$E953=1),VLOOKUP($C953,Sheet2!$A:$J,3,0),IF($E953=2,INDEX(Sheet2!G:G,MATCH($C953,Sheet2!$A:$A,0)+2),F952))</f>
        <v>2504</v>
      </c>
      <c r="G953" s="3">
        <f>IF(AND($D953=1,$E953=1),VLOOKUP($C953,Sheet2!$A:$J,4,0),IF($E953=2,INDEX(Sheet2!H:H,MATCH($C953,Sheet2!$A:$A,0)+2),G952))</f>
        <v>2507</v>
      </c>
      <c r="H953" s="3">
        <f>IF(AND($D953=1,$E953=1),VLOOKUP($C953,Sheet2!$A:$J,5,0),IF($E953=2,INDEX(Sheet2!I:I,MATCH($C953,Sheet2!$A:$A,0)+2),H952))</f>
        <v>2506</v>
      </c>
      <c r="I953" s="3">
        <f>IF(AND($D953=1,$E953=1),VLOOKUP($C953,Sheet2!$A:$J,6,0),IF($E953=2,INDEX(Sheet2!J:J,MATCH($C953,Sheet2!$A:$A,0)+2),I952))</f>
        <v>0</v>
      </c>
      <c r="K953" s="31">
        <v>0</v>
      </c>
      <c r="L953" s="31">
        <v>0</v>
      </c>
      <c r="M953" s="31">
        <v>0</v>
      </c>
      <c r="N953" s="27">
        <f>VLOOKUP(B953,Sheet5!$D:$G,3,0)</f>
        <v>8</v>
      </c>
      <c r="O953" s="27">
        <f>VLOOKUP(B953,Sheet5!$D:$G,4,0)</f>
        <v>64</v>
      </c>
      <c r="P953" s="27" t="s">
        <v>56</v>
      </c>
      <c r="Q953" s="27">
        <f>IFERROR(VLOOKUP(R953,Sheet2!V:X,3,FALSE),VLOOKUP(B953,Sheet5!D:H,5,0))</f>
        <v>340020006</v>
      </c>
      <c r="R953" s="27" t="str">
        <f>IF(E953=2,INDEX(Sheet2!P:P,MATCH(C953,Sheet2!A:A,0)),INDEX(Sheet2!AB:AB,MATCH(N953,Sheet2!AA:AA,0)))</f>
        <v>攻击强化</v>
      </c>
      <c r="S953" s="27" t="str">
        <f>IF($E953=2,INDEX(Sheet2!Q:Q,MATCH($C953,Sheet2!$A:$A,0)),IF(OR(N953=3,N953=8,N953=13,,N953=38),INDEX(Sheet2!$AC:$AC,MATCH($N953,Sheet2!$AA:$AA,0))&amp;O953,INDEX(Sheet2!$AC:$AC,MATCH($N953,Sheet2!$AA:$AA,0))&amp;(O953/10)&amp;"%"))</f>
        <v>觉醒后基础攻击力增加64</v>
      </c>
      <c r="T953" s="3" t="str">
        <f>INDEX(Sheet6!G:G,MATCH(B953,Sheet6!A:A,0))</f>
        <v>1210009,11|1430003,27</v>
      </c>
      <c r="U953" s="3">
        <v>1120001</v>
      </c>
      <c r="V953" s="3">
        <f>INDEX(Sheet6!H:H,MATCH(B953,Sheet6!A:A,0))</f>
        <v>36000</v>
      </c>
      <c r="W953" s="23">
        <v>0</v>
      </c>
      <c r="X953" s="3" t="s">
        <v>1360</v>
      </c>
      <c r="Y953" s="23">
        <v>1120001</v>
      </c>
      <c r="Z953" s="23">
        <v>144000</v>
      </c>
      <c r="AA953" s="27" t="str">
        <f>IF($E953=2,INDEX(Sheet2!Q:Q,MATCH($C953,Sheet2!$A:$A,0)),IF(OR(N953=3,N953=8,N953=13,,N953=38),INDEX(Sheet2!$AC:$AC,MATCH($N953,Sheet2!$AA:$AA,0))&amp;O953,INDEX(Sheet2!$AC:$AC,MATCH($N953,Sheet2!$AA:$AA,0))&amp;(O953/10)&amp;"%"))</f>
        <v>觉醒后基础攻击力增加64</v>
      </c>
    </row>
    <row r="954" spans="1:27">
      <c r="A954" s="23" t="s">
        <v>53</v>
      </c>
      <c r="B954" s="23">
        <f t="shared" si="51"/>
        <v>2525</v>
      </c>
      <c r="C954" s="3">
        <v>25</v>
      </c>
      <c r="D954" s="3">
        <v>25</v>
      </c>
      <c r="E954" s="3">
        <f t="shared" ref="E954:E1017" si="52">IF(N954&gt;0,1,2)</f>
        <v>1</v>
      </c>
      <c r="F954" s="3">
        <f>IF(AND($D954=1,$E954=1),VLOOKUP($C954,Sheet2!$A:$J,3,0),IF($E954=2,INDEX(Sheet2!G:G,MATCH($C954,Sheet2!$A:$A,0)+2),F953))</f>
        <v>2504</v>
      </c>
      <c r="G954" s="3">
        <f>IF(AND($D954=1,$E954=1),VLOOKUP($C954,Sheet2!$A:$J,4,0),IF($E954=2,INDEX(Sheet2!H:H,MATCH($C954,Sheet2!$A:$A,0)+2),G953))</f>
        <v>2507</v>
      </c>
      <c r="H954" s="3">
        <f>IF(AND($D954=1,$E954=1),VLOOKUP($C954,Sheet2!$A:$J,5,0),IF($E954=2,INDEX(Sheet2!I:I,MATCH($C954,Sheet2!$A:$A,0)+2),H953))</f>
        <v>2506</v>
      </c>
      <c r="I954" s="3">
        <f>IF(AND($D954=1,$E954=1),VLOOKUP($C954,Sheet2!$A:$J,6,0),IF($E954=2,INDEX(Sheet2!J:J,MATCH($C954,Sheet2!$A:$A,0)+2),I953))</f>
        <v>0</v>
      </c>
      <c r="K954" s="31">
        <v>0</v>
      </c>
      <c r="L954" s="31">
        <v>0</v>
      </c>
      <c r="M954" s="31">
        <v>0</v>
      </c>
      <c r="N954" s="27">
        <f>VLOOKUP(B954,Sheet5!$D:$G,3,0)</f>
        <v>13</v>
      </c>
      <c r="O954" s="27">
        <f>VLOOKUP(B954,Sheet5!$D:$G,4,0)</f>
        <v>84</v>
      </c>
      <c r="P954" s="27" t="s">
        <v>57</v>
      </c>
      <c r="Q954" s="27">
        <f>IFERROR(VLOOKUP(R954,Sheet2!V:X,3,FALSE),VLOOKUP(B954,Sheet5!D:H,5,0))</f>
        <v>340020004</v>
      </c>
      <c r="R954" s="27" t="str">
        <f>IF(E954=2,INDEX(Sheet2!P:P,MATCH(C954,Sheet2!A:A,0)),INDEX(Sheet2!AB:AB,MATCH(N954,Sheet2!AA:AA,0)))</f>
        <v>防御强化</v>
      </c>
      <c r="S954" s="27" t="str">
        <f>IF($E954=2,INDEX(Sheet2!Q:Q,MATCH($C954,Sheet2!$A:$A,0)),IF(OR(N954=3,N954=8,N954=13,,N954=38),INDEX(Sheet2!$AC:$AC,MATCH($N954,Sheet2!$AA:$AA,0))&amp;O954,INDEX(Sheet2!$AC:$AC,MATCH($N954,Sheet2!$AA:$AA,0))&amp;(O954/10)&amp;"%"))</f>
        <v>觉醒后基础防御力增加84</v>
      </c>
      <c r="T954" s="3" t="str">
        <f>INDEX(Sheet6!G:G,MATCH(B954,Sheet6!A:A,0))</f>
        <v>1210009,17|1430003,36</v>
      </c>
      <c r="U954" s="3">
        <v>1120001</v>
      </c>
      <c r="V954" s="3">
        <f>INDEX(Sheet6!H:H,MATCH(B954,Sheet6!A:A,0))</f>
        <v>53750</v>
      </c>
      <c r="W954" s="23">
        <v>0</v>
      </c>
      <c r="X954" s="3" t="s">
        <v>1361</v>
      </c>
      <c r="Y954" s="23">
        <v>1120001</v>
      </c>
      <c r="Z954" s="23">
        <v>215000</v>
      </c>
      <c r="AA954" s="27" t="str">
        <f>IF($E954=2,INDEX(Sheet2!Q:Q,MATCH($C954,Sheet2!$A:$A,0)),IF(OR(N954=3,N954=8,N954=13,,N954=38),INDEX(Sheet2!$AC:$AC,MATCH($N954,Sheet2!$AA:$AA,0))&amp;O954,INDEX(Sheet2!$AC:$AC,MATCH($N954,Sheet2!$AA:$AA,0))&amp;(O954/10)&amp;"%"))</f>
        <v>觉醒后基础防御力增加84</v>
      </c>
    </row>
    <row r="955" spans="1:27">
      <c r="A955" s="23" t="s">
        <v>53</v>
      </c>
      <c r="B955" s="23">
        <f t="shared" si="51"/>
        <v>2526</v>
      </c>
      <c r="C955" s="3">
        <v>25</v>
      </c>
      <c r="D955" s="3">
        <v>26</v>
      </c>
      <c r="E955" s="3">
        <f t="shared" si="52"/>
        <v>1</v>
      </c>
      <c r="F955" s="3">
        <f>IF(AND($D955=1,$E955=1),VLOOKUP($C955,Sheet2!$A:$J,3,0),IF($E955=2,INDEX(Sheet2!G:G,MATCH($C955,Sheet2!$A:$A,0)+2),F954))</f>
        <v>2504</v>
      </c>
      <c r="G955" s="3">
        <f>IF(AND($D955=1,$E955=1),VLOOKUP($C955,Sheet2!$A:$J,4,0),IF($E955=2,INDEX(Sheet2!H:H,MATCH($C955,Sheet2!$A:$A,0)+2),G954))</f>
        <v>2507</v>
      </c>
      <c r="H955" s="3">
        <f>IF(AND($D955=1,$E955=1),VLOOKUP($C955,Sheet2!$A:$J,5,0),IF($E955=2,INDEX(Sheet2!I:I,MATCH($C955,Sheet2!$A:$A,0)+2),H954))</f>
        <v>2506</v>
      </c>
      <c r="I955" s="3">
        <f>IF(AND($D955=1,$E955=1),VLOOKUP($C955,Sheet2!$A:$J,6,0),IF($E955=2,INDEX(Sheet2!J:J,MATCH($C955,Sheet2!$A:$A,0)+2),I954))</f>
        <v>0</v>
      </c>
      <c r="K955" s="31">
        <v>0</v>
      </c>
      <c r="L955" s="31">
        <v>0</v>
      </c>
      <c r="M955" s="31">
        <v>0</v>
      </c>
      <c r="N955" s="27">
        <f>VLOOKUP(B955,Sheet5!$D:$G,3,0)</f>
        <v>3</v>
      </c>
      <c r="O955" s="27">
        <f>VLOOKUP(B955,Sheet5!$D:$G,4,0)</f>
        <v>768</v>
      </c>
      <c r="P955" s="27" t="s">
        <v>58</v>
      </c>
      <c r="Q955" s="27">
        <f>IFERROR(VLOOKUP(R955,Sheet2!V:X,3,FALSE),VLOOKUP(B955,Sheet5!D:H,5,0))</f>
        <v>340020010</v>
      </c>
      <c r="R955" s="27" t="str">
        <f>IF(E955=2,INDEX(Sheet2!P:P,MATCH(C955,Sheet2!A:A,0)),INDEX(Sheet2!AB:AB,MATCH(N955,Sheet2!AA:AA,0)))</f>
        <v>生命强化</v>
      </c>
      <c r="S955" s="27" t="str">
        <f>IF($E955=2,INDEX(Sheet2!Q:Q,MATCH($C955,Sheet2!$A:$A,0)),IF(OR(N955=3,N955=8,N955=13,,N955=38),INDEX(Sheet2!$AC:$AC,MATCH($N955,Sheet2!$AA:$AA,0))&amp;O955,INDEX(Sheet2!$AC:$AC,MATCH($N955,Sheet2!$AA:$AA,0))&amp;(O955/10)&amp;"%"))</f>
        <v>觉醒后基础生命上限增加768</v>
      </c>
      <c r="T955" s="3" t="str">
        <f>INDEX(Sheet6!G:G,MATCH(B955,Sheet6!A:A,0))</f>
        <v>1210009,20|1430003,45</v>
      </c>
      <c r="U955" s="3">
        <v>1120001</v>
      </c>
      <c r="V955" s="3">
        <f>INDEX(Sheet6!H:H,MATCH(B955,Sheet6!A:A,0))</f>
        <v>75000</v>
      </c>
      <c r="W955" s="23">
        <v>0</v>
      </c>
      <c r="X955" s="3" t="s">
        <v>1362</v>
      </c>
      <c r="Y955" s="23">
        <v>1120001</v>
      </c>
      <c r="Z955" s="23">
        <v>300000</v>
      </c>
      <c r="AA955" s="27" t="str">
        <f>IF($E955=2,INDEX(Sheet2!Q:Q,MATCH($C955,Sheet2!$A:$A,0)),IF(OR(N955=3,N955=8,N955=13,,N955=38),INDEX(Sheet2!$AC:$AC,MATCH($N955,Sheet2!$AA:$AA,0))&amp;O955,INDEX(Sheet2!$AC:$AC,MATCH($N955,Sheet2!$AA:$AA,0))&amp;(O955/10)&amp;"%"))</f>
        <v>觉醒后基础生命上限增加768</v>
      </c>
    </row>
    <row r="956" spans="1:27">
      <c r="A956" s="23" t="s">
        <v>53</v>
      </c>
      <c r="B956" s="23">
        <f t="shared" si="51"/>
        <v>2527</v>
      </c>
      <c r="C956" s="3">
        <v>25</v>
      </c>
      <c r="D956" s="3">
        <v>27</v>
      </c>
      <c r="E956" s="3">
        <f t="shared" si="52"/>
        <v>1</v>
      </c>
      <c r="F956" s="3">
        <f>IF(AND($D956=1,$E956=1),VLOOKUP($C956,Sheet2!$A:$J,3,0),IF($E956=2,INDEX(Sheet2!G:G,MATCH($C956,Sheet2!$A:$A,0)+2),F955))</f>
        <v>2504</v>
      </c>
      <c r="G956" s="3">
        <f>IF(AND($D956=1,$E956=1),VLOOKUP($C956,Sheet2!$A:$J,4,0),IF($E956=2,INDEX(Sheet2!H:H,MATCH($C956,Sheet2!$A:$A,0)+2),G955))</f>
        <v>2507</v>
      </c>
      <c r="H956" s="3">
        <f>IF(AND($D956=1,$E956=1),VLOOKUP($C956,Sheet2!$A:$J,5,0),IF($E956=2,INDEX(Sheet2!I:I,MATCH($C956,Sheet2!$A:$A,0)+2),H955))</f>
        <v>2506</v>
      </c>
      <c r="I956" s="3">
        <f>IF(AND($D956=1,$E956=1),VLOOKUP($C956,Sheet2!$A:$J,6,0),IF($E956=2,INDEX(Sheet2!J:J,MATCH($C956,Sheet2!$A:$A,0)+2),I955))</f>
        <v>0</v>
      </c>
      <c r="K956" s="31">
        <v>0</v>
      </c>
      <c r="L956" s="31">
        <v>0</v>
      </c>
      <c r="M956" s="31">
        <v>0</v>
      </c>
      <c r="N956" s="27">
        <f>VLOOKUP(B956,Sheet5!$D:$G,3,0)</f>
        <v>8</v>
      </c>
      <c r="O956" s="27">
        <f>VLOOKUP(B956,Sheet5!$D:$G,4,0)</f>
        <v>128</v>
      </c>
      <c r="P956" s="27" t="s">
        <v>59</v>
      </c>
      <c r="Q956" s="27">
        <f>IFERROR(VLOOKUP(R956,Sheet2!V:X,3,FALSE),VLOOKUP(B956,Sheet5!D:H,5,0))</f>
        <v>340020007</v>
      </c>
      <c r="R956" s="27" t="str">
        <f>IF(E956=2,INDEX(Sheet2!P:P,MATCH(C956,Sheet2!A:A,0)),INDEX(Sheet2!AB:AB,MATCH(N956,Sheet2!AA:AA,0)))</f>
        <v>攻击强化</v>
      </c>
      <c r="S956" s="27" t="str">
        <f>IF($E956=2,INDEX(Sheet2!Q:Q,MATCH($C956,Sheet2!$A:$A,0)),IF(OR(N956=3,N956=8,N956=13,,N956=38),INDEX(Sheet2!$AC:$AC,MATCH($N956,Sheet2!$AA:$AA,0))&amp;O956,INDEX(Sheet2!$AC:$AC,MATCH($N956,Sheet2!$AA:$AA,0))&amp;(O956/10)&amp;"%"))</f>
        <v>觉醒后基础攻击力增加128</v>
      </c>
      <c r="T956" s="3" t="str">
        <f>INDEX(Sheet6!G:G,MATCH(B956,Sheet6!A:A,0))</f>
        <v>1210009,23|1430003,54</v>
      </c>
      <c r="U956" s="3">
        <v>1120001</v>
      </c>
      <c r="V956" s="3">
        <f>INDEX(Sheet6!H:H,MATCH(B956,Sheet6!A:A,0))</f>
        <v>103000</v>
      </c>
      <c r="W956" s="23">
        <v>0</v>
      </c>
      <c r="X956" s="3" t="s">
        <v>1363</v>
      </c>
      <c r="Y956" s="23">
        <v>1120001</v>
      </c>
      <c r="Z956" s="23">
        <v>412000</v>
      </c>
      <c r="AA956" s="27" t="str">
        <f>IF($E956=2,INDEX(Sheet2!Q:Q,MATCH($C956,Sheet2!$A:$A,0)),IF(OR(N956=3,N956=8,N956=13,,N956=38),INDEX(Sheet2!$AC:$AC,MATCH($N956,Sheet2!$AA:$AA,0))&amp;O956,INDEX(Sheet2!$AC:$AC,MATCH($N956,Sheet2!$AA:$AA,0))&amp;(O956/10)&amp;"%"))</f>
        <v>觉醒后基础攻击力增加128</v>
      </c>
    </row>
    <row r="957" spans="1:27">
      <c r="A957" s="23" t="s">
        <v>53</v>
      </c>
      <c r="B957" s="23">
        <f t="shared" si="51"/>
        <v>2528</v>
      </c>
      <c r="C957" s="3">
        <v>25</v>
      </c>
      <c r="D957" s="3">
        <v>28</v>
      </c>
      <c r="E957" s="3">
        <f t="shared" si="52"/>
        <v>2</v>
      </c>
      <c r="F957" s="3">
        <f>IF(AND($D957=1,$E957=1),VLOOKUP($C957,Sheet2!$A:$J,3,0),IF($E957=2,INDEX(Sheet2!G:G,MATCH($C957,Sheet2!$A:$A,0)+3),F956))</f>
        <v>2504</v>
      </c>
      <c r="G957" s="3">
        <f>IF(AND($D957=1,$E957=1),VLOOKUP($C957,Sheet2!$A:$J,4,0),IF($E957=2,INDEX(Sheet2!H:H,MATCH($C957,Sheet2!$A:$A,0)+3),G956))</f>
        <v>2507</v>
      </c>
      <c r="H957" s="3">
        <f>IF(AND($D957=1,$E957=1),VLOOKUP($C957,Sheet2!$A:$J,5,0),IF($E957=2,INDEX(Sheet2!I:I,MATCH($C957,Sheet2!$A:$A,0)+3),H956))</f>
        <v>2508</v>
      </c>
      <c r="I957" s="3">
        <f>IF(AND($D957=1,$E957=1),VLOOKUP($C957,Sheet2!$A:$J,6,0),IF($E957=2,INDEX(Sheet2!J:J,MATCH($C957,Sheet2!$A:$A,0)+3),I956))</f>
        <v>0</v>
      </c>
      <c r="K957" s="31">
        <v>0</v>
      </c>
      <c r="L957" s="31">
        <v>0</v>
      </c>
      <c r="M957" s="31">
        <v>0</v>
      </c>
      <c r="N957" s="27">
        <f>VLOOKUP(B957,Sheet5!$D:$G,3,0)</f>
        <v>0</v>
      </c>
      <c r="O957" s="27">
        <f>VLOOKUP(B957,Sheet5!$D:$G,4,0)</f>
        <v>0</v>
      </c>
      <c r="P957" s="27" t="s">
        <v>60</v>
      </c>
      <c r="Q957" s="27">
        <f>IFERROR(VLOOKUP(R957,Sheet2!V:X,3,FALSE),VLOOKUP(B957,Sheet5!D:H,5,0))</f>
        <v>311002503</v>
      </c>
      <c r="R957" s="27" t="str">
        <f>IF(E957=2,INDEX(Sheet2!P:P,MATCH(C957,Sheet2!A:A,0)+3),INDEX(Sheet2!AB:AB,MATCH(N957,Sheet2!AA:AA,0)))</f>
        <v>重击冲撞</v>
      </c>
      <c r="S957" s="27" t="s">
        <v>2378</v>
      </c>
      <c r="T957" s="3" t="str">
        <f>INDEX(Sheet6!G:G,MATCH(B957,Sheet6!A:A,0))</f>
        <v>1430005,9</v>
      </c>
      <c r="U957" s="3">
        <v>1120001</v>
      </c>
      <c r="V957" s="3">
        <f>INDEX(Sheet6!H:H,MATCH(B957,Sheet6!A:A,0))</f>
        <v>139000</v>
      </c>
      <c r="W957" s="23">
        <v>0</v>
      </c>
      <c r="X957" s="3" t="s">
        <v>1364</v>
      </c>
      <c r="Y957" s="23">
        <v>1120001</v>
      </c>
      <c r="Z957" s="23">
        <v>556000</v>
      </c>
      <c r="AA957" s="27" t="str">
        <f>IF($E957=2,INDEX(Sheet2!Q:Q,MATCH($C957,Sheet2!$A:$A,0)+3),IF(OR(N957=3,N957=8,N957=13,,N957=38),INDEX(Sheet2!$AC:$AC,MATCH($N957,Sheet2!$AA:$AA,0))&amp;O957,INDEX(Sheet2!$AC:$AC,MATCH($N957,Sheet2!$AA:$AA,0))&amp;(O957/10)&amp;"%"))</f>
        <v>使用健硕的身体撞击敌人，对1名敌人造成&lt;color=#e56000&gt;3&lt;/color&gt;段伤害，每段伤害为攻击力的&lt;color=#e56000&gt;58%&lt;/color&gt;，有&lt;color=#e56000&gt;20%&lt;/color&gt;概率将敌人&lt;color=#f2b600&gt;击飞&lt;/color&gt;，行动条中每存在一个AT BONUS，提高&lt;color=#e56000&gt;7%&lt;/color&gt;的击飞概率</v>
      </c>
    </row>
    <row r="958" spans="1:27">
      <c r="A958" s="23" t="s">
        <v>53</v>
      </c>
      <c r="B958" s="23">
        <f t="shared" si="41"/>
        <v>3301</v>
      </c>
      <c r="C958" s="3">
        <v>33</v>
      </c>
      <c r="D958" s="3">
        <v>1</v>
      </c>
      <c r="E958" s="3">
        <f t="shared" si="52"/>
        <v>1</v>
      </c>
      <c r="F958" s="3">
        <f>IF(AND($D958=1,$E958=1),VLOOKUP($C958,Sheet2!$A:$J,3,0),IF($E958=2,INDEX(Sheet2!G:G,MATCH($C958,Sheet2!$A:$A,0)),F957))</f>
        <v>3301</v>
      </c>
      <c r="G958" s="3">
        <f>IF(AND($D958=1,$E958=1),VLOOKUP($C958,Sheet2!$A:$J,4,0),IF($E958=2,INDEX(Sheet2!H:H,MATCH($C958,Sheet2!$A:$A,0)),G957))</f>
        <v>0</v>
      </c>
      <c r="H958" s="3">
        <f>IF(AND($D958=1,$E958=1),VLOOKUP($C958,Sheet2!$A:$J,5,0),IF($E958=2,INDEX(Sheet2!I:I,MATCH($C958,Sheet2!$A:$A,0)),H957))</f>
        <v>3307</v>
      </c>
      <c r="I958" s="3">
        <f>IF(AND($D958=1,$E958=1),VLOOKUP($C958,Sheet2!$A:$J,6,0),IF($E958=2,INDEX(Sheet2!J:J,MATCH($C958,Sheet2!$A:$A,0)),I957))</f>
        <v>0</v>
      </c>
      <c r="K958" s="31">
        <v>0</v>
      </c>
      <c r="L958" s="31">
        <v>0</v>
      </c>
      <c r="M958" s="31">
        <v>0</v>
      </c>
      <c r="N958" s="27">
        <f>VLOOKUP(B958,Sheet5!$D:$G,3,0)</f>
        <v>13</v>
      </c>
      <c r="O958" s="27">
        <f>VLOOKUP(B958,Sheet5!$D:$G,4,0)</f>
        <v>42</v>
      </c>
      <c r="P958" s="27" t="s">
        <v>54</v>
      </c>
      <c r="Q958" s="27">
        <f>IFERROR(VLOOKUP(R958,Sheet2!V:X,3,FALSE),VLOOKUP(B958,Sheet5!D:H,5,0))</f>
        <v>340020005</v>
      </c>
      <c r="R958" s="27" t="str">
        <f>IF($E958=2,INDEX(Sheet2!P:P,MATCH($C958,Sheet2!$A:$A,0)),INDEX(Sheet2!$AB:$AB,MATCH($N958,Sheet2!$AA:$AA,0)))</f>
        <v>防御强化</v>
      </c>
      <c r="S958" s="27" t="str">
        <f>IF($E958=2,INDEX(Sheet2!Q:Q,MATCH($C958,Sheet2!$A:$A,0)),IF(OR(N958=3,N958=8,N958=13,,N958=38),INDEX(Sheet2!$AC:$AC,MATCH($N958,Sheet2!$AA:$AA,0))&amp;O958,INDEX(Sheet2!$AC:$AC,MATCH($N958,Sheet2!$AA:$AA,0))&amp;(O958/10)&amp;"%"))</f>
        <v>觉醒后基础防御力增加42</v>
      </c>
      <c r="T958" s="3" t="str">
        <f>INDEX(Sheet6!G:G,MATCH(B958,Sheet6!A:A,0))</f>
        <v>1210001,24</v>
      </c>
      <c r="U958" s="3">
        <v>1120001</v>
      </c>
      <c r="V958" s="3">
        <f>INDEX(Sheet6!H:H,MATCH(B958,Sheet6!A:A,0))</f>
        <v>8300</v>
      </c>
      <c r="W958" s="23">
        <v>0</v>
      </c>
      <c r="X958" s="3" t="str">
        <f>VLOOKUP(B958,Sheet4!A:N,14,FALSE)</f>
        <v>1210001,12|1210002,6|1210003,6</v>
      </c>
      <c r="Y958" s="23">
        <v>1120001</v>
      </c>
      <c r="Z958" s="23">
        <f t="shared" si="42"/>
        <v>83000</v>
      </c>
      <c r="AA958" s="27" t="str">
        <f>IF($E958=2,INDEX(Sheet2!Q:Q,MATCH($C958,Sheet2!$A:$A,0)),IF(OR(N958=3,N958=8,N958=13,,N958=38),INDEX(Sheet2!$AC:$AC,MATCH($N958,Sheet2!$AA:$AA,0))&amp;O958,INDEX(Sheet2!$AC:$AC,MATCH($N958,Sheet2!$AA:$AA,0))&amp;(O958/10)&amp;"%"))</f>
        <v>觉醒后基础防御力增加42</v>
      </c>
    </row>
    <row r="959" spans="1:27">
      <c r="A959" s="23" t="s">
        <v>53</v>
      </c>
      <c r="B959" s="23">
        <f t="shared" si="41"/>
        <v>3302</v>
      </c>
      <c r="C959" s="3">
        <v>33</v>
      </c>
      <c r="D959" s="3">
        <v>2</v>
      </c>
      <c r="E959" s="3">
        <f t="shared" si="52"/>
        <v>1</v>
      </c>
      <c r="F959" s="3">
        <f>IF(AND($D959=1,$E959=1),VLOOKUP($C959,Sheet2!$A:$J,3,0),IF($E959=2,INDEX(Sheet2!G:G,MATCH($C959,Sheet2!$A:$A,0)),F958))</f>
        <v>3301</v>
      </c>
      <c r="G959" s="3">
        <f>IF(AND($D959=1,$E959=1),VLOOKUP($C959,Sheet2!$A:$J,4,0),IF($E959=2,INDEX(Sheet2!H:H,MATCH($C959,Sheet2!$A:$A,0)),G958))</f>
        <v>0</v>
      </c>
      <c r="H959" s="3">
        <f>IF(AND($D959=1,$E959=1),VLOOKUP($C959,Sheet2!$A:$J,5,0),IF($E959=2,INDEX(Sheet2!I:I,MATCH($C959,Sheet2!$A:$A,0)),H958))</f>
        <v>3307</v>
      </c>
      <c r="I959" s="3">
        <f>IF(AND($D959=1,$E959=1),VLOOKUP($C959,Sheet2!$A:$J,6,0),IF($E959=2,INDEX(Sheet2!J:J,MATCH($C959,Sheet2!$A:$A,0)),I958))</f>
        <v>0</v>
      </c>
      <c r="K959" s="31">
        <v>0</v>
      </c>
      <c r="L959" s="31">
        <v>0</v>
      </c>
      <c r="M959" s="31">
        <v>0</v>
      </c>
      <c r="N959" s="27">
        <f>VLOOKUP(B959,Sheet5!$D:$G,3,0)</f>
        <v>3</v>
      </c>
      <c r="O959" s="27">
        <f>VLOOKUP(B959,Sheet5!$D:$G,4,0)</f>
        <v>384</v>
      </c>
      <c r="P959" s="27" t="s">
        <v>55</v>
      </c>
      <c r="Q959" s="27">
        <f>IFERROR(VLOOKUP(R959,Sheet2!V:X,3,FALSE),VLOOKUP(B959,Sheet5!D:H,5,0))</f>
        <v>340020009</v>
      </c>
      <c r="R959" s="27" t="str">
        <f>IF(E959=2,INDEX(Sheet2!P:P,MATCH(C959,Sheet2!A:A,0)),INDEX(Sheet2!AB:AB,MATCH(N959,Sheet2!AA:AA,0)))</f>
        <v>生命强化</v>
      </c>
      <c r="S959" s="27" t="str">
        <f>IF($E959=2,INDEX(Sheet2!Q:Q,MATCH($C959,Sheet2!$A:$A,0)),IF(OR(N959=3,N959=8,N959=13,,N959=38),INDEX(Sheet2!$AC:$AC,MATCH($N959,Sheet2!$AA:$AA,0))&amp;O959,INDEX(Sheet2!$AC:$AC,MATCH($N959,Sheet2!$AA:$AA,0))&amp;(O959/10)&amp;"%"))</f>
        <v>觉醒后基础生命上限增加384</v>
      </c>
      <c r="T959" s="3" t="str">
        <f>INDEX(Sheet6!G:G,MATCH(B959,Sheet6!A:A,0))</f>
        <v>1210001,32</v>
      </c>
      <c r="U959" s="3">
        <v>1120001</v>
      </c>
      <c r="V959" s="3">
        <f>INDEX(Sheet6!H:H,MATCH(B959,Sheet6!A:A,0))</f>
        <v>9600</v>
      </c>
      <c r="W959" s="23">
        <v>0</v>
      </c>
      <c r="X959" s="3" t="str">
        <f>VLOOKUP(B959,Sheet4!A:N,14,FALSE)</f>
        <v>1210001,30|1210002,15|1210003,15</v>
      </c>
      <c r="Y959" s="23">
        <v>1120001</v>
      </c>
      <c r="Z959" s="23">
        <f t="shared" si="42"/>
        <v>96000</v>
      </c>
      <c r="AA959" s="27" t="str">
        <f>IF($E959=2,INDEX(Sheet2!Q:Q,MATCH($C959,Sheet2!$A:$A,0)),IF(OR(N959=3,N959=8,N959=13,,N959=38),INDEX(Sheet2!$AC:$AC,MATCH($N959,Sheet2!$AA:$AA,0))&amp;O959,INDEX(Sheet2!$AC:$AC,MATCH($N959,Sheet2!$AA:$AA,0))&amp;(O959/10)&amp;"%"))</f>
        <v>觉醒后基础生命上限增加384</v>
      </c>
    </row>
    <row r="960" spans="1:27">
      <c r="A960" s="23" t="s">
        <v>53</v>
      </c>
      <c r="B960" s="23">
        <f t="shared" si="41"/>
        <v>3303</v>
      </c>
      <c r="C960" s="3">
        <v>33</v>
      </c>
      <c r="D960" s="3">
        <v>3</v>
      </c>
      <c r="E960" s="3">
        <f t="shared" si="52"/>
        <v>1</v>
      </c>
      <c r="F960" s="3">
        <f>IF(AND($D960=1,$E960=1),VLOOKUP($C960,Sheet2!$A:$J,3,0),IF($E960=2,INDEX(Sheet2!G:G,MATCH($C960,Sheet2!$A:$A,0)),F959))</f>
        <v>3301</v>
      </c>
      <c r="G960" s="3">
        <f>IF(AND($D960=1,$E960=1),VLOOKUP($C960,Sheet2!$A:$J,4,0),IF($E960=2,INDEX(Sheet2!H:H,MATCH($C960,Sheet2!$A:$A,0)),G959))</f>
        <v>0</v>
      </c>
      <c r="H960" s="3">
        <f>IF(AND($D960=1,$E960=1),VLOOKUP($C960,Sheet2!$A:$J,5,0),IF($E960=2,INDEX(Sheet2!I:I,MATCH($C960,Sheet2!$A:$A,0)),H959))</f>
        <v>3307</v>
      </c>
      <c r="I960" s="3">
        <f>IF(AND($D960=1,$E960=1),VLOOKUP($C960,Sheet2!$A:$J,6,0),IF($E960=2,INDEX(Sheet2!J:J,MATCH($C960,Sheet2!$A:$A,0)),I959))</f>
        <v>0</v>
      </c>
      <c r="K960" s="31">
        <v>0</v>
      </c>
      <c r="L960" s="31">
        <v>0</v>
      </c>
      <c r="M960" s="31">
        <v>0</v>
      </c>
      <c r="N960" s="27">
        <f>VLOOKUP(B960,Sheet5!$D:$G,3,0)</f>
        <v>38</v>
      </c>
      <c r="O960" s="27">
        <f>VLOOKUP(B960,Sheet5!$D:$G,4,0)</f>
        <v>10</v>
      </c>
      <c r="P960" s="27" t="s">
        <v>56</v>
      </c>
      <c r="Q960" s="27">
        <f>IFERROR(VLOOKUP(R960,Sheet2!V:X,3,FALSE),VLOOKUP(B960,Sheet5!D:H,5,0))</f>
        <v>340020011</v>
      </c>
      <c r="R960" s="27" t="str">
        <f>IF(E960=2,INDEX(Sheet2!P:P,MATCH(C960,Sheet2!A:A,0)),INDEX(Sheet2!AB:AB,MATCH(N960,Sheet2!AA:AA,0)))</f>
        <v>速度强化</v>
      </c>
      <c r="S960" s="27" t="str">
        <f>IF($E960=2,INDEX(Sheet2!Q:Q,MATCH($C960,Sheet2!$A:$A,0)),IF(OR(N960=3,N960=8,N960=13,,N960=38),INDEX(Sheet2!$AC:$AC,MATCH($N960,Sheet2!$AA:$AA,0))&amp;O960,INDEX(Sheet2!$AC:$AC,MATCH($N960,Sheet2!$AA:$AA,0))&amp;(O960/10)&amp;"%"))</f>
        <v>觉醒后基础速度增加10</v>
      </c>
      <c r="T960" s="3" t="str">
        <f>INDEX(Sheet6!G:G,MATCH(B960,Sheet6!A:A,0))</f>
        <v>1210001,40</v>
      </c>
      <c r="U960" s="3">
        <v>1120001</v>
      </c>
      <c r="V960" s="3">
        <f>INDEX(Sheet6!H:H,MATCH(B960,Sheet6!A:A,0))</f>
        <v>14400</v>
      </c>
      <c r="W960" s="23">
        <v>0</v>
      </c>
      <c r="X960" s="3" t="str">
        <f>VLOOKUP(B960,Sheet4!A:N,14,FALSE)</f>
        <v>1210001,54|1210002,27|1210003,27</v>
      </c>
      <c r="Y960" s="23">
        <v>1120001</v>
      </c>
      <c r="Z960" s="23">
        <f t="shared" si="42"/>
        <v>144000</v>
      </c>
      <c r="AA960" s="27" t="str">
        <f>IF($E960=2,INDEX(Sheet2!Q:Q,MATCH($C960,Sheet2!$A:$A,0)),IF(OR(N960=3,N960=8,N960=13,,N960=38),INDEX(Sheet2!$AC:$AC,MATCH($N960,Sheet2!$AA:$AA,0))&amp;O960,INDEX(Sheet2!$AC:$AC,MATCH($N960,Sheet2!$AA:$AA,0))&amp;(O960/10)&amp;"%"))</f>
        <v>觉醒后基础速度增加10</v>
      </c>
    </row>
    <row r="961" spans="1:27">
      <c r="A961" s="23" t="s">
        <v>53</v>
      </c>
      <c r="B961" s="23">
        <f t="shared" si="41"/>
        <v>3304</v>
      </c>
      <c r="C961" s="3">
        <v>33</v>
      </c>
      <c r="D961" s="3">
        <v>4</v>
      </c>
      <c r="E961" s="3">
        <f t="shared" si="52"/>
        <v>1</v>
      </c>
      <c r="F961" s="3">
        <f>IF(AND($D961=1,$E961=1),VLOOKUP($C961,Sheet2!$A:$J,3,0),IF($E961=2,INDEX(Sheet2!G:G,MATCH($C961,Sheet2!$A:$A,0)),F960))</f>
        <v>3301</v>
      </c>
      <c r="G961" s="3">
        <f>IF(AND($D961=1,$E961=1),VLOOKUP($C961,Sheet2!$A:$J,4,0),IF($E961=2,INDEX(Sheet2!H:H,MATCH($C961,Sheet2!$A:$A,0)),G960))</f>
        <v>0</v>
      </c>
      <c r="H961" s="3">
        <f>IF(AND($D961=1,$E961=1),VLOOKUP($C961,Sheet2!$A:$J,5,0),IF($E961=2,INDEX(Sheet2!I:I,MATCH($C961,Sheet2!$A:$A,0)),H960))</f>
        <v>3307</v>
      </c>
      <c r="I961" s="3">
        <f>IF(AND($D961=1,$E961=1),VLOOKUP($C961,Sheet2!$A:$J,6,0),IF($E961=2,INDEX(Sheet2!J:J,MATCH($C961,Sheet2!$A:$A,0)),I960))</f>
        <v>0</v>
      </c>
      <c r="K961" s="31">
        <v>0</v>
      </c>
      <c r="L961" s="31">
        <v>0</v>
      </c>
      <c r="M961" s="31">
        <v>0</v>
      </c>
      <c r="N961" s="27">
        <f>VLOOKUP(B961,Sheet5!$D:$G,3,0)</f>
        <v>33</v>
      </c>
      <c r="O961" s="27">
        <f>VLOOKUP(B961,Sheet5!$D:$G,4,0)</f>
        <v>32</v>
      </c>
      <c r="P961" s="27" t="s">
        <v>57</v>
      </c>
      <c r="Q961" s="27">
        <f>IFERROR(VLOOKUP(R961,Sheet2!V:X,3,FALSE),VLOOKUP(B961,Sheet5!D:H,5,0))</f>
        <v>340020003</v>
      </c>
      <c r="R961" s="27" t="str">
        <f>IF(E961=2,INDEX(Sheet2!P:P,MATCH(C961,Sheet2!A:A,0)),INDEX(Sheet2!AB:AB,MATCH(N961,Sheet2!AA:AA,0)))</f>
        <v>抵抗强化</v>
      </c>
      <c r="S961" s="27" t="str">
        <f>IF($E961=2,INDEX(Sheet2!Q:Q,MATCH($C961,Sheet2!$A:$A,0)),IF(OR(N961=3,N961=8,N961=13,,N961=38),INDEX(Sheet2!$AC:$AC,MATCH($N961,Sheet2!$AA:$AA,0))&amp;O961,INDEX(Sheet2!$AC:$AC,MATCH($N961,Sheet2!$AA:$AA,0))&amp;(O961/10)&amp;"%"))</f>
        <v>觉醒后基础效果抵抗增加3.2%</v>
      </c>
      <c r="T961" s="3" t="str">
        <f>INDEX(Sheet6!G:G,MATCH(B961,Sheet6!A:A,0))</f>
        <v>1210004,20</v>
      </c>
      <c r="U961" s="3">
        <v>1120001</v>
      </c>
      <c r="V961" s="3">
        <f>INDEX(Sheet6!H:H,MATCH(B961,Sheet6!A:A,0))</f>
        <v>21500</v>
      </c>
      <c r="W961" s="23">
        <v>0</v>
      </c>
      <c r="X961" s="3" t="str">
        <f>VLOOKUP(B961,Sheet4!A:N,14,FALSE)</f>
        <v>1210001,84|1210002,42|1210003,42</v>
      </c>
      <c r="Y961" s="23">
        <v>1120001</v>
      </c>
      <c r="Z961" s="23">
        <f t="shared" si="42"/>
        <v>215000</v>
      </c>
      <c r="AA961" s="27" t="str">
        <f>IF($E961=2,INDEX(Sheet2!Q:Q,MATCH($C961,Sheet2!$A:$A,0)),IF(OR(N961=3,N961=8,N961=13,,N961=38),INDEX(Sheet2!$AC:$AC,MATCH($N961,Sheet2!$AA:$AA,0))&amp;O961,INDEX(Sheet2!$AC:$AC,MATCH($N961,Sheet2!$AA:$AA,0))&amp;(O961/10)&amp;"%"))</f>
        <v>觉醒后基础效果抵抗增加3.2%</v>
      </c>
    </row>
    <row r="962" spans="1:27">
      <c r="A962" s="23" t="s">
        <v>53</v>
      </c>
      <c r="B962" s="23">
        <f t="shared" si="41"/>
        <v>3305</v>
      </c>
      <c r="C962" s="3">
        <v>33</v>
      </c>
      <c r="D962" s="3">
        <v>5</v>
      </c>
      <c r="E962" s="3">
        <f t="shared" si="52"/>
        <v>1</v>
      </c>
      <c r="F962" s="3">
        <f>IF(AND($D962=1,$E962=1),VLOOKUP($C962,Sheet2!$A:$J,3,0),IF($E962=2,INDEX(Sheet2!G:G,MATCH($C962,Sheet2!$A:$A,0)),F961))</f>
        <v>3301</v>
      </c>
      <c r="G962" s="3">
        <f>IF(AND($D962=1,$E962=1),VLOOKUP($C962,Sheet2!$A:$J,4,0),IF($E962=2,INDEX(Sheet2!H:H,MATCH($C962,Sheet2!$A:$A,0)),G961))</f>
        <v>0</v>
      </c>
      <c r="H962" s="3">
        <f>IF(AND($D962=1,$E962=1),VLOOKUP($C962,Sheet2!$A:$J,5,0),IF($E962=2,INDEX(Sheet2!I:I,MATCH($C962,Sheet2!$A:$A,0)),H961))</f>
        <v>3307</v>
      </c>
      <c r="I962" s="3">
        <f>IF(AND($D962=1,$E962=1),VLOOKUP($C962,Sheet2!$A:$J,6,0),IF($E962=2,INDEX(Sheet2!J:J,MATCH($C962,Sheet2!$A:$A,0)),I961))</f>
        <v>0</v>
      </c>
      <c r="K962" s="31">
        <v>0</v>
      </c>
      <c r="L962" s="31">
        <v>0</v>
      </c>
      <c r="M962" s="31">
        <v>0</v>
      </c>
      <c r="N962" s="27">
        <f>VLOOKUP(B962,Sheet5!$D:$G,3,0)</f>
        <v>13</v>
      </c>
      <c r="O962" s="27">
        <f>VLOOKUP(B962,Sheet5!$D:$G,4,0)</f>
        <v>84</v>
      </c>
      <c r="P962" s="27" t="s">
        <v>58</v>
      </c>
      <c r="Q962" s="27">
        <f>IFERROR(VLOOKUP(R962,Sheet2!V:X,3,FALSE),VLOOKUP(B962,Sheet5!D:H,5,0))</f>
        <v>340020004</v>
      </c>
      <c r="R962" s="27" t="str">
        <f>IF(E962=2,INDEX(Sheet2!P:P,MATCH(C962,Sheet2!A:A,0)),INDEX(Sheet2!AB:AB,MATCH(N962,Sheet2!AA:AA,0)))</f>
        <v>防御强化</v>
      </c>
      <c r="S962" s="27" t="str">
        <f>IF($E962=2,INDEX(Sheet2!Q:Q,MATCH($C962,Sheet2!$A:$A,0)),IF(OR(N962=3,N962=8,N962=13,,N962=38),INDEX(Sheet2!$AC:$AC,MATCH($N962,Sheet2!$AA:$AA,0))&amp;O962,INDEX(Sheet2!$AC:$AC,MATCH($N962,Sheet2!$AA:$AA,0))&amp;(O962/10)&amp;"%"))</f>
        <v>觉醒后基础防御力增加84</v>
      </c>
      <c r="T962" s="3" t="str">
        <f>INDEX(Sheet6!G:G,MATCH(B962,Sheet6!A:A,0))</f>
        <v>1210004,24</v>
      </c>
      <c r="U962" s="3">
        <v>1120001</v>
      </c>
      <c r="V962" s="3">
        <f>INDEX(Sheet6!H:H,MATCH(B962,Sheet6!A:A,0))</f>
        <v>30000</v>
      </c>
      <c r="W962" s="23">
        <v>0</v>
      </c>
      <c r="X962" s="3" t="str">
        <f>VLOOKUP(B962,Sheet4!A:N,14,FALSE)</f>
        <v>1210001,120|1210002,60|1210003,60</v>
      </c>
      <c r="Y962" s="23">
        <v>1120001</v>
      </c>
      <c r="Z962" s="23">
        <f t="shared" si="42"/>
        <v>300000</v>
      </c>
      <c r="AA962" s="27" t="str">
        <f>IF($E962=2,INDEX(Sheet2!Q:Q,MATCH($C962,Sheet2!$A:$A,0)),IF(OR(N962=3,N962=8,N962=13,,N962=38),INDEX(Sheet2!$AC:$AC,MATCH($N962,Sheet2!$AA:$AA,0))&amp;O962,INDEX(Sheet2!$AC:$AC,MATCH($N962,Sheet2!$AA:$AA,0))&amp;(O962/10)&amp;"%"))</f>
        <v>觉醒后基础防御力增加84</v>
      </c>
    </row>
    <row r="963" spans="1:27">
      <c r="A963" s="23" t="s">
        <v>53</v>
      </c>
      <c r="B963" s="23">
        <f t="shared" si="41"/>
        <v>3306</v>
      </c>
      <c r="C963" s="3">
        <v>33</v>
      </c>
      <c r="D963" s="3">
        <v>6</v>
      </c>
      <c r="E963" s="3">
        <f t="shared" si="52"/>
        <v>1</v>
      </c>
      <c r="F963" s="3">
        <f>IF(AND($D963=1,$E963=1),VLOOKUP($C963,Sheet2!$A:$J,3,0),IF($E963=2,INDEX(Sheet2!G:G,MATCH($C963,Sheet2!$A:$A,0)),F962))</f>
        <v>3301</v>
      </c>
      <c r="G963" s="3">
        <f>IF(AND($D963=1,$E963=1),VLOOKUP($C963,Sheet2!$A:$J,4,0),IF($E963=2,INDEX(Sheet2!H:H,MATCH($C963,Sheet2!$A:$A,0)),G962))</f>
        <v>0</v>
      </c>
      <c r="H963" s="3">
        <f>IF(AND($D963=1,$E963=1),VLOOKUP($C963,Sheet2!$A:$J,5,0),IF($E963=2,INDEX(Sheet2!I:I,MATCH($C963,Sheet2!$A:$A,0)),H962))</f>
        <v>3307</v>
      </c>
      <c r="I963" s="3">
        <f>IF(AND($D963=1,$E963=1),VLOOKUP($C963,Sheet2!$A:$J,6,0),IF($E963=2,INDEX(Sheet2!J:J,MATCH($C963,Sheet2!$A:$A,0)),I962))</f>
        <v>0</v>
      </c>
      <c r="K963" s="31">
        <v>0</v>
      </c>
      <c r="L963" s="31">
        <v>0</v>
      </c>
      <c r="M963" s="31">
        <v>0</v>
      </c>
      <c r="N963" s="27">
        <f>VLOOKUP(B963,Sheet5!$D:$G,3,0)</f>
        <v>3</v>
      </c>
      <c r="O963" s="27">
        <f>VLOOKUP(B963,Sheet5!$D:$G,4,0)</f>
        <v>768</v>
      </c>
      <c r="P963" s="27" t="s">
        <v>59</v>
      </c>
      <c r="Q963" s="27">
        <f>IFERROR(VLOOKUP(R963,Sheet2!V:X,3,FALSE),VLOOKUP(B963,Sheet5!D:H,5,0))</f>
        <v>340020010</v>
      </c>
      <c r="R963" s="27" t="str">
        <f>IF(E963=2,INDEX(Sheet2!P:P,MATCH(C963,Sheet2!A:A,0)),INDEX(Sheet2!AB:AB,MATCH(N963,Sheet2!AA:AA,0)))</f>
        <v>生命强化</v>
      </c>
      <c r="S963" s="27" t="str">
        <f>IF($E963=2,INDEX(Sheet2!Q:Q,MATCH($C963,Sheet2!$A:$A,0)),IF(OR(N963=3,N963=8,N963=13,,N963=38),INDEX(Sheet2!$AC:$AC,MATCH($N963,Sheet2!$AA:$AA,0))&amp;O963,INDEX(Sheet2!$AC:$AC,MATCH($N963,Sheet2!$AA:$AA,0))&amp;(O963/10)&amp;"%"))</f>
        <v>觉醒后基础生命上限增加768</v>
      </c>
      <c r="T963" s="3" t="str">
        <f>INDEX(Sheet6!G:G,MATCH(B963,Sheet6!A:A,0))</f>
        <v>1210004,28</v>
      </c>
      <c r="U963" s="3">
        <v>1120001</v>
      </c>
      <c r="V963" s="3">
        <f>INDEX(Sheet6!H:H,MATCH(B963,Sheet6!A:A,0))</f>
        <v>41200</v>
      </c>
      <c r="W963" s="23">
        <v>0</v>
      </c>
      <c r="X963" s="3" t="str">
        <f>VLOOKUP(B963,Sheet4!A:N,14,FALSE)</f>
        <v>1210001,162|1210002,81|1210003,81</v>
      </c>
      <c r="Y963" s="23">
        <v>1120001</v>
      </c>
      <c r="Z963" s="23">
        <f t="shared" si="42"/>
        <v>412000</v>
      </c>
      <c r="AA963" s="27" t="str">
        <f>IF($E963=2,INDEX(Sheet2!Q:Q,MATCH($C963,Sheet2!$A:$A,0)),IF(OR(N963=3,N963=8,N963=13,,N963=38),INDEX(Sheet2!$AC:$AC,MATCH($N963,Sheet2!$AA:$AA,0))&amp;O963,INDEX(Sheet2!$AC:$AC,MATCH($N963,Sheet2!$AA:$AA,0))&amp;(O963/10)&amp;"%"))</f>
        <v>觉醒后基础生命上限增加768</v>
      </c>
    </row>
    <row r="964" spans="1:27">
      <c r="A964" s="23" t="s">
        <v>53</v>
      </c>
      <c r="B964" s="23">
        <f t="shared" si="41"/>
        <v>3307</v>
      </c>
      <c r="C964" s="3">
        <v>33</v>
      </c>
      <c r="D964" s="3">
        <v>7</v>
      </c>
      <c r="E964" s="3">
        <f t="shared" si="52"/>
        <v>2</v>
      </c>
      <c r="F964" s="3">
        <f>IF(AND($D964=1,$E964=1),VLOOKUP($C964,Sheet2!$A:$J,3,0),IF($E964=2,INDEX(Sheet2!G:G,MATCH($C964,Sheet2!$A:$A,0)),F963))</f>
        <v>3301</v>
      </c>
      <c r="G964" s="3">
        <f>IF(AND($D964=1,$E964=1),VLOOKUP($C964,Sheet2!$A:$J,4,0),IF($E964=2,INDEX(Sheet2!H:H,MATCH($C964,Sheet2!$A:$A,0)),G963))</f>
        <v>3306</v>
      </c>
      <c r="H964" s="3">
        <f>IF(AND($D964=1,$E964=1),VLOOKUP($C964,Sheet2!$A:$J,5,0),IF($E964=2,INDEX(Sheet2!I:I,MATCH($C964,Sheet2!$A:$A,0)),H963))</f>
        <v>3307</v>
      </c>
      <c r="I964" s="3">
        <f>IF(AND($D964=1,$E964=1),VLOOKUP($C964,Sheet2!$A:$J,6,0),IF($E964=2,INDEX(Sheet2!J:J,MATCH($C964,Sheet2!$A:$A,0)),I963))</f>
        <v>0</v>
      </c>
      <c r="K964" s="31">
        <v>0</v>
      </c>
      <c r="L964" s="31">
        <v>0</v>
      </c>
      <c r="M964" s="31">
        <v>0</v>
      </c>
      <c r="N964" s="27">
        <f>VLOOKUP(B964,Sheet5!$D:$G,3,0)</f>
        <v>0</v>
      </c>
      <c r="O964" s="27">
        <f>VLOOKUP(B964,Sheet5!$D:$G,4,0)</f>
        <v>0</v>
      </c>
      <c r="P964" s="27" t="s">
        <v>60</v>
      </c>
      <c r="Q964" s="27">
        <f>IFERROR(VLOOKUP(R964,Sheet2!V:X,3,FALSE),VLOOKUP(B964,Sheet5!D:H,5,0))</f>
        <v>311003302</v>
      </c>
      <c r="R964" s="27" t="str">
        <f>IF(E964=2,INDEX(Sheet2!P:P,MATCH(C964,Sheet2!A:A,0)),INDEX(Sheet2!AB:AB,MATCH(N964,Sheet2!AA:AA,0)))</f>
        <v>电池放电</v>
      </c>
      <c r="S964" s="27" t="str">
        <f>IF($E964=2,INDEX(Sheet2!Q:Q,MATCH($C964,Sheet2!$A:$A,0)),IF(OR(N964=3,N964=8,N964=13,,N964=38),INDEX(Sheet2!$AC:$AC,MATCH($N964,Sheet2!$AA:$AA,0))&amp;O964,INDEX(Sheet2!$AC:$AC,MATCH($N964,Sheet2!$AA:$AA,0))&amp;(O964/10)&amp;"%"))</f>
        <v>受到群体伤害时，&lt;color=#e56000&gt;10%&lt;/color&gt;概率回复1点能量</v>
      </c>
      <c r="T964" s="3" t="str">
        <f>INDEX(Sheet6!G:G,MATCH(B964,Sheet6!A:A,0))</f>
        <v>1210007,12</v>
      </c>
      <c r="U964" s="3">
        <v>1120001</v>
      </c>
      <c r="V964" s="3">
        <f>INDEX(Sheet6!H:H,MATCH(B964,Sheet6!A:A,0))</f>
        <v>55600</v>
      </c>
      <c r="W964" s="23">
        <v>0</v>
      </c>
      <c r="X964" s="3" t="str">
        <f>VLOOKUP(B964,Sheet4!A:N,14,FALSE)</f>
        <v>1210001,210|1210002,105|1210003,105</v>
      </c>
      <c r="Y964" s="23">
        <v>1120001</v>
      </c>
      <c r="Z964" s="23">
        <f t="shared" si="42"/>
        <v>556000</v>
      </c>
      <c r="AA964" s="27" t="str">
        <f>IF($E964=2,INDEX(Sheet2!Q:Q,MATCH($C964,Sheet2!$A:$A,0)),IF(OR(N964=3,N964=8,N964=13,,N964=38),INDEX(Sheet2!$AC:$AC,MATCH($N964,Sheet2!$AA:$AA,0))&amp;O964,INDEX(Sheet2!$AC:$AC,MATCH($N964,Sheet2!$AA:$AA,0))&amp;(O964/10)&amp;"%"))</f>
        <v>受到群体伤害时，&lt;color=#e56000&gt;10%&lt;/color&gt;概率回复1点能量</v>
      </c>
    </row>
    <row r="965" spans="1:27">
      <c r="A965" s="23" t="s">
        <v>53</v>
      </c>
      <c r="B965" s="23">
        <f t="shared" ref="B965:B985" si="53">C965*100+D965</f>
        <v>3308</v>
      </c>
      <c r="C965" s="3">
        <v>33</v>
      </c>
      <c r="D965" s="3">
        <v>8</v>
      </c>
      <c r="E965" s="3">
        <f t="shared" si="52"/>
        <v>1</v>
      </c>
      <c r="F965" s="3">
        <f>IF(AND($D965=1,$E965=1),VLOOKUP($C965,Sheet2!$A:$J,3,0),IF($E965=2,INDEX(Sheet2!G:G,MATCH($C965,Sheet2!$A:$A,0)),F964))</f>
        <v>3301</v>
      </c>
      <c r="G965" s="3">
        <f>IF(AND($D965=1,$E965=1),VLOOKUP($C965,Sheet2!$A:$J,4,0),IF($E965=2,INDEX(Sheet2!H:H,MATCH($C965,Sheet2!$A:$A,0)),G964))</f>
        <v>3306</v>
      </c>
      <c r="H965" s="3">
        <f>IF(AND($D965=1,$E965=1),VLOOKUP($C965,Sheet2!$A:$J,5,0),IF($E965=2,INDEX(Sheet2!I:I,MATCH($C965,Sheet2!$A:$A,0)),H964))</f>
        <v>3307</v>
      </c>
      <c r="I965" s="3">
        <f>IF(AND($D965=1,$E965=1),VLOOKUP($C965,Sheet2!$A:$J,6,0),IF($E965=2,INDEX(Sheet2!J:J,MATCH($C965,Sheet2!$A:$A,0)),I964))</f>
        <v>0</v>
      </c>
      <c r="K965" s="31">
        <v>0</v>
      </c>
      <c r="L965" s="31">
        <v>0</v>
      </c>
      <c r="M965" s="31">
        <v>0</v>
      </c>
      <c r="N965" s="27">
        <f>VLOOKUP(B965,Sheet5!$D:$G,3,0)</f>
        <v>13</v>
      </c>
      <c r="O965" s="27">
        <f>VLOOKUP(B965,Sheet5!$D:$G,4,0)</f>
        <v>42</v>
      </c>
      <c r="P965" s="27" t="s">
        <v>54</v>
      </c>
      <c r="Q965" s="27">
        <f>IFERROR(VLOOKUP(R965,Sheet2!V:X,3,FALSE),VLOOKUP(B965,Sheet5!D:H,5,0))</f>
        <v>340020005</v>
      </c>
      <c r="R965" s="27" t="str">
        <f>IF($E965=2,INDEX(Sheet2!P:P,MATCH($C965,Sheet2!$A:$A,0)),INDEX(Sheet2!$AB:$AB,MATCH($N965,Sheet2!$AA:$AA,0)))</f>
        <v>防御强化</v>
      </c>
      <c r="S965" s="27" t="str">
        <f>IF($E965=2,INDEX(Sheet2!Q:Q,MATCH($C965,Sheet2!$A:$A,0)),IF(OR(N965=3,N965=8,N965=13,,N965=38),INDEX(Sheet2!$AC:$AC,MATCH($N965,Sheet2!$AA:$AA,0))&amp;O965,INDEX(Sheet2!$AC:$AC,MATCH($N965,Sheet2!$AA:$AA,0))&amp;(O965/10)&amp;"%"))</f>
        <v>觉醒后基础防御力增加42</v>
      </c>
      <c r="T965" s="3" t="str">
        <f>INDEX(Sheet6!G:G,MATCH(B965,Sheet6!A:A,0))</f>
        <v>1210007,4|1430003,1</v>
      </c>
      <c r="U965" s="3">
        <v>1120001</v>
      </c>
      <c r="V965" s="3">
        <f>INDEX(Sheet6!H:H,MATCH(B965,Sheet6!A:A,0))</f>
        <v>12450</v>
      </c>
      <c r="W965" s="23">
        <v>0</v>
      </c>
      <c r="X965" s="3" t="s">
        <v>1380</v>
      </c>
      <c r="Y965" s="23">
        <v>1120001</v>
      </c>
      <c r="Z965" s="23">
        <v>66000</v>
      </c>
      <c r="AA965" s="27" t="str">
        <f>IF($E965=2,INDEX(Sheet2!Q:Q,MATCH($C965,Sheet2!$A:$A,0)),IF(OR(N965=3,N965=8,N965=13,,N965=38),INDEX(Sheet2!$AC:$AC,MATCH($N965,Sheet2!$AA:$AA,0))&amp;O965,INDEX(Sheet2!$AC:$AC,MATCH($N965,Sheet2!$AA:$AA,0))&amp;(O965/10)&amp;"%"))</f>
        <v>觉醒后基础防御力增加42</v>
      </c>
    </row>
    <row r="966" spans="1:27">
      <c r="A966" s="23" t="s">
        <v>53</v>
      </c>
      <c r="B966" s="23">
        <f t="shared" si="53"/>
        <v>3309</v>
      </c>
      <c r="C966" s="3">
        <v>33</v>
      </c>
      <c r="D966" s="3">
        <v>9</v>
      </c>
      <c r="E966" s="3">
        <f t="shared" si="52"/>
        <v>1</v>
      </c>
      <c r="F966" s="3">
        <f>IF(AND($D966=1,$E966=1),VLOOKUP($C966,Sheet2!$A:$J,3,0),IF($E966=2,INDEX(Sheet2!G:G,MATCH($C966,Sheet2!$A:$A,0)),F965))</f>
        <v>3301</v>
      </c>
      <c r="G966" s="3">
        <f>IF(AND($D966=1,$E966=1),VLOOKUP($C966,Sheet2!$A:$J,4,0),IF($E966=2,INDEX(Sheet2!H:H,MATCH($C966,Sheet2!$A:$A,0)),G965))</f>
        <v>3306</v>
      </c>
      <c r="H966" s="3">
        <f>IF(AND($D966=1,$E966=1),VLOOKUP($C966,Sheet2!$A:$J,5,0),IF($E966=2,INDEX(Sheet2!I:I,MATCH($C966,Sheet2!$A:$A,0)),H965))</f>
        <v>3307</v>
      </c>
      <c r="I966" s="3">
        <f>IF(AND($D966=1,$E966=1),VLOOKUP($C966,Sheet2!$A:$J,6,0),IF($E966=2,INDEX(Sheet2!J:J,MATCH($C966,Sheet2!$A:$A,0)),I965))</f>
        <v>0</v>
      </c>
      <c r="K966" s="31">
        <v>0</v>
      </c>
      <c r="L966" s="31">
        <v>0</v>
      </c>
      <c r="M966" s="31">
        <v>0</v>
      </c>
      <c r="N966" s="27">
        <f>VLOOKUP(B966,Sheet5!$D:$G,3,0)</f>
        <v>3</v>
      </c>
      <c r="O966" s="27">
        <f>VLOOKUP(B966,Sheet5!$D:$G,4,0)</f>
        <v>384</v>
      </c>
      <c r="P966" s="27" t="s">
        <v>55</v>
      </c>
      <c r="Q966" s="27">
        <f>IFERROR(VLOOKUP(R966,Sheet2!V:X,3,FALSE),VLOOKUP(B966,Sheet5!D:H,5,0))</f>
        <v>340020009</v>
      </c>
      <c r="R966" s="27" t="str">
        <f>IF(E966=2,INDEX(Sheet2!P:P,MATCH(C966,Sheet2!A:A,0)),INDEX(Sheet2!AB:AB,MATCH(N966,Sheet2!AA:AA,0)))</f>
        <v>生命强化</v>
      </c>
      <c r="S966" s="27" t="str">
        <f>IF($E966=2,INDEX(Sheet2!Q:Q,MATCH($C966,Sheet2!$A:$A,0)),IF(OR(N966=3,N966=8,N966=13,,N966=38),INDEX(Sheet2!$AC:$AC,MATCH($N966,Sheet2!$AA:$AA,0))&amp;O966,INDEX(Sheet2!$AC:$AC,MATCH($N966,Sheet2!$AA:$AA,0))&amp;(O966/10)&amp;"%"))</f>
        <v>觉醒后基础生命上限增加384</v>
      </c>
      <c r="T966" s="3" t="str">
        <f>INDEX(Sheet6!G:G,MATCH(B966,Sheet6!A:A,0))</f>
        <v>1210007,5|1430003,2</v>
      </c>
      <c r="U966" s="3">
        <v>1120001</v>
      </c>
      <c r="V966" s="3">
        <f>INDEX(Sheet6!H:H,MATCH(B966,Sheet6!A:A,0))</f>
        <v>14400</v>
      </c>
      <c r="W966" s="23">
        <v>0</v>
      </c>
      <c r="X966" s="3" t="s">
        <v>1381</v>
      </c>
      <c r="Y966" s="23">
        <v>1120001</v>
      </c>
      <c r="Z966" s="23">
        <v>76000</v>
      </c>
      <c r="AA966" s="27" t="str">
        <f>IF($E966=2,INDEX(Sheet2!Q:Q,MATCH($C966,Sheet2!$A:$A,0)),IF(OR(N966=3,N966=8,N966=13,,N966=38),INDEX(Sheet2!$AC:$AC,MATCH($N966,Sheet2!$AA:$AA,0))&amp;O966,INDEX(Sheet2!$AC:$AC,MATCH($N966,Sheet2!$AA:$AA,0))&amp;(O966/10)&amp;"%"))</f>
        <v>觉醒后基础生命上限增加384</v>
      </c>
    </row>
    <row r="967" spans="1:27">
      <c r="A967" s="23" t="s">
        <v>53</v>
      </c>
      <c r="B967" s="23">
        <f t="shared" si="53"/>
        <v>3310</v>
      </c>
      <c r="C967" s="3">
        <v>33</v>
      </c>
      <c r="D967" s="3">
        <v>10</v>
      </c>
      <c r="E967" s="3">
        <f t="shared" si="52"/>
        <v>1</v>
      </c>
      <c r="F967" s="3">
        <f>IF(AND($D967=1,$E967=1),VLOOKUP($C967,Sheet2!$A:$J,3,0),IF($E967=2,INDEX(Sheet2!G:G,MATCH($C967,Sheet2!$A:$A,0)),F966))</f>
        <v>3301</v>
      </c>
      <c r="G967" s="3">
        <f>IF(AND($D967=1,$E967=1),VLOOKUP($C967,Sheet2!$A:$J,4,0),IF($E967=2,INDEX(Sheet2!H:H,MATCH($C967,Sheet2!$A:$A,0)),G966))</f>
        <v>3306</v>
      </c>
      <c r="H967" s="3">
        <f>IF(AND($D967=1,$E967=1),VLOOKUP($C967,Sheet2!$A:$J,5,0),IF($E967=2,INDEX(Sheet2!I:I,MATCH($C967,Sheet2!$A:$A,0)),H966))</f>
        <v>3307</v>
      </c>
      <c r="I967" s="3">
        <f>IF(AND($D967=1,$E967=1),VLOOKUP($C967,Sheet2!$A:$J,6,0),IF($E967=2,INDEX(Sheet2!J:J,MATCH($C967,Sheet2!$A:$A,0)),I966))</f>
        <v>0</v>
      </c>
      <c r="K967" s="31">
        <v>0</v>
      </c>
      <c r="L967" s="31">
        <v>0</v>
      </c>
      <c r="M967" s="31">
        <v>0</v>
      </c>
      <c r="N967" s="27">
        <f>VLOOKUP(B967,Sheet5!$D:$G,3,0)</f>
        <v>13</v>
      </c>
      <c r="O967" s="27">
        <f>VLOOKUP(B967,Sheet5!$D:$G,4,0)</f>
        <v>42</v>
      </c>
      <c r="P967" s="27" t="s">
        <v>56</v>
      </c>
      <c r="Q967" s="27">
        <f>IFERROR(VLOOKUP(R967,Sheet2!V:X,3,FALSE),VLOOKUP(B967,Sheet5!D:H,5,0))</f>
        <v>340020005</v>
      </c>
      <c r="R967" s="27" t="str">
        <f>IF(E967=2,INDEX(Sheet2!P:P,MATCH(C967,Sheet2!A:A,0)),INDEX(Sheet2!AB:AB,MATCH(N967,Sheet2!AA:AA,0)))</f>
        <v>防御强化</v>
      </c>
      <c r="S967" s="27" t="str">
        <f>IF($E967=2,INDEX(Sheet2!Q:Q,MATCH($C967,Sheet2!$A:$A,0)),IF(OR(N967=3,N967=8,N967=13,,N967=38),INDEX(Sheet2!$AC:$AC,MATCH($N967,Sheet2!$AA:$AA,0))&amp;O967,INDEX(Sheet2!$AC:$AC,MATCH($N967,Sheet2!$AA:$AA,0))&amp;(O967/10)&amp;"%"))</f>
        <v>觉醒后基础防御力增加42</v>
      </c>
      <c r="T967" s="3" t="str">
        <f>INDEX(Sheet6!G:G,MATCH(B967,Sheet6!A:A,0))</f>
        <v>1210007,7|1430003,3</v>
      </c>
      <c r="U967" s="3">
        <v>1120001</v>
      </c>
      <c r="V967" s="3">
        <f>INDEX(Sheet6!H:H,MATCH(B967,Sheet6!A:A,0))</f>
        <v>21600</v>
      </c>
      <c r="W967" s="23">
        <v>0</v>
      </c>
      <c r="X967" s="3" t="s">
        <v>1382</v>
      </c>
      <c r="Y967" s="23">
        <v>1120001</v>
      </c>
      <c r="Z967" s="23">
        <v>115000</v>
      </c>
      <c r="AA967" s="27" t="str">
        <f>IF($E967=2,INDEX(Sheet2!Q:Q,MATCH($C967,Sheet2!$A:$A,0)),IF(OR(N967=3,N967=8,N967=13,,N967=38),INDEX(Sheet2!$AC:$AC,MATCH($N967,Sheet2!$AA:$AA,0))&amp;O967,INDEX(Sheet2!$AC:$AC,MATCH($N967,Sheet2!$AA:$AA,0))&amp;(O967/10)&amp;"%"))</f>
        <v>觉醒后基础防御力增加42</v>
      </c>
    </row>
    <row r="968" spans="1:27">
      <c r="A968" s="23" t="s">
        <v>53</v>
      </c>
      <c r="B968" s="23">
        <f t="shared" si="53"/>
        <v>3311</v>
      </c>
      <c r="C968" s="3">
        <v>33</v>
      </c>
      <c r="D968" s="3">
        <v>11</v>
      </c>
      <c r="E968" s="3">
        <f t="shared" si="52"/>
        <v>1</v>
      </c>
      <c r="F968" s="3">
        <f>IF(AND($D968=1,$E968=1),VLOOKUP($C968,Sheet2!$A:$J,3,0),IF($E968=2,INDEX(Sheet2!G:G,MATCH($C968,Sheet2!$A:$A,0)),F967))</f>
        <v>3301</v>
      </c>
      <c r="G968" s="3">
        <f>IF(AND($D968=1,$E968=1),VLOOKUP($C968,Sheet2!$A:$J,4,0),IF($E968=2,INDEX(Sheet2!H:H,MATCH($C968,Sheet2!$A:$A,0)),G967))</f>
        <v>3306</v>
      </c>
      <c r="H968" s="3">
        <f>IF(AND($D968=1,$E968=1),VLOOKUP($C968,Sheet2!$A:$J,5,0),IF($E968=2,INDEX(Sheet2!I:I,MATCH($C968,Sheet2!$A:$A,0)),H967))</f>
        <v>3307</v>
      </c>
      <c r="I968" s="3">
        <f>IF(AND($D968=1,$E968=1),VLOOKUP($C968,Sheet2!$A:$J,6,0),IF($E968=2,INDEX(Sheet2!J:J,MATCH($C968,Sheet2!$A:$A,0)),I967))</f>
        <v>0</v>
      </c>
      <c r="K968" s="31">
        <v>0</v>
      </c>
      <c r="L968" s="31">
        <v>0</v>
      </c>
      <c r="M968" s="31">
        <v>0</v>
      </c>
      <c r="N968" s="27">
        <f>VLOOKUP(B968,Sheet5!$D:$G,3,0)</f>
        <v>33</v>
      </c>
      <c r="O968" s="27">
        <f>VLOOKUP(B968,Sheet5!$D:$G,4,0)</f>
        <v>32</v>
      </c>
      <c r="P968" s="27" t="s">
        <v>57</v>
      </c>
      <c r="Q968" s="27">
        <f>IFERROR(VLOOKUP(R968,Sheet2!V:X,3,FALSE),VLOOKUP(B968,Sheet5!D:H,5,0))</f>
        <v>340020003</v>
      </c>
      <c r="R968" s="27" t="str">
        <f>IF(E968=2,INDEX(Sheet2!P:P,MATCH(C968,Sheet2!A:A,0)),INDEX(Sheet2!AB:AB,MATCH(N968,Sheet2!AA:AA,0)))</f>
        <v>抵抗强化</v>
      </c>
      <c r="S968" s="27" t="str">
        <f>IF($E968=2,INDEX(Sheet2!Q:Q,MATCH($C968,Sheet2!$A:$A,0)),IF(OR(N968=3,N968=8,N968=13,,N968=38),INDEX(Sheet2!$AC:$AC,MATCH($N968,Sheet2!$AA:$AA,0))&amp;O968,INDEX(Sheet2!$AC:$AC,MATCH($N968,Sheet2!$AA:$AA,0))&amp;(O968/10)&amp;"%"))</f>
        <v>觉醒后基础效果抵抗增加3.2%</v>
      </c>
      <c r="T968" s="3" t="str">
        <f>INDEX(Sheet6!G:G,MATCH(B968,Sheet6!A:A,0))</f>
        <v>1210007,10|1430003,4</v>
      </c>
      <c r="U968" s="3">
        <v>1120001</v>
      </c>
      <c r="V968" s="3">
        <f>INDEX(Sheet6!H:H,MATCH(B968,Sheet6!A:A,0))</f>
        <v>32250</v>
      </c>
      <c r="W968" s="23">
        <v>0</v>
      </c>
      <c r="X968" s="3" t="s">
        <v>1383</v>
      </c>
      <c r="Y968" s="23">
        <v>1120001</v>
      </c>
      <c r="Z968" s="23">
        <v>172000</v>
      </c>
      <c r="AA968" s="27" t="str">
        <f>IF($E968=2,INDEX(Sheet2!Q:Q,MATCH($C968,Sheet2!$A:$A,0)),IF(OR(N968=3,N968=8,N968=13,,N968=38),INDEX(Sheet2!$AC:$AC,MATCH($N968,Sheet2!$AA:$AA,0))&amp;O968,INDEX(Sheet2!$AC:$AC,MATCH($N968,Sheet2!$AA:$AA,0))&amp;(O968/10)&amp;"%"))</f>
        <v>觉醒后基础效果抵抗增加3.2%</v>
      </c>
    </row>
    <row r="969" spans="1:27">
      <c r="A969" s="23" t="s">
        <v>53</v>
      </c>
      <c r="B969" s="23">
        <f t="shared" si="53"/>
        <v>3312</v>
      </c>
      <c r="C969" s="3">
        <v>33</v>
      </c>
      <c r="D969" s="3">
        <v>12</v>
      </c>
      <c r="E969" s="3">
        <f t="shared" si="52"/>
        <v>1</v>
      </c>
      <c r="F969" s="3">
        <f>IF(AND($D969=1,$E969=1),VLOOKUP($C969,Sheet2!$A:$J,3,0),IF($E969=2,INDEX(Sheet2!G:G,MATCH($C969,Sheet2!$A:$A,0)),F968))</f>
        <v>3301</v>
      </c>
      <c r="G969" s="3">
        <f>IF(AND($D969=1,$E969=1),VLOOKUP($C969,Sheet2!$A:$J,4,0),IF($E969=2,INDEX(Sheet2!H:H,MATCH($C969,Sheet2!$A:$A,0)),G968))</f>
        <v>3306</v>
      </c>
      <c r="H969" s="3">
        <f>IF(AND($D969=1,$E969=1),VLOOKUP($C969,Sheet2!$A:$J,5,0),IF($E969=2,INDEX(Sheet2!I:I,MATCH($C969,Sheet2!$A:$A,0)),H968))</f>
        <v>3307</v>
      </c>
      <c r="I969" s="3">
        <f>IF(AND($D969=1,$E969=1),VLOOKUP($C969,Sheet2!$A:$J,6,0),IF($E969=2,INDEX(Sheet2!J:J,MATCH($C969,Sheet2!$A:$A,0)),I968))</f>
        <v>0</v>
      </c>
      <c r="K969" s="31">
        <v>0</v>
      </c>
      <c r="L969" s="31">
        <v>0</v>
      </c>
      <c r="M969" s="31">
        <v>0</v>
      </c>
      <c r="N969" s="27">
        <f>VLOOKUP(B969,Sheet5!$D:$G,3,0)</f>
        <v>13</v>
      </c>
      <c r="O969" s="27">
        <f>VLOOKUP(B969,Sheet5!$D:$G,4,0)</f>
        <v>84</v>
      </c>
      <c r="P969" s="27" t="s">
        <v>58</v>
      </c>
      <c r="Q969" s="27">
        <f>IFERROR(VLOOKUP(R969,Sheet2!V:X,3,FALSE),VLOOKUP(B969,Sheet5!D:H,5,0))</f>
        <v>340020004</v>
      </c>
      <c r="R969" s="27" t="str">
        <f>IF(E969=2,INDEX(Sheet2!P:P,MATCH(C969,Sheet2!A:A,0)),INDEX(Sheet2!AB:AB,MATCH(N969,Sheet2!AA:AA,0)))</f>
        <v>防御强化</v>
      </c>
      <c r="S969" s="27" t="str">
        <f>IF($E969=2,INDEX(Sheet2!Q:Q,MATCH($C969,Sheet2!$A:$A,0)),IF(OR(N969=3,N969=8,N969=13,,N969=38),INDEX(Sheet2!$AC:$AC,MATCH($N969,Sheet2!$AA:$AA,0))&amp;O969,INDEX(Sheet2!$AC:$AC,MATCH($N969,Sheet2!$AA:$AA,0))&amp;(O969/10)&amp;"%"))</f>
        <v>觉醒后基础防御力增加84</v>
      </c>
      <c r="T969" s="3" t="str">
        <f>INDEX(Sheet6!G:G,MATCH(B969,Sheet6!A:A,0))</f>
        <v>1210007,12|1430003,5</v>
      </c>
      <c r="U969" s="3">
        <v>1120001</v>
      </c>
      <c r="V969" s="3">
        <f>INDEX(Sheet6!H:H,MATCH(B969,Sheet6!A:A,0))</f>
        <v>45000</v>
      </c>
      <c r="W969" s="23">
        <v>0</v>
      </c>
      <c r="X969" s="3" t="s">
        <v>1384</v>
      </c>
      <c r="Y969" s="23">
        <v>1120001</v>
      </c>
      <c r="Z969" s="23">
        <v>240000</v>
      </c>
      <c r="AA969" s="27" t="str">
        <f>IF($E969=2,INDEX(Sheet2!Q:Q,MATCH($C969,Sheet2!$A:$A,0)),IF(OR(N969=3,N969=8,N969=13,,N969=38),INDEX(Sheet2!$AC:$AC,MATCH($N969,Sheet2!$AA:$AA,0))&amp;O969,INDEX(Sheet2!$AC:$AC,MATCH($N969,Sheet2!$AA:$AA,0))&amp;(O969/10)&amp;"%"))</f>
        <v>觉醒后基础防御力增加84</v>
      </c>
    </row>
    <row r="970" spans="1:27">
      <c r="A970" s="23" t="s">
        <v>53</v>
      </c>
      <c r="B970" s="23">
        <f t="shared" si="53"/>
        <v>3313</v>
      </c>
      <c r="C970" s="3">
        <v>33</v>
      </c>
      <c r="D970" s="3">
        <v>13</v>
      </c>
      <c r="E970" s="3">
        <f t="shared" si="52"/>
        <v>1</v>
      </c>
      <c r="F970" s="3">
        <f>IF(AND($D970=1,$E970=1),VLOOKUP($C970,Sheet2!$A:$J,3,0),IF($E970=2,INDEX(Sheet2!G:G,MATCH($C970,Sheet2!$A:$A,0)),F969))</f>
        <v>3301</v>
      </c>
      <c r="G970" s="3">
        <f>IF(AND($D970=1,$E970=1),VLOOKUP($C970,Sheet2!$A:$J,4,0),IF($E970=2,INDEX(Sheet2!H:H,MATCH($C970,Sheet2!$A:$A,0)),G969))</f>
        <v>3306</v>
      </c>
      <c r="H970" s="3">
        <f>IF(AND($D970=1,$E970=1),VLOOKUP($C970,Sheet2!$A:$J,5,0),IF($E970=2,INDEX(Sheet2!I:I,MATCH($C970,Sheet2!$A:$A,0)),H969))</f>
        <v>3307</v>
      </c>
      <c r="I970" s="3">
        <f>IF(AND($D970=1,$E970=1),VLOOKUP($C970,Sheet2!$A:$J,6,0),IF($E970=2,INDEX(Sheet2!J:J,MATCH($C970,Sheet2!$A:$A,0)),I969))</f>
        <v>0</v>
      </c>
      <c r="K970" s="31">
        <v>0</v>
      </c>
      <c r="L970" s="31">
        <v>0</v>
      </c>
      <c r="M970" s="31">
        <v>0</v>
      </c>
      <c r="N970" s="27">
        <f>VLOOKUP(B970,Sheet5!$D:$G,3,0)</f>
        <v>3</v>
      </c>
      <c r="O970" s="27">
        <f>VLOOKUP(B970,Sheet5!$D:$G,4,0)</f>
        <v>768</v>
      </c>
      <c r="P970" s="27" t="s">
        <v>59</v>
      </c>
      <c r="Q970" s="27">
        <f>IFERROR(VLOOKUP(R970,Sheet2!V:X,3,FALSE),VLOOKUP(B970,Sheet5!D:H,5,0))</f>
        <v>340020010</v>
      </c>
      <c r="R970" s="27" t="str">
        <f>IF(E970=2,INDEX(Sheet2!P:P,MATCH(C970,Sheet2!A:A,0)),INDEX(Sheet2!AB:AB,MATCH(N970,Sheet2!AA:AA,0)))</f>
        <v>生命强化</v>
      </c>
      <c r="S970" s="27" t="str">
        <f>IF($E970=2,INDEX(Sheet2!Q:Q,MATCH($C970,Sheet2!$A:$A,0)),IF(OR(N970=3,N970=8,N970=13,,N970=38),INDEX(Sheet2!$AC:$AC,MATCH($N970,Sheet2!$AA:$AA,0))&amp;O970,INDEX(Sheet2!$AC:$AC,MATCH($N970,Sheet2!$AA:$AA,0))&amp;(O970/10)&amp;"%"))</f>
        <v>觉醒后基础生命上限增加768</v>
      </c>
      <c r="T970" s="3" t="str">
        <f>INDEX(Sheet6!G:G,MATCH(B970,Sheet6!A:A,0))</f>
        <v>1210007,14|1430003,6</v>
      </c>
      <c r="U970" s="3">
        <v>1120001</v>
      </c>
      <c r="V970" s="3">
        <f>INDEX(Sheet6!H:H,MATCH(B970,Sheet6!A:A,0))</f>
        <v>61800</v>
      </c>
      <c r="W970" s="23">
        <v>0</v>
      </c>
      <c r="X970" s="3" t="s">
        <v>1385</v>
      </c>
      <c r="Y970" s="23">
        <v>1120001</v>
      </c>
      <c r="Z970" s="23">
        <v>329000</v>
      </c>
      <c r="AA970" s="27" t="str">
        <f>IF($E970=2,INDEX(Sheet2!Q:Q,MATCH($C970,Sheet2!$A:$A,0)),IF(OR(N970=3,N970=8,N970=13,,N970=38),INDEX(Sheet2!$AC:$AC,MATCH($N970,Sheet2!$AA:$AA,0))&amp;O970,INDEX(Sheet2!$AC:$AC,MATCH($N970,Sheet2!$AA:$AA,0))&amp;(O970/10)&amp;"%"))</f>
        <v>觉醒后基础生命上限增加768</v>
      </c>
    </row>
    <row r="971" spans="1:27">
      <c r="A971" s="23" t="s">
        <v>53</v>
      </c>
      <c r="B971" s="23">
        <f t="shared" si="53"/>
        <v>3314</v>
      </c>
      <c r="C971" s="3">
        <v>33</v>
      </c>
      <c r="D971" s="3">
        <v>14</v>
      </c>
      <c r="E971" s="3">
        <f t="shared" si="52"/>
        <v>2</v>
      </c>
      <c r="F971" s="3">
        <f>IF(AND($D971=1,$E971=1),VLOOKUP($C971,Sheet2!$A:$J,3,0),IF($E971=2,INDEX(Sheet2!G:G,MATCH($C971,Sheet2!$A:$A,0)+1),F970))</f>
        <v>3301</v>
      </c>
      <c r="G971" s="3">
        <f>IF(AND($D971=1,$E971=1),VLOOKUP($C971,Sheet2!$A:$J,4,0),IF($E971=2,INDEX(Sheet2!H:H,MATCH($C971,Sheet2!$A:$A,0)+1),G970))</f>
        <v>3308</v>
      </c>
      <c r="H971" s="3">
        <f>IF(AND($D971=1,$E971=1),VLOOKUP($C971,Sheet2!$A:$J,5,0),IF($E971=2,INDEX(Sheet2!I:I,MATCH($C971,Sheet2!$A:$A,0)+1),H970))</f>
        <v>3307</v>
      </c>
      <c r="I971" s="3">
        <f>IF(AND($D971=1,$E971=1),VLOOKUP($C971,Sheet2!$A:$J,6,0),IF($E971=2,INDEX(Sheet2!J:J,MATCH($C971,Sheet2!$A:$A,0)+1),I970))</f>
        <v>0</v>
      </c>
      <c r="K971" s="31">
        <v>0</v>
      </c>
      <c r="L971" s="31">
        <v>0</v>
      </c>
      <c r="M971" s="31">
        <v>0</v>
      </c>
      <c r="N971" s="27">
        <f>VLOOKUP(B971,Sheet5!$D:$G,3,0)</f>
        <v>0</v>
      </c>
      <c r="O971" s="27">
        <f>VLOOKUP(B971,Sheet5!$D:$G,4,0)</f>
        <v>0</v>
      </c>
      <c r="P971" s="27" t="s">
        <v>60</v>
      </c>
      <c r="Q971" s="27">
        <f>IFERROR(VLOOKUP(R971,Sheet2!V:X,3,FALSE),VLOOKUP(B971,Sheet5!D:H,5,0))</f>
        <v>311003302</v>
      </c>
      <c r="R971" s="27" t="str">
        <f>IF(E971=2,INDEX(Sheet2!P:P,MATCH(C971,Sheet2!A:A,0)+1),INDEX(Sheet2!AB:AB,MATCH(N971,Sheet2!AA:AA,0)))</f>
        <v>电池放电</v>
      </c>
      <c r="S971" s="27" t="s">
        <v>2379</v>
      </c>
      <c r="T971" s="3" t="str">
        <f>INDEX(Sheet6!G:G,MATCH(B971,Sheet6!A:A,0))</f>
        <v>1430005,1</v>
      </c>
      <c r="U971" s="3">
        <v>1120001</v>
      </c>
      <c r="V971" s="3">
        <f>INDEX(Sheet6!H:H,MATCH(B971,Sheet6!A:A,0))</f>
        <v>83400</v>
      </c>
      <c r="W971" s="23">
        <v>0</v>
      </c>
      <c r="X971" s="3" t="s">
        <v>1386</v>
      </c>
      <c r="Y971" s="23">
        <v>1120001</v>
      </c>
      <c r="Z971" s="23">
        <v>444000</v>
      </c>
      <c r="AA971" s="27" t="str">
        <f>IF($E971=2,INDEX(Sheet2!Q:Q,MATCH($C971,Sheet2!$A:$A,0)+1),IF(OR(N971=3,N971=8,N971=13,,N971=38),INDEX(Sheet2!$AC:$AC,MATCH($N971,Sheet2!$AA:$AA,0))&amp;O971,INDEX(Sheet2!$AC:$AC,MATCH($N971,Sheet2!$AA:$AA,0))&amp;(O971/10)&amp;"%"))</f>
        <v>受到群体伤害时，&lt;color=#e56000&gt;15%&lt;/color&gt;概率回复1点能量</v>
      </c>
    </row>
    <row r="972" spans="1:27">
      <c r="A972" s="23" t="s">
        <v>53</v>
      </c>
      <c r="B972" s="23">
        <f t="shared" si="53"/>
        <v>3315</v>
      </c>
      <c r="C972" s="3">
        <v>33</v>
      </c>
      <c r="D972" s="3">
        <v>15</v>
      </c>
      <c r="E972" s="3">
        <f t="shared" si="52"/>
        <v>1</v>
      </c>
      <c r="F972" s="3">
        <f>IF(AND($D972=1,$E972=1),VLOOKUP($C972,Sheet2!$A:$J,3,0),IF($E972=2,INDEX(Sheet2!G:G,MATCH($C972,Sheet2!$A:$A,0)+1),F971))</f>
        <v>3301</v>
      </c>
      <c r="G972" s="3">
        <f>IF(AND($D972=1,$E972=1),VLOOKUP($C972,Sheet2!$A:$J,4,0),IF($E972=2,INDEX(Sheet2!H:H,MATCH($C972,Sheet2!$A:$A,0)+1),G971))</f>
        <v>3308</v>
      </c>
      <c r="H972" s="3">
        <f>IF(AND($D972=1,$E972=1),VLOOKUP($C972,Sheet2!$A:$J,5,0),IF($E972=2,INDEX(Sheet2!I:I,MATCH($C972,Sheet2!$A:$A,0)+1),H971))</f>
        <v>3307</v>
      </c>
      <c r="I972" s="3">
        <f>IF(AND($D972=1,$E972=1),VLOOKUP($C972,Sheet2!$A:$J,6,0),IF($E972=2,INDEX(Sheet2!J:J,MATCH($C972,Sheet2!$A:$A,0)+1),I971))</f>
        <v>0</v>
      </c>
      <c r="K972" s="31">
        <v>0</v>
      </c>
      <c r="L972" s="31">
        <v>0</v>
      </c>
      <c r="M972" s="31">
        <v>0</v>
      </c>
      <c r="N972" s="27">
        <f>VLOOKUP(B972,Sheet5!$D:$G,3,0)</f>
        <v>13</v>
      </c>
      <c r="O972" s="27">
        <f>VLOOKUP(B972,Sheet5!$D:$G,4,0)</f>
        <v>42</v>
      </c>
      <c r="P972" s="27" t="s">
        <v>54</v>
      </c>
      <c r="Q972" s="27">
        <f>IFERROR(VLOOKUP(R972,Sheet2!V:X,3,FALSE),VLOOKUP(B972,Sheet5!D:H,5,0))</f>
        <v>340020005</v>
      </c>
      <c r="R972" s="27" t="str">
        <f>IF($E972=2,INDEX(Sheet2!P:P,MATCH($C972,Sheet2!$A:$A,0)),INDEX(Sheet2!$AB:$AB,MATCH($N972,Sheet2!$AA:$AA,0)))</f>
        <v>防御强化</v>
      </c>
      <c r="S972" s="27" t="str">
        <f>IF($E972=2,INDEX(Sheet2!Q:Q,MATCH($C972,Sheet2!$A:$A,0)),IF(OR(N972=3,N972=8,N972=13,,N972=38),INDEX(Sheet2!$AC:$AC,MATCH($N972,Sheet2!$AA:$AA,0))&amp;O972,INDEX(Sheet2!$AC:$AC,MATCH($N972,Sheet2!$AA:$AA,0))&amp;(O972/10)&amp;"%"))</f>
        <v>觉醒后基础防御力增加42</v>
      </c>
      <c r="T972" s="3" t="str">
        <f>INDEX(Sheet6!G:G,MATCH(B972,Sheet6!A:A,0))</f>
        <v>1210007,5|1430003,3</v>
      </c>
      <c r="U972" s="3">
        <v>1120001</v>
      </c>
      <c r="V972" s="3">
        <f>INDEX(Sheet6!H:H,MATCH(B972,Sheet6!A:A,0))</f>
        <v>16600</v>
      </c>
      <c r="W972" s="23">
        <v>0</v>
      </c>
      <c r="X972" s="3" t="s">
        <v>1380</v>
      </c>
      <c r="Y972" s="23">
        <v>1120001</v>
      </c>
      <c r="Z972" s="23">
        <v>66000</v>
      </c>
      <c r="AA972" s="27" t="str">
        <f>IF($E972=2,INDEX(Sheet2!Q:Q,MATCH($C972,Sheet2!$A:$A,0)),IF(OR(N972=3,N972=8,N972=13,,N972=38),INDEX(Sheet2!$AC:$AC,MATCH($N972,Sheet2!$AA:$AA,0))&amp;O972,INDEX(Sheet2!$AC:$AC,MATCH($N972,Sheet2!$AA:$AA,0))&amp;(O972/10)&amp;"%"))</f>
        <v>觉醒后基础防御力增加42</v>
      </c>
    </row>
    <row r="973" spans="1:27">
      <c r="A973" s="23" t="s">
        <v>53</v>
      </c>
      <c r="B973" s="23">
        <f t="shared" si="53"/>
        <v>3316</v>
      </c>
      <c r="C973" s="3">
        <v>33</v>
      </c>
      <c r="D973" s="3">
        <v>16</v>
      </c>
      <c r="E973" s="3">
        <f t="shared" si="52"/>
        <v>1</v>
      </c>
      <c r="F973" s="3">
        <f>IF(AND($D973=1,$E973=1),VLOOKUP($C973,Sheet2!$A:$J,3,0),IF($E973=2,INDEX(Sheet2!G:G,MATCH($C973,Sheet2!$A:$A,0)+1),F972))</f>
        <v>3301</v>
      </c>
      <c r="G973" s="3">
        <f>IF(AND($D973=1,$E973=1),VLOOKUP($C973,Sheet2!$A:$J,4,0),IF($E973=2,INDEX(Sheet2!H:H,MATCH($C973,Sheet2!$A:$A,0)+1),G972))</f>
        <v>3308</v>
      </c>
      <c r="H973" s="3">
        <f>IF(AND($D973=1,$E973=1),VLOOKUP($C973,Sheet2!$A:$J,5,0),IF($E973=2,INDEX(Sheet2!I:I,MATCH($C973,Sheet2!$A:$A,0)+1),H972))</f>
        <v>3307</v>
      </c>
      <c r="I973" s="3">
        <f>IF(AND($D973=1,$E973=1),VLOOKUP($C973,Sheet2!$A:$J,6,0),IF($E973=2,INDEX(Sheet2!J:J,MATCH($C973,Sheet2!$A:$A,0)+1),I972))</f>
        <v>0</v>
      </c>
      <c r="K973" s="31">
        <v>0</v>
      </c>
      <c r="L973" s="31">
        <v>0</v>
      </c>
      <c r="M973" s="31">
        <v>0</v>
      </c>
      <c r="N973" s="27">
        <f>VLOOKUP(B973,Sheet5!$D:$G,3,0)</f>
        <v>3</v>
      </c>
      <c r="O973" s="27">
        <f>VLOOKUP(B973,Sheet5!$D:$G,4,0)</f>
        <v>384</v>
      </c>
      <c r="P973" s="27" t="s">
        <v>55</v>
      </c>
      <c r="Q973" s="27">
        <f>IFERROR(VLOOKUP(R973,Sheet2!V:X,3,FALSE),VLOOKUP(B973,Sheet5!D:H,5,0))</f>
        <v>340020009</v>
      </c>
      <c r="R973" s="27" t="str">
        <f>IF(E973=2,INDEX(Sheet2!P:P,MATCH(C973,Sheet2!A:A,0)),INDEX(Sheet2!AB:AB,MATCH(N973,Sheet2!AA:AA,0)))</f>
        <v>生命强化</v>
      </c>
      <c r="S973" s="27" t="str">
        <f>IF($E973=2,INDEX(Sheet2!Q:Q,MATCH($C973,Sheet2!$A:$A,0)),IF(OR(N973=3,N973=8,N973=13,,N973=38),INDEX(Sheet2!$AC:$AC,MATCH($N973,Sheet2!$AA:$AA,0))&amp;O973,INDEX(Sheet2!$AC:$AC,MATCH($N973,Sheet2!$AA:$AA,0))&amp;(O973/10)&amp;"%"))</f>
        <v>觉醒后基础生命上限增加384</v>
      </c>
      <c r="T973" s="3" t="str">
        <f>INDEX(Sheet6!G:G,MATCH(B973,Sheet6!A:A,0))</f>
        <v>1210007,7|1430003,6</v>
      </c>
      <c r="U973" s="3">
        <v>1120001</v>
      </c>
      <c r="V973" s="3">
        <f>INDEX(Sheet6!H:H,MATCH(B973,Sheet6!A:A,0))</f>
        <v>19200</v>
      </c>
      <c r="W973" s="23">
        <v>0</v>
      </c>
      <c r="X973" s="3" t="s">
        <v>1381</v>
      </c>
      <c r="Y973" s="23">
        <v>1120001</v>
      </c>
      <c r="Z973" s="23">
        <v>76000</v>
      </c>
      <c r="AA973" s="27" t="str">
        <f>IF($E973=2,INDEX(Sheet2!Q:Q,MATCH($C973,Sheet2!$A:$A,0)),IF(OR(N973=3,N973=8,N973=13,,N973=38),INDEX(Sheet2!$AC:$AC,MATCH($N973,Sheet2!$AA:$AA,0))&amp;O973,INDEX(Sheet2!$AC:$AC,MATCH($N973,Sheet2!$AA:$AA,0))&amp;(O973/10)&amp;"%"))</f>
        <v>觉醒后基础生命上限增加384</v>
      </c>
    </row>
    <row r="974" spans="1:27">
      <c r="A974" s="23" t="s">
        <v>53</v>
      </c>
      <c r="B974" s="23">
        <f t="shared" si="53"/>
        <v>3317</v>
      </c>
      <c r="C974" s="3">
        <v>33</v>
      </c>
      <c r="D974" s="3">
        <v>17</v>
      </c>
      <c r="E974" s="3">
        <f t="shared" si="52"/>
        <v>1</v>
      </c>
      <c r="F974" s="3">
        <f>IF(AND($D974=1,$E974=1),VLOOKUP($C974,Sheet2!$A:$J,3,0),IF($E974=2,INDEX(Sheet2!G:G,MATCH($C974,Sheet2!$A:$A,0)+1),F973))</f>
        <v>3301</v>
      </c>
      <c r="G974" s="3">
        <f>IF(AND($D974=1,$E974=1),VLOOKUP($C974,Sheet2!$A:$J,4,0),IF($E974=2,INDEX(Sheet2!H:H,MATCH($C974,Sheet2!$A:$A,0)+1),G973))</f>
        <v>3308</v>
      </c>
      <c r="H974" s="3">
        <f>IF(AND($D974=1,$E974=1),VLOOKUP($C974,Sheet2!$A:$J,5,0),IF($E974=2,INDEX(Sheet2!I:I,MATCH($C974,Sheet2!$A:$A,0)+1),H973))</f>
        <v>3307</v>
      </c>
      <c r="I974" s="3">
        <f>IF(AND($D974=1,$E974=1),VLOOKUP($C974,Sheet2!$A:$J,6,0),IF($E974=2,INDEX(Sheet2!J:J,MATCH($C974,Sheet2!$A:$A,0)+1),I973))</f>
        <v>0</v>
      </c>
      <c r="K974" s="31">
        <v>0</v>
      </c>
      <c r="L974" s="31">
        <v>0</v>
      </c>
      <c r="M974" s="31">
        <v>0</v>
      </c>
      <c r="N974" s="27">
        <f>VLOOKUP(B974,Sheet5!$D:$G,3,0)</f>
        <v>13</v>
      </c>
      <c r="O974" s="27">
        <f>VLOOKUP(B974,Sheet5!$D:$G,4,0)</f>
        <v>42</v>
      </c>
      <c r="P974" s="27" t="s">
        <v>56</v>
      </c>
      <c r="Q974" s="27">
        <f>IFERROR(VLOOKUP(R974,Sheet2!V:X,3,FALSE),VLOOKUP(B974,Sheet5!D:H,5,0))</f>
        <v>340020005</v>
      </c>
      <c r="R974" s="27" t="str">
        <f>IF(E974=2,INDEX(Sheet2!P:P,MATCH(C974,Sheet2!A:A,0)),INDEX(Sheet2!AB:AB,MATCH(N974,Sheet2!AA:AA,0)))</f>
        <v>防御强化</v>
      </c>
      <c r="S974" s="27" t="str">
        <f>IF($E974=2,INDEX(Sheet2!Q:Q,MATCH($C974,Sheet2!$A:$A,0)),IF(OR(N974=3,N974=8,N974=13,,N974=38),INDEX(Sheet2!$AC:$AC,MATCH($N974,Sheet2!$AA:$AA,0))&amp;O974,INDEX(Sheet2!$AC:$AC,MATCH($N974,Sheet2!$AA:$AA,0))&amp;(O974/10)&amp;"%"))</f>
        <v>觉醒后基础防御力增加42</v>
      </c>
      <c r="T974" s="3" t="str">
        <f>INDEX(Sheet6!G:G,MATCH(B974,Sheet6!A:A,0))</f>
        <v>1210007,9|1430003,9</v>
      </c>
      <c r="U974" s="3">
        <v>1120001</v>
      </c>
      <c r="V974" s="3">
        <f>INDEX(Sheet6!H:H,MATCH(B974,Sheet6!A:A,0))</f>
        <v>28800</v>
      </c>
      <c r="W974" s="23">
        <v>0</v>
      </c>
      <c r="X974" s="3" t="s">
        <v>1382</v>
      </c>
      <c r="Y974" s="23">
        <v>1120001</v>
      </c>
      <c r="Z974" s="23">
        <v>115000</v>
      </c>
      <c r="AA974" s="27" t="str">
        <f>IF($E974=2,INDEX(Sheet2!Q:Q,MATCH($C974,Sheet2!$A:$A,0)),IF(OR(N974=3,N974=8,N974=13,,N974=38),INDEX(Sheet2!$AC:$AC,MATCH($N974,Sheet2!$AA:$AA,0))&amp;O974,INDEX(Sheet2!$AC:$AC,MATCH($N974,Sheet2!$AA:$AA,0))&amp;(O974/10)&amp;"%"))</f>
        <v>觉醒后基础防御力增加42</v>
      </c>
    </row>
    <row r="975" spans="1:27">
      <c r="A975" s="23" t="s">
        <v>53</v>
      </c>
      <c r="B975" s="23">
        <f t="shared" si="53"/>
        <v>3318</v>
      </c>
      <c r="C975" s="3">
        <v>33</v>
      </c>
      <c r="D975" s="3">
        <v>18</v>
      </c>
      <c r="E975" s="3">
        <f t="shared" si="52"/>
        <v>1</v>
      </c>
      <c r="F975" s="3">
        <f>IF(AND($D975=1,$E975=1),VLOOKUP($C975,Sheet2!$A:$J,3,0),IF($E975=2,INDEX(Sheet2!G:G,MATCH($C975,Sheet2!$A:$A,0)+1),F974))</f>
        <v>3301</v>
      </c>
      <c r="G975" s="3">
        <f>IF(AND($D975=1,$E975=1),VLOOKUP($C975,Sheet2!$A:$J,4,0),IF($E975=2,INDEX(Sheet2!H:H,MATCH($C975,Sheet2!$A:$A,0)+1),G974))</f>
        <v>3308</v>
      </c>
      <c r="H975" s="3">
        <f>IF(AND($D975=1,$E975=1),VLOOKUP($C975,Sheet2!$A:$J,5,0),IF($E975=2,INDEX(Sheet2!I:I,MATCH($C975,Sheet2!$A:$A,0)+1),H974))</f>
        <v>3307</v>
      </c>
      <c r="I975" s="3">
        <f>IF(AND($D975=1,$E975=1),VLOOKUP($C975,Sheet2!$A:$J,6,0),IF($E975=2,INDEX(Sheet2!J:J,MATCH($C975,Sheet2!$A:$A,0)+1),I974))</f>
        <v>0</v>
      </c>
      <c r="K975" s="31">
        <v>0</v>
      </c>
      <c r="L975" s="31">
        <v>0</v>
      </c>
      <c r="M975" s="31">
        <v>0</v>
      </c>
      <c r="N975" s="27">
        <f>VLOOKUP(B975,Sheet5!$D:$G,3,0)</f>
        <v>33</v>
      </c>
      <c r="O975" s="27">
        <f>VLOOKUP(B975,Sheet5!$D:$G,4,0)</f>
        <v>32</v>
      </c>
      <c r="P975" s="27" t="s">
        <v>57</v>
      </c>
      <c r="Q975" s="27">
        <f>IFERROR(VLOOKUP(R975,Sheet2!V:X,3,FALSE),VLOOKUP(B975,Sheet5!D:H,5,0))</f>
        <v>340020003</v>
      </c>
      <c r="R975" s="27" t="str">
        <f>IF(E975=2,INDEX(Sheet2!P:P,MATCH(C975,Sheet2!A:A,0)),INDEX(Sheet2!AB:AB,MATCH(N975,Sheet2!AA:AA,0)))</f>
        <v>抵抗强化</v>
      </c>
      <c r="S975" s="27" t="str">
        <f>IF($E975=2,INDEX(Sheet2!Q:Q,MATCH($C975,Sheet2!$A:$A,0)),IF(OR(N975=3,N975=8,N975=13,,N975=38),INDEX(Sheet2!$AC:$AC,MATCH($N975,Sheet2!$AA:$AA,0))&amp;O975,INDEX(Sheet2!$AC:$AC,MATCH($N975,Sheet2!$AA:$AA,0))&amp;(O975/10)&amp;"%"))</f>
        <v>觉醒后基础效果抵抗增加3.2%</v>
      </c>
      <c r="T975" s="3" t="str">
        <f>INDEX(Sheet6!G:G,MATCH(B975,Sheet6!A:A,0))</f>
        <v>1210007,13|1430003,12</v>
      </c>
      <c r="U975" s="3">
        <v>1120001</v>
      </c>
      <c r="V975" s="3">
        <f>INDEX(Sheet6!H:H,MATCH(B975,Sheet6!A:A,0))</f>
        <v>43000</v>
      </c>
      <c r="W975" s="23">
        <v>0</v>
      </c>
      <c r="X975" s="3" t="s">
        <v>1383</v>
      </c>
      <c r="Y975" s="23">
        <v>1120001</v>
      </c>
      <c r="Z975" s="23">
        <v>172000</v>
      </c>
      <c r="AA975" s="27" t="str">
        <f>IF($E975=2,INDEX(Sheet2!Q:Q,MATCH($C975,Sheet2!$A:$A,0)),IF(OR(N975=3,N975=8,N975=13,,N975=38),INDEX(Sheet2!$AC:$AC,MATCH($N975,Sheet2!$AA:$AA,0))&amp;O975,INDEX(Sheet2!$AC:$AC,MATCH($N975,Sheet2!$AA:$AA,0))&amp;(O975/10)&amp;"%"))</f>
        <v>觉醒后基础效果抵抗增加3.2%</v>
      </c>
    </row>
    <row r="976" spans="1:27">
      <c r="A976" s="23" t="s">
        <v>53</v>
      </c>
      <c r="B976" s="23">
        <f t="shared" si="53"/>
        <v>3319</v>
      </c>
      <c r="C976" s="3">
        <v>33</v>
      </c>
      <c r="D976" s="3">
        <v>19</v>
      </c>
      <c r="E976" s="3">
        <f t="shared" si="52"/>
        <v>1</v>
      </c>
      <c r="F976" s="3">
        <f>IF(AND($D976=1,$E976=1),VLOOKUP($C976,Sheet2!$A:$J,3,0),IF($E976=2,INDEX(Sheet2!G:G,MATCH($C976,Sheet2!$A:$A,0)+1),F975))</f>
        <v>3301</v>
      </c>
      <c r="G976" s="3">
        <f>IF(AND($D976=1,$E976=1),VLOOKUP($C976,Sheet2!$A:$J,4,0),IF($E976=2,INDEX(Sheet2!H:H,MATCH($C976,Sheet2!$A:$A,0)+1),G975))</f>
        <v>3308</v>
      </c>
      <c r="H976" s="3">
        <f>IF(AND($D976=1,$E976=1),VLOOKUP($C976,Sheet2!$A:$J,5,0),IF($E976=2,INDEX(Sheet2!I:I,MATCH($C976,Sheet2!$A:$A,0)+1),H975))</f>
        <v>3307</v>
      </c>
      <c r="I976" s="3">
        <f>IF(AND($D976=1,$E976=1),VLOOKUP($C976,Sheet2!$A:$J,6,0),IF($E976=2,INDEX(Sheet2!J:J,MATCH($C976,Sheet2!$A:$A,0)+1),I975))</f>
        <v>0</v>
      </c>
      <c r="K976" s="31">
        <v>0</v>
      </c>
      <c r="L976" s="31">
        <v>0</v>
      </c>
      <c r="M976" s="31">
        <v>0</v>
      </c>
      <c r="N976" s="27">
        <f>VLOOKUP(B976,Sheet5!$D:$G,3,0)</f>
        <v>13</v>
      </c>
      <c r="O976" s="27">
        <f>VLOOKUP(B976,Sheet5!$D:$G,4,0)</f>
        <v>84</v>
      </c>
      <c r="P976" s="27" t="s">
        <v>58</v>
      </c>
      <c r="Q976" s="27">
        <f>IFERROR(VLOOKUP(R976,Sheet2!V:X,3,FALSE),VLOOKUP(B976,Sheet5!D:H,5,0))</f>
        <v>340020004</v>
      </c>
      <c r="R976" s="27" t="str">
        <f>IF(E976=2,INDEX(Sheet2!P:P,MATCH(C976,Sheet2!A:A,0)),INDEX(Sheet2!AB:AB,MATCH(N976,Sheet2!AA:AA,0)))</f>
        <v>防御强化</v>
      </c>
      <c r="S976" s="27" t="str">
        <f>IF($E976=2,INDEX(Sheet2!Q:Q,MATCH($C976,Sheet2!$A:$A,0)),IF(OR(N976=3,N976=8,N976=13,,N976=38),INDEX(Sheet2!$AC:$AC,MATCH($N976,Sheet2!$AA:$AA,0))&amp;O976,INDEX(Sheet2!$AC:$AC,MATCH($N976,Sheet2!$AA:$AA,0))&amp;(O976/10)&amp;"%"))</f>
        <v>觉醒后基础防御力增加84</v>
      </c>
      <c r="T976" s="3" t="str">
        <f>INDEX(Sheet6!G:G,MATCH(B976,Sheet6!A:A,0))</f>
        <v>1210007,16|1430003,15</v>
      </c>
      <c r="U976" s="3">
        <v>1120001</v>
      </c>
      <c r="V976" s="3">
        <f>INDEX(Sheet6!H:H,MATCH(B976,Sheet6!A:A,0))</f>
        <v>60000</v>
      </c>
      <c r="W976" s="23">
        <v>0</v>
      </c>
      <c r="X976" s="3" t="s">
        <v>1384</v>
      </c>
      <c r="Y976" s="23">
        <v>1120001</v>
      </c>
      <c r="Z976" s="23">
        <v>240000</v>
      </c>
      <c r="AA976" s="27" t="str">
        <f>IF($E976=2,INDEX(Sheet2!Q:Q,MATCH($C976,Sheet2!$A:$A,0)),IF(OR(N976=3,N976=8,N976=13,,N976=38),INDEX(Sheet2!$AC:$AC,MATCH($N976,Sheet2!$AA:$AA,0))&amp;O976,INDEX(Sheet2!$AC:$AC,MATCH($N976,Sheet2!$AA:$AA,0))&amp;(O976/10)&amp;"%"))</f>
        <v>觉醒后基础防御力增加84</v>
      </c>
    </row>
    <row r="977" spans="1:27">
      <c r="A977" s="23" t="s">
        <v>53</v>
      </c>
      <c r="B977" s="23">
        <f t="shared" si="53"/>
        <v>3320</v>
      </c>
      <c r="C977" s="3">
        <v>33</v>
      </c>
      <c r="D977" s="3">
        <v>20</v>
      </c>
      <c r="E977" s="3">
        <f t="shared" si="52"/>
        <v>1</v>
      </c>
      <c r="F977" s="3">
        <f>IF(AND($D977=1,$E977=1),VLOOKUP($C977,Sheet2!$A:$J,3,0),IF($E977=2,INDEX(Sheet2!G:G,MATCH($C977,Sheet2!$A:$A,0)+1),F976))</f>
        <v>3301</v>
      </c>
      <c r="G977" s="3">
        <f>IF(AND($D977=1,$E977=1),VLOOKUP($C977,Sheet2!$A:$J,4,0),IF($E977=2,INDEX(Sheet2!H:H,MATCH($C977,Sheet2!$A:$A,0)+1),G976))</f>
        <v>3308</v>
      </c>
      <c r="H977" s="3">
        <f>IF(AND($D977=1,$E977=1),VLOOKUP($C977,Sheet2!$A:$J,5,0),IF($E977=2,INDEX(Sheet2!I:I,MATCH($C977,Sheet2!$A:$A,0)+1),H976))</f>
        <v>3307</v>
      </c>
      <c r="I977" s="3">
        <f>IF(AND($D977=1,$E977=1),VLOOKUP($C977,Sheet2!$A:$J,6,0),IF($E977=2,INDEX(Sheet2!J:J,MATCH($C977,Sheet2!$A:$A,0)+1),I976))</f>
        <v>0</v>
      </c>
      <c r="K977" s="31">
        <v>0</v>
      </c>
      <c r="L977" s="31">
        <v>0</v>
      </c>
      <c r="M977" s="31">
        <v>0</v>
      </c>
      <c r="N977" s="27">
        <f>VLOOKUP(B977,Sheet5!$D:$G,3,0)</f>
        <v>3</v>
      </c>
      <c r="O977" s="27">
        <f>VLOOKUP(B977,Sheet5!$D:$G,4,0)</f>
        <v>768</v>
      </c>
      <c r="P977" s="27" t="s">
        <v>59</v>
      </c>
      <c r="Q977" s="27">
        <f>IFERROR(VLOOKUP(R977,Sheet2!V:X,3,FALSE),VLOOKUP(B977,Sheet5!D:H,5,0))</f>
        <v>340020010</v>
      </c>
      <c r="R977" s="27" t="str">
        <f>IF(E977=2,INDEX(Sheet2!P:P,MATCH(C977,Sheet2!A:A,0)),INDEX(Sheet2!AB:AB,MATCH(N977,Sheet2!AA:AA,0)))</f>
        <v>生命强化</v>
      </c>
      <c r="S977" s="27" t="str">
        <f>IF($E977=2,INDEX(Sheet2!Q:Q,MATCH($C977,Sheet2!$A:$A,0)),IF(OR(N977=3,N977=8,N977=13,,N977=38),INDEX(Sheet2!$AC:$AC,MATCH($N977,Sheet2!$AA:$AA,0))&amp;O977,INDEX(Sheet2!$AC:$AC,MATCH($N977,Sheet2!$AA:$AA,0))&amp;(O977/10)&amp;"%"))</f>
        <v>觉醒后基础生命上限增加768</v>
      </c>
      <c r="T977" s="3" t="str">
        <f>INDEX(Sheet6!G:G,MATCH(B977,Sheet6!A:A,0))</f>
        <v>1210007,19|1430003,18</v>
      </c>
      <c r="U977" s="3">
        <v>1120001</v>
      </c>
      <c r="V977" s="3">
        <f>INDEX(Sheet6!H:H,MATCH(B977,Sheet6!A:A,0))</f>
        <v>82400</v>
      </c>
      <c r="W977" s="23">
        <v>0</v>
      </c>
      <c r="X977" s="3" t="s">
        <v>1385</v>
      </c>
      <c r="Y977" s="23">
        <v>1120001</v>
      </c>
      <c r="Z977" s="23">
        <v>329000</v>
      </c>
      <c r="AA977" s="27" t="str">
        <f>IF($E977=2,INDEX(Sheet2!Q:Q,MATCH($C977,Sheet2!$A:$A,0)),IF(OR(N977=3,N977=8,N977=13,,N977=38),INDEX(Sheet2!$AC:$AC,MATCH($N977,Sheet2!$AA:$AA,0))&amp;O977,INDEX(Sheet2!$AC:$AC,MATCH($N977,Sheet2!$AA:$AA,0))&amp;(O977/10)&amp;"%"))</f>
        <v>觉醒后基础生命上限增加768</v>
      </c>
    </row>
    <row r="978" spans="1:27">
      <c r="A978" s="23" t="s">
        <v>53</v>
      </c>
      <c r="B978" s="23">
        <f t="shared" si="53"/>
        <v>3321</v>
      </c>
      <c r="C978" s="3">
        <v>33</v>
      </c>
      <c r="D978" s="3">
        <v>21</v>
      </c>
      <c r="E978" s="3">
        <f t="shared" si="52"/>
        <v>2</v>
      </c>
      <c r="F978" s="3">
        <f>IF(AND($D978=1,$E978=1),VLOOKUP($C978,Sheet2!$A:$J,3,0),IF($E978=2,INDEX(Sheet2!G:G,MATCH($C978,Sheet2!$A:$A,0)+2),F977))</f>
        <v>3301</v>
      </c>
      <c r="G978" s="3">
        <f>IF(AND($D978=1,$E978=1),VLOOKUP($C978,Sheet2!$A:$J,4,0),IF($E978=2,INDEX(Sheet2!H:H,MATCH($C978,Sheet2!$A:$A,0)+2),G977))</f>
        <v>3309</v>
      </c>
      <c r="H978" s="3">
        <f>IF(AND($D978=1,$E978=1),VLOOKUP($C978,Sheet2!$A:$J,5,0),IF($E978=2,INDEX(Sheet2!I:I,MATCH($C978,Sheet2!$A:$A,0)+2),H977))</f>
        <v>3307</v>
      </c>
      <c r="I978" s="3">
        <f>IF(AND($D978=1,$E978=1),VLOOKUP($C978,Sheet2!$A:$J,6,0),IF($E978=2,INDEX(Sheet2!J:J,MATCH($C978,Sheet2!$A:$A,0)+2),I977))</f>
        <v>0</v>
      </c>
      <c r="K978" s="31">
        <v>0</v>
      </c>
      <c r="L978" s="31">
        <v>0</v>
      </c>
      <c r="M978" s="31">
        <v>0</v>
      </c>
      <c r="N978" s="27">
        <f>VLOOKUP(B978,Sheet5!$D:$G,3,0)</f>
        <v>0</v>
      </c>
      <c r="O978" s="27">
        <f>VLOOKUP(B978,Sheet5!$D:$G,4,0)</f>
        <v>0</v>
      </c>
      <c r="P978" s="27" t="s">
        <v>60</v>
      </c>
      <c r="Q978" s="27">
        <f>IFERROR(VLOOKUP(R978,Sheet2!V:X,3,FALSE),VLOOKUP(B978,Sheet5!D:H,5,0))</f>
        <v>311003302</v>
      </c>
      <c r="R978" s="27" t="str">
        <f>IF(E978=2,INDEX(Sheet2!P:P,MATCH(C978,Sheet2!A:A,0)+2),INDEX(Sheet2!AB:AB,MATCH(N978,Sheet2!AA:AA,0)))</f>
        <v>电池放电</v>
      </c>
      <c r="S978" s="27" t="s">
        <v>2379</v>
      </c>
      <c r="T978" s="3" t="str">
        <f>INDEX(Sheet6!G:G,MATCH(B978,Sheet6!A:A,0))</f>
        <v>1430005,3</v>
      </c>
      <c r="U978" s="3">
        <v>1120001</v>
      </c>
      <c r="V978" s="3">
        <f>INDEX(Sheet6!H:H,MATCH(B978,Sheet6!A:A,0))</f>
        <v>111200</v>
      </c>
      <c r="W978" s="23">
        <v>0</v>
      </c>
      <c r="X978" s="3" t="s">
        <v>1386</v>
      </c>
      <c r="Y978" s="23">
        <v>1120001</v>
      </c>
      <c r="Z978" s="23">
        <v>444000</v>
      </c>
      <c r="AA978" s="27" t="str">
        <f>IF($E978=2,INDEX(Sheet2!Q:Q,MATCH($C978,Sheet2!$A:$A,0)+2),IF(OR(N978=3,N978=8,N978=13,,N978=38),INDEX(Sheet2!$AC:$AC,MATCH($N978,Sheet2!$AA:$AA,0))&amp;O978,INDEX(Sheet2!$AC:$AC,MATCH($N978,Sheet2!$AA:$AA,0))&amp;(O978/10)&amp;"%"))</f>
        <v>受到群体伤害时，&lt;color=#e56000&gt;20%&lt;/color&gt;概率回复1点能量</v>
      </c>
    </row>
    <row r="979" spans="1:27">
      <c r="A979" s="23" t="s">
        <v>53</v>
      </c>
      <c r="B979" s="23">
        <f t="shared" si="53"/>
        <v>3322</v>
      </c>
      <c r="C979" s="3">
        <v>33</v>
      </c>
      <c r="D979" s="3">
        <v>22</v>
      </c>
      <c r="E979" s="3">
        <f t="shared" si="52"/>
        <v>1</v>
      </c>
      <c r="F979" s="3">
        <f>IF(AND($D979=1,$E979=1),VLOOKUP($C979,Sheet2!$A:$J,3,0),IF($E979=2,INDEX(Sheet2!G:G,MATCH($C979,Sheet2!$A:$A,0)+2),F978))</f>
        <v>3301</v>
      </c>
      <c r="G979" s="3">
        <f>IF(AND($D979=1,$E979=1),VLOOKUP($C979,Sheet2!$A:$J,4,0),IF($E979=2,INDEX(Sheet2!H:H,MATCH($C979,Sheet2!$A:$A,0)+2),G978))</f>
        <v>3309</v>
      </c>
      <c r="H979" s="3">
        <f>IF(AND($D979=1,$E979=1),VLOOKUP($C979,Sheet2!$A:$J,5,0),IF($E979=2,INDEX(Sheet2!I:I,MATCH($C979,Sheet2!$A:$A,0)+2),H978))</f>
        <v>3307</v>
      </c>
      <c r="I979" s="3">
        <f>IF(AND($D979=1,$E979=1),VLOOKUP($C979,Sheet2!$A:$J,6,0),IF($E979=2,INDEX(Sheet2!J:J,MATCH($C979,Sheet2!$A:$A,0)+2),I978))</f>
        <v>0</v>
      </c>
      <c r="K979" s="31">
        <v>0</v>
      </c>
      <c r="L979" s="31">
        <v>0</v>
      </c>
      <c r="M979" s="31">
        <v>0</v>
      </c>
      <c r="N979" s="27">
        <f>VLOOKUP(B979,Sheet5!$D:$G,3,0)</f>
        <v>13</v>
      </c>
      <c r="O979" s="27">
        <f>VLOOKUP(B979,Sheet5!$D:$G,4,0)</f>
        <v>42</v>
      </c>
      <c r="P979" s="27" t="s">
        <v>54</v>
      </c>
      <c r="Q979" s="27">
        <f>IFERROR(VLOOKUP(R979,Sheet2!V:X,3,FALSE),VLOOKUP(B979,Sheet5!D:H,5,0))</f>
        <v>340020005</v>
      </c>
      <c r="R979" s="27" t="str">
        <f>IF($E979=2,INDEX(Sheet2!P:P,MATCH($C979,Sheet2!$A:$A,0)),INDEX(Sheet2!$AB:$AB,MATCH($N979,Sheet2!$AA:$AA,0)))</f>
        <v>防御强化</v>
      </c>
      <c r="S979" s="27" t="str">
        <f>IF($E979=2,INDEX(Sheet2!Q:Q,MATCH($C979,Sheet2!$A:$A,0)),IF(OR(N979=3,N979=8,N979=13,,N979=38),INDEX(Sheet2!$AC:$AC,MATCH($N979,Sheet2!$AA:$AA,0))&amp;O979,INDEX(Sheet2!$AC:$AC,MATCH($N979,Sheet2!$AA:$AA,0))&amp;(O979/10)&amp;"%"))</f>
        <v>觉醒后基础防御力增加42</v>
      </c>
      <c r="T979" s="3" t="str">
        <f>INDEX(Sheet6!G:G,MATCH(B979,Sheet6!A:A,0))</f>
        <v>1210007,7|1430003,9</v>
      </c>
      <c r="U979" s="3">
        <v>1120001</v>
      </c>
      <c r="V979" s="3">
        <f>INDEX(Sheet6!H:H,MATCH(B979,Sheet6!A:A,0))</f>
        <v>20750</v>
      </c>
      <c r="W979" s="23">
        <v>0</v>
      </c>
      <c r="X979" s="3" t="s">
        <v>1380</v>
      </c>
      <c r="Y979" s="23">
        <v>1120001</v>
      </c>
      <c r="Z979" s="23">
        <v>66000</v>
      </c>
      <c r="AA979" s="27" t="str">
        <f>IF($E979=2,INDEX(Sheet2!Q:Q,MATCH($C979,Sheet2!$A:$A,0)),IF(OR(N979=3,N979=8,N979=13,,N979=38),INDEX(Sheet2!$AC:$AC,MATCH($N979,Sheet2!$AA:$AA,0))&amp;O979,INDEX(Sheet2!$AC:$AC,MATCH($N979,Sheet2!$AA:$AA,0))&amp;(O979/10)&amp;"%"))</f>
        <v>觉醒后基础防御力增加42</v>
      </c>
    </row>
    <row r="980" spans="1:27">
      <c r="A980" s="23" t="s">
        <v>53</v>
      </c>
      <c r="B980" s="23">
        <f t="shared" si="53"/>
        <v>3323</v>
      </c>
      <c r="C980" s="3">
        <v>33</v>
      </c>
      <c r="D980" s="3">
        <v>23</v>
      </c>
      <c r="E980" s="3">
        <f t="shared" si="52"/>
        <v>1</v>
      </c>
      <c r="F980" s="3">
        <f>IF(AND($D980=1,$E980=1),VLOOKUP($C980,Sheet2!$A:$J,3,0),IF($E980=2,INDEX(Sheet2!G:G,MATCH($C980,Sheet2!$A:$A,0)+2),F979))</f>
        <v>3301</v>
      </c>
      <c r="G980" s="3">
        <f>IF(AND($D980=1,$E980=1),VLOOKUP($C980,Sheet2!$A:$J,4,0),IF($E980=2,INDEX(Sheet2!H:H,MATCH($C980,Sheet2!$A:$A,0)+2),G979))</f>
        <v>3309</v>
      </c>
      <c r="H980" s="3">
        <f>IF(AND($D980=1,$E980=1),VLOOKUP($C980,Sheet2!$A:$J,5,0),IF($E980=2,INDEX(Sheet2!I:I,MATCH($C980,Sheet2!$A:$A,0)+2),H979))</f>
        <v>3307</v>
      </c>
      <c r="I980" s="3">
        <f>IF(AND($D980=1,$E980=1),VLOOKUP($C980,Sheet2!$A:$J,6,0),IF($E980=2,INDEX(Sheet2!J:J,MATCH($C980,Sheet2!$A:$A,0)+2),I979))</f>
        <v>0</v>
      </c>
      <c r="K980" s="31">
        <v>0</v>
      </c>
      <c r="L980" s="31">
        <v>0</v>
      </c>
      <c r="M980" s="31">
        <v>0</v>
      </c>
      <c r="N980" s="27">
        <f>VLOOKUP(B980,Sheet5!$D:$G,3,0)</f>
        <v>3</v>
      </c>
      <c r="O980" s="27">
        <f>VLOOKUP(B980,Sheet5!$D:$G,4,0)</f>
        <v>384</v>
      </c>
      <c r="P980" s="27" t="s">
        <v>55</v>
      </c>
      <c r="Q980" s="27">
        <f>IFERROR(VLOOKUP(R980,Sheet2!V:X,3,FALSE),VLOOKUP(B980,Sheet5!D:H,5,0))</f>
        <v>340020009</v>
      </c>
      <c r="R980" s="27" t="str">
        <f>IF(E980=2,INDEX(Sheet2!P:P,MATCH(C980,Sheet2!A:A,0)),INDEX(Sheet2!AB:AB,MATCH(N980,Sheet2!AA:AA,0)))</f>
        <v>生命强化</v>
      </c>
      <c r="S980" s="27" t="str">
        <f>IF($E980=2,INDEX(Sheet2!Q:Q,MATCH($C980,Sheet2!$A:$A,0)),IF(OR(N980=3,N980=8,N980=13,,N980=38),INDEX(Sheet2!$AC:$AC,MATCH($N980,Sheet2!$AA:$AA,0))&amp;O980,INDEX(Sheet2!$AC:$AC,MATCH($N980,Sheet2!$AA:$AA,0))&amp;(O980/10)&amp;"%"))</f>
        <v>觉醒后基础生命上限增加384</v>
      </c>
      <c r="T980" s="3" t="str">
        <f>INDEX(Sheet6!G:G,MATCH(B980,Sheet6!A:A,0))</f>
        <v>1210007,9|1430003,18</v>
      </c>
      <c r="U980" s="3">
        <v>1120001</v>
      </c>
      <c r="V980" s="3">
        <f>INDEX(Sheet6!H:H,MATCH(B980,Sheet6!A:A,0))</f>
        <v>24000</v>
      </c>
      <c r="W980" s="23">
        <v>0</v>
      </c>
      <c r="X980" s="3" t="s">
        <v>1381</v>
      </c>
      <c r="Y980" s="23">
        <v>1120001</v>
      </c>
      <c r="Z980" s="23">
        <v>76000</v>
      </c>
      <c r="AA980" s="27" t="str">
        <f>IF($E980=2,INDEX(Sheet2!Q:Q,MATCH($C980,Sheet2!$A:$A,0)),IF(OR(N980=3,N980=8,N980=13,,N980=38),INDEX(Sheet2!$AC:$AC,MATCH($N980,Sheet2!$AA:$AA,0))&amp;O980,INDEX(Sheet2!$AC:$AC,MATCH($N980,Sheet2!$AA:$AA,0))&amp;(O980/10)&amp;"%"))</f>
        <v>觉醒后基础生命上限增加384</v>
      </c>
    </row>
    <row r="981" spans="1:27">
      <c r="A981" s="23" t="s">
        <v>53</v>
      </c>
      <c r="B981" s="23">
        <f t="shared" si="53"/>
        <v>3324</v>
      </c>
      <c r="C981" s="3">
        <v>33</v>
      </c>
      <c r="D981" s="3">
        <v>24</v>
      </c>
      <c r="E981" s="3">
        <f t="shared" si="52"/>
        <v>1</v>
      </c>
      <c r="F981" s="3">
        <f>IF(AND($D981=1,$E981=1),VLOOKUP($C981,Sheet2!$A:$J,3,0),IF($E981=2,INDEX(Sheet2!G:G,MATCH($C981,Sheet2!$A:$A,0)+2),F980))</f>
        <v>3301</v>
      </c>
      <c r="G981" s="3">
        <f>IF(AND($D981=1,$E981=1),VLOOKUP($C981,Sheet2!$A:$J,4,0),IF($E981=2,INDEX(Sheet2!H:H,MATCH($C981,Sheet2!$A:$A,0)+2),G980))</f>
        <v>3309</v>
      </c>
      <c r="H981" s="3">
        <f>IF(AND($D981=1,$E981=1),VLOOKUP($C981,Sheet2!$A:$J,5,0),IF($E981=2,INDEX(Sheet2!I:I,MATCH($C981,Sheet2!$A:$A,0)+2),H980))</f>
        <v>3307</v>
      </c>
      <c r="I981" s="3">
        <f>IF(AND($D981=1,$E981=1),VLOOKUP($C981,Sheet2!$A:$J,6,0),IF($E981=2,INDEX(Sheet2!J:J,MATCH($C981,Sheet2!$A:$A,0)+2),I980))</f>
        <v>0</v>
      </c>
      <c r="K981" s="31">
        <v>0</v>
      </c>
      <c r="L981" s="31">
        <v>0</v>
      </c>
      <c r="M981" s="31">
        <v>0</v>
      </c>
      <c r="N981" s="27">
        <f>VLOOKUP(B981,Sheet5!$D:$G,3,0)</f>
        <v>3</v>
      </c>
      <c r="O981" s="27">
        <f>VLOOKUP(B981,Sheet5!$D:$G,4,0)</f>
        <v>384</v>
      </c>
      <c r="P981" s="27" t="s">
        <v>56</v>
      </c>
      <c r="Q981" s="27">
        <f>IFERROR(VLOOKUP(R981,Sheet2!V:X,3,FALSE),VLOOKUP(B981,Sheet5!D:H,5,0))</f>
        <v>340020009</v>
      </c>
      <c r="R981" s="27" t="str">
        <f>IF(E981=2,INDEX(Sheet2!P:P,MATCH(C981,Sheet2!A:A,0)),INDEX(Sheet2!AB:AB,MATCH(N981,Sheet2!AA:AA,0)))</f>
        <v>生命强化</v>
      </c>
      <c r="S981" s="27" t="str">
        <f>IF($E981=2,INDEX(Sheet2!Q:Q,MATCH($C981,Sheet2!$A:$A,0)),IF(OR(N981=3,N981=8,N981=13,,N981=38),INDEX(Sheet2!$AC:$AC,MATCH($N981,Sheet2!$AA:$AA,0))&amp;O981,INDEX(Sheet2!$AC:$AC,MATCH($N981,Sheet2!$AA:$AA,0))&amp;(O981/10)&amp;"%"))</f>
        <v>觉醒后基础生命上限增加384</v>
      </c>
      <c r="T981" s="3" t="str">
        <f>INDEX(Sheet6!G:G,MATCH(B981,Sheet6!A:A,0))</f>
        <v>1210007,11|1430003,27</v>
      </c>
      <c r="U981" s="3">
        <v>1120001</v>
      </c>
      <c r="V981" s="3">
        <f>INDEX(Sheet6!H:H,MATCH(B981,Sheet6!A:A,0))</f>
        <v>36000</v>
      </c>
      <c r="W981" s="23">
        <v>0</v>
      </c>
      <c r="X981" s="3" t="s">
        <v>1382</v>
      </c>
      <c r="Y981" s="23">
        <v>1120001</v>
      </c>
      <c r="Z981" s="23">
        <v>115000</v>
      </c>
      <c r="AA981" s="27" t="str">
        <f>IF($E981=2,INDEX(Sheet2!Q:Q,MATCH($C981,Sheet2!$A:$A,0)),IF(OR(N981=3,N981=8,N981=13,,N981=38),INDEX(Sheet2!$AC:$AC,MATCH($N981,Sheet2!$AA:$AA,0))&amp;O981,INDEX(Sheet2!$AC:$AC,MATCH($N981,Sheet2!$AA:$AA,0))&amp;(O981/10)&amp;"%"))</f>
        <v>觉醒后基础生命上限增加384</v>
      </c>
    </row>
    <row r="982" spans="1:27">
      <c r="A982" s="23" t="s">
        <v>53</v>
      </c>
      <c r="B982" s="23">
        <f t="shared" si="53"/>
        <v>3325</v>
      </c>
      <c r="C982" s="3">
        <v>33</v>
      </c>
      <c r="D982" s="3">
        <v>25</v>
      </c>
      <c r="E982" s="3">
        <f t="shared" si="52"/>
        <v>1</v>
      </c>
      <c r="F982" s="3">
        <f>IF(AND($D982=1,$E982=1),VLOOKUP($C982,Sheet2!$A:$J,3,0),IF($E982=2,INDEX(Sheet2!G:G,MATCH($C982,Sheet2!$A:$A,0)+2),F981))</f>
        <v>3301</v>
      </c>
      <c r="G982" s="3">
        <f>IF(AND($D982=1,$E982=1),VLOOKUP($C982,Sheet2!$A:$J,4,0),IF($E982=2,INDEX(Sheet2!H:H,MATCH($C982,Sheet2!$A:$A,0)+2),G981))</f>
        <v>3309</v>
      </c>
      <c r="H982" s="3">
        <f>IF(AND($D982=1,$E982=1),VLOOKUP($C982,Sheet2!$A:$J,5,0),IF($E982=2,INDEX(Sheet2!I:I,MATCH($C982,Sheet2!$A:$A,0)+2),H981))</f>
        <v>3307</v>
      </c>
      <c r="I982" s="3">
        <f>IF(AND($D982=1,$E982=1),VLOOKUP($C982,Sheet2!$A:$J,6,0),IF($E982=2,INDEX(Sheet2!J:J,MATCH($C982,Sheet2!$A:$A,0)+2),I981))</f>
        <v>0</v>
      </c>
      <c r="K982" s="31">
        <v>0</v>
      </c>
      <c r="L982" s="31">
        <v>0</v>
      </c>
      <c r="M982" s="31">
        <v>0</v>
      </c>
      <c r="N982" s="27">
        <f>VLOOKUP(B982,Sheet5!$D:$G,3,0)</f>
        <v>33</v>
      </c>
      <c r="O982" s="27">
        <f>VLOOKUP(B982,Sheet5!$D:$G,4,0)</f>
        <v>32</v>
      </c>
      <c r="P982" s="27" t="s">
        <v>57</v>
      </c>
      <c r="Q982" s="27">
        <f>IFERROR(VLOOKUP(R982,Sheet2!V:X,3,FALSE),VLOOKUP(B982,Sheet5!D:H,5,0))</f>
        <v>340020003</v>
      </c>
      <c r="R982" s="27" t="str">
        <f>IF(E982=2,INDEX(Sheet2!P:P,MATCH(C982,Sheet2!A:A,0)),INDEX(Sheet2!AB:AB,MATCH(N982,Sheet2!AA:AA,0)))</f>
        <v>抵抗强化</v>
      </c>
      <c r="S982" s="27" t="str">
        <f>IF($E982=2,INDEX(Sheet2!Q:Q,MATCH($C982,Sheet2!$A:$A,0)),IF(OR(N982=3,N982=8,N982=13,,N982=38),INDEX(Sheet2!$AC:$AC,MATCH($N982,Sheet2!$AA:$AA,0))&amp;O982,INDEX(Sheet2!$AC:$AC,MATCH($N982,Sheet2!$AA:$AA,0))&amp;(O982/10)&amp;"%"))</f>
        <v>觉醒后基础效果抵抗增加3.2%</v>
      </c>
      <c r="T982" s="3" t="str">
        <f>INDEX(Sheet6!G:G,MATCH(B982,Sheet6!A:A,0))</f>
        <v>1210007,17|1430003,36</v>
      </c>
      <c r="U982" s="3">
        <v>1120001</v>
      </c>
      <c r="V982" s="3">
        <f>INDEX(Sheet6!H:H,MATCH(B982,Sheet6!A:A,0))</f>
        <v>53750</v>
      </c>
      <c r="W982" s="23">
        <v>0</v>
      </c>
      <c r="X982" s="3" t="s">
        <v>1383</v>
      </c>
      <c r="Y982" s="23">
        <v>1120001</v>
      </c>
      <c r="Z982" s="23">
        <v>172000</v>
      </c>
      <c r="AA982" s="27" t="str">
        <f>IF($E982=2,INDEX(Sheet2!Q:Q,MATCH($C982,Sheet2!$A:$A,0)),IF(OR(N982=3,N982=8,N982=13,,N982=38),INDEX(Sheet2!$AC:$AC,MATCH($N982,Sheet2!$AA:$AA,0))&amp;O982,INDEX(Sheet2!$AC:$AC,MATCH($N982,Sheet2!$AA:$AA,0))&amp;(O982/10)&amp;"%"))</f>
        <v>觉醒后基础效果抵抗增加3.2%</v>
      </c>
    </row>
    <row r="983" spans="1:27">
      <c r="A983" s="23" t="s">
        <v>53</v>
      </c>
      <c r="B983" s="23">
        <f t="shared" si="53"/>
        <v>3326</v>
      </c>
      <c r="C983" s="3">
        <v>33</v>
      </c>
      <c r="D983" s="3">
        <v>26</v>
      </c>
      <c r="E983" s="3">
        <f t="shared" si="52"/>
        <v>1</v>
      </c>
      <c r="F983" s="3">
        <f>IF(AND($D983=1,$E983=1),VLOOKUP($C983,Sheet2!$A:$J,3,0),IF($E983=2,INDEX(Sheet2!G:G,MATCH($C983,Sheet2!$A:$A,0)+2),F982))</f>
        <v>3301</v>
      </c>
      <c r="G983" s="3">
        <f>IF(AND($D983=1,$E983=1),VLOOKUP($C983,Sheet2!$A:$J,4,0),IF($E983=2,INDEX(Sheet2!H:H,MATCH($C983,Sheet2!$A:$A,0)+2),G982))</f>
        <v>3309</v>
      </c>
      <c r="H983" s="3">
        <f>IF(AND($D983=1,$E983=1),VLOOKUP($C983,Sheet2!$A:$J,5,0),IF($E983=2,INDEX(Sheet2!I:I,MATCH($C983,Sheet2!$A:$A,0)+2),H982))</f>
        <v>3307</v>
      </c>
      <c r="I983" s="3">
        <f>IF(AND($D983=1,$E983=1),VLOOKUP($C983,Sheet2!$A:$J,6,0),IF($E983=2,INDEX(Sheet2!J:J,MATCH($C983,Sheet2!$A:$A,0)+2),I982))</f>
        <v>0</v>
      </c>
      <c r="K983" s="31">
        <v>0</v>
      </c>
      <c r="L983" s="31">
        <v>0</v>
      </c>
      <c r="M983" s="31">
        <v>0</v>
      </c>
      <c r="N983" s="27">
        <f>VLOOKUP(B983,Sheet5!$D:$G,3,0)</f>
        <v>13</v>
      </c>
      <c r="O983" s="27">
        <f>VLOOKUP(B983,Sheet5!$D:$G,4,0)</f>
        <v>84</v>
      </c>
      <c r="P983" s="27" t="s">
        <v>58</v>
      </c>
      <c r="Q983" s="27">
        <f>IFERROR(VLOOKUP(R983,Sheet2!V:X,3,FALSE),VLOOKUP(B983,Sheet5!D:H,5,0))</f>
        <v>340020004</v>
      </c>
      <c r="R983" s="27" t="str">
        <f>IF(E983=2,INDEX(Sheet2!P:P,MATCH(C983,Sheet2!A:A,0)),INDEX(Sheet2!AB:AB,MATCH(N983,Sheet2!AA:AA,0)))</f>
        <v>防御强化</v>
      </c>
      <c r="S983" s="27" t="str">
        <f>IF($E983=2,INDEX(Sheet2!Q:Q,MATCH($C983,Sheet2!$A:$A,0)),IF(OR(N983=3,N983=8,N983=13,,N983=38),INDEX(Sheet2!$AC:$AC,MATCH($N983,Sheet2!$AA:$AA,0))&amp;O983,INDEX(Sheet2!$AC:$AC,MATCH($N983,Sheet2!$AA:$AA,0))&amp;(O983/10)&amp;"%"))</f>
        <v>觉醒后基础防御力增加84</v>
      </c>
      <c r="T983" s="3" t="str">
        <f>INDEX(Sheet6!G:G,MATCH(B983,Sheet6!A:A,0))</f>
        <v>1210007,20|1430003,45</v>
      </c>
      <c r="U983" s="3">
        <v>1120001</v>
      </c>
      <c r="V983" s="3">
        <f>INDEX(Sheet6!H:H,MATCH(B983,Sheet6!A:A,0))</f>
        <v>75000</v>
      </c>
      <c r="W983" s="23">
        <v>0</v>
      </c>
      <c r="X983" s="3" t="s">
        <v>1384</v>
      </c>
      <c r="Y983" s="23">
        <v>1120001</v>
      </c>
      <c r="Z983" s="23">
        <v>240000</v>
      </c>
      <c r="AA983" s="27" t="str">
        <f>IF($E983=2,INDEX(Sheet2!Q:Q,MATCH($C983,Sheet2!$A:$A,0)),IF(OR(N983=3,N983=8,N983=13,,N983=38),INDEX(Sheet2!$AC:$AC,MATCH($N983,Sheet2!$AA:$AA,0))&amp;O983,INDEX(Sheet2!$AC:$AC,MATCH($N983,Sheet2!$AA:$AA,0))&amp;(O983/10)&amp;"%"))</f>
        <v>觉醒后基础防御力增加84</v>
      </c>
    </row>
    <row r="984" spans="1:27">
      <c r="A984" s="23" t="s">
        <v>53</v>
      </c>
      <c r="B984" s="23">
        <f t="shared" si="53"/>
        <v>3327</v>
      </c>
      <c r="C984" s="3">
        <v>33</v>
      </c>
      <c r="D984" s="3">
        <v>27</v>
      </c>
      <c r="E984" s="3">
        <f t="shared" si="52"/>
        <v>1</v>
      </c>
      <c r="F984" s="3">
        <f>IF(AND($D984=1,$E984=1),VLOOKUP($C984,Sheet2!$A:$J,3,0),IF($E984=2,INDEX(Sheet2!G:G,MATCH($C984,Sheet2!$A:$A,0)+2),F983))</f>
        <v>3301</v>
      </c>
      <c r="G984" s="3">
        <f>IF(AND($D984=1,$E984=1),VLOOKUP($C984,Sheet2!$A:$J,4,0),IF($E984=2,INDEX(Sheet2!H:H,MATCH($C984,Sheet2!$A:$A,0)+2),G983))</f>
        <v>3309</v>
      </c>
      <c r="H984" s="3">
        <f>IF(AND($D984=1,$E984=1),VLOOKUP($C984,Sheet2!$A:$J,5,0),IF($E984=2,INDEX(Sheet2!I:I,MATCH($C984,Sheet2!$A:$A,0)+2),H983))</f>
        <v>3307</v>
      </c>
      <c r="I984" s="3">
        <f>IF(AND($D984=1,$E984=1),VLOOKUP($C984,Sheet2!$A:$J,6,0),IF($E984=2,INDEX(Sheet2!J:J,MATCH($C984,Sheet2!$A:$A,0)+2),I983))</f>
        <v>0</v>
      </c>
      <c r="K984" s="31">
        <v>0</v>
      </c>
      <c r="L984" s="31">
        <v>0</v>
      </c>
      <c r="M984" s="31">
        <v>0</v>
      </c>
      <c r="N984" s="27">
        <f>VLOOKUP(B984,Sheet5!$D:$G,3,0)</f>
        <v>3</v>
      </c>
      <c r="O984" s="27">
        <f>VLOOKUP(B984,Sheet5!$D:$G,4,0)</f>
        <v>768</v>
      </c>
      <c r="P984" s="27" t="s">
        <v>59</v>
      </c>
      <c r="Q984" s="27">
        <f>IFERROR(VLOOKUP(R984,Sheet2!V:X,3,FALSE),VLOOKUP(B984,Sheet5!D:H,5,0))</f>
        <v>340020010</v>
      </c>
      <c r="R984" s="27" t="str">
        <f>IF(E984=2,INDEX(Sheet2!P:P,MATCH(C984,Sheet2!A:A,0)),INDEX(Sheet2!AB:AB,MATCH(N984,Sheet2!AA:AA,0)))</f>
        <v>生命强化</v>
      </c>
      <c r="S984" s="27" t="str">
        <f>IF($E984=2,INDEX(Sheet2!Q:Q,MATCH($C984,Sheet2!$A:$A,0)),IF(OR(N984=3,N984=8,N984=13,,N984=38),INDEX(Sheet2!$AC:$AC,MATCH($N984,Sheet2!$AA:$AA,0))&amp;O984,INDEX(Sheet2!$AC:$AC,MATCH($N984,Sheet2!$AA:$AA,0))&amp;(O984/10)&amp;"%"))</f>
        <v>觉醒后基础生命上限增加768</v>
      </c>
      <c r="T984" s="3" t="str">
        <f>INDEX(Sheet6!G:G,MATCH(B984,Sheet6!A:A,0))</f>
        <v>1210007,23|1430003,54</v>
      </c>
      <c r="U984" s="3">
        <v>1120001</v>
      </c>
      <c r="V984" s="3">
        <f>INDEX(Sheet6!H:H,MATCH(B984,Sheet6!A:A,0))</f>
        <v>103000</v>
      </c>
      <c r="W984" s="23">
        <v>0</v>
      </c>
      <c r="X984" s="3" t="s">
        <v>1385</v>
      </c>
      <c r="Y984" s="23">
        <v>1120001</v>
      </c>
      <c r="Z984" s="23">
        <v>329000</v>
      </c>
      <c r="AA984" s="27" t="str">
        <f>IF($E984=2,INDEX(Sheet2!Q:Q,MATCH($C984,Sheet2!$A:$A,0)),IF(OR(N984=3,N984=8,N984=13,,N984=38),INDEX(Sheet2!$AC:$AC,MATCH($N984,Sheet2!$AA:$AA,0))&amp;O984,INDEX(Sheet2!$AC:$AC,MATCH($N984,Sheet2!$AA:$AA,0))&amp;(O984/10)&amp;"%"))</f>
        <v>觉醒后基础生命上限增加768</v>
      </c>
    </row>
    <row r="985" spans="1:27">
      <c r="A985" s="23" t="s">
        <v>53</v>
      </c>
      <c r="B985" s="23">
        <f t="shared" si="53"/>
        <v>3328</v>
      </c>
      <c r="C985" s="3">
        <v>33</v>
      </c>
      <c r="D985" s="3">
        <v>28</v>
      </c>
      <c r="E985" s="3">
        <f t="shared" si="52"/>
        <v>1</v>
      </c>
      <c r="F985" s="3">
        <f>IF(AND($D985=1,$E985=1),VLOOKUP($C985,Sheet2!$A:$J,3,0),IF($E985=2,INDEX(Sheet2!G:G,MATCH($C985,Sheet2!$A:$A,0)+3),F984))</f>
        <v>3301</v>
      </c>
      <c r="G985" s="3">
        <f>IF(AND($D985=1,$E985=1),VLOOKUP($C985,Sheet2!$A:$J,4,0),IF($E985=2,INDEX(Sheet2!H:H,MATCH($C985,Sheet2!$A:$A,0)+3),G984))</f>
        <v>3309</v>
      </c>
      <c r="H985" s="3">
        <f>IF(AND($D985=1,$E985=1),VLOOKUP($C985,Sheet2!$A:$J,5,0),IF($E985=2,INDEX(Sheet2!I:I,MATCH($C985,Sheet2!$A:$A,0)+3),H984))</f>
        <v>3307</v>
      </c>
      <c r="I985" s="3">
        <f>IF(AND($D985=1,$E985=1),VLOOKUP($C985,Sheet2!$A:$J,6,0),IF($E985=2,INDEX(Sheet2!J:J,MATCH($C985,Sheet2!$A:$A,0)+3),I984))</f>
        <v>0</v>
      </c>
      <c r="K985" s="31">
        <v>0</v>
      </c>
      <c r="L985" s="31">
        <v>0</v>
      </c>
      <c r="M985" s="31">
        <v>0</v>
      </c>
      <c r="N985" s="27">
        <f>VLOOKUP(B985,Sheet5!$D:$G,3,0)</f>
        <v>4</v>
      </c>
      <c r="O985" s="27">
        <f>VLOOKUP(B985,Sheet5!$D:$G,4,0)</f>
        <v>50</v>
      </c>
      <c r="P985" s="27" t="s">
        <v>60</v>
      </c>
      <c r="Q985" s="27">
        <f>IFERROR(VLOOKUP(R985,Sheet2!V:X,3,FALSE),VLOOKUP(B985,Sheet5!D:H,5,0))</f>
        <v>340020010</v>
      </c>
      <c r="R985" s="27" t="str">
        <f>IF(E985=2,INDEX(Sheet2!P:P,MATCH(C985,Sheet2!A:A,0)+3),INDEX(Sheet2!AB:AB,MATCH(N985,Sheet2!AA:AA,0)))</f>
        <v>生命强化</v>
      </c>
      <c r="S985" s="27" t="str">
        <f>IF($E985=2,INDEX(Sheet2!Q:Q,MATCH($C985,Sheet2!$A:$A,0)+3),IF(OR(N985=3,N985=8,N985=13,,N985=38),INDEX(Sheet2!$AC:$AC,MATCH($N985,Sheet2!$AA:$AA,0))&amp;O985,INDEX(Sheet2!$AC:$AC,MATCH($N985,Sheet2!$AA:$AA,0))&amp;(O985/10)&amp;"%"))</f>
        <v>觉醒后基础生命上限增加5%</v>
      </c>
      <c r="T985" s="3" t="str">
        <f>INDEX(Sheet6!G:G,MATCH(B985,Sheet6!A:A,0))</f>
        <v>1430005,9</v>
      </c>
      <c r="U985" s="3">
        <v>1120001</v>
      </c>
      <c r="V985" s="3">
        <f>INDEX(Sheet6!H:H,MATCH(B985,Sheet6!A:A,0))</f>
        <v>139000</v>
      </c>
      <c r="W985" s="23">
        <v>0</v>
      </c>
      <c r="X985" s="3" t="s">
        <v>1386</v>
      </c>
      <c r="Y985" s="23">
        <v>1120001</v>
      </c>
      <c r="Z985" s="23">
        <v>444000</v>
      </c>
      <c r="AA985" s="27" t="str">
        <f>IF($E985=2,INDEX(Sheet2!Q:Q,MATCH($C985,Sheet2!$A:$A,0)+3),IF(OR(N985=3,N985=8,N985=13,,N985=38),INDEX(Sheet2!$AC:$AC,MATCH($N985,Sheet2!$AA:$AA,0))&amp;O985,INDEX(Sheet2!$AC:$AC,MATCH($N985,Sheet2!$AA:$AA,0))&amp;(O985/10)&amp;"%"))</f>
        <v>觉醒后基础生命上限增加5%</v>
      </c>
    </row>
    <row r="986" spans="1:27">
      <c r="A986" s="23" t="s">
        <v>53</v>
      </c>
      <c r="B986" s="23">
        <f t="shared" si="41"/>
        <v>3601</v>
      </c>
      <c r="C986" s="3">
        <v>36</v>
      </c>
      <c r="D986" s="3">
        <v>1</v>
      </c>
      <c r="E986" s="3">
        <f t="shared" si="52"/>
        <v>1</v>
      </c>
      <c r="F986" s="3">
        <f>IF(AND($D986=1,$E986=1),VLOOKUP($C986,Sheet2!$A:$J,3,0),IF($E986=2,INDEX(Sheet2!G:G,MATCH($C986,Sheet2!$A:$A,0)),F985))</f>
        <v>3601</v>
      </c>
      <c r="G986" s="3">
        <f>IF(AND($D986=1,$E986=1),VLOOKUP($C986,Sheet2!$A:$J,4,0),IF($E986=2,INDEX(Sheet2!H:H,MATCH($C986,Sheet2!$A:$A,0)),G985))</f>
        <v>3602</v>
      </c>
      <c r="H986" s="3">
        <f>IF(AND($D986=1,$E986=1),VLOOKUP($C986,Sheet2!$A:$J,5,0),IF($E986=2,INDEX(Sheet2!I:I,MATCH($C986,Sheet2!$A:$A,0)),H985))</f>
        <v>3603</v>
      </c>
      <c r="I986" s="3">
        <f>IF(AND($D986=1,$E986=1),VLOOKUP($C986,Sheet2!$A:$J,6,0),IF($E986=2,INDEX(Sheet2!J:J,MATCH($C986,Sheet2!$A:$A,0)),I985))</f>
        <v>0</v>
      </c>
      <c r="K986" s="31">
        <v>0</v>
      </c>
      <c r="L986" s="31">
        <v>0</v>
      </c>
      <c r="M986" s="31">
        <v>0</v>
      </c>
      <c r="N986" s="27">
        <f>VLOOKUP(B986,Sheet5!$D:$G,3,0)</f>
        <v>13</v>
      </c>
      <c r="O986" s="27">
        <f>VLOOKUP(B986,Sheet5!$D:$G,4,0)</f>
        <v>42</v>
      </c>
      <c r="P986" s="27" t="s">
        <v>54</v>
      </c>
      <c r="Q986" s="27">
        <f>IFERROR(VLOOKUP(R986,Sheet2!V:X,3,FALSE),VLOOKUP(B986,Sheet5!D:H,5,0))</f>
        <v>340020005</v>
      </c>
      <c r="R986" s="27" t="str">
        <f>IF($E986=2,INDEX(Sheet2!P:P,MATCH($C986,Sheet2!$A:$A,0)),INDEX(Sheet2!$AB:$AB,MATCH($N986,Sheet2!$AA:$AA,0)))</f>
        <v>防御强化</v>
      </c>
      <c r="S986" s="27" t="str">
        <f>IF($E986=2,INDEX(Sheet2!Q:Q,MATCH($C986,Sheet2!$A:$A,0)),IF(OR(N986=3,N986=8,N986=13,,N986=38),INDEX(Sheet2!$AC:$AC,MATCH($N986,Sheet2!$AA:$AA,0))&amp;O986,INDEX(Sheet2!$AC:$AC,MATCH($N986,Sheet2!$AA:$AA,0))&amp;(O986/10)&amp;"%"))</f>
        <v>觉醒后基础防御力增加42</v>
      </c>
      <c r="T986" s="3" t="str">
        <f>INDEX(Sheet6!G:G,MATCH(B986,Sheet6!A:A,0))</f>
        <v>1210001,24</v>
      </c>
      <c r="U986" s="3">
        <v>1120001</v>
      </c>
      <c r="V986" s="3">
        <f>INDEX(Sheet6!H:H,MATCH(B986,Sheet6!A:A,0))</f>
        <v>8300</v>
      </c>
      <c r="W986" s="23">
        <v>0</v>
      </c>
      <c r="X986" s="3" t="str">
        <f>VLOOKUP(B986,Sheet4!A:N,14,FALSE)</f>
        <v>1210001,8|1210002,4|1210003,4</v>
      </c>
      <c r="Y986" s="23">
        <v>1120001</v>
      </c>
      <c r="Z986" s="23">
        <f t="shared" si="42"/>
        <v>83000</v>
      </c>
      <c r="AA986" s="27" t="str">
        <f>IF($E986=2,INDEX(Sheet2!Q:Q,MATCH($C986,Sheet2!$A:$A,0)),IF(OR(N986=3,N986=8,N986=13,,N986=38),INDEX(Sheet2!$AC:$AC,MATCH($N986,Sheet2!$AA:$AA,0))&amp;O986,INDEX(Sheet2!$AC:$AC,MATCH($N986,Sheet2!$AA:$AA,0))&amp;(O986/10)&amp;"%"))</f>
        <v>觉醒后基础防御力增加42</v>
      </c>
    </row>
    <row r="987" spans="1:27">
      <c r="A987" s="23" t="s">
        <v>53</v>
      </c>
      <c r="B987" s="23">
        <f t="shared" si="41"/>
        <v>3602</v>
      </c>
      <c r="C987" s="3">
        <v>36</v>
      </c>
      <c r="D987" s="3">
        <v>2</v>
      </c>
      <c r="E987" s="3">
        <f t="shared" si="52"/>
        <v>1</v>
      </c>
      <c r="F987" s="3">
        <f>IF(AND($D987=1,$E987=1),VLOOKUP($C987,Sheet2!$A:$J,3,0),IF($E987=2,INDEX(Sheet2!G:G,MATCH($C987,Sheet2!$A:$A,0)),F986))</f>
        <v>3601</v>
      </c>
      <c r="G987" s="3">
        <f>IF(AND($D987=1,$E987=1),VLOOKUP($C987,Sheet2!$A:$J,4,0),IF($E987=2,INDEX(Sheet2!H:H,MATCH($C987,Sheet2!$A:$A,0)),G986))</f>
        <v>3602</v>
      </c>
      <c r="H987" s="3">
        <f>IF(AND($D987=1,$E987=1),VLOOKUP($C987,Sheet2!$A:$J,5,0),IF($E987=2,INDEX(Sheet2!I:I,MATCH($C987,Sheet2!$A:$A,0)),H986))</f>
        <v>3603</v>
      </c>
      <c r="I987" s="3">
        <f>IF(AND($D987=1,$E987=1),VLOOKUP($C987,Sheet2!$A:$J,6,0),IF($E987=2,INDEX(Sheet2!J:J,MATCH($C987,Sheet2!$A:$A,0)),I986))</f>
        <v>0</v>
      </c>
      <c r="K987" s="31">
        <v>0</v>
      </c>
      <c r="L987" s="31">
        <v>0</v>
      </c>
      <c r="M987" s="31">
        <v>0</v>
      </c>
      <c r="N987" s="27">
        <f>VLOOKUP(B987,Sheet5!$D:$G,3,0)</f>
        <v>3</v>
      </c>
      <c r="O987" s="27">
        <f>VLOOKUP(B987,Sheet5!$D:$G,4,0)</f>
        <v>384</v>
      </c>
      <c r="P987" s="27" t="s">
        <v>55</v>
      </c>
      <c r="Q987" s="27">
        <f>IFERROR(VLOOKUP(R987,Sheet2!V:X,3,FALSE),VLOOKUP(B987,Sheet5!D:H,5,0))</f>
        <v>340020009</v>
      </c>
      <c r="R987" s="27" t="str">
        <f>IF(E987=2,INDEX(Sheet2!P:P,MATCH(C987,Sheet2!A:A,0)),INDEX(Sheet2!AB:AB,MATCH(N987,Sheet2!AA:AA,0)))</f>
        <v>生命强化</v>
      </c>
      <c r="S987" s="27" t="str">
        <f>IF($E987=2,INDEX(Sheet2!Q:Q,MATCH($C987,Sheet2!$A:$A,0)),IF(OR(N987=3,N987=8,N987=13,,N987=38),INDEX(Sheet2!$AC:$AC,MATCH($N987,Sheet2!$AA:$AA,0))&amp;O987,INDEX(Sheet2!$AC:$AC,MATCH($N987,Sheet2!$AA:$AA,0))&amp;(O987/10)&amp;"%"))</f>
        <v>觉醒后基础生命上限增加384</v>
      </c>
      <c r="T987" s="3" t="str">
        <f>INDEX(Sheet6!G:G,MATCH(B987,Sheet6!A:A,0))</f>
        <v>1210001,32</v>
      </c>
      <c r="U987" s="3">
        <v>1120001</v>
      </c>
      <c r="V987" s="3">
        <f>INDEX(Sheet6!H:H,MATCH(B987,Sheet6!A:A,0))</f>
        <v>9600</v>
      </c>
      <c r="W987" s="23">
        <v>0</v>
      </c>
      <c r="X987" s="3" t="str">
        <f>VLOOKUP(B987,Sheet4!A:N,14,FALSE)</f>
        <v>1210001,20|1210002,10|1210003,10</v>
      </c>
      <c r="Y987" s="23">
        <v>1120001</v>
      </c>
      <c r="Z987" s="23">
        <f t="shared" si="42"/>
        <v>96000</v>
      </c>
      <c r="AA987" s="27" t="str">
        <f>IF($E987=2,INDEX(Sheet2!Q:Q,MATCH($C987,Sheet2!$A:$A,0)),IF(OR(N987=3,N987=8,N987=13,,N987=38),INDEX(Sheet2!$AC:$AC,MATCH($N987,Sheet2!$AA:$AA,0))&amp;O987,INDEX(Sheet2!$AC:$AC,MATCH($N987,Sheet2!$AA:$AA,0))&amp;(O987/10)&amp;"%"))</f>
        <v>觉醒后基础生命上限增加384</v>
      </c>
    </row>
    <row r="988" spans="1:27">
      <c r="A988" s="23" t="s">
        <v>53</v>
      </c>
      <c r="B988" s="23">
        <f t="shared" si="41"/>
        <v>3603</v>
      </c>
      <c r="C988" s="3">
        <v>36</v>
      </c>
      <c r="D988" s="3">
        <v>3</v>
      </c>
      <c r="E988" s="3">
        <f t="shared" si="52"/>
        <v>1</v>
      </c>
      <c r="F988" s="3">
        <f>IF(AND($D988=1,$E988=1),VLOOKUP($C988,Sheet2!$A:$J,3,0),IF($E988=2,INDEX(Sheet2!G:G,MATCH($C988,Sheet2!$A:$A,0)),F987))</f>
        <v>3601</v>
      </c>
      <c r="G988" s="3">
        <f>IF(AND($D988=1,$E988=1),VLOOKUP($C988,Sheet2!$A:$J,4,0),IF($E988=2,INDEX(Sheet2!H:H,MATCH($C988,Sheet2!$A:$A,0)),G987))</f>
        <v>3602</v>
      </c>
      <c r="H988" s="3">
        <f>IF(AND($D988=1,$E988=1),VLOOKUP($C988,Sheet2!$A:$J,5,0),IF($E988=2,INDEX(Sheet2!I:I,MATCH($C988,Sheet2!$A:$A,0)),H987))</f>
        <v>3603</v>
      </c>
      <c r="I988" s="3">
        <f>IF(AND($D988=1,$E988=1),VLOOKUP($C988,Sheet2!$A:$J,6,0),IF($E988=2,INDEX(Sheet2!J:J,MATCH($C988,Sheet2!$A:$A,0)),I987))</f>
        <v>0</v>
      </c>
      <c r="K988" s="31">
        <v>0</v>
      </c>
      <c r="L988" s="31">
        <v>0</v>
      </c>
      <c r="M988" s="31">
        <v>0</v>
      </c>
      <c r="N988" s="27">
        <f>VLOOKUP(B988,Sheet5!$D:$G,3,0)</f>
        <v>38</v>
      </c>
      <c r="O988" s="27">
        <f>VLOOKUP(B988,Sheet5!$D:$G,4,0)</f>
        <v>10</v>
      </c>
      <c r="P988" s="27" t="s">
        <v>56</v>
      </c>
      <c r="Q988" s="27">
        <f>IFERROR(VLOOKUP(R988,Sheet2!V:X,3,FALSE),VLOOKUP(B988,Sheet5!D:H,5,0))</f>
        <v>340020011</v>
      </c>
      <c r="R988" s="27" t="str">
        <f>IF(E988=2,INDEX(Sheet2!P:P,MATCH(C988,Sheet2!A:A,0)),INDEX(Sheet2!AB:AB,MATCH(N988,Sheet2!AA:AA,0)))</f>
        <v>速度强化</v>
      </c>
      <c r="S988" s="27" t="str">
        <f>IF($E988=2,INDEX(Sheet2!Q:Q,MATCH($C988,Sheet2!$A:$A,0)),IF(OR(N988=3,N988=8,N988=13,,N988=38),INDEX(Sheet2!$AC:$AC,MATCH($N988,Sheet2!$AA:$AA,0))&amp;O988,INDEX(Sheet2!$AC:$AC,MATCH($N988,Sheet2!$AA:$AA,0))&amp;(O988/10)&amp;"%"))</f>
        <v>觉醒后基础速度增加10</v>
      </c>
      <c r="T988" s="3" t="str">
        <f>INDEX(Sheet6!G:G,MATCH(B988,Sheet6!A:A,0))</f>
        <v>1210001,40</v>
      </c>
      <c r="U988" s="3">
        <v>1120001</v>
      </c>
      <c r="V988" s="3">
        <f>INDEX(Sheet6!H:H,MATCH(B988,Sheet6!A:A,0))</f>
        <v>14400</v>
      </c>
      <c r="W988" s="23">
        <v>0</v>
      </c>
      <c r="X988" s="3" t="str">
        <f>VLOOKUP(B988,Sheet4!A:N,14,FALSE)</f>
        <v>1210001,36|1210002,18|1210003,18</v>
      </c>
      <c r="Y988" s="23">
        <v>1120001</v>
      </c>
      <c r="Z988" s="23">
        <f t="shared" si="42"/>
        <v>144000</v>
      </c>
      <c r="AA988" s="27" t="str">
        <f>IF($E988=2,INDEX(Sheet2!Q:Q,MATCH($C988,Sheet2!$A:$A,0)),IF(OR(N988=3,N988=8,N988=13,,N988=38),INDEX(Sheet2!$AC:$AC,MATCH($N988,Sheet2!$AA:$AA,0))&amp;O988,INDEX(Sheet2!$AC:$AC,MATCH($N988,Sheet2!$AA:$AA,0))&amp;(O988/10)&amp;"%"))</f>
        <v>觉醒后基础速度增加10</v>
      </c>
    </row>
    <row r="989" spans="1:27">
      <c r="A989" s="23" t="s">
        <v>53</v>
      </c>
      <c r="B989" s="23">
        <f t="shared" si="41"/>
        <v>3604</v>
      </c>
      <c r="C989" s="3">
        <v>36</v>
      </c>
      <c r="D989" s="3">
        <v>4</v>
      </c>
      <c r="E989" s="3">
        <f t="shared" si="52"/>
        <v>1</v>
      </c>
      <c r="F989" s="3">
        <f>IF(AND($D989=1,$E989=1),VLOOKUP($C989,Sheet2!$A:$J,3,0),IF($E989=2,INDEX(Sheet2!G:G,MATCH($C989,Sheet2!$A:$A,0)),F988))</f>
        <v>3601</v>
      </c>
      <c r="G989" s="3">
        <f>IF(AND($D989=1,$E989=1),VLOOKUP($C989,Sheet2!$A:$J,4,0),IF($E989=2,INDEX(Sheet2!H:H,MATCH($C989,Sheet2!$A:$A,0)),G988))</f>
        <v>3602</v>
      </c>
      <c r="H989" s="3">
        <f>IF(AND($D989=1,$E989=1),VLOOKUP($C989,Sheet2!$A:$J,5,0),IF($E989=2,INDEX(Sheet2!I:I,MATCH($C989,Sheet2!$A:$A,0)),H988))</f>
        <v>3603</v>
      </c>
      <c r="I989" s="3">
        <f>IF(AND($D989=1,$E989=1),VLOOKUP($C989,Sheet2!$A:$J,6,0),IF($E989=2,INDEX(Sheet2!J:J,MATCH($C989,Sheet2!$A:$A,0)),I988))</f>
        <v>0</v>
      </c>
      <c r="K989" s="31">
        <v>0</v>
      </c>
      <c r="L989" s="31">
        <v>0</v>
      </c>
      <c r="M989" s="31">
        <v>0</v>
      </c>
      <c r="N989" s="27">
        <f>VLOOKUP(B989,Sheet5!$D:$G,3,0)</f>
        <v>28</v>
      </c>
      <c r="O989" s="27">
        <f>VLOOKUP(B989,Sheet5!$D:$G,4,0)</f>
        <v>32</v>
      </c>
      <c r="P989" s="27" t="s">
        <v>57</v>
      </c>
      <c r="Q989" s="27">
        <f>IFERROR(VLOOKUP(R989,Sheet2!V:X,3,FALSE),VLOOKUP(B989,Sheet5!D:H,5,0))</f>
        <v>340020008</v>
      </c>
      <c r="R989" s="27" t="str">
        <f>IF(E989=2,INDEX(Sheet2!P:P,MATCH(C989,Sheet2!A:A,0)),INDEX(Sheet2!AB:AB,MATCH(N989,Sheet2!AA:AA,0)))</f>
        <v>命中强化</v>
      </c>
      <c r="S989" s="27" t="str">
        <f>IF($E989=2,INDEX(Sheet2!Q:Q,MATCH($C989,Sheet2!$A:$A,0)),IF(OR(N989=3,N989=8,N989=13,,N989=38),INDEX(Sheet2!$AC:$AC,MATCH($N989,Sheet2!$AA:$AA,0))&amp;O989,INDEX(Sheet2!$AC:$AC,MATCH($N989,Sheet2!$AA:$AA,0))&amp;(O989/10)&amp;"%"))</f>
        <v>觉醒后基础效果命中增加3.2%</v>
      </c>
      <c r="T989" s="3" t="str">
        <f>INDEX(Sheet6!G:G,MATCH(B989,Sheet6!A:A,0))</f>
        <v>1210004,20</v>
      </c>
      <c r="U989" s="3">
        <v>1120001</v>
      </c>
      <c r="V989" s="3">
        <f>INDEX(Sheet6!H:H,MATCH(B989,Sheet6!A:A,0))</f>
        <v>21500</v>
      </c>
      <c r="W989" s="23">
        <v>0</v>
      </c>
      <c r="X989" s="3" t="str">
        <f>VLOOKUP(B989,Sheet4!A:N,14,FALSE)</f>
        <v>1210001,56|1210002,28|1210003,28</v>
      </c>
      <c r="Y989" s="23">
        <v>1120001</v>
      </c>
      <c r="Z989" s="23">
        <f t="shared" si="42"/>
        <v>215000</v>
      </c>
      <c r="AA989" s="27" t="str">
        <f>IF($E989=2,INDEX(Sheet2!Q:Q,MATCH($C989,Sheet2!$A:$A,0)),IF(OR(N989=3,N989=8,N989=13,,N989=38),INDEX(Sheet2!$AC:$AC,MATCH($N989,Sheet2!$AA:$AA,0))&amp;O989,INDEX(Sheet2!$AC:$AC,MATCH($N989,Sheet2!$AA:$AA,0))&amp;(O989/10)&amp;"%"))</f>
        <v>觉醒后基础效果命中增加3.2%</v>
      </c>
    </row>
    <row r="990" spans="1:27">
      <c r="A990" s="23" t="s">
        <v>53</v>
      </c>
      <c r="B990" s="23">
        <f t="shared" si="41"/>
        <v>3605</v>
      </c>
      <c r="C990" s="3">
        <v>36</v>
      </c>
      <c r="D990" s="3">
        <v>5</v>
      </c>
      <c r="E990" s="3">
        <f t="shared" si="52"/>
        <v>1</v>
      </c>
      <c r="F990" s="3">
        <f>IF(AND($D990=1,$E990=1),VLOOKUP($C990,Sheet2!$A:$J,3,0),IF($E990=2,INDEX(Sheet2!G:G,MATCH($C990,Sheet2!$A:$A,0)),F989))</f>
        <v>3601</v>
      </c>
      <c r="G990" s="3">
        <f>IF(AND($D990=1,$E990=1),VLOOKUP($C990,Sheet2!$A:$J,4,0),IF($E990=2,INDEX(Sheet2!H:H,MATCH($C990,Sheet2!$A:$A,0)),G989))</f>
        <v>3602</v>
      </c>
      <c r="H990" s="3">
        <f>IF(AND($D990=1,$E990=1),VLOOKUP($C990,Sheet2!$A:$J,5,0),IF($E990=2,INDEX(Sheet2!I:I,MATCH($C990,Sheet2!$A:$A,0)),H989))</f>
        <v>3603</v>
      </c>
      <c r="I990" s="3">
        <f>IF(AND($D990=1,$E990=1),VLOOKUP($C990,Sheet2!$A:$J,6,0),IF($E990=2,INDEX(Sheet2!J:J,MATCH($C990,Sheet2!$A:$A,0)),I989))</f>
        <v>0</v>
      </c>
      <c r="K990" s="31">
        <v>0</v>
      </c>
      <c r="L990" s="31">
        <v>0</v>
      </c>
      <c r="M990" s="31">
        <v>0</v>
      </c>
      <c r="N990" s="27">
        <f>VLOOKUP(B990,Sheet5!$D:$G,3,0)</f>
        <v>13</v>
      </c>
      <c r="O990" s="27">
        <f>VLOOKUP(B990,Sheet5!$D:$G,4,0)</f>
        <v>84</v>
      </c>
      <c r="P990" s="27" t="s">
        <v>58</v>
      </c>
      <c r="Q990" s="27">
        <f>IFERROR(VLOOKUP(R990,Sheet2!V:X,3,FALSE),VLOOKUP(B990,Sheet5!D:H,5,0))</f>
        <v>340020004</v>
      </c>
      <c r="R990" s="27" t="str">
        <f>IF(E990=2,INDEX(Sheet2!P:P,MATCH(C990,Sheet2!A:A,0)),INDEX(Sheet2!AB:AB,MATCH(N990,Sheet2!AA:AA,0)))</f>
        <v>防御强化</v>
      </c>
      <c r="S990" s="27" t="str">
        <f>IF($E990=2,INDEX(Sheet2!Q:Q,MATCH($C990,Sheet2!$A:$A,0)),IF(OR(N990=3,N990=8,N990=13,,N990=38),INDEX(Sheet2!$AC:$AC,MATCH($N990,Sheet2!$AA:$AA,0))&amp;O990,INDEX(Sheet2!$AC:$AC,MATCH($N990,Sheet2!$AA:$AA,0))&amp;(O990/10)&amp;"%"))</f>
        <v>觉醒后基础防御力增加84</v>
      </c>
      <c r="T990" s="3" t="str">
        <f>INDEX(Sheet6!G:G,MATCH(B990,Sheet6!A:A,0))</f>
        <v>1210004,24</v>
      </c>
      <c r="U990" s="3">
        <v>1120001</v>
      </c>
      <c r="V990" s="3">
        <f>INDEX(Sheet6!H:H,MATCH(B990,Sheet6!A:A,0))</f>
        <v>30000</v>
      </c>
      <c r="W990" s="23">
        <v>0</v>
      </c>
      <c r="X990" s="3" t="str">
        <f>VLOOKUP(B990,Sheet4!A:N,14,FALSE)</f>
        <v>1210001,80|1210002,40|1210003,40</v>
      </c>
      <c r="Y990" s="23">
        <v>1120001</v>
      </c>
      <c r="Z990" s="23">
        <f t="shared" si="42"/>
        <v>300000</v>
      </c>
      <c r="AA990" s="27" t="str">
        <f>IF($E990=2,INDEX(Sheet2!Q:Q,MATCH($C990,Sheet2!$A:$A,0)),IF(OR(N990=3,N990=8,N990=13,,N990=38),INDEX(Sheet2!$AC:$AC,MATCH($N990,Sheet2!$AA:$AA,0))&amp;O990,INDEX(Sheet2!$AC:$AC,MATCH($N990,Sheet2!$AA:$AA,0))&amp;(O990/10)&amp;"%"))</f>
        <v>觉醒后基础防御力增加84</v>
      </c>
    </row>
    <row r="991" spans="1:27">
      <c r="A991" s="23" t="s">
        <v>53</v>
      </c>
      <c r="B991" s="23">
        <f t="shared" si="41"/>
        <v>3606</v>
      </c>
      <c r="C991" s="3">
        <v>36</v>
      </c>
      <c r="D991" s="3">
        <v>6</v>
      </c>
      <c r="E991" s="3">
        <f t="shared" si="52"/>
        <v>1</v>
      </c>
      <c r="F991" s="3">
        <f>IF(AND($D991=1,$E991=1),VLOOKUP($C991,Sheet2!$A:$J,3,0),IF($E991=2,INDEX(Sheet2!G:G,MATCH($C991,Sheet2!$A:$A,0)),F990))</f>
        <v>3601</v>
      </c>
      <c r="G991" s="3">
        <f>IF(AND($D991=1,$E991=1),VLOOKUP($C991,Sheet2!$A:$J,4,0),IF($E991=2,INDEX(Sheet2!H:H,MATCH($C991,Sheet2!$A:$A,0)),G990))</f>
        <v>3602</v>
      </c>
      <c r="H991" s="3">
        <f>IF(AND($D991=1,$E991=1),VLOOKUP($C991,Sheet2!$A:$J,5,0),IF($E991=2,INDEX(Sheet2!I:I,MATCH($C991,Sheet2!$A:$A,0)),H990))</f>
        <v>3603</v>
      </c>
      <c r="I991" s="3">
        <f>IF(AND($D991=1,$E991=1),VLOOKUP($C991,Sheet2!$A:$J,6,0),IF($E991=2,INDEX(Sheet2!J:J,MATCH($C991,Sheet2!$A:$A,0)),I990))</f>
        <v>0</v>
      </c>
      <c r="K991" s="31">
        <v>0</v>
      </c>
      <c r="L991" s="31">
        <v>0</v>
      </c>
      <c r="M991" s="31">
        <v>0</v>
      </c>
      <c r="N991" s="27">
        <f>VLOOKUP(B991,Sheet5!$D:$G,3,0)</f>
        <v>3</v>
      </c>
      <c r="O991" s="27">
        <f>VLOOKUP(B991,Sheet5!$D:$G,4,0)</f>
        <v>768</v>
      </c>
      <c r="P991" s="27" t="s">
        <v>59</v>
      </c>
      <c r="Q991" s="27">
        <f>IFERROR(VLOOKUP(R991,Sheet2!V:X,3,FALSE),VLOOKUP(B991,Sheet5!D:H,5,0))</f>
        <v>340020010</v>
      </c>
      <c r="R991" s="27" t="str">
        <f>IF(E991=2,INDEX(Sheet2!P:P,MATCH(C991,Sheet2!A:A,0)),INDEX(Sheet2!AB:AB,MATCH(N991,Sheet2!AA:AA,0)))</f>
        <v>生命强化</v>
      </c>
      <c r="S991" s="27" t="str">
        <f>IF($E991=2,INDEX(Sheet2!Q:Q,MATCH($C991,Sheet2!$A:$A,0)),IF(OR(N991=3,N991=8,N991=13,,N991=38),INDEX(Sheet2!$AC:$AC,MATCH($N991,Sheet2!$AA:$AA,0))&amp;O991,INDEX(Sheet2!$AC:$AC,MATCH($N991,Sheet2!$AA:$AA,0))&amp;(O991/10)&amp;"%"))</f>
        <v>觉醒后基础生命上限增加768</v>
      </c>
      <c r="T991" s="3" t="str">
        <f>INDEX(Sheet6!G:G,MATCH(B991,Sheet6!A:A,0))</f>
        <v>1210004,28</v>
      </c>
      <c r="U991" s="3">
        <v>1120001</v>
      </c>
      <c r="V991" s="3">
        <f>INDEX(Sheet6!H:H,MATCH(B991,Sheet6!A:A,0))</f>
        <v>41200</v>
      </c>
      <c r="W991" s="23">
        <v>0</v>
      </c>
      <c r="X991" s="3" t="str">
        <f>VLOOKUP(B991,Sheet4!A:N,14,FALSE)</f>
        <v>1210001,108|1210002,54|1210003,54</v>
      </c>
      <c r="Y991" s="23">
        <v>1120001</v>
      </c>
      <c r="Z991" s="23">
        <f t="shared" si="42"/>
        <v>412000</v>
      </c>
      <c r="AA991" s="27" t="str">
        <f>IF($E991=2,INDEX(Sheet2!Q:Q,MATCH($C991,Sheet2!$A:$A,0)),IF(OR(N991=3,N991=8,N991=13,,N991=38),INDEX(Sheet2!$AC:$AC,MATCH($N991,Sheet2!$AA:$AA,0))&amp;O991,INDEX(Sheet2!$AC:$AC,MATCH($N991,Sheet2!$AA:$AA,0))&amp;(O991/10)&amp;"%"))</f>
        <v>觉醒后基础生命上限增加768</v>
      </c>
    </row>
    <row r="992" spans="1:27">
      <c r="A992" s="23" t="s">
        <v>53</v>
      </c>
      <c r="B992" s="23">
        <f t="shared" si="41"/>
        <v>3607</v>
      </c>
      <c r="C992" s="3">
        <v>36</v>
      </c>
      <c r="D992" s="3">
        <v>7</v>
      </c>
      <c r="E992" s="3">
        <f t="shared" si="52"/>
        <v>2</v>
      </c>
      <c r="F992" s="3">
        <f>IF(AND($D992=1,$E992=1),VLOOKUP($C992,Sheet2!$A:$J,3,0),IF($E992=2,INDEX(Sheet2!G:G,MATCH($C992,Sheet2!$A:$A,0)),F991))</f>
        <v>3601</v>
      </c>
      <c r="G992" s="3">
        <f>IF(AND($D992=1,$E992=1),VLOOKUP($C992,Sheet2!$A:$J,4,0),IF($E992=2,INDEX(Sheet2!H:H,MATCH($C992,Sheet2!$A:$A,0)),G991))</f>
        <v>3605</v>
      </c>
      <c r="H992" s="3">
        <f>IF(AND($D992=1,$E992=1),VLOOKUP($C992,Sheet2!$A:$J,5,0),IF($E992=2,INDEX(Sheet2!I:I,MATCH($C992,Sheet2!$A:$A,0)),H991))</f>
        <v>3603</v>
      </c>
      <c r="I992" s="3">
        <f>IF(AND($D992=1,$E992=1),VLOOKUP($C992,Sheet2!$A:$J,6,0),IF($E992=2,INDEX(Sheet2!J:J,MATCH($C992,Sheet2!$A:$A,0)),I991))</f>
        <v>0</v>
      </c>
      <c r="K992" s="31">
        <v>0</v>
      </c>
      <c r="L992" s="31">
        <v>0</v>
      </c>
      <c r="M992" s="31">
        <v>0</v>
      </c>
      <c r="N992" s="27">
        <f>VLOOKUP(B992,Sheet5!$D:$G,3,0)</f>
        <v>0</v>
      </c>
      <c r="O992" s="27">
        <f>VLOOKUP(B992,Sheet5!$D:$G,4,0)</f>
        <v>0</v>
      </c>
      <c r="P992" s="27" t="s">
        <v>60</v>
      </c>
      <c r="Q992" s="27">
        <f>IFERROR(VLOOKUP(R992,Sheet2!V:X,3,FALSE),VLOOKUP(B992,Sheet5!D:H,5,0))</f>
        <v>311003602</v>
      </c>
      <c r="R992" s="27" t="str">
        <f>IF(E992=2,INDEX(Sheet2!P:P,MATCH(C992,Sheet2!A:A,0)),INDEX(Sheet2!AB:AB,MATCH(N992,Sheet2!AA:AA,0)))</f>
        <v>武器切换(觉醒)</v>
      </c>
      <c r="S992" s="27" t="s">
        <v>2380</v>
      </c>
      <c r="T992" s="3" t="str">
        <f>INDEX(Sheet6!G:G,MATCH(B992,Sheet6!A:A,0))</f>
        <v>1210007,12</v>
      </c>
      <c r="U992" s="3">
        <v>1120001</v>
      </c>
      <c r="V992" s="3">
        <f>INDEX(Sheet6!H:H,MATCH(B992,Sheet6!A:A,0))</f>
        <v>55600</v>
      </c>
      <c r="W992" s="23">
        <v>0</v>
      </c>
      <c r="X992" s="3" t="str">
        <f>VLOOKUP(B992,Sheet4!A:N,14,FALSE)</f>
        <v>1210001,140|1210002,70|1210003,70</v>
      </c>
      <c r="Y992" s="23">
        <v>1120001</v>
      </c>
      <c r="Z992" s="23">
        <f t="shared" si="42"/>
        <v>556000</v>
      </c>
      <c r="AA992" s="27" t="str">
        <f>IF($E992=2,INDEX(Sheet2!Q:Q,MATCH($C992,Sheet2!$A:$A,0)),IF(OR(N992=3,N992=8,N992=13,,N992=38),INDEX(Sheet2!$AC:$AC,MATCH($N992,Sheet2!$AA:$AA,0))&amp;O992,INDEX(Sheet2!$AC:$AC,MATCH($N992,Sheet2!$AA:$AA,0))&amp;(O992/10)&amp;"%"))</f>
        <v>当防毒面具使用&lt;color=#e56000&gt;绳子束缚&lt;/color&gt;困住敌人时，技能&lt;color=#e56000&gt;重拳挥击&lt;/color&gt;会被&lt;color=#f2b600&gt;手枪射击&lt;/color&gt;替换。\n手枪射击：使用腰间的左轮射击1名敌人，对敌人造成攻击力&lt;color=#e56000&gt;120%&lt;/color&gt;的伤害，并使敌人降低10%抵抗，被困住的敌人受到伤害提高25%</v>
      </c>
    </row>
    <row r="993" spans="1:27">
      <c r="A993" s="23" t="s">
        <v>53</v>
      </c>
      <c r="B993" s="23">
        <f t="shared" ref="B993:B1013" si="54">C993*100+D993</f>
        <v>3608</v>
      </c>
      <c r="C993" s="3">
        <v>36</v>
      </c>
      <c r="D993" s="3">
        <v>8</v>
      </c>
      <c r="E993" s="3">
        <f t="shared" si="52"/>
        <v>1</v>
      </c>
      <c r="F993" s="3">
        <f>IF(AND($D993=1,$E993=1),VLOOKUP($C993,Sheet2!$A:$J,3,0),IF($E993=2,INDEX(Sheet2!G:G,MATCH($C993,Sheet2!$A:$A,0)),F992))</f>
        <v>3601</v>
      </c>
      <c r="G993" s="3">
        <f>IF(AND($D993=1,$E993=1),VLOOKUP($C993,Sheet2!$A:$J,4,0),IF($E993=2,INDEX(Sheet2!H:H,MATCH($C993,Sheet2!$A:$A,0)),G992))</f>
        <v>3605</v>
      </c>
      <c r="H993" s="3">
        <f>IF(AND($D993=1,$E993=1),VLOOKUP($C993,Sheet2!$A:$J,5,0),IF($E993=2,INDEX(Sheet2!I:I,MATCH($C993,Sheet2!$A:$A,0)),H992))</f>
        <v>3603</v>
      </c>
      <c r="I993" s="3">
        <f>IF(AND($D993=1,$E993=1),VLOOKUP($C993,Sheet2!$A:$J,6,0),IF($E993=2,INDEX(Sheet2!J:J,MATCH($C993,Sheet2!$A:$A,0)),I992))</f>
        <v>0</v>
      </c>
      <c r="K993" s="31">
        <v>0</v>
      </c>
      <c r="L993" s="31">
        <v>0</v>
      </c>
      <c r="M993" s="31">
        <v>0</v>
      </c>
      <c r="N993" s="27">
        <f>VLOOKUP(B993,Sheet5!$D:$G,3,0)</f>
        <v>13</v>
      </c>
      <c r="O993" s="27">
        <f>VLOOKUP(B993,Sheet5!$D:$G,4,0)</f>
        <v>42</v>
      </c>
      <c r="P993" s="27" t="s">
        <v>54</v>
      </c>
      <c r="Q993" s="27">
        <f>IFERROR(VLOOKUP(R993,Sheet2!V:X,3,FALSE),VLOOKUP(B993,Sheet5!D:H,5,0))</f>
        <v>340020005</v>
      </c>
      <c r="R993" s="27" t="str">
        <f>IF($E993=2,INDEX(Sheet2!P:P,MATCH($C993,Sheet2!$A:$A,0)),INDEX(Sheet2!$AB:$AB,MATCH($N993,Sheet2!$AA:$AA,0)))</f>
        <v>防御强化</v>
      </c>
      <c r="S993" s="27" t="str">
        <f>IF($E993=2,INDEX(Sheet2!Q:Q,MATCH($C993,Sheet2!$A:$A,0)),IF(OR(N993=3,N993=8,N993=13,,N993=38),INDEX(Sheet2!$AC:$AC,MATCH($N993,Sheet2!$AA:$AA,0))&amp;O993,INDEX(Sheet2!$AC:$AC,MATCH($N993,Sheet2!$AA:$AA,0))&amp;(O993/10)&amp;"%"))</f>
        <v>觉醒后基础防御力增加42</v>
      </c>
      <c r="T993" s="3" t="str">
        <f>INDEX(Sheet6!G:G,MATCH(B993,Sheet6!A:A,0))</f>
        <v>1210007,4|1430003,1</v>
      </c>
      <c r="U993" s="3">
        <v>1120001</v>
      </c>
      <c r="V993" s="3">
        <f>INDEX(Sheet6!H:H,MATCH(B993,Sheet6!A:A,0))</f>
        <v>12450</v>
      </c>
      <c r="W993" s="23">
        <v>0</v>
      </c>
      <c r="X993" s="3" t="s">
        <v>1375</v>
      </c>
      <c r="Y993" s="23">
        <v>1120001</v>
      </c>
      <c r="Z993" s="23">
        <v>66000</v>
      </c>
      <c r="AA993" s="27" t="str">
        <f>IF($E993=2,INDEX(Sheet2!Q:Q,MATCH($C993,Sheet2!$A:$A,0)),IF(OR(N993=3,N993=8,N993=13,,N993=38),INDEX(Sheet2!$AC:$AC,MATCH($N993,Sheet2!$AA:$AA,0))&amp;O993,INDEX(Sheet2!$AC:$AC,MATCH($N993,Sheet2!$AA:$AA,0))&amp;(O993/10)&amp;"%"))</f>
        <v>觉醒后基础防御力增加42</v>
      </c>
    </row>
    <row r="994" spans="1:27">
      <c r="A994" s="23" t="s">
        <v>53</v>
      </c>
      <c r="B994" s="23">
        <f t="shared" si="54"/>
        <v>3609</v>
      </c>
      <c r="C994" s="3">
        <v>36</v>
      </c>
      <c r="D994" s="3">
        <v>9</v>
      </c>
      <c r="E994" s="3">
        <f t="shared" si="52"/>
        <v>1</v>
      </c>
      <c r="F994" s="3">
        <f>IF(AND($D994=1,$E994=1),VLOOKUP($C994,Sheet2!$A:$J,3,0),IF($E994=2,INDEX(Sheet2!G:G,MATCH($C994,Sheet2!$A:$A,0)),F993))</f>
        <v>3601</v>
      </c>
      <c r="G994" s="3">
        <f>IF(AND($D994=1,$E994=1),VLOOKUP($C994,Sheet2!$A:$J,4,0),IF($E994=2,INDEX(Sheet2!H:H,MATCH($C994,Sheet2!$A:$A,0)),G993))</f>
        <v>3605</v>
      </c>
      <c r="H994" s="3">
        <f>IF(AND($D994=1,$E994=1),VLOOKUP($C994,Sheet2!$A:$J,5,0),IF($E994=2,INDEX(Sheet2!I:I,MATCH($C994,Sheet2!$A:$A,0)),H993))</f>
        <v>3603</v>
      </c>
      <c r="I994" s="3">
        <f>IF(AND($D994=1,$E994=1),VLOOKUP($C994,Sheet2!$A:$J,6,0),IF($E994=2,INDEX(Sheet2!J:J,MATCH($C994,Sheet2!$A:$A,0)),I993))</f>
        <v>0</v>
      </c>
      <c r="K994" s="31">
        <v>0</v>
      </c>
      <c r="L994" s="31">
        <v>0</v>
      </c>
      <c r="M994" s="31">
        <v>0</v>
      </c>
      <c r="N994" s="27">
        <f>VLOOKUP(B994,Sheet5!$D:$G,3,0)</f>
        <v>3</v>
      </c>
      <c r="O994" s="27">
        <f>VLOOKUP(B994,Sheet5!$D:$G,4,0)</f>
        <v>384</v>
      </c>
      <c r="P994" s="27" t="s">
        <v>55</v>
      </c>
      <c r="Q994" s="27">
        <f>IFERROR(VLOOKUP(R994,Sheet2!V:X,3,FALSE),VLOOKUP(B994,Sheet5!D:H,5,0))</f>
        <v>340020009</v>
      </c>
      <c r="R994" s="27" t="str">
        <f>IF(E994=2,INDEX(Sheet2!P:P,MATCH(C994,Sheet2!A:A,0)),INDEX(Sheet2!AB:AB,MATCH(N994,Sheet2!AA:AA,0)))</f>
        <v>生命强化</v>
      </c>
      <c r="S994" s="27" t="str">
        <f>IF($E994=2,INDEX(Sheet2!Q:Q,MATCH($C994,Sheet2!$A:$A,0)),IF(OR(N994=3,N994=8,N994=13,,N994=38),INDEX(Sheet2!$AC:$AC,MATCH($N994,Sheet2!$AA:$AA,0))&amp;O994,INDEX(Sheet2!$AC:$AC,MATCH($N994,Sheet2!$AA:$AA,0))&amp;(O994/10)&amp;"%"))</f>
        <v>觉醒后基础生命上限增加384</v>
      </c>
      <c r="T994" s="3" t="str">
        <f>INDEX(Sheet6!G:G,MATCH(B994,Sheet6!A:A,0))</f>
        <v>1210007,5|1430003,2</v>
      </c>
      <c r="U994" s="3">
        <v>1120001</v>
      </c>
      <c r="V994" s="3">
        <f>INDEX(Sheet6!H:H,MATCH(B994,Sheet6!A:A,0))</f>
        <v>14400</v>
      </c>
      <c r="W994" s="23">
        <v>0</v>
      </c>
      <c r="X994" s="3" t="s">
        <v>1309</v>
      </c>
      <c r="Y994" s="23">
        <v>1120001</v>
      </c>
      <c r="Z994" s="23">
        <v>76000</v>
      </c>
      <c r="AA994" s="27" t="str">
        <f>IF($E994=2,INDEX(Sheet2!Q:Q,MATCH($C994,Sheet2!$A:$A,0)),IF(OR(N994=3,N994=8,N994=13,,N994=38),INDEX(Sheet2!$AC:$AC,MATCH($N994,Sheet2!$AA:$AA,0))&amp;O994,INDEX(Sheet2!$AC:$AC,MATCH($N994,Sheet2!$AA:$AA,0))&amp;(O994/10)&amp;"%"))</f>
        <v>觉醒后基础生命上限增加384</v>
      </c>
    </row>
    <row r="995" spans="1:27">
      <c r="A995" s="23" t="s">
        <v>53</v>
      </c>
      <c r="B995" s="23">
        <f t="shared" si="54"/>
        <v>3610</v>
      </c>
      <c r="C995" s="3">
        <v>36</v>
      </c>
      <c r="D995" s="3">
        <v>10</v>
      </c>
      <c r="E995" s="3">
        <f t="shared" si="52"/>
        <v>1</v>
      </c>
      <c r="F995" s="3">
        <f>IF(AND($D995=1,$E995=1),VLOOKUP($C995,Sheet2!$A:$J,3,0),IF($E995=2,INDEX(Sheet2!G:G,MATCH($C995,Sheet2!$A:$A,0)),F994))</f>
        <v>3601</v>
      </c>
      <c r="G995" s="3">
        <f>IF(AND($D995=1,$E995=1),VLOOKUP($C995,Sheet2!$A:$J,4,0),IF($E995=2,INDEX(Sheet2!H:H,MATCH($C995,Sheet2!$A:$A,0)),G994))</f>
        <v>3605</v>
      </c>
      <c r="H995" s="3">
        <f>IF(AND($D995=1,$E995=1),VLOOKUP($C995,Sheet2!$A:$J,5,0),IF($E995=2,INDEX(Sheet2!I:I,MATCH($C995,Sheet2!$A:$A,0)),H994))</f>
        <v>3603</v>
      </c>
      <c r="I995" s="3">
        <f>IF(AND($D995=1,$E995=1),VLOOKUP($C995,Sheet2!$A:$J,6,0),IF($E995=2,INDEX(Sheet2!J:J,MATCH($C995,Sheet2!$A:$A,0)),I994))</f>
        <v>0</v>
      </c>
      <c r="K995" s="31">
        <v>0</v>
      </c>
      <c r="L995" s="31">
        <v>0</v>
      </c>
      <c r="M995" s="31">
        <v>0</v>
      </c>
      <c r="N995" s="27">
        <f>VLOOKUP(B995,Sheet5!$D:$G,3,0)</f>
        <v>13</v>
      </c>
      <c r="O995" s="27">
        <f>VLOOKUP(B995,Sheet5!$D:$G,4,0)</f>
        <v>42</v>
      </c>
      <c r="P995" s="27" t="s">
        <v>56</v>
      </c>
      <c r="Q995" s="27">
        <f>IFERROR(VLOOKUP(R995,Sheet2!V:X,3,FALSE),VLOOKUP(B995,Sheet5!D:H,5,0))</f>
        <v>340020005</v>
      </c>
      <c r="R995" s="27" t="str">
        <f>IF(E995=2,INDEX(Sheet2!P:P,MATCH(C995,Sheet2!A:A,0)),INDEX(Sheet2!AB:AB,MATCH(N995,Sheet2!AA:AA,0)))</f>
        <v>防御强化</v>
      </c>
      <c r="S995" s="27" t="str">
        <f>IF($E995=2,INDEX(Sheet2!Q:Q,MATCH($C995,Sheet2!$A:$A,0)),IF(OR(N995=3,N995=8,N995=13,,N995=38),INDEX(Sheet2!$AC:$AC,MATCH($N995,Sheet2!$AA:$AA,0))&amp;O995,INDEX(Sheet2!$AC:$AC,MATCH($N995,Sheet2!$AA:$AA,0))&amp;(O995/10)&amp;"%"))</f>
        <v>觉醒后基础防御力增加42</v>
      </c>
      <c r="T995" s="3" t="str">
        <f>INDEX(Sheet6!G:G,MATCH(B995,Sheet6!A:A,0))</f>
        <v>1210007,7|1430003,3</v>
      </c>
      <c r="U995" s="3">
        <v>1120001</v>
      </c>
      <c r="V995" s="3">
        <f>INDEX(Sheet6!H:H,MATCH(B995,Sheet6!A:A,0))</f>
        <v>21600</v>
      </c>
      <c r="W995" s="23">
        <v>0</v>
      </c>
      <c r="X995" s="3" t="s">
        <v>1376</v>
      </c>
      <c r="Y995" s="23">
        <v>1120001</v>
      </c>
      <c r="Z995" s="23">
        <v>115000</v>
      </c>
      <c r="AA995" s="27" t="str">
        <f>IF($E995=2,INDEX(Sheet2!Q:Q,MATCH($C995,Sheet2!$A:$A,0)),IF(OR(N995=3,N995=8,N995=13,,N995=38),INDEX(Sheet2!$AC:$AC,MATCH($N995,Sheet2!$AA:$AA,0))&amp;O995,INDEX(Sheet2!$AC:$AC,MATCH($N995,Sheet2!$AA:$AA,0))&amp;(O995/10)&amp;"%"))</f>
        <v>觉醒后基础防御力增加42</v>
      </c>
    </row>
    <row r="996" spans="1:27">
      <c r="A996" s="23" t="s">
        <v>53</v>
      </c>
      <c r="B996" s="23">
        <f t="shared" si="54"/>
        <v>3611</v>
      </c>
      <c r="C996" s="3">
        <v>36</v>
      </c>
      <c r="D996" s="3">
        <v>11</v>
      </c>
      <c r="E996" s="3">
        <f t="shared" si="52"/>
        <v>1</v>
      </c>
      <c r="F996" s="3">
        <f>IF(AND($D996=1,$E996=1),VLOOKUP($C996,Sheet2!$A:$J,3,0),IF($E996=2,INDEX(Sheet2!G:G,MATCH($C996,Sheet2!$A:$A,0)),F995))</f>
        <v>3601</v>
      </c>
      <c r="G996" s="3">
        <f>IF(AND($D996=1,$E996=1),VLOOKUP($C996,Sheet2!$A:$J,4,0),IF($E996=2,INDEX(Sheet2!H:H,MATCH($C996,Sheet2!$A:$A,0)),G995))</f>
        <v>3605</v>
      </c>
      <c r="H996" s="3">
        <f>IF(AND($D996=1,$E996=1),VLOOKUP($C996,Sheet2!$A:$J,5,0),IF($E996=2,INDEX(Sheet2!I:I,MATCH($C996,Sheet2!$A:$A,0)),H995))</f>
        <v>3603</v>
      </c>
      <c r="I996" s="3">
        <f>IF(AND($D996=1,$E996=1),VLOOKUP($C996,Sheet2!$A:$J,6,0),IF($E996=2,INDEX(Sheet2!J:J,MATCH($C996,Sheet2!$A:$A,0)),I995))</f>
        <v>0</v>
      </c>
      <c r="K996" s="31">
        <v>0</v>
      </c>
      <c r="L996" s="31">
        <v>0</v>
      </c>
      <c r="M996" s="31">
        <v>0</v>
      </c>
      <c r="N996" s="27">
        <f>VLOOKUP(B996,Sheet5!$D:$G,3,0)</f>
        <v>28</v>
      </c>
      <c r="O996" s="27">
        <f>VLOOKUP(B996,Sheet5!$D:$G,4,0)</f>
        <v>32</v>
      </c>
      <c r="P996" s="27" t="s">
        <v>57</v>
      </c>
      <c r="Q996" s="27">
        <f>IFERROR(VLOOKUP(R996,Sheet2!V:X,3,FALSE),VLOOKUP(B996,Sheet5!D:H,5,0))</f>
        <v>340020008</v>
      </c>
      <c r="R996" s="27" t="str">
        <f>IF(E996=2,INDEX(Sheet2!P:P,MATCH(C996,Sheet2!A:A,0)),INDEX(Sheet2!AB:AB,MATCH(N996,Sheet2!AA:AA,0)))</f>
        <v>命中强化</v>
      </c>
      <c r="S996" s="27" t="str">
        <f>IF($E996=2,INDEX(Sheet2!Q:Q,MATCH($C996,Sheet2!$A:$A,0)),IF(OR(N996=3,N996=8,N996=13,,N996=38),INDEX(Sheet2!$AC:$AC,MATCH($N996,Sheet2!$AA:$AA,0))&amp;O996,INDEX(Sheet2!$AC:$AC,MATCH($N996,Sheet2!$AA:$AA,0))&amp;(O996/10)&amp;"%"))</f>
        <v>觉醒后基础效果命中增加3.2%</v>
      </c>
      <c r="T996" s="3" t="str">
        <f>INDEX(Sheet6!G:G,MATCH(B996,Sheet6!A:A,0))</f>
        <v>1210007,10|1430003,4</v>
      </c>
      <c r="U996" s="3">
        <v>1120001</v>
      </c>
      <c r="V996" s="3">
        <f>INDEX(Sheet6!H:H,MATCH(B996,Sheet6!A:A,0))</f>
        <v>32250</v>
      </c>
      <c r="W996" s="23">
        <v>0</v>
      </c>
      <c r="X996" s="3" t="s">
        <v>1377</v>
      </c>
      <c r="Y996" s="23">
        <v>1120001</v>
      </c>
      <c r="Z996" s="23">
        <v>172000</v>
      </c>
      <c r="AA996" s="27" t="str">
        <f>IF($E996=2,INDEX(Sheet2!Q:Q,MATCH($C996,Sheet2!$A:$A,0)),IF(OR(N996=3,N996=8,N996=13,,N996=38),INDEX(Sheet2!$AC:$AC,MATCH($N996,Sheet2!$AA:$AA,0))&amp;O996,INDEX(Sheet2!$AC:$AC,MATCH($N996,Sheet2!$AA:$AA,0))&amp;(O996/10)&amp;"%"))</f>
        <v>觉醒后基础效果命中增加3.2%</v>
      </c>
    </row>
    <row r="997" spans="1:27">
      <c r="A997" s="23" t="s">
        <v>53</v>
      </c>
      <c r="B997" s="23">
        <f t="shared" si="54"/>
        <v>3612</v>
      </c>
      <c r="C997" s="3">
        <v>36</v>
      </c>
      <c r="D997" s="3">
        <v>12</v>
      </c>
      <c r="E997" s="3">
        <f t="shared" si="52"/>
        <v>1</v>
      </c>
      <c r="F997" s="3">
        <f>IF(AND($D997=1,$E997=1),VLOOKUP($C997,Sheet2!$A:$J,3,0),IF($E997=2,INDEX(Sheet2!G:G,MATCH($C997,Sheet2!$A:$A,0)),F996))</f>
        <v>3601</v>
      </c>
      <c r="G997" s="3">
        <f>IF(AND($D997=1,$E997=1),VLOOKUP($C997,Sheet2!$A:$J,4,0),IF($E997=2,INDEX(Sheet2!H:H,MATCH($C997,Sheet2!$A:$A,0)),G996))</f>
        <v>3605</v>
      </c>
      <c r="H997" s="3">
        <f>IF(AND($D997=1,$E997=1),VLOOKUP($C997,Sheet2!$A:$J,5,0),IF($E997=2,INDEX(Sheet2!I:I,MATCH($C997,Sheet2!$A:$A,0)),H996))</f>
        <v>3603</v>
      </c>
      <c r="I997" s="3">
        <f>IF(AND($D997=1,$E997=1),VLOOKUP($C997,Sheet2!$A:$J,6,0),IF($E997=2,INDEX(Sheet2!J:J,MATCH($C997,Sheet2!$A:$A,0)),I996))</f>
        <v>0</v>
      </c>
      <c r="K997" s="31">
        <v>0</v>
      </c>
      <c r="L997" s="31">
        <v>0</v>
      </c>
      <c r="M997" s="31">
        <v>0</v>
      </c>
      <c r="N997" s="27">
        <f>VLOOKUP(B997,Sheet5!$D:$G,3,0)</f>
        <v>13</v>
      </c>
      <c r="O997" s="27">
        <f>VLOOKUP(B997,Sheet5!$D:$G,4,0)</f>
        <v>84</v>
      </c>
      <c r="P997" s="27" t="s">
        <v>58</v>
      </c>
      <c r="Q997" s="27">
        <f>IFERROR(VLOOKUP(R997,Sheet2!V:X,3,FALSE),VLOOKUP(B997,Sheet5!D:H,5,0))</f>
        <v>340020004</v>
      </c>
      <c r="R997" s="27" t="str">
        <f>IF(E997=2,INDEX(Sheet2!P:P,MATCH(C997,Sheet2!A:A,0)),INDEX(Sheet2!AB:AB,MATCH(N997,Sheet2!AA:AA,0)))</f>
        <v>防御强化</v>
      </c>
      <c r="S997" s="27" t="str">
        <f>IF($E997=2,INDEX(Sheet2!Q:Q,MATCH($C997,Sheet2!$A:$A,0)),IF(OR(N997=3,N997=8,N997=13,,N997=38),INDEX(Sheet2!$AC:$AC,MATCH($N997,Sheet2!$AA:$AA,0))&amp;O997,INDEX(Sheet2!$AC:$AC,MATCH($N997,Sheet2!$AA:$AA,0))&amp;(O997/10)&amp;"%"))</f>
        <v>觉醒后基础防御力增加84</v>
      </c>
      <c r="T997" s="3" t="str">
        <f>INDEX(Sheet6!G:G,MATCH(B997,Sheet6!A:A,0))</f>
        <v>1210007,12|1430003,5</v>
      </c>
      <c r="U997" s="3">
        <v>1120001</v>
      </c>
      <c r="V997" s="3">
        <f>INDEX(Sheet6!H:H,MATCH(B997,Sheet6!A:A,0))</f>
        <v>45000</v>
      </c>
      <c r="W997" s="23">
        <v>0</v>
      </c>
      <c r="X997" s="3" t="s">
        <v>1378</v>
      </c>
      <c r="Y997" s="23">
        <v>1120001</v>
      </c>
      <c r="Z997" s="23">
        <v>240000</v>
      </c>
      <c r="AA997" s="27" t="str">
        <f>IF($E997=2,INDEX(Sheet2!Q:Q,MATCH($C997,Sheet2!$A:$A,0)),IF(OR(N997=3,N997=8,N997=13,,N997=38),INDEX(Sheet2!$AC:$AC,MATCH($N997,Sheet2!$AA:$AA,0))&amp;O997,INDEX(Sheet2!$AC:$AC,MATCH($N997,Sheet2!$AA:$AA,0))&amp;(O997/10)&amp;"%"))</f>
        <v>觉醒后基础防御力增加84</v>
      </c>
    </row>
    <row r="998" spans="1:27">
      <c r="A998" s="23" t="s">
        <v>53</v>
      </c>
      <c r="B998" s="23">
        <f t="shared" si="54"/>
        <v>3613</v>
      </c>
      <c r="C998" s="3">
        <v>36</v>
      </c>
      <c r="D998" s="3">
        <v>13</v>
      </c>
      <c r="E998" s="3">
        <f t="shared" si="52"/>
        <v>1</v>
      </c>
      <c r="F998" s="3">
        <f>IF(AND($D998=1,$E998=1),VLOOKUP($C998,Sheet2!$A:$J,3,0),IF($E998=2,INDEX(Sheet2!G:G,MATCH($C998,Sheet2!$A:$A,0)),F997))</f>
        <v>3601</v>
      </c>
      <c r="G998" s="3">
        <f>IF(AND($D998=1,$E998=1),VLOOKUP($C998,Sheet2!$A:$J,4,0),IF($E998=2,INDEX(Sheet2!H:H,MATCH($C998,Sheet2!$A:$A,0)),G997))</f>
        <v>3605</v>
      </c>
      <c r="H998" s="3">
        <f>IF(AND($D998=1,$E998=1),VLOOKUP($C998,Sheet2!$A:$J,5,0),IF($E998=2,INDEX(Sheet2!I:I,MATCH($C998,Sheet2!$A:$A,0)),H997))</f>
        <v>3603</v>
      </c>
      <c r="I998" s="3">
        <f>IF(AND($D998=1,$E998=1),VLOOKUP($C998,Sheet2!$A:$J,6,0),IF($E998=2,INDEX(Sheet2!J:J,MATCH($C998,Sheet2!$A:$A,0)),I997))</f>
        <v>0</v>
      </c>
      <c r="K998" s="31">
        <v>0</v>
      </c>
      <c r="L998" s="31">
        <v>0</v>
      </c>
      <c r="M998" s="31">
        <v>0</v>
      </c>
      <c r="N998" s="27">
        <f>VLOOKUP(B998,Sheet5!$D:$G,3,0)</f>
        <v>3</v>
      </c>
      <c r="O998" s="27">
        <f>VLOOKUP(B998,Sheet5!$D:$G,4,0)</f>
        <v>768</v>
      </c>
      <c r="P998" s="27" t="s">
        <v>59</v>
      </c>
      <c r="Q998" s="27">
        <f>IFERROR(VLOOKUP(R998,Sheet2!V:X,3,FALSE),VLOOKUP(B998,Sheet5!D:H,5,0))</f>
        <v>340020010</v>
      </c>
      <c r="R998" s="27" t="str">
        <f>IF(E998=2,INDEX(Sheet2!P:P,MATCH(C998,Sheet2!A:A,0)),INDEX(Sheet2!AB:AB,MATCH(N998,Sheet2!AA:AA,0)))</f>
        <v>生命强化</v>
      </c>
      <c r="S998" s="27" t="str">
        <f>IF($E998=2,INDEX(Sheet2!Q:Q,MATCH($C998,Sheet2!$A:$A,0)),IF(OR(N998=3,N998=8,N998=13,,N998=38),INDEX(Sheet2!$AC:$AC,MATCH($N998,Sheet2!$AA:$AA,0))&amp;O998,INDEX(Sheet2!$AC:$AC,MATCH($N998,Sheet2!$AA:$AA,0))&amp;(O998/10)&amp;"%"))</f>
        <v>觉醒后基础生命上限增加768</v>
      </c>
      <c r="T998" s="3" t="str">
        <f>INDEX(Sheet6!G:G,MATCH(B998,Sheet6!A:A,0))</f>
        <v>1210007,14|1430003,6</v>
      </c>
      <c r="U998" s="3">
        <v>1120001</v>
      </c>
      <c r="V998" s="3">
        <f>INDEX(Sheet6!H:H,MATCH(B998,Sheet6!A:A,0))</f>
        <v>61800</v>
      </c>
      <c r="W998" s="23">
        <v>0</v>
      </c>
      <c r="X998" s="3" t="s">
        <v>1379</v>
      </c>
      <c r="Y998" s="23">
        <v>1120001</v>
      </c>
      <c r="Z998" s="23">
        <v>329000</v>
      </c>
      <c r="AA998" s="27" t="str">
        <f>IF($E998=2,INDEX(Sheet2!Q:Q,MATCH($C998,Sheet2!$A:$A,0)),IF(OR(N998=3,N998=8,N998=13,,N998=38),INDEX(Sheet2!$AC:$AC,MATCH($N998,Sheet2!$AA:$AA,0))&amp;O998,INDEX(Sheet2!$AC:$AC,MATCH($N998,Sheet2!$AA:$AA,0))&amp;(O998/10)&amp;"%"))</f>
        <v>觉醒后基础生命上限增加768</v>
      </c>
    </row>
    <row r="999" spans="1:27">
      <c r="A999" s="23" t="s">
        <v>53</v>
      </c>
      <c r="B999" s="23">
        <f t="shared" si="54"/>
        <v>3614</v>
      </c>
      <c r="C999" s="3">
        <v>36</v>
      </c>
      <c r="D999" s="3">
        <v>14</v>
      </c>
      <c r="E999" s="3">
        <f t="shared" si="52"/>
        <v>2</v>
      </c>
      <c r="F999" s="3">
        <f>IF(AND($D999=1,$E999=1),VLOOKUP($C999,Sheet2!$A:$J,3,0),IF($E999=2,INDEX(Sheet2!G:G,MATCH($C999,Sheet2!$A:$A,0)+1),F998))</f>
        <v>3601</v>
      </c>
      <c r="G999" s="3">
        <f>IF(AND($D999=1,$E999=1),VLOOKUP($C999,Sheet2!$A:$J,4,0),IF($E999=2,INDEX(Sheet2!H:H,MATCH($C999,Sheet2!$A:$A,0)+1),G998))</f>
        <v>3605</v>
      </c>
      <c r="H999" s="3">
        <f>IF(AND($D999=1,$E999=1),VLOOKUP($C999,Sheet2!$A:$J,5,0),IF($E999=2,INDEX(Sheet2!I:I,MATCH($C999,Sheet2!$A:$A,0)+1),H998))</f>
        <v>3607</v>
      </c>
      <c r="I999" s="3">
        <f>IF(AND($D999=1,$E999=1),VLOOKUP($C999,Sheet2!$A:$J,6,0),IF($E999=2,INDEX(Sheet2!J:J,MATCH($C999,Sheet2!$A:$A,0)+1),I998))</f>
        <v>0</v>
      </c>
      <c r="K999" s="31">
        <v>0</v>
      </c>
      <c r="L999" s="31">
        <v>0</v>
      </c>
      <c r="M999" s="31">
        <v>0</v>
      </c>
      <c r="N999" s="27">
        <f>VLOOKUP(B999,Sheet5!$D:$G,3,0)</f>
        <v>0</v>
      </c>
      <c r="O999" s="27">
        <f>VLOOKUP(B999,Sheet5!$D:$G,4,0)</f>
        <v>0</v>
      </c>
      <c r="P999" s="27" t="s">
        <v>60</v>
      </c>
      <c r="Q999" s="27">
        <f>IFERROR(VLOOKUP(R999,Sheet2!V:X,3,FALSE),VLOOKUP(B999,Sheet5!D:H,5,0))</f>
        <v>311003603</v>
      </c>
      <c r="R999" s="27" t="str">
        <f>IF(E999=2,INDEX(Sheet2!P:P,MATCH(C999,Sheet2!A:A,0)+1),INDEX(Sheet2!AB:AB,MATCH(N999,Sheet2!AA:AA,0)))</f>
        <v>绳子束缚</v>
      </c>
      <c r="S999" s="27" t="s">
        <v>2381</v>
      </c>
      <c r="T999" s="3" t="str">
        <f>INDEX(Sheet6!G:G,MATCH(B999,Sheet6!A:A,0))</f>
        <v>1430005,1</v>
      </c>
      <c r="U999" s="3">
        <v>1120001</v>
      </c>
      <c r="V999" s="3">
        <f>INDEX(Sheet6!H:H,MATCH(B999,Sheet6!A:A,0))</f>
        <v>83400</v>
      </c>
      <c r="W999" s="23">
        <v>0</v>
      </c>
      <c r="X999" s="3" t="s">
        <v>1312</v>
      </c>
      <c r="Y999" s="23">
        <v>1120001</v>
      </c>
      <c r="Z999" s="23">
        <v>444000</v>
      </c>
      <c r="AA999" s="27" t="str">
        <f>IF($E999=2,INDEX(Sheet2!Q:Q,MATCH($C999,Sheet2!$A:$A,0)+1),IF(OR(N999=3,N999=8,N999=13,,N999=38),INDEX(Sheet2!$AC:$AC,MATCH($N999,Sheet2!$AA:$AA,0))&amp;O999,INDEX(Sheet2!$AC:$AC,MATCH($N999,Sheet2!$AA:$AA,0))&amp;(O999/10)&amp;"%"))</f>
        <v>防毒面具使用绳子持续困住敌人，有&lt;color=#e56000&gt;55%&lt;/color&gt;基础几率使敌人进入&lt;color=#f2b600&gt;困住&lt;/color&gt;状态，持续两回合。被&lt;color=#f2b600&gt;困住&lt;/color&gt;的敌人无法行动（技能冷却时间：2回合）。（困住效果受命中影响）</v>
      </c>
    </row>
    <row r="1000" spans="1:27">
      <c r="A1000" s="23" t="s">
        <v>53</v>
      </c>
      <c r="B1000" s="23">
        <f t="shared" si="54"/>
        <v>3615</v>
      </c>
      <c r="C1000" s="3">
        <v>36</v>
      </c>
      <c r="D1000" s="3">
        <v>15</v>
      </c>
      <c r="E1000" s="3">
        <f t="shared" si="52"/>
        <v>1</v>
      </c>
      <c r="F1000" s="3">
        <f>IF(AND($D1000=1,$E1000=1),VLOOKUP($C1000,Sheet2!$A:$J,3,0),IF($E1000=2,INDEX(Sheet2!G:G,MATCH($C1000,Sheet2!$A:$A,0)+1),F999))</f>
        <v>3601</v>
      </c>
      <c r="G1000" s="3">
        <f>IF(AND($D1000=1,$E1000=1),VLOOKUP($C1000,Sheet2!$A:$J,4,0),IF($E1000=2,INDEX(Sheet2!H:H,MATCH($C1000,Sheet2!$A:$A,0)+1),G999))</f>
        <v>3605</v>
      </c>
      <c r="H1000" s="3">
        <f>IF(AND($D1000=1,$E1000=1),VLOOKUP($C1000,Sheet2!$A:$J,5,0),IF($E1000=2,INDEX(Sheet2!I:I,MATCH($C1000,Sheet2!$A:$A,0)+1),H999))</f>
        <v>3607</v>
      </c>
      <c r="I1000" s="3">
        <f>IF(AND($D1000=1,$E1000=1),VLOOKUP($C1000,Sheet2!$A:$J,6,0),IF($E1000=2,INDEX(Sheet2!J:J,MATCH($C1000,Sheet2!$A:$A,0)+1),I999))</f>
        <v>0</v>
      </c>
      <c r="K1000" s="31">
        <v>0</v>
      </c>
      <c r="L1000" s="31">
        <v>0</v>
      </c>
      <c r="M1000" s="31">
        <v>0</v>
      </c>
      <c r="N1000" s="27">
        <f>VLOOKUP(B1000,Sheet5!$D:$G,3,0)</f>
        <v>13</v>
      </c>
      <c r="O1000" s="27">
        <f>VLOOKUP(B1000,Sheet5!$D:$G,4,0)</f>
        <v>42</v>
      </c>
      <c r="P1000" s="27" t="s">
        <v>54</v>
      </c>
      <c r="Q1000" s="27">
        <f>IFERROR(VLOOKUP(R1000,Sheet2!V:X,3,FALSE),VLOOKUP(B1000,Sheet5!D:H,5,0))</f>
        <v>340020005</v>
      </c>
      <c r="R1000" s="27" t="str">
        <f>IF($E1000=2,INDEX(Sheet2!P:P,MATCH($C1000,Sheet2!$A:$A,0)),INDEX(Sheet2!$AB:$AB,MATCH($N1000,Sheet2!$AA:$AA,0)))</f>
        <v>防御强化</v>
      </c>
      <c r="S1000" s="27" t="str">
        <f>IF($E1000=2,INDEX(Sheet2!Q:Q,MATCH($C1000,Sheet2!$A:$A,0)),IF(OR(N1000=3,N1000=8,N1000=13,,N1000=38),INDEX(Sheet2!$AC:$AC,MATCH($N1000,Sheet2!$AA:$AA,0))&amp;O1000,INDEX(Sheet2!$AC:$AC,MATCH($N1000,Sheet2!$AA:$AA,0))&amp;(O1000/10)&amp;"%"))</f>
        <v>觉醒后基础防御力增加42</v>
      </c>
      <c r="T1000" s="3" t="str">
        <f>INDEX(Sheet6!G:G,MATCH(B1000,Sheet6!A:A,0))</f>
        <v>1210007,5|1430003,3</v>
      </c>
      <c r="U1000" s="3">
        <v>1120001</v>
      </c>
      <c r="V1000" s="3">
        <f>INDEX(Sheet6!H:H,MATCH(B1000,Sheet6!A:A,0))</f>
        <v>16600</v>
      </c>
      <c r="W1000" s="23">
        <v>0</v>
      </c>
      <c r="X1000" s="3" t="s">
        <v>1375</v>
      </c>
      <c r="Y1000" s="23">
        <v>1120001</v>
      </c>
      <c r="Z1000" s="23">
        <v>66000</v>
      </c>
      <c r="AA1000" s="27" t="str">
        <f>IF($E1000=2,INDEX(Sheet2!Q:Q,MATCH($C1000,Sheet2!$A:$A,0)),IF(OR(N1000=3,N1000=8,N1000=13,,N1000=38),INDEX(Sheet2!$AC:$AC,MATCH($N1000,Sheet2!$AA:$AA,0))&amp;O1000,INDEX(Sheet2!$AC:$AC,MATCH($N1000,Sheet2!$AA:$AA,0))&amp;(O1000/10)&amp;"%"))</f>
        <v>觉醒后基础防御力增加42</v>
      </c>
    </row>
    <row r="1001" spans="1:27">
      <c r="A1001" s="23" t="s">
        <v>53</v>
      </c>
      <c r="B1001" s="23">
        <f t="shared" si="54"/>
        <v>3616</v>
      </c>
      <c r="C1001" s="3">
        <v>36</v>
      </c>
      <c r="D1001" s="3">
        <v>16</v>
      </c>
      <c r="E1001" s="3">
        <f t="shared" si="52"/>
        <v>1</v>
      </c>
      <c r="F1001" s="3">
        <f>IF(AND($D1001=1,$E1001=1),VLOOKUP($C1001,Sheet2!$A:$J,3,0),IF($E1001=2,INDEX(Sheet2!G:G,MATCH($C1001,Sheet2!$A:$A,0)+1),F1000))</f>
        <v>3601</v>
      </c>
      <c r="G1001" s="3">
        <f>IF(AND($D1001=1,$E1001=1),VLOOKUP($C1001,Sheet2!$A:$J,4,0),IF($E1001=2,INDEX(Sheet2!H:H,MATCH($C1001,Sheet2!$A:$A,0)+1),G1000))</f>
        <v>3605</v>
      </c>
      <c r="H1001" s="3">
        <f>IF(AND($D1001=1,$E1001=1),VLOOKUP($C1001,Sheet2!$A:$J,5,0),IF($E1001=2,INDEX(Sheet2!I:I,MATCH($C1001,Sheet2!$A:$A,0)+1),H1000))</f>
        <v>3607</v>
      </c>
      <c r="I1001" s="3">
        <f>IF(AND($D1001=1,$E1001=1),VLOOKUP($C1001,Sheet2!$A:$J,6,0),IF($E1001=2,INDEX(Sheet2!J:J,MATCH($C1001,Sheet2!$A:$A,0)+1),I1000))</f>
        <v>0</v>
      </c>
      <c r="K1001" s="31">
        <v>0</v>
      </c>
      <c r="L1001" s="31">
        <v>0</v>
      </c>
      <c r="M1001" s="31">
        <v>0</v>
      </c>
      <c r="N1001" s="27">
        <f>VLOOKUP(B1001,Sheet5!$D:$G,3,0)</f>
        <v>3</v>
      </c>
      <c r="O1001" s="27">
        <f>VLOOKUP(B1001,Sheet5!$D:$G,4,0)</f>
        <v>384</v>
      </c>
      <c r="P1001" s="27" t="s">
        <v>55</v>
      </c>
      <c r="Q1001" s="27">
        <f>IFERROR(VLOOKUP(R1001,Sheet2!V:X,3,FALSE),VLOOKUP(B1001,Sheet5!D:H,5,0))</f>
        <v>340020009</v>
      </c>
      <c r="R1001" s="27" t="str">
        <f>IF(E1001=2,INDEX(Sheet2!P:P,MATCH(C1001,Sheet2!A:A,0)),INDEX(Sheet2!AB:AB,MATCH(N1001,Sheet2!AA:AA,0)))</f>
        <v>生命强化</v>
      </c>
      <c r="S1001" s="27" t="str">
        <f>IF($E1001=2,INDEX(Sheet2!Q:Q,MATCH($C1001,Sheet2!$A:$A,0)),IF(OR(N1001=3,N1001=8,N1001=13,,N1001=38),INDEX(Sheet2!$AC:$AC,MATCH($N1001,Sheet2!$AA:$AA,0))&amp;O1001,INDEX(Sheet2!$AC:$AC,MATCH($N1001,Sheet2!$AA:$AA,0))&amp;(O1001/10)&amp;"%"))</f>
        <v>觉醒后基础生命上限增加384</v>
      </c>
      <c r="T1001" s="3" t="str">
        <f>INDEX(Sheet6!G:G,MATCH(B1001,Sheet6!A:A,0))</f>
        <v>1210007,7|1430003,6</v>
      </c>
      <c r="U1001" s="3">
        <v>1120001</v>
      </c>
      <c r="V1001" s="3">
        <f>INDEX(Sheet6!H:H,MATCH(B1001,Sheet6!A:A,0))</f>
        <v>19200</v>
      </c>
      <c r="W1001" s="23">
        <v>0</v>
      </c>
      <c r="X1001" s="3" t="s">
        <v>1309</v>
      </c>
      <c r="Y1001" s="23">
        <v>1120001</v>
      </c>
      <c r="Z1001" s="23">
        <v>76000</v>
      </c>
      <c r="AA1001" s="27" t="str">
        <f>IF($E1001=2,INDEX(Sheet2!Q:Q,MATCH($C1001,Sheet2!$A:$A,0)),IF(OR(N1001=3,N1001=8,N1001=13,,N1001=38),INDEX(Sheet2!$AC:$AC,MATCH($N1001,Sheet2!$AA:$AA,0))&amp;O1001,INDEX(Sheet2!$AC:$AC,MATCH($N1001,Sheet2!$AA:$AA,0))&amp;(O1001/10)&amp;"%"))</f>
        <v>觉醒后基础生命上限增加384</v>
      </c>
    </row>
    <row r="1002" spans="1:27">
      <c r="A1002" s="23" t="s">
        <v>53</v>
      </c>
      <c r="B1002" s="23">
        <f t="shared" si="54"/>
        <v>3617</v>
      </c>
      <c r="C1002" s="3">
        <v>36</v>
      </c>
      <c r="D1002" s="3">
        <v>17</v>
      </c>
      <c r="E1002" s="3">
        <f t="shared" si="52"/>
        <v>1</v>
      </c>
      <c r="F1002" s="3">
        <f>IF(AND($D1002=1,$E1002=1),VLOOKUP($C1002,Sheet2!$A:$J,3,0),IF($E1002=2,INDEX(Sheet2!G:G,MATCH($C1002,Sheet2!$A:$A,0)+1),F1001))</f>
        <v>3601</v>
      </c>
      <c r="G1002" s="3">
        <f>IF(AND($D1002=1,$E1002=1),VLOOKUP($C1002,Sheet2!$A:$J,4,0),IF($E1002=2,INDEX(Sheet2!H:H,MATCH($C1002,Sheet2!$A:$A,0)+1),G1001))</f>
        <v>3605</v>
      </c>
      <c r="H1002" s="3">
        <f>IF(AND($D1002=1,$E1002=1),VLOOKUP($C1002,Sheet2!$A:$J,5,0),IF($E1002=2,INDEX(Sheet2!I:I,MATCH($C1002,Sheet2!$A:$A,0)+1),H1001))</f>
        <v>3607</v>
      </c>
      <c r="I1002" s="3">
        <f>IF(AND($D1002=1,$E1002=1),VLOOKUP($C1002,Sheet2!$A:$J,6,0),IF($E1002=2,INDEX(Sheet2!J:J,MATCH($C1002,Sheet2!$A:$A,0)+1),I1001))</f>
        <v>0</v>
      </c>
      <c r="K1002" s="31">
        <v>0</v>
      </c>
      <c r="L1002" s="31">
        <v>0</v>
      </c>
      <c r="M1002" s="31">
        <v>0</v>
      </c>
      <c r="N1002" s="27">
        <f>VLOOKUP(B1002,Sheet5!$D:$G,3,0)</f>
        <v>13</v>
      </c>
      <c r="O1002" s="27">
        <f>VLOOKUP(B1002,Sheet5!$D:$G,4,0)</f>
        <v>42</v>
      </c>
      <c r="P1002" s="27" t="s">
        <v>56</v>
      </c>
      <c r="Q1002" s="27">
        <f>IFERROR(VLOOKUP(R1002,Sheet2!V:X,3,FALSE),VLOOKUP(B1002,Sheet5!D:H,5,0))</f>
        <v>340020005</v>
      </c>
      <c r="R1002" s="27" t="str">
        <f>IF(E1002=2,INDEX(Sheet2!P:P,MATCH(C1002,Sheet2!A:A,0)),INDEX(Sheet2!AB:AB,MATCH(N1002,Sheet2!AA:AA,0)))</f>
        <v>防御强化</v>
      </c>
      <c r="S1002" s="27" t="str">
        <f>IF($E1002=2,INDEX(Sheet2!Q:Q,MATCH($C1002,Sheet2!$A:$A,0)),IF(OR(N1002=3,N1002=8,N1002=13,,N1002=38),INDEX(Sheet2!$AC:$AC,MATCH($N1002,Sheet2!$AA:$AA,0))&amp;O1002,INDEX(Sheet2!$AC:$AC,MATCH($N1002,Sheet2!$AA:$AA,0))&amp;(O1002/10)&amp;"%"))</f>
        <v>觉醒后基础防御力增加42</v>
      </c>
      <c r="T1002" s="3" t="str">
        <f>INDEX(Sheet6!G:G,MATCH(B1002,Sheet6!A:A,0))</f>
        <v>1210007,9|1430003,9</v>
      </c>
      <c r="U1002" s="3">
        <v>1120001</v>
      </c>
      <c r="V1002" s="3">
        <f>INDEX(Sheet6!H:H,MATCH(B1002,Sheet6!A:A,0))</f>
        <v>28800</v>
      </c>
      <c r="W1002" s="23">
        <v>0</v>
      </c>
      <c r="X1002" s="3" t="s">
        <v>1376</v>
      </c>
      <c r="Y1002" s="23">
        <v>1120001</v>
      </c>
      <c r="Z1002" s="23">
        <v>115000</v>
      </c>
      <c r="AA1002" s="27" t="str">
        <f>IF($E1002=2,INDEX(Sheet2!Q:Q,MATCH($C1002,Sheet2!$A:$A,0)),IF(OR(N1002=3,N1002=8,N1002=13,,N1002=38),INDEX(Sheet2!$AC:$AC,MATCH($N1002,Sheet2!$AA:$AA,0))&amp;O1002,INDEX(Sheet2!$AC:$AC,MATCH($N1002,Sheet2!$AA:$AA,0))&amp;(O1002/10)&amp;"%"))</f>
        <v>觉醒后基础防御力增加42</v>
      </c>
    </row>
    <row r="1003" spans="1:27">
      <c r="A1003" s="23" t="s">
        <v>53</v>
      </c>
      <c r="B1003" s="23">
        <f t="shared" si="54"/>
        <v>3618</v>
      </c>
      <c r="C1003" s="3">
        <v>36</v>
      </c>
      <c r="D1003" s="3">
        <v>18</v>
      </c>
      <c r="E1003" s="3">
        <f t="shared" si="52"/>
        <v>1</v>
      </c>
      <c r="F1003" s="3">
        <f>IF(AND($D1003=1,$E1003=1),VLOOKUP($C1003,Sheet2!$A:$J,3,0),IF($E1003=2,INDEX(Sheet2!G:G,MATCH($C1003,Sheet2!$A:$A,0)+1),F1002))</f>
        <v>3601</v>
      </c>
      <c r="G1003" s="3">
        <f>IF(AND($D1003=1,$E1003=1),VLOOKUP($C1003,Sheet2!$A:$J,4,0),IF($E1003=2,INDEX(Sheet2!H:H,MATCH($C1003,Sheet2!$A:$A,0)+1),G1002))</f>
        <v>3605</v>
      </c>
      <c r="H1003" s="3">
        <f>IF(AND($D1003=1,$E1003=1),VLOOKUP($C1003,Sheet2!$A:$J,5,0),IF($E1003=2,INDEX(Sheet2!I:I,MATCH($C1003,Sheet2!$A:$A,0)+1),H1002))</f>
        <v>3607</v>
      </c>
      <c r="I1003" s="3">
        <f>IF(AND($D1003=1,$E1003=1),VLOOKUP($C1003,Sheet2!$A:$J,6,0),IF($E1003=2,INDEX(Sheet2!J:J,MATCH($C1003,Sheet2!$A:$A,0)+1),I1002))</f>
        <v>0</v>
      </c>
      <c r="K1003" s="31">
        <v>0</v>
      </c>
      <c r="L1003" s="31">
        <v>0</v>
      </c>
      <c r="M1003" s="31">
        <v>0</v>
      </c>
      <c r="N1003" s="27">
        <f>VLOOKUP(B1003,Sheet5!$D:$G,3,0)</f>
        <v>28</v>
      </c>
      <c r="O1003" s="27">
        <f>VLOOKUP(B1003,Sheet5!$D:$G,4,0)</f>
        <v>32</v>
      </c>
      <c r="P1003" s="27" t="s">
        <v>57</v>
      </c>
      <c r="Q1003" s="27">
        <f>IFERROR(VLOOKUP(R1003,Sheet2!V:X,3,FALSE),VLOOKUP(B1003,Sheet5!D:H,5,0))</f>
        <v>340020008</v>
      </c>
      <c r="R1003" s="27" t="str">
        <f>IF(E1003=2,INDEX(Sheet2!P:P,MATCH(C1003,Sheet2!A:A,0)),INDEX(Sheet2!AB:AB,MATCH(N1003,Sheet2!AA:AA,0)))</f>
        <v>命中强化</v>
      </c>
      <c r="S1003" s="27" t="str">
        <f>IF($E1003=2,INDEX(Sheet2!Q:Q,MATCH($C1003,Sheet2!$A:$A,0)),IF(OR(N1003=3,N1003=8,N1003=13,,N1003=38),INDEX(Sheet2!$AC:$AC,MATCH($N1003,Sheet2!$AA:$AA,0))&amp;O1003,INDEX(Sheet2!$AC:$AC,MATCH($N1003,Sheet2!$AA:$AA,0))&amp;(O1003/10)&amp;"%"))</f>
        <v>觉醒后基础效果命中增加3.2%</v>
      </c>
      <c r="T1003" s="3" t="str">
        <f>INDEX(Sheet6!G:G,MATCH(B1003,Sheet6!A:A,0))</f>
        <v>1210007,13|1430003,12</v>
      </c>
      <c r="U1003" s="3">
        <v>1120001</v>
      </c>
      <c r="V1003" s="3">
        <f>INDEX(Sheet6!H:H,MATCH(B1003,Sheet6!A:A,0))</f>
        <v>43000</v>
      </c>
      <c r="W1003" s="23">
        <v>0</v>
      </c>
      <c r="X1003" s="3" t="s">
        <v>1377</v>
      </c>
      <c r="Y1003" s="23">
        <v>1120001</v>
      </c>
      <c r="Z1003" s="23">
        <v>172000</v>
      </c>
      <c r="AA1003" s="27" t="str">
        <f>IF($E1003=2,INDEX(Sheet2!Q:Q,MATCH($C1003,Sheet2!$A:$A,0)),IF(OR(N1003=3,N1003=8,N1003=13,,N1003=38),INDEX(Sheet2!$AC:$AC,MATCH($N1003,Sheet2!$AA:$AA,0))&amp;O1003,INDEX(Sheet2!$AC:$AC,MATCH($N1003,Sheet2!$AA:$AA,0))&amp;(O1003/10)&amp;"%"))</f>
        <v>觉醒后基础效果命中增加3.2%</v>
      </c>
    </row>
    <row r="1004" spans="1:27">
      <c r="A1004" s="23" t="s">
        <v>53</v>
      </c>
      <c r="B1004" s="23">
        <f t="shared" si="54"/>
        <v>3619</v>
      </c>
      <c r="C1004" s="3">
        <v>36</v>
      </c>
      <c r="D1004" s="3">
        <v>19</v>
      </c>
      <c r="E1004" s="3">
        <f t="shared" si="52"/>
        <v>1</v>
      </c>
      <c r="F1004" s="3">
        <f>IF(AND($D1004=1,$E1004=1),VLOOKUP($C1004,Sheet2!$A:$J,3,0),IF($E1004=2,INDEX(Sheet2!G:G,MATCH($C1004,Sheet2!$A:$A,0)+1),F1003))</f>
        <v>3601</v>
      </c>
      <c r="G1004" s="3">
        <f>IF(AND($D1004=1,$E1004=1),VLOOKUP($C1004,Sheet2!$A:$J,4,0),IF($E1004=2,INDEX(Sheet2!H:H,MATCH($C1004,Sheet2!$A:$A,0)+1),G1003))</f>
        <v>3605</v>
      </c>
      <c r="H1004" s="3">
        <f>IF(AND($D1004=1,$E1004=1),VLOOKUP($C1004,Sheet2!$A:$J,5,0),IF($E1004=2,INDEX(Sheet2!I:I,MATCH($C1004,Sheet2!$A:$A,0)+1),H1003))</f>
        <v>3607</v>
      </c>
      <c r="I1004" s="3">
        <f>IF(AND($D1004=1,$E1004=1),VLOOKUP($C1004,Sheet2!$A:$J,6,0),IF($E1004=2,INDEX(Sheet2!J:J,MATCH($C1004,Sheet2!$A:$A,0)+1),I1003))</f>
        <v>0</v>
      </c>
      <c r="K1004" s="31">
        <v>0</v>
      </c>
      <c r="L1004" s="31">
        <v>0</v>
      </c>
      <c r="M1004" s="31">
        <v>0</v>
      </c>
      <c r="N1004" s="27">
        <f>VLOOKUP(B1004,Sheet5!$D:$G,3,0)</f>
        <v>13</v>
      </c>
      <c r="O1004" s="27">
        <f>VLOOKUP(B1004,Sheet5!$D:$G,4,0)</f>
        <v>84</v>
      </c>
      <c r="P1004" s="27" t="s">
        <v>58</v>
      </c>
      <c r="Q1004" s="27">
        <f>IFERROR(VLOOKUP(R1004,Sheet2!V:X,3,FALSE),VLOOKUP(B1004,Sheet5!D:H,5,0))</f>
        <v>340020004</v>
      </c>
      <c r="R1004" s="27" t="str">
        <f>IF(E1004=2,INDEX(Sheet2!P:P,MATCH(C1004,Sheet2!A:A,0)),INDEX(Sheet2!AB:AB,MATCH(N1004,Sheet2!AA:AA,0)))</f>
        <v>防御强化</v>
      </c>
      <c r="S1004" s="27" t="str">
        <f>IF($E1004=2,INDEX(Sheet2!Q:Q,MATCH($C1004,Sheet2!$A:$A,0)),IF(OR(N1004=3,N1004=8,N1004=13,,N1004=38),INDEX(Sheet2!$AC:$AC,MATCH($N1004,Sheet2!$AA:$AA,0))&amp;O1004,INDEX(Sheet2!$AC:$AC,MATCH($N1004,Sheet2!$AA:$AA,0))&amp;(O1004/10)&amp;"%"))</f>
        <v>觉醒后基础防御力增加84</v>
      </c>
      <c r="T1004" s="3" t="str">
        <f>INDEX(Sheet6!G:G,MATCH(B1004,Sheet6!A:A,0))</f>
        <v>1210007,16|1430003,15</v>
      </c>
      <c r="U1004" s="3">
        <v>1120001</v>
      </c>
      <c r="V1004" s="3">
        <f>INDEX(Sheet6!H:H,MATCH(B1004,Sheet6!A:A,0))</f>
        <v>60000</v>
      </c>
      <c r="W1004" s="23">
        <v>0</v>
      </c>
      <c r="X1004" s="3" t="s">
        <v>1378</v>
      </c>
      <c r="Y1004" s="23">
        <v>1120001</v>
      </c>
      <c r="Z1004" s="23">
        <v>240000</v>
      </c>
      <c r="AA1004" s="27" t="str">
        <f>IF($E1004=2,INDEX(Sheet2!Q:Q,MATCH($C1004,Sheet2!$A:$A,0)),IF(OR(N1004=3,N1004=8,N1004=13,,N1004=38),INDEX(Sheet2!$AC:$AC,MATCH($N1004,Sheet2!$AA:$AA,0))&amp;O1004,INDEX(Sheet2!$AC:$AC,MATCH($N1004,Sheet2!$AA:$AA,0))&amp;(O1004/10)&amp;"%"))</f>
        <v>觉醒后基础防御力增加84</v>
      </c>
    </row>
    <row r="1005" spans="1:27">
      <c r="A1005" s="23" t="s">
        <v>53</v>
      </c>
      <c r="B1005" s="23">
        <f t="shared" si="54"/>
        <v>3620</v>
      </c>
      <c r="C1005" s="3">
        <v>36</v>
      </c>
      <c r="D1005" s="3">
        <v>20</v>
      </c>
      <c r="E1005" s="3">
        <f t="shared" si="52"/>
        <v>1</v>
      </c>
      <c r="F1005" s="3">
        <f>IF(AND($D1005=1,$E1005=1),VLOOKUP($C1005,Sheet2!$A:$J,3,0),IF($E1005=2,INDEX(Sheet2!G:G,MATCH($C1005,Sheet2!$A:$A,0)+1),F1004))</f>
        <v>3601</v>
      </c>
      <c r="G1005" s="3">
        <f>IF(AND($D1005=1,$E1005=1),VLOOKUP($C1005,Sheet2!$A:$J,4,0),IF($E1005=2,INDEX(Sheet2!H:H,MATCH($C1005,Sheet2!$A:$A,0)+1),G1004))</f>
        <v>3605</v>
      </c>
      <c r="H1005" s="3">
        <f>IF(AND($D1005=1,$E1005=1),VLOOKUP($C1005,Sheet2!$A:$J,5,0),IF($E1005=2,INDEX(Sheet2!I:I,MATCH($C1005,Sheet2!$A:$A,0)+1),H1004))</f>
        <v>3607</v>
      </c>
      <c r="I1005" s="3">
        <f>IF(AND($D1005=1,$E1005=1),VLOOKUP($C1005,Sheet2!$A:$J,6,0),IF($E1005=2,INDEX(Sheet2!J:J,MATCH($C1005,Sheet2!$A:$A,0)+1),I1004))</f>
        <v>0</v>
      </c>
      <c r="K1005" s="31">
        <v>0</v>
      </c>
      <c r="L1005" s="31">
        <v>0</v>
      </c>
      <c r="M1005" s="31">
        <v>0</v>
      </c>
      <c r="N1005" s="27">
        <f>VLOOKUP(B1005,Sheet5!$D:$G,3,0)</f>
        <v>3</v>
      </c>
      <c r="O1005" s="27">
        <f>VLOOKUP(B1005,Sheet5!$D:$G,4,0)</f>
        <v>768</v>
      </c>
      <c r="P1005" s="27" t="s">
        <v>59</v>
      </c>
      <c r="Q1005" s="27">
        <f>IFERROR(VLOOKUP(R1005,Sheet2!V:X,3,FALSE),VLOOKUP(B1005,Sheet5!D:H,5,0))</f>
        <v>340020010</v>
      </c>
      <c r="R1005" s="27" t="str">
        <f>IF(E1005=2,INDEX(Sheet2!P:P,MATCH(C1005,Sheet2!A:A,0)),INDEX(Sheet2!AB:AB,MATCH(N1005,Sheet2!AA:AA,0)))</f>
        <v>生命强化</v>
      </c>
      <c r="S1005" s="27" t="str">
        <f>IF($E1005=2,INDEX(Sheet2!Q:Q,MATCH($C1005,Sheet2!$A:$A,0)),IF(OR(N1005=3,N1005=8,N1005=13,,N1005=38),INDEX(Sheet2!$AC:$AC,MATCH($N1005,Sheet2!$AA:$AA,0))&amp;O1005,INDEX(Sheet2!$AC:$AC,MATCH($N1005,Sheet2!$AA:$AA,0))&amp;(O1005/10)&amp;"%"))</f>
        <v>觉醒后基础生命上限增加768</v>
      </c>
      <c r="T1005" s="3" t="str">
        <f>INDEX(Sheet6!G:G,MATCH(B1005,Sheet6!A:A,0))</f>
        <v>1210007,19|1430003,18</v>
      </c>
      <c r="U1005" s="3">
        <v>1120001</v>
      </c>
      <c r="V1005" s="3">
        <f>INDEX(Sheet6!H:H,MATCH(B1005,Sheet6!A:A,0))</f>
        <v>82400</v>
      </c>
      <c r="W1005" s="23">
        <v>0</v>
      </c>
      <c r="X1005" s="3" t="s">
        <v>1379</v>
      </c>
      <c r="Y1005" s="23">
        <v>1120001</v>
      </c>
      <c r="Z1005" s="23">
        <v>329000</v>
      </c>
      <c r="AA1005" s="27" t="str">
        <f>IF($E1005=2,INDEX(Sheet2!Q:Q,MATCH($C1005,Sheet2!$A:$A,0)),IF(OR(N1005=3,N1005=8,N1005=13,,N1005=38),INDEX(Sheet2!$AC:$AC,MATCH($N1005,Sheet2!$AA:$AA,0))&amp;O1005,INDEX(Sheet2!$AC:$AC,MATCH($N1005,Sheet2!$AA:$AA,0))&amp;(O1005/10)&amp;"%"))</f>
        <v>觉醒后基础生命上限增加768</v>
      </c>
    </row>
    <row r="1006" spans="1:27">
      <c r="A1006" s="23" t="s">
        <v>53</v>
      </c>
      <c r="B1006" s="23">
        <f t="shared" si="54"/>
        <v>3621</v>
      </c>
      <c r="C1006" s="3">
        <v>36</v>
      </c>
      <c r="D1006" s="3">
        <v>21</v>
      </c>
      <c r="E1006" s="3">
        <f t="shared" si="52"/>
        <v>1</v>
      </c>
      <c r="F1006" s="3">
        <f>IF(AND($D1006=1,$E1006=1),VLOOKUP($C1006,Sheet2!$A:$J,3,0),IF($E1006=2,INDEX(Sheet2!G:G,MATCH($C1006,Sheet2!$A:$A,0)+2),F1005))</f>
        <v>3601</v>
      </c>
      <c r="G1006" s="3">
        <f>IF(AND($D1006=1,$E1006=1),VLOOKUP($C1006,Sheet2!$A:$J,4,0),IF($E1006=2,INDEX(Sheet2!H:H,MATCH($C1006,Sheet2!$A:$A,0)+2),G1005))</f>
        <v>3605</v>
      </c>
      <c r="H1006" s="3">
        <f>IF(AND($D1006=1,$E1006=1),VLOOKUP($C1006,Sheet2!$A:$J,5,0),IF($E1006=2,INDEX(Sheet2!I:I,MATCH($C1006,Sheet2!$A:$A,0)+2),H1005))</f>
        <v>3607</v>
      </c>
      <c r="I1006" s="3">
        <f>IF(AND($D1006=1,$E1006=1),VLOOKUP($C1006,Sheet2!$A:$J,6,0),IF($E1006=2,INDEX(Sheet2!J:J,MATCH($C1006,Sheet2!$A:$A,0)+2),I1005))</f>
        <v>0</v>
      </c>
      <c r="K1006" s="31">
        <v>0</v>
      </c>
      <c r="L1006" s="31">
        <v>0</v>
      </c>
      <c r="M1006" s="31">
        <v>0</v>
      </c>
      <c r="N1006" s="27">
        <f>VLOOKUP(B1006,Sheet5!$D:$G,3,0)</f>
        <v>4</v>
      </c>
      <c r="O1006" s="27">
        <f>VLOOKUP(B1006,Sheet5!$D:$G,4,0)</f>
        <v>50</v>
      </c>
      <c r="P1006" s="27" t="s">
        <v>60</v>
      </c>
      <c r="Q1006" s="27">
        <f>IFERROR(VLOOKUP(R1006,Sheet2!V:X,3,FALSE),VLOOKUP(B1006,Sheet5!D:H,5,0))</f>
        <v>340020010</v>
      </c>
      <c r="R1006" s="27" t="str">
        <f>IF(E1006=2,INDEX(Sheet2!P:P,MATCH(C1006,Sheet2!A:A,0)+2),INDEX(Sheet2!AB:AB,MATCH(N1006,Sheet2!AA:AA,0)))</f>
        <v>生命强化</v>
      </c>
      <c r="S1006" s="27" t="str">
        <f>IF($E1006=2,INDEX(Sheet2!Q:Q,MATCH($C1006,Sheet2!$A:$A,0)+2),IF(OR(N1006=3,N1006=8,N1006=13,,N1006=38),INDEX(Sheet2!$AC:$AC,MATCH($N1006,Sheet2!$AA:$AA,0))&amp;O1006,INDEX(Sheet2!$AC:$AC,MATCH($N1006,Sheet2!$AA:$AA,0))&amp;(O1006/10)&amp;"%"))</f>
        <v>觉醒后基础生命上限增加5%</v>
      </c>
      <c r="T1006" s="3" t="str">
        <f>INDEX(Sheet6!G:G,MATCH(B1006,Sheet6!A:A,0))</f>
        <v>1430005,3</v>
      </c>
      <c r="U1006" s="3">
        <v>1120001</v>
      </c>
      <c r="V1006" s="3">
        <f>INDEX(Sheet6!H:H,MATCH(B1006,Sheet6!A:A,0))</f>
        <v>111200</v>
      </c>
      <c r="W1006" s="23">
        <v>0</v>
      </c>
      <c r="X1006" s="3" t="s">
        <v>1312</v>
      </c>
      <c r="Y1006" s="23">
        <v>1120001</v>
      </c>
      <c r="Z1006" s="23">
        <v>444000</v>
      </c>
      <c r="AA1006" s="27" t="str">
        <f>IF($E1006=2,INDEX(Sheet2!Q:Q,MATCH($C1006,Sheet2!$A:$A,0)+2),IF(OR(N1006=3,N1006=8,N1006=13,,N1006=38),INDEX(Sheet2!$AC:$AC,MATCH($N1006,Sheet2!$AA:$AA,0))&amp;O1006,INDEX(Sheet2!$AC:$AC,MATCH($N1006,Sheet2!$AA:$AA,0))&amp;(O1006/10)&amp;"%"))</f>
        <v>觉醒后基础生命上限增加5%</v>
      </c>
    </row>
    <row r="1007" spans="1:27">
      <c r="A1007" s="23" t="s">
        <v>53</v>
      </c>
      <c r="B1007" s="23">
        <f t="shared" si="54"/>
        <v>3622</v>
      </c>
      <c r="C1007" s="3">
        <v>36</v>
      </c>
      <c r="D1007" s="3">
        <v>22</v>
      </c>
      <c r="E1007" s="3">
        <f t="shared" si="52"/>
        <v>1</v>
      </c>
      <c r="F1007" s="3">
        <f>IF(AND($D1007=1,$E1007=1),VLOOKUP($C1007,Sheet2!$A:$J,3,0),IF($E1007=2,INDEX(Sheet2!G:G,MATCH($C1007,Sheet2!$A:$A,0)+2),F1006))</f>
        <v>3601</v>
      </c>
      <c r="G1007" s="3">
        <f>IF(AND($D1007=1,$E1007=1),VLOOKUP($C1007,Sheet2!$A:$J,4,0),IF($E1007=2,INDEX(Sheet2!H:H,MATCH($C1007,Sheet2!$A:$A,0)+2),G1006))</f>
        <v>3605</v>
      </c>
      <c r="H1007" s="3">
        <f>IF(AND($D1007=1,$E1007=1),VLOOKUP($C1007,Sheet2!$A:$J,5,0),IF($E1007=2,INDEX(Sheet2!I:I,MATCH($C1007,Sheet2!$A:$A,0)+2),H1006))</f>
        <v>3607</v>
      </c>
      <c r="I1007" s="3">
        <f>IF(AND($D1007=1,$E1007=1),VLOOKUP($C1007,Sheet2!$A:$J,6,0),IF($E1007=2,INDEX(Sheet2!J:J,MATCH($C1007,Sheet2!$A:$A,0)+2),I1006))</f>
        <v>0</v>
      </c>
      <c r="K1007" s="31">
        <v>0</v>
      </c>
      <c r="L1007" s="31">
        <v>0</v>
      </c>
      <c r="M1007" s="31">
        <v>0</v>
      </c>
      <c r="N1007" s="27">
        <f>VLOOKUP(B1007,Sheet5!$D:$G,3,0)</f>
        <v>13</v>
      </c>
      <c r="O1007" s="27">
        <f>VLOOKUP(B1007,Sheet5!$D:$G,4,0)</f>
        <v>42</v>
      </c>
      <c r="P1007" s="27" t="s">
        <v>54</v>
      </c>
      <c r="Q1007" s="27">
        <f>IFERROR(VLOOKUP(R1007,Sheet2!V:X,3,FALSE),VLOOKUP(B1007,Sheet5!D:H,5,0))</f>
        <v>340020005</v>
      </c>
      <c r="R1007" s="27" t="str">
        <f>IF($E1007=2,INDEX(Sheet2!P:P,MATCH($C1007,Sheet2!$A:$A,0)),INDEX(Sheet2!$AB:$AB,MATCH($N1007,Sheet2!$AA:$AA,0)))</f>
        <v>防御强化</v>
      </c>
      <c r="S1007" s="27" t="str">
        <f>IF($E1007=2,INDEX(Sheet2!Q:Q,MATCH($C1007,Sheet2!$A:$A,0)),IF(OR(N1007=3,N1007=8,N1007=13,,N1007=38),INDEX(Sheet2!$AC:$AC,MATCH($N1007,Sheet2!$AA:$AA,0))&amp;O1007,INDEX(Sheet2!$AC:$AC,MATCH($N1007,Sheet2!$AA:$AA,0))&amp;(O1007/10)&amp;"%"))</f>
        <v>觉醒后基础防御力增加42</v>
      </c>
      <c r="T1007" s="3" t="str">
        <f>INDEX(Sheet6!G:G,MATCH(B1007,Sheet6!A:A,0))</f>
        <v>1210007,7|1430003,9</v>
      </c>
      <c r="U1007" s="3">
        <v>1120001</v>
      </c>
      <c r="V1007" s="3">
        <f>INDEX(Sheet6!H:H,MATCH(B1007,Sheet6!A:A,0))</f>
        <v>20750</v>
      </c>
      <c r="W1007" s="23">
        <v>0</v>
      </c>
      <c r="X1007" s="3" t="s">
        <v>1375</v>
      </c>
      <c r="Y1007" s="23">
        <v>1120001</v>
      </c>
      <c r="Z1007" s="23">
        <v>66000</v>
      </c>
      <c r="AA1007" s="27" t="str">
        <f>IF($E1007=2,INDEX(Sheet2!Q:Q,MATCH($C1007,Sheet2!$A:$A,0)),IF(OR(N1007=3,N1007=8,N1007=13,,N1007=38),INDEX(Sheet2!$AC:$AC,MATCH($N1007,Sheet2!$AA:$AA,0))&amp;O1007,INDEX(Sheet2!$AC:$AC,MATCH($N1007,Sheet2!$AA:$AA,0))&amp;(O1007/10)&amp;"%"))</f>
        <v>觉醒后基础防御力增加42</v>
      </c>
    </row>
    <row r="1008" spans="1:27">
      <c r="A1008" s="23" t="s">
        <v>53</v>
      </c>
      <c r="B1008" s="23">
        <f t="shared" si="54"/>
        <v>3623</v>
      </c>
      <c r="C1008" s="3">
        <v>36</v>
      </c>
      <c r="D1008" s="3">
        <v>23</v>
      </c>
      <c r="E1008" s="3">
        <f t="shared" si="52"/>
        <v>1</v>
      </c>
      <c r="F1008" s="3">
        <f>IF(AND($D1008=1,$E1008=1),VLOOKUP($C1008,Sheet2!$A:$J,3,0),IF($E1008=2,INDEX(Sheet2!G:G,MATCH($C1008,Sheet2!$A:$A,0)+2),F1007))</f>
        <v>3601</v>
      </c>
      <c r="G1008" s="3">
        <f>IF(AND($D1008=1,$E1008=1),VLOOKUP($C1008,Sheet2!$A:$J,4,0),IF($E1008=2,INDEX(Sheet2!H:H,MATCH($C1008,Sheet2!$A:$A,0)+2),G1007))</f>
        <v>3605</v>
      </c>
      <c r="H1008" s="3">
        <f>IF(AND($D1008=1,$E1008=1),VLOOKUP($C1008,Sheet2!$A:$J,5,0),IF($E1008=2,INDEX(Sheet2!I:I,MATCH($C1008,Sheet2!$A:$A,0)+2),H1007))</f>
        <v>3607</v>
      </c>
      <c r="I1008" s="3">
        <f>IF(AND($D1008=1,$E1008=1),VLOOKUP($C1008,Sheet2!$A:$J,6,0),IF($E1008=2,INDEX(Sheet2!J:J,MATCH($C1008,Sheet2!$A:$A,0)+2),I1007))</f>
        <v>0</v>
      </c>
      <c r="K1008" s="31">
        <v>0</v>
      </c>
      <c r="L1008" s="31">
        <v>0</v>
      </c>
      <c r="M1008" s="31">
        <v>0</v>
      </c>
      <c r="N1008" s="27">
        <f>VLOOKUP(B1008,Sheet5!$D:$G,3,0)</f>
        <v>3</v>
      </c>
      <c r="O1008" s="27">
        <f>VLOOKUP(B1008,Sheet5!$D:$G,4,0)</f>
        <v>384</v>
      </c>
      <c r="P1008" s="27" t="s">
        <v>55</v>
      </c>
      <c r="Q1008" s="27">
        <f>IFERROR(VLOOKUP(R1008,Sheet2!V:X,3,FALSE),VLOOKUP(B1008,Sheet5!D:H,5,0))</f>
        <v>340020009</v>
      </c>
      <c r="R1008" s="27" t="str">
        <f>IF(E1008=2,INDEX(Sheet2!P:P,MATCH(C1008,Sheet2!A:A,0)),INDEX(Sheet2!AB:AB,MATCH(N1008,Sheet2!AA:AA,0)))</f>
        <v>生命强化</v>
      </c>
      <c r="S1008" s="27" t="str">
        <f>IF($E1008=2,INDEX(Sheet2!Q:Q,MATCH($C1008,Sheet2!$A:$A,0)),IF(OR(N1008=3,N1008=8,N1008=13,,N1008=38),INDEX(Sheet2!$AC:$AC,MATCH($N1008,Sheet2!$AA:$AA,0))&amp;O1008,INDEX(Sheet2!$AC:$AC,MATCH($N1008,Sheet2!$AA:$AA,0))&amp;(O1008/10)&amp;"%"))</f>
        <v>觉醒后基础生命上限增加384</v>
      </c>
      <c r="T1008" s="3" t="str">
        <f>INDEX(Sheet6!G:G,MATCH(B1008,Sheet6!A:A,0))</f>
        <v>1210007,9|1430003,18</v>
      </c>
      <c r="U1008" s="3">
        <v>1120001</v>
      </c>
      <c r="V1008" s="3">
        <f>INDEX(Sheet6!H:H,MATCH(B1008,Sheet6!A:A,0))</f>
        <v>24000</v>
      </c>
      <c r="W1008" s="23">
        <v>0</v>
      </c>
      <c r="X1008" s="3" t="s">
        <v>1309</v>
      </c>
      <c r="Y1008" s="23">
        <v>1120001</v>
      </c>
      <c r="Z1008" s="23">
        <v>76000</v>
      </c>
      <c r="AA1008" s="27" t="str">
        <f>IF($E1008=2,INDEX(Sheet2!Q:Q,MATCH($C1008,Sheet2!$A:$A,0)),IF(OR(N1008=3,N1008=8,N1008=13,,N1008=38),INDEX(Sheet2!$AC:$AC,MATCH($N1008,Sheet2!$AA:$AA,0))&amp;O1008,INDEX(Sheet2!$AC:$AC,MATCH($N1008,Sheet2!$AA:$AA,0))&amp;(O1008/10)&amp;"%"))</f>
        <v>觉醒后基础生命上限增加384</v>
      </c>
    </row>
    <row r="1009" spans="1:27">
      <c r="A1009" s="23" t="s">
        <v>53</v>
      </c>
      <c r="B1009" s="23">
        <f t="shared" si="54"/>
        <v>3624</v>
      </c>
      <c r="C1009" s="3">
        <v>36</v>
      </c>
      <c r="D1009" s="3">
        <v>24</v>
      </c>
      <c r="E1009" s="3">
        <f t="shared" si="52"/>
        <v>1</v>
      </c>
      <c r="F1009" s="3">
        <f>IF(AND($D1009=1,$E1009=1),VLOOKUP($C1009,Sheet2!$A:$J,3,0),IF($E1009=2,INDEX(Sheet2!G:G,MATCH($C1009,Sheet2!$A:$A,0)+2),F1008))</f>
        <v>3601</v>
      </c>
      <c r="G1009" s="3">
        <f>IF(AND($D1009=1,$E1009=1),VLOOKUP($C1009,Sheet2!$A:$J,4,0),IF($E1009=2,INDEX(Sheet2!H:H,MATCH($C1009,Sheet2!$A:$A,0)+2),G1008))</f>
        <v>3605</v>
      </c>
      <c r="H1009" s="3">
        <f>IF(AND($D1009=1,$E1009=1),VLOOKUP($C1009,Sheet2!$A:$J,5,0),IF($E1009=2,INDEX(Sheet2!I:I,MATCH($C1009,Sheet2!$A:$A,0)+2),H1008))</f>
        <v>3607</v>
      </c>
      <c r="I1009" s="3">
        <f>IF(AND($D1009=1,$E1009=1),VLOOKUP($C1009,Sheet2!$A:$J,6,0),IF($E1009=2,INDEX(Sheet2!J:J,MATCH($C1009,Sheet2!$A:$A,0)+2),I1008))</f>
        <v>0</v>
      </c>
      <c r="K1009" s="31">
        <v>0</v>
      </c>
      <c r="L1009" s="31">
        <v>0</v>
      </c>
      <c r="M1009" s="31">
        <v>0</v>
      </c>
      <c r="N1009" s="27">
        <f>VLOOKUP(B1009,Sheet5!$D:$G,3,0)</f>
        <v>3</v>
      </c>
      <c r="O1009" s="27">
        <f>VLOOKUP(B1009,Sheet5!$D:$G,4,0)</f>
        <v>384</v>
      </c>
      <c r="P1009" s="27" t="s">
        <v>56</v>
      </c>
      <c r="Q1009" s="27">
        <f>IFERROR(VLOOKUP(R1009,Sheet2!V:X,3,FALSE),VLOOKUP(B1009,Sheet5!D:H,5,0))</f>
        <v>340020009</v>
      </c>
      <c r="R1009" s="27" t="str">
        <f>IF(E1009=2,INDEX(Sheet2!P:P,MATCH(C1009,Sheet2!A:A,0)),INDEX(Sheet2!AB:AB,MATCH(N1009,Sheet2!AA:AA,0)))</f>
        <v>生命强化</v>
      </c>
      <c r="S1009" s="27" t="str">
        <f>IF($E1009=2,INDEX(Sheet2!Q:Q,MATCH($C1009,Sheet2!$A:$A,0)),IF(OR(N1009=3,N1009=8,N1009=13,,N1009=38),INDEX(Sheet2!$AC:$AC,MATCH($N1009,Sheet2!$AA:$AA,0))&amp;O1009,INDEX(Sheet2!$AC:$AC,MATCH($N1009,Sheet2!$AA:$AA,0))&amp;(O1009/10)&amp;"%"))</f>
        <v>觉醒后基础生命上限增加384</v>
      </c>
      <c r="T1009" s="3" t="str">
        <f>INDEX(Sheet6!G:G,MATCH(B1009,Sheet6!A:A,0))</f>
        <v>1210007,11|1430003,27</v>
      </c>
      <c r="U1009" s="3">
        <v>1120001</v>
      </c>
      <c r="V1009" s="3">
        <f>INDEX(Sheet6!H:H,MATCH(B1009,Sheet6!A:A,0))</f>
        <v>36000</v>
      </c>
      <c r="W1009" s="23">
        <v>0</v>
      </c>
      <c r="X1009" s="3" t="s">
        <v>1376</v>
      </c>
      <c r="Y1009" s="23">
        <v>1120001</v>
      </c>
      <c r="Z1009" s="23">
        <v>115000</v>
      </c>
      <c r="AA1009" s="27" t="str">
        <f>IF($E1009=2,INDEX(Sheet2!Q:Q,MATCH($C1009,Sheet2!$A:$A,0)),IF(OR(N1009=3,N1009=8,N1009=13,,N1009=38),INDEX(Sheet2!$AC:$AC,MATCH($N1009,Sheet2!$AA:$AA,0))&amp;O1009,INDEX(Sheet2!$AC:$AC,MATCH($N1009,Sheet2!$AA:$AA,0))&amp;(O1009/10)&amp;"%"))</f>
        <v>觉醒后基础生命上限增加384</v>
      </c>
    </row>
    <row r="1010" spans="1:27">
      <c r="A1010" s="23" t="s">
        <v>53</v>
      </c>
      <c r="B1010" s="23">
        <f t="shared" si="54"/>
        <v>3625</v>
      </c>
      <c r="C1010" s="3">
        <v>36</v>
      </c>
      <c r="D1010" s="3">
        <v>25</v>
      </c>
      <c r="E1010" s="3">
        <f t="shared" si="52"/>
        <v>1</v>
      </c>
      <c r="F1010" s="3">
        <f>IF(AND($D1010=1,$E1010=1),VLOOKUP($C1010,Sheet2!$A:$J,3,0),IF($E1010=2,INDEX(Sheet2!G:G,MATCH($C1010,Sheet2!$A:$A,0)+2),F1009))</f>
        <v>3601</v>
      </c>
      <c r="G1010" s="3">
        <f>IF(AND($D1010=1,$E1010=1),VLOOKUP($C1010,Sheet2!$A:$J,4,0),IF($E1010=2,INDEX(Sheet2!H:H,MATCH($C1010,Sheet2!$A:$A,0)+2),G1009))</f>
        <v>3605</v>
      </c>
      <c r="H1010" s="3">
        <f>IF(AND($D1010=1,$E1010=1),VLOOKUP($C1010,Sheet2!$A:$J,5,0),IF($E1010=2,INDEX(Sheet2!I:I,MATCH($C1010,Sheet2!$A:$A,0)+2),H1009))</f>
        <v>3607</v>
      </c>
      <c r="I1010" s="3">
        <f>IF(AND($D1010=1,$E1010=1),VLOOKUP($C1010,Sheet2!$A:$J,6,0),IF($E1010=2,INDEX(Sheet2!J:J,MATCH($C1010,Sheet2!$A:$A,0)+2),I1009))</f>
        <v>0</v>
      </c>
      <c r="K1010" s="31">
        <v>0</v>
      </c>
      <c r="L1010" s="31">
        <v>0</v>
      </c>
      <c r="M1010" s="31">
        <v>0</v>
      </c>
      <c r="N1010" s="27">
        <f>VLOOKUP(B1010,Sheet5!$D:$G,3,0)</f>
        <v>28</v>
      </c>
      <c r="O1010" s="27">
        <f>VLOOKUP(B1010,Sheet5!$D:$G,4,0)</f>
        <v>32</v>
      </c>
      <c r="P1010" s="27" t="s">
        <v>57</v>
      </c>
      <c r="Q1010" s="27">
        <f>IFERROR(VLOOKUP(R1010,Sheet2!V:X,3,FALSE),VLOOKUP(B1010,Sheet5!D:H,5,0))</f>
        <v>340020008</v>
      </c>
      <c r="R1010" s="27" t="str">
        <f>IF(E1010=2,INDEX(Sheet2!P:P,MATCH(C1010,Sheet2!A:A,0)),INDEX(Sheet2!AB:AB,MATCH(N1010,Sheet2!AA:AA,0)))</f>
        <v>命中强化</v>
      </c>
      <c r="S1010" s="27" t="str">
        <f>IF($E1010=2,INDEX(Sheet2!Q:Q,MATCH($C1010,Sheet2!$A:$A,0)),IF(OR(N1010=3,N1010=8,N1010=13,,N1010=38),INDEX(Sheet2!$AC:$AC,MATCH($N1010,Sheet2!$AA:$AA,0))&amp;O1010,INDEX(Sheet2!$AC:$AC,MATCH($N1010,Sheet2!$AA:$AA,0))&amp;(O1010/10)&amp;"%"))</f>
        <v>觉醒后基础效果命中增加3.2%</v>
      </c>
      <c r="T1010" s="3" t="str">
        <f>INDEX(Sheet6!G:G,MATCH(B1010,Sheet6!A:A,0))</f>
        <v>1210007,17|1430003,36</v>
      </c>
      <c r="U1010" s="3">
        <v>1120001</v>
      </c>
      <c r="V1010" s="3">
        <f>INDEX(Sheet6!H:H,MATCH(B1010,Sheet6!A:A,0))</f>
        <v>53750</v>
      </c>
      <c r="W1010" s="23">
        <v>0</v>
      </c>
      <c r="X1010" s="3" t="s">
        <v>1377</v>
      </c>
      <c r="Y1010" s="23">
        <v>1120001</v>
      </c>
      <c r="Z1010" s="23">
        <v>172000</v>
      </c>
      <c r="AA1010" s="27" t="str">
        <f>IF($E1010=2,INDEX(Sheet2!Q:Q,MATCH($C1010,Sheet2!$A:$A,0)),IF(OR(N1010=3,N1010=8,N1010=13,,N1010=38),INDEX(Sheet2!$AC:$AC,MATCH($N1010,Sheet2!$AA:$AA,0))&amp;O1010,INDEX(Sheet2!$AC:$AC,MATCH($N1010,Sheet2!$AA:$AA,0))&amp;(O1010/10)&amp;"%"))</f>
        <v>觉醒后基础效果命中增加3.2%</v>
      </c>
    </row>
    <row r="1011" spans="1:27">
      <c r="A1011" s="23" t="s">
        <v>53</v>
      </c>
      <c r="B1011" s="23">
        <f t="shared" si="54"/>
        <v>3626</v>
      </c>
      <c r="C1011" s="3">
        <v>36</v>
      </c>
      <c r="D1011" s="3">
        <v>26</v>
      </c>
      <c r="E1011" s="3">
        <f t="shared" si="52"/>
        <v>1</v>
      </c>
      <c r="F1011" s="3">
        <f>IF(AND($D1011=1,$E1011=1),VLOOKUP($C1011,Sheet2!$A:$J,3,0),IF($E1011=2,INDEX(Sheet2!G:G,MATCH($C1011,Sheet2!$A:$A,0)+2),F1010))</f>
        <v>3601</v>
      </c>
      <c r="G1011" s="3">
        <f>IF(AND($D1011=1,$E1011=1),VLOOKUP($C1011,Sheet2!$A:$J,4,0),IF($E1011=2,INDEX(Sheet2!H:H,MATCH($C1011,Sheet2!$A:$A,0)+2),G1010))</f>
        <v>3605</v>
      </c>
      <c r="H1011" s="3">
        <f>IF(AND($D1011=1,$E1011=1),VLOOKUP($C1011,Sheet2!$A:$J,5,0),IF($E1011=2,INDEX(Sheet2!I:I,MATCH($C1011,Sheet2!$A:$A,0)+2),H1010))</f>
        <v>3607</v>
      </c>
      <c r="I1011" s="3">
        <f>IF(AND($D1011=1,$E1011=1),VLOOKUP($C1011,Sheet2!$A:$J,6,0),IF($E1011=2,INDEX(Sheet2!J:J,MATCH($C1011,Sheet2!$A:$A,0)+2),I1010))</f>
        <v>0</v>
      </c>
      <c r="K1011" s="31">
        <v>0</v>
      </c>
      <c r="L1011" s="31">
        <v>0</v>
      </c>
      <c r="M1011" s="31">
        <v>0</v>
      </c>
      <c r="N1011" s="27">
        <f>VLOOKUP(B1011,Sheet5!$D:$G,3,0)</f>
        <v>13</v>
      </c>
      <c r="O1011" s="27">
        <f>VLOOKUP(B1011,Sheet5!$D:$G,4,0)</f>
        <v>84</v>
      </c>
      <c r="P1011" s="27" t="s">
        <v>58</v>
      </c>
      <c r="Q1011" s="27">
        <f>IFERROR(VLOOKUP(R1011,Sheet2!V:X,3,FALSE),VLOOKUP(B1011,Sheet5!D:H,5,0))</f>
        <v>340020004</v>
      </c>
      <c r="R1011" s="27" t="str">
        <f>IF(E1011=2,INDEX(Sheet2!P:P,MATCH(C1011,Sheet2!A:A,0)),INDEX(Sheet2!AB:AB,MATCH(N1011,Sheet2!AA:AA,0)))</f>
        <v>防御强化</v>
      </c>
      <c r="S1011" s="27" t="str">
        <f>IF($E1011=2,INDEX(Sheet2!Q:Q,MATCH($C1011,Sheet2!$A:$A,0)),IF(OR(N1011=3,N1011=8,N1011=13,,N1011=38),INDEX(Sheet2!$AC:$AC,MATCH($N1011,Sheet2!$AA:$AA,0))&amp;O1011,INDEX(Sheet2!$AC:$AC,MATCH($N1011,Sheet2!$AA:$AA,0))&amp;(O1011/10)&amp;"%"))</f>
        <v>觉醒后基础防御力增加84</v>
      </c>
      <c r="T1011" s="3" t="str">
        <f>INDEX(Sheet6!G:G,MATCH(B1011,Sheet6!A:A,0))</f>
        <v>1210007,20|1430003,45</v>
      </c>
      <c r="U1011" s="3">
        <v>1120001</v>
      </c>
      <c r="V1011" s="3">
        <f>INDEX(Sheet6!H:H,MATCH(B1011,Sheet6!A:A,0))</f>
        <v>75000</v>
      </c>
      <c r="W1011" s="23">
        <v>0</v>
      </c>
      <c r="X1011" s="3" t="s">
        <v>1378</v>
      </c>
      <c r="Y1011" s="23">
        <v>1120001</v>
      </c>
      <c r="Z1011" s="23">
        <v>240000</v>
      </c>
      <c r="AA1011" s="27" t="str">
        <f>IF($E1011=2,INDEX(Sheet2!Q:Q,MATCH($C1011,Sheet2!$A:$A,0)),IF(OR(N1011=3,N1011=8,N1011=13,,N1011=38),INDEX(Sheet2!$AC:$AC,MATCH($N1011,Sheet2!$AA:$AA,0))&amp;O1011,INDEX(Sheet2!$AC:$AC,MATCH($N1011,Sheet2!$AA:$AA,0))&amp;(O1011/10)&amp;"%"))</f>
        <v>觉醒后基础防御力增加84</v>
      </c>
    </row>
    <row r="1012" spans="1:27">
      <c r="A1012" s="23" t="s">
        <v>53</v>
      </c>
      <c r="B1012" s="23">
        <f t="shared" si="54"/>
        <v>3627</v>
      </c>
      <c r="C1012" s="3">
        <v>36</v>
      </c>
      <c r="D1012" s="3">
        <v>27</v>
      </c>
      <c r="E1012" s="3">
        <f t="shared" si="52"/>
        <v>1</v>
      </c>
      <c r="F1012" s="3">
        <f>IF(AND($D1012=1,$E1012=1),VLOOKUP($C1012,Sheet2!$A:$J,3,0),IF($E1012=2,INDEX(Sheet2!G:G,MATCH($C1012,Sheet2!$A:$A,0)+2),F1011))</f>
        <v>3601</v>
      </c>
      <c r="G1012" s="3">
        <f>IF(AND($D1012=1,$E1012=1),VLOOKUP($C1012,Sheet2!$A:$J,4,0),IF($E1012=2,INDEX(Sheet2!H:H,MATCH($C1012,Sheet2!$A:$A,0)+2),G1011))</f>
        <v>3605</v>
      </c>
      <c r="H1012" s="3">
        <f>IF(AND($D1012=1,$E1012=1),VLOOKUP($C1012,Sheet2!$A:$J,5,0),IF($E1012=2,INDEX(Sheet2!I:I,MATCH($C1012,Sheet2!$A:$A,0)+2),H1011))</f>
        <v>3607</v>
      </c>
      <c r="I1012" s="3">
        <f>IF(AND($D1012=1,$E1012=1),VLOOKUP($C1012,Sheet2!$A:$J,6,0),IF($E1012=2,INDEX(Sheet2!J:J,MATCH($C1012,Sheet2!$A:$A,0)+2),I1011))</f>
        <v>0</v>
      </c>
      <c r="K1012" s="31">
        <v>0</v>
      </c>
      <c r="L1012" s="31">
        <v>0</v>
      </c>
      <c r="M1012" s="31">
        <v>0</v>
      </c>
      <c r="N1012" s="27">
        <f>VLOOKUP(B1012,Sheet5!$D:$G,3,0)</f>
        <v>3</v>
      </c>
      <c r="O1012" s="27">
        <f>VLOOKUP(B1012,Sheet5!$D:$G,4,0)</f>
        <v>768</v>
      </c>
      <c r="P1012" s="27" t="s">
        <v>59</v>
      </c>
      <c r="Q1012" s="27">
        <f>IFERROR(VLOOKUP(R1012,Sheet2!V:X,3,FALSE),VLOOKUP(B1012,Sheet5!D:H,5,0))</f>
        <v>340020010</v>
      </c>
      <c r="R1012" s="27" t="str">
        <f>IF(E1012=2,INDEX(Sheet2!P:P,MATCH(C1012,Sheet2!A:A,0)),INDEX(Sheet2!AB:AB,MATCH(N1012,Sheet2!AA:AA,0)))</f>
        <v>生命强化</v>
      </c>
      <c r="S1012" s="27" t="str">
        <f>IF($E1012=2,INDEX(Sheet2!Q:Q,MATCH($C1012,Sheet2!$A:$A,0)),IF(OR(N1012=3,N1012=8,N1012=13,,N1012=38),INDEX(Sheet2!$AC:$AC,MATCH($N1012,Sheet2!$AA:$AA,0))&amp;O1012,INDEX(Sheet2!$AC:$AC,MATCH($N1012,Sheet2!$AA:$AA,0))&amp;(O1012/10)&amp;"%"))</f>
        <v>觉醒后基础生命上限增加768</v>
      </c>
      <c r="T1012" s="3" t="str">
        <f>INDEX(Sheet6!G:G,MATCH(B1012,Sheet6!A:A,0))</f>
        <v>1210007,23|1430003,54</v>
      </c>
      <c r="U1012" s="3">
        <v>1120001</v>
      </c>
      <c r="V1012" s="3">
        <f>INDEX(Sheet6!H:H,MATCH(B1012,Sheet6!A:A,0))</f>
        <v>103000</v>
      </c>
      <c r="W1012" s="23">
        <v>0</v>
      </c>
      <c r="X1012" s="3" t="s">
        <v>1379</v>
      </c>
      <c r="Y1012" s="23">
        <v>1120001</v>
      </c>
      <c r="Z1012" s="23">
        <v>329000</v>
      </c>
      <c r="AA1012" s="27" t="str">
        <f>IF($E1012=2,INDEX(Sheet2!Q:Q,MATCH($C1012,Sheet2!$A:$A,0)),IF(OR(N1012=3,N1012=8,N1012=13,,N1012=38),INDEX(Sheet2!$AC:$AC,MATCH($N1012,Sheet2!$AA:$AA,0))&amp;O1012,INDEX(Sheet2!$AC:$AC,MATCH($N1012,Sheet2!$AA:$AA,0))&amp;(O1012/10)&amp;"%"))</f>
        <v>觉醒后基础生命上限增加768</v>
      </c>
    </row>
    <row r="1013" spans="1:27">
      <c r="A1013" s="23" t="s">
        <v>53</v>
      </c>
      <c r="B1013" s="23">
        <f t="shared" si="54"/>
        <v>3628</v>
      </c>
      <c r="C1013" s="3">
        <v>36</v>
      </c>
      <c r="D1013" s="3">
        <v>28</v>
      </c>
      <c r="E1013" s="3">
        <f t="shared" si="52"/>
        <v>1</v>
      </c>
      <c r="F1013" s="3">
        <f>IF(AND($D1013=1,$E1013=1),VLOOKUP($C1013,Sheet2!$A:$J,3,0),IF($E1013=2,INDEX(Sheet2!G:G,MATCH($C1013,Sheet2!$A:$A,0)+3),F1012))</f>
        <v>3601</v>
      </c>
      <c r="G1013" s="3">
        <f>IF(AND($D1013=1,$E1013=1),VLOOKUP($C1013,Sheet2!$A:$J,4,0),IF($E1013=2,INDEX(Sheet2!H:H,MATCH($C1013,Sheet2!$A:$A,0)+3),G1012))</f>
        <v>3605</v>
      </c>
      <c r="H1013" s="3">
        <f>IF(AND($D1013=1,$E1013=1),VLOOKUP($C1013,Sheet2!$A:$J,5,0),IF($E1013=2,INDEX(Sheet2!I:I,MATCH($C1013,Sheet2!$A:$A,0)+3),H1012))</f>
        <v>3607</v>
      </c>
      <c r="I1013" s="3">
        <f>IF(AND($D1013=1,$E1013=1),VLOOKUP($C1013,Sheet2!$A:$J,6,0),IF($E1013=2,INDEX(Sheet2!J:J,MATCH($C1013,Sheet2!$A:$A,0)+3),I1012))</f>
        <v>0</v>
      </c>
      <c r="K1013" s="31">
        <v>0</v>
      </c>
      <c r="L1013" s="31">
        <v>0</v>
      </c>
      <c r="M1013" s="31">
        <v>0</v>
      </c>
      <c r="N1013" s="27">
        <f>VLOOKUP(B1013,Sheet5!$D:$G,3,0)</f>
        <v>4</v>
      </c>
      <c r="O1013" s="27">
        <f>VLOOKUP(B1013,Sheet5!$D:$G,4,0)</f>
        <v>50</v>
      </c>
      <c r="P1013" s="27" t="s">
        <v>60</v>
      </c>
      <c r="Q1013" s="27">
        <f>IFERROR(VLOOKUP(R1013,Sheet2!V:X,3,FALSE),VLOOKUP(B1013,Sheet5!D:H,5,0))</f>
        <v>340020010</v>
      </c>
      <c r="R1013" s="27" t="str">
        <f>IF(E1013=2,INDEX(Sheet2!P:P,MATCH(C1013,Sheet2!A:A,0)+3),INDEX(Sheet2!AB:AB,MATCH(N1013,Sheet2!AA:AA,0)))</f>
        <v>生命强化</v>
      </c>
      <c r="S1013" s="27" t="str">
        <f>IF($E1013=2,INDEX(Sheet2!Q:Q,MATCH($C1013,Sheet2!$A:$A,0)+3),IF(OR(N1013=3,N1013=8,N1013=13,,N1013=38),INDEX(Sheet2!$AC:$AC,MATCH($N1013,Sheet2!$AA:$AA,0))&amp;O1013,INDEX(Sheet2!$AC:$AC,MATCH($N1013,Sheet2!$AA:$AA,0))&amp;(O1013/10)&amp;"%"))</f>
        <v>觉醒后基础生命上限增加5%</v>
      </c>
      <c r="T1013" s="3" t="str">
        <f>INDEX(Sheet6!G:G,MATCH(B1013,Sheet6!A:A,0))</f>
        <v>1430005,9</v>
      </c>
      <c r="U1013" s="3">
        <v>1120001</v>
      </c>
      <c r="V1013" s="3">
        <f>INDEX(Sheet6!H:H,MATCH(B1013,Sheet6!A:A,0))</f>
        <v>139000</v>
      </c>
      <c r="W1013" s="23">
        <v>0</v>
      </c>
      <c r="X1013" s="3" t="s">
        <v>1312</v>
      </c>
      <c r="Y1013" s="23">
        <v>1120001</v>
      </c>
      <c r="Z1013" s="23">
        <v>444000</v>
      </c>
      <c r="AA1013" s="27" t="str">
        <f>IF($E1013=2,INDEX(Sheet2!Q:Q,MATCH($C1013,Sheet2!$A:$A,0)+3),IF(OR(N1013=3,N1013=8,N1013=13,,N1013=38),INDEX(Sheet2!$AC:$AC,MATCH($N1013,Sheet2!$AA:$AA,0))&amp;O1013,INDEX(Sheet2!$AC:$AC,MATCH($N1013,Sheet2!$AA:$AA,0))&amp;(O1013/10)&amp;"%"))</f>
        <v>觉醒后基础生命上限增加5%</v>
      </c>
    </row>
    <row r="1014" spans="1:27">
      <c r="A1014" s="23" t="s">
        <v>53</v>
      </c>
      <c r="B1014" s="23">
        <f t="shared" si="41"/>
        <v>3201</v>
      </c>
      <c r="C1014" s="3">
        <v>32</v>
      </c>
      <c r="D1014" s="3">
        <v>1</v>
      </c>
      <c r="E1014" s="3">
        <f t="shared" si="52"/>
        <v>1</v>
      </c>
      <c r="F1014" s="3">
        <f>IF(AND($D1014=1,$E1014=1),VLOOKUP($C1014,Sheet2!$A:$J,3,0),IF($E1014=2,INDEX(Sheet2!G:G,MATCH($C1014,Sheet2!$A:$A,0)),F1013))</f>
        <v>3201</v>
      </c>
      <c r="G1014" s="3">
        <f>IF(AND($D1014=1,$E1014=1),VLOOKUP($C1014,Sheet2!$A:$J,4,0),IF($E1014=2,INDEX(Sheet2!H:H,MATCH($C1014,Sheet2!$A:$A,0)),G1013))</f>
        <v>3202</v>
      </c>
      <c r="H1014" s="3">
        <f>IF(AND($D1014=1,$E1014=1),VLOOKUP($C1014,Sheet2!$A:$J,5,0),IF($E1014=2,INDEX(Sheet2!I:I,MATCH($C1014,Sheet2!$A:$A,0)),H1013))</f>
        <v>3203</v>
      </c>
      <c r="I1014" s="3">
        <f>IF(AND($D1014=1,$E1014=1),VLOOKUP($C1014,Sheet2!$A:$J,6,0),IF($E1014=2,INDEX(Sheet2!J:J,MATCH($C1014,Sheet2!$A:$A,0)),I1013))</f>
        <v>0</v>
      </c>
      <c r="K1014" s="31">
        <v>0</v>
      </c>
      <c r="L1014" s="31">
        <v>0</v>
      </c>
      <c r="M1014" s="31">
        <v>0</v>
      </c>
      <c r="N1014" s="27">
        <f>VLOOKUP(B1014,Sheet5!$D:$G,3,0)</f>
        <v>8</v>
      </c>
      <c r="O1014" s="27">
        <f>VLOOKUP(B1014,Sheet5!$D:$G,4,0)</f>
        <v>64</v>
      </c>
      <c r="P1014" s="27" t="s">
        <v>54</v>
      </c>
      <c r="Q1014" s="27">
        <f>IFERROR(VLOOKUP(R1014,Sheet2!V:X,3,FALSE),VLOOKUP(B1014,Sheet5!D:H,5,0))</f>
        <v>340020006</v>
      </c>
      <c r="R1014" s="27" t="str">
        <f>IF($E1014=2,INDEX(Sheet2!P:P,MATCH($C1014,Sheet2!$A:$A,0)),INDEX(Sheet2!$AB:$AB,MATCH($N1014,Sheet2!$AA:$AA,0)))</f>
        <v>攻击强化</v>
      </c>
      <c r="S1014" s="27" t="str">
        <f>IF($E1014=2,INDEX(Sheet2!Q:Q,MATCH($C1014,Sheet2!$A:$A,0)),IF(OR(N1014=3,N1014=8,N1014=13,,N1014=38),INDEX(Sheet2!$AC:$AC,MATCH($N1014,Sheet2!$AA:$AA,0))&amp;O1014,INDEX(Sheet2!$AC:$AC,MATCH($N1014,Sheet2!$AA:$AA,0))&amp;(O1014/10)&amp;"%"))</f>
        <v>觉醒后基础攻击力增加64</v>
      </c>
      <c r="T1014" s="3" t="str">
        <f>INDEX(Sheet6!G:G,MATCH(B1014,Sheet6!A:A,0))</f>
        <v>1210003,24</v>
      </c>
      <c r="U1014" s="3">
        <v>1120001</v>
      </c>
      <c r="V1014" s="3">
        <f>INDEX(Sheet6!H:H,MATCH(B1014,Sheet6!A:A,0))</f>
        <v>8300</v>
      </c>
      <c r="W1014" s="23">
        <v>0</v>
      </c>
      <c r="X1014" s="3" t="str">
        <f>VLOOKUP(B1014,Sheet4!A:N,14,FALSE)</f>
        <v>1210001,4|1210002,4|1210003,8</v>
      </c>
      <c r="Y1014" s="23">
        <v>1120001</v>
      </c>
      <c r="Z1014" s="23">
        <f t="shared" si="42"/>
        <v>83000</v>
      </c>
      <c r="AA1014" s="27" t="str">
        <f>IF($E1014=2,INDEX(Sheet2!Q:Q,MATCH($C1014,Sheet2!$A:$A,0)),IF(OR(N1014=3,N1014=8,N1014=13,,N1014=38),INDEX(Sheet2!$AC:$AC,MATCH($N1014,Sheet2!$AA:$AA,0))&amp;O1014,INDEX(Sheet2!$AC:$AC,MATCH($N1014,Sheet2!$AA:$AA,0))&amp;(O1014/10)&amp;"%"))</f>
        <v>觉醒后基础攻击力增加64</v>
      </c>
    </row>
    <row r="1015" spans="1:27">
      <c r="A1015" s="23" t="s">
        <v>53</v>
      </c>
      <c r="B1015" s="23">
        <f t="shared" si="41"/>
        <v>3202</v>
      </c>
      <c r="C1015" s="3">
        <v>32</v>
      </c>
      <c r="D1015" s="3">
        <v>2</v>
      </c>
      <c r="E1015" s="3">
        <f t="shared" si="52"/>
        <v>1</v>
      </c>
      <c r="F1015" s="3">
        <f>IF(AND($D1015=1,$E1015=1),VLOOKUP($C1015,Sheet2!$A:$J,3,0),IF($E1015=2,INDEX(Sheet2!G:G,MATCH($C1015,Sheet2!$A:$A,0)),F1014))</f>
        <v>3201</v>
      </c>
      <c r="G1015" s="3">
        <f>IF(AND($D1015=1,$E1015=1),VLOOKUP($C1015,Sheet2!$A:$J,4,0),IF($E1015=2,INDEX(Sheet2!H:H,MATCH($C1015,Sheet2!$A:$A,0)),G1014))</f>
        <v>3202</v>
      </c>
      <c r="H1015" s="3">
        <f>IF(AND($D1015=1,$E1015=1),VLOOKUP($C1015,Sheet2!$A:$J,5,0),IF($E1015=2,INDEX(Sheet2!I:I,MATCH($C1015,Sheet2!$A:$A,0)),H1014))</f>
        <v>3203</v>
      </c>
      <c r="I1015" s="3">
        <f>IF(AND($D1015=1,$E1015=1),VLOOKUP($C1015,Sheet2!$A:$J,6,0),IF($E1015=2,INDEX(Sheet2!J:J,MATCH($C1015,Sheet2!$A:$A,0)),I1014))</f>
        <v>0</v>
      </c>
      <c r="K1015" s="31">
        <v>0</v>
      </c>
      <c r="L1015" s="31">
        <v>0</v>
      </c>
      <c r="M1015" s="31">
        <v>0</v>
      </c>
      <c r="N1015" s="27">
        <f>VLOOKUP(B1015,Sheet5!$D:$G,3,0)</f>
        <v>3</v>
      </c>
      <c r="O1015" s="27">
        <f>VLOOKUP(B1015,Sheet5!$D:$G,4,0)</f>
        <v>384</v>
      </c>
      <c r="P1015" s="27" t="s">
        <v>55</v>
      </c>
      <c r="Q1015" s="27">
        <f>IFERROR(VLOOKUP(R1015,Sheet2!V:X,3,FALSE),VLOOKUP(B1015,Sheet5!D:H,5,0))</f>
        <v>340020009</v>
      </c>
      <c r="R1015" s="27" t="str">
        <f>IF(E1015=2,INDEX(Sheet2!P:P,MATCH(C1015,Sheet2!A:A,0)),INDEX(Sheet2!AB:AB,MATCH(N1015,Sheet2!AA:AA,0)))</f>
        <v>生命强化</v>
      </c>
      <c r="S1015" s="27" t="str">
        <f>IF($E1015=2,INDEX(Sheet2!Q:Q,MATCH($C1015,Sheet2!$A:$A,0)),IF(OR(N1015=3,N1015=8,N1015=13,,N1015=38),INDEX(Sheet2!$AC:$AC,MATCH($N1015,Sheet2!$AA:$AA,0))&amp;O1015,INDEX(Sheet2!$AC:$AC,MATCH($N1015,Sheet2!$AA:$AA,0))&amp;(O1015/10)&amp;"%"))</f>
        <v>觉醒后基础生命上限增加384</v>
      </c>
      <c r="T1015" s="3" t="str">
        <f>INDEX(Sheet6!G:G,MATCH(B1015,Sheet6!A:A,0))</f>
        <v>1210003,32</v>
      </c>
      <c r="U1015" s="3">
        <v>1120001</v>
      </c>
      <c r="V1015" s="3">
        <f>INDEX(Sheet6!H:H,MATCH(B1015,Sheet6!A:A,0))</f>
        <v>9600</v>
      </c>
      <c r="W1015" s="23">
        <v>0</v>
      </c>
      <c r="X1015" s="3" t="str">
        <f>VLOOKUP(B1015,Sheet4!A:N,14,FALSE)</f>
        <v>1210001,10|1210002,10|1210003,20</v>
      </c>
      <c r="Y1015" s="23">
        <v>1120001</v>
      </c>
      <c r="Z1015" s="23">
        <f t="shared" si="42"/>
        <v>96000</v>
      </c>
      <c r="AA1015" s="27" t="str">
        <f>IF($E1015=2,INDEX(Sheet2!Q:Q,MATCH($C1015,Sheet2!$A:$A,0)),IF(OR(N1015=3,N1015=8,N1015=13,,N1015=38),INDEX(Sheet2!$AC:$AC,MATCH($N1015,Sheet2!$AA:$AA,0))&amp;O1015,INDEX(Sheet2!$AC:$AC,MATCH($N1015,Sheet2!$AA:$AA,0))&amp;(O1015/10)&amp;"%"))</f>
        <v>觉醒后基础生命上限增加384</v>
      </c>
    </row>
    <row r="1016" spans="1:27">
      <c r="A1016" s="23" t="s">
        <v>53</v>
      </c>
      <c r="B1016" s="23">
        <f t="shared" si="41"/>
        <v>3203</v>
      </c>
      <c r="C1016" s="3">
        <v>32</v>
      </c>
      <c r="D1016" s="3">
        <v>3</v>
      </c>
      <c r="E1016" s="3">
        <f t="shared" si="52"/>
        <v>1</v>
      </c>
      <c r="F1016" s="3">
        <f>IF(AND($D1016=1,$E1016=1),VLOOKUP($C1016,Sheet2!$A:$J,3,0),IF($E1016=2,INDEX(Sheet2!G:G,MATCH($C1016,Sheet2!$A:$A,0)),F1015))</f>
        <v>3201</v>
      </c>
      <c r="G1016" s="3">
        <f>IF(AND($D1016=1,$E1016=1),VLOOKUP($C1016,Sheet2!$A:$J,4,0),IF($E1016=2,INDEX(Sheet2!H:H,MATCH($C1016,Sheet2!$A:$A,0)),G1015))</f>
        <v>3202</v>
      </c>
      <c r="H1016" s="3">
        <f>IF(AND($D1016=1,$E1016=1),VLOOKUP($C1016,Sheet2!$A:$J,5,0),IF($E1016=2,INDEX(Sheet2!I:I,MATCH($C1016,Sheet2!$A:$A,0)),H1015))</f>
        <v>3203</v>
      </c>
      <c r="I1016" s="3">
        <f>IF(AND($D1016=1,$E1016=1),VLOOKUP($C1016,Sheet2!$A:$J,6,0),IF($E1016=2,INDEX(Sheet2!J:J,MATCH($C1016,Sheet2!$A:$A,0)),I1015))</f>
        <v>0</v>
      </c>
      <c r="K1016" s="31">
        <v>0</v>
      </c>
      <c r="L1016" s="31">
        <v>0</v>
      </c>
      <c r="M1016" s="31">
        <v>0</v>
      </c>
      <c r="N1016" s="27">
        <f>VLOOKUP(B1016,Sheet5!$D:$G,3,0)</f>
        <v>18</v>
      </c>
      <c r="O1016" s="27">
        <f>VLOOKUP(B1016,Sheet5!$D:$G,4,0)</f>
        <v>32</v>
      </c>
      <c r="P1016" s="27" t="s">
        <v>56</v>
      </c>
      <c r="Q1016" s="27">
        <f>IFERROR(VLOOKUP(R1016,Sheet2!V:X,3,FALSE),VLOOKUP(B1016,Sheet5!D:H,5,0))</f>
        <v>340020001</v>
      </c>
      <c r="R1016" s="27" t="str">
        <f>IF(E1016=2,INDEX(Sheet2!P:P,MATCH(C1016,Sheet2!A:A,0)),INDEX(Sheet2!AB:AB,MATCH(N1016,Sheet2!AA:AA,0)))</f>
        <v>暴击强化</v>
      </c>
      <c r="S1016" s="27" t="str">
        <f>IF($E1016=2,INDEX(Sheet2!Q:Q,MATCH($C1016,Sheet2!$A:$A,0)),IF(OR(N1016=3,N1016=8,N1016=13,,N1016=38),INDEX(Sheet2!$AC:$AC,MATCH($N1016,Sheet2!$AA:$AA,0))&amp;O1016,INDEX(Sheet2!$AC:$AC,MATCH($N1016,Sheet2!$AA:$AA,0))&amp;(O1016/10)&amp;"%"))</f>
        <v>觉醒后基础暴击增加3.2%</v>
      </c>
      <c r="T1016" s="3" t="str">
        <f>INDEX(Sheet6!G:G,MATCH(B1016,Sheet6!A:A,0))</f>
        <v>1210003,40</v>
      </c>
      <c r="U1016" s="3">
        <v>1120001</v>
      </c>
      <c r="V1016" s="3">
        <f>INDEX(Sheet6!H:H,MATCH(B1016,Sheet6!A:A,0))</f>
        <v>14400</v>
      </c>
      <c r="W1016" s="23">
        <v>0</v>
      </c>
      <c r="X1016" s="3" t="str">
        <f>VLOOKUP(B1016,Sheet4!A:N,14,FALSE)</f>
        <v>1210001,18|1210002,18|1210003,36</v>
      </c>
      <c r="Y1016" s="23">
        <v>1120001</v>
      </c>
      <c r="Z1016" s="23">
        <f t="shared" si="42"/>
        <v>144000</v>
      </c>
      <c r="AA1016" s="27" t="str">
        <f>IF($E1016=2,INDEX(Sheet2!Q:Q,MATCH($C1016,Sheet2!$A:$A,0)),IF(OR(N1016=3,N1016=8,N1016=13,,N1016=38),INDEX(Sheet2!$AC:$AC,MATCH($N1016,Sheet2!$AA:$AA,0))&amp;O1016,INDEX(Sheet2!$AC:$AC,MATCH($N1016,Sheet2!$AA:$AA,0))&amp;(O1016/10)&amp;"%"))</f>
        <v>觉醒后基础暴击增加3.2%</v>
      </c>
    </row>
    <row r="1017" spans="1:27">
      <c r="A1017" s="23" t="s">
        <v>53</v>
      </c>
      <c r="B1017" s="23">
        <f t="shared" si="41"/>
        <v>3204</v>
      </c>
      <c r="C1017" s="3">
        <v>32</v>
      </c>
      <c r="D1017" s="3">
        <v>4</v>
      </c>
      <c r="E1017" s="3">
        <f t="shared" si="52"/>
        <v>1</v>
      </c>
      <c r="F1017" s="3">
        <f>IF(AND($D1017=1,$E1017=1),VLOOKUP($C1017,Sheet2!$A:$J,3,0),IF($E1017=2,INDEX(Sheet2!G:G,MATCH($C1017,Sheet2!$A:$A,0)),F1016))</f>
        <v>3201</v>
      </c>
      <c r="G1017" s="3">
        <f>IF(AND($D1017=1,$E1017=1),VLOOKUP($C1017,Sheet2!$A:$J,4,0),IF($E1017=2,INDEX(Sheet2!H:H,MATCH($C1017,Sheet2!$A:$A,0)),G1016))</f>
        <v>3202</v>
      </c>
      <c r="H1017" s="3">
        <f>IF(AND($D1017=1,$E1017=1),VLOOKUP($C1017,Sheet2!$A:$J,5,0),IF($E1017=2,INDEX(Sheet2!I:I,MATCH($C1017,Sheet2!$A:$A,0)),H1016))</f>
        <v>3203</v>
      </c>
      <c r="I1017" s="3">
        <f>IF(AND($D1017=1,$E1017=1),VLOOKUP($C1017,Sheet2!$A:$J,6,0),IF($E1017=2,INDEX(Sheet2!J:J,MATCH($C1017,Sheet2!$A:$A,0)),I1016))</f>
        <v>0</v>
      </c>
      <c r="K1017" s="31">
        <v>0</v>
      </c>
      <c r="L1017" s="31">
        <v>0</v>
      </c>
      <c r="M1017" s="31">
        <v>0</v>
      </c>
      <c r="N1017" s="27">
        <f>VLOOKUP(B1017,Sheet5!$D:$G,3,0)</f>
        <v>13</v>
      </c>
      <c r="O1017" s="27">
        <f>VLOOKUP(B1017,Sheet5!$D:$G,4,0)</f>
        <v>84</v>
      </c>
      <c r="P1017" s="27" t="s">
        <v>57</v>
      </c>
      <c r="Q1017" s="27">
        <f>IFERROR(VLOOKUP(R1017,Sheet2!V:X,3,FALSE),VLOOKUP(B1017,Sheet5!D:H,5,0))</f>
        <v>340020004</v>
      </c>
      <c r="R1017" s="27" t="str">
        <f>IF(E1017=2,INDEX(Sheet2!P:P,MATCH(C1017,Sheet2!A:A,0)),INDEX(Sheet2!AB:AB,MATCH(N1017,Sheet2!AA:AA,0)))</f>
        <v>防御强化</v>
      </c>
      <c r="S1017" s="27" t="str">
        <f>IF($E1017=2,INDEX(Sheet2!Q:Q,MATCH($C1017,Sheet2!$A:$A,0)),IF(OR(N1017=3,N1017=8,N1017=13,,N1017=38),INDEX(Sheet2!$AC:$AC,MATCH($N1017,Sheet2!$AA:$AA,0))&amp;O1017,INDEX(Sheet2!$AC:$AC,MATCH($N1017,Sheet2!$AA:$AA,0))&amp;(O1017/10)&amp;"%"))</f>
        <v>觉醒后基础防御力增加84</v>
      </c>
      <c r="T1017" s="3" t="str">
        <f>INDEX(Sheet6!G:G,MATCH(B1017,Sheet6!A:A,0))</f>
        <v>1210006,20</v>
      </c>
      <c r="U1017" s="3">
        <v>1120001</v>
      </c>
      <c r="V1017" s="3">
        <f>INDEX(Sheet6!H:H,MATCH(B1017,Sheet6!A:A,0))</f>
        <v>21500</v>
      </c>
      <c r="W1017" s="23">
        <v>0</v>
      </c>
      <c r="X1017" s="3" t="str">
        <f>VLOOKUP(B1017,Sheet4!A:N,14,FALSE)</f>
        <v>1210001,28|1210002,28|1210003,56</v>
      </c>
      <c r="Y1017" s="23">
        <v>1120001</v>
      </c>
      <c r="Z1017" s="23">
        <f t="shared" si="42"/>
        <v>215000</v>
      </c>
      <c r="AA1017" s="27" t="str">
        <f>IF($E1017=2,INDEX(Sheet2!Q:Q,MATCH($C1017,Sheet2!$A:$A,0)),IF(OR(N1017=3,N1017=8,N1017=13,,N1017=38),INDEX(Sheet2!$AC:$AC,MATCH($N1017,Sheet2!$AA:$AA,0))&amp;O1017,INDEX(Sheet2!$AC:$AC,MATCH($N1017,Sheet2!$AA:$AA,0))&amp;(O1017/10)&amp;"%"))</f>
        <v>觉醒后基础防御力增加84</v>
      </c>
    </row>
    <row r="1018" spans="1:27">
      <c r="A1018" s="23" t="s">
        <v>53</v>
      </c>
      <c r="B1018" s="23">
        <f t="shared" ref="B1018:B1188" si="55">C1018*100+D1018</f>
        <v>3205</v>
      </c>
      <c r="C1018" s="3">
        <v>32</v>
      </c>
      <c r="D1018" s="3">
        <v>5</v>
      </c>
      <c r="E1018" s="3">
        <f t="shared" ref="E1018:E1081" si="56">IF(N1018&gt;0,1,2)</f>
        <v>1</v>
      </c>
      <c r="F1018" s="3">
        <f>IF(AND($D1018=1,$E1018=1),VLOOKUP($C1018,Sheet2!$A:$J,3,0),IF($E1018=2,INDEX(Sheet2!G:G,MATCH($C1018,Sheet2!$A:$A,0)),F1017))</f>
        <v>3201</v>
      </c>
      <c r="G1018" s="3">
        <f>IF(AND($D1018=1,$E1018=1),VLOOKUP($C1018,Sheet2!$A:$J,4,0),IF($E1018=2,INDEX(Sheet2!H:H,MATCH($C1018,Sheet2!$A:$A,0)),G1017))</f>
        <v>3202</v>
      </c>
      <c r="H1018" s="3">
        <f>IF(AND($D1018=1,$E1018=1),VLOOKUP($C1018,Sheet2!$A:$J,5,0),IF($E1018=2,INDEX(Sheet2!I:I,MATCH($C1018,Sheet2!$A:$A,0)),H1017))</f>
        <v>3203</v>
      </c>
      <c r="I1018" s="3">
        <f>IF(AND($D1018=1,$E1018=1),VLOOKUP($C1018,Sheet2!$A:$J,6,0),IF($E1018=2,INDEX(Sheet2!J:J,MATCH($C1018,Sheet2!$A:$A,0)),I1017))</f>
        <v>0</v>
      </c>
      <c r="K1018" s="31">
        <v>0</v>
      </c>
      <c r="L1018" s="31">
        <v>0</v>
      </c>
      <c r="M1018" s="31">
        <v>0</v>
      </c>
      <c r="N1018" s="27">
        <f>VLOOKUP(B1018,Sheet5!$D:$G,3,0)</f>
        <v>3</v>
      </c>
      <c r="O1018" s="27">
        <f>VLOOKUP(B1018,Sheet5!$D:$G,4,0)</f>
        <v>768</v>
      </c>
      <c r="P1018" s="27" t="s">
        <v>58</v>
      </c>
      <c r="Q1018" s="27">
        <f>IFERROR(VLOOKUP(R1018,Sheet2!V:X,3,FALSE),VLOOKUP(B1018,Sheet5!D:H,5,0))</f>
        <v>340020010</v>
      </c>
      <c r="R1018" s="27" t="str">
        <f>IF(E1018=2,INDEX(Sheet2!P:P,MATCH(C1018,Sheet2!A:A,0)),INDEX(Sheet2!AB:AB,MATCH(N1018,Sheet2!AA:AA,0)))</f>
        <v>生命强化</v>
      </c>
      <c r="S1018" s="27" t="str">
        <f>IF($E1018=2,INDEX(Sheet2!Q:Q,MATCH($C1018,Sheet2!$A:$A,0)),IF(OR(N1018=3,N1018=8,N1018=13,,N1018=38),INDEX(Sheet2!$AC:$AC,MATCH($N1018,Sheet2!$AA:$AA,0))&amp;O1018,INDEX(Sheet2!$AC:$AC,MATCH($N1018,Sheet2!$AA:$AA,0))&amp;(O1018/10)&amp;"%"))</f>
        <v>觉醒后基础生命上限增加768</v>
      </c>
      <c r="T1018" s="3" t="str">
        <f>INDEX(Sheet6!G:G,MATCH(B1018,Sheet6!A:A,0))</f>
        <v>1210006,24</v>
      </c>
      <c r="U1018" s="3">
        <v>1120001</v>
      </c>
      <c r="V1018" s="3">
        <f>INDEX(Sheet6!H:H,MATCH(B1018,Sheet6!A:A,0))</f>
        <v>30000</v>
      </c>
      <c r="W1018" s="23">
        <v>0</v>
      </c>
      <c r="X1018" s="3" t="str">
        <f>VLOOKUP(B1018,Sheet4!A:N,14,FALSE)</f>
        <v>1210001,40|1210002,40|1210003,80</v>
      </c>
      <c r="Y1018" s="23">
        <v>1120001</v>
      </c>
      <c r="Z1018" s="23">
        <f t="shared" ref="Z1018:Z1188" si="57">V1018*10</f>
        <v>300000</v>
      </c>
      <c r="AA1018" s="27" t="str">
        <f>IF($E1018=2,INDEX(Sheet2!Q:Q,MATCH($C1018,Sheet2!$A:$A,0)),IF(OR(N1018=3,N1018=8,N1018=13,,N1018=38),INDEX(Sheet2!$AC:$AC,MATCH($N1018,Sheet2!$AA:$AA,0))&amp;O1018,INDEX(Sheet2!$AC:$AC,MATCH($N1018,Sheet2!$AA:$AA,0))&amp;(O1018/10)&amp;"%"))</f>
        <v>觉醒后基础生命上限增加768</v>
      </c>
    </row>
    <row r="1019" spans="1:27">
      <c r="A1019" s="23" t="s">
        <v>53</v>
      </c>
      <c r="B1019" s="23">
        <f t="shared" si="55"/>
        <v>3206</v>
      </c>
      <c r="C1019" s="3">
        <v>32</v>
      </c>
      <c r="D1019" s="3">
        <v>6</v>
      </c>
      <c r="E1019" s="3">
        <f t="shared" si="56"/>
        <v>1</v>
      </c>
      <c r="F1019" s="3">
        <f>IF(AND($D1019=1,$E1019=1),VLOOKUP($C1019,Sheet2!$A:$J,3,0),IF($E1019=2,INDEX(Sheet2!G:G,MATCH($C1019,Sheet2!$A:$A,0)),F1018))</f>
        <v>3201</v>
      </c>
      <c r="G1019" s="3">
        <f>IF(AND($D1019=1,$E1019=1),VLOOKUP($C1019,Sheet2!$A:$J,4,0),IF($E1019=2,INDEX(Sheet2!H:H,MATCH($C1019,Sheet2!$A:$A,0)),G1018))</f>
        <v>3202</v>
      </c>
      <c r="H1019" s="3">
        <f>IF(AND($D1019=1,$E1019=1),VLOOKUP($C1019,Sheet2!$A:$J,5,0),IF($E1019=2,INDEX(Sheet2!I:I,MATCH($C1019,Sheet2!$A:$A,0)),H1018))</f>
        <v>3203</v>
      </c>
      <c r="I1019" s="3">
        <f>IF(AND($D1019=1,$E1019=1),VLOOKUP($C1019,Sheet2!$A:$J,6,0),IF($E1019=2,INDEX(Sheet2!J:J,MATCH($C1019,Sheet2!$A:$A,0)),I1018))</f>
        <v>0</v>
      </c>
      <c r="K1019" s="31">
        <v>0</v>
      </c>
      <c r="L1019" s="31">
        <v>0</v>
      </c>
      <c r="M1019" s="31">
        <v>0</v>
      </c>
      <c r="N1019" s="27">
        <f>VLOOKUP(B1019,Sheet5!$D:$G,3,0)</f>
        <v>8</v>
      </c>
      <c r="O1019" s="27">
        <f>VLOOKUP(B1019,Sheet5!$D:$G,4,0)</f>
        <v>128</v>
      </c>
      <c r="P1019" s="27" t="s">
        <v>59</v>
      </c>
      <c r="Q1019" s="27">
        <f>IFERROR(VLOOKUP(R1019,Sheet2!V:X,3,FALSE),VLOOKUP(B1019,Sheet5!D:H,5,0))</f>
        <v>340020007</v>
      </c>
      <c r="R1019" s="27" t="str">
        <f>IF(E1019=2,INDEX(Sheet2!P:P,MATCH(C1019,Sheet2!A:A,0)),INDEX(Sheet2!AB:AB,MATCH(N1019,Sheet2!AA:AA,0)))</f>
        <v>攻击强化</v>
      </c>
      <c r="S1019" s="27" t="str">
        <f>IF($E1019=2,INDEX(Sheet2!Q:Q,MATCH($C1019,Sheet2!$A:$A,0)),IF(OR(N1019=3,N1019=8,N1019=13,,N1019=38),INDEX(Sheet2!$AC:$AC,MATCH($N1019,Sheet2!$AA:$AA,0))&amp;O1019,INDEX(Sheet2!$AC:$AC,MATCH($N1019,Sheet2!$AA:$AA,0))&amp;(O1019/10)&amp;"%"))</f>
        <v>觉醒后基础攻击力增加128</v>
      </c>
      <c r="T1019" s="3" t="str">
        <f>INDEX(Sheet6!G:G,MATCH(B1019,Sheet6!A:A,0))</f>
        <v>1210006,28</v>
      </c>
      <c r="U1019" s="3">
        <v>1120001</v>
      </c>
      <c r="V1019" s="3">
        <f>INDEX(Sheet6!H:H,MATCH(B1019,Sheet6!A:A,0))</f>
        <v>41200</v>
      </c>
      <c r="W1019" s="23">
        <v>0</v>
      </c>
      <c r="X1019" s="3" t="str">
        <f>VLOOKUP(B1019,Sheet4!A:N,14,FALSE)</f>
        <v>1210001,54|1210002,54|1210003,108</v>
      </c>
      <c r="Y1019" s="23">
        <v>1120001</v>
      </c>
      <c r="Z1019" s="23">
        <f t="shared" si="57"/>
        <v>412000</v>
      </c>
      <c r="AA1019" s="27" t="str">
        <f>IF($E1019=2,INDEX(Sheet2!Q:Q,MATCH($C1019,Sheet2!$A:$A,0)),IF(OR(N1019=3,N1019=8,N1019=13,,N1019=38),INDEX(Sheet2!$AC:$AC,MATCH($N1019,Sheet2!$AA:$AA,0))&amp;O1019,INDEX(Sheet2!$AC:$AC,MATCH($N1019,Sheet2!$AA:$AA,0))&amp;(O1019/10)&amp;"%"))</f>
        <v>觉醒后基础攻击力增加128</v>
      </c>
    </row>
    <row r="1020" spans="1:27">
      <c r="A1020" s="23" t="s">
        <v>53</v>
      </c>
      <c r="B1020" s="23">
        <f t="shared" si="55"/>
        <v>3207</v>
      </c>
      <c r="C1020" s="3">
        <v>32</v>
      </c>
      <c r="D1020" s="3">
        <v>7</v>
      </c>
      <c r="E1020" s="3">
        <f t="shared" si="56"/>
        <v>1</v>
      </c>
      <c r="F1020" s="3">
        <f>IF(AND($D1020=1,$E1020=1),VLOOKUP($C1020,Sheet2!$A:$J,3,0),IF($E1020=2,INDEX(Sheet2!G:G,MATCH($C1020,Sheet2!$A:$A,0)),F1019))</f>
        <v>3201</v>
      </c>
      <c r="G1020" s="3">
        <f>IF(AND($D1020=1,$E1020=1),VLOOKUP($C1020,Sheet2!$A:$J,4,0),IF($E1020=2,INDEX(Sheet2!H:H,MATCH($C1020,Sheet2!$A:$A,0)),G1019))</f>
        <v>3202</v>
      </c>
      <c r="H1020" s="3">
        <f>IF(AND($D1020=1,$E1020=1),VLOOKUP($C1020,Sheet2!$A:$J,5,0),IF($E1020=2,INDEX(Sheet2!I:I,MATCH($C1020,Sheet2!$A:$A,0)),H1019))</f>
        <v>3203</v>
      </c>
      <c r="I1020" s="3">
        <f>IF(AND($D1020=1,$E1020=1),VLOOKUP($C1020,Sheet2!$A:$J,6,0),IF($E1020=2,INDEX(Sheet2!J:J,MATCH($C1020,Sheet2!$A:$A,0)),I1019))</f>
        <v>0</v>
      </c>
      <c r="K1020" s="31">
        <v>0</v>
      </c>
      <c r="L1020" s="31">
        <v>0</v>
      </c>
      <c r="M1020" s="31">
        <v>0</v>
      </c>
      <c r="N1020" s="27">
        <f>VLOOKUP(B1020,Sheet5!$D:$G,3,0)</f>
        <v>4</v>
      </c>
      <c r="O1020" s="27">
        <f>VLOOKUP(B1020,Sheet5!$D:$G,4,0)</f>
        <v>150</v>
      </c>
      <c r="P1020" s="27" t="s">
        <v>60</v>
      </c>
      <c r="Q1020" s="27">
        <f>IFERROR(VLOOKUP(R1020,Sheet2!V:X,3,FALSE),VLOOKUP(B1020,Sheet5!D:H,5,0))</f>
        <v>340020010</v>
      </c>
      <c r="R1020" s="27" t="str">
        <f>IF(E1020=2,INDEX(Sheet2!P:P,MATCH(C1020,Sheet2!A:A,0)),INDEX(Sheet2!AB:AB,MATCH(N1020,Sheet2!AA:AA,0)))</f>
        <v>生命强化</v>
      </c>
      <c r="S1020" s="27" t="str">
        <f>IF($E1020=2,INDEX(Sheet2!Q:Q,MATCH($C1020,Sheet2!$A:$A,0)),IF(OR(N1020=3,N1020=8,N1020=13,,N1020=38),INDEX(Sheet2!$AC:$AC,MATCH($N1020,Sheet2!$AA:$AA,0))&amp;O1020,INDEX(Sheet2!$AC:$AC,MATCH($N1020,Sheet2!$AA:$AA,0))&amp;(O1020/10)&amp;"%"))</f>
        <v>觉醒后基础生命上限增加15%</v>
      </c>
      <c r="T1020" s="3" t="str">
        <f>INDEX(Sheet6!G:G,MATCH(B1020,Sheet6!A:A,0))</f>
        <v>1210009,12</v>
      </c>
      <c r="U1020" s="3">
        <v>1120001</v>
      </c>
      <c r="V1020" s="3">
        <f>INDEX(Sheet6!H:H,MATCH(B1020,Sheet6!A:A,0))</f>
        <v>55600</v>
      </c>
      <c r="W1020" s="23">
        <v>0</v>
      </c>
      <c r="X1020" s="3" t="str">
        <f>VLOOKUP(B1020,Sheet4!A:N,14,FALSE)</f>
        <v>1210001,70|1210002,70|1210003,140</v>
      </c>
      <c r="Y1020" s="23">
        <v>1120001</v>
      </c>
      <c r="Z1020" s="23">
        <f t="shared" si="57"/>
        <v>556000</v>
      </c>
      <c r="AA1020" s="27" t="str">
        <f>IF($E1020=2,INDEX(Sheet2!Q:Q,MATCH($C1020,Sheet2!$A:$A,0)),IF(OR(N1020=3,N1020=8,N1020=13,,N1020=38),INDEX(Sheet2!$AC:$AC,MATCH($N1020,Sheet2!$AA:$AA,0))&amp;O1020,INDEX(Sheet2!$AC:$AC,MATCH($N1020,Sheet2!$AA:$AA,0))&amp;(O1020/10)&amp;"%"))</f>
        <v>觉醒后基础生命上限增加15%</v>
      </c>
    </row>
    <row r="1021" spans="1:27">
      <c r="A1021" s="23" t="s">
        <v>53</v>
      </c>
      <c r="B1021" s="23">
        <f t="shared" ref="B1021:B1041" si="58">C1021*100+D1021</f>
        <v>3208</v>
      </c>
      <c r="C1021" s="3">
        <v>32</v>
      </c>
      <c r="D1021" s="3">
        <v>8</v>
      </c>
      <c r="E1021" s="3">
        <f t="shared" si="56"/>
        <v>1</v>
      </c>
      <c r="F1021" s="3">
        <f>IF(AND($D1021=1,$E1021=1),VLOOKUP($C1021,Sheet2!$A:$J,3,0),IF($E1021=2,INDEX(Sheet2!G:G,MATCH($C1021,Sheet2!$A:$A,0)),F1020))</f>
        <v>3201</v>
      </c>
      <c r="G1021" s="3">
        <f>IF(AND($D1021=1,$E1021=1),VLOOKUP($C1021,Sheet2!$A:$J,4,0),IF($E1021=2,INDEX(Sheet2!H:H,MATCH($C1021,Sheet2!$A:$A,0)),G1020))</f>
        <v>3202</v>
      </c>
      <c r="H1021" s="3">
        <f>IF(AND($D1021=1,$E1021=1),VLOOKUP($C1021,Sheet2!$A:$J,5,0),IF($E1021=2,INDEX(Sheet2!I:I,MATCH($C1021,Sheet2!$A:$A,0)),H1020))</f>
        <v>3203</v>
      </c>
      <c r="I1021" s="3">
        <f>IF(AND($D1021=1,$E1021=1),VLOOKUP($C1021,Sheet2!$A:$J,6,0),IF($E1021=2,INDEX(Sheet2!J:J,MATCH($C1021,Sheet2!$A:$A,0)),I1020))</f>
        <v>0</v>
      </c>
      <c r="K1021" s="31">
        <v>0</v>
      </c>
      <c r="L1021" s="31">
        <v>0</v>
      </c>
      <c r="M1021" s="31">
        <v>0</v>
      </c>
      <c r="N1021" s="27">
        <f>VLOOKUP(B1021,Sheet5!$D:$G,3,0)</f>
        <v>8</v>
      </c>
      <c r="O1021" s="27">
        <f>VLOOKUP(B1021,Sheet5!$D:$G,4,0)</f>
        <v>64</v>
      </c>
      <c r="P1021" s="27" t="s">
        <v>54</v>
      </c>
      <c r="Q1021" s="27">
        <f>IFERROR(VLOOKUP(R1021,Sheet2!V:X,3,FALSE),VLOOKUP(B1021,Sheet5!D:H,5,0))</f>
        <v>340020006</v>
      </c>
      <c r="R1021" s="27" t="str">
        <f>IF($E1021=2,INDEX(Sheet2!P:P,MATCH($C1021,Sheet2!$A:$A,0)),INDEX(Sheet2!$AB:$AB,MATCH($N1021,Sheet2!$AA:$AA,0)))</f>
        <v>攻击强化</v>
      </c>
      <c r="S1021" s="27" t="str">
        <f>IF($E1021=2,INDEX(Sheet2!Q:Q,MATCH($C1021,Sheet2!$A:$A,0)),IF(OR(N1021=3,N1021=8,N1021=13,,N1021=38),INDEX(Sheet2!$AC:$AC,MATCH($N1021,Sheet2!$AA:$AA,0))&amp;O1021,INDEX(Sheet2!$AC:$AC,MATCH($N1021,Sheet2!$AA:$AA,0))&amp;(O1021/10)&amp;"%"))</f>
        <v>觉醒后基础攻击力增加64</v>
      </c>
      <c r="T1021" s="3" t="str">
        <f>INDEX(Sheet6!G:G,MATCH(B1021,Sheet6!A:A,0))</f>
        <v>1210009,4|1430003,1</v>
      </c>
      <c r="U1021" s="3">
        <v>1120001</v>
      </c>
      <c r="V1021" s="3">
        <f>INDEX(Sheet6!H:H,MATCH(B1021,Sheet6!A:A,0))</f>
        <v>12450</v>
      </c>
      <c r="W1021" s="23">
        <v>0</v>
      </c>
      <c r="X1021" s="3" t="s">
        <v>1370</v>
      </c>
      <c r="Y1021" s="23">
        <v>1120001</v>
      </c>
      <c r="Z1021" s="23">
        <v>66000</v>
      </c>
      <c r="AA1021" s="27" t="str">
        <f>IF($E1021=2,INDEX(Sheet2!Q:Q,MATCH($C1021,Sheet2!$A:$A,0)),IF(OR(N1021=3,N1021=8,N1021=13,,N1021=38),INDEX(Sheet2!$AC:$AC,MATCH($N1021,Sheet2!$AA:$AA,0))&amp;O1021,INDEX(Sheet2!$AC:$AC,MATCH($N1021,Sheet2!$AA:$AA,0))&amp;(O1021/10)&amp;"%"))</f>
        <v>觉醒后基础攻击力增加64</v>
      </c>
    </row>
    <row r="1022" spans="1:27">
      <c r="A1022" s="23" t="s">
        <v>53</v>
      </c>
      <c r="B1022" s="23">
        <f t="shared" si="58"/>
        <v>3209</v>
      </c>
      <c r="C1022" s="3">
        <v>32</v>
      </c>
      <c r="D1022" s="3">
        <v>9</v>
      </c>
      <c r="E1022" s="3">
        <f t="shared" si="56"/>
        <v>1</v>
      </c>
      <c r="F1022" s="3">
        <f>IF(AND($D1022=1,$E1022=1),VLOOKUP($C1022,Sheet2!$A:$J,3,0),IF($E1022=2,INDEX(Sheet2!G:G,MATCH($C1022,Sheet2!$A:$A,0)),F1021))</f>
        <v>3201</v>
      </c>
      <c r="G1022" s="3">
        <f>IF(AND($D1022=1,$E1022=1),VLOOKUP($C1022,Sheet2!$A:$J,4,0),IF($E1022=2,INDEX(Sheet2!H:H,MATCH($C1022,Sheet2!$A:$A,0)),G1021))</f>
        <v>3202</v>
      </c>
      <c r="H1022" s="3">
        <f>IF(AND($D1022=1,$E1022=1),VLOOKUP($C1022,Sheet2!$A:$J,5,0),IF($E1022=2,INDEX(Sheet2!I:I,MATCH($C1022,Sheet2!$A:$A,0)),H1021))</f>
        <v>3203</v>
      </c>
      <c r="I1022" s="3">
        <f>IF(AND($D1022=1,$E1022=1),VLOOKUP($C1022,Sheet2!$A:$J,6,0),IF($E1022=2,INDEX(Sheet2!J:J,MATCH($C1022,Sheet2!$A:$A,0)),I1021))</f>
        <v>0</v>
      </c>
      <c r="K1022" s="31">
        <v>0</v>
      </c>
      <c r="L1022" s="31">
        <v>0</v>
      </c>
      <c r="M1022" s="31">
        <v>0</v>
      </c>
      <c r="N1022" s="27">
        <f>VLOOKUP(B1022,Sheet5!$D:$G,3,0)</f>
        <v>3</v>
      </c>
      <c r="O1022" s="27">
        <f>VLOOKUP(B1022,Sheet5!$D:$G,4,0)</f>
        <v>384</v>
      </c>
      <c r="P1022" s="27" t="s">
        <v>55</v>
      </c>
      <c r="Q1022" s="27">
        <f>IFERROR(VLOOKUP(R1022,Sheet2!V:X,3,FALSE),VLOOKUP(B1022,Sheet5!D:H,5,0))</f>
        <v>340020009</v>
      </c>
      <c r="R1022" s="27" t="str">
        <f>IF(E1022=2,INDEX(Sheet2!P:P,MATCH(C1022,Sheet2!A:A,0)),INDEX(Sheet2!AB:AB,MATCH(N1022,Sheet2!AA:AA,0)))</f>
        <v>生命强化</v>
      </c>
      <c r="S1022" s="27" t="str">
        <f>IF($E1022=2,INDEX(Sheet2!Q:Q,MATCH($C1022,Sheet2!$A:$A,0)),IF(OR(N1022=3,N1022=8,N1022=13,,N1022=38),INDEX(Sheet2!$AC:$AC,MATCH($N1022,Sheet2!$AA:$AA,0))&amp;O1022,INDEX(Sheet2!$AC:$AC,MATCH($N1022,Sheet2!$AA:$AA,0))&amp;(O1022/10)&amp;"%"))</f>
        <v>觉醒后基础生命上限增加384</v>
      </c>
      <c r="T1022" s="3" t="str">
        <f>INDEX(Sheet6!G:G,MATCH(B1022,Sheet6!A:A,0))</f>
        <v>1210009,5|1430003,2</v>
      </c>
      <c r="U1022" s="3">
        <v>1120001</v>
      </c>
      <c r="V1022" s="3">
        <f>INDEX(Sheet6!H:H,MATCH(B1022,Sheet6!A:A,0))</f>
        <v>14400</v>
      </c>
      <c r="W1022" s="23">
        <v>0</v>
      </c>
      <c r="X1022" s="3" t="s">
        <v>1323</v>
      </c>
      <c r="Y1022" s="23">
        <v>1120001</v>
      </c>
      <c r="Z1022" s="23">
        <v>76000</v>
      </c>
      <c r="AA1022" s="27" t="str">
        <f>IF($E1022=2,INDEX(Sheet2!Q:Q,MATCH($C1022,Sheet2!$A:$A,0)),IF(OR(N1022=3,N1022=8,N1022=13,,N1022=38),INDEX(Sheet2!$AC:$AC,MATCH($N1022,Sheet2!$AA:$AA,0))&amp;O1022,INDEX(Sheet2!$AC:$AC,MATCH($N1022,Sheet2!$AA:$AA,0))&amp;(O1022/10)&amp;"%"))</f>
        <v>觉醒后基础生命上限增加384</v>
      </c>
    </row>
    <row r="1023" spans="1:27">
      <c r="A1023" s="23" t="s">
        <v>53</v>
      </c>
      <c r="B1023" s="23">
        <f t="shared" si="58"/>
        <v>3210</v>
      </c>
      <c r="C1023" s="3">
        <v>32</v>
      </c>
      <c r="D1023" s="3">
        <v>10</v>
      </c>
      <c r="E1023" s="3">
        <f t="shared" si="56"/>
        <v>1</v>
      </c>
      <c r="F1023" s="3">
        <f>IF(AND($D1023=1,$E1023=1),VLOOKUP($C1023,Sheet2!$A:$J,3,0),IF($E1023=2,INDEX(Sheet2!G:G,MATCH($C1023,Sheet2!$A:$A,0)),F1022))</f>
        <v>3201</v>
      </c>
      <c r="G1023" s="3">
        <f>IF(AND($D1023=1,$E1023=1),VLOOKUP($C1023,Sheet2!$A:$J,4,0),IF($E1023=2,INDEX(Sheet2!H:H,MATCH($C1023,Sheet2!$A:$A,0)),G1022))</f>
        <v>3202</v>
      </c>
      <c r="H1023" s="3">
        <f>IF(AND($D1023=1,$E1023=1),VLOOKUP($C1023,Sheet2!$A:$J,5,0),IF($E1023=2,INDEX(Sheet2!I:I,MATCH($C1023,Sheet2!$A:$A,0)),H1022))</f>
        <v>3203</v>
      </c>
      <c r="I1023" s="3">
        <f>IF(AND($D1023=1,$E1023=1),VLOOKUP($C1023,Sheet2!$A:$J,6,0),IF($E1023=2,INDEX(Sheet2!J:J,MATCH($C1023,Sheet2!$A:$A,0)),I1022))</f>
        <v>0</v>
      </c>
      <c r="K1023" s="31">
        <v>0</v>
      </c>
      <c r="L1023" s="31">
        <v>0</v>
      </c>
      <c r="M1023" s="31">
        <v>0</v>
      </c>
      <c r="N1023" s="27">
        <f>VLOOKUP(B1023,Sheet5!$D:$G,3,0)</f>
        <v>8</v>
      </c>
      <c r="O1023" s="27">
        <f>VLOOKUP(B1023,Sheet5!$D:$G,4,0)</f>
        <v>64</v>
      </c>
      <c r="P1023" s="27" t="s">
        <v>56</v>
      </c>
      <c r="Q1023" s="27">
        <f>IFERROR(VLOOKUP(R1023,Sheet2!V:X,3,FALSE),VLOOKUP(B1023,Sheet5!D:H,5,0))</f>
        <v>340020006</v>
      </c>
      <c r="R1023" s="27" t="str">
        <f>IF(E1023=2,INDEX(Sheet2!P:P,MATCH(C1023,Sheet2!A:A,0)),INDEX(Sheet2!AB:AB,MATCH(N1023,Sheet2!AA:AA,0)))</f>
        <v>攻击强化</v>
      </c>
      <c r="S1023" s="27" t="str">
        <f>IF($E1023=2,INDEX(Sheet2!Q:Q,MATCH($C1023,Sheet2!$A:$A,0)),IF(OR(N1023=3,N1023=8,N1023=13,,N1023=38),INDEX(Sheet2!$AC:$AC,MATCH($N1023,Sheet2!$AA:$AA,0))&amp;O1023,INDEX(Sheet2!$AC:$AC,MATCH($N1023,Sheet2!$AA:$AA,0))&amp;(O1023/10)&amp;"%"))</f>
        <v>觉醒后基础攻击力增加64</v>
      </c>
      <c r="T1023" s="3" t="str">
        <f>INDEX(Sheet6!G:G,MATCH(B1023,Sheet6!A:A,0))</f>
        <v>1210009,7|1430003,3</v>
      </c>
      <c r="U1023" s="3">
        <v>1120001</v>
      </c>
      <c r="V1023" s="3">
        <f>INDEX(Sheet6!H:H,MATCH(B1023,Sheet6!A:A,0))</f>
        <v>21600</v>
      </c>
      <c r="W1023" s="23">
        <v>0</v>
      </c>
      <c r="X1023" s="3" t="s">
        <v>1371</v>
      </c>
      <c r="Y1023" s="23">
        <v>1120001</v>
      </c>
      <c r="Z1023" s="23">
        <v>115000</v>
      </c>
      <c r="AA1023" s="27" t="str">
        <f>IF($E1023=2,INDEX(Sheet2!Q:Q,MATCH($C1023,Sheet2!$A:$A,0)),IF(OR(N1023=3,N1023=8,N1023=13,,N1023=38),INDEX(Sheet2!$AC:$AC,MATCH($N1023,Sheet2!$AA:$AA,0))&amp;O1023,INDEX(Sheet2!$AC:$AC,MATCH($N1023,Sheet2!$AA:$AA,0))&amp;(O1023/10)&amp;"%"))</f>
        <v>觉醒后基础攻击力增加64</v>
      </c>
    </row>
    <row r="1024" spans="1:27">
      <c r="A1024" s="23" t="s">
        <v>53</v>
      </c>
      <c r="B1024" s="23">
        <f t="shared" si="58"/>
        <v>3211</v>
      </c>
      <c r="C1024" s="3">
        <v>32</v>
      </c>
      <c r="D1024" s="3">
        <v>11</v>
      </c>
      <c r="E1024" s="3">
        <f t="shared" si="56"/>
        <v>1</v>
      </c>
      <c r="F1024" s="3">
        <f>IF(AND($D1024=1,$E1024=1),VLOOKUP($C1024,Sheet2!$A:$J,3,0),IF($E1024=2,INDEX(Sheet2!G:G,MATCH($C1024,Sheet2!$A:$A,0)),F1023))</f>
        <v>3201</v>
      </c>
      <c r="G1024" s="3">
        <f>IF(AND($D1024=1,$E1024=1),VLOOKUP($C1024,Sheet2!$A:$J,4,0),IF($E1024=2,INDEX(Sheet2!H:H,MATCH($C1024,Sheet2!$A:$A,0)),G1023))</f>
        <v>3202</v>
      </c>
      <c r="H1024" s="3">
        <f>IF(AND($D1024=1,$E1024=1),VLOOKUP($C1024,Sheet2!$A:$J,5,0),IF($E1024=2,INDEX(Sheet2!I:I,MATCH($C1024,Sheet2!$A:$A,0)),H1023))</f>
        <v>3203</v>
      </c>
      <c r="I1024" s="3">
        <f>IF(AND($D1024=1,$E1024=1),VLOOKUP($C1024,Sheet2!$A:$J,6,0),IF($E1024=2,INDEX(Sheet2!J:J,MATCH($C1024,Sheet2!$A:$A,0)),I1023))</f>
        <v>0</v>
      </c>
      <c r="K1024" s="31">
        <v>0</v>
      </c>
      <c r="L1024" s="31">
        <v>0</v>
      </c>
      <c r="M1024" s="31">
        <v>0</v>
      </c>
      <c r="N1024" s="27">
        <f>VLOOKUP(B1024,Sheet5!$D:$G,3,0)</f>
        <v>13</v>
      </c>
      <c r="O1024" s="27">
        <f>VLOOKUP(B1024,Sheet5!$D:$G,4,0)</f>
        <v>84</v>
      </c>
      <c r="P1024" s="27" t="s">
        <v>57</v>
      </c>
      <c r="Q1024" s="27">
        <f>IFERROR(VLOOKUP(R1024,Sheet2!V:X,3,FALSE),VLOOKUP(B1024,Sheet5!D:H,5,0))</f>
        <v>340020004</v>
      </c>
      <c r="R1024" s="27" t="str">
        <f>IF(E1024=2,INDEX(Sheet2!P:P,MATCH(C1024,Sheet2!A:A,0)),INDEX(Sheet2!AB:AB,MATCH(N1024,Sheet2!AA:AA,0)))</f>
        <v>防御强化</v>
      </c>
      <c r="S1024" s="27" t="str">
        <f>IF($E1024=2,INDEX(Sheet2!Q:Q,MATCH($C1024,Sheet2!$A:$A,0)),IF(OR(N1024=3,N1024=8,N1024=13,,N1024=38),INDEX(Sheet2!$AC:$AC,MATCH($N1024,Sheet2!$AA:$AA,0))&amp;O1024,INDEX(Sheet2!$AC:$AC,MATCH($N1024,Sheet2!$AA:$AA,0))&amp;(O1024/10)&amp;"%"))</f>
        <v>觉醒后基础防御力增加84</v>
      </c>
      <c r="T1024" s="3" t="str">
        <f>INDEX(Sheet6!G:G,MATCH(B1024,Sheet6!A:A,0))</f>
        <v>1210009,10|1430003,4</v>
      </c>
      <c r="U1024" s="3">
        <v>1120001</v>
      </c>
      <c r="V1024" s="3">
        <f>INDEX(Sheet6!H:H,MATCH(B1024,Sheet6!A:A,0))</f>
        <v>32250</v>
      </c>
      <c r="W1024" s="23">
        <v>0</v>
      </c>
      <c r="X1024" s="3" t="s">
        <v>1372</v>
      </c>
      <c r="Y1024" s="23">
        <v>1120001</v>
      </c>
      <c r="Z1024" s="23">
        <v>172000</v>
      </c>
      <c r="AA1024" s="27" t="str">
        <f>IF($E1024=2,INDEX(Sheet2!Q:Q,MATCH($C1024,Sheet2!$A:$A,0)),IF(OR(N1024=3,N1024=8,N1024=13,,N1024=38),INDEX(Sheet2!$AC:$AC,MATCH($N1024,Sheet2!$AA:$AA,0))&amp;O1024,INDEX(Sheet2!$AC:$AC,MATCH($N1024,Sheet2!$AA:$AA,0))&amp;(O1024/10)&amp;"%"))</f>
        <v>觉醒后基础防御力增加84</v>
      </c>
    </row>
    <row r="1025" spans="1:27">
      <c r="A1025" s="23" t="s">
        <v>53</v>
      </c>
      <c r="B1025" s="23">
        <f t="shared" si="58"/>
        <v>3212</v>
      </c>
      <c r="C1025" s="3">
        <v>32</v>
      </c>
      <c r="D1025" s="3">
        <v>12</v>
      </c>
      <c r="E1025" s="3">
        <f t="shared" si="56"/>
        <v>1</v>
      </c>
      <c r="F1025" s="3">
        <f>IF(AND($D1025=1,$E1025=1),VLOOKUP($C1025,Sheet2!$A:$J,3,0),IF($E1025=2,INDEX(Sheet2!G:G,MATCH($C1025,Sheet2!$A:$A,0)),F1024))</f>
        <v>3201</v>
      </c>
      <c r="G1025" s="3">
        <f>IF(AND($D1025=1,$E1025=1),VLOOKUP($C1025,Sheet2!$A:$J,4,0),IF($E1025=2,INDEX(Sheet2!H:H,MATCH($C1025,Sheet2!$A:$A,0)),G1024))</f>
        <v>3202</v>
      </c>
      <c r="H1025" s="3">
        <f>IF(AND($D1025=1,$E1025=1),VLOOKUP($C1025,Sheet2!$A:$J,5,0),IF($E1025=2,INDEX(Sheet2!I:I,MATCH($C1025,Sheet2!$A:$A,0)),H1024))</f>
        <v>3203</v>
      </c>
      <c r="I1025" s="3">
        <f>IF(AND($D1025=1,$E1025=1),VLOOKUP($C1025,Sheet2!$A:$J,6,0),IF($E1025=2,INDEX(Sheet2!J:J,MATCH($C1025,Sheet2!$A:$A,0)),I1024))</f>
        <v>0</v>
      </c>
      <c r="K1025" s="31">
        <v>0</v>
      </c>
      <c r="L1025" s="31">
        <v>0</v>
      </c>
      <c r="M1025" s="31">
        <v>0</v>
      </c>
      <c r="N1025" s="27">
        <f>VLOOKUP(B1025,Sheet5!$D:$G,3,0)</f>
        <v>3</v>
      </c>
      <c r="O1025" s="27">
        <f>VLOOKUP(B1025,Sheet5!$D:$G,4,0)</f>
        <v>768</v>
      </c>
      <c r="P1025" s="27" t="s">
        <v>58</v>
      </c>
      <c r="Q1025" s="27">
        <f>IFERROR(VLOOKUP(R1025,Sheet2!V:X,3,FALSE),VLOOKUP(B1025,Sheet5!D:H,5,0))</f>
        <v>340020010</v>
      </c>
      <c r="R1025" s="27" t="str">
        <f>IF(E1025=2,INDEX(Sheet2!P:P,MATCH(C1025,Sheet2!A:A,0)),INDEX(Sheet2!AB:AB,MATCH(N1025,Sheet2!AA:AA,0)))</f>
        <v>生命强化</v>
      </c>
      <c r="S1025" s="27" t="str">
        <f>IF($E1025=2,INDEX(Sheet2!Q:Q,MATCH($C1025,Sheet2!$A:$A,0)),IF(OR(N1025=3,N1025=8,N1025=13,,N1025=38),INDEX(Sheet2!$AC:$AC,MATCH($N1025,Sheet2!$AA:$AA,0))&amp;O1025,INDEX(Sheet2!$AC:$AC,MATCH($N1025,Sheet2!$AA:$AA,0))&amp;(O1025/10)&amp;"%"))</f>
        <v>觉醒后基础生命上限增加768</v>
      </c>
      <c r="T1025" s="3" t="str">
        <f>INDEX(Sheet6!G:G,MATCH(B1025,Sheet6!A:A,0))</f>
        <v>1210009,12|1430003,5</v>
      </c>
      <c r="U1025" s="3">
        <v>1120001</v>
      </c>
      <c r="V1025" s="3">
        <f>INDEX(Sheet6!H:H,MATCH(B1025,Sheet6!A:A,0))</f>
        <v>45000</v>
      </c>
      <c r="W1025" s="23">
        <v>0</v>
      </c>
      <c r="X1025" s="3" t="s">
        <v>1373</v>
      </c>
      <c r="Y1025" s="23">
        <v>1120001</v>
      </c>
      <c r="Z1025" s="23">
        <v>240000</v>
      </c>
      <c r="AA1025" s="27" t="str">
        <f>IF($E1025=2,INDEX(Sheet2!Q:Q,MATCH($C1025,Sheet2!$A:$A,0)),IF(OR(N1025=3,N1025=8,N1025=13,,N1025=38),INDEX(Sheet2!$AC:$AC,MATCH($N1025,Sheet2!$AA:$AA,0))&amp;O1025,INDEX(Sheet2!$AC:$AC,MATCH($N1025,Sheet2!$AA:$AA,0))&amp;(O1025/10)&amp;"%"))</f>
        <v>觉醒后基础生命上限增加768</v>
      </c>
    </row>
    <row r="1026" spans="1:27">
      <c r="A1026" s="23" t="s">
        <v>53</v>
      </c>
      <c r="B1026" s="23">
        <f t="shared" si="58"/>
        <v>3213</v>
      </c>
      <c r="C1026" s="3">
        <v>32</v>
      </c>
      <c r="D1026" s="3">
        <v>13</v>
      </c>
      <c r="E1026" s="3">
        <f t="shared" si="56"/>
        <v>1</v>
      </c>
      <c r="F1026" s="3">
        <f>IF(AND($D1026=1,$E1026=1),VLOOKUP($C1026,Sheet2!$A:$J,3,0),IF($E1026=2,INDEX(Sheet2!G:G,MATCH($C1026,Sheet2!$A:$A,0)),F1025))</f>
        <v>3201</v>
      </c>
      <c r="G1026" s="3">
        <f>IF(AND($D1026=1,$E1026=1),VLOOKUP($C1026,Sheet2!$A:$J,4,0),IF($E1026=2,INDEX(Sheet2!H:H,MATCH($C1026,Sheet2!$A:$A,0)),G1025))</f>
        <v>3202</v>
      </c>
      <c r="H1026" s="3">
        <f>IF(AND($D1026=1,$E1026=1),VLOOKUP($C1026,Sheet2!$A:$J,5,0),IF($E1026=2,INDEX(Sheet2!I:I,MATCH($C1026,Sheet2!$A:$A,0)),H1025))</f>
        <v>3203</v>
      </c>
      <c r="I1026" s="3">
        <f>IF(AND($D1026=1,$E1026=1),VLOOKUP($C1026,Sheet2!$A:$J,6,0),IF($E1026=2,INDEX(Sheet2!J:J,MATCH($C1026,Sheet2!$A:$A,0)),I1025))</f>
        <v>0</v>
      </c>
      <c r="K1026" s="31">
        <v>0</v>
      </c>
      <c r="L1026" s="31">
        <v>0</v>
      </c>
      <c r="M1026" s="31">
        <v>0</v>
      </c>
      <c r="N1026" s="27">
        <f>VLOOKUP(B1026,Sheet5!$D:$G,3,0)</f>
        <v>8</v>
      </c>
      <c r="O1026" s="27">
        <f>VLOOKUP(B1026,Sheet5!$D:$G,4,0)</f>
        <v>128</v>
      </c>
      <c r="P1026" s="27" t="s">
        <v>59</v>
      </c>
      <c r="Q1026" s="27">
        <f>IFERROR(VLOOKUP(R1026,Sheet2!V:X,3,FALSE),VLOOKUP(B1026,Sheet5!D:H,5,0))</f>
        <v>340020007</v>
      </c>
      <c r="R1026" s="27" t="str">
        <f>IF(E1026=2,INDEX(Sheet2!P:P,MATCH(C1026,Sheet2!A:A,0)),INDEX(Sheet2!AB:AB,MATCH(N1026,Sheet2!AA:AA,0)))</f>
        <v>攻击强化</v>
      </c>
      <c r="S1026" s="27" t="str">
        <f>IF($E1026=2,INDEX(Sheet2!Q:Q,MATCH($C1026,Sheet2!$A:$A,0)),IF(OR(N1026=3,N1026=8,N1026=13,,N1026=38),INDEX(Sheet2!$AC:$AC,MATCH($N1026,Sheet2!$AA:$AA,0))&amp;O1026,INDEX(Sheet2!$AC:$AC,MATCH($N1026,Sheet2!$AA:$AA,0))&amp;(O1026/10)&amp;"%"))</f>
        <v>觉醒后基础攻击力增加128</v>
      </c>
      <c r="T1026" s="3" t="str">
        <f>INDEX(Sheet6!G:G,MATCH(B1026,Sheet6!A:A,0))</f>
        <v>1210009,14|1430003,6</v>
      </c>
      <c r="U1026" s="3">
        <v>1120001</v>
      </c>
      <c r="V1026" s="3">
        <f>INDEX(Sheet6!H:H,MATCH(B1026,Sheet6!A:A,0))</f>
        <v>61800</v>
      </c>
      <c r="W1026" s="23">
        <v>0</v>
      </c>
      <c r="X1026" s="3" t="s">
        <v>1374</v>
      </c>
      <c r="Y1026" s="23">
        <v>1120001</v>
      </c>
      <c r="Z1026" s="23">
        <v>329000</v>
      </c>
      <c r="AA1026" s="27" t="str">
        <f>IF($E1026=2,INDEX(Sheet2!Q:Q,MATCH($C1026,Sheet2!$A:$A,0)),IF(OR(N1026=3,N1026=8,N1026=13,,N1026=38),INDEX(Sheet2!$AC:$AC,MATCH($N1026,Sheet2!$AA:$AA,0))&amp;O1026,INDEX(Sheet2!$AC:$AC,MATCH($N1026,Sheet2!$AA:$AA,0))&amp;(O1026/10)&amp;"%"))</f>
        <v>觉醒后基础攻击力增加128</v>
      </c>
    </row>
    <row r="1027" spans="1:27">
      <c r="A1027" s="23" t="s">
        <v>53</v>
      </c>
      <c r="B1027" s="23">
        <f t="shared" si="58"/>
        <v>3214</v>
      </c>
      <c r="C1027" s="3">
        <v>32</v>
      </c>
      <c r="D1027" s="3">
        <v>14</v>
      </c>
      <c r="E1027" s="3">
        <f t="shared" si="56"/>
        <v>2</v>
      </c>
      <c r="F1027" s="3">
        <f>IF(AND($D1027=1,$E1027=1),VLOOKUP($C1027,Sheet2!$A:$J,3,0),IF($E1027=2,INDEX(Sheet2!G:G,MATCH($C1027,Sheet2!$A:$A,0)+1),F1026))</f>
        <v>3201</v>
      </c>
      <c r="G1027" s="3">
        <f>IF(AND($D1027=1,$E1027=1),VLOOKUP($C1027,Sheet2!$A:$J,4,0),IF($E1027=2,INDEX(Sheet2!H:H,MATCH($C1027,Sheet2!$A:$A,0)+1),G1026))</f>
        <v>3202</v>
      </c>
      <c r="H1027" s="3">
        <f>IF(AND($D1027=1,$E1027=1),VLOOKUP($C1027,Sheet2!$A:$J,5,0),IF($E1027=2,INDEX(Sheet2!I:I,MATCH($C1027,Sheet2!$A:$A,0)+1),H1026))</f>
        <v>3207</v>
      </c>
      <c r="I1027" s="3">
        <f>IF(AND($D1027=1,$E1027=1),VLOOKUP($C1027,Sheet2!$A:$J,6,0),IF($E1027=2,INDEX(Sheet2!J:J,MATCH($C1027,Sheet2!$A:$A,0)+1),I1026))</f>
        <v>0</v>
      </c>
      <c r="K1027" s="31">
        <v>0</v>
      </c>
      <c r="L1027" s="31">
        <v>0</v>
      </c>
      <c r="M1027" s="31">
        <v>0</v>
      </c>
      <c r="N1027" s="27">
        <f>VLOOKUP(B1027,Sheet5!$D:$G,3,0)</f>
        <v>0</v>
      </c>
      <c r="O1027" s="27">
        <f>VLOOKUP(B1027,Sheet5!$D:$G,4,0)</f>
        <v>0</v>
      </c>
      <c r="P1027" s="27" t="s">
        <v>60</v>
      </c>
      <c r="Q1027" s="27">
        <f>IFERROR(VLOOKUP(R1027,Sheet2!V:X,3,FALSE),VLOOKUP(B1027,Sheet5!D:H,5,0))</f>
        <v>311003203</v>
      </c>
      <c r="R1027" s="27" t="str">
        <f>IF(E1027=2,INDEX(Sheet2!P:P,MATCH(C1027,Sheet2!A:A,0)+1),INDEX(Sheet2!AB:AB,MATCH(N1027,Sheet2!AA:AA,0)))</f>
        <v>连续拳击</v>
      </c>
      <c r="S1027" s="27" t="s">
        <v>2382</v>
      </c>
      <c r="T1027" s="3" t="str">
        <f>INDEX(Sheet6!G:G,MATCH(B1027,Sheet6!A:A,0))</f>
        <v>1430005,1</v>
      </c>
      <c r="U1027" s="3">
        <v>1120001</v>
      </c>
      <c r="V1027" s="3">
        <f>INDEX(Sheet6!H:H,MATCH(B1027,Sheet6!A:A,0))</f>
        <v>83400</v>
      </c>
      <c r="W1027" s="23">
        <v>0</v>
      </c>
      <c r="X1027" s="3" t="s">
        <v>1326</v>
      </c>
      <c r="Y1027" s="23">
        <v>1120001</v>
      </c>
      <c r="Z1027" s="23">
        <v>444000</v>
      </c>
      <c r="AA1027" s="27" t="str">
        <f>IF($E1027=2,INDEX(Sheet2!Q:Q,MATCH($C1027,Sheet2!$A:$A,0)+1),IF(OR(N1027=3,N1027=8,N1027=13,,N1027=38),INDEX(Sheet2!$AC:$AC,MATCH($N1027,Sheet2!$AA:$AA,0))&amp;O1027,INDEX(Sheet2!$AC:$AC,MATCH($N1027,Sheet2!$AA:$AA,0))&amp;(O1027/10)&amp;"%"))</f>
        <v>模仿格斗游戏的动作进行连续攻击，对1名敌人造成&lt;color=#e56000&gt;4&lt;/color&gt;段伤害，每段伤害为攻击力的&lt;color=#e56000&gt;50%&lt;/color&gt;。</v>
      </c>
    </row>
    <row r="1028" spans="1:27">
      <c r="A1028" s="23" t="s">
        <v>53</v>
      </c>
      <c r="B1028" s="23">
        <f t="shared" si="58"/>
        <v>3215</v>
      </c>
      <c r="C1028" s="3">
        <v>32</v>
      </c>
      <c r="D1028" s="3">
        <v>15</v>
      </c>
      <c r="E1028" s="3">
        <f t="shared" si="56"/>
        <v>1</v>
      </c>
      <c r="F1028" s="3">
        <f>IF(AND($D1028=1,$E1028=1),VLOOKUP($C1028,Sheet2!$A:$J,3,0),IF($E1028=2,INDEX(Sheet2!G:G,MATCH($C1028,Sheet2!$A:$A,0)+1),F1027))</f>
        <v>3201</v>
      </c>
      <c r="G1028" s="3">
        <f>IF(AND($D1028=1,$E1028=1),VLOOKUP($C1028,Sheet2!$A:$J,4,0),IF($E1028=2,INDEX(Sheet2!H:H,MATCH($C1028,Sheet2!$A:$A,0)+1),G1027))</f>
        <v>3202</v>
      </c>
      <c r="H1028" s="3">
        <f>IF(AND($D1028=1,$E1028=1),VLOOKUP($C1028,Sheet2!$A:$J,5,0),IF($E1028=2,INDEX(Sheet2!I:I,MATCH($C1028,Sheet2!$A:$A,0)+1),H1027))</f>
        <v>3207</v>
      </c>
      <c r="I1028" s="3">
        <f>IF(AND($D1028=1,$E1028=1),VLOOKUP($C1028,Sheet2!$A:$J,6,0),IF($E1028=2,INDEX(Sheet2!J:J,MATCH($C1028,Sheet2!$A:$A,0)+1),I1027))</f>
        <v>0</v>
      </c>
      <c r="K1028" s="31">
        <v>0</v>
      </c>
      <c r="L1028" s="31">
        <v>0</v>
      </c>
      <c r="M1028" s="31">
        <v>0</v>
      </c>
      <c r="N1028" s="27">
        <f>VLOOKUP(B1028,Sheet5!$D:$G,3,0)</f>
        <v>8</v>
      </c>
      <c r="O1028" s="27">
        <f>VLOOKUP(B1028,Sheet5!$D:$G,4,0)</f>
        <v>64</v>
      </c>
      <c r="P1028" s="27" t="s">
        <v>54</v>
      </c>
      <c r="Q1028" s="27">
        <f>IFERROR(VLOOKUP(R1028,Sheet2!V:X,3,FALSE),VLOOKUP(B1028,Sheet5!D:H,5,0))</f>
        <v>340020006</v>
      </c>
      <c r="R1028" s="27" t="str">
        <f>IF($E1028=2,INDEX(Sheet2!P:P,MATCH($C1028,Sheet2!$A:$A,0)),INDEX(Sheet2!$AB:$AB,MATCH($N1028,Sheet2!$AA:$AA,0)))</f>
        <v>攻击强化</v>
      </c>
      <c r="S1028" s="27" t="str">
        <f>IF($E1028=2,INDEX(Sheet2!Q:Q,MATCH($C1028,Sheet2!$A:$A,0)),IF(OR(N1028=3,N1028=8,N1028=13,,N1028=38),INDEX(Sheet2!$AC:$AC,MATCH($N1028,Sheet2!$AA:$AA,0))&amp;O1028,INDEX(Sheet2!$AC:$AC,MATCH($N1028,Sheet2!$AA:$AA,0))&amp;(O1028/10)&amp;"%"))</f>
        <v>觉醒后基础攻击力增加64</v>
      </c>
      <c r="T1028" s="3" t="str">
        <f>INDEX(Sheet6!G:G,MATCH(B1028,Sheet6!A:A,0))</f>
        <v>1210009,5|1430003,3</v>
      </c>
      <c r="U1028" s="3">
        <v>1120001</v>
      </c>
      <c r="V1028" s="3">
        <f>INDEX(Sheet6!H:H,MATCH(B1028,Sheet6!A:A,0))</f>
        <v>16600</v>
      </c>
      <c r="W1028" s="23">
        <v>0</v>
      </c>
      <c r="X1028" s="3" t="s">
        <v>1370</v>
      </c>
      <c r="Y1028" s="23">
        <v>1120001</v>
      </c>
      <c r="Z1028" s="23">
        <v>66000</v>
      </c>
      <c r="AA1028" s="27" t="str">
        <f>IF($E1028=2,INDEX(Sheet2!Q:Q,MATCH($C1028,Sheet2!$A:$A,0)),IF(OR(N1028=3,N1028=8,N1028=13,,N1028=38),INDEX(Sheet2!$AC:$AC,MATCH($N1028,Sheet2!$AA:$AA,0))&amp;O1028,INDEX(Sheet2!$AC:$AC,MATCH($N1028,Sheet2!$AA:$AA,0))&amp;(O1028/10)&amp;"%"))</f>
        <v>觉醒后基础攻击力增加64</v>
      </c>
    </row>
    <row r="1029" spans="1:27">
      <c r="A1029" s="23" t="s">
        <v>53</v>
      </c>
      <c r="B1029" s="23">
        <f t="shared" si="58"/>
        <v>3216</v>
      </c>
      <c r="C1029" s="3">
        <v>32</v>
      </c>
      <c r="D1029" s="3">
        <v>16</v>
      </c>
      <c r="E1029" s="3">
        <f t="shared" si="56"/>
        <v>1</v>
      </c>
      <c r="F1029" s="3">
        <f>IF(AND($D1029=1,$E1029=1),VLOOKUP($C1029,Sheet2!$A:$J,3,0),IF($E1029=2,INDEX(Sheet2!G:G,MATCH($C1029,Sheet2!$A:$A,0)+1),F1028))</f>
        <v>3201</v>
      </c>
      <c r="G1029" s="3">
        <f>IF(AND($D1029=1,$E1029=1),VLOOKUP($C1029,Sheet2!$A:$J,4,0),IF($E1029=2,INDEX(Sheet2!H:H,MATCH($C1029,Sheet2!$A:$A,0)+1),G1028))</f>
        <v>3202</v>
      </c>
      <c r="H1029" s="3">
        <f>IF(AND($D1029=1,$E1029=1),VLOOKUP($C1029,Sheet2!$A:$J,5,0),IF($E1029=2,INDEX(Sheet2!I:I,MATCH($C1029,Sheet2!$A:$A,0)+1),H1028))</f>
        <v>3207</v>
      </c>
      <c r="I1029" s="3">
        <f>IF(AND($D1029=1,$E1029=1),VLOOKUP($C1029,Sheet2!$A:$J,6,0),IF($E1029=2,INDEX(Sheet2!J:J,MATCH($C1029,Sheet2!$A:$A,0)+1),I1028))</f>
        <v>0</v>
      </c>
      <c r="K1029" s="31">
        <v>0</v>
      </c>
      <c r="L1029" s="31">
        <v>0</v>
      </c>
      <c r="M1029" s="31">
        <v>0</v>
      </c>
      <c r="N1029" s="27">
        <f>VLOOKUP(B1029,Sheet5!$D:$G,3,0)</f>
        <v>3</v>
      </c>
      <c r="O1029" s="27">
        <f>VLOOKUP(B1029,Sheet5!$D:$G,4,0)</f>
        <v>384</v>
      </c>
      <c r="P1029" s="27" t="s">
        <v>55</v>
      </c>
      <c r="Q1029" s="27">
        <f>IFERROR(VLOOKUP(R1029,Sheet2!V:X,3,FALSE),VLOOKUP(B1029,Sheet5!D:H,5,0))</f>
        <v>340020009</v>
      </c>
      <c r="R1029" s="27" t="str">
        <f>IF(E1029=2,INDEX(Sheet2!P:P,MATCH(C1029,Sheet2!A:A,0)),INDEX(Sheet2!AB:AB,MATCH(N1029,Sheet2!AA:AA,0)))</f>
        <v>生命强化</v>
      </c>
      <c r="S1029" s="27" t="str">
        <f>IF($E1029=2,INDEX(Sheet2!Q:Q,MATCH($C1029,Sheet2!$A:$A,0)),IF(OR(N1029=3,N1029=8,N1029=13,,N1029=38),INDEX(Sheet2!$AC:$AC,MATCH($N1029,Sheet2!$AA:$AA,0))&amp;O1029,INDEX(Sheet2!$AC:$AC,MATCH($N1029,Sheet2!$AA:$AA,0))&amp;(O1029/10)&amp;"%"))</f>
        <v>觉醒后基础生命上限增加384</v>
      </c>
      <c r="T1029" s="3" t="str">
        <f>INDEX(Sheet6!G:G,MATCH(B1029,Sheet6!A:A,0))</f>
        <v>1210009,7|1430003,6</v>
      </c>
      <c r="U1029" s="3">
        <v>1120001</v>
      </c>
      <c r="V1029" s="3">
        <f>INDEX(Sheet6!H:H,MATCH(B1029,Sheet6!A:A,0))</f>
        <v>19200</v>
      </c>
      <c r="W1029" s="23">
        <v>0</v>
      </c>
      <c r="X1029" s="3" t="s">
        <v>1323</v>
      </c>
      <c r="Y1029" s="23">
        <v>1120001</v>
      </c>
      <c r="Z1029" s="23">
        <v>76000</v>
      </c>
      <c r="AA1029" s="27" t="str">
        <f>IF($E1029=2,INDEX(Sheet2!Q:Q,MATCH($C1029,Sheet2!$A:$A,0)),IF(OR(N1029=3,N1029=8,N1029=13,,N1029=38),INDEX(Sheet2!$AC:$AC,MATCH($N1029,Sheet2!$AA:$AA,0))&amp;O1029,INDEX(Sheet2!$AC:$AC,MATCH($N1029,Sheet2!$AA:$AA,0))&amp;(O1029/10)&amp;"%"))</f>
        <v>觉醒后基础生命上限增加384</v>
      </c>
    </row>
    <row r="1030" spans="1:27">
      <c r="A1030" s="23" t="s">
        <v>53</v>
      </c>
      <c r="B1030" s="23">
        <f t="shared" si="58"/>
        <v>3217</v>
      </c>
      <c r="C1030" s="3">
        <v>32</v>
      </c>
      <c r="D1030" s="3">
        <v>17</v>
      </c>
      <c r="E1030" s="3">
        <f t="shared" si="56"/>
        <v>1</v>
      </c>
      <c r="F1030" s="3">
        <f>IF(AND($D1030=1,$E1030=1),VLOOKUP($C1030,Sheet2!$A:$J,3,0),IF($E1030=2,INDEX(Sheet2!G:G,MATCH($C1030,Sheet2!$A:$A,0)+1),F1029))</f>
        <v>3201</v>
      </c>
      <c r="G1030" s="3">
        <f>IF(AND($D1030=1,$E1030=1),VLOOKUP($C1030,Sheet2!$A:$J,4,0),IF($E1030=2,INDEX(Sheet2!H:H,MATCH($C1030,Sheet2!$A:$A,0)+1),G1029))</f>
        <v>3202</v>
      </c>
      <c r="H1030" s="3">
        <f>IF(AND($D1030=1,$E1030=1),VLOOKUP($C1030,Sheet2!$A:$J,5,0),IF($E1030=2,INDEX(Sheet2!I:I,MATCH($C1030,Sheet2!$A:$A,0)+1),H1029))</f>
        <v>3207</v>
      </c>
      <c r="I1030" s="3">
        <f>IF(AND($D1030=1,$E1030=1),VLOOKUP($C1030,Sheet2!$A:$J,6,0),IF($E1030=2,INDEX(Sheet2!J:J,MATCH($C1030,Sheet2!$A:$A,0)+1),I1029))</f>
        <v>0</v>
      </c>
      <c r="K1030" s="31">
        <v>0</v>
      </c>
      <c r="L1030" s="31">
        <v>0</v>
      </c>
      <c r="M1030" s="31">
        <v>0</v>
      </c>
      <c r="N1030" s="27">
        <f>VLOOKUP(B1030,Sheet5!$D:$G,3,0)</f>
        <v>8</v>
      </c>
      <c r="O1030" s="27">
        <f>VLOOKUP(B1030,Sheet5!$D:$G,4,0)</f>
        <v>64</v>
      </c>
      <c r="P1030" s="27" t="s">
        <v>56</v>
      </c>
      <c r="Q1030" s="27">
        <f>IFERROR(VLOOKUP(R1030,Sheet2!V:X,3,FALSE),VLOOKUP(B1030,Sheet5!D:H,5,0))</f>
        <v>340020006</v>
      </c>
      <c r="R1030" s="27" t="str">
        <f>IF(E1030=2,INDEX(Sheet2!P:P,MATCH(C1030,Sheet2!A:A,0)),INDEX(Sheet2!AB:AB,MATCH(N1030,Sheet2!AA:AA,0)))</f>
        <v>攻击强化</v>
      </c>
      <c r="S1030" s="27" t="str">
        <f>IF($E1030=2,INDEX(Sheet2!Q:Q,MATCH($C1030,Sheet2!$A:$A,0)),IF(OR(N1030=3,N1030=8,N1030=13,,N1030=38),INDEX(Sheet2!$AC:$AC,MATCH($N1030,Sheet2!$AA:$AA,0))&amp;O1030,INDEX(Sheet2!$AC:$AC,MATCH($N1030,Sheet2!$AA:$AA,0))&amp;(O1030/10)&amp;"%"))</f>
        <v>觉醒后基础攻击力增加64</v>
      </c>
      <c r="T1030" s="3" t="str">
        <f>INDEX(Sheet6!G:G,MATCH(B1030,Sheet6!A:A,0))</f>
        <v>1210009,9|1430003,9</v>
      </c>
      <c r="U1030" s="3">
        <v>1120001</v>
      </c>
      <c r="V1030" s="3">
        <f>INDEX(Sheet6!H:H,MATCH(B1030,Sheet6!A:A,0))</f>
        <v>28800</v>
      </c>
      <c r="W1030" s="23">
        <v>0</v>
      </c>
      <c r="X1030" s="3" t="s">
        <v>1371</v>
      </c>
      <c r="Y1030" s="23">
        <v>1120001</v>
      </c>
      <c r="Z1030" s="23">
        <v>115000</v>
      </c>
      <c r="AA1030" s="27" t="str">
        <f>IF($E1030=2,INDEX(Sheet2!Q:Q,MATCH($C1030,Sheet2!$A:$A,0)),IF(OR(N1030=3,N1030=8,N1030=13,,N1030=38),INDEX(Sheet2!$AC:$AC,MATCH($N1030,Sheet2!$AA:$AA,0))&amp;O1030,INDEX(Sheet2!$AC:$AC,MATCH($N1030,Sheet2!$AA:$AA,0))&amp;(O1030/10)&amp;"%"))</f>
        <v>觉醒后基础攻击力增加64</v>
      </c>
    </row>
    <row r="1031" spans="1:27">
      <c r="A1031" s="23" t="s">
        <v>53</v>
      </c>
      <c r="B1031" s="23">
        <f t="shared" si="58"/>
        <v>3218</v>
      </c>
      <c r="C1031" s="3">
        <v>32</v>
      </c>
      <c r="D1031" s="3">
        <v>18</v>
      </c>
      <c r="E1031" s="3">
        <f t="shared" si="56"/>
        <v>1</v>
      </c>
      <c r="F1031" s="3">
        <f>IF(AND($D1031=1,$E1031=1),VLOOKUP($C1031,Sheet2!$A:$J,3,0),IF($E1031=2,INDEX(Sheet2!G:G,MATCH($C1031,Sheet2!$A:$A,0)+1),F1030))</f>
        <v>3201</v>
      </c>
      <c r="G1031" s="3">
        <f>IF(AND($D1031=1,$E1031=1),VLOOKUP($C1031,Sheet2!$A:$J,4,0),IF($E1031=2,INDEX(Sheet2!H:H,MATCH($C1031,Sheet2!$A:$A,0)+1),G1030))</f>
        <v>3202</v>
      </c>
      <c r="H1031" s="3">
        <f>IF(AND($D1031=1,$E1031=1),VLOOKUP($C1031,Sheet2!$A:$J,5,0),IF($E1031=2,INDEX(Sheet2!I:I,MATCH($C1031,Sheet2!$A:$A,0)+1),H1030))</f>
        <v>3207</v>
      </c>
      <c r="I1031" s="3">
        <f>IF(AND($D1031=1,$E1031=1),VLOOKUP($C1031,Sheet2!$A:$J,6,0),IF($E1031=2,INDEX(Sheet2!J:J,MATCH($C1031,Sheet2!$A:$A,0)+1),I1030))</f>
        <v>0</v>
      </c>
      <c r="K1031" s="31">
        <v>0</v>
      </c>
      <c r="L1031" s="31">
        <v>0</v>
      </c>
      <c r="M1031" s="31">
        <v>0</v>
      </c>
      <c r="N1031" s="27">
        <f>VLOOKUP(B1031,Sheet5!$D:$G,3,0)</f>
        <v>13</v>
      </c>
      <c r="O1031" s="27">
        <f>VLOOKUP(B1031,Sheet5!$D:$G,4,0)</f>
        <v>84</v>
      </c>
      <c r="P1031" s="27" t="s">
        <v>57</v>
      </c>
      <c r="Q1031" s="27">
        <f>IFERROR(VLOOKUP(R1031,Sheet2!V:X,3,FALSE),VLOOKUP(B1031,Sheet5!D:H,5,0))</f>
        <v>340020004</v>
      </c>
      <c r="R1031" s="27" t="str">
        <f>IF(E1031=2,INDEX(Sheet2!P:P,MATCH(C1031,Sheet2!A:A,0)),INDEX(Sheet2!AB:AB,MATCH(N1031,Sheet2!AA:AA,0)))</f>
        <v>防御强化</v>
      </c>
      <c r="S1031" s="27" t="str">
        <f>IF($E1031=2,INDEX(Sheet2!Q:Q,MATCH($C1031,Sheet2!$A:$A,0)),IF(OR(N1031=3,N1031=8,N1031=13,,N1031=38),INDEX(Sheet2!$AC:$AC,MATCH($N1031,Sheet2!$AA:$AA,0))&amp;O1031,INDEX(Sheet2!$AC:$AC,MATCH($N1031,Sheet2!$AA:$AA,0))&amp;(O1031/10)&amp;"%"))</f>
        <v>觉醒后基础防御力增加84</v>
      </c>
      <c r="T1031" s="3" t="str">
        <f>INDEX(Sheet6!G:G,MATCH(B1031,Sheet6!A:A,0))</f>
        <v>1210009,13|1430003,12</v>
      </c>
      <c r="U1031" s="3">
        <v>1120001</v>
      </c>
      <c r="V1031" s="3">
        <f>INDEX(Sheet6!H:H,MATCH(B1031,Sheet6!A:A,0))</f>
        <v>43000</v>
      </c>
      <c r="W1031" s="23">
        <v>0</v>
      </c>
      <c r="X1031" s="3" t="s">
        <v>1372</v>
      </c>
      <c r="Y1031" s="23">
        <v>1120001</v>
      </c>
      <c r="Z1031" s="23">
        <v>172000</v>
      </c>
      <c r="AA1031" s="27" t="str">
        <f>IF($E1031=2,INDEX(Sheet2!Q:Q,MATCH($C1031,Sheet2!$A:$A,0)),IF(OR(N1031=3,N1031=8,N1031=13,,N1031=38),INDEX(Sheet2!$AC:$AC,MATCH($N1031,Sheet2!$AA:$AA,0))&amp;O1031,INDEX(Sheet2!$AC:$AC,MATCH($N1031,Sheet2!$AA:$AA,0))&amp;(O1031/10)&amp;"%"))</f>
        <v>觉醒后基础防御力增加84</v>
      </c>
    </row>
    <row r="1032" spans="1:27">
      <c r="A1032" s="23" t="s">
        <v>53</v>
      </c>
      <c r="B1032" s="23">
        <f t="shared" si="58"/>
        <v>3219</v>
      </c>
      <c r="C1032" s="3">
        <v>32</v>
      </c>
      <c r="D1032" s="3">
        <v>19</v>
      </c>
      <c r="E1032" s="3">
        <f t="shared" si="56"/>
        <v>1</v>
      </c>
      <c r="F1032" s="3">
        <f>IF(AND($D1032=1,$E1032=1),VLOOKUP($C1032,Sheet2!$A:$J,3,0),IF($E1032=2,INDEX(Sheet2!G:G,MATCH($C1032,Sheet2!$A:$A,0)+1),F1031))</f>
        <v>3201</v>
      </c>
      <c r="G1032" s="3">
        <f>IF(AND($D1032=1,$E1032=1),VLOOKUP($C1032,Sheet2!$A:$J,4,0),IF($E1032=2,INDEX(Sheet2!H:H,MATCH($C1032,Sheet2!$A:$A,0)+1),G1031))</f>
        <v>3202</v>
      </c>
      <c r="H1032" s="3">
        <f>IF(AND($D1032=1,$E1032=1),VLOOKUP($C1032,Sheet2!$A:$J,5,0),IF($E1032=2,INDEX(Sheet2!I:I,MATCH($C1032,Sheet2!$A:$A,0)+1),H1031))</f>
        <v>3207</v>
      </c>
      <c r="I1032" s="3">
        <f>IF(AND($D1032=1,$E1032=1),VLOOKUP($C1032,Sheet2!$A:$J,6,0),IF($E1032=2,INDEX(Sheet2!J:J,MATCH($C1032,Sheet2!$A:$A,0)+1),I1031))</f>
        <v>0</v>
      </c>
      <c r="K1032" s="31">
        <v>0</v>
      </c>
      <c r="L1032" s="31">
        <v>0</v>
      </c>
      <c r="M1032" s="31">
        <v>0</v>
      </c>
      <c r="N1032" s="27">
        <f>VLOOKUP(B1032,Sheet5!$D:$G,3,0)</f>
        <v>3</v>
      </c>
      <c r="O1032" s="27">
        <f>VLOOKUP(B1032,Sheet5!$D:$G,4,0)</f>
        <v>768</v>
      </c>
      <c r="P1032" s="27" t="s">
        <v>58</v>
      </c>
      <c r="Q1032" s="27">
        <f>IFERROR(VLOOKUP(R1032,Sheet2!V:X,3,FALSE),VLOOKUP(B1032,Sheet5!D:H,5,0))</f>
        <v>340020010</v>
      </c>
      <c r="R1032" s="27" t="str">
        <f>IF(E1032=2,INDEX(Sheet2!P:P,MATCH(C1032,Sheet2!A:A,0)),INDEX(Sheet2!AB:AB,MATCH(N1032,Sheet2!AA:AA,0)))</f>
        <v>生命强化</v>
      </c>
      <c r="S1032" s="27" t="str">
        <f>IF($E1032=2,INDEX(Sheet2!Q:Q,MATCH($C1032,Sheet2!$A:$A,0)),IF(OR(N1032=3,N1032=8,N1032=13,,N1032=38),INDEX(Sheet2!$AC:$AC,MATCH($N1032,Sheet2!$AA:$AA,0))&amp;O1032,INDEX(Sheet2!$AC:$AC,MATCH($N1032,Sheet2!$AA:$AA,0))&amp;(O1032/10)&amp;"%"))</f>
        <v>觉醒后基础生命上限增加768</v>
      </c>
      <c r="T1032" s="3" t="str">
        <f>INDEX(Sheet6!G:G,MATCH(B1032,Sheet6!A:A,0))</f>
        <v>1210009,16|1430003,15</v>
      </c>
      <c r="U1032" s="3">
        <v>1120001</v>
      </c>
      <c r="V1032" s="3">
        <f>INDEX(Sheet6!H:H,MATCH(B1032,Sheet6!A:A,0))</f>
        <v>60000</v>
      </c>
      <c r="W1032" s="23">
        <v>0</v>
      </c>
      <c r="X1032" s="3" t="s">
        <v>1373</v>
      </c>
      <c r="Y1032" s="23">
        <v>1120001</v>
      </c>
      <c r="Z1032" s="23">
        <v>240000</v>
      </c>
      <c r="AA1032" s="27" t="str">
        <f>IF($E1032=2,INDEX(Sheet2!Q:Q,MATCH($C1032,Sheet2!$A:$A,0)),IF(OR(N1032=3,N1032=8,N1032=13,,N1032=38),INDEX(Sheet2!$AC:$AC,MATCH($N1032,Sheet2!$AA:$AA,0))&amp;O1032,INDEX(Sheet2!$AC:$AC,MATCH($N1032,Sheet2!$AA:$AA,0))&amp;(O1032/10)&amp;"%"))</f>
        <v>觉醒后基础生命上限增加768</v>
      </c>
    </row>
    <row r="1033" spans="1:27">
      <c r="A1033" s="23" t="s">
        <v>53</v>
      </c>
      <c r="B1033" s="23">
        <f t="shared" si="58"/>
        <v>3220</v>
      </c>
      <c r="C1033" s="3">
        <v>32</v>
      </c>
      <c r="D1033" s="3">
        <v>20</v>
      </c>
      <c r="E1033" s="3">
        <f t="shared" si="56"/>
        <v>1</v>
      </c>
      <c r="F1033" s="3">
        <f>IF(AND($D1033=1,$E1033=1),VLOOKUP($C1033,Sheet2!$A:$J,3,0),IF($E1033=2,INDEX(Sheet2!G:G,MATCH($C1033,Sheet2!$A:$A,0)+1),F1032))</f>
        <v>3201</v>
      </c>
      <c r="G1033" s="3">
        <f>IF(AND($D1033=1,$E1033=1),VLOOKUP($C1033,Sheet2!$A:$J,4,0),IF($E1033=2,INDEX(Sheet2!H:H,MATCH($C1033,Sheet2!$A:$A,0)+1),G1032))</f>
        <v>3202</v>
      </c>
      <c r="H1033" s="3">
        <f>IF(AND($D1033=1,$E1033=1),VLOOKUP($C1033,Sheet2!$A:$J,5,0),IF($E1033=2,INDEX(Sheet2!I:I,MATCH($C1033,Sheet2!$A:$A,0)+1),H1032))</f>
        <v>3207</v>
      </c>
      <c r="I1033" s="3">
        <f>IF(AND($D1033=1,$E1033=1),VLOOKUP($C1033,Sheet2!$A:$J,6,0),IF($E1033=2,INDEX(Sheet2!J:J,MATCH($C1033,Sheet2!$A:$A,0)+1),I1032))</f>
        <v>0</v>
      </c>
      <c r="K1033" s="31">
        <v>0</v>
      </c>
      <c r="L1033" s="31">
        <v>0</v>
      </c>
      <c r="M1033" s="31">
        <v>0</v>
      </c>
      <c r="N1033" s="27">
        <f>VLOOKUP(B1033,Sheet5!$D:$G,3,0)</f>
        <v>8</v>
      </c>
      <c r="O1033" s="27">
        <f>VLOOKUP(B1033,Sheet5!$D:$G,4,0)</f>
        <v>128</v>
      </c>
      <c r="P1033" s="27" t="s">
        <v>59</v>
      </c>
      <c r="Q1033" s="27">
        <f>IFERROR(VLOOKUP(R1033,Sheet2!V:X,3,FALSE),VLOOKUP(B1033,Sheet5!D:H,5,0))</f>
        <v>340020007</v>
      </c>
      <c r="R1033" s="27" t="str">
        <f>IF(E1033=2,INDEX(Sheet2!P:P,MATCH(C1033,Sheet2!A:A,0)),INDEX(Sheet2!AB:AB,MATCH(N1033,Sheet2!AA:AA,0)))</f>
        <v>攻击强化</v>
      </c>
      <c r="S1033" s="27" t="str">
        <f>IF($E1033=2,INDEX(Sheet2!Q:Q,MATCH($C1033,Sheet2!$A:$A,0)),IF(OR(N1033=3,N1033=8,N1033=13,,N1033=38),INDEX(Sheet2!$AC:$AC,MATCH($N1033,Sheet2!$AA:$AA,0))&amp;O1033,INDEX(Sheet2!$AC:$AC,MATCH($N1033,Sheet2!$AA:$AA,0))&amp;(O1033/10)&amp;"%"))</f>
        <v>觉醒后基础攻击力增加128</v>
      </c>
      <c r="T1033" s="3" t="str">
        <f>INDEX(Sheet6!G:G,MATCH(B1033,Sheet6!A:A,0))</f>
        <v>1210009,19|1430003,18</v>
      </c>
      <c r="U1033" s="3">
        <v>1120001</v>
      </c>
      <c r="V1033" s="3">
        <f>INDEX(Sheet6!H:H,MATCH(B1033,Sheet6!A:A,0))</f>
        <v>82400</v>
      </c>
      <c r="W1033" s="23">
        <v>0</v>
      </c>
      <c r="X1033" s="3" t="s">
        <v>1374</v>
      </c>
      <c r="Y1033" s="23">
        <v>1120001</v>
      </c>
      <c r="Z1033" s="23">
        <v>329000</v>
      </c>
      <c r="AA1033" s="27" t="str">
        <f>IF($E1033=2,INDEX(Sheet2!Q:Q,MATCH($C1033,Sheet2!$A:$A,0)),IF(OR(N1033=3,N1033=8,N1033=13,,N1033=38),INDEX(Sheet2!$AC:$AC,MATCH($N1033,Sheet2!$AA:$AA,0))&amp;O1033,INDEX(Sheet2!$AC:$AC,MATCH($N1033,Sheet2!$AA:$AA,0))&amp;(O1033/10)&amp;"%"))</f>
        <v>觉醒后基础攻击力增加128</v>
      </c>
    </row>
    <row r="1034" spans="1:27">
      <c r="A1034" s="23" t="s">
        <v>53</v>
      </c>
      <c r="B1034" s="23">
        <f t="shared" si="58"/>
        <v>3221</v>
      </c>
      <c r="C1034" s="3">
        <v>32</v>
      </c>
      <c r="D1034" s="3">
        <v>21</v>
      </c>
      <c r="E1034" s="3">
        <f t="shared" si="56"/>
        <v>1</v>
      </c>
      <c r="F1034" s="3">
        <f>IF(AND($D1034=1,$E1034=1),VLOOKUP($C1034,Sheet2!$A:$J,3,0),IF($E1034=2,INDEX(Sheet2!G:G,MATCH($C1034,Sheet2!$A:$A,0)+2),F1033))</f>
        <v>3201</v>
      </c>
      <c r="G1034" s="3">
        <f>IF(AND($D1034=1,$E1034=1),VLOOKUP($C1034,Sheet2!$A:$J,4,0),IF($E1034=2,INDEX(Sheet2!H:H,MATCH($C1034,Sheet2!$A:$A,0)+2),G1033))</f>
        <v>3202</v>
      </c>
      <c r="H1034" s="3">
        <f>IF(AND($D1034=1,$E1034=1),VLOOKUP($C1034,Sheet2!$A:$J,5,0),IF($E1034=2,INDEX(Sheet2!I:I,MATCH($C1034,Sheet2!$A:$A,0)+2),H1033))</f>
        <v>3207</v>
      </c>
      <c r="I1034" s="3">
        <f>IF(AND($D1034=1,$E1034=1),VLOOKUP($C1034,Sheet2!$A:$J,6,0),IF($E1034=2,INDEX(Sheet2!J:J,MATCH($C1034,Sheet2!$A:$A,0)+2),I1033))</f>
        <v>0</v>
      </c>
      <c r="K1034" s="31">
        <v>0</v>
      </c>
      <c r="L1034" s="31">
        <v>0</v>
      </c>
      <c r="M1034" s="31">
        <v>0</v>
      </c>
      <c r="N1034" s="27">
        <f>VLOOKUP(B1034,Sheet5!$D:$G,3,0)</f>
        <v>4</v>
      </c>
      <c r="O1034" s="27">
        <f>VLOOKUP(B1034,Sheet5!$D:$G,4,0)</f>
        <v>50</v>
      </c>
      <c r="P1034" s="27" t="s">
        <v>60</v>
      </c>
      <c r="Q1034" s="27">
        <f>IFERROR(VLOOKUP(R1034,Sheet2!V:X,3,FALSE),VLOOKUP(B1034,Sheet5!D:H,5,0))</f>
        <v>340020010</v>
      </c>
      <c r="R1034" s="27" t="str">
        <f>IF(E1034=2,INDEX(Sheet2!P:P,MATCH(C1034,Sheet2!A:A,0)+2),INDEX(Sheet2!AB:AB,MATCH(N1034,Sheet2!AA:AA,0)))</f>
        <v>生命强化</v>
      </c>
      <c r="S1034" s="27" t="str">
        <f>IF($E1034=2,INDEX(Sheet2!Q:Q,MATCH($C1034,Sheet2!$A:$A,0)+2),IF(OR(N1034=3,N1034=8,N1034=13,,N1034=38),INDEX(Sheet2!$AC:$AC,MATCH($N1034,Sheet2!$AA:$AA,0))&amp;O1034,INDEX(Sheet2!$AC:$AC,MATCH($N1034,Sheet2!$AA:$AA,0))&amp;(O1034/10)&amp;"%"))</f>
        <v>觉醒后基础生命上限增加5%</v>
      </c>
      <c r="T1034" s="3" t="str">
        <f>INDEX(Sheet6!G:G,MATCH(B1034,Sheet6!A:A,0))</f>
        <v>1430005,3</v>
      </c>
      <c r="U1034" s="3">
        <v>1120001</v>
      </c>
      <c r="V1034" s="3">
        <f>INDEX(Sheet6!H:H,MATCH(B1034,Sheet6!A:A,0))</f>
        <v>111200</v>
      </c>
      <c r="W1034" s="23">
        <v>0</v>
      </c>
      <c r="X1034" s="3" t="s">
        <v>1326</v>
      </c>
      <c r="Y1034" s="23">
        <v>1120001</v>
      </c>
      <c r="Z1034" s="23">
        <v>444000</v>
      </c>
      <c r="AA1034" s="27" t="str">
        <f>IF($E1034=2,INDEX(Sheet2!Q:Q,MATCH($C1034,Sheet2!$A:$A,0)+2),IF(OR(N1034=3,N1034=8,N1034=13,,N1034=38),INDEX(Sheet2!$AC:$AC,MATCH($N1034,Sheet2!$AA:$AA,0))&amp;O1034,INDEX(Sheet2!$AC:$AC,MATCH($N1034,Sheet2!$AA:$AA,0))&amp;(O1034/10)&amp;"%"))</f>
        <v>觉醒后基础生命上限增加5%</v>
      </c>
    </row>
    <row r="1035" spans="1:27">
      <c r="A1035" s="23" t="s">
        <v>53</v>
      </c>
      <c r="B1035" s="23">
        <f t="shared" si="58"/>
        <v>3222</v>
      </c>
      <c r="C1035" s="3">
        <v>32</v>
      </c>
      <c r="D1035" s="3">
        <v>22</v>
      </c>
      <c r="E1035" s="3">
        <f t="shared" si="56"/>
        <v>1</v>
      </c>
      <c r="F1035" s="3">
        <f>IF(AND($D1035=1,$E1035=1),VLOOKUP($C1035,Sheet2!$A:$J,3,0),IF($E1035=2,INDEX(Sheet2!G:G,MATCH($C1035,Sheet2!$A:$A,0)+2),F1034))</f>
        <v>3201</v>
      </c>
      <c r="G1035" s="3">
        <f>IF(AND($D1035=1,$E1035=1),VLOOKUP($C1035,Sheet2!$A:$J,4,0),IF($E1035=2,INDEX(Sheet2!H:H,MATCH($C1035,Sheet2!$A:$A,0)+2),G1034))</f>
        <v>3202</v>
      </c>
      <c r="H1035" s="3">
        <f>IF(AND($D1035=1,$E1035=1),VLOOKUP($C1035,Sheet2!$A:$J,5,0),IF($E1035=2,INDEX(Sheet2!I:I,MATCH($C1035,Sheet2!$A:$A,0)+2),H1034))</f>
        <v>3207</v>
      </c>
      <c r="I1035" s="3">
        <f>IF(AND($D1035=1,$E1035=1),VLOOKUP($C1035,Sheet2!$A:$J,6,0),IF($E1035=2,INDEX(Sheet2!J:J,MATCH($C1035,Sheet2!$A:$A,0)+2),I1034))</f>
        <v>0</v>
      </c>
      <c r="K1035" s="31">
        <v>0</v>
      </c>
      <c r="L1035" s="31">
        <v>0</v>
      </c>
      <c r="M1035" s="31">
        <v>0</v>
      </c>
      <c r="N1035" s="27">
        <f>VLOOKUP(B1035,Sheet5!$D:$G,3,0)</f>
        <v>8</v>
      </c>
      <c r="O1035" s="27">
        <f>VLOOKUP(B1035,Sheet5!$D:$G,4,0)</f>
        <v>64</v>
      </c>
      <c r="P1035" s="27" t="s">
        <v>54</v>
      </c>
      <c r="Q1035" s="27">
        <f>IFERROR(VLOOKUP(R1035,Sheet2!V:X,3,FALSE),VLOOKUP(B1035,Sheet5!D:H,5,0))</f>
        <v>340020006</v>
      </c>
      <c r="R1035" s="27" t="str">
        <f>IF($E1035=2,INDEX(Sheet2!P:P,MATCH($C1035,Sheet2!$A:$A,0)),INDEX(Sheet2!$AB:$AB,MATCH($N1035,Sheet2!$AA:$AA,0)))</f>
        <v>攻击强化</v>
      </c>
      <c r="S1035" s="27" t="str">
        <f>IF($E1035=2,INDEX(Sheet2!Q:Q,MATCH($C1035,Sheet2!$A:$A,0)),IF(OR(N1035=3,N1035=8,N1035=13,,N1035=38),INDEX(Sheet2!$AC:$AC,MATCH($N1035,Sheet2!$AA:$AA,0))&amp;O1035,INDEX(Sheet2!$AC:$AC,MATCH($N1035,Sheet2!$AA:$AA,0))&amp;(O1035/10)&amp;"%"))</f>
        <v>觉醒后基础攻击力增加64</v>
      </c>
      <c r="T1035" s="3" t="str">
        <f>INDEX(Sheet6!G:G,MATCH(B1035,Sheet6!A:A,0))</f>
        <v>1210009,7|1430003,9</v>
      </c>
      <c r="U1035" s="3">
        <v>1120001</v>
      </c>
      <c r="V1035" s="3">
        <f>INDEX(Sheet6!H:H,MATCH(B1035,Sheet6!A:A,0))</f>
        <v>20750</v>
      </c>
      <c r="W1035" s="23">
        <v>0</v>
      </c>
      <c r="X1035" s="3" t="s">
        <v>1370</v>
      </c>
      <c r="Y1035" s="23">
        <v>1120001</v>
      </c>
      <c r="Z1035" s="23">
        <v>66000</v>
      </c>
      <c r="AA1035" s="27" t="str">
        <f>IF($E1035=2,INDEX(Sheet2!Q:Q,MATCH($C1035,Sheet2!$A:$A,0)),IF(OR(N1035=3,N1035=8,N1035=13,,N1035=38),INDEX(Sheet2!$AC:$AC,MATCH($N1035,Sheet2!$AA:$AA,0))&amp;O1035,INDEX(Sheet2!$AC:$AC,MATCH($N1035,Sheet2!$AA:$AA,0))&amp;(O1035/10)&amp;"%"))</f>
        <v>觉醒后基础攻击力增加64</v>
      </c>
    </row>
    <row r="1036" spans="1:27">
      <c r="A1036" s="23" t="s">
        <v>53</v>
      </c>
      <c r="B1036" s="23">
        <f t="shared" si="58"/>
        <v>3223</v>
      </c>
      <c r="C1036" s="3">
        <v>32</v>
      </c>
      <c r="D1036" s="3">
        <v>23</v>
      </c>
      <c r="E1036" s="3">
        <f t="shared" si="56"/>
        <v>1</v>
      </c>
      <c r="F1036" s="3">
        <f>IF(AND($D1036=1,$E1036=1),VLOOKUP($C1036,Sheet2!$A:$J,3,0),IF($E1036=2,INDEX(Sheet2!G:G,MATCH($C1036,Sheet2!$A:$A,0)+2),F1035))</f>
        <v>3201</v>
      </c>
      <c r="G1036" s="3">
        <f>IF(AND($D1036=1,$E1036=1),VLOOKUP($C1036,Sheet2!$A:$J,4,0),IF($E1036=2,INDEX(Sheet2!H:H,MATCH($C1036,Sheet2!$A:$A,0)+2),G1035))</f>
        <v>3202</v>
      </c>
      <c r="H1036" s="3">
        <f>IF(AND($D1036=1,$E1036=1),VLOOKUP($C1036,Sheet2!$A:$J,5,0),IF($E1036=2,INDEX(Sheet2!I:I,MATCH($C1036,Sheet2!$A:$A,0)+2),H1035))</f>
        <v>3207</v>
      </c>
      <c r="I1036" s="3">
        <f>IF(AND($D1036=1,$E1036=1),VLOOKUP($C1036,Sheet2!$A:$J,6,0),IF($E1036=2,INDEX(Sheet2!J:J,MATCH($C1036,Sheet2!$A:$A,0)+2),I1035))</f>
        <v>0</v>
      </c>
      <c r="K1036" s="31">
        <v>0</v>
      </c>
      <c r="L1036" s="31">
        <v>0</v>
      </c>
      <c r="M1036" s="31">
        <v>0</v>
      </c>
      <c r="N1036" s="27">
        <f>VLOOKUP(B1036,Sheet5!$D:$G,3,0)</f>
        <v>3</v>
      </c>
      <c r="O1036" s="27">
        <f>VLOOKUP(B1036,Sheet5!$D:$G,4,0)</f>
        <v>384</v>
      </c>
      <c r="P1036" s="27" t="s">
        <v>55</v>
      </c>
      <c r="Q1036" s="27">
        <f>IFERROR(VLOOKUP(R1036,Sheet2!V:X,3,FALSE),VLOOKUP(B1036,Sheet5!D:H,5,0))</f>
        <v>340020009</v>
      </c>
      <c r="R1036" s="27" t="str">
        <f>IF(E1036=2,INDEX(Sheet2!P:P,MATCH(C1036,Sheet2!A:A,0)),INDEX(Sheet2!AB:AB,MATCH(N1036,Sheet2!AA:AA,0)))</f>
        <v>生命强化</v>
      </c>
      <c r="S1036" s="27" t="str">
        <f>IF($E1036=2,INDEX(Sheet2!Q:Q,MATCH($C1036,Sheet2!$A:$A,0)),IF(OR(N1036=3,N1036=8,N1036=13,,N1036=38),INDEX(Sheet2!$AC:$AC,MATCH($N1036,Sheet2!$AA:$AA,0))&amp;O1036,INDEX(Sheet2!$AC:$AC,MATCH($N1036,Sheet2!$AA:$AA,0))&amp;(O1036/10)&amp;"%"))</f>
        <v>觉醒后基础生命上限增加384</v>
      </c>
      <c r="T1036" s="3" t="str">
        <f>INDEX(Sheet6!G:G,MATCH(B1036,Sheet6!A:A,0))</f>
        <v>1210009,9|1430003,18</v>
      </c>
      <c r="U1036" s="3">
        <v>1120001</v>
      </c>
      <c r="V1036" s="3">
        <f>INDEX(Sheet6!H:H,MATCH(B1036,Sheet6!A:A,0))</f>
        <v>24000</v>
      </c>
      <c r="W1036" s="23">
        <v>0</v>
      </c>
      <c r="X1036" s="3" t="s">
        <v>1323</v>
      </c>
      <c r="Y1036" s="23">
        <v>1120001</v>
      </c>
      <c r="Z1036" s="23">
        <v>76000</v>
      </c>
      <c r="AA1036" s="27" t="str">
        <f>IF($E1036=2,INDEX(Sheet2!Q:Q,MATCH($C1036,Sheet2!$A:$A,0)),IF(OR(N1036=3,N1036=8,N1036=13,,N1036=38),INDEX(Sheet2!$AC:$AC,MATCH($N1036,Sheet2!$AA:$AA,0))&amp;O1036,INDEX(Sheet2!$AC:$AC,MATCH($N1036,Sheet2!$AA:$AA,0))&amp;(O1036/10)&amp;"%"))</f>
        <v>觉醒后基础生命上限增加384</v>
      </c>
    </row>
    <row r="1037" spans="1:27">
      <c r="A1037" s="23" t="s">
        <v>53</v>
      </c>
      <c r="B1037" s="23">
        <f t="shared" si="58"/>
        <v>3224</v>
      </c>
      <c r="C1037" s="3">
        <v>32</v>
      </c>
      <c r="D1037" s="3">
        <v>24</v>
      </c>
      <c r="E1037" s="3">
        <f t="shared" si="56"/>
        <v>1</v>
      </c>
      <c r="F1037" s="3">
        <f>IF(AND($D1037=1,$E1037=1),VLOOKUP($C1037,Sheet2!$A:$J,3,0),IF($E1037=2,INDEX(Sheet2!G:G,MATCH($C1037,Sheet2!$A:$A,0)+2),F1036))</f>
        <v>3201</v>
      </c>
      <c r="G1037" s="3">
        <f>IF(AND($D1037=1,$E1037=1),VLOOKUP($C1037,Sheet2!$A:$J,4,0),IF($E1037=2,INDEX(Sheet2!H:H,MATCH($C1037,Sheet2!$A:$A,0)+2),G1036))</f>
        <v>3202</v>
      </c>
      <c r="H1037" s="3">
        <f>IF(AND($D1037=1,$E1037=1),VLOOKUP($C1037,Sheet2!$A:$J,5,0),IF($E1037=2,INDEX(Sheet2!I:I,MATCH($C1037,Sheet2!$A:$A,0)+2),H1036))</f>
        <v>3207</v>
      </c>
      <c r="I1037" s="3">
        <f>IF(AND($D1037=1,$E1037=1),VLOOKUP($C1037,Sheet2!$A:$J,6,0),IF($E1037=2,INDEX(Sheet2!J:J,MATCH($C1037,Sheet2!$A:$A,0)+2),I1036))</f>
        <v>0</v>
      </c>
      <c r="K1037" s="31">
        <v>0</v>
      </c>
      <c r="L1037" s="31">
        <v>0</v>
      </c>
      <c r="M1037" s="31">
        <v>0</v>
      </c>
      <c r="N1037" s="27">
        <f>VLOOKUP(B1037,Sheet5!$D:$G,3,0)</f>
        <v>8</v>
      </c>
      <c r="O1037" s="27">
        <f>VLOOKUP(B1037,Sheet5!$D:$G,4,0)</f>
        <v>64</v>
      </c>
      <c r="P1037" s="27" t="s">
        <v>56</v>
      </c>
      <c r="Q1037" s="27">
        <f>IFERROR(VLOOKUP(R1037,Sheet2!V:X,3,FALSE),VLOOKUP(B1037,Sheet5!D:H,5,0))</f>
        <v>340020006</v>
      </c>
      <c r="R1037" s="27" t="str">
        <f>IF(E1037=2,INDEX(Sheet2!P:P,MATCH(C1037,Sheet2!A:A,0)),INDEX(Sheet2!AB:AB,MATCH(N1037,Sheet2!AA:AA,0)))</f>
        <v>攻击强化</v>
      </c>
      <c r="S1037" s="27" t="str">
        <f>IF($E1037=2,INDEX(Sheet2!Q:Q,MATCH($C1037,Sheet2!$A:$A,0)),IF(OR(N1037=3,N1037=8,N1037=13,,N1037=38),INDEX(Sheet2!$AC:$AC,MATCH($N1037,Sheet2!$AA:$AA,0))&amp;O1037,INDEX(Sheet2!$AC:$AC,MATCH($N1037,Sheet2!$AA:$AA,0))&amp;(O1037/10)&amp;"%"))</f>
        <v>觉醒后基础攻击力增加64</v>
      </c>
      <c r="T1037" s="3" t="str">
        <f>INDEX(Sheet6!G:G,MATCH(B1037,Sheet6!A:A,0))</f>
        <v>1210009,11|1430003,27</v>
      </c>
      <c r="U1037" s="3">
        <v>1120001</v>
      </c>
      <c r="V1037" s="3">
        <f>INDEX(Sheet6!H:H,MATCH(B1037,Sheet6!A:A,0))</f>
        <v>36000</v>
      </c>
      <c r="W1037" s="23">
        <v>0</v>
      </c>
      <c r="X1037" s="3" t="s">
        <v>1371</v>
      </c>
      <c r="Y1037" s="23">
        <v>1120001</v>
      </c>
      <c r="Z1037" s="23">
        <v>115000</v>
      </c>
      <c r="AA1037" s="27" t="str">
        <f>IF($E1037=2,INDEX(Sheet2!Q:Q,MATCH($C1037,Sheet2!$A:$A,0)),IF(OR(N1037=3,N1037=8,N1037=13,,N1037=38),INDEX(Sheet2!$AC:$AC,MATCH($N1037,Sheet2!$AA:$AA,0))&amp;O1037,INDEX(Sheet2!$AC:$AC,MATCH($N1037,Sheet2!$AA:$AA,0))&amp;(O1037/10)&amp;"%"))</f>
        <v>觉醒后基础攻击力增加64</v>
      </c>
    </row>
    <row r="1038" spans="1:27">
      <c r="A1038" s="23" t="s">
        <v>53</v>
      </c>
      <c r="B1038" s="23">
        <f t="shared" si="58"/>
        <v>3225</v>
      </c>
      <c r="C1038" s="3">
        <v>32</v>
      </c>
      <c r="D1038" s="3">
        <v>25</v>
      </c>
      <c r="E1038" s="3">
        <f t="shared" si="56"/>
        <v>1</v>
      </c>
      <c r="F1038" s="3">
        <f>IF(AND($D1038=1,$E1038=1),VLOOKUP($C1038,Sheet2!$A:$J,3,0),IF($E1038=2,INDEX(Sheet2!G:G,MATCH($C1038,Sheet2!$A:$A,0)+2),F1037))</f>
        <v>3201</v>
      </c>
      <c r="G1038" s="3">
        <f>IF(AND($D1038=1,$E1038=1),VLOOKUP($C1038,Sheet2!$A:$J,4,0),IF($E1038=2,INDEX(Sheet2!H:H,MATCH($C1038,Sheet2!$A:$A,0)+2),G1037))</f>
        <v>3202</v>
      </c>
      <c r="H1038" s="3">
        <f>IF(AND($D1038=1,$E1038=1),VLOOKUP($C1038,Sheet2!$A:$J,5,0),IF($E1038=2,INDEX(Sheet2!I:I,MATCH($C1038,Sheet2!$A:$A,0)+2),H1037))</f>
        <v>3207</v>
      </c>
      <c r="I1038" s="3">
        <f>IF(AND($D1038=1,$E1038=1),VLOOKUP($C1038,Sheet2!$A:$J,6,0),IF($E1038=2,INDEX(Sheet2!J:J,MATCH($C1038,Sheet2!$A:$A,0)+2),I1037))</f>
        <v>0</v>
      </c>
      <c r="K1038" s="31">
        <v>0</v>
      </c>
      <c r="L1038" s="31">
        <v>0</v>
      </c>
      <c r="M1038" s="31">
        <v>0</v>
      </c>
      <c r="N1038" s="27">
        <f>VLOOKUP(B1038,Sheet5!$D:$G,3,0)</f>
        <v>13</v>
      </c>
      <c r="O1038" s="27">
        <f>VLOOKUP(B1038,Sheet5!$D:$G,4,0)</f>
        <v>84</v>
      </c>
      <c r="P1038" s="27" t="s">
        <v>57</v>
      </c>
      <c r="Q1038" s="27">
        <f>IFERROR(VLOOKUP(R1038,Sheet2!V:X,3,FALSE),VLOOKUP(B1038,Sheet5!D:H,5,0))</f>
        <v>340020004</v>
      </c>
      <c r="R1038" s="27" t="str">
        <f>IF(E1038=2,INDEX(Sheet2!P:P,MATCH(C1038,Sheet2!A:A,0)),INDEX(Sheet2!AB:AB,MATCH(N1038,Sheet2!AA:AA,0)))</f>
        <v>防御强化</v>
      </c>
      <c r="S1038" s="27" t="str">
        <f>IF($E1038=2,INDEX(Sheet2!Q:Q,MATCH($C1038,Sheet2!$A:$A,0)),IF(OR(N1038=3,N1038=8,N1038=13,,N1038=38),INDEX(Sheet2!$AC:$AC,MATCH($N1038,Sheet2!$AA:$AA,0))&amp;O1038,INDEX(Sheet2!$AC:$AC,MATCH($N1038,Sheet2!$AA:$AA,0))&amp;(O1038/10)&amp;"%"))</f>
        <v>觉醒后基础防御力增加84</v>
      </c>
      <c r="T1038" s="3" t="str">
        <f>INDEX(Sheet6!G:G,MATCH(B1038,Sheet6!A:A,0))</f>
        <v>1210009,17|1430003,36</v>
      </c>
      <c r="U1038" s="3">
        <v>1120001</v>
      </c>
      <c r="V1038" s="3">
        <f>INDEX(Sheet6!H:H,MATCH(B1038,Sheet6!A:A,0))</f>
        <v>53750</v>
      </c>
      <c r="W1038" s="23">
        <v>0</v>
      </c>
      <c r="X1038" s="3" t="s">
        <v>1372</v>
      </c>
      <c r="Y1038" s="23">
        <v>1120001</v>
      </c>
      <c r="Z1038" s="23">
        <v>172000</v>
      </c>
      <c r="AA1038" s="27" t="str">
        <f>IF($E1038=2,INDEX(Sheet2!Q:Q,MATCH($C1038,Sheet2!$A:$A,0)),IF(OR(N1038=3,N1038=8,N1038=13,,N1038=38),INDEX(Sheet2!$AC:$AC,MATCH($N1038,Sheet2!$AA:$AA,0))&amp;O1038,INDEX(Sheet2!$AC:$AC,MATCH($N1038,Sheet2!$AA:$AA,0))&amp;(O1038/10)&amp;"%"))</f>
        <v>觉醒后基础防御力增加84</v>
      </c>
    </row>
    <row r="1039" spans="1:27">
      <c r="A1039" s="23" t="s">
        <v>53</v>
      </c>
      <c r="B1039" s="23">
        <f t="shared" si="58"/>
        <v>3226</v>
      </c>
      <c r="C1039" s="3">
        <v>32</v>
      </c>
      <c r="D1039" s="3">
        <v>26</v>
      </c>
      <c r="E1039" s="3">
        <f t="shared" si="56"/>
        <v>1</v>
      </c>
      <c r="F1039" s="3">
        <f>IF(AND($D1039=1,$E1039=1),VLOOKUP($C1039,Sheet2!$A:$J,3,0),IF($E1039=2,INDEX(Sheet2!G:G,MATCH($C1039,Sheet2!$A:$A,0)+2),F1038))</f>
        <v>3201</v>
      </c>
      <c r="G1039" s="3">
        <f>IF(AND($D1039=1,$E1039=1),VLOOKUP($C1039,Sheet2!$A:$J,4,0),IF($E1039=2,INDEX(Sheet2!H:H,MATCH($C1039,Sheet2!$A:$A,0)+2),G1038))</f>
        <v>3202</v>
      </c>
      <c r="H1039" s="3">
        <f>IF(AND($D1039=1,$E1039=1),VLOOKUP($C1039,Sheet2!$A:$J,5,0),IF($E1039=2,INDEX(Sheet2!I:I,MATCH($C1039,Sheet2!$A:$A,0)+2),H1038))</f>
        <v>3207</v>
      </c>
      <c r="I1039" s="3">
        <f>IF(AND($D1039=1,$E1039=1),VLOOKUP($C1039,Sheet2!$A:$J,6,0),IF($E1039=2,INDEX(Sheet2!J:J,MATCH($C1039,Sheet2!$A:$A,0)+2),I1038))</f>
        <v>0</v>
      </c>
      <c r="K1039" s="31">
        <v>0</v>
      </c>
      <c r="L1039" s="31">
        <v>0</v>
      </c>
      <c r="M1039" s="31">
        <v>0</v>
      </c>
      <c r="N1039" s="27">
        <f>VLOOKUP(B1039,Sheet5!$D:$G,3,0)</f>
        <v>3</v>
      </c>
      <c r="O1039" s="27">
        <f>VLOOKUP(B1039,Sheet5!$D:$G,4,0)</f>
        <v>768</v>
      </c>
      <c r="P1039" s="27" t="s">
        <v>58</v>
      </c>
      <c r="Q1039" s="27">
        <f>IFERROR(VLOOKUP(R1039,Sheet2!V:X,3,FALSE),VLOOKUP(B1039,Sheet5!D:H,5,0))</f>
        <v>340020010</v>
      </c>
      <c r="R1039" s="27" t="str">
        <f>IF(E1039=2,INDEX(Sheet2!P:P,MATCH(C1039,Sheet2!A:A,0)),INDEX(Sheet2!AB:AB,MATCH(N1039,Sheet2!AA:AA,0)))</f>
        <v>生命强化</v>
      </c>
      <c r="S1039" s="27" t="str">
        <f>IF($E1039=2,INDEX(Sheet2!Q:Q,MATCH($C1039,Sheet2!$A:$A,0)),IF(OR(N1039=3,N1039=8,N1039=13,,N1039=38),INDEX(Sheet2!$AC:$AC,MATCH($N1039,Sheet2!$AA:$AA,0))&amp;O1039,INDEX(Sheet2!$AC:$AC,MATCH($N1039,Sheet2!$AA:$AA,0))&amp;(O1039/10)&amp;"%"))</f>
        <v>觉醒后基础生命上限增加768</v>
      </c>
      <c r="T1039" s="3" t="str">
        <f>INDEX(Sheet6!G:G,MATCH(B1039,Sheet6!A:A,0))</f>
        <v>1210009,20|1430003,45</v>
      </c>
      <c r="U1039" s="3">
        <v>1120001</v>
      </c>
      <c r="V1039" s="3">
        <f>INDEX(Sheet6!H:H,MATCH(B1039,Sheet6!A:A,0))</f>
        <v>75000</v>
      </c>
      <c r="W1039" s="23">
        <v>0</v>
      </c>
      <c r="X1039" s="3" t="s">
        <v>1373</v>
      </c>
      <c r="Y1039" s="23">
        <v>1120001</v>
      </c>
      <c r="Z1039" s="23">
        <v>240000</v>
      </c>
      <c r="AA1039" s="27" t="str">
        <f>IF($E1039=2,INDEX(Sheet2!Q:Q,MATCH($C1039,Sheet2!$A:$A,0)),IF(OR(N1039=3,N1039=8,N1039=13,,N1039=38),INDEX(Sheet2!$AC:$AC,MATCH($N1039,Sheet2!$AA:$AA,0))&amp;O1039,INDEX(Sheet2!$AC:$AC,MATCH($N1039,Sheet2!$AA:$AA,0))&amp;(O1039/10)&amp;"%"))</f>
        <v>觉醒后基础生命上限增加768</v>
      </c>
    </row>
    <row r="1040" spans="1:27">
      <c r="A1040" s="23" t="s">
        <v>53</v>
      </c>
      <c r="B1040" s="23">
        <f t="shared" si="58"/>
        <v>3227</v>
      </c>
      <c r="C1040" s="3">
        <v>32</v>
      </c>
      <c r="D1040" s="3">
        <v>27</v>
      </c>
      <c r="E1040" s="3">
        <f t="shared" si="56"/>
        <v>1</v>
      </c>
      <c r="F1040" s="3">
        <f>IF(AND($D1040=1,$E1040=1),VLOOKUP($C1040,Sheet2!$A:$J,3,0),IF($E1040=2,INDEX(Sheet2!G:G,MATCH($C1040,Sheet2!$A:$A,0)+2),F1039))</f>
        <v>3201</v>
      </c>
      <c r="G1040" s="3">
        <f>IF(AND($D1040=1,$E1040=1),VLOOKUP($C1040,Sheet2!$A:$J,4,0),IF($E1040=2,INDEX(Sheet2!H:H,MATCH($C1040,Sheet2!$A:$A,0)+2),G1039))</f>
        <v>3202</v>
      </c>
      <c r="H1040" s="3">
        <f>IF(AND($D1040=1,$E1040=1),VLOOKUP($C1040,Sheet2!$A:$J,5,0),IF($E1040=2,INDEX(Sheet2!I:I,MATCH($C1040,Sheet2!$A:$A,0)+2),H1039))</f>
        <v>3207</v>
      </c>
      <c r="I1040" s="3">
        <f>IF(AND($D1040=1,$E1040=1),VLOOKUP($C1040,Sheet2!$A:$J,6,0),IF($E1040=2,INDEX(Sheet2!J:J,MATCH($C1040,Sheet2!$A:$A,0)+2),I1039))</f>
        <v>0</v>
      </c>
      <c r="K1040" s="31">
        <v>0</v>
      </c>
      <c r="L1040" s="31">
        <v>0</v>
      </c>
      <c r="M1040" s="31">
        <v>0</v>
      </c>
      <c r="N1040" s="27">
        <f>VLOOKUP(B1040,Sheet5!$D:$G,3,0)</f>
        <v>8</v>
      </c>
      <c r="O1040" s="27">
        <f>VLOOKUP(B1040,Sheet5!$D:$G,4,0)</f>
        <v>128</v>
      </c>
      <c r="P1040" s="27" t="s">
        <v>59</v>
      </c>
      <c r="Q1040" s="27">
        <f>IFERROR(VLOOKUP(R1040,Sheet2!V:X,3,FALSE),VLOOKUP(B1040,Sheet5!D:H,5,0))</f>
        <v>340020007</v>
      </c>
      <c r="R1040" s="27" t="str">
        <f>IF(E1040=2,INDEX(Sheet2!P:P,MATCH(C1040,Sheet2!A:A,0)),INDEX(Sheet2!AB:AB,MATCH(N1040,Sheet2!AA:AA,0)))</f>
        <v>攻击强化</v>
      </c>
      <c r="S1040" s="27" t="str">
        <f>IF($E1040=2,INDEX(Sheet2!Q:Q,MATCH($C1040,Sheet2!$A:$A,0)),IF(OR(N1040=3,N1040=8,N1040=13,,N1040=38),INDEX(Sheet2!$AC:$AC,MATCH($N1040,Sheet2!$AA:$AA,0))&amp;O1040,INDEX(Sheet2!$AC:$AC,MATCH($N1040,Sheet2!$AA:$AA,0))&amp;(O1040/10)&amp;"%"))</f>
        <v>觉醒后基础攻击力增加128</v>
      </c>
      <c r="T1040" s="3" t="str">
        <f>INDEX(Sheet6!G:G,MATCH(B1040,Sheet6!A:A,0))</f>
        <v>1210009,23|1430003,54</v>
      </c>
      <c r="U1040" s="3">
        <v>1120001</v>
      </c>
      <c r="V1040" s="3">
        <f>INDEX(Sheet6!H:H,MATCH(B1040,Sheet6!A:A,0))</f>
        <v>103000</v>
      </c>
      <c r="W1040" s="23">
        <v>0</v>
      </c>
      <c r="X1040" s="3" t="s">
        <v>1374</v>
      </c>
      <c r="Y1040" s="23">
        <v>1120001</v>
      </c>
      <c r="Z1040" s="23">
        <v>329000</v>
      </c>
      <c r="AA1040" s="27" t="str">
        <f>IF($E1040=2,INDEX(Sheet2!Q:Q,MATCH($C1040,Sheet2!$A:$A,0)),IF(OR(N1040=3,N1040=8,N1040=13,,N1040=38),INDEX(Sheet2!$AC:$AC,MATCH($N1040,Sheet2!$AA:$AA,0))&amp;O1040,INDEX(Sheet2!$AC:$AC,MATCH($N1040,Sheet2!$AA:$AA,0))&amp;(O1040/10)&amp;"%"))</f>
        <v>觉醒后基础攻击力增加128</v>
      </c>
    </row>
    <row r="1041" spans="1:27">
      <c r="A1041" s="23" t="s">
        <v>53</v>
      </c>
      <c r="B1041" s="23">
        <f t="shared" si="58"/>
        <v>3228</v>
      </c>
      <c r="C1041" s="3">
        <v>32</v>
      </c>
      <c r="D1041" s="3">
        <v>28</v>
      </c>
      <c r="E1041" s="3">
        <f t="shared" si="56"/>
        <v>1</v>
      </c>
      <c r="F1041" s="3">
        <f>IF(AND($D1041=1,$E1041=1),VLOOKUP($C1041,Sheet2!$A:$J,3,0),IF($E1041=2,INDEX(Sheet2!G:G,MATCH($C1041,Sheet2!$A:$A,0)+3),F1040))</f>
        <v>3201</v>
      </c>
      <c r="G1041" s="3">
        <f>IF(AND($D1041=1,$E1041=1),VLOOKUP($C1041,Sheet2!$A:$J,4,0),IF($E1041=2,INDEX(Sheet2!H:H,MATCH($C1041,Sheet2!$A:$A,0)+3),G1040))</f>
        <v>3202</v>
      </c>
      <c r="H1041" s="3">
        <f>IF(AND($D1041=1,$E1041=1),VLOOKUP($C1041,Sheet2!$A:$J,5,0),IF($E1041=2,INDEX(Sheet2!I:I,MATCH($C1041,Sheet2!$A:$A,0)+3),H1040))</f>
        <v>3207</v>
      </c>
      <c r="I1041" s="3">
        <f>IF(AND($D1041=1,$E1041=1),VLOOKUP($C1041,Sheet2!$A:$J,6,0),IF($E1041=2,INDEX(Sheet2!J:J,MATCH($C1041,Sheet2!$A:$A,0)+3),I1040))</f>
        <v>0</v>
      </c>
      <c r="K1041" s="31">
        <v>0</v>
      </c>
      <c r="L1041" s="31">
        <v>0</v>
      </c>
      <c r="M1041" s="31">
        <v>0</v>
      </c>
      <c r="N1041" s="27">
        <f>VLOOKUP(B1041,Sheet5!$D:$G,3,0)</f>
        <v>4</v>
      </c>
      <c r="O1041" s="27">
        <f>VLOOKUP(B1041,Sheet5!$D:$G,4,0)</f>
        <v>50</v>
      </c>
      <c r="P1041" s="27" t="s">
        <v>60</v>
      </c>
      <c r="Q1041" s="27">
        <f>IFERROR(VLOOKUP(R1041,Sheet2!V:X,3,FALSE),VLOOKUP(B1041,Sheet5!D:H,5,0))</f>
        <v>340020010</v>
      </c>
      <c r="R1041" s="27" t="str">
        <f>IF(E1041=2,INDEX(Sheet2!P:P,MATCH(C1041,Sheet2!A:A,0)+3),INDEX(Sheet2!AB:AB,MATCH(N1041,Sheet2!AA:AA,0)))</f>
        <v>生命强化</v>
      </c>
      <c r="S1041" s="27" t="str">
        <f>IF($E1041=2,INDEX(Sheet2!Q:Q,MATCH($C1041,Sheet2!$A:$A,0)+3),IF(OR(N1041=3,N1041=8,N1041=13,,N1041=38),INDEX(Sheet2!$AC:$AC,MATCH($N1041,Sheet2!$AA:$AA,0))&amp;O1041,INDEX(Sheet2!$AC:$AC,MATCH($N1041,Sheet2!$AA:$AA,0))&amp;(O1041/10)&amp;"%"))</f>
        <v>觉醒后基础生命上限增加5%</v>
      </c>
      <c r="T1041" s="3" t="str">
        <f>INDEX(Sheet6!G:G,MATCH(B1041,Sheet6!A:A,0))</f>
        <v>1430005,9</v>
      </c>
      <c r="U1041" s="3">
        <v>1120001</v>
      </c>
      <c r="V1041" s="3">
        <f>INDEX(Sheet6!H:H,MATCH(B1041,Sheet6!A:A,0))</f>
        <v>139000</v>
      </c>
      <c r="W1041" s="23">
        <v>0</v>
      </c>
      <c r="X1041" s="3" t="s">
        <v>1326</v>
      </c>
      <c r="Y1041" s="23">
        <v>1120001</v>
      </c>
      <c r="Z1041" s="23">
        <v>444000</v>
      </c>
      <c r="AA1041" s="27" t="str">
        <f>IF($E1041=2,INDEX(Sheet2!Q:Q,MATCH($C1041,Sheet2!$A:$A,0)+3),IF(OR(N1041=3,N1041=8,N1041=13,,N1041=38),INDEX(Sheet2!$AC:$AC,MATCH($N1041,Sheet2!$AA:$AA,0))&amp;O1041,INDEX(Sheet2!$AC:$AC,MATCH($N1041,Sheet2!$AA:$AA,0))&amp;(O1041/10)&amp;"%"))</f>
        <v>觉醒后基础生命上限增加5%</v>
      </c>
    </row>
    <row r="1042" spans="1:27">
      <c r="A1042" s="23" t="s">
        <v>53</v>
      </c>
      <c r="B1042" s="23">
        <f t="shared" si="55"/>
        <v>3501</v>
      </c>
      <c r="C1042" s="3">
        <v>35</v>
      </c>
      <c r="D1042" s="3">
        <v>1</v>
      </c>
      <c r="E1042" s="3">
        <f t="shared" si="56"/>
        <v>1</v>
      </c>
      <c r="F1042" s="3">
        <f>IF(AND($D1042=1,$E1042=1),VLOOKUP($C1042,Sheet2!$A:$J,3,0),IF($E1042=2,INDEX(Sheet2!G:G,MATCH($C1042,Sheet2!$A:$A,0)),F1041))</f>
        <v>3501</v>
      </c>
      <c r="G1042" s="3">
        <f>IF(AND($D1042=1,$E1042=1),VLOOKUP($C1042,Sheet2!$A:$J,4,0),IF($E1042=2,INDEX(Sheet2!H:H,MATCH($C1042,Sheet2!$A:$A,0)),G1041))</f>
        <v>3502</v>
      </c>
      <c r="H1042" s="3">
        <f>IF(AND($D1042=1,$E1042=1),VLOOKUP($C1042,Sheet2!$A:$J,5,0),IF($E1042=2,INDEX(Sheet2!I:I,MATCH($C1042,Sheet2!$A:$A,0)),H1041))</f>
        <v>3503</v>
      </c>
      <c r="I1042" s="3">
        <f>IF(AND($D1042=1,$E1042=1),VLOOKUP($C1042,Sheet2!$A:$J,6,0),IF($E1042=2,INDEX(Sheet2!J:J,MATCH($C1042,Sheet2!$A:$A,0)),I1041))</f>
        <v>0</v>
      </c>
      <c r="K1042" s="31">
        <v>0</v>
      </c>
      <c r="L1042" s="31">
        <v>0</v>
      </c>
      <c r="M1042" s="31">
        <v>0</v>
      </c>
      <c r="N1042" s="27">
        <f>VLOOKUP(B1042,Sheet5!$D:$G,3,0)</f>
        <v>8</v>
      </c>
      <c r="O1042" s="27">
        <f>VLOOKUP(B1042,Sheet5!$D:$G,4,0)</f>
        <v>64</v>
      </c>
      <c r="P1042" s="27" t="s">
        <v>54</v>
      </c>
      <c r="Q1042" s="27">
        <f>IFERROR(VLOOKUP(R1042,Sheet2!V:X,3,FALSE),VLOOKUP(B1042,Sheet5!D:H,5,0))</f>
        <v>340020006</v>
      </c>
      <c r="R1042" s="27" t="str">
        <f>IF($E1042=2,INDEX(Sheet2!P:P,MATCH($C1042,Sheet2!$A:$A,0)),INDEX(Sheet2!$AB:$AB,MATCH($N1042,Sheet2!$AA:$AA,0)))</f>
        <v>攻击强化</v>
      </c>
      <c r="S1042" s="27" t="str">
        <f>IF($E1042=2,INDEX(Sheet2!Q:Q,MATCH($C1042,Sheet2!$A:$A,0)),IF(OR(N1042=3,N1042=8,N1042=13,,N1042=38),INDEX(Sheet2!$AC:$AC,MATCH($N1042,Sheet2!$AA:$AA,0))&amp;O1042,INDEX(Sheet2!$AC:$AC,MATCH($N1042,Sheet2!$AA:$AA,0))&amp;(O1042/10)&amp;"%"))</f>
        <v>觉醒后基础攻击力增加64</v>
      </c>
      <c r="T1042" s="3" t="str">
        <f>INDEX(Sheet6!G:G,MATCH(B1042,Sheet6!A:A,0))</f>
        <v>1210003,24</v>
      </c>
      <c r="U1042" s="3">
        <v>1120001</v>
      </c>
      <c r="V1042" s="3">
        <f>INDEX(Sheet6!H:H,MATCH(B1042,Sheet6!A:A,0))</f>
        <v>8300</v>
      </c>
      <c r="W1042" s="23">
        <v>0</v>
      </c>
      <c r="X1042" s="3" t="str">
        <f>VLOOKUP(B1042,Sheet4!A:N,14,FALSE)</f>
        <v>1210001,4|1210002,4|1210003,8</v>
      </c>
      <c r="Y1042" s="23">
        <v>1120001</v>
      </c>
      <c r="Z1042" s="23">
        <f t="shared" si="57"/>
        <v>83000</v>
      </c>
      <c r="AA1042" s="27" t="str">
        <f>IF($E1042=2,INDEX(Sheet2!Q:Q,MATCH($C1042,Sheet2!$A:$A,0)),IF(OR(N1042=3,N1042=8,N1042=13,,N1042=38),INDEX(Sheet2!$AC:$AC,MATCH($N1042,Sheet2!$AA:$AA,0))&amp;O1042,INDEX(Sheet2!$AC:$AC,MATCH($N1042,Sheet2!$AA:$AA,0))&amp;(O1042/10)&amp;"%"))</f>
        <v>觉醒后基础攻击力增加64</v>
      </c>
    </row>
    <row r="1043" spans="1:27">
      <c r="A1043" s="23" t="s">
        <v>53</v>
      </c>
      <c r="B1043" s="23">
        <f t="shared" si="55"/>
        <v>3502</v>
      </c>
      <c r="C1043" s="3">
        <v>35</v>
      </c>
      <c r="D1043" s="3">
        <v>2</v>
      </c>
      <c r="E1043" s="3">
        <f t="shared" si="56"/>
        <v>1</v>
      </c>
      <c r="F1043" s="3">
        <f>IF(AND($D1043=1,$E1043=1),VLOOKUP($C1043,Sheet2!$A:$J,3,0),IF($E1043=2,INDEX(Sheet2!G:G,MATCH($C1043,Sheet2!$A:$A,0)),F1042))</f>
        <v>3501</v>
      </c>
      <c r="G1043" s="3">
        <f>IF(AND($D1043=1,$E1043=1),VLOOKUP($C1043,Sheet2!$A:$J,4,0),IF($E1043=2,INDEX(Sheet2!H:H,MATCH($C1043,Sheet2!$A:$A,0)),G1042))</f>
        <v>3502</v>
      </c>
      <c r="H1043" s="3">
        <f>IF(AND($D1043=1,$E1043=1),VLOOKUP($C1043,Sheet2!$A:$J,5,0),IF($E1043=2,INDEX(Sheet2!I:I,MATCH($C1043,Sheet2!$A:$A,0)),H1042))</f>
        <v>3503</v>
      </c>
      <c r="I1043" s="3">
        <f>IF(AND($D1043=1,$E1043=1),VLOOKUP($C1043,Sheet2!$A:$J,6,0),IF($E1043=2,INDEX(Sheet2!J:J,MATCH($C1043,Sheet2!$A:$A,0)),I1042))</f>
        <v>0</v>
      </c>
      <c r="K1043" s="31">
        <v>0</v>
      </c>
      <c r="L1043" s="31">
        <v>0</v>
      </c>
      <c r="M1043" s="31">
        <v>0</v>
      </c>
      <c r="N1043" s="27">
        <f>VLOOKUP(B1043,Sheet5!$D:$G,3,0)</f>
        <v>3</v>
      </c>
      <c r="O1043" s="27">
        <f>VLOOKUP(B1043,Sheet5!$D:$G,4,0)</f>
        <v>384</v>
      </c>
      <c r="P1043" s="27" t="s">
        <v>55</v>
      </c>
      <c r="Q1043" s="27">
        <f>IFERROR(VLOOKUP(R1043,Sheet2!V:X,3,FALSE),VLOOKUP(B1043,Sheet5!D:H,5,0))</f>
        <v>340020009</v>
      </c>
      <c r="R1043" s="27" t="str">
        <f>IF(E1043=2,INDEX(Sheet2!P:P,MATCH(C1043,Sheet2!A:A,0)),INDEX(Sheet2!AB:AB,MATCH(N1043,Sheet2!AA:AA,0)))</f>
        <v>生命强化</v>
      </c>
      <c r="S1043" s="27" t="str">
        <f>IF($E1043=2,INDEX(Sheet2!Q:Q,MATCH($C1043,Sheet2!$A:$A,0)),IF(OR(N1043=3,N1043=8,N1043=13,,N1043=38),INDEX(Sheet2!$AC:$AC,MATCH($N1043,Sheet2!$AA:$AA,0))&amp;O1043,INDEX(Sheet2!$AC:$AC,MATCH($N1043,Sheet2!$AA:$AA,0))&amp;(O1043/10)&amp;"%"))</f>
        <v>觉醒后基础生命上限增加384</v>
      </c>
      <c r="T1043" s="3" t="str">
        <f>INDEX(Sheet6!G:G,MATCH(B1043,Sheet6!A:A,0))</f>
        <v>1210003,32</v>
      </c>
      <c r="U1043" s="3">
        <v>1120001</v>
      </c>
      <c r="V1043" s="3">
        <f>INDEX(Sheet6!H:H,MATCH(B1043,Sheet6!A:A,0))</f>
        <v>9600</v>
      </c>
      <c r="W1043" s="23">
        <v>0</v>
      </c>
      <c r="X1043" s="3" t="str">
        <f>VLOOKUP(B1043,Sheet4!A:N,14,FALSE)</f>
        <v>1210001,10|1210002,10|1210003,20</v>
      </c>
      <c r="Y1043" s="23">
        <v>1120001</v>
      </c>
      <c r="Z1043" s="23">
        <f t="shared" si="57"/>
        <v>96000</v>
      </c>
      <c r="AA1043" s="27" t="str">
        <f>IF($E1043=2,INDEX(Sheet2!Q:Q,MATCH($C1043,Sheet2!$A:$A,0)),IF(OR(N1043=3,N1043=8,N1043=13,,N1043=38),INDEX(Sheet2!$AC:$AC,MATCH($N1043,Sheet2!$AA:$AA,0))&amp;O1043,INDEX(Sheet2!$AC:$AC,MATCH($N1043,Sheet2!$AA:$AA,0))&amp;(O1043/10)&amp;"%"))</f>
        <v>觉醒后基础生命上限增加384</v>
      </c>
    </row>
    <row r="1044" spans="1:27">
      <c r="A1044" s="23" t="s">
        <v>53</v>
      </c>
      <c r="B1044" s="23">
        <f t="shared" si="55"/>
        <v>3503</v>
      </c>
      <c r="C1044" s="3">
        <v>35</v>
      </c>
      <c r="D1044" s="3">
        <v>3</v>
      </c>
      <c r="E1044" s="3">
        <f t="shared" si="56"/>
        <v>1</v>
      </c>
      <c r="F1044" s="3">
        <f>IF(AND($D1044=1,$E1044=1),VLOOKUP($C1044,Sheet2!$A:$J,3,0),IF($E1044=2,INDEX(Sheet2!G:G,MATCH($C1044,Sheet2!$A:$A,0)),F1043))</f>
        <v>3501</v>
      </c>
      <c r="G1044" s="3">
        <f>IF(AND($D1044=1,$E1044=1),VLOOKUP($C1044,Sheet2!$A:$J,4,0),IF($E1044=2,INDEX(Sheet2!H:H,MATCH($C1044,Sheet2!$A:$A,0)),G1043))</f>
        <v>3502</v>
      </c>
      <c r="H1044" s="3">
        <f>IF(AND($D1044=1,$E1044=1),VLOOKUP($C1044,Sheet2!$A:$J,5,0),IF($E1044=2,INDEX(Sheet2!I:I,MATCH($C1044,Sheet2!$A:$A,0)),H1043))</f>
        <v>3503</v>
      </c>
      <c r="I1044" s="3">
        <f>IF(AND($D1044=1,$E1044=1),VLOOKUP($C1044,Sheet2!$A:$J,6,0),IF($E1044=2,INDEX(Sheet2!J:J,MATCH($C1044,Sheet2!$A:$A,0)),I1043))</f>
        <v>0</v>
      </c>
      <c r="K1044" s="31">
        <v>0</v>
      </c>
      <c r="L1044" s="31">
        <v>0</v>
      </c>
      <c r="M1044" s="31">
        <v>0</v>
      </c>
      <c r="N1044" s="27">
        <f>VLOOKUP(B1044,Sheet5!$D:$G,3,0)</f>
        <v>18</v>
      </c>
      <c r="O1044" s="27">
        <f>VLOOKUP(B1044,Sheet5!$D:$G,4,0)</f>
        <v>32</v>
      </c>
      <c r="P1044" s="27" t="s">
        <v>56</v>
      </c>
      <c r="Q1044" s="27">
        <f>IFERROR(VLOOKUP(R1044,Sheet2!V:X,3,FALSE),VLOOKUP(B1044,Sheet5!D:H,5,0))</f>
        <v>340020001</v>
      </c>
      <c r="R1044" s="27" t="str">
        <f>IF(E1044=2,INDEX(Sheet2!P:P,MATCH(C1044,Sheet2!A:A,0)),INDEX(Sheet2!AB:AB,MATCH(N1044,Sheet2!AA:AA,0)))</f>
        <v>暴击强化</v>
      </c>
      <c r="S1044" s="27" t="str">
        <f>IF($E1044=2,INDEX(Sheet2!Q:Q,MATCH($C1044,Sheet2!$A:$A,0)),IF(OR(N1044=3,N1044=8,N1044=13,,N1044=38),INDEX(Sheet2!$AC:$AC,MATCH($N1044,Sheet2!$AA:$AA,0))&amp;O1044,INDEX(Sheet2!$AC:$AC,MATCH($N1044,Sheet2!$AA:$AA,0))&amp;(O1044/10)&amp;"%"))</f>
        <v>觉醒后基础暴击增加3.2%</v>
      </c>
      <c r="T1044" s="3" t="str">
        <f>INDEX(Sheet6!G:G,MATCH(B1044,Sheet6!A:A,0))</f>
        <v>1210003,40</v>
      </c>
      <c r="U1044" s="3">
        <v>1120001</v>
      </c>
      <c r="V1044" s="3">
        <f>INDEX(Sheet6!H:H,MATCH(B1044,Sheet6!A:A,0))</f>
        <v>14400</v>
      </c>
      <c r="W1044" s="23">
        <v>0</v>
      </c>
      <c r="X1044" s="3" t="str">
        <f>VLOOKUP(B1044,Sheet4!A:N,14,FALSE)</f>
        <v>1210001,18|1210002,18|1210003,36</v>
      </c>
      <c r="Y1044" s="23">
        <v>1120001</v>
      </c>
      <c r="Z1044" s="23">
        <f t="shared" si="57"/>
        <v>144000</v>
      </c>
      <c r="AA1044" s="27" t="str">
        <f>IF($E1044=2,INDEX(Sheet2!Q:Q,MATCH($C1044,Sheet2!$A:$A,0)),IF(OR(N1044=3,N1044=8,N1044=13,,N1044=38),INDEX(Sheet2!$AC:$AC,MATCH($N1044,Sheet2!$AA:$AA,0))&amp;O1044,INDEX(Sheet2!$AC:$AC,MATCH($N1044,Sheet2!$AA:$AA,0))&amp;(O1044/10)&amp;"%"))</f>
        <v>觉醒后基础暴击增加3.2%</v>
      </c>
    </row>
    <row r="1045" spans="1:27">
      <c r="A1045" s="23" t="s">
        <v>53</v>
      </c>
      <c r="B1045" s="23">
        <f t="shared" si="55"/>
        <v>3504</v>
      </c>
      <c r="C1045" s="3">
        <v>35</v>
      </c>
      <c r="D1045" s="3">
        <v>4</v>
      </c>
      <c r="E1045" s="3">
        <f t="shared" si="56"/>
        <v>1</v>
      </c>
      <c r="F1045" s="3">
        <f>IF(AND($D1045=1,$E1045=1),VLOOKUP($C1045,Sheet2!$A:$J,3,0),IF($E1045=2,INDEX(Sheet2!G:G,MATCH($C1045,Sheet2!$A:$A,0)),F1044))</f>
        <v>3501</v>
      </c>
      <c r="G1045" s="3">
        <f>IF(AND($D1045=1,$E1045=1),VLOOKUP($C1045,Sheet2!$A:$J,4,0),IF($E1045=2,INDEX(Sheet2!H:H,MATCH($C1045,Sheet2!$A:$A,0)),G1044))</f>
        <v>3502</v>
      </c>
      <c r="H1045" s="3">
        <f>IF(AND($D1045=1,$E1045=1),VLOOKUP($C1045,Sheet2!$A:$J,5,0),IF($E1045=2,INDEX(Sheet2!I:I,MATCH($C1045,Sheet2!$A:$A,0)),H1044))</f>
        <v>3503</v>
      </c>
      <c r="I1045" s="3">
        <f>IF(AND($D1045=1,$E1045=1),VLOOKUP($C1045,Sheet2!$A:$J,6,0),IF($E1045=2,INDEX(Sheet2!J:J,MATCH($C1045,Sheet2!$A:$A,0)),I1044))</f>
        <v>0</v>
      </c>
      <c r="K1045" s="31">
        <v>0</v>
      </c>
      <c r="L1045" s="31">
        <v>0</v>
      </c>
      <c r="M1045" s="31">
        <v>0</v>
      </c>
      <c r="N1045" s="27">
        <f>VLOOKUP(B1045,Sheet5!$D:$G,3,0)</f>
        <v>13</v>
      </c>
      <c r="O1045" s="27">
        <f>VLOOKUP(B1045,Sheet5!$D:$G,4,0)</f>
        <v>84</v>
      </c>
      <c r="P1045" s="27" t="s">
        <v>57</v>
      </c>
      <c r="Q1045" s="27">
        <f>IFERROR(VLOOKUP(R1045,Sheet2!V:X,3,FALSE),VLOOKUP(B1045,Sheet5!D:H,5,0))</f>
        <v>340020004</v>
      </c>
      <c r="R1045" s="27" t="str">
        <f>IF(E1045=2,INDEX(Sheet2!P:P,MATCH(C1045,Sheet2!A:A,0)),INDEX(Sheet2!AB:AB,MATCH(N1045,Sheet2!AA:AA,0)))</f>
        <v>防御强化</v>
      </c>
      <c r="S1045" s="27" t="str">
        <f>IF($E1045=2,INDEX(Sheet2!Q:Q,MATCH($C1045,Sheet2!$A:$A,0)),IF(OR(N1045=3,N1045=8,N1045=13,,N1045=38),INDEX(Sheet2!$AC:$AC,MATCH($N1045,Sheet2!$AA:$AA,0))&amp;O1045,INDEX(Sheet2!$AC:$AC,MATCH($N1045,Sheet2!$AA:$AA,0))&amp;(O1045/10)&amp;"%"))</f>
        <v>觉醒后基础防御力增加84</v>
      </c>
      <c r="T1045" s="3" t="str">
        <f>INDEX(Sheet6!G:G,MATCH(B1045,Sheet6!A:A,0))</f>
        <v>1210006,20</v>
      </c>
      <c r="U1045" s="3">
        <v>1120001</v>
      </c>
      <c r="V1045" s="3">
        <f>INDEX(Sheet6!H:H,MATCH(B1045,Sheet6!A:A,0))</f>
        <v>21500</v>
      </c>
      <c r="W1045" s="23">
        <v>0</v>
      </c>
      <c r="X1045" s="3" t="str">
        <f>VLOOKUP(B1045,Sheet4!A:N,14,FALSE)</f>
        <v>1210001,28|1210002,28|1210003,56</v>
      </c>
      <c r="Y1045" s="23">
        <v>1120001</v>
      </c>
      <c r="Z1045" s="23">
        <f t="shared" si="57"/>
        <v>215000</v>
      </c>
      <c r="AA1045" s="27" t="str">
        <f>IF($E1045=2,INDEX(Sheet2!Q:Q,MATCH($C1045,Sheet2!$A:$A,0)),IF(OR(N1045=3,N1045=8,N1045=13,,N1045=38),INDEX(Sheet2!$AC:$AC,MATCH($N1045,Sheet2!$AA:$AA,0))&amp;O1045,INDEX(Sheet2!$AC:$AC,MATCH($N1045,Sheet2!$AA:$AA,0))&amp;(O1045/10)&amp;"%"))</f>
        <v>觉醒后基础防御力增加84</v>
      </c>
    </row>
    <row r="1046" spans="1:27">
      <c r="A1046" s="23" t="s">
        <v>53</v>
      </c>
      <c r="B1046" s="23">
        <f t="shared" si="55"/>
        <v>3505</v>
      </c>
      <c r="C1046" s="3">
        <v>35</v>
      </c>
      <c r="D1046" s="3">
        <v>5</v>
      </c>
      <c r="E1046" s="3">
        <f t="shared" si="56"/>
        <v>1</v>
      </c>
      <c r="F1046" s="3">
        <f>IF(AND($D1046=1,$E1046=1),VLOOKUP($C1046,Sheet2!$A:$J,3,0),IF($E1046=2,INDEX(Sheet2!G:G,MATCH($C1046,Sheet2!$A:$A,0)),F1045))</f>
        <v>3501</v>
      </c>
      <c r="G1046" s="3">
        <f>IF(AND($D1046=1,$E1046=1),VLOOKUP($C1046,Sheet2!$A:$J,4,0),IF($E1046=2,INDEX(Sheet2!H:H,MATCH($C1046,Sheet2!$A:$A,0)),G1045))</f>
        <v>3502</v>
      </c>
      <c r="H1046" s="3">
        <f>IF(AND($D1046=1,$E1046=1),VLOOKUP($C1046,Sheet2!$A:$J,5,0),IF($E1046=2,INDEX(Sheet2!I:I,MATCH($C1046,Sheet2!$A:$A,0)),H1045))</f>
        <v>3503</v>
      </c>
      <c r="I1046" s="3">
        <f>IF(AND($D1046=1,$E1046=1),VLOOKUP($C1046,Sheet2!$A:$J,6,0),IF($E1046=2,INDEX(Sheet2!J:J,MATCH($C1046,Sheet2!$A:$A,0)),I1045))</f>
        <v>0</v>
      </c>
      <c r="K1046" s="31">
        <v>0</v>
      </c>
      <c r="L1046" s="31">
        <v>0</v>
      </c>
      <c r="M1046" s="31">
        <v>0</v>
      </c>
      <c r="N1046" s="27">
        <f>VLOOKUP(B1046,Sheet5!$D:$G,3,0)</f>
        <v>3</v>
      </c>
      <c r="O1046" s="27">
        <f>VLOOKUP(B1046,Sheet5!$D:$G,4,0)</f>
        <v>768</v>
      </c>
      <c r="P1046" s="27" t="s">
        <v>58</v>
      </c>
      <c r="Q1046" s="27">
        <f>IFERROR(VLOOKUP(R1046,Sheet2!V:X,3,FALSE),VLOOKUP(B1046,Sheet5!D:H,5,0))</f>
        <v>340020010</v>
      </c>
      <c r="R1046" s="27" t="str">
        <f>IF(E1046=2,INDEX(Sheet2!P:P,MATCH(C1046,Sheet2!A:A,0)),INDEX(Sheet2!AB:AB,MATCH(N1046,Sheet2!AA:AA,0)))</f>
        <v>生命强化</v>
      </c>
      <c r="S1046" s="27" t="str">
        <f>IF($E1046=2,INDEX(Sheet2!Q:Q,MATCH($C1046,Sheet2!$A:$A,0)),IF(OR(N1046=3,N1046=8,N1046=13,,N1046=38),INDEX(Sheet2!$AC:$AC,MATCH($N1046,Sheet2!$AA:$AA,0))&amp;O1046,INDEX(Sheet2!$AC:$AC,MATCH($N1046,Sheet2!$AA:$AA,0))&amp;(O1046/10)&amp;"%"))</f>
        <v>觉醒后基础生命上限增加768</v>
      </c>
      <c r="T1046" s="3" t="str">
        <f>INDEX(Sheet6!G:G,MATCH(B1046,Sheet6!A:A,0))</f>
        <v>1210006,24</v>
      </c>
      <c r="U1046" s="3">
        <v>1120001</v>
      </c>
      <c r="V1046" s="3">
        <f>INDEX(Sheet6!H:H,MATCH(B1046,Sheet6!A:A,0))</f>
        <v>30000</v>
      </c>
      <c r="W1046" s="23">
        <v>0</v>
      </c>
      <c r="X1046" s="3" t="str">
        <f>VLOOKUP(B1046,Sheet4!A:N,14,FALSE)</f>
        <v>1210001,40|1210002,40|1210003,80</v>
      </c>
      <c r="Y1046" s="23">
        <v>1120001</v>
      </c>
      <c r="Z1046" s="23">
        <f t="shared" si="57"/>
        <v>300000</v>
      </c>
      <c r="AA1046" s="27" t="str">
        <f>IF($E1046=2,INDEX(Sheet2!Q:Q,MATCH($C1046,Sheet2!$A:$A,0)),IF(OR(N1046=3,N1046=8,N1046=13,,N1046=38),INDEX(Sheet2!$AC:$AC,MATCH($N1046,Sheet2!$AA:$AA,0))&amp;O1046,INDEX(Sheet2!$AC:$AC,MATCH($N1046,Sheet2!$AA:$AA,0))&amp;(O1046/10)&amp;"%"))</f>
        <v>觉醒后基础生命上限增加768</v>
      </c>
    </row>
    <row r="1047" spans="1:27">
      <c r="A1047" s="23" t="s">
        <v>53</v>
      </c>
      <c r="B1047" s="23">
        <f t="shared" si="55"/>
        <v>3506</v>
      </c>
      <c r="C1047" s="3">
        <v>35</v>
      </c>
      <c r="D1047" s="3">
        <v>6</v>
      </c>
      <c r="E1047" s="3">
        <f t="shared" si="56"/>
        <v>1</v>
      </c>
      <c r="F1047" s="3">
        <f>IF(AND($D1047=1,$E1047=1),VLOOKUP($C1047,Sheet2!$A:$J,3,0),IF($E1047=2,INDEX(Sheet2!G:G,MATCH($C1047,Sheet2!$A:$A,0)),F1046))</f>
        <v>3501</v>
      </c>
      <c r="G1047" s="3">
        <f>IF(AND($D1047=1,$E1047=1),VLOOKUP($C1047,Sheet2!$A:$J,4,0),IF($E1047=2,INDEX(Sheet2!H:H,MATCH($C1047,Sheet2!$A:$A,0)),G1046))</f>
        <v>3502</v>
      </c>
      <c r="H1047" s="3">
        <f>IF(AND($D1047=1,$E1047=1),VLOOKUP($C1047,Sheet2!$A:$J,5,0),IF($E1047=2,INDEX(Sheet2!I:I,MATCH($C1047,Sheet2!$A:$A,0)),H1046))</f>
        <v>3503</v>
      </c>
      <c r="I1047" s="3">
        <f>IF(AND($D1047=1,$E1047=1),VLOOKUP($C1047,Sheet2!$A:$J,6,0),IF($E1047=2,INDEX(Sheet2!J:J,MATCH($C1047,Sheet2!$A:$A,0)),I1046))</f>
        <v>0</v>
      </c>
      <c r="K1047" s="31">
        <v>0</v>
      </c>
      <c r="L1047" s="31">
        <v>0</v>
      </c>
      <c r="M1047" s="31">
        <v>0</v>
      </c>
      <c r="N1047" s="27">
        <f>VLOOKUP(B1047,Sheet5!$D:$G,3,0)</f>
        <v>8</v>
      </c>
      <c r="O1047" s="27">
        <f>VLOOKUP(B1047,Sheet5!$D:$G,4,0)</f>
        <v>128</v>
      </c>
      <c r="P1047" s="27" t="s">
        <v>59</v>
      </c>
      <c r="Q1047" s="27">
        <f>IFERROR(VLOOKUP(R1047,Sheet2!V:X,3,FALSE),VLOOKUP(B1047,Sheet5!D:H,5,0))</f>
        <v>340020007</v>
      </c>
      <c r="R1047" s="27" t="str">
        <f>IF(E1047=2,INDEX(Sheet2!P:P,MATCH(C1047,Sheet2!A:A,0)),INDEX(Sheet2!AB:AB,MATCH(N1047,Sheet2!AA:AA,0)))</f>
        <v>攻击强化</v>
      </c>
      <c r="S1047" s="27" t="str">
        <f>IF($E1047=2,INDEX(Sheet2!Q:Q,MATCH($C1047,Sheet2!$A:$A,0)),IF(OR(N1047=3,N1047=8,N1047=13,,N1047=38),INDEX(Sheet2!$AC:$AC,MATCH($N1047,Sheet2!$AA:$AA,0))&amp;O1047,INDEX(Sheet2!$AC:$AC,MATCH($N1047,Sheet2!$AA:$AA,0))&amp;(O1047/10)&amp;"%"))</f>
        <v>觉醒后基础攻击力增加128</v>
      </c>
      <c r="T1047" s="3" t="str">
        <f>INDEX(Sheet6!G:G,MATCH(B1047,Sheet6!A:A,0))</f>
        <v>1210006,28</v>
      </c>
      <c r="U1047" s="3">
        <v>1120001</v>
      </c>
      <c r="V1047" s="3">
        <f>INDEX(Sheet6!H:H,MATCH(B1047,Sheet6!A:A,0))</f>
        <v>41200</v>
      </c>
      <c r="W1047" s="23">
        <v>0</v>
      </c>
      <c r="X1047" s="3" t="str">
        <f>VLOOKUP(B1047,Sheet4!A:N,14,FALSE)</f>
        <v>1210001,54|1210002,54|1210003,108</v>
      </c>
      <c r="Y1047" s="23">
        <v>1120001</v>
      </c>
      <c r="Z1047" s="23">
        <f t="shared" si="57"/>
        <v>412000</v>
      </c>
      <c r="AA1047" s="27" t="str">
        <f>IF($E1047=2,INDEX(Sheet2!Q:Q,MATCH($C1047,Sheet2!$A:$A,0)),IF(OR(N1047=3,N1047=8,N1047=13,,N1047=38),INDEX(Sheet2!$AC:$AC,MATCH($N1047,Sheet2!$AA:$AA,0))&amp;O1047,INDEX(Sheet2!$AC:$AC,MATCH($N1047,Sheet2!$AA:$AA,0))&amp;(O1047/10)&amp;"%"))</f>
        <v>觉醒后基础攻击力增加128</v>
      </c>
    </row>
    <row r="1048" spans="1:27">
      <c r="A1048" s="23" t="s">
        <v>53</v>
      </c>
      <c r="B1048" s="23">
        <f t="shared" si="55"/>
        <v>3507</v>
      </c>
      <c r="C1048" s="3">
        <v>35</v>
      </c>
      <c r="D1048" s="3">
        <v>7</v>
      </c>
      <c r="E1048" s="3">
        <f t="shared" si="56"/>
        <v>1</v>
      </c>
      <c r="F1048" s="3">
        <f>IF(AND($D1048=1,$E1048=1),VLOOKUP($C1048,Sheet2!$A:$J,3,0),IF($E1048=2,INDEX(Sheet2!G:G,MATCH($C1048,Sheet2!$A:$A,0)),F1047))</f>
        <v>3501</v>
      </c>
      <c r="G1048" s="3">
        <f>IF(AND($D1048=1,$E1048=1),VLOOKUP($C1048,Sheet2!$A:$J,4,0),IF($E1048=2,INDEX(Sheet2!H:H,MATCH($C1048,Sheet2!$A:$A,0)),G1047))</f>
        <v>3502</v>
      </c>
      <c r="H1048" s="3">
        <f>IF(AND($D1048=1,$E1048=1),VLOOKUP($C1048,Sheet2!$A:$J,5,0),IF($E1048=2,INDEX(Sheet2!I:I,MATCH($C1048,Sheet2!$A:$A,0)),H1047))</f>
        <v>3503</v>
      </c>
      <c r="I1048" s="3">
        <f>IF(AND($D1048=1,$E1048=1),VLOOKUP($C1048,Sheet2!$A:$J,6,0),IF($E1048=2,INDEX(Sheet2!J:J,MATCH($C1048,Sheet2!$A:$A,0)),I1047))</f>
        <v>0</v>
      </c>
      <c r="K1048" s="31">
        <v>0</v>
      </c>
      <c r="L1048" s="31">
        <v>0</v>
      </c>
      <c r="M1048" s="31">
        <v>0</v>
      </c>
      <c r="N1048" s="27">
        <f>VLOOKUP(B1048,Sheet5!$D:$G,3,0)</f>
        <v>4</v>
      </c>
      <c r="O1048" s="27">
        <f>VLOOKUP(B1048,Sheet5!$D:$G,4,0)</f>
        <v>150</v>
      </c>
      <c r="P1048" s="27" t="s">
        <v>60</v>
      </c>
      <c r="Q1048" s="27">
        <f>IFERROR(VLOOKUP(R1048,Sheet2!V:X,3,FALSE),VLOOKUP(B1048,Sheet5!D:H,5,0))</f>
        <v>340020010</v>
      </c>
      <c r="R1048" s="27" t="str">
        <f>IF(E1048=2,INDEX(Sheet2!P:P,MATCH(C1048,Sheet2!A:A,0)),INDEX(Sheet2!AB:AB,MATCH(N1048,Sheet2!AA:AA,0)))</f>
        <v>生命强化</v>
      </c>
      <c r="S1048" s="27" t="str">
        <f>IF($E1048=2,INDEX(Sheet2!Q:Q,MATCH($C1048,Sheet2!$A:$A,0)),IF(OR(N1048=3,N1048=8,N1048=13,,N1048=38),INDEX(Sheet2!$AC:$AC,MATCH($N1048,Sheet2!$AA:$AA,0))&amp;O1048,INDEX(Sheet2!$AC:$AC,MATCH($N1048,Sheet2!$AA:$AA,0))&amp;(O1048/10)&amp;"%"))</f>
        <v>觉醒后基础生命上限增加15%</v>
      </c>
      <c r="T1048" s="3" t="str">
        <f>INDEX(Sheet6!G:G,MATCH(B1048,Sheet6!A:A,0))</f>
        <v>1210009,12</v>
      </c>
      <c r="U1048" s="3">
        <v>1120001</v>
      </c>
      <c r="V1048" s="3">
        <f>INDEX(Sheet6!H:H,MATCH(B1048,Sheet6!A:A,0))</f>
        <v>55600</v>
      </c>
      <c r="W1048" s="23">
        <v>0</v>
      </c>
      <c r="X1048" s="3" t="str">
        <f>VLOOKUP(B1048,Sheet4!A:N,14,FALSE)</f>
        <v>1210001,70|1210002,70|1210003,140</v>
      </c>
      <c r="Y1048" s="23">
        <v>1120001</v>
      </c>
      <c r="Z1048" s="23">
        <f t="shared" si="57"/>
        <v>556000</v>
      </c>
      <c r="AA1048" s="27" t="str">
        <f>IF($E1048=2,INDEX(Sheet2!Q:Q,MATCH($C1048,Sheet2!$A:$A,0)),IF(OR(N1048=3,N1048=8,N1048=13,,N1048=38),INDEX(Sheet2!$AC:$AC,MATCH($N1048,Sheet2!$AA:$AA,0))&amp;O1048,INDEX(Sheet2!$AC:$AC,MATCH($N1048,Sheet2!$AA:$AA,0))&amp;(O1048/10)&amp;"%"))</f>
        <v>觉醒后基础生命上限增加15%</v>
      </c>
    </row>
    <row r="1049" spans="1:27">
      <c r="A1049" s="23" t="s">
        <v>53</v>
      </c>
      <c r="B1049" s="23">
        <f t="shared" ref="B1049:B1069" si="59">C1049*100+D1049</f>
        <v>3508</v>
      </c>
      <c r="C1049" s="3">
        <v>35</v>
      </c>
      <c r="D1049" s="3">
        <v>8</v>
      </c>
      <c r="E1049" s="3">
        <f t="shared" si="56"/>
        <v>1</v>
      </c>
      <c r="F1049" s="3">
        <f>IF(AND($D1049=1,$E1049=1),VLOOKUP($C1049,Sheet2!$A:$J,3,0),IF($E1049=2,INDEX(Sheet2!G:G,MATCH($C1049,Sheet2!$A:$A,0)),F1048))</f>
        <v>3501</v>
      </c>
      <c r="G1049" s="3">
        <f>IF(AND($D1049=1,$E1049=1),VLOOKUP($C1049,Sheet2!$A:$J,4,0),IF($E1049=2,INDEX(Sheet2!H:H,MATCH($C1049,Sheet2!$A:$A,0)),G1048))</f>
        <v>3502</v>
      </c>
      <c r="H1049" s="3">
        <f>IF(AND($D1049=1,$E1049=1),VLOOKUP($C1049,Sheet2!$A:$J,5,0),IF($E1049=2,INDEX(Sheet2!I:I,MATCH($C1049,Sheet2!$A:$A,0)),H1048))</f>
        <v>3503</v>
      </c>
      <c r="I1049" s="3">
        <f>IF(AND($D1049=1,$E1049=1),VLOOKUP($C1049,Sheet2!$A:$J,6,0),IF($E1049=2,INDEX(Sheet2!J:J,MATCH($C1049,Sheet2!$A:$A,0)),I1048))</f>
        <v>0</v>
      </c>
      <c r="K1049" s="31">
        <v>0</v>
      </c>
      <c r="L1049" s="31">
        <v>0</v>
      </c>
      <c r="M1049" s="31">
        <v>0</v>
      </c>
      <c r="N1049" s="27">
        <f>VLOOKUP(B1049,Sheet5!$D:$G,3,0)</f>
        <v>8</v>
      </c>
      <c r="O1049" s="27">
        <f>VLOOKUP(B1049,Sheet5!$D:$G,4,0)</f>
        <v>64</v>
      </c>
      <c r="P1049" s="27" t="s">
        <v>54</v>
      </c>
      <c r="Q1049" s="27">
        <f>IFERROR(VLOOKUP(R1049,Sheet2!V:X,3,FALSE),VLOOKUP(B1049,Sheet5!D:H,5,0))</f>
        <v>340020006</v>
      </c>
      <c r="R1049" s="27" t="str">
        <f>IF($E1049=2,INDEX(Sheet2!P:P,MATCH($C1049,Sheet2!$A:$A,0)),INDEX(Sheet2!$AB:$AB,MATCH($N1049,Sheet2!$AA:$AA,0)))</f>
        <v>攻击强化</v>
      </c>
      <c r="S1049" s="27" t="str">
        <f>IF($E1049=2,INDEX(Sheet2!Q:Q,MATCH($C1049,Sheet2!$A:$A,0)),IF(OR(N1049=3,N1049=8,N1049=13,,N1049=38),INDEX(Sheet2!$AC:$AC,MATCH($N1049,Sheet2!$AA:$AA,0))&amp;O1049,INDEX(Sheet2!$AC:$AC,MATCH($N1049,Sheet2!$AA:$AA,0))&amp;(O1049/10)&amp;"%"))</f>
        <v>觉醒后基础攻击力增加64</v>
      </c>
      <c r="T1049" s="3" t="str">
        <f>INDEX(Sheet6!G:G,MATCH(B1049,Sheet6!A:A,0))</f>
        <v>1210009,4|1430003,1</v>
      </c>
      <c r="U1049" s="3">
        <v>1120001</v>
      </c>
      <c r="V1049" s="3">
        <f>INDEX(Sheet6!H:H,MATCH(B1049,Sheet6!A:A,0))</f>
        <v>12450</v>
      </c>
      <c r="W1049" s="23">
        <v>0</v>
      </c>
      <c r="X1049" s="3" t="s">
        <v>1370</v>
      </c>
      <c r="Y1049" s="23">
        <v>1120001</v>
      </c>
      <c r="Z1049" s="23">
        <v>66000</v>
      </c>
      <c r="AA1049" s="27" t="str">
        <f>IF($E1049=2,INDEX(Sheet2!Q:Q,MATCH($C1049,Sheet2!$A:$A,0)),IF(OR(N1049=3,N1049=8,N1049=13,,N1049=38),INDEX(Sheet2!$AC:$AC,MATCH($N1049,Sheet2!$AA:$AA,0))&amp;O1049,INDEX(Sheet2!$AC:$AC,MATCH($N1049,Sheet2!$AA:$AA,0))&amp;(O1049/10)&amp;"%"))</f>
        <v>觉醒后基础攻击力增加64</v>
      </c>
    </row>
    <row r="1050" spans="1:27">
      <c r="A1050" s="23" t="s">
        <v>53</v>
      </c>
      <c r="B1050" s="23">
        <f t="shared" si="59"/>
        <v>3509</v>
      </c>
      <c r="C1050" s="3">
        <v>35</v>
      </c>
      <c r="D1050" s="3">
        <v>9</v>
      </c>
      <c r="E1050" s="3">
        <f t="shared" si="56"/>
        <v>1</v>
      </c>
      <c r="F1050" s="3">
        <f>IF(AND($D1050=1,$E1050=1),VLOOKUP($C1050,Sheet2!$A:$J,3,0),IF($E1050=2,INDEX(Sheet2!G:G,MATCH($C1050,Sheet2!$A:$A,0)),F1049))</f>
        <v>3501</v>
      </c>
      <c r="G1050" s="3">
        <f>IF(AND($D1050=1,$E1050=1),VLOOKUP($C1050,Sheet2!$A:$J,4,0),IF($E1050=2,INDEX(Sheet2!H:H,MATCH($C1050,Sheet2!$A:$A,0)),G1049))</f>
        <v>3502</v>
      </c>
      <c r="H1050" s="3">
        <f>IF(AND($D1050=1,$E1050=1),VLOOKUP($C1050,Sheet2!$A:$J,5,0),IF($E1050=2,INDEX(Sheet2!I:I,MATCH($C1050,Sheet2!$A:$A,0)),H1049))</f>
        <v>3503</v>
      </c>
      <c r="I1050" s="3">
        <f>IF(AND($D1050=1,$E1050=1),VLOOKUP($C1050,Sheet2!$A:$J,6,0),IF($E1050=2,INDEX(Sheet2!J:J,MATCH($C1050,Sheet2!$A:$A,0)),I1049))</f>
        <v>0</v>
      </c>
      <c r="K1050" s="31">
        <v>0</v>
      </c>
      <c r="L1050" s="31">
        <v>0</v>
      </c>
      <c r="M1050" s="31">
        <v>0</v>
      </c>
      <c r="N1050" s="27">
        <f>VLOOKUP(B1050,Sheet5!$D:$G,3,0)</f>
        <v>3</v>
      </c>
      <c r="O1050" s="27">
        <f>VLOOKUP(B1050,Sheet5!$D:$G,4,0)</f>
        <v>384</v>
      </c>
      <c r="P1050" s="27" t="s">
        <v>55</v>
      </c>
      <c r="Q1050" s="27">
        <f>IFERROR(VLOOKUP(R1050,Sheet2!V:X,3,FALSE),VLOOKUP(B1050,Sheet5!D:H,5,0))</f>
        <v>340020009</v>
      </c>
      <c r="R1050" s="27" t="str">
        <f>IF(E1050=2,INDEX(Sheet2!P:P,MATCH(C1050,Sheet2!A:A,0)),INDEX(Sheet2!AB:AB,MATCH(N1050,Sheet2!AA:AA,0)))</f>
        <v>生命强化</v>
      </c>
      <c r="S1050" s="27" t="str">
        <f>IF($E1050=2,INDEX(Sheet2!Q:Q,MATCH($C1050,Sheet2!$A:$A,0)),IF(OR(N1050=3,N1050=8,N1050=13,,N1050=38),INDEX(Sheet2!$AC:$AC,MATCH($N1050,Sheet2!$AA:$AA,0))&amp;O1050,INDEX(Sheet2!$AC:$AC,MATCH($N1050,Sheet2!$AA:$AA,0))&amp;(O1050/10)&amp;"%"))</f>
        <v>觉醒后基础生命上限增加384</v>
      </c>
      <c r="T1050" s="3" t="str">
        <f>INDEX(Sheet6!G:G,MATCH(B1050,Sheet6!A:A,0))</f>
        <v>1210009,5|1430003,2</v>
      </c>
      <c r="U1050" s="3">
        <v>1120001</v>
      </c>
      <c r="V1050" s="3">
        <f>INDEX(Sheet6!H:H,MATCH(B1050,Sheet6!A:A,0))</f>
        <v>14400</v>
      </c>
      <c r="W1050" s="23">
        <v>0</v>
      </c>
      <c r="X1050" s="3" t="s">
        <v>1323</v>
      </c>
      <c r="Y1050" s="23">
        <v>1120001</v>
      </c>
      <c r="Z1050" s="23">
        <v>76000</v>
      </c>
      <c r="AA1050" s="27" t="str">
        <f>IF($E1050=2,INDEX(Sheet2!Q:Q,MATCH($C1050,Sheet2!$A:$A,0)),IF(OR(N1050=3,N1050=8,N1050=13,,N1050=38),INDEX(Sheet2!$AC:$AC,MATCH($N1050,Sheet2!$AA:$AA,0))&amp;O1050,INDEX(Sheet2!$AC:$AC,MATCH($N1050,Sheet2!$AA:$AA,0))&amp;(O1050/10)&amp;"%"))</f>
        <v>觉醒后基础生命上限增加384</v>
      </c>
    </row>
    <row r="1051" spans="1:27">
      <c r="A1051" s="23" t="s">
        <v>53</v>
      </c>
      <c r="B1051" s="23">
        <f t="shared" si="59"/>
        <v>3510</v>
      </c>
      <c r="C1051" s="3">
        <v>35</v>
      </c>
      <c r="D1051" s="3">
        <v>10</v>
      </c>
      <c r="E1051" s="3">
        <f t="shared" si="56"/>
        <v>1</v>
      </c>
      <c r="F1051" s="3">
        <f>IF(AND($D1051=1,$E1051=1),VLOOKUP($C1051,Sheet2!$A:$J,3,0),IF($E1051=2,INDEX(Sheet2!G:G,MATCH($C1051,Sheet2!$A:$A,0)),F1050))</f>
        <v>3501</v>
      </c>
      <c r="G1051" s="3">
        <f>IF(AND($D1051=1,$E1051=1),VLOOKUP($C1051,Sheet2!$A:$J,4,0),IF($E1051=2,INDEX(Sheet2!H:H,MATCH($C1051,Sheet2!$A:$A,0)),G1050))</f>
        <v>3502</v>
      </c>
      <c r="H1051" s="3">
        <f>IF(AND($D1051=1,$E1051=1),VLOOKUP($C1051,Sheet2!$A:$J,5,0),IF($E1051=2,INDEX(Sheet2!I:I,MATCH($C1051,Sheet2!$A:$A,0)),H1050))</f>
        <v>3503</v>
      </c>
      <c r="I1051" s="3">
        <f>IF(AND($D1051=1,$E1051=1),VLOOKUP($C1051,Sheet2!$A:$J,6,0),IF($E1051=2,INDEX(Sheet2!J:J,MATCH($C1051,Sheet2!$A:$A,0)),I1050))</f>
        <v>0</v>
      </c>
      <c r="K1051" s="31">
        <v>0</v>
      </c>
      <c r="L1051" s="31">
        <v>0</v>
      </c>
      <c r="M1051" s="31">
        <v>0</v>
      </c>
      <c r="N1051" s="27">
        <f>VLOOKUP(B1051,Sheet5!$D:$G,3,0)</f>
        <v>8</v>
      </c>
      <c r="O1051" s="27">
        <f>VLOOKUP(B1051,Sheet5!$D:$G,4,0)</f>
        <v>64</v>
      </c>
      <c r="P1051" s="27" t="s">
        <v>56</v>
      </c>
      <c r="Q1051" s="27">
        <f>IFERROR(VLOOKUP(R1051,Sheet2!V:X,3,FALSE),VLOOKUP(B1051,Sheet5!D:H,5,0))</f>
        <v>340020006</v>
      </c>
      <c r="R1051" s="27" t="str">
        <f>IF(E1051=2,INDEX(Sheet2!P:P,MATCH(C1051,Sheet2!A:A,0)),INDEX(Sheet2!AB:AB,MATCH(N1051,Sheet2!AA:AA,0)))</f>
        <v>攻击强化</v>
      </c>
      <c r="S1051" s="27" t="str">
        <f>IF($E1051=2,INDEX(Sheet2!Q:Q,MATCH($C1051,Sheet2!$A:$A,0)),IF(OR(N1051=3,N1051=8,N1051=13,,N1051=38),INDEX(Sheet2!$AC:$AC,MATCH($N1051,Sheet2!$AA:$AA,0))&amp;O1051,INDEX(Sheet2!$AC:$AC,MATCH($N1051,Sheet2!$AA:$AA,0))&amp;(O1051/10)&amp;"%"))</f>
        <v>觉醒后基础攻击力增加64</v>
      </c>
      <c r="T1051" s="3" t="str">
        <f>INDEX(Sheet6!G:G,MATCH(B1051,Sheet6!A:A,0))</f>
        <v>1210009,7|1430003,3</v>
      </c>
      <c r="U1051" s="3">
        <v>1120001</v>
      </c>
      <c r="V1051" s="3">
        <f>INDEX(Sheet6!H:H,MATCH(B1051,Sheet6!A:A,0))</f>
        <v>21600</v>
      </c>
      <c r="W1051" s="23">
        <v>0</v>
      </c>
      <c r="X1051" s="3" t="s">
        <v>1371</v>
      </c>
      <c r="Y1051" s="23">
        <v>1120001</v>
      </c>
      <c r="Z1051" s="23">
        <v>115000</v>
      </c>
      <c r="AA1051" s="27" t="str">
        <f>IF($E1051=2,INDEX(Sheet2!Q:Q,MATCH($C1051,Sheet2!$A:$A,0)),IF(OR(N1051=3,N1051=8,N1051=13,,N1051=38),INDEX(Sheet2!$AC:$AC,MATCH($N1051,Sheet2!$AA:$AA,0))&amp;O1051,INDEX(Sheet2!$AC:$AC,MATCH($N1051,Sheet2!$AA:$AA,0))&amp;(O1051/10)&amp;"%"))</f>
        <v>觉醒后基础攻击力增加64</v>
      </c>
    </row>
    <row r="1052" spans="1:27">
      <c r="A1052" s="23" t="s">
        <v>53</v>
      </c>
      <c r="B1052" s="23">
        <f t="shared" si="59"/>
        <v>3511</v>
      </c>
      <c r="C1052" s="3">
        <v>35</v>
      </c>
      <c r="D1052" s="3">
        <v>11</v>
      </c>
      <c r="E1052" s="3">
        <f t="shared" si="56"/>
        <v>1</v>
      </c>
      <c r="F1052" s="3">
        <f>IF(AND($D1052=1,$E1052=1),VLOOKUP($C1052,Sheet2!$A:$J,3,0),IF($E1052=2,INDEX(Sheet2!G:G,MATCH($C1052,Sheet2!$A:$A,0)),F1051))</f>
        <v>3501</v>
      </c>
      <c r="G1052" s="3">
        <f>IF(AND($D1052=1,$E1052=1),VLOOKUP($C1052,Sheet2!$A:$J,4,0),IF($E1052=2,INDEX(Sheet2!H:H,MATCH($C1052,Sheet2!$A:$A,0)),G1051))</f>
        <v>3502</v>
      </c>
      <c r="H1052" s="3">
        <f>IF(AND($D1052=1,$E1052=1),VLOOKUP($C1052,Sheet2!$A:$J,5,0),IF($E1052=2,INDEX(Sheet2!I:I,MATCH($C1052,Sheet2!$A:$A,0)),H1051))</f>
        <v>3503</v>
      </c>
      <c r="I1052" s="3">
        <f>IF(AND($D1052=1,$E1052=1),VLOOKUP($C1052,Sheet2!$A:$J,6,0),IF($E1052=2,INDEX(Sheet2!J:J,MATCH($C1052,Sheet2!$A:$A,0)),I1051))</f>
        <v>0</v>
      </c>
      <c r="K1052" s="31">
        <v>0</v>
      </c>
      <c r="L1052" s="31">
        <v>0</v>
      </c>
      <c r="M1052" s="31">
        <v>0</v>
      </c>
      <c r="N1052" s="27">
        <f>VLOOKUP(B1052,Sheet5!$D:$G,3,0)</f>
        <v>13</v>
      </c>
      <c r="O1052" s="27">
        <f>VLOOKUP(B1052,Sheet5!$D:$G,4,0)</f>
        <v>84</v>
      </c>
      <c r="P1052" s="27" t="s">
        <v>57</v>
      </c>
      <c r="Q1052" s="27">
        <f>IFERROR(VLOOKUP(R1052,Sheet2!V:X,3,FALSE),VLOOKUP(B1052,Sheet5!D:H,5,0))</f>
        <v>340020004</v>
      </c>
      <c r="R1052" s="27" t="str">
        <f>IF(E1052=2,INDEX(Sheet2!P:P,MATCH(C1052,Sheet2!A:A,0)),INDEX(Sheet2!AB:AB,MATCH(N1052,Sheet2!AA:AA,0)))</f>
        <v>防御强化</v>
      </c>
      <c r="S1052" s="27" t="str">
        <f>IF($E1052=2,INDEX(Sheet2!Q:Q,MATCH($C1052,Sheet2!$A:$A,0)),IF(OR(N1052=3,N1052=8,N1052=13,,N1052=38),INDEX(Sheet2!$AC:$AC,MATCH($N1052,Sheet2!$AA:$AA,0))&amp;O1052,INDEX(Sheet2!$AC:$AC,MATCH($N1052,Sheet2!$AA:$AA,0))&amp;(O1052/10)&amp;"%"))</f>
        <v>觉醒后基础防御力增加84</v>
      </c>
      <c r="T1052" s="3" t="str">
        <f>INDEX(Sheet6!G:G,MATCH(B1052,Sheet6!A:A,0))</f>
        <v>1210009,10|1430003,4</v>
      </c>
      <c r="U1052" s="3">
        <v>1120001</v>
      </c>
      <c r="V1052" s="3">
        <f>INDEX(Sheet6!H:H,MATCH(B1052,Sheet6!A:A,0))</f>
        <v>32250</v>
      </c>
      <c r="W1052" s="23">
        <v>0</v>
      </c>
      <c r="X1052" s="3" t="s">
        <v>1372</v>
      </c>
      <c r="Y1052" s="23">
        <v>1120001</v>
      </c>
      <c r="Z1052" s="23">
        <v>172000</v>
      </c>
      <c r="AA1052" s="27" t="str">
        <f>IF($E1052=2,INDEX(Sheet2!Q:Q,MATCH($C1052,Sheet2!$A:$A,0)),IF(OR(N1052=3,N1052=8,N1052=13,,N1052=38),INDEX(Sheet2!$AC:$AC,MATCH($N1052,Sheet2!$AA:$AA,0))&amp;O1052,INDEX(Sheet2!$AC:$AC,MATCH($N1052,Sheet2!$AA:$AA,0))&amp;(O1052/10)&amp;"%"))</f>
        <v>觉醒后基础防御力增加84</v>
      </c>
    </row>
    <row r="1053" spans="1:27">
      <c r="A1053" s="23" t="s">
        <v>53</v>
      </c>
      <c r="B1053" s="23">
        <f t="shared" si="59"/>
        <v>3512</v>
      </c>
      <c r="C1053" s="3">
        <v>35</v>
      </c>
      <c r="D1053" s="3">
        <v>12</v>
      </c>
      <c r="E1053" s="3">
        <f t="shared" si="56"/>
        <v>1</v>
      </c>
      <c r="F1053" s="3">
        <f>IF(AND($D1053=1,$E1053=1),VLOOKUP($C1053,Sheet2!$A:$J,3,0),IF($E1053=2,INDEX(Sheet2!G:G,MATCH($C1053,Sheet2!$A:$A,0)),F1052))</f>
        <v>3501</v>
      </c>
      <c r="G1053" s="3">
        <f>IF(AND($D1053=1,$E1053=1),VLOOKUP($C1053,Sheet2!$A:$J,4,0),IF($E1053=2,INDEX(Sheet2!H:H,MATCH($C1053,Sheet2!$A:$A,0)),G1052))</f>
        <v>3502</v>
      </c>
      <c r="H1053" s="3">
        <f>IF(AND($D1053=1,$E1053=1),VLOOKUP($C1053,Sheet2!$A:$J,5,0),IF($E1053=2,INDEX(Sheet2!I:I,MATCH($C1053,Sheet2!$A:$A,0)),H1052))</f>
        <v>3503</v>
      </c>
      <c r="I1053" s="3">
        <f>IF(AND($D1053=1,$E1053=1),VLOOKUP($C1053,Sheet2!$A:$J,6,0),IF($E1053=2,INDEX(Sheet2!J:J,MATCH($C1053,Sheet2!$A:$A,0)),I1052))</f>
        <v>0</v>
      </c>
      <c r="K1053" s="31">
        <v>0</v>
      </c>
      <c r="L1053" s="31">
        <v>0</v>
      </c>
      <c r="M1053" s="31">
        <v>0</v>
      </c>
      <c r="N1053" s="27">
        <f>VLOOKUP(B1053,Sheet5!$D:$G,3,0)</f>
        <v>3</v>
      </c>
      <c r="O1053" s="27">
        <f>VLOOKUP(B1053,Sheet5!$D:$G,4,0)</f>
        <v>768</v>
      </c>
      <c r="P1053" s="27" t="s">
        <v>58</v>
      </c>
      <c r="Q1053" s="27">
        <f>IFERROR(VLOOKUP(R1053,Sheet2!V:X,3,FALSE),VLOOKUP(B1053,Sheet5!D:H,5,0))</f>
        <v>340020010</v>
      </c>
      <c r="R1053" s="27" t="str">
        <f>IF(E1053=2,INDEX(Sheet2!P:P,MATCH(C1053,Sheet2!A:A,0)),INDEX(Sheet2!AB:AB,MATCH(N1053,Sheet2!AA:AA,0)))</f>
        <v>生命强化</v>
      </c>
      <c r="S1053" s="27" t="str">
        <f>IF($E1053=2,INDEX(Sheet2!Q:Q,MATCH($C1053,Sheet2!$A:$A,0)),IF(OR(N1053=3,N1053=8,N1053=13,,N1053=38),INDEX(Sheet2!$AC:$AC,MATCH($N1053,Sheet2!$AA:$AA,0))&amp;O1053,INDEX(Sheet2!$AC:$AC,MATCH($N1053,Sheet2!$AA:$AA,0))&amp;(O1053/10)&amp;"%"))</f>
        <v>觉醒后基础生命上限增加768</v>
      </c>
      <c r="T1053" s="3" t="str">
        <f>INDEX(Sheet6!G:G,MATCH(B1053,Sheet6!A:A,0))</f>
        <v>1210009,12|1430003,5</v>
      </c>
      <c r="U1053" s="3">
        <v>1120001</v>
      </c>
      <c r="V1053" s="3">
        <f>INDEX(Sheet6!H:H,MATCH(B1053,Sheet6!A:A,0))</f>
        <v>45000</v>
      </c>
      <c r="W1053" s="23">
        <v>0</v>
      </c>
      <c r="X1053" s="3" t="s">
        <v>1373</v>
      </c>
      <c r="Y1053" s="23">
        <v>1120001</v>
      </c>
      <c r="Z1053" s="23">
        <v>240000</v>
      </c>
      <c r="AA1053" s="27" t="str">
        <f>IF($E1053=2,INDEX(Sheet2!Q:Q,MATCH($C1053,Sheet2!$A:$A,0)),IF(OR(N1053=3,N1053=8,N1053=13,,N1053=38),INDEX(Sheet2!$AC:$AC,MATCH($N1053,Sheet2!$AA:$AA,0))&amp;O1053,INDEX(Sheet2!$AC:$AC,MATCH($N1053,Sheet2!$AA:$AA,0))&amp;(O1053/10)&amp;"%"))</f>
        <v>觉醒后基础生命上限增加768</v>
      </c>
    </row>
    <row r="1054" spans="1:27">
      <c r="A1054" s="23" t="s">
        <v>53</v>
      </c>
      <c r="B1054" s="23">
        <f t="shared" si="59"/>
        <v>3513</v>
      </c>
      <c r="C1054" s="3">
        <v>35</v>
      </c>
      <c r="D1054" s="3">
        <v>13</v>
      </c>
      <c r="E1054" s="3">
        <f t="shared" si="56"/>
        <v>1</v>
      </c>
      <c r="F1054" s="3">
        <f>IF(AND($D1054=1,$E1054=1),VLOOKUP($C1054,Sheet2!$A:$J,3,0),IF($E1054=2,INDEX(Sheet2!G:G,MATCH($C1054,Sheet2!$A:$A,0)),F1053))</f>
        <v>3501</v>
      </c>
      <c r="G1054" s="3">
        <f>IF(AND($D1054=1,$E1054=1),VLOOKUP($C1054,Sheet2!$A:$J,4,0),IF($E1054=2,INDEX(Sheet2!H:H,MATCH($C1054,Sheet2!$A:$A,0)),G1053))</f>
        <v>3502</v>
      </c>
      <c r="H1054" s="3">
        <f>IF(AND($D1054=1,$E1054=1),VLOOKUP($C1054,Sheet2!$A:$J,5,0),IF($E1054=2,INDEX(Sheet2!I:I,MATCH($C1054,Sheet2!$A:$A,0)),H1053))</f>
        <v>3503</v>
      </c>
      <c r="I1054" s="3">
        <f>IF(AND($D1054=1,$E1054=1),VLOOKUP($C1054,Sheet2!$A:$J,6,0),IF($E1054=2,INDEX(Sheet2!J:J,MATCH($C1054,Sheet2!$A:$A,0)),I1053))</f>
        <v>0</v>
      </c>
      <c r="K1054" s="31">
        <v>0</v>
      </c>
      <c r="L1054" s="31">
        <v>0</v>
      </c>
      <c r="M1054" s="31">
        <v>0</v>
      </c>
      <c r="N1054" s="27">
        <f>VLOOKUP(B1054,Sheet5!$D:$G,3,0)</f>
        <v>8</v>
      </c>
      <c r="O1054" s="27">
        <f>VLOOKUP(B1054,Sheet5!$D:$G,4,0)</f>
        <v>128</v>
      </c>
      <c r="P1054" s="27" t="s">
        <v>59</v>
      </c>
      <c r="Q1054" s="27">
        <f>IFERROR(VLOOKUP(R1054,Sheet2!V:X,3,FALSE),VLOOKUP(B1054,Sheet5!D:H,5,0))</f>
        <v>340020007</v>
      </c>
      <c r="R1054" s="27" t="str">
        <f>IF(E1054=2,INDEX(Sheet2!P:P,MATCH(C1054,Sheet2!A:A,0)),INDEX(Sheet2!AB:AB,MATCH(N1054,Sheet2!AA:AA,0)))</f>
        <v>攻击强化</v>
      </c>
      <c r="S1054" s="27" t="str">
        <f>IF($E1054=2,INDEX(Sheet2!Q:Q,MATCH($C1054,Sheet2!$A:$A,0)),IF(OR(N1054=3,N1054=8,N1054=13,,N1054=38),INDEX(Sheet2!$AC:$AC,MATCH($N1054,Sheet2!$AA:$AA,0))&amp;O1054,INDEX(Sheet2!$AC:$AC,MATCH($N1054,Sheet2!$AA:$AA,0))&amp;(O1054/10)&amp;"%"))</f>
        <v>觉醒后基础攻击力增加128</v>
      </c>
      <c r="T1054" s="3" t="str">
        <f>INDEX(Sheet6!G:G,MATCH(B1054,Sheet6!A:A,0))</f>
        <v>1210009,14|1430003,6</v>
      </c>
      <c r="U1054" s="3">
        <v>1120001</v>
      </c>
      <c r="V1054" s="3">
        <f>INDEX(Sheet6!H:H,MATCH(B1054,Sheet6!A:A,0))</f>
        <v>61800</v>
      </c>
      <c r="W1054" s="23">
        <v>0</v>
      </c>
      <c r="X1054" s="3" t="s">
        <v>1374</v>
      </c>
      <c r="Y1054" s="23">
        <v>1120001</v>
      </c>
      <c r="Z1054" s="23">
        <v>329000</v>
      </c>
      <c r="AA1054" s="27" t="str">
        <f>IF($E1054=2,INDEX(Sheet2!Q:Q,MATCH($C1054,Sheet2!$A:$A,0)),IF(OR(N1054=3,N1054=8,N1054=13,,N1054=38),INDEX(Sheet2!$AC:$AC,MATCH($N1054,Sheet2!$AA:$AA,0))&amp;O1054,INDEX(Sheet2!$AC:$AC,MATCH($N1054,Sheet2!$AA:$AA,0))&amp;(O1054/10)&amp;"%"))</f>
        <v>觉醒后基础攻击力增加128</v>
      </c>
    </row>
    <row r="1055" spans="1:27">
      <c r="A1055" s="23" t="s">
        <v>53</v>
      </c>
      <c r="B1055" s="23">
        <f t="shared" si="59"/>
        <v>3514</v>
      </c>
      <c r="C1055" s="3">
        <v>35</v>
      </c>
      <c r="D1055" s="3">
        <v>14</v>
      </c>
      <c r="E1055" s="3">
        <f t="shared" si="56"/>
        <v>2</v>
      </c>
      <c r="F1055" s="3">
        <f>IF(AND($D1055=1,$E1055=1),VLOOKUP($C1055,Sheet2!$A:$J,3,0),IF($E1055=2,INDEX(Sheet2!G:G,MATCH($C1055,Sheet2!$A:$A,0)+1),F1054))</f>
        <v>3501</v>
      </c>
      <c r="G1055" s="3">
        <f>IF(AND($D1055=1,$E1055=1),VLOOKUP($C1055,Sheet2!$A:$J,4,0),IF($E1055=2,INDEX(Sheet2!H:H,MATCH($C1055,Sheet2!$A:$A,0)+1),G1054))</f>
        <v>3502</v>
      </c>
      <c r="H1055" s="3">
        <f>IF(AND($D1055=1,$E1055=1),VLOOKUP($C1055,Sheet2!$A:$J,5,0),IF($E1055=2,INDEX(Sheet2!I:I,MATCH($C1055,Sheet2!$A:$A,0)+1),H1054))</f>
        <v>3507</v>
      </c>
      <c r="I1055" s="3">
        <f>IF(AND($D1055=1,$E1055=1),VLOOKUP($C1055,Sheet2!$A:$J,6,0),IF($E1055=2,INDEX(Sheet2!J:J,MATCH($C1055,Sheet2!$A:$A,0)+1),I1054))</f>
        <v>0</v>
      </c>
      <c r="K1055" s="31">
        <v>0</v>
      </c>
      <c r="L1055" s="31">
        <v>0</v>
      </c>
      <c r="M1055" s="31">
        <v>0</v>
      </c>
      <c r="N1055" s="27">
        <f>VLOOKUP(B1055,Sheet5!$D:$G,3,0)</f>
        <v>0</v>
      </c>
      <c r="O1055" s="27">
        <f>VLOOKUP(B1055,Sheet5!$D:$G,4,0)</f>
        <v>0</v>
      </c>
      <c r="P1055" s="27" t="s">
        <v>60</v>
      </c>
      <c r="Q1055" s="27">
        <f>IFERROR(VLOOKUP(R1055,Sheet2!V:X,3,FALSE),VLOOKUP(B1055,Sheet5!D:H,5,0))</f>
        <v>311003503</v>
      </c>
      <c r="R1055" s="27" t="str">
        <f>IF(E1055=2,INDEX(Sheet2!P:P,MATCH(C1055,Sheet2!A:A,0)+1),INDEX(Sheet2!AB:AB,MATCH(N1055,Sheet2!AA:AA,0)))</f>
        <v>吊带投掷</v>
      </c>
      <c r="S1055" s="27" t="s">
        <v>2383</v>
      </c>
      <c r="T1055" s="3" t="str">
        <f>INDEX(Sheet6!G:G,MATCH(B1055,Sheet6!A:A,0))</f>
        <v>1430005,1</v>
      </c>
      <c r="U1055" s="3">
        <v>1120001</v>
      </c>
      <c r="V1055" s="3">
        <f>INDEX(Sheet6!H:H,MATCH(B1055,Sheet6!A:A,0))</f>
        <v>83400</v>
      </c>
      <c r="W1055" s="23">
        <v>0</v>
      </c>
      <c r="X1055" s="3" t="s">
        <v>1326</v>
      </c>
      <c r="Y1055" s="23">
        <v>1120001</v>
      </c>
      <c r="Z1055" s="23">
        <v>444000</v>
      </c>
      <c r="AA1055" s="27" t="str">
        <f>IF($E1055=2,INDEX(Sheet2!Q:Q,MATCH($C1055,Sheet2!$A:$A,0)+1),IF(OR(N1055=3,N1055=8,N1055=13,,N1055=38),INDEX(Sheet2!$AC:$AC,MATCH($N1055,Sheet2!$AA:$AA,0))&amp;O1055,INDEX(Sheet2!$AC:$AC,MATCH($N1055,Sheet2!$AA:$AA,0))&amp;(O1055/10)&amp;"%"))</f>
        <v>使用吊带拴住巨石，并砸向敌人，对全体敌人造成攻击力&lt;color=#e56000&gt;115%&lt;/color&gt;加额外&lt;color=#e56000&gt;40&lt;/color&gt;的伤害</v>
      </c>
    </row>
    <row r="1056" spans="1:27">
      <c r="A1056" s="23" t="s">
        <v>53</v>
      </c>
      <c r="B1056" s="23">
        <f t="shared" si="59"/>
        <v>3515</v>
      </c>
      <c r="C1056" s="3">
        <v>35</v>
      </c>
      <c r="D1056" s="3">
        <v>15</v>
      </c>
      <c r="E1056" s="3">
        <f t="shared" si="56"/>
        <v>1</v>
      </c>
      <c r="F1056" s="3">
        <f>IF(AND($D1056=1,$E1056=1),VLOOKUP($C1056,Sheet2!$A:$J,3,0),IF($E1056=2,INDEX(Sheet2!G:G,MATCH($C1056,Sheet2!$A:$A,0)+1),F1055))</f>
        <v>3501</v>
      </c>
      <c r="G1056" s="3">
        <f>IF(AND($D1056=1,$E1056=1),VLOOKUP($C1056,Sheet2!$A:$J,4,0),IF($E1056=2,INDEX(Sheet2!H:H,MATCH($C1056,Sheet2!$A:$A,0)+1),G1055))</f>
        <v>3502</v>
      </c>
      <c r="H1056" s="3">
        <f>IF(AND($D1056=1,$E1056=1),VLOOKUP($C1056,Sheet2!$A:$J,5,0),IF($E1056=2,INDEX(Sheet2!I:I,MATCH($C1056,Sheet2!$A:$A,0)+1),H1055))</f>
        <v>3507</v>
      </c>
      <c r="I1056" s="3">
        <f>IF(AND($D1056=1,$E1056=1),VLOOKUP($C1056,Sheet2!$A:$J,6,0),IF($E1056=2,INDEX(Sheet2!J:J,MATCH($C1056,Sheet2!$A:$A,0)+1),I1055))</f>
        <v>0</v>
      </c>
      <c r="K1056" s="31">
        <v>0</v>
      </c>
      <c r="L1056" s="31">
        <v>0</v>
      </c>
      <c r="M1056" s="31">
        <v>0</v>
      </c>
      <c r="N1056" s="27">
        <f>VLOOKUP(B1056,Sheet5!$D:$G,3,0)</f>
        <v>8</v>
      </c>
      <c r="O1056" s="27">
        <f>VLOOKUP(B1056,Sheet5!$D:$G,4,0)</f>
        <v>64</v>
      </c>
      <c r="P1056" s="27" t="s">
        <v>54</v>
      </c>
      <c r="Q1056" s="27">
        <f>IFERROR(VLOOKUP(R1056,Sheet2!V:X,3,FALSE),VLOOKUP(B1056,Sheet5!D:H,5,0))</f>
        <v>340020006</v>
      </c>
      <c r="R1056" s="27" t="str">
        <f>IF($E1056=2,INDEX(Sheet2!P:P,MATCH($C1056,Sheet2!$A:$A,0)),INDEX(Sheet2!$AB:$AB,MATCH($N1056,Sheet2!$AA:$AA,0)))</f>
        <v>攻击强化</v>
      </c>
      <c r="S1056" s="27" t="str">
        <f>IF($E1056=2,INDEX(Sheet2!Q:Q,MATCH($C1056,Sheet2!$A:$A,0)),IF(OR(N1056=3,N1056=8,N1056=13,,N1056=38),INDEX(Sheet2!$AC:$AC,MATCH($N1056,Sheet2!$AA:$AA,0))&amp;O1056,INDEX(Sheet2!$AC:$AC,MATCH($N1056,Sheet2!$AA:$AA,0))&amp;(O1056/10)&amp;"%"))</f>
        <v>觉醒后基础攻击力增加64</v>
      </c>
      <c r="T1056" s="3" t="str">
        <f>INDEX(Sheet6!G:G,MATCH(B1056,Sheet6!A:A,0))</f>
        <v>1210009,5|1430003,3</v>
      </c>
      <c r="U1056" s="3">
        <v>1120001</v>
      </c>
      <c r="V1056" s="3">
        <f>INDEX(Sheet6!H:H,MATCH(B1056,Sheet6!A:A,0))</f>
        <v>16600</v>
      </c>
      <c r="W1056" s="23">
        <v>0</v>
      </c>
      <c r="X1056" s="3" t="s">
        <v>1370</v>
      </c>
      <c r="Y1056" s="23">
        <v>1120001</v>
      </c>
      <c r="Z1056" s="23">
        <v>66000</v>
      </c>
      <c r="AA1056" s="27" t="str">
        <f>IF($E1056=2,INDEX(Sheet2!Q:Q,MATCH($C1056,Sheet2!$A:$A,0)),IF(OR(N1056=3,N1056=8,N1056=13,,N1056=38),INDEX(Sheet2!$AC:$AC,MATCH($N1056,Sheet2!$AA:$AA,0))&amp;O1056,INDEX(Sheet2!$AC:$AC,MATCH($N1056,Sheet2!$AA:$AA,0))&amp;(O1056/10)&amp;"%"))</f>
        <v>觉醒后基础攻击力增加64</v>
      </c>
    </row>
    <row r="1057" spans="1:27">
      <c r="A1057" s="23" t="s">
        <v>53</v>
      </c>
      <c r="B1057" s="23">
        <f t="shared" si="59"/>
        <v>3516</v>
      </c>
      <c r="C1057" s="3">
        <v>35</v>
      </c>
      <c r="D1057" s="3">
        <v>16</v>
      </c>
      <c r="E1057" s="3">
        <f t="shared" si="56"/>
        <v>1</v>
      </c>
      <c r="F1057" s="3">
        <f>IF(AND($D1057=1,$E1057=1),VLOOKUP($C1057,Sheet2!$A:$J,3,0),IF($E1057=2,INDEX(Sheet2!G:G,MATCH($C1057,Sheet2!$A:$A,0)+1),F1056))</f>
        <v>3501</v>
      </c>
      <c r="G1057" s="3">
        <f>IF(AND($D1057=1,$E1057=1),VLOOKUP($C1057,Sheet2!$A:$J,4,0),IF($E1057=2,INDEX(Sheet2!H:H,MATCH($C1057,Sheet2!$A:$A,0)+1),G1056))</f>
        <v>3502</v>
      </c>
      <c r="H1057" s="3">
        <f>IF(AND($D1057=1,$E1057=1),VLOOKUP($C1057,Sheet2!$A:$J,5,0),IF($E1057=2,INDEX(Sheet2!I:I,MATCH($C1057,Sheet2!$A:$A,0)+1),H1056))</f>
        <v>3507</v>
      </c>
      <c r="I1057" s="3">
        <f>IF(AND($D1057=1,$E1057=1),VLOOKUP($C1057,Sheet2!$A:$J,6,0),IF($E1057=2,INDEX(Sheet2!J:J,MATCH($C1057,Sheet2!$A:$A,0)+1),I1056))</f>
        <v>0</v>
      </c>
      <c r="K1057" s="31">
        <v>0</v>
      </c>
      <c r="L1057" s="31">
        <v>0</v>
      </c>
      <c r="M1057" s="31">
        <v>0</v>
      </c>
      <c r="N1057" s="27">
        <f>VLOOKUP(B1057,Sheet5!$D:$G,3,0)</f>
        <v>3</v>
      </c>
      <c r="O1057" s="27">
        <f>VLOOKUP(B1057,Sheet5!$D:$G,4,0)</f>
        <v>384</v>
      </c>
      <c r="P1057" s="27" t="s">
        <v>55</v>
      </c>
      <c r="Q1057" s="27">
        <f>IFERROR(VLOOKUP(R1057,Sheet2!V:X,3,FALSE),VLOOKUP(B1057,Sheet5!D:H,5,0))</f>
        <v>340020009</v>
      </c>
      <c r="R1057" s="27" t="str">
        <f>IF(E1057=2,INDEX(Sheet2!P:P,MATCH(C1057,Sheet2!A:A,0)),INDEX(Sheet2!AB:AB,MATCH(N1057,Sheet2!AA:AA,0)))</f>
        <v>生命强化</v>
      </c>
      <c r="S1057" s="27" t="str">
        <f>IF($E1057=2,INDEX(Sheet2!Q:Q,MATCH($C1057,Sheet2!$A:$A,0)),IF(OR(N1057=3,N1057=8,N1057=13,,N1057=38),INDEX(Sheet2!$AC:$AC,MATCH($N1057,Sheet2!$AA:$AA,0))&amp;O1057,INDEX(Sheet2!$AC:$AC,MATCH($N1057,Sheet2!$AA:$AA,0))&amp;(O1057/10)&amp;"%"))</f>
        <v>觉醒后基础生命上限增加384</v>
      </c>
      <c r="T1057" s="3" t="str">
        <f>INDEX(Sheet6!G:G,MATCH(B1057,Sheet6!A:A,0))</f>
        <v>1210009,7|1430003,6</v>
      </c>
      <c r="U1057" s="3">
        <v>1120001</v>
      </c>
      <c r="V1057" s="3">
        <f>INDEX(Sheet6!H:H,MATCH(B1057,Sheet6!A:A,0))</f>
        <v>19200</v>
      </c>
      <c r="W1057" s="23">
        <v>0</v>
      </c>
      <c r="X1057" s="3" t="s">
        <v>1323</v>
      </c>
      <c r="Y1057" s="23">
        <v>1120001</v>
      </c>
      <c r="Z1057" s="23">
        <v>76000</v>
      </c>
      <c r="AA1057" s="27" t="str">
        <f>IF($E1057=2,INDEX(Sheet2!Q:Q,MATCH($C1057,Sheet2!$A:$A,0)),IF(OR(N1057=3,N1057=8,N1057=13,,N1057=38),INDEX(Sheet2!$AC:$AC,MATCH($N1057,Sheet2!$AA:$AA,0))&amp;O1057,INDEX(Sheet2!$AC:$AC,MATCH($N1057,Sheet2!$AA:$AA,0))&amp;(O1057/10)&amp;"%"))</f>
        <v>觉醒后基础生命上限增加384</v>
      </c>
    </row>
    <row r="1058" spans="1:27">
      <c r="A1058" s="23" t="s">
        <v>53</v>
      </c>
      <c r="B1058" s="23">
        <f t="shared" si="59"/>
        <v>3517</v>
      </c>
      <c r="C1058" s="3">
        <v>35</v>
      </c>
      <c r="D1058" s="3">
        <v>17</v>
      </c>
      <c r="E1058" s="3">
        <f t="shared" si="56"/>
        <v>1</v>
      </c>
      <c r="F1058" s="3">
        <f>IF(AND($D1058=1,$E1058=1),VLOOKUP($C1058,Sheet2!$A:$J,3,0),IF($E1058=2,INDEX(Sheet2!G:G,MATCH($C1058,Sheet2!$A:$A,0)+1),F1057))</f>
        <v>3501</v>
      </c>
      <c r="G1058" s="3">
        <f>IF(AND($D1058=1,$E1058=1),VLOOKUP($C1058,Sheet2!$A:$J,4,0),IF($E1058=2,INDEX(Sheet2!H:H,MATCH($C1058,Sheet2!$A:$A,0)+1),G1057))</f>
        <v>3502</v>
      </c>
      <c r="H1058" s="3">
        <f>IF(AND($D1058=1,$E1058=1),VLOOKUP($C1058,Sheet2!$A:$J,5,0),IF($E1058=2,INDEX(Sheet2!I:I,MATCH($C1058,Sheet2!$A:$A,0)+1),H1057))</f>
        <v>3507</v>
      </c>
      <c r="I1058" s="3">
        <f>IF(AND($D1058=1,$E1058=1),VLOOKUP($C1058,Sheet2!$A:$J,6,0),IF($E1058=2,INDEX(Sheet2!J:J,MATCH($C1058,Sheet2!$A:$A,0)+1),I1057))</f>
        <v>0</v>
      </c>
      <c r="K1058" s="31">
        <v>0</v>
      </c>
      <c r="L1058" s="31">
        <v>0</v>
      </c>
      <c r="M1058" s="31">
        <v>0</v>
      </c>
      <c r="N1058" s="27">
        <f>VLOOKUP(B1058,Sheet5!$D:$G,3,0)</f>
        <v>8</v>
      </c>
      <c r="O1058" s="27">
        <f>VLOOKUP(B1058,Sheet5!$D:$G,4,0)</f>
        <v>64</v>
      </c>
      <c r="P1058" s="27" t="s">
        <v>56</v>
      </c>
      <c r="Q1058" s="27">
        <f>IFERROR(VLOOKUP(R1058,Sheet2!V:X,3,FALSE),VLOOKUP(B1058,Sheet5!D:H,5,0))</f>
        <v>340020006</v>
      </c>
      <c r="R1058" s="27" t="str">
        <f>IF(E1058=2,INDEX(Sheet2!P:P,MATCH(C1058,Sheet2!A:A,0)),INDEX(Sheet2!AB:AB,MATCH(N1058,Sheet2!AA:AA,0)))</f>
        <v>攻击强化</v>
      </c>
      <c r="S1058" s="27" t="str">
        <f>IF($E1058=2,INDEX(Sheet2!Q:Q,MATCH($C1058,Sheet2!$A:$A,0)),IF(OR(N1058=3,N1058=8,N1058=13,,N1058=38),INDEX(Sheet2!$AC:$AC,MATCH($N1058,Sheet2!$AA:$AA,0))&amp;O1058,INDEX(Sheet2!$AC:$AC,MATCH($N1058,Sheet2!$AA:$AA,0))&amp;(O1058/10)&amp;"%"))</f>
        <v>觉醒后基础攻击力增加64</v>
      </c>
      <c r="T1058" s="3" t="str">
        <f>INDEX(Sheet6!G:G,MATCH(B1058,Sheet6!A:A,0))</f>
        <v>1210009,9|1430003,9</v>
      </c>
      <c r="U1058" s="3">
        <v>1120001</v>
      </c>
      <c r="V1058" s="3">
        <f>INDEX(Sheet6!H:H,MATCH(B1058,Sheet6!A:A,0))</f>
        <v>28800</v>
      </c>
      <c r="W1058" s="23">
        <v>0</v>
      </c>
      <c r="X1058" s="3" t="s">
        <v>1371</v>
      </c>
      <c r="Y1058" s="23">
        <v>1120001</v>
      </c>
      <c r="Z1058" s="23">
        <v>115000</v>
      </c>
      <c r="AA1058" s="27" t="str">
        <f>IF($E1058=2,INDEX(Sheet2!Q:Q,MATCH($C1058,Sheet2!$A:$A,0)),IF(OR(N1058=3,N1058=8,N1058=13,,N1058=38),INDEX(Sheet2!$AC:$AC,MATCH($N1058,Sheet2!$AA:$AA,0))&amp;O1058,INDEX(Sheet2!$AC:$AC,MATCH($N1058,Sheet2!$AA:$AA,0))&amp;(O1058/10)&amp;"%"))</f>
        <v>觉醒后基础攻击力增加64</v>
      </c>
    </row>
    <row r="1059" spans="1:27">
      <c r="A1059" s="23" t="s">
        <v>53</v>
      </c>
      <c r="B1059" s="23">
        <f t="shared" si="59"/>
        <v>3518</v>
      </c>
      <c r="C1059" s="3">
        <v>35</v>
      </c>
      <c r="D1059" s="3">
        <v>18</v>
      </c>
      <c r="E1059" s="3">
        <f t="shared" si="56"/>
        <v>1</v>
      </c>
      <c r="F1059" s="3">
        <f>IF(AND($D1059=1,$E1059=1),VLOOKUP($C1059,Sheet2!$A:$J,3,0),IF($E1059=2,INDEX(Sheet2!G:G,MATCH($C1059,Sheet2!$A:$A,0)+1),F1058))</f>
        <v>3501</v>
      </c>
      <c r="G1059" s="3">
        <f>IF(AND($D1059=1,$E1059=1),VLOOKUP($C1059,Sheet2!$A:$J,4,0),IF($E1059=2,INDEX(Sheet2!H:H,MATCH($C1059,Sheet2!$A:$A,0)+1),G1058))</f>
        <v>3502</v>
      </c>
      <c r="H1059" s="3">
        <f>IF(AND($D1059=1,$E1059=1),VLOOKUP($C1059,Sheet2!$A:$J,5,0),IF($E1059=2,INDEX(Sheet2!I:I,MATCH($C1059,Sheet2!$A:$A,0)+1),H1058))</f>
        <v>3507</v>
      </c>
      <c r="I1059" s="3">
        <f>IF(AND($D1059=1,$E1059=1),VLOOKUP($C1059,Sheet2!$A:$J,6,0),IF($E1059=2,INDEX(Sheet2!J:J,MATCH($C1059,Sheet2!$A:$A,0)+1),I1058))</f>
        <v>0</v>
      </c>
      <c r="K1059" s="31">
        <v>0</v>
      </c>
      <c r="L1059" s="31">
        <v>0</v>
      </c>
      <c r="M1059" s="31">
        <v>0</v>
      </c>
      <c r="N1059" s="27">
        <f>VLOOKUP(B1059,Sheet5!$D:$G,3,0)</f>
        <v>13</v>
      </c>
      <c r="O1059" s="27">
        <f>VLOOKUP(B1059,Sheet5!$D:$G,4,0)</f>
        <v>84</v>
      </c>
      <c r="P1059" s="27" t="s">
        <v>57</v>
      </c>
      <c r="Q1059" s="27">
        <f>IFERROR(VLOOKUP(R1059,Sheet2!V:X,3,FALSE),VLOOKUP(B1059,Sheet5!D:H,5,0))</f>
        <v>340020004</v>
      </c>
      <c r="R1059" s="27" t="str">
        <f>IF(E1059=2,INDEX(Sheet2!P:P,MATCH(C1059,Sheet2!A:A,0)),INDEX(Sheet2!AB:AB,MATCH(N1059,Sheet2!AA:AA,0)))</f>
        <v>防御强化</v>
      </c>
      <c r="S1059" s="27" t="str">
        <f>IF($E1059=2,INDEX(Sheet2!Q:Q,MATCH($C1059,Sheet2!$A:$A,0)),IF(OR(N1059=3,N1059=8,N1059=13,,N1059=38),INDEX(Sheet2!$AC:$AC,MATCH($N1059,Sheet2!$AA:$AA,0))&amp;O1059,INDEX(Sheet2!$AC:$AC,MATCH($N1059,Sheet2!$AA:$AA,0))&amp;(O1059/10)&amp;"%"))</f>
        <v>觉醒后基础防御力增加84</v>
      </c>
      <c r="T1059" s="3" t="str">
        <f>INDEX(Sheet6!G:G,MATCH(B1059,Sheet6!A:A,0))</f>
        <v>1210009,13|1430003,12</v>
      </c>
      <c r="U1059" s="3">
        <v>1120001</v>
      </c>
      <c r="V1059" s="3">
        <f>INDEX(Sheet6!H:H,MATCH(B1059,Sheet6!A:A,0))</f>
        <v>43000</v>
      </c>
      <c r="W1059" s="23">
        <v>0</v>
      </c>
      <c r="X1059" s="3" t="s">
        <v>1372</v>
      </c>
      <c r="Y1059" s="23">
        <v>1120001</v>
      </c>
      <c r="Z1059" s="23">
        <v>172000</v>
      </c>
      <c r="AA1059" s="27" t="str">
        <f>IF($E1059=2,INDEX(Sheet2!Q:Q,MATCH($C1059,Sheet2!$A:$A,0)),IF(OR(N1059=3,N1059=8,N1059=13,,N1059=38),INDEX(Sheet2!$AC:$AC,MATCH($N1059,Sheet2!$AA:$AA,0))&amp;O1059,INDEX(Sheet2!$AC:$AC,MATCH($N1059,Sheet2!$AA:$AA,0))&amp;(O1059/10)&amp;"%"))</f>
        <v>觉醒后基础防御力增加84</v>
      </c>
    </row>
    <row r="1060" spans="1:27">
      <c r="A1060" s="23" t="s">
        <v>53</v>
      </c>
      <c r="B1060" s="23">
        <f t="shared" si="59"/>
        <v>3519</v>
      </c>
      <c r="C1060" s="3">
        <v>35</v>
      </c>
      <c r="D1060" s="3">
        <v>19</v>
      </c>
      <c r="E1060" s="3">
        <f t="shared" si="56"/>
        <v>1</v>
      </c>
      <c r="F1060" s="3">
        <f>IF(AND($D1060=1,$E1060=1),VLOOKUP($C1060,Sheet2!$A:$J,3,0),IF($E1060=2,INDEX(Sheet2!G:G,MATCH($C1060,Sheet2!$A:$A,0)+1),F1059))</f>
        <v>3501</v>
      </c>
      <c r="G1060" s="3">
        <f>IF(AND($D1060=1,$E1060=1),VLOOKUP($C1060,Sheet2!$A:$J,4,0),IF($E1060=2,INDEX(Sheet2!H:H,MATCH($C1060,Sheet2!$A:$A,0)+1),G1059))</f>
        <v>3502</v>
      </c>
      <c r="H1060" s="3">
        <f>IF(AND($D1060=1,$E1060=1),VLOOKUP($C1060,Sheet2!$A:$J,5,0),IF($E1060=2,INDEX(Sheet2!I:I,MATCH($C1060,Sheet2!$A:$A,0)+1),H1059))</f>
        <v>3507</v>
      </c>
      <c r="I1060" s="3">
        <f>IF(AND($D1060=1,$E1060=1),VLOOKUP($C1060,Sheet2!$A:$J,6,0),IF($E1060=2,INDEX(Sheet2!J:J,MATCH($C1060,Sheet2!$A:$A,0)+1),I1059))</f>
        <v>0</v>
      </c>
      <c r="K1060" s="31">
        <v>0</v>
      </c>
      <c r="L1060" s="31">
        <v>0</v>
      </c>
      <c r="M1060" s="31">
        <v>0</v>
      </c>
      <c r="N1060" s="27">
        <f>VLOOKUP(B1060,Sheet5!$D:$G,3,0)</f>
        <v>3</v>
      </c>
      <c r="O1060" s="27">
        <f>VLOOKUP(B1060,Sheet5!$D:$G,4,0)</f>
        <v>768</v>
      </c>
      <c r="P1060" s="27" t="s">
        <v>58</v>
      </c>
      <c r="Q1060" s="27">
        <f>IFERROR(VLOOKUP(R1060,Sheet2!V:X,3,FALSE),VLOOKUP(B1060,Sheet5!D:H,5,0))</f>
        <v>340020010</v>
      </c>
      <c r="R1060" s="27" t="str">
        <f>IF(E1060=2,INDEX(Sheet2!P:P,MATCH(C1060,Sheet2!A:A,0)),INDEX(Sheet2!AB:AB,MATCH(N1060,Sheet2!AA:AA,0)))</f>
        <v>生命强化</v>
      </c>
      <c r="S1060" s="27" t="str">
        <f>IF($E1060=2,INDEX(Sheet2!Q:Q,MATCH($C1060,Sheet2!$A:$A,0)),IF(OR(N1060=3,N1060=8,N1060=13,,N1060=38),INDEX(Sheet2!$AC:$AC,MATCH($N1060,Sheet2!$AA:$AA,0))&amp;O1060,INDEX(Sheet2!$AC:$AC,MATCH($N1060,Sheet2!$AA:$AA,0))&amp;(O1060/10)&amp;"%"))</f>
        <v>觉醒后基础生命上限增加768</v>
      </c>
      <c r="T1060" s="3" t="str">
        <f>INDEX(Sheet6!G:G,MATCH(B1060,Sheet6!A:A,0))</f>
        <v>1210009,16|1430003,15</v>
      </c>
      <c r="U1060" s="3">
        <v>1120001</v>
      </c>
      <c r="V1060" s="3">
        <f>INDEX(Sheet6!H:H,MATCH(B1060,Sheet6!A:A,0))</f>
        <v>60000</v>
      </c>
      <c r="W1060" s="23">
        <v>0</v>
      </c>
      <c r="X1060" s="3" t="s">
        <v>1373</v>
      </c>
      <c r="Y1060" s="23">
        <v>1120001</v>
      </c>
      <c r="Z1060" s="23">
        <v>240000</v>
      </c>
      <c r="AA1060" s="27" t="str">
        <f>IF($E1060=2,INDEX(Sheet2!Q:Q,MATCH($C1060,Sheet2!$A:$A,0)),IF(OR(N1060=3,N1060=8,N1060=13,,N1060=38),INDEX(Sheet2!$AC:$AC,MATCH($N1060,Sheet2!$AA:$AA,0))&amp;O1060,INDEX(Sheet2!$AC:$AC,MATCH($N1060,Sheet2!$AA:$AA,0))&amp;(O1060/10)&amp;"%"))</f>
        <v>觉醒后基础生命上限增加768</v>
      </c>
    </row>
    <row r="1061" spans="1:27">
      <c r="A1061" s="23" t="s">
        <v>53</v>
      </c>
      <c r="B1061" s="23">
        <f t="shared" si="59"/>
        <v>3520</v>
      </c>
      <c r="C1061" s="3">
        <v>35</v>
      </c>
      <c r="D1061" s="3">
        <v>20</v>
      </c>
      <c r="E1061" s="3">
        <f t="shared" si="56"/>
        <v>1</v>
      </c>
      <c r="F1061" s="3">
        <f>IF(AND($D1061=1,$E1061=1),VLOOKUP($C1061,Sheet2!$A:$J,3,0),IF($E1061=2,INDEX(Sheet2!G:G,MATCH($C1061,Sheet2!$A:$A,0)+1),F1060))</f>
        <v>3501</v>
      </c>
      <c r="G1061" s="3">
        <f>IF(AND($D1061=1,$E1061=1),VLOOKUP($C1061,Sheet2!$A:$J,4,0),IF($E1061=2,INDEX(Sheet2!H:H,MATCH($C1061,Sheet2!$A:$A,0)+1),G1060))</f>
        <v>3502</v>
      </c>
      <c r="H1061" s="3">
        <f>IF(AND($D1061=1,$E1061=1),VLOOKUP($C1061,Sheet2!$A:$J,5,0),IF($E1061=2,INDEX(Sheet2!I:I,MATCH($C1061,Sheet2!$A:$A,0)+1),H1060))</f>
        <v>3507</v>
      </c>
      <c r="I1061" s="3">
        <f>IF(AND($D1061=1,$E1061=1),VLOOKUP($C1061,Sheet2!$A:$J,6,0),IF($E1061=2,INDEX(Sheet2!J:J,MATCH($C1061,Sheet2!$A:$A,0)+1),I1060))</f>
        <v>0</v>
      </c>
      <c r="K1061" s="31">
        <v>0</v>
      </c>
      <c r="L1061" s="31">
        <v>0</v>
      </c>
      <c r="M1061" s="31">
        <v>0</v>
      </c>
      <c r="N1061" s="27">
        <f>VLOOKUP(B1061,Sheet5!$D:$G,3,0)</f>
        <v>8</v>
      </c>
      <c r="O1061" s="27">
        <f>VLOOKUP(B1061,Sheet5!$D:$G,4,0)</f>
        <v>128</v>
      </c>
      <c r="P1061" s="27" t="s">
        <v>59</v>
      </c>
      <c r="Q1061" s="27">
        <f>IFERROR(VLOOKUP(R1061,Sheet2!V:X,3,FALSE),VLOOKUP(B1061,Sheet5!D:H,5,0))</f>
        <v>340020007</v>
      </c>
      <c r="R1061" s="27" t="str">
        <f>IF(E1061=2,INDEX(Sheet2!P:P,MATCH(C1061,Sheet2!A:A,0)),INDEX(Sheet2!AB:AB,MATCH(N1061,Sheet2!AA:AA,0)))</f>
        <v>攻击强化</v>
      </c>
      <c r="S1061" s="27" t="str">
        <f>IF($E1061=2,INDEX(Sheet2!Q:Q,MATCH($C1061,Sheet2!$A:$A,0)),IF(OR(N1061=3,N1061=8,N1061=13,,N1061=38),INDEX(Sheet2!$AC:$AC,MATCH($N1061,Sheet2!$AA:$AA,0))&amp;O1061,INDEX(Sheet2!$AC:$AC,MATCH($N1061,Sheet2!$AA:$AA,0))&amp;(O1061/10)&amp;"%"))</f>
        <v>觉醒后基础攻击力增加128</v>
      </c>
      <c r="T1061" s="3" t="str">
        <f>INDEX(Sheet6!G:G,MATCH(B1061,Sheet6!A:A,0))</f>
        <v>1210009,19|1430003,18</v>
      </c>
      <c r="U1061" s="3">
        <v>1120001</v>
      </c>
      <c r="V1061" s="3">
        <f>INDEX(Sheet6!H:H,MATCH(B1061,Sheet6!A:A,0))</f>
        <v>82400</v>
      </c>
      <c r="W1061" s="23">
        <v>0</v>
      </c>
      <c r="X1061" s="3" t="s">
        <v>1374</v>
      </c>
      <c r="Y1061" s="23">
        <v>1120001</v>
      </c>
      <c r="Z1061" s="23">
        <v>329000</v>
      </c>
      <c r="AA1061" s="27" t="str">
        <f>IF($E1061=2,INDEX(Sheet2!Q:Q,MATCH($C1061,Sheet2!$A:$A,0)),IF(OR(N1061=3,N1061=8,N1061=13,,N1061=38),INDEX(Sheet2!$AC:$AC,MATCH($N1061,Sheet2!$AA:$AA,0))&amp;O1061,INDEX(Sheet2!$AC:$AC,MATCH($N1061,Sheet2!$AA:$AA,0))&amp;(O1061/10)&amp;"%"))</f>
        <v>觉醒后基础攻击力增加128</v>
      </c>
    </row>
    <row r="1062" spans="1:27">
      <c r="A1062" s="23" t="s">
        <v>53</v>
      </c>
      <c r="B1062" s="23">
        <f t="shared" si="59"/>
        <v>3521</v>
      </c>
      <c r="C1062" s="3">
        <v>35</v>
      </c>
      <c r="D1062" s="3">
        <v>21</v>
      </c>
      <c r="E1062" s="3">
        <f t="shared" si="56"/>
        <v>1</v>
      </c>
      <c r="F1062" s="3">
        <f>IF(AND($D1062=1,$E1062=1),VLOOKUP($C1062,Sheet2!$A:$J,3,0),IF($E1062=2,INDEX(Sheet2!G:G,MATCH($C1062,Sheet2!$A:$A,0)+2),F1061))</f>
        <v>3501</v>
      </c>
      <c r="G1062" s="3">
        <f>IF(AND($D1062=1,$E1062=1),VLOOKUP($C1062,Sheet2!$A:$J,4,0),IF($E1062=2,INDEX(Sheet2!H:H,MATCH($C1062,Sheet2!$A:$A,0)+2),G1061))</f>
        <v>3502</v>
      </c>
      <c r="H1062" s="3">
        <f>IF(AND($D1062=1,$E1062=1),VLOOKUP($C1062,Sheet2!$A:$J,5,0),IF($E1062=2,INDEX(Sheet2!I:I,MATCH($C1062,Sheet2!$A:$A,0)+2),H1061))</f>
        <v>3507</v>
      </c>
      <c r="I1062" s="3">
        <f>IF(AND($D1062=1,$E1062=1),VLOOKUP($C1062,Sheet2!$A:$J,6,0),IF($E1062=2,INDEX(Sheet2!J:J,MATCH($C1062,Sheet2!$A:$A,0)+2),I1061))</f>
        <v>0</v>
      </c>
      <c r="K1062" s="31">
        <v>0</v>
      </c>
      <c r="L1062" s="31">
        <v>0</v>
      </c>
      <c r="M1062" s="31">
        <v>0</v>
      </c>
      <c r="N1062" s="27">
        <f>VLOOKUP(B1062,Sheet5!$D:$G,3,0)</f>
        <v>4</v>
      </c>
      <c r="O1062" s="27">
        <f>VLOOKUP(B1062,Sheet5!$D:$G,4,0)</f>
        <v>50</v>
      </c>
      <c r="P1062" s="27" t="s">
        <v>60</v>
      </c>
      <c r="Q1062" s="27">
        <f>IFERROR(VLOOKUP(R1062,Sheet2!V:X,3,FALSE),VLOOKUP(B1062,Sheet5!D:H,5,0))</f>
        <v>340020010</v>
      </c>
      <c r="R1062" s="27" t="str">
        <f>IF(E1062=2,INDEX(Sheet2!P:P,MATCH(C1062,Sheet2!A:A,0)+2),INDEX(Sheet2!AB:AB,MATCH(N1062,Sheet2!AA:AA,0)))</f>
        <v>生命强化</v>
      </c>
      <c r="S1062" s="27" t="str">
        <f>IF($E1062=2,INDEX(Sheet2!Q:Q,MATCH($C1062,Sheet2!$A:$A,0)+2),IF(OR(N1062=3,N1062=8,N1062=13,,N1062=38),INDEX(Sheet2!$AC:$AC,MATCH($N1062,Sheet2!$AA:$AA,0))&amp;O1062,INDEX(Sheet2!$AC:$AC,MATCH($N1062,Sheet2!$AA:$AA,0))&amp;(O1062/10)&amp;"%"))</f>
        <v>觉醒后基础生命上限增加5%</v>
      </c>
      <c r="T1062" s="3" t="str">
        <f>INDEX(Sheet6!G:G,MATCH(B1062,Sheet6!A:A,0))</f>
        <v>1430005,3</v>
      </c>
      <c r="U1062" s="3">
        <v>1120001</v>
      </c>
      <c r="V1062" s="3">
        <f>INDEX(Sheet6!H:H,MATCH(B1062,Sheet6!A:A,0))</f>
        <v>111200</v>
      </c>
      <c r="W1062" s="23">
        <v>0</v>
      </c>
      <c r="X1062" s="3" t="s">
        <v>1326</v>
      </c>
      <c r="Y1062" s="23">
        <v>1120001</v>
      </c>
      <c r="Z1062" s="23">
        <v>444000</v>
      </c>
      <c r="AA1062" s="27" t="str">
        <f>IF($E1062=2,INDEX(Sheet2!Q:Q,MATCH($C1062,Sheet2!$A:$A,0)+2),IF(OR(N1062=3,N1062=8,N1062=13,,N1062=38),INDEX(Sheet2!$AC:$AC,MATCH($N1062,Sheet2!$AA:$AA,0))&amp;O1062,INDEX(Sheet2!$AC:$AC,MATCH($N1062,Sheet2!$AA:$AA,0))&amp;(O1062/10)&amp;"%"))</f>
        <v>觉醒后基础生命上限增加5%</v>
      </c>
    </row>
    <row r="1063" spans="1:27">
      <c r="A1063" s="23" t="s">
        <v>53</v>
      </c>
      <c r="B1063" s="23">
        <f t="shared" si="59"/>
        <v>3522</v>
      </c>
      <c r="C1063" s="3">
        <v>35</v>
      </c>
      <c r="D1063" s="3">
        <v>22</v>
      </c>
      <c r="E1063" s="3">
        <f t="shared" si="56"/>
        <v>1</v>
      </c>
      <c r="F1063" s="3">
        <f>IF(AND($D1063=1,$E1063=1),VLOOKUP($C1063,Sheet2!$A:$J,3,0),IF($E1063=2,INDEX(Sheet2!G:G,MATCH($C1063,Sheet2!$A:$A,0)+2),F1062))</f>
        <v>3501</v>
      </c>
      <c r="G1063" s="3">
        <f>IF(AND($D1063=1,$E1063=1),VLOOKUP($C1063,Sheet2!$A:$J,4,0),IF($E1063=2,INDEX(Sheet2!H:H,MATCH($C1063,Sheet2!$A:$A,0)+2),G1062))</f>
        <v>3502</v>
      </c>
      <c r="H1063" s="3">
        <f>IF(AND($D1063=1,$E1063=1),VLOOKUP($C1063,Sheet2!$A:$J,5,0),IF($E1063=2,INDEX(Sheet2!I:I,MATCH($C1063,Sheet2!$A:$A,0)+2),H1062))</f>
        <v>3507</v>
      </c>
      <c r="I1063" s="3">
        <f>IF(AND($D1063=1,$E1063=1),VLOOKUP($C1063,Sheet2!$A:$J,6,0),IF($E1063=2,INDEX(Sheet2!J:J,MATCH($C1063,Sheet2!$A:$A,0)+2),I1062))</f>
        <v>0</v>
      </c>
      <c r="K1063" s="31">
        <v>0</v>
      </c>
      <c r="L1063" s="31">
        <v>0</v>
      </c>
      <c r="M1063" s="31">
        <v>0</v>
      </c>
      <c r="N1063" s="27">
        <f>VLOOKUP(B1063,Sheet5!$D:$G,3,0)</f>
        <v>8</v>
      </c>
      <c r="O1063" s="27">
        <f>VLOOKUP(B1063,Sheet5!$D:$G,4,0)</f>
        <v>64</v>
      </c>
      <c r="P1063" s="27" t="s">
        <v>54</v>
      </c>
      <c r="Q1063" s="27">
        <f>IFERROR(VLOOKUP(R1063,Sheet2!V:X,3,FALSE),VLOOKUP(B1063,Sheet5!D:H,5,0))</f>
        <v>340020006</v>
      </c>
      <c r="R1063" s="27" t="str">
        <f>IF($E1063=2,INDEX(Sheet2!P:P,MATCH($C1063,Sheet2!$A:$A,0)),INDEX(Sheet2!$AB:$AB,MATCH($N1063,Sheet2!$AA:$AA,0)))</f>
        <v>攻击强化</v>
      </c>
      <c r="S1063" s="27" t="str">
        <f>IF($E1063=2,INDEX(Sheet2!Q:Q,MATCH($C1063,Sheet2!$A:$A,0)),IF(OR(N1063=3,N1063=8,N1063=13,,N1063=38),INDEX(Sheet2!$AC:$AC,MATCH($N1063,Sheet2!$AA:$AA,0))&amp;O1063,INDEX(Sheet2!$AC:$AC,MATCH($N1063,Sheet2!$AA:$AA,0))&amp;(O1063/10)&amp;"%"))</f>
        <v>觉醒后基础攻击力增加64</v>
      </c>
      <c r="T1063" s="3" t="str">
        <f>INDEX(Sheet6!G:G,MATCH(B1063,Sheet6!A:A,0))</f>
        <v>1210009,7|1430003,9</v>
      </c>
      <c r="U1063" s="3">
        <v>1120001</v>
      </c>
      <c r="V1063" s="3">
        <f>INDEX(Sheet6!H:H,MATCH(B1063,Sheet6!A:A,0))</f>
        <v>20750</v>
      </c>
      <c r="W1063" s="23">
        <v>0</v>
      </c>
      <c r="X1063" s="3" t="s">
        <v>1370</v>
      </c>
      <c r="Y1063" s="23">
        <v>1120001</v>
      </c>
      <c r="Z1063" s="23">
        <v>66000</v>
      </c>
      <c r="AA1063" s="27" t="str">
        <f>IF($E1063=2,INDEX(Sheet2!Q:Q,MATCH($C1063,Sheet2!$A:$A,0)),IF(OR(N1063=3,N1063=8,N1063=13,,N1063=38),INDEX(Sheet2!$AC:$AC,MATCH($N1063,Sheet2!$AA:$AA,0))&amp;O1063,INDEX(Sheet2!$AC:$AC,MATCH($N1063,Sheet2!$AA:$AA,0))&amp;(O1063/10)&amp;"%"))</f>
        <v>觉醒后基础攻击力增加64</v>
      </c>
    </row>
    <row r="1064" spans="1:27">
      <c r="A1064" s="23" t="s">
        <v>53</v>
      </c>
      <c r="B1064" s="23">
        <f t="shared" si="59"/>
        <v>3523</v>
      </c>
      <c r="C1064" s="3">
        <v>35</v>
      </c>
      <c r="D1064" s="3">
        <v>23</v>
      </c>
      <c r="E1064" s="3">
        <f t="shared" si="56"/>
        <v>1</v>
      </c>
      <c r="F1064" s="3">
        <f>IF(AND($D1064=1,$E1064=1),VLOOKUP($C1064,Sheet2!$A:$J,3,0),IF($E1064=2,INDEX(Sheet2!G:G,MATCH($C1064,Sheet2!$A:$A,0)+2),F1063))</f>
        <v>3501</v>
      </c>
      <c r="G1064" s="3">
        <f>IF(AND($D1064=1,$E1064=1),VLOOKUP($C1064,Sheet2!$A:$J,4,0),IF($E1064=2,INDEX(Sheet2!H:H,MATCH($C1064,Sheet2!$A:$A,0)+2),G1063))</f>
        <v>3502</v>
      </c>
      <c r="H1064" s="3">
        <f>IF(AND($D1064=1,$E1064=1),VLOOKUP($C1064,Sheet2!$A:$J,5,0),IF($E1064=2,INDEX(Sheet2!I:I,MATCH($C1064,Sheet2!$A:$A,0)+2),H1063))</f>
        <v>3507</v>
      </c>
      <c r="I1064" s="3">
        <f>IF(AND($D1064=1,$E1064=1),VLOOKUP($C1064,Sheet2!$A:$J,6,0),IF($E1064=2,INDEX(Sheet2!J:J,MATCH($C1064,Sheet2!$A:$A,0)+2),I1063))</f>
        <v>0</v>
      </c>
      <c r="K1064" s="31">
        <v>0</v>
      </c>
      <c r="L1064" s="31">
        <v>0</v>
      </c>
      <c r="M1064" s="31">
        <v>0</v>
      </c>
      <c r="N1064" s="27">
        <f>VLOOKUP(B1064,Sheet5!$D:$G,3,0)</f>
        <v>3</v>
      </c>
      <c r="O1064" s="27">
        <f>VLOOKUP(B1064,Sheet5!$D:$G,4,0)</f>
        <v>384</v>
      </c>
      <c r="P1064" s="27" t="s">
        <v>55</v>
      </c>
      <c r="Q1064" s="27">
        <f>IFERROR(VLOOKUP(R1064,Sheet2!V:X,3,FALSE),VLOOKUP(B1064,Sheet5!D:H,5,0))</f>
        <v>340020009</v>
      </c>
      <c r="R1064" s="27" t="str">
        <f>IF(E1064=2,INDEX(Sheet2!P:P,MATCH(C1064,Sheet2!A:A,0)),INDEX(Sheet2!AB:AB,MATCH(N1064,Sheet2!AA:AA,0)))</f>
        <v>生命强化</v>
      </c>
      <c r="S1064" s="27" t="str">
        <f>IF($E1064=2,INDEX(Sheet2!Q:Q,MATCH($C1064,Sheet2!$A:$A,0)),IF(OR(N1064=3,N1064=8,N1064=13,,N1064=38),INDEX(Sheet2!$AC:$AC,MATCH($N1064,Sheet2!$AA:$AA,0))&amp;O1064,INDEX(Sheet2!$AC:$AC,MATCH($N1064,Sheet2!$AA:$AA,0))&amp;(O1064/10)&amp;"%"))</f>
        <v>觉醒后基础生命上限增加384</v>
      </c>
      <c r="T1064" s="3" t="str">
        <f>INDEX(Sheet6!G:G,MATCH(B1064,Sheet6!A:A,0))</f>
        <v>1210009,9|1430003,18</v>
      </c>
      <c r="U1064" s="3">
        <v>1120001</v>
      </c>
      <c r="V1064" s="3">
        <f>INDEX(Sheet6!H:H,MATCH(B1064,Sheet6!A:A,0))</f>
        <v>24000</v>
      </c>
      <c r="W1064" s="23">
        <v>0</v>
      </c>
      <c r="X1064" s="3" t="s">
        <v>1323</v>
      </c>
      <c r="Y1064" s="23">
        <v>1120001</v>
      </c>
      <c r="Z1064" s="23">
        <v>76000</v>
      </c>
      <c r="AA1064" s="27" t="str">
        <f>IF($E1064=2,INDEX(Sheet2!Q:Q,MATCH($C1064,Sheet2!$A:$A,0)),IF(OR(N1064=3,N1064=8,N1064=13,,N1064=38),INDEX(Sheet2!$AC:$AC,MATCH($N1064,Sheet2!$AA:$AA,0))&amp;O1064,INDEX(Sheet2!$AC:$AC,MATCH($N1064,Sheet2!$AA:$AA,0))&amp;(O1064/10)&amp;"%"))</f>
        <v>觉醒后基础生命上限增加384</v>
      </c>
    </row>
    <row r="1065" spans="1:27">
      <c r="A1065" s="23" t="s">
        <v>53</v>
      </c>
      <c r="B1065" s="23">
        <f t="shared" si="59"/>
        <v>3524</v>
      </c>
      <c r="C1065" s="3">
        <v>35</v>
      </c>
      <c r="D1065" s="3">
        <v>24</v>
      </c>
      <c r="E1065" s="3">
        <f t="shared" si="56"/>
        <v>1</v>
      </c>
      <c r="F1065" s="3">
        <f>IF(AND($D1065=1,$E1065=1),VLOOKUP($C1065,Sheet2!$A:$J,3,0),IF($E1065=2,INDEX(Sheet2!G:G,MATCH($C1065,Sheet2!$A:$A,0)+2),F1064))</f>
        <v>3501</v>
      </c>
      <c r="G1065" s="3">
        <f>IF(AND($D1065=1,$E1065=1),VLOOKUP($C1065,Sheet2!$A:$J,4,0),IF($E1065=2,INDEX(Sheet2!H:H,MATCH($C1065,Sheet2!$A:$A,0)+2),G1064))</f>
        <v>3502</v>
      </c>
      <c r="H1065" s="3">
        <f>IF(AND($D1065=1,$E1065=1),VLOOKUP($C1065,Sheet2!$A:$J,5,0),IF($E1065=2,INDEX(Sheet2!I:I,MATCH($C1065,Sheet2!$A:$A,0)+2),H1064))</f>
        <v>3507</v>
      </c>
      <c r="I1065" s="3">
        <f>IF(AND($D1065=1,$E1065=1),VLOOKUP($C1065,Sheet2!$A:$J,6,0),IF($E1065=2,INDEX(Sheet2!J:J,MATCH($C1065,Sheet2!$A:$A,0)+2),I1064))</f>
        <v>0</v>
      </c>
      <c r="K1065" s="31">
        <v>0</v>
      </c>
      <c r="L1065" s="31">
        <v>0</v>
      </c>
      <c r="M1065" s="31">
        <v>0</v>
      </c>
      <c r="N1065" s="27">
        <f>VLOOKUP(B1065,Sheet5!$D:$G,3,0)</f>
        <v>8</v>
      </c>
      <c r="O1065" s="27">
        <f>VLOOKUP(B1065,Sheet5!$D:$G,4,0)</f>
        <v>64</v>
      </c>
      <c r="P1065" s="27" t="s">
        <v>56</v>
      </c>
      <c r="Q1065" s="27">
        <f>IFERROR(VLOOKUP(R1065,Sheet2!V:X,3,FALSE),VLOOKUP(B1065,Sheet5!D:H,5,0))</f>
        <v>340020006</v>
      </c>
      <c r="R1065" s="27" t="str">
        <f>IF(E1065=2,INDEX(Sheet2!P:P,MATCH(C1065,Sheet2!A:A,0)),INDEX(Sheet2!AB:AB,MATCH(N1065,Sheet2!AA:AA,0)))</f>
        <v>攻击强化</v>
      </c>
      <c r="S1065" s="27" t="str">
        <f>IF($E1065=2,INDEX(Sheet2!Q:Q,MATCH($C1065,Sheet2!$A:$A,0)),IF(OR(N1065=3,N1065=8,N1065=13,,N1065=38),INDEX(Sheet2!$AC:$AC,MATCH($N1065,Sheet2!$AA:$AA,0))&amp;O1065,INDEX(Sheet2!$AC:$AC,MATCH($N1065,Sheet2!$AA:$AA,0))&amp;(O1065/10)&amp;"%"))</f>
        <v>觉醒后基础攻击力增加64</v>
      </c>
      <c r="T1065" s="3" t="str">
        <f>INDEX(Sheet6!G:G,MATCH(B1065,Sheet6!A:A,0))</f>
        <v>1210009,11|1430003,27</v>
      </c>
      <c r="U1065" s="3">
        <v>1120001</v>
      </c>
      <c r="V1065" s="3">
        <f>INDEX(Sheet6!H:H,MATCH(B1065,Sheet6!A:A,0))</f>
        <v>36000</v>
      </c>
      <c r="W1065" s="23">
        <v>0</v>
      </c>
      <c r="X1065" s="3" t="s">
        <v>1371</v>
      </c>
      <c r="Y1065" s="23">
        <v>1120001</v>
      </c>
      <c r="Z1065" s="23">
        <v>115000</v>
      </c>
      <c r="AA1065" s="27" t="str">
        <f>IF($E1065=2,INDEX(Sheet2!Q:Q,MATCH($C1065,Sheet2!$A:$A,0)),IF(OR(N1065=3,N1065=8,N1065=13,,N1065=38),INDEX(Sheet2!$AC:$AC,MATCH($N1065,Sheet2!$AA:$AA,0))&amp;O1065,INDEX(Sheet2!$AC:$AC,MATCH($N1065,Sheet2!$AA:$AA,0))&amp;(O1065/10)&amp;"%"))</f>
        <v>觉醒后基础攻击力增加64</v>
      </c>
    </row>
    <row r="1066" spans="1:27">
      <c r="A1066" s="23" t="s">
        <v>53</v>
      </c>
      <c r="B1066" s="23">
        <f t="shared" si="59"/>
        <v>3525</v>
      </c>
      <c r="C1066" s="3">
        <v>35</v>
      </c>
      <c r="D1066" s="3">
        <v>25</v>
      </c>
      <c r="E1066" s="3">
        <f t="shared" si="56"/>
        <v>1</v>
      </c>
      <c r="F1066" s="3">
        <f>IF(AND($D1066=1,$E1066=1),VLOOKUP($C1066,Sheet2!$A:$J,3,0),IF($E1066=2,INDEX(Sheet2!G:G,MATCH($C1066,Sheet2!$A:$A,0)+2),F1065))</f>
        <v>3501</v>
      </c>
      <c r="G1066" s="3">
        <f>IF(AND($D1066=1,$E1066=1),VLOOKUP($C1066,Sheet2!$A:$J,4,0),IF($E1066=2,INDEX(Sheet2!H:H,MATCH($C1066,Sheet2!$A:$A,0)+2),G1065))</f>
        <v>3502</v>
      </c>
      <c r="H1066" s="3">
        <f>IF(AND($D1066=1,$E1066=1),VLOOKUP($C1066,Sheet2!$A:$J,5,0),IF($E1066=2,INDEX(Sheet2!I:I,MATCH($C1066,Sheet2!$A:$A,0)+2),H1065))</f>
        <v>3507</v>
      </c>
      <c r="I1066" s="3">
        <f>IF(AND($D1066=1,$E1066=1),VLOOKUP($C1066,Sheet2!$A:$J,6,0),IF($E1066=2,INDEX(Sheet2!J:J,MATCH($C1066,Sheet2!$A:$A,0)+2),I1065))</f>
        <v>0</v>
      </c>
      <c r="K1066" s="31">
        <v>0</v>
      </c>
      <c r="L1066" s="31">
        <v>0</v>
      </c>
      <c r="M1066" s="31">
        <v>0</v>
      </c>
      <c r="N1066" s="27">
        <f>VLOOKUP(B1066,Sheet5!$D:$G,3,0)</f>
        <v>13</v>
      </c>
      <c r="O1066" s="27">
        <f>VLOOKUP(B1066,Sheet5!$D:$G,4,0)</f>
        <v>84</v>
      </c>
      <c r="P1066" s="27" t="s">
        <v>57</v>
      </c>
      <c r="Q1066" s="27">
        <f>IFERROR(VLOOKUP(R1066,Sheet2!V:X,3,FALSE),VLOOKUP(B1066,Sheet5!D:H,5,0))</f>
        <v>340020004</v>
      </c>
      <c r="R1066" s="27" t="str">
        <f>IF(E1066=2,INDEX(Sheet2!P:P,MATCH(C1066,Sheet2!A:A,0)),INDEX(Sheet2!AB:AB,MATCH(N1066,Sheet2!AA:AA,0)))</f>
        <v>防御强化</v>
      </c>
      <c r="S1066" s="27" t="str">
        <f>IF($E1066=2,INDEX(Sheet2!Q:Q,MATCH($C1066,Sheet2!$A:$A,0)),IF(OR(N1066=3,N1066=8,N1066=13,,N1066=38),INDEX(Sheet2!$AC:$AC,MATCH($N1066,Sheet2!$AA:$AA,0))&amp;O1066,INDEX(Sheet2!$AC:$AC,MATCH($N1066,Sheet2!$AA:$AA,0))&amp;(O1066/10)&amp;"%"))</f>
        <v>觉醒后基础防御力增加84</v>
      </c>
      <c r="T1066" s="3" t="str">
        <f>INDEX(Sheet6!G:G,MATCH(B1066,Sheet6!A:A,0))</f>
        <v>1210009,17|1430003,36</v>
      </c>
      <c r="U1066" s="3">
        <v>1120001</v>
      </c>
      <c r="V1066" s="3">
        <f>INDEX(Sheet6!H:H,MATCH(B1066,Sheet6!A:A,0))</f>
        <v>53750</v>
      </c>
      <c r="W1066" s="23">
        <v>0</v>
      </c>
      <c r="X1066" s="3" t="s">
        <v>1372</v>
      </c>
      <c r="Y1066" s="23">
        <v>1120001</v>
      </c>
      <c r="Z1066" s="23">
        <v>172000</v>
      </c>
      <c r="AA1066" s="27" t="str">
        <f>IF($E1066=2,INDEX(Sheet2!Q:Q,MATCH($C1066,Sheet2!$A:$A,0)),IF(OR(N1066=3,N1066=8,N1066=13,,N1066=38),INDEX(Sheet2!$AC:$AC,MATCH($N1066,Sheet2!$AA:$AA,0))&amp;O1066,INDEX(Sheet2!$AC:$AC,MATCH($N1066,Sheet2!$AA:$AA,0))&amp;(O1066/10)&amp;"%"))</f>
        <v>觉醒后基础防御力增加84</v>
      </c>
    </row>
    <row r="1067" spans="1:27">
      <c r="A1067" s="23" t="s">
        <v>53</v>
      </c>
      <c r="B1067" s="23">
        <f t="shared" si="59"/>
        <v>3526</v>
      </c>
      <c r="C1067" s="3">
        <v>35</v>
      </c>
      <c r="D1067" s="3">
        <v>26</v>
      </c>
      <c r="E1067" s="3">
        <f t="shared" si="56"/>
        <v>1</v>
      </c>
      <c r="F1067" s="3">
        <f>IF(AND($D1067=1,$E1067=1),VLOOKUP($C1067,Sheet2!$A:$J,3,0),IF($E1067=2,INDEX(Sheet2!G:G,MATCH($C1067,Sheet2!$A:$A,0)+2),F1066))</f>
        <v>3501</v>
      </c>
      <c r="G1067" s="3">
        <f>IF(AND($D1067=1,$E1067=1),VLOOKUP($C1067,Sheet2!$A:$J,4,0),IF($E1067=2,INDEX(Sheet2!H:H,MATCH($C1067,Sheet2!$A:$A,0)+2),G1066))</f>
        <v>3502</v>
      </c>
      <c r="H1067" s="3">
        <f>IF(AND($D1067=1,$E1067=1),VLOOKUP($C1067,Sheet2!$A:$J,5,0),IF($E1067=2,INDEX(Sheet2!I:I,MATCH($C1067,Sheet2!$A:$A,0)+2),H1066))</f>
        <v>3507</v>
      </c>
      <c r="I1067" s="3">
        <f>IF(AND($D1067=1,$E1067=1),VLOOKUP($C1067,Sheet2!$A:$J,6,0),IF($E1067=2,INDEX(Sheet2!J:J,MATCH($C1067,Sheet2!$A:$A,0)+2),I1066))</f>
        <v>0</v>
      </c>
      <c r="K1067" s="31">
        <v>0</v>
      </c>
      <c r="L1067" s="31">
        <v>0</v>
      </c>
      <c r="M1067" s="31">
        <v>0</v>
      </c>
      <c r="N1067" s="27">
        <f>VLOOKUP(B1067,Sheet5!$D:$G,3,0)</f>
        <v>3</v>
      </c>
      <c r="O1067" s="27">
        <f>VLOOKUP(B1067,Sheet5!$D:$G,4,0)</f>
        <v>768</v>
      </c>
      <c r="P1067" s="27" t="s">
        <v>58</v>
      </c>
      <c r="Q1067" s="27">
        <f>IFERROR(VLOOKUP(R1067,Sheet2!V:X,3,FALSE),VLOOKUP(B1067,Sheet5!D:H,5,0))</f>
        <v>340020010</v>
      </c>
      <c r="R1067" s="27" t="str">
        <f>IF(E1067=2,INDEX(Sheet2!P:P,MATCH(C1067,Sheet2!A:A,0)),INDEX(Sheet2!AB:AB,MATCH(N1067,Sheet2!AA:AA,0)))</f>
        <v>生命强化</v>
      </c>
      <c r="S1067" s="27" t="str">
        <f>IF($E1067=2,INDEX(Sheet2!Q:Q,MATCH($C1067,Sheet2!$A:$A,0)),IF(OR(N1067=3,N1067=8,N1067=13,,N1067=38),INDEX(Sheet2!$AC:$AC,MATCH($N1067,Sheet2!$AA:$AA,0))&amp;O1067,INDEX(Sheet2!$AC:$AC,MATCH($N1067,Sheet2!$AA:$AA,0))&amp;(O1067/10)&amp;"%"))</f>
        <v>觉醒后基础生命上限增加768</v>
      </c>
      <c r="T1067" s="3" t="str">
        <f>INDEX(Sheet6!G:G,MATCH(B1067,Sheet6!A:A,0))</f>
        <v>1210009,20|1430003,45</v>
      </c>
      <c r="U1067" s="3">
        <v>1120001</v>
      </c>
      <c r="V1067" s="3">
        <f>INDEX(Sheet6!H:H,MATCH(B1067,Sheet6!A:A,0))</f>
        <v>75000</v>
      </c>
      <c r="W1067" s="23">
        <v>0</v>
      </c>
      <c r="X1067" s="3" t="s">
        <v>1373</v>
      </c>
      <c r="Y1067" s="23">
        <v>1120001</v>
      </c>
      <c r="Z1067" s="23">
        <v>240000</v>
      </c>
      <c r="AA1067" s="27" t="str">
        <f>IF($E1067=2,INDEX(Sheet2!Q:Q,MATCH($C1067,Sheet2!$A:$A,0)),IF(OR(N1067=3,N1067=8,N1067=13,,N1067=38),INDEX(Sheet2!$AC:$AC,MATCH($N1067,Sheet2!$AA:$AA,0))&amp;O1067,INDEX(Sheet2!$AC:$AC,MATCH($N1067,Sheet2!$AA:$AA,0))&amp;(O1067/10)&amp;"%"))</f>
        <v>觉醒后基础生命上限增加768</v>
      </c>
    </row>
    <row r="1068" spans="1:27">
      <c r="A1068" s="23" t="s">
        <v>53</v>
      </c>
      <c r="B1068" s="23">
        <f t="shared" si="59"/>
        <v>3527</v>
      </c>
      <c r="C1068" s="3">
        <v>35</v>
      </c>
      <c r="D1068" s="3">
        <v>27</v>
      </c>
      <c r="E1068" s="3">
        <f t="shared" si="56"/>
        <v>1</v>
      </c>
      <c r="F1068" s="3">
        <f>IF(AND($D1068=1,$E1068=1),VLOOKUP($C1068,Sheet2!$A:$J,3,0),IF($E1068=2,INDEX(Sheet2!G:G,MATCH($C1068,Sheet2!$A:$A,0)+2),F1067))</f>
        <v>3501</v>
      </c>
      <c r="G1068" s="3">
        <f>IF(AND($D1068=1,$E1068=1),VLOOKUP($C1068,Sheet2!$A:$J,4,0),IF($E1068=2,INDEX(Sheet2!H:H,MATCH($C1068,Sheet2!$A:$A,0)+2),G1067))</f>
        <v>3502</v>
      </c>
      <c r="H1068" s="3">
        <f>IF(AND($D1068=1,$E1068=1),VLOOKUP($C1068,Sheet2!$A:$J,5,0),IF($E1068=2,INDEX(Sheet2!I:I,MATCH($C1068,Sheet2!$A:$A,0)+2),H1067))</f>
        <v>3507</v>
      </c>
      <c r="I1068" s="3">
        <f>IF(AND($D1068=1,$E1068=1),VLOOKUP($C1068,Sheet2!$A:$J,6,0),IF($E1068=2,INDEX(Sheet2!J:J,MATCH($C1068,Sheet2!$A:$A,0)+2),I1067))</f>
        <v>0</v>
      </c>
      <c r="K1068" s="31">
        <v>0</v>
      </c>
      <c r="L1068" s="31">
        <v>0</v>
      </c>
      <c r="M1068" s="31">
        <v>0</v>
      </c>
      <c r="N1068" s="27">
        <f>VLOOKUP(B1068,Sheet5!$D:$G,3,0)</f>
        <v>8</v>
      </c>
      <c r="O1068" s="27">
        <f>VLOOKUP(B1068,Sheet5!$D:$G,4,0)</f>
        <v>128</v>
      </c>
      <c r="P1068" s="27" t="s">
        <v>59</v>
      </c>
      <c r="Q1068" s="27">
        <f>IFERROR(VLOOKUP(R1068,Sheet2!V:X,3,FALSE),VLOOKUP(B1068,Sheet5!D:H,5,0))</f>
        <v>340020007</v>
      </c>
      <c r="R1068" s="27" t="str">
        <f>IF(E1068=2,INDEX(Sheet2!P:P,MATCH(C1068,Sheet2!A:A,0)),INDEX(Sheet2!AB:AB,MATCH(N1068,Sheet2!AA:AA,0)))</f>
        <v>攻击强化</v>
      </c>
      <c r="S1068" s="27" t="str">
        <f>IF($E1068=2,INDEX(Sheet2!Q:Q,MATCH($C1068,Sheet2!$A:$A,0)),IF(OR(N1068=3,N1068=8,N1068=13,,N1068=38),INDEX(Sheet2!$AC:$AC,MATCH($N1068,Sheet2!$AA:$AA,0))&amp;O1068,INDEX(Sheet2!$AC:$AC,MATCH($N1068,Sheet2!$AA:$AA,0))&amp;(O1068/10)&amp;"%"))</f>
        <v>觉醒后基础攻击力增加128</v>
      </c>
      <c r="T1068" s="3" t="str">
        <f>INDEX(Sheet6!G:G,MATCH(B1068,Sheet6!A:A,0))</f>
        <v>1210009,23|1430003,54</v>
      </c>
      <c r="U1068" s="3">
        <v>1120001</v>
      </c>
      <c r="V1068" s="3">
        <f>INDEX(Sheet6!H:H,MATCH(B1068,Sheet6!A:A,0))</f>
        <v>103000</v>
      </c>
      <c r="W1068" s="23">
        <v>0</v>
      </c>
      <c r="X1068" s="3" t="s">
        <v>1374</v>
      </c>
      <c r="Y1068" s="23">
        <v>1120001</v>
      </c>
      <c r="Z1068" s="23">
        <v>329000</v>
      </c>
      <c r="AA1068" s="27" t="str">
        <f>IF($E1068=2,INDEX(Sheet2!Q:Q,MATCH($C1068,Sheet2!$A:$A,0)),IF(OR(N1068=3,N1068=8,N1068=13,,N1068=38),INDEX(Sheet2!$AC:$AC,MATCH($N1068,Sheet2!$AA:$AA,0))&amp;O1068,INDEX(Sheet2!$AC:$AC,MATCH($N1068,Sheet2!$AA:$AA,0))&amp;(O1068/10)&amp;"%"))</f>
        <v>觉醒后基础攻击力增加128</v>
      </c>
    </row>
    <row r="1069" spans="1:27">
      <c r="A1069" s="23" t="s">
        <v>53</v>
      </c>
      <c r="B1069" s="23">
        <f t="shared" si="59"/>
        <v>3528</v>
      </c>
      <c r="C1069" s="3">
        <v>35</v>
      </c>
      <c r="D1069" s="3">
        <v>28</v>
      </c>
      <c r="E1069" s="3">
        <f t="shared" si="56"/>
        <v>1</v>
      </c>
      <c r="F1069" s="3">
        <f>IF(AND($D1069=1,$E1069=1),VLOOKUP($C1069,Sheet2!$A:$J,3,0),IF($E1069=2,INDEX(Sheet2!G:G,MATCH($C1069,Sheet2!$A:$A,0)+3),F1068))</f>
        <v>3501</v>
      </c>
      <c r="G1069" s="3">
        <f>IF(AND($D1069=1,$E1069=1),VLOOKUP($C1069,Sheet2!$A:$J,4,0),IF($E1069=2,INDEX(Sheet2!H:H,MATCH($C1069,Sheet2!$A:$A,0)+3),G1068))</f>
        <v>3502</v>
      </c>
      <c r="H1069" s="3">
        <f>IF(AND($D1069=1,$E1069=1),VLOOKUP($C1069,Sheet2!$A:$J,5,0),IF($E1069=2,INDEX(Sheet2!I:I,MATCH($C1069,Sheet2!$A:$A,0)+3),H1068))</f>
        <v>3507</v>
      </c>
      <c r="I1069" s="3">
        <f>IF(AND($D1069=1,$E1069=1),VLOOKUP($C1069,Sheet2!$A:$J,6,0),IF($E1069=2,INDEX(Sheet2!J:J,MATCH($C1069,Sheet2!$A:$A,0)+3),I1068))</f>
        <v>0</v>
      </c>
      <c r="K1069" s="31">
        <v>0</v>
      </c>
      <c r="L1069" s="31">
        <v>0</v>
      </c>
      <c r="M1069" s="31">
        <v>0</v>
      </c>
      <c r="N1069" s="27">
        <f>VLOOKUP(B1069,Sheet5!$D:$G,3,0)</f>
        <v>4</v>
      </c>
      <c r="O1069" s="27">
        <f>VLOOKUP(B1069,Sheet5!$D:$G,4,0)</f>
        <v>50</v>
      </c>
      <c r="P1069" s="27" t="s">
        <v>60</v>
      </c>
      <c r="Q1069" s="27">
        <f>IFERROR(VLOOKUP(R1069,Sheet2!V:X,3,FALSE),VLOOKUP(B1069,Sheet5!D:H,5,0))</f>
        <v>340020010</v>
      </c>
      <c r="R1069" s="27" t="str">
        <f>IF(E1069=2,INDEX(Sheet2!P:P,MATCH(C1069,Sheet2!A:A,0)+3),INDEX(Sheet2!AB:AB,MATCH(N1069,Sheet2!AA:AA,0)))</f>
        <v>生命强化</v>
      </c>
      <c r="S1069" s="27" t="str">
        <f>IF($E1069=2,INDEX(Sheet2!Q:Q,MATCH($C1069,Sheet2!$A:$A,0)+3),IF(OR(N1069=3,N1069=8,N1069=13,,N1069=38),INDEX(Sheet2!$AC:$AC,MATCH($N1069,Sheet2!$AA:$AA,0))&amp;O1069,INDEX(Sheet2!$AC:$AC,MATCH($N1069,Sheet2!$AA:$AA,0))&amp;(O1069/10)&amp;"%"))</f>
        <v>觉醒后基础生命上限增加5%</v>
      </c>
      <c r="T1069" s="3" t="str">
        <f>INDEX(Sheet6!G:G,MATCH(B1069,Sheet6!A:A,0))</f>
        <v>1430005,9</v>
      </c>
      <c r="U1069" s="3">
        <v>1120001</v>
      </c>
      <c r="V1069" s="3">
        <f>INDEX(Sheet6!H:H,MATCH(B1069,Sheet6!A:A,0))</f>
        <v>139000</v>
      </c>
      <c r="W1069" s="23">
        <v>0</v>
      </c>
      <c r="X1069" s="3" t="s">
        <v>1326</v>
      </c>
      <c r="Y1069" s="23">
        <v>1120001</v>
      </c>
      <c r="Z1069" s="23">
        <v>444000</v>
      </c>
      <c r="AA1069" s="27" t="str">
        <f>IF($E1069=2,INDEX(Sheet2!Q:Q,MATCH($C1069,Sheet2!$A:$A,0)+3),IF(OR(N1069=3,N1069=8,N1069=13,,N1069=38),INDEX(Sheet2!$AC:$AC,MATCH($N1069,Sheet2!$AA:$AA,0))&amp;O1069,INDEX(Sheet2!$AC:$AC,MATCH($N1069,Sheet2!$AA:$AA,0))&amp;(O1069/10)&amp;"%"))</f>
        <v>觉醒后基础生命上限增加5%</v>
      </c>
    </row>
    <row r="1070" spans="1:27">
      <c r="A1070" s="23" t="s">
        <v>53</v>
      </c>
      <c r="B1070" s="23">
        <f t="shared" si="55"/>
        <v>3401</v>
      </c>
      <c r="C1070" s="3">
        <v>34</v>
      </c>
      <c r="D1070" s="3">
        <v>1</v>
      </c>
      <c r="E1070" s="3">
        <f t="shared" si="56"/>
        <v>1</v>
      </c>
      <c r="F1070" s="3">
        <f>IF(AND($D1070=1,$E1070=1),VLOOKUP($C1070,Sheet2!$A:$J,3,0),IF($E1070=2,INDEX(Sheet2!G:G,MATCH($C1070,Sheet2!$A:$A,0)),F1069))</f>
        <v>3401</v>
      </c>
      <c r="G1070" s="3">
        <f>IF(AND($D1070=1,$E1070=1),VLOOKUP($C1070,Sheet2!$A:$J,4,0),IF($E1070=2,INDEX(Sheet2!H:H,MATCH($C1070,Sheet2!$A:$A,0)),G1069))</f>
        <v>0</v>
      </c>
      <c r="H1070" s="3">
        <f>IF(AND($D1070=1,$E1070=1),VLOOKUP($C1070,Sheet2!$A:$J,5,0),IF($E1070=2,INDEX(Sheet2!I:I,MATCH($C1070,Sheet2!$A:$A,0)),H1069))</f>
        <v>3403</v>
      </c>
      <c r="I1070" s="3">
        <f>IF(AND($D1070=1,$E1070=1),VLOOKUP($C1070,Sheet2!$A:$J,6,0),IF($E1070=2,INDEX(Sheet2!J:J,MATCH($C1070,Sheet2!$A:$A,0)),I1069))</f>
        <v>0</v>
      </c>
      <c r="K1070" s="31">
        <v>0</v>
      </c>
      <c r="L1070" s="31">
        <v>0</v>
      </c>
      <c r="M1070" s="31">
        <v>0</v>
      </c>
      <c r="N1070" s="27">
        <f>VLOOKUP(B1070,Sheet5!$D:$G,3,0)</f>
        <v>13</v>
      </c>
      <c r="O1070" s="27">
        <f>VLOOKUP(B1070,Sheet5!$D:$G,4,0)</f>
        <v>42</v>
      </c>
      <c r="P1070" s="27" t="s">
        <v>54</v>
      </c>
      <c r="Q1070" s="27">
        <f>IFERROR(VLOOKUP(R1070,Sheet2!V:X,3,FALSE),VLOOKUP(B1070,Sheet5!D:H,5,0))</f>
        <v>340020005</v>
      </c>
      <c r="R1070" s="27" t="str">
        <f>IF($E1070=2,INDEX(Sheet2!P:P,MATCH($C1070,Sheet2!$A:$A,0)),INDEX(Sheet2!$AB:$AB,MATCH($N1070,Sheet2!$AA:$AA,0)))</f>
        <v>防御强化</v>
      </c>
      <c r="S1070" s="27" t="str">
        <f>IF($E1070=2,INDEX(Sheet2!Q:Q,MATCH($C1070,Sheet2!$A:$A,0)),IF(OR(N1070=3,N1070=8,N1070=13,,N1070=38),INDEX(Sheet2!$AC:$AC,MATCH($N1070,Sheet2!$AA:$AA,0))&amp;O1070,INDEX(Sheet2!$AC:$AC,MATCH($N1070,Sheet2!$AA:$AA,0))&amp;(O1070/10)&amp;"%"))</f>
        <v>觉醒后基础防御力增加42</v>
      </c>
      <c r="T1070" s="3" t="str">
        <f>INDEX(Sheet6!G:G,MATCH(B1070,Sheet6!A:A,0))</f>
        <v>1210002,24</v>
      </c>
      <c r="U1070" s="3">
        <v>1120001</v>
      </c>
      <c r="V1070" s="3">
        <f>INDEX(Sheet6!H:H,MATCH(B1070,Sheet6!A:A,0))</f>
        <v>8300</v>
      </c>
      <c r="W1070" s="23">
        <v>0</v>
      </c>
      <c r="X1070" s="3" t="str">
        <f>VLOOKUP(B1070,Sheet4!A:N,14,FALSE)</f>
        <v>1210001,4|1210002,8|1210003,4</v>
      </c>
      <c r="Y1070" s="23">
        <v>1120001</v>
      </c>
      <c r="Z1070" s="23">
        <f t="shared" si="57"/>
        <v>83000</v>
      </c>
      <c r="AA1070" s="27" t="str">
        <f>IF($E1070=2,INDEX(Sheet2!Q:Q,MATCH($C1070,Sheet2!$A:$A,0)),IF(OR(N1070=3,N1070=8,N1070=13,,N1070=38),INDEX(Sheet2!$AC:$AC,MATCH($N1070,Sheet2!$AA:$AA,0))&amp;O1070,INDEX(Sheet2!$AC:$AC,MATCH($N1070,Sheet2!$AA:$AA,0))&amp;(O1070/10)&amp;"%"))</f>
        <v>觉醒后基础防御力增加42</v>
      </c>
    </row>
    <row r="1071" spans="1:27">
      <c r="A1071" s="23" t="s">
        <v>53</v>
      </c>
      <c r="B1071" s="23">
        <f t="shared" si="55"/>
        <v>3402</v>
      </c>
      <c r="C1071" s="3">
        <v>34</v>
      </c>
      <c r="D1071" s="3">
        <v>2</v>
      </c>
      <c r="E1071" s="3">
        <f t="shared" si="56"/>
        <v>1</v>
      </c>
      <c r="F1071" s="3">
        <f>IF(AND($D1071=1,$E1071=1),VLOOKUP($C1071,Sheet2!$A:$J,3,0),IF($E1071=2,INDEX(Sheet2!G:G,MATCH($C1071,Sheet2!$A:$A,0)),F1070))</f>
        <v>3401</v>
      </c>
      <c r="G1071" s="3">
        <f>IF(AND($D1071=1,$E1071=1),VLOOKUP($C1071,Sheet2!$A:$J,4,0),IF($E1071=2,INDEX(Sheet2!H:H,MATCH($C1071,Sheet2!$A:$A,0)),G1070))</f>
        <v>0</v>
      </c>
      <c r="H1071" s="3">
        <f>IF(AND($D1071=1,$E1071=1),VLOOKUP($C1071,Sheet2!$A:$J,5,0),IF($E1071=2,INDEX(Sheet2!I:I,MATCH($C1071,Sheet2!$A:$A,0)),H1070))</f>
        <v>3403</v>
      </c>
      <c r="I1071" s="3">
        <f>IF(AND($D1071=1,$E1071=1),VLOOKUP($C1071,Sheet2!$A:$J,6,0),IF($E1071=2,INDEX(Sheet2!J:J,MATCH($C1071,Sheet2!$A:$A,0)),I1070))</f>
        <v>0</v>
      </c>
      <c r="K1071" s="31">
        <v>0</v>
      </c>
      <c r="L1071" s="31">
        <v>0</v>
      </c>
      <c r="M1071" s="31">
        <v>0</v>
      </c>
      <c r="N1071" s="27">
        <f>VLOOKUP(B1071,Sheet5!$D:$G,3,0)</f>
        <v>3</v>
      </c>
      <c r="O1071" s="27">
        <f>VLOOKUP(B1071,Sheet5!$D:$G,4,0)</f>
        <v>384</v>
      </c>
      <c r="P1071" s="27" t="s">
        <v>55</v>
      </c>
      <c r="Q1071" s="27">
        <f>IFERROR(VLOOKUP(R1071,Sheet2!V:X,3,FALSE),VLOOKUP(B1071,Sheet5!D:H,5,0))</f>
        <v>340020009</v>
      </c>
      <c r="R1071" s="27" t="str">
        <f>IF(E1071=2,INDEX(Sheet2!P:P,MATCH(C1071,Sheet2!A:A,0)),INDEX(Sheet2!AB:AB,MATCH(N1071,Sheet2!AA:AA,0)))</f>
        <v>生命强化</v>
      </c>
      <c r="S1071" s="27" t="str">
        <f>IF($E1071=2,INDEX(Sheet2!Q:Q,MATCH($C1071,Sheet2!$A:$A,0)),IF(OR(N1071=3,N1071=8,N1071=13,,N1071=38),INDEX(Sheet2!$AC:$AC,MATCH($N1071,Sheet2!$AA:$AA,0))&amp;O1071,INDEX(Sheet2!$AC:$AC,MATCH($N1071,Sheet2!$AA:$AA,0))&amp;(O1071/10)&amp;"%"))</f>
        <v>觉醒后基础生命上限增加384</v>
      </c>
      <c r="T1071" s="3" t="str">
        <f>INDEX(Sheet6!G:G,MATCH(B1071,Sheet6!A:A,0))</f>
        <v>1210002,32</v>
      </c>
      <c r="U1071" s="3">
        <v>1120001</v>
      </c>
      <c r="V1071" s="3">
        <f>INDEX(Sheet6!H:H,MATCH(B1071,Sheet6!A:A,0))</f>
        <v>9600</v>
      </c>
      <c r="W1071" s="23">
        <v>0</v>
      </c>
      <c r="X1071" s="3" t="str">
        <f>VLOOKUP(B1071,Sheet4!A:N,14,FALSE)</f>
        <v>1210001,10|1210002,20|1210003,10</v>
      </c>
      <c r="Y1071" s="23">
        <v>1120001</v>
      </c>
      <c r="Z1071" s="23">
        <f t="shared" si="57"/>
        <v>96000</v>
      </c>
      <c r="AA1071" s="27" t="str">
        <f>IF($E1071=2,INDEX(Sheet2!Q:Q,MATCH($C1071,Sheet2!$A:$A,0)),IF(OR(N1071=3,N1071=8,N1071=13,,N1071=38),INDEX(Sheet2!$AC:$AC,MATCH($N1071,Sheet2!$AA:$AA,0))&amp;O1071,INDEX(Sheet2!$AC:$AC,MATCH($N1071,Sheet2!$AA:$AA,0))&amp;(O1071/10)&amp;"%"))</f>
        <v>觉醒后基础生命上限增加384</v>
      </c>
    </row>
    <row r="1072" spans="1:27">
      <c r="A1072" s="23" t="s">
        <v>53</v>
      </c>
      <c r="B1072" s="23">
        <f t="shared" si="55"/>
        <v>3403</v>
      </c>
      <c r="C1072" s="3">
        <v>34</v>
      </c>
      <c r="D1072" s="3">
        <v>3</v>
      </c>
      <c r="E1072" s="3">
        <f t="shared" si="56"/>
        <v>1</v>
      </c>
      <c r="F1072" s="3">
        <f>IF(AND($D1072=1,$E1072=1),VLOOKUP($C1072,Sheet2!$A:$J,3,0),IF($E1072=2,INDEX(Sheet2!G:G,MATCH($C1072,Sheet2!$A:$A,0)),F1071))</f>
        <v>3401</v>
      </c>
      <c r="G1072" s="3">
        <f>IF(AND($D1072=1,$E1072=1),VLOOKUP($C1072,Sheet2!$A:$J,4,0),IF($E1072=2,INDEX(Sheet2!H:H,MATCH($C1072,Sheet2!$A:$A,0)),G1071))</f>
        <v>0</v>
      </c>
      <c r="H1072" s="3">
        <f>IF(AND($D1072=1,$E1072=1),VLOOKUP($C1072,Sheet2!$A:$J,5,0),IF($E1072=2,INDEX(Sheet2!I:I,MATCH($C1072,Sheet2!$A:$A,0)),H1071))</f>
        <v>3403</v>
      </c>
      <c r="I1072" s="3">
        <f>IF(AND($D1072=1,$E1072=1),VLOOKUP($C1072,Sheet2!$A:$J,6,0),IF($E1072=2,INDEX(Sheet2!J:J,MATCH($C1072,Sheet2!$A:$A,0)),I1071))</f>
        <v>0</v>
      </c>
      <c r="K1072" s="31">
        <v>0</v>
      </c>
      <c r="L1072" s="31">
        <v>0</v>
      </c>
      <c r="M1072" s="31">
        <v>0</v>
      </c>
      <c r="N1072" s="27">
        <f>VLOOKUP(B1072,Sheet5!$D:$G,3,0)</f>
        <v>38</v>
      </c>
      <c r="O1072" s="27">
        <f>VLOOKUP(B1072,Sheet5!$D:$G,4,0)</f>
        <v>10</v>
      </c>
      <c r="P1072" s="27" t="s">
        <v>56</v>
      </c>
      <c r="Q1072" s="27">
        <f>IFERROR(VLOOKUP(R1072,Sheet2!V:X,3,FALSE),VLOOKUP(B1072,Sheet5!D:H,5,0))</f>
        <v>340020011</v>
      </c>
      <c r="R1072" s="27" t="str">
        <f>IF(E1072=2,INDEX(Sheet2!P:P,MATCH(C1072,Sheet2!A:A,0)),INDEX(Sheet2!AB:AB,MATCH(N1072,Sheet2!AA:AA,0)))</f>
        <v>速度强化</v>
      </c>
      <c r="S1072" s="27" t="str">
        <f>IF($E1072=2,INDEX(Sheet2!Q:Q,MATCH($C1072,Sheet2!$A:$A,0)),IF(OR(N1072=3,N1072=8,N1072=13,,N1072=38),INDEX(Sheet2!$AC:$AC,MATCH($N1072,Sheet2!$AA:$AA,0))&amp;O1072,INDEX(Sheet2!$AC:$AC,MATCH($N1072,Sheet2!$AA:$AA,0))&amp;(O1072/10)&amp;"%"))</f>
        <v>觉醒后基础速度增加10</v>
      </c>
      <c r="T1072" s="3" t="str">
        <f>INDEX(Sheet6!G:G,MATCH(B1072,Sheet6!A:A,0))</f>
        <v>1210002,40</v>
      </c>
      <c r="U1072" s="3">
        <v>1120001</v>
      </c>
      <c r="V1072" s="3">
        <f>INDEX(Sheet6!H:H,MATCH(B1072,Sheet6!A:A,0))</f>
        <v>14400</v>
      </c>
      <c r="W1072" s="23">
        <v>0</v>
      </c>
      <c r="X1072" s="3" t="str">
        <f>VLOOKUP(B1072,Sheet4!A:N,14,FALSE)</f>
        <v>1210001,18|1210002,36|1210003,18</v>
      </c>
      <c r="Y1072" s="23">
        <v>1120001</v>
      </c>
      <c r="Z1072" s="23">
        <f t="shared" si="57"/>
        <v>144000</v>
      </c>
      <c r="AA1072" s="27" t="str">
        <f>IF($E1072=2,INDEX(Sheet2!Q:Q,MATCH($C1072,Sheet2!$A:$A,0)),IF(OR(N1072=3,N1072=8,N1072=13,,N1072=38),INDEX(Sheet2!$AC:$AC,MATCH($N1072,Sheet2!$AA:$AA,0))&amp;O1072,INDEX(Sheet2!$AC:$AC,MATCH($N1072,Sheet2!$AA:$AA,0))&amp;(O1072/10)&amp;"%"))</f>
        <v>觉醒后基础速度增加10</v>
      </c>
    </row>
    <row r="1073" spans="1:27">
      <c r="A1073" s="23" t="s">
        <v>53</v>
      </c>
      <c r="B1073" s="23">
        <f t="shared" si="55"/>
        <v>3404</v>
      </c>
      <c r="C1073" s="3">
        <v>34</v>
      </c>
      <c r="D1073" s="3">
        <v>4</v>
      </c>
      <c r="E1073" s="3">
        <f t="shared" si="56"/>
        <v>1</v>
      </c>
      <c r="F1073" s="3">
        <f>IF(AND($D1073=1,$E1073=1),VLOOKUP($C1073,Sheet2!$A:$J,3,0),IF($E1073=2,INDEX(Sheet2!G:G,MATCH($C1073,Sheet2!$A:$A,0)),F1072))</f>
        <v>3401</v>
      </c>
      <c r="G1073" s="3">
        <f>IF(AND($D1073=1,$E1073=1),VLOOKUP($C1073,Sheet2!$A:$J,4,0),IF($E1073=2,INDEX(Sheet2!H:H,MATCH($C1073,Sheet2!$A:$A,0)),G1072))</f>
        <v>0</v>
      </c>
      <c r="H1073" s="3">
        <f>IF(AND($D1073=1,$E1073=1),VLOOKUP($C1073,Sheet2!$A:$J,5,0),IF($E1073=2,INDEX(Sheet2!I:I,MATCH($C1073,Sheet2!$A:$A,0)),H1072))</f>
        <v>3403</v>
      </c>
      <c r="I1073" s="3">
        <f>IF(AND($D1073=1,$E1073=1),VLOOKUP($C1073,Sheet2!$A:$J,6,0),IF($E1073=2,INDEX(Sheet2!J:J,MATCH($C1073,Sheet2!$A:$A,0)),I1072))</f>
        <v>0</v>
      </c>
      <c r="K1073" s="31">
        <v>0</v>
      </c>
      <c r="L1073" s="31">
        <v>0</v>
      </c>
      <c r="M1073" s="31">
        <v>0</v>
      </c>
      <c r="N1073" s="27">
        <f>VLOOKUP(B1073,Sheet5!$D:$G,3,0)</f>
        <v>33</v>
      </c>
      <c r="O1073" s="27">
        <f>VLOOKUP(B1073,Sheet5!$D:$G,4,0)</f>
        <v>32</v>
      </c>
      <c r="P1073" s="27" t="s">
        <v>57</v>
      </c>
      <c r="Q1073" s="27">
        <f>IFERROR(VLOOKUP(R1073,Sheet2!V:X,3,FALSE),VLOOKUP(B1073,Sheet5!D:H,5,0))</f>
        <v>340020003</v>
      </c>
      <c r="R1073" s="27" t="str">
        <f>IF(E1073=2,INDEX(Sheet2!P:P,MATCH(C1073,Sheet2!A:A,0)),INDEX(Sheet2!AB:AB,MATCH(N1073,Sheet2!AA:AA,0)))</f>
        <v>抵抗强化</v>
      </c>
      <c r="S1073" s="27" t="str">
        <f>IF($E1073=2,INDEX(Sheet2!Q:Q,MATCH($C1073,Sheet2!$A:$A,0)),IF(OR(N1073=3,N1073=8,N1073=13,,N1073=38),INDEX(Sheet2!$AC:$AC,MATCH($N1073,Sheet2!$AA:$AA,0))&amp;O1073,INDEX(Sheet2!$AC:$AC,MATCH($N1073,Sheet2!$AA:$AA,0))&amp;(O1073/10)&amp;"%"))</f>
        <v>觉醒后基础效果抵抗增加3.2%</v>
      </c>
      <c r="T1073" s="3" t="str">
        <f>INDEX(Sheet6!G:G,MATCH(B1073,Sheet6!A:A,0))</f>
        <v>1210005,20</v>
      </c>
      <c r="U1073" s="3">
        <v>1120001</v>
      </c>
      <c r="V1073" s="3">
        <f>INDEX(Sheet6!H:H,MATCH(B1073,Sheet6!A:A,0))</f>
        <v>21500</v>
      </c>
      <c r="W1073" s="23">
        <v>0</v>
      </c>
      <c r="X1073" s="3" t="str">
        <f>VLOOKUP(B1073,Sheet4!A:N,14,FALSE)</f>
        <v>1210001,28|1210002,56|1210003,28</v>
      </c>
      <c r="Y1073" s="23">
        <v>1120001</v>
      </c>
      <c r="Z1073" s="23">
        <f t="shared" si="57"/>
        <v>215000</v>
      </c>
      <c r="AA1073" s="27" t="str">
        <f>IF($E1073=2,INDEX(Sheet2!Q:Q,MATCH($C1073,Sheet2!$A:$A,0)),IF(OR(N1073=3,N1073=8,N1073=13,,N1073=38),INDEX(Sheet2!$AC:$AC,MATCH($N1073,Sheet2!$AA:$AA,0))&amp;O1073,INDEX(Sheet2!$AC:$AC,MATCH($N1073,Sheet2!$AA:$AA,0))&amp;(O1073/10)&amp;"%"))</f>
        <v>觉醒后基础效果抵抗增加3.2%</v>
      </c>
    </row>
    <row r="1074" spans="1:27">
      <c r="A1074" s="23" t="s">
        <v>53</v>
      </c>
      <c r="B1074" s="23">
        <f t="shared" si="55"/>
        <v>3405</v>
      </c>
      <c r="C1074" s="3">
        <v>34</v>
      </c>
      <c r="D1074" s="3">
        <v>5</v>
      </c>
      <c r="E1074" s="3">
        <f t="shared" si="56"/>
        <v>1</v>
      </c>
      <c r="F1074" s="3">
        <f>IF(AND($D1074=1,$E1074=1),VLOOKUP($C1074,Sheet2!$A:$J,3,0),IF($E1074=2,INDEX(Sheet2!G:G,MATCH($C1074,Sheet2!$A:$A,0)),F1073))</f>
        <v>3401</v>
      </c>
      <c r="G1074" s="3">
        <f>IF(AND($D1074=1,$E1074=1),VLOOKUP($C1074,Sheet2!$A:$J,4,0),IF($E1074=2,INDEX(Sheet2!H:H,MATCH($C1074,Sheet2!$A:$A,0)),G1073))</f>
        <v>0</v>
      </c>
      <c r="H1074" s="3">
        <f>IF(AND($D1074=1,$E1074=1),VLOOKUP($C1074,Sheet2!$A:$J,5,0),IF($E1074=2,INDEX(Sheet2!I:I,MATCH($C1074,Sheet2!$A:$A,0)),H1073))</f>
        <v>3403</v>
      </c>
      <c r="I1074" s="3">
        <f>IF(AND($D1074=1,$E1074=1),VLOOKUP($C1074,Sheet2!$A:$J,6,0),IF($E1074=2,INDEX(Sheet2!J:J,MATCH($C1074,Sheet2!$A:$A,0)),I1073))</f>
        <v>0</v>
      </c>
      <c r="K1074" s="31">
        <v>0</v>
      </c>
      <c r="L1074" s="31">
        <v>0</v>
      </c>
      <c r="M1074" s="31">
        <v>0</v>
      </c>
      <c r="N1074" s="27">
        <f>VLOOKUP(B1074,Sheet5!$D:$G,3,0)</f>
        <v>13</v>
      </c>
      <c r="O1074" s="27">
        <f>VLOOKUP(B1074,Sheet5!$D:$G,4,0)</f>
        <v>84</v>
      </c>
      <c r="P1074" s="27" t="s">
        <v>58</v>
      </c>
      <c r="Q1074" s="27">
        <f>IFERROR(VLOOKUP(R1074,Sheet2!V:X,3,FALSE),VLOOKUP(B1074,Sheet5!D:H,5,0))</f>
        <v>340020004</v>
      </c>
      <c r="R1074" s="27" t="str">
        <f>IF(E1074=2,INDEX(Sheet2!P:P,MATCH(C1074,Sheet2!A:A,0)),INDEX(Sheet2!AB:AB,MATCH(N1074,Sheet2!AA:AA,0)))</f>
        <v>防御强化</v>
      </c>
      <c r="S1074" s="27" t="str">
        <f>IF($E1074=2,INDEX(Sheet2!Q:Q,MATCH($C1074,Sheet2!$A:$A,0)),IF(OR(N1074=3,N1074=8,N1074=13,,N1074=38),INDEX(Sheet2!$AC:$AC,MATCH($N1074,Sheet2!$AA:$AA,0))&amp;O1074,INDEX(Sheet2!$AC:$AC,MATCH($N1074,Sheet2!$AA:$AA,0))&amp;(O1074/10)&amp;"%"))</f>
        <v>觉醒后基础防御力增加84</v>
      </c>
      <c r="T1074" s="3" t="str">
        <f>INDEX(Sheet6!G:G,MATCH(B1074,Sheet6!A:A,0))</f>
        <v>1210005,24</v>
      </c>
      <c r="U1074" s="3">
        <v>1120001</v>
      </c>
      <c r="V1074" s="3">
        <f>INDEX(Sheet6!H:H,MATCH(B1074,Sheet6!A:A,0))</f>
        <v>30000</v>
      </c>
      <c r="W1074" s="23">
        <v>0</v>
      </c>
      <c r="X1074" s="3" t="str">
        <f>VLOOKUP(B1074,Sheet4!A:N,14,FALSE)</f>
        <v>1210001,40|1210002,80|1210003,40</v>
      </c>
      <c r="Y1074" s="23">
        <v>1120001</v>
      </c>
      <c r="Z1074" s="23">
        <f t="shared" si="57"/>
        <v>300000</v>
      </c>
      <c r="AA1074" s="27" t="str">
        <f>IF($E1074=2,INDEX(Sheet2!Q:Q,MATCH($C1074,Sheet2!$A:$A,0)),IF(OR(N1074=3,N1074=8,N1074=13,,N1074=38),INDEX(Sheet2!$AC:$AC,MATCH($N1074,Sheet2!$AA:$AA,0))&amp;O1074,INDEX(Sheet2!$AC:$AC,MATCH($N1074,Sheet2!$AA:$AA,0))&amp;(O1074/10)&amp;"%"))</f>
        <v>觉醒后基础防御力增加84</v>
      </c>
    </row>
    <row r="1075" spans="1:27">
      <c r="A1075" s="23" t="s">
        <v>53</v>
      </c>
      <c r="B1075" s="23">
        <f t="shared" si="55"/>
        <v>3406</v>
      </c>
      <c r="C1075" s="3">
        <v>34</v>
      </c>
      <c r="D1075" s="3">
        <v>6</v>
      </c>
      <c r="E1075" s="3">
        <f t="shared" si="56"/>
        <v>1</v>
      </c>
      <c r="F1075" s="3">
        <f>IF(AND($D1075=1,$E1075=1),VLOOKUP($C1075,Sheet2!$A:$J,3,0),IF($E1075=2,INDEX(Sheet2!G:G,MATCH($C1075,Sheet2!$A:$A,0)),F1074))</f>
        <v>3401</v>
      </c>
      <c r="G1075" s="3">
        <f>IF(AND($D1075=1,$E1075=1),VLOOKUP($C1075,Sheet2!$A:$J,4,0),IF($E1075=2,INDEX(Sheet2!H:H,MATCH($C1075,Sheet2!$A:$A,0)),G1074))</f>
        <v>0</v>
      </c>
      <c r="H1075" s="3">
        <f>IF(AND($D1075=1,$E1075=1),VLOOKUP($C1075,Sheet2!$A:$J,5,0),IF($E1075=2,INDEX(Sheet2!I:I,MATCH($C1075,Sheet2!$A:$A,0)),H1074))</f>
        <v>3403</v>
      </c>
      <c r="I1075" s="3">
        <f>IF(AND($D1075=1,$E1075=1),VLOOKUP($C1075,Sheet2!$A:$J,6,0),IF($E1075=2,INDEX(Sheet2!J:J,MATCH($C1075,Sheet2!$A:$A,0)),I1074))</f>
        <v>0</v>
      </c>
      <c r="K1075" s="31">
        <v>0</v>
      </c>
      <c r="L1075" s="31">
        <v>0</v>
      </c>
      <c r="M1075" s="31">
        <v>0</v>
      </c>
      <c r="N1075" s="27">
        <f>VLOOKUP(B1075,Sheet5!$D:$G,3,0)</f>
        <v>3</v>
      </c>
      <c r="O1075" s="27">
        <f>VLOOKUP(B1075,Sheet5!$D:$G,4,0)</f>
        <v>768</v>
      </c>
      <c r="P1075" s="27" t="s">
        <v>59</v>
      </c>
      <c r="Q1075" s="27">
        <f>IFERROR(VLOOKUP(R1075,Sheet2!V:X,3,FALSE),VLOOKUP(B1075,Sheet5!D:H,5,0))</f>
        <v>340020010</v>
      </c>
      <c r="R1075" s="27" t="str">
        <f>IF(E1075=2,INDEX(Sheet2!P:P,MATCH(C1075,Sheet2!A:A,0)),INDEX(Sheet2!AB:AB,MATCH(N1075,Sheet2!AA:AA,0)))</f>
        <v>生命强化</v>
      </c>
      <c r="S1075" s="27" t="str">
        <f>IF($E1075=2,INDEX(Sheet2!Q:Q,MATCH($C1075,Sheet2!$A:$A,0)),IF(OR(N1075=3,N1075=8,N1075=13,,N1075=38),INDEX(Sheet2!$AC:$AC,MATCH($N1075,Sheet2!$AA:$AA,0))&amp;O1075,INDEX(Sheet2!$AC:$AC,MATCH($N1075,Sheet2!$AA:$AA,0))&amp;(O1075/10)&amp;"%"))</f>
        <v>觉醒后基础生命上限增加768</v>
      </c>
      <c r="T1075" s="3" t="str">
        <f>INDEX(Sheet6!G:G,MATCH(B1075,Sheet6!A:A,0))</f>
        <v>1210005,28</v>
      </c>
      <c r="U1075" s="3">
        <v>1120001</v>
      </c>
      <c r="V1075" s="3">
        <f>INDEX(Sheet6!H:H,MATCH(B1075,Sheet6!A:A,0))</f>
        <v>41200</v>
      </c>
      <c r="W1075" s="23">
        <v>0</v>
      </c>
      <c r="X1075" s="3" t="str">
        <f>VLOOKUP(B1075,Sheet4!A:N,14,FALSE)</f>
        <v>1210001,54|1210002,108|1210003,54</v>
      </c>
      <c r="Y1075" s="23">
        <v>1120001</v>
      </c>
      <c r="Z1075" s="23">
        <f t="shared" si="57"/>
        <v>412000</v>
      </c>
      <c r="AA1075" s="27" t="str">
        <f>IF($E1075=2,INDEX(Sheet2!Q:Q,MATCH($C1075,Sheet2!$A:$A,0)),IF(OR(N1075=3,N1075=8,N1075=13,,N1075=38),INDEX(Sheet2!$AC:$AC,MATCH($N1075,Sheet2!$AA:$AA,0))&amp;O1075,INDEX(Sheet2!$AC:$AC,MATCH($N1075,Sheet2!$AA:$AA,0))&amp;(O1075/10)&amp;"%"))</f>
        <v>觉醒后基础生命上限增加768</v>
      </c>
    </row>
    <row r="1076" spans="1:27">
      <c r="A1076" s="23" t="s">
        <v>53</v>
      </c>
      <c r="B1076" s="23">
        <f t="shared" si="55"/>
        <v>3407</v>
      </c>
      <c r="C1076" s="3">
        <v>34</v>
      </c>
      <c r="D1076" s="3">
        <v>7</v>
      </c>
      <c r="E1076" s="3">
        <f t="shared" si="56"/>
        <v>2</v>
      </c>
      <c r="F1076" s="3">
        <f>IF(AND($D1076=1,$E1076=1),VLOOKUP($C1076,Sheet2!$A:$J,3,0),IF($E1076=2,INDEX(Sheet2!G:G,MATCH($C1076,Sheet2!$A:$A,0)),F1075))</f>
        <v>3401</v>
      </c>
      <c r="G1076" s="3">
        <f>IF(AND($D1076=1,$E1076=1),VLOOKUP($C1076,Sheet2!$A:$J,4,0),IF($E1076=2,INDEX(Sheet2!H:H,MATCH($C1076,Sheet2!$A:$A,0)),G1075))</f>
        <v>3402</v>
      </c>
      <c r="H1076" s="3">
        <f>IF(AND($D1076=1,$E1076=1),VLOOKUP($C1076,Sheet2!$A:$J,5,0),IF($E1076=2,INDEX(Sheet2!I:I,MATCH($C1076,Sheet2!$A:$A,0)),H1075))</f>
        <v>3403</v>
      </c>
      <c r="I1076" s="3">
        <f>IF(AND($D1076=1,$E1076=1),VLOOKUP($C1076,Sheet2!$A:$J,6,0),IF($E1076=2,INDEX(Sheet2!J:J,MATCH($C1076,Sheet2!$A:$A,0)),I1075))</f>
        <v>0</v>
      </c>
      <c r="K1076" s="31">
        <v>0</v>
      </c>
      <c r="L1076" s="31">
        <v>0</v>
      </c>
      <c r="M1076" s="31">
        <v>0</v>
      </c>
      <c r="N1076" s="27">
        <f>VLOOKUP(B1076,Sheet5!$D:$G,3,0)</f>
        <v>0</v>
      </c>
      <c r="O1076" s="27">
        <f>VLOOKUP(B1076,Sheet5!$D:$G,4,0)</f>
        <v>0</v>
      </c>
      <c r="P1076" s="27" t="s">
        <v>60</v>
      </c>
      <c r="Q1076" s="27">
        <f>IFERROR(VLOOKUP(R1076,Sheet2!V:X,3,FALSE),VLOOKUP(B1076,Sheet5!D:H,5,0))</f>
        <v>311003402</v>
      </c>
      <c r="R1076" s="27" t="str">
        <f>IF(E1076=2,INDEX(Sheet2!P:P,MATCH(C1076,Sheet2!A:A,0)),INDEX(Sheet2!AB:AB,MATCH(N1076,Sheet2!AA:AA,0)))</f>
        <v>装甲强化</v>
      </c>
      <c r="S1076" s="27" t="str">
        <f>IF($E1076=2,INDEX(Sheet2!Q:Q,MATCH($C1076,Sheet2!$A:$A,0)),IF(OR(N1076=3,N1076=8,N1076=13,,N1076=38),INDEX(Sheet2!$AC:$AC,MATCH($N1076,Sheet2!$AA:$AA,0))&amp;O1076,INDEX(Sheet2!$AC:$AC,MATCH($N1076,Sheet2!$AA:$AA,0))&amp;(O1076/10)&amp;"%"))</f>
        <v>若装甲股长行动回合有&lt;color=#f2b600&gt;AT BONUS&lt;/color&gt;，则在装甲股长行动结束后自动使用一次&lt;color=#e56000&gt;战斗武装&lt;/color&gt;，优先对没有装甲的友方单位使用</v>
      </c>
      <c r="T1076" s="3" t="str">
        <f>INDEX(Sheet6!G:G,MATCH(B1076,Sheet6!A:A,0))</f>
        <v>1210008,12</v>
      </c>
      <c r="U1076" s="3">
        <v>1120001</v>
      </c>
      <c r="V1076" s="3">
        <f>INDEX(Sheet6!H:H,MATCH(B1076,Sheet6!A:A,0))</f>
        <v>55600</v>
      </c>
      <c r="W1076" s="23">
        <v>0</v>
      </c>
      <c r="X1076" s="3" t="str">
        <f>VLOOKUP(B1076,Sheet4!A:N,14,FALSE)</f>
        <v>1210001,70|1210002,140|1210003,70</v>
      </c>
      <c r="Y1076" s="23">
        <v>1120001</v>
      </c>
      <c r="Z1076" s="23">
        <f t="shared" si="57"/>
        <v>556000</v>
      </c>
      <c r="AA1076" s="27" t="str">
        <f>IF($E1076=2,INDEX(Sheet2!Q:Q,MATCH($C1076,Sheet2!$A:$A,0)),IF(OR(N1076=3,N1076=8,N1076=13,,N1076=38),INDEX(Sheet2!$AC:$AC,MATCH($N1076,Sheet2!$AA:$AA,0))&amp;O1076,INDEX(Sheet2!$AC:$AC,MATCH($N1076,Sheet2!$AA:$AA,0))&amp;(O1076/10)&amp;"%"))</f>
        <v>若装甲股长行动回合有&lt;color=#f2b600&gt;AT BONUS&lt;/color&gt;，则在装甲股长行动结束后自动使用一次&lt;color=#e56000&gt;战斗武装&lt;/color&gt;，优先对没有装甲的友方单位使用</v>
      </c>
    </row>
    <row r="1077" spans="1:27">
      <c r="A1077" s="23" t="s">
        <v>53</v>
      </c>
      <c r="B1077" s="23">
        <f t="shared" ref="B1077:B1097" si="60">C1077*100+D1077</f>
        <v>3408</v>
      </c>
      <c r="C1077" s="3">
        <v>34</v>
      </c>
      <c r="D1077" s="3">
        <v>8</v>
      </c>
      <c r="E1077" s="3">
        <f t="shared" si="56"/>
        <v>1</v>
      </c>
      <c r="F1077" s="3">
        <f>IF(AND($D1077=1,$E1077=1),VLOOKUP($C1077,Sheet2!$A:$J,3,0),IF($E1077=2,INDEX(Sheet2!G:G,MATCH($C1077,Sheet2!$A:$A,0)),F1076))</f>
        <v>3401</v>
      </c>
      <c r="G1077" s="3">
        <f>IF(AND($D1077=1,$E1077=1),VLOOKUP($C1077,Sheet2!$A:$J,4,0),IF($E1077=2,INDEX(Sheet2!H:H,MATCH($C1077,Sheet2!$A:$A,0)),G1076))</f>
        <v>3402</v>
      </c>
      <c r="H1077" s="3">
        <f>IF(AND($D1077=1,$E1077=1),VLOOKUP($C1077,Sheet2!$A:$J,5,0),IF($E1077=2,INDEX(Sheet2!I:I,MATCH($C1077,Sheet2!$A:$A,0)),H1076))</f>
        <v>3403</v>
      </c>
      <c r="I1077" s="3">
        <f>IF(AND($D1077=1,$E1077=1),VLOOKUP($C1077,Sheet2!$A:$J,6,0),IF($E1077=2,INDEX(Sheet2!J:J,MATCH($C1077,Sheet2!$A:$A,0)),I1076))</f>
        <v>0</v>
      </c>
      <c r="K1077" s="31">
        <v>0</v>
      </c>
      <c r="L1077" s="31">
        <v>0</v>
      </c>
      <c r="M1077" s="31">
        <v>0</v>
      </c>
      <c r="N1077" s="27">
        <f>VLOOKUP(B1077,Sheet5!$D:$G,3,0)</f>
        <v>13</v>
      </c>
      <c r="O1077" s="27">
        <f>VLOOKUP(B1077,Sheet5!$D:$G,4,0)</f>
        <v>42</v>
      </c>
      <c r="P1077" s="27" t="s">
        <v>54</v>
      </c>
      <c r="Q1077" s="27">
        <f>IFERROR(VLOOKUP(R1077,Sheet2!V:X,3,FALSE),VLOOKUP(B1077,Sheet5!D:H,5,0))</f>
        <v>340020005</v>
      </c>
      <c r="R1077" s="27" t="str">
        <f>IF($E1077=2,INDEX(Sheet2!P:P,MATCH($C1077,Sheet2!$A:$A,0)),INDEX(Sheet2!$AB:$AB,MATCH($N1077,Sheet2!$AA:$AA,0)))</f>
        <v>防御强化</v>
      </c>
      <c r="S1077" s="27" t="str">
        <f>IF($E1077=2,INDEX(Sheet2!Q:Q,MATCH($C1077,Sheet2!$A:$A,0)),IF(OR(N1077=3,N1077=8,N1077=13,,N1077=38),INDEX(Sheet2!$AC:$AC,MATCH($N1077,Sheet2!$AA:$AA,0))&amp;O1077,INDEX(Sheet2!$AC:$AC,MATCH($N1077,Sheet2!$AA:$AA,0))&amp;(O1077/10)&amp;"%"))</f>
        <v>觉醒后基础防御力增加42</v>
      </c>
      <c r="T1077" s="3" t="str">
        <f>INDEX(Sheet6!G:G,MATCH(B1077,Sheet6!A:A,0))</f>
        <v>1210008,4|1430003,1</v>
      </c>
      <c r="U1077" s="3">
        <v>1120001</v>
      </c>
      <c r="V1077" s="3">
        <f>INDEX(Sheet6!H:H,MATCH(B1077,Sheet6!A:A,0))</f>
        <v>12450</v>
      </c>
      <c r="W1077" s="23">
        <v>0</v>
      </c>
      <c r="X1077" s="3" t="s">
        <v>1365</v>
      </c>
      <c r="Y1077" s="23">
        <v>1120001</v>
      </c>
      <c r="Z1077" s="23">
        <v>66000</v>
      </c>
      <c r="AA1077" s="27" t="str">
        <f>IF($E1077=2,INDEX(Sheet2!Q:Q,MATCH($C1077,Sheet2!$A:$A,0)),IF(OR(N1077=3,N1077=8,N1077=13,,N1077=38),INDEX(Sheet2!$AC:$AC,MATCH($N1077,Sheet2!$AA:$AA,0))&amp;O1077,INDEX(Sheet2!$AC:$AC,MATCH($N1077,Sheet2!$AA:$AA,0))&amp;(O1077/10)&amp;"%"))</f>
        <v>觉醒后基础防御力增加42</v>
      </c>
    </row>
    <row r="1078" spans="1:27">
      <c r="A1078" s="23" t="s">
        <v>53</v>
      </c>
      <c r="B1078" s="23">
        <f t="shared" si="60"/>
        <v>3409</v>
      </c>
      <c r="C1078" s="3">
        <v>34</v>
      </c>
      <c r="D1078" s="3">
        <v>9</v>
      </c>
      <c r="E1078" s="3">
        <f t="shared" si="56"/>
        <v>1</v>
      </c>
      <c r="F1078" s="3">
        <f>IF(AND($D1078=1,$E1078=1),VLOOKUP($C1078,Sheet2!$A:$J,3,0),IF($E1078=2,INDEX(Sheet2!G:G,MATCH($C1078,Sheet2!$A:$A,0)),F1077))</f>
        <v>3401</v>
      </c>
      <c r="G1078" s="3">
        <f>IF(AND($D1078=1,$E1078=1),VLOOKUP($C1078,Sheet2!$A:$J,4,0),IF($E1078=2,INDEX(Sheet2!H:H,MATCH($C1078,Sheet2!$A:$A,0)),G1077))</f>
        <v>3402</v>
      </c>
      <c r="H1078" s="3">
        <f>IF(AND($D1078=1,$E1078=1),VLOOKUP($C1078,Sheet2!$A:$J,5,0),IF($E1078=2,INDEX(Sheet2!I:I,MATCH($C1078,Sheet2!$A:$A,0)),H1077))</f>
        <v>3403</v>
      </c>
      <c r="I1078" s="3">
        <f>IF(AND($D1078=1,$E1078=1),VLOOKUP($C1078,Sheet2!$A:$J,6,0),IF($E1078=2,INDEX(Sheet2!J:J,MATCH($C1078,Sheet2!$A:$A,0)),I1077))</f>
        <v>0</v>
      </c>
      <c r="K1078" s="31">
        <v>0</v>
      </c>
      <c r="L1078" s="31">
        <v>0</v>
      </c>
      <c r="M1078" s="31">
        <v>0</v>
      </c>
      <c r="N1078" s="27">
        <f>VLOOKUP(B1078,Sheet5!$D:$G,3,0)</f>
        <v>3</v>
      </c>
      <c r="O1078" s="27">
        <f>VLOOKUP(B1078,Sheet5!$D:$G,4,0)</f>
        <v>384</v>
      </c>
      <c r="P1078" s="27" t="s">
        <v>55</v>
      </c>
      <c r="Q1078" s="27">
        <f>IFERROR(VLOOKUP(R1078,Sheet2!V:X,3,FALSE),VLOOKUP(B1078,Sheet5!D:H,5,0))</f>
        <v>340020009</v>
      </c>
      <c r="R1078" s="27" t="str">
        <f>IF(E1078=2,INDEX(Sheet2!P:P,MATCH(C1078,Sheet2!A:A,0)),INDEX(Sheet2!AB:AB,MATCH(N1078,Sheet2!AA:AA,0)))</f>
        <v>生命强化</v>
      </c>
      <c r="S1078" s="27" t="str">
        <f>IF($E1078=2,INDEX(Sheet2!Q:Q,MATCH($C1078,Sheet2!$A:$A,0)),IF(OR(N1078=3,N1078=8,N1078=13,,N1078=38),INDEX(Sheet2!$AC:$AC,MATCH($N1078,Sheet2!$AA:$AA,0))&amp;O1078,INDEX(Sheet2!$AC:$AC,MATCH($N1078,Sheet2!$AA:$AA,0))&amp;(O1078/10)&amp;"%"))</f>
        <v>觉醒后基础生命上限增加384</v>
      </c>
      <c r="T1078" s="3" t="str">
        <f>INDEX(Sheet6!G:G,MATCH(B1078,Sheet6!A:A,0))</f>
        <v>1210008,5|1430003,2</v>
      </c>
      <c r="U1078" s="3">
        <v>1120001</v>
      </c>
      <c r="V1078" s="3">
        <f>INDEX(Sheet6!H:H,MATCH(B1078,Sheet6!A:A,0))</f>
        <v>14400</v>
      </c>
      <c r="W1078" s="23">
        <v>0</v>
      </c>
      <c r="X1078" s="3" t="s">
        <v>1316</v>
      </c>
      <c r="Y1078" s="23">
        <v>1120001</v>
      </c>
      <c r="Z1078" s="23">
        <v>76000</v>
      </c>
      <c r="AA1078" s="27" t="str">
        <f>IF($E1078=2,INDEX(Sheet2!Q:Q,MATCH($C1078,Sheet2!$A:$A,0)),IF(OR(N1078=3,N1078=8,N1078=13,,N1078=38),INDEX(Sheet2!$AC:$AC,MATCH($N1078,Sheet2!$AA:$AA,0))&amp;O1078,INDEX(Sheet2!$AC:$AC,MATCH($N1078,Sheet2!$AA:$AA,0))&amp;(O1078/10)&amp;"%"))</f>
        <v>觉醒后基础生命上限增加384</v>
      </c>
    </row>
    <row r="1079" spans="1:27">
      <c r="A1079" s="23" t="s">
        <v>53</v>
      </c>
      <c r="B1079" s="23">
        <f t="shared" si="60"/>
        <v>3410</v>
      </c>
      <c r="C1079" s="3">
        <v>34</v>
      </c>
      <c r="D1079" s="3">
        <v>10</v>
      </c>
      <c r="E1079" s="3">
        <f t="shared" si="56"/>
        <v>1</v>
      </c>
      <c r="F1079" s="3">
        <f>IF(AND($D1079=1,$E1079=1),VLOOKUP($C1079,Sheet2!$A:$J,3,0),IF($E1079=2,INDEX(Sheet2!G:G,MATCH($C1079,Sheet2!$A:$A,0)),F1078))</f>
        <v>3401</v>
      </c>
      <c r="G1079" s="3">
        <f>IF(AND($D1079=1,$E1079=1),VLOOKUP($C1079,Sheet2!$A:$J,4,0),IF($E1079=2,INDEX(Sheet2!H:H,MATCH($C1079,Sheet2!$A:$A,0)),G1078))</f>
        <v>3402</v>
      </c>
      <c r="H1079" s="3">
        <f>IF(AND($D1079=1,$E1079=1),VLOOKUP($C1079,Sheet2!$A:$J,5,0),IF($E1079=2,INDEX(Sheet2!I:I,MATCH($C1079,Sheet2!$A:$A,0)),H1078))</f>
        <v>3403</v>
      </c>
      <c r="I1079" s="3">
        <f>IF(AND($D1079=1,$E1079=1),VLOOKUP($C1079,Sheet2!$A:$J,6,0),IF($E1079=2,INDEX(Sheet2!J:J,MATCH($C1079,Sheet2!$A:$A,0)),I1078))</f>
        <v>0</v>
      </c>
      <c r="K1079" s="31">
        <v>0</v>
      </c>
      <c r="L1079" s="31">
        <v>0</v>
      </c>
      <c r="M1079" s="31">
        <v>0</v>
      </c>
      <c r="N1079" s="27">
        <f>VLOOKUP(B1079,Sheet5!$D:$G,3,0)</f>
        <v>13</v>
      </c>
      <c r="O1079" s="27">
        <f>VLOOKUP(B1079,Sheet5!$D:$G,4,0)</f>
        <v>42</v>
      </c>
      <c r="P1079" s="27" t="s">
        <v>56</v>
      </c>
      <c r="Q1079" s="27">
        <f>IFERROR(VLOOKUP(R1079,Sheet2!V:X,3,FALSE),VLOOKUP(B1079,Sheet5!D:H,5,0))</f>
        <v>340020005</v>
      </c>
      <c r="R1079" s="27" t="str">
        <f>IF(E1079=2,INDEX(Sheet2!P:P,MATCH(C1079,Sheet2!A:A,0)),INDEX(Sheet2!AB:AB,MATCH(N1079,Sheet2!AA:AA,0)))</f>
        <v>防御强化</v>
      </c>
      <c r="S1079" s="27" t="str">
        <f>IF($E1079=2,INDEX(Sheet2!Q:Q,MATCH($C1079,Sheet2!$A:$A,0)),IF(OR(N1079=3,N1079=8,N1079=13,,N1079=38),INDEX(Sheet2!$AC:$AC,MATCH($N1079,Sheet2!$AA:$AA,0))&amp;O1079,INDEX(Sheet2!$AC:$AC,MATCH($N1079,Sheet2!$AA:$AA,0))&amp;(O1079/10)&amp;"%"))</f>
        <v>觉醒后基础防御力增加42</v>
      </c>
      <c r="T1079" s="3" t="str">
        <f>INDEX(Sheet6!G:G,MATCH(B1079,Sheet6!A:A,0))</f>
        <v>1210008,7|1430003,3</v>
      </c>
      <c r="U1079" s="3">
        <v>1120001</v>
      </c>
      <c r="V1079" s="3">
        <f>INDEX(Sheet6!H:H,MATCH(B1079,Sheet6!A:A,0))</f>
        <v>21600</v>
      </c>
      <c r="W1079" s="23">
        <v>0</v>
      </c>
      <c r="X1079" s="3" t="s">
        <v>1366</v>
      </c>
      <c r="Y1079" s="23">
        <v>1120001</v>
      </c>
      <c r="Z1079" s="23">
        <v>115000</v>
      </c>
      <c r="AA1079" s="27" t="str">
        <f>IF($E1079=2,INDEX(Sheet2!Q:Q,MATCH($C1079,Sheet2!$A:$A,0)),IF(OR(N1079=3,N1079=8,N1079=13,,N1079=38),INDEX(Sheet2!$AC:$AC,MATCH($N1079,Sheet2!$AA:$AA,0))&amp;O1079,INDEX(Sheet2!$AC:$AC,MATCH($N1079,Sheet2!$AA:$AA,0))&amp;(O1079/10)&amp;"%"))</f>
        <v>觉醒后基础防御力增加42</v>
      </c>
    </row>
    <row r="1080" spans="1:27">
      <c r="A1080" s="23" t="s">
        <v>53</v>
      </c>
      <c r="B1080" s="23">
        <f t="shared" si="60"/>
        <v>3411</v>
      </c>
      <c r="C1080" s="3">
        <v>34</v>
      </c>
      <c r="D1080" s="3">
        <v>11</v>
      </c>
      <c r="E1080" s="3">
        <f t="shared" si="56"/>
        <v>1</v>
      </c>
      <c r="F1080" s="3">
        <f>IF(AND($D1080=1,$E1080=1),VLOOKUP($C1080,Sheet2!$A:$J,3,0),IF($E1080=2,INDEX(Sheet2!G:G,MATCH($C1080,Sheet2!$A:$A,0)),F1079))</f>
        <v>3401</v>
      </c>
      <c r="G1080" s="3">
        <f>IF(AND($D1080=1,$E1080=1),VLOOKUP($C1080,Sheet2!$A:$J,4,0),IF($E1080=2,INDEX(Sheet2!H:H,MATCH($C1080,Sheet2!$A:$A,0)),G1079))</f>
        <v>3402</v>
      </c>
      <c r="H1080" s="3">
        <f>IF(AND($D1080=1,$E1080=1),VLOOKUP($C1080,Sheet2!$A:$J,5,0),IF($E1080=2,INDEX(Sheet2!I:I,MATCH($C1080,Sheet2!$A:$A,0)),H1079))</f>
        <v>3403</v>
      </c>
      <c r="I1080" s="3">
        <f>IF(AND($D1080=1,$E1080=1),VLOOKUP($C1080,Sheet2!$A:$J,6,0),IF($E1080=2,INDEX(Sheet2!J:J,MATCH($C1080,Sheet2!$A:$A,0)),I1079))</f>
        <v>0</v>
      </c>
      <c r="K1080" s="31">
        <v>0</v>
      </c>
      <c r="L1080" s="31">
        <v>0</v>
      </c>
      <c r="M1080" s="31">
        <v>0</v>
      </c>
      <c r="N1080" s="27">
        <f>VLOOKUP(B1080,Sheet5!$D:$G,3,0)</f>
        <v>33</v>
      </c>
      <c r="O1080" s="27">
        <f>VLOOKUP(B1080,Sheet5!$D:$G,4,0)</f>
        <v>32</v>
      </c>
      <c r="P1080" s="27" t="s">
        <v>57</v>
      </c>
      <c r="Q1080" s="27">
        <f>IFERROR(VLOOKUP(R1080,Sheet2!V:X,3,FALSE),VLOOKUP(B1080,Sheet5!D:H,5,0))</f>
        <v>340020003</v>
      </c>
      <c r="R1080" s="27" t="str">
        <f>IF(E1080=2,INDEX(Sheet2!P:P,MATCH(C1080,Sheet2!A:A,0)),INDEX(Sheet2!AB:AB,MATCH(N1080,Sheet2!AA:AA,0)))</f>
        <v>抵抗强化</v>
      </c>
      <c r="S1080" s="27" t="str">
        <f>IF($E1080=2,INDEX(Sheet2!Q:Q,MATCH($C1080,Sheet2!$A:$A,0)),IF(OR(N1080=3,N1080=8,N1080=13,,N1080=38),INDEX(Sheet2!$AC:$AC,MATCH($N1080,Sheet2!$AA:$AA,0))&amp;O1080,INDEX(Sheet2!$AC:$AC,MATCH($N1080,Sheet2!$AA:$AA,0))&amp;(O1080/10)&amp;"%"))</f>
        <v>觉醒后基础效果抵抗增加3.2%</v>
      </c>
      <c r="T1080" s="3" t="str">
        <f>INDEX(Sheet6!G:G,MATCH(B1080,Sheet6!A:A,0))</f>
        <v>1210008,10|1430003,4</v>
      </c>
      <c r="U1080" s="3">
        <v>1120001</v>
      </c>
      <c r="V1080" s="3">
        <f>INDEX(Sheet6!H:H,MATCH(B1080,Sheet6!A:A,0))</f>
        <v>32250</v>
      </c>
      <c r="W1080" s="23">
        <v>0</v>
      </c>
      <c r="X1080" s="3" t="s">
        <v>1367</v>
      </c>
      <c r="Y1080" s="23">
        <v>1120001</v>
      </c>
      <c r="Z1080" s="23">
        <v>172000</v>
      </c>
      <c r="AA1080" s="27" t="str">
        <f>IF($E1080=2,INDEX(Sheet2!Q:Q,MATCH($C1080,Sheet2!$A:$A,0)),IF(OR(N1080=3,N1080=8,N1080=13,,N1080=38),INDEX(Sheet2!$AC:$AC,MATCH($N1080,Sheet2!$AA:$AA,0))&amp;O1080,INDEX(Sheet2!$AC:$AC,MATCH($N1080,Sheet2!$AA:$AA,0))&amp;(O1080/10)&amp;"%"))</f>
        <v>觉醒后基础效果抵抗增加3.2%</v>
      </c>
    </row>
    <row r="1081" spans="1:27">
      <c r="A1081" s="23" t="s">
        <v>53</v>
      </c>
      <c r="B1081" s="23">
        <f t="shared" si="60"/>
        <v>3412</v>
      </c>
      <c r="C1081" s="3">
        <v>34</v>
      </c>
      <c r="D1081" s="3">
        <v>12</v>
      </c>
      <c r="E1081" s="3">
        <f t="shared" si="56"/>
        <v>1</v>
      </c>
      <c r="F1081" s="3">
        <f>IF(AND($D1081=1,$E1081=1),VLOOKUP($C1081,Sheet2!$A:$J,3,0),IF($E1081=2,INDEX(Sheet2!G:G,MATCH($C1081,Sheet2!$A:$A,0)),F1080))</f>
        <v>3401</v>
      </c>
      <c r="G1081" s="3">
        <f>IF(AND($D1081=1,$E1081=1),VLOOKUP($C1081,Sheet2!$A:$J,4,0),IF($E1081=2,INDEX(Sheet2!H:H,MATCH($C1081,Sheet2!$A:$A,0)),G1080))</f>
        <v>3402</v>
      </c>
      <c r="H1081" s="3">
        <f>IF(AND($D1081=1,$E1081=1),VLOOKUP($C1081,Sheet2!$A:$J,5,0),IF($E1081=2,INDEX(Sheet2!I:I,MATCH($C1081,Sheet2!$A:$A,0)),H1080))</f>
        <v>3403</v>
      </c>
      <c r="I1081" s="3">
        <f>IF(AND($D1081=1,$E1081=1),VLOOKUP($C1081,Sheet2!$A:$J,6,0),IF($E1081=2,INDEX(Sheet2!J:J,MATCH($C1081,Sheet2!$A:$A,0)),I1080))</f>
        <v>0</v>
      </c>
      <c r="K1081" s="31">
        <v>0</v>
      </c>
      <c r="L1081" s="31">
        <v>0</v>
      </c>
      <c r="M1081" s="31">
        <v>0</v>
      </c>
      <c r="N1081" s="27">
        <f>VLOOKUP(B1081,Sheet5!$D:$G,3,0)</f>
        <v>13</v>
      </c>
      <c r="O1081" s="27">
        <f>VLOOKUP(B1081,Sheet5!$D:$G,4,0)</f>
        <v>84</v>
      </c>
      <c r="P1081" s="27" t="s">
        <v>58</v>
      </c>
      <c r="Q1081" s="27">
        <f>IFERROR(VLOOKUP(R1081,Sheet2!V:X,3,FALSE),VLOOKUP(B1081,Sheet5!D:H,5,0))</f>
        <v>340020004</v>
      </c>
      <c r="R1081" s="27" t="str">
        <f>IF(E1081=2,INDEX(Sheet2!P:P,MATCH(C1081,Sheet2!A:A,0)),INDEX(Sheet2!AB:AB,MATCH(N1081,Sheet2!AA:AA,0)))</f>
        <v>防御强化</v>
      </c>
      <c r="S1081" s="27" t="str">
        <f>IF($E1081=2,INDEX(Sheet2!Q:Q,MATCH($C1081,Sheet2!$A:$A,0)),IF(OR(N1081=3,N1081=8,N1081=13,,N1081=38),INDEX(Sheet2!$AC:$AC,MATCH($N1081,Sheet2!$AA:$AA,0))&amp;O1081,INDEX(Sheet2!$AC:$AC,MATCH($N1081,Sheet2!$AA:$AA,0))&amp;(O1081/10)&amp;"%"))</f>
        <v>觉醒后基础防御力增加84</v>
      </c>
      <c r="T1081" s="3" t="str">
        <f>INDEX(Sheet6!G:G,MATCH(B1081,Sheet6!A:A,0))</f>
        <v>1210008,12|1430003,5</v>
      </c>
      <c r="U1081" s="3">
        <v>1120001</v>
      </c>
      <c r="V1081" s="3">
        <f>INDEX(Sheet6!H:H,MATCH(B1081,Sheet6!A:A,0))</f>
        <v>45000</v>
      </c>
      <c r="W1081" s="23">
        <v>0</v>
      </c>
      <c r="X1081" s="3" t="s">
        <v>1368</v>
      </c>
      <c r="Y1081" s="23">
        <v>1120001</v>
      </c>
      <c r="Z1081" s="23">
        <v>240000</v>
      </c>
      <c r="AA1081" s="27" t="str">
        <f>IF($E1081=2,INDEX(Sheet2!Q:Q,MATCH($C1081,Sheet2!$A:$A,0)),IF(OR(N1081=3,N1081=8,N1081=13,,N1081=38),INDEX(Sheet2!$AC:$AC,MATCH($N1081,Sheet2!$AA:$AA,0))&amp;O1081,INDEX(Sheet2!$AC:$AC,MATCH($N1081,Sheet2!$AA:$AA,0))&amp;(O1081/10)&amp;"%"))</f>
        <v>觉醒后基础防御力增加84</v>
      </c>
    </row>
    <row r="1082" spans="1:27">
      <c r="A1082" s="23" t="s">
        <v>53</v>
      </c>
      <c r="B1082" s="23">
        <f t="shared" si="60"/>
        <v>3413</v>
      </c>
      <c r="C1082" s="3">
        <v>34</v>
      </c>
      <c r="D1082" s="3">
        <v>13</v>
      </c>
      <c r="E1082" s="3">
        <f t="shared" ref="E1082:E1145" si="61">IF(N1082&gt;0,1,2)</f>
        <v>1</v>
      </c>
      <c r="F1082" s="3">
        <f>IF(AND($D1082=1,$E1082=1),VLOOKUP($C1082,Sheet2!$A:$J,3,0),IF($E1082=2,INDEX(Sheet2!G:G,MATCH($C1082,Sheet2!$A:$A,0)),F1081))</f>
        <v>3401</v>
      </c>
      <c r="G1082" s="3">
        <f>IF(AND($D1082=1,$E1082=1),VLOOKUP($C1082,Sheet2!$A:$J,4,0),IF($E1082=2,INDEX(Sheet2!H:H,MATCH($C1082,Sheet2!$A:$A,0)),G1081))</f>
        <v>3402</v>
      </c>
      <c r="H1082" s="3">
        <f>IF(AND($D1082=1,$E1082=1),VLOOKUP($C1082,Sheet2!$A:$J,5,0),IF($E1082=2,INDEX(Sheet2!I:I,MATCH($C1082,Sheet2!$A:$A,0)),H1081))</f>
        <v>3403</v>
      </c>
      <c r="I1082" s="3">
        <f>IF(AND($D1082=1,$E1082=1),VLOOKUP($C1082,Sheet2!$A:$J,6,0),IF($E1082=2,INDEX(Sheet2!J:J,MATCH($C1082,Sheet2!$A:$A,0)),I1081))</f>
        <v>0</v>
      </c>
      <c r="K1082" s="31">
        <v>0</v>
      </c>
      <c r="L1082" s="31">
        <v>0</v>
      </c>
      <c r="M1082" s="31">
        <v>0</v>
      </c>
      <c r="N1082" s="27">
        <f>VLOOKUP(B1082,Sheet5!$D:$G,3,0)</f>
        <v>3</v>
      </c>
      <c r="O1082" s="27">
        <f>VLOOKUP(B1082,Sheet5!$D:$G,4,0)</f>
        <v>768</v>
      </c>
      <c r="P1082" s="27" t="s">
        <v>59</v>
      </c>
      <c r="Q1082" s="27">
        <f>IFERROR(VLOOKUP(R1082,Sheet2!V:X,3,FALSE),VLOOKUP(B1082,Sheet5!D:H,5,0))</f>
        <v>340020010</v>
      </c>
      <c r="R1082" s="27" t="str">
        <f>IF(E1082=2,INDEX(Sheet2!P:P,MATCH(C1082,Sheet2!A:A,0)),INDEX(Sheet2!AB:AB,MATCH(N1082,Sheet2!AA:AA,0)))</f>
        <v>生命强化</v>
      </c>
      <c r="S1082" s="27" t="str">
        <f>IF($E1082=2,INDEX(Sheet2!Q:Q,MATCH($C1082,Sheet2!$A:$A,0)),IF(OR(N1082=3,N1082=8,N1082=13,,N1082=38),INDEX(Sheet2!$AC:$AC,MATCH($N1082,Sheet2!$AA:$AA,0))&amp;O1082,INDEX(Sheet2!$AC:$AC,MATCH($N1082,Sheet2!$AA:$AA,0))&amp;(O1082/10)&amp;"%"))</f>
        <v>觉醒后基础生命上限增加768</v>
      </c>
      <c r="T1082" s="3" t="str">
        <f>INDEX(Sheet6!G:G,MATCH(B1082,Sheet6!A:A,0))</f>
        <v>1210008,14|1430003,6</v>
      </c>
      <c r="U1082" s="3">
        <v>1120001</v>
      </c>
      <c r="V1082" s="3">
        <f>INDEX(Sheet6!H:H,MATCH(B1082,Sheet6!A:A,0))</f>
        <v>61800</v>
      </c>
      <c r="W1082" s="23">
        <v>0</v>
      </c>
      <c r="X1082" s="3" t="s">
        <v>1369</v>
      </c>
      <c r="Y1082" s="23">
        <v>1120001</v>
      </c>
      <c r="Z1082" s="23">
        <v>329000</v>
      </c>
      <c r="AA1082" s="27" t="str">
        <f>IF($E1082=2,INDEX(Sheet2!Q:Q,MATCH($C1082,Sheet2!$A:$A,0)),IF(OR(N1082=3,N1082=8,N1082=13,,N1082=38),INDEX(Sheet2!$AC:$AC,MATCH($N1082,Sheet2!$AA:$AA,0))&amp;O1082,INDEX(Sheet2!$AC:$AC,MATCH($N1082,Sheet2!$AA:$AA,0))&amp;(O1082/10)&amp;"%"))</f>
        <v>觉醒后基础生命上限增加768</v>
      </c>
    </row>
    <row r="1083" spans="1:27">
      <c r="A1083" s="23" t="s">
        <v>53</v>
      </c>
      <c r="B1083" s="23">
        <f t="shared" si="60"/>
        <v>3414</v>
      </c>
      <c r="C1083" s="3">
        <v>34</v>
      </c>
      <c r="D1083" s="3">
        <v>14</v>
      </c>
      <c r="E1083" s="3">
        <f t="shared" si="61"/>
        <v>1</v>
      </c>
      <c r="F1083" s="3">
        <f>IF(AND($D1083=1,$E1083=1),VLOOKUP($C1083,Sheet2!$A:$J,3,0),IF($E1083=2,INDEX(Sheet2!G:G,MATCH($C1083,Sheet2!$A:$A,0)+1),F1082))</f>
        <v>3401</v>
      </c>
      <c r="G1083" s="3">
        <f>IF(AND($D1083=1,$E1083=1),VLOOKUP($C1083,Sheet2!$A:$J,4,0),IF($E1083=2,INDEX(Sheet2!H:H,MATCH($C1083,Sheet2!$A:$A,0)+1),G1082))</f>
        <v>3402</v>
      </c>
      <c r="H1083" s="3">
        <f>IF(AND($D1083=1,$E1083=1),VLOOKUP($C1083,Sheet2!$A:$J,5,0),IF($E1083=2,INDEX(Sheet2!I:I,MATCH($C1083,Sheet2!$A:$A,0)+1),H1082))</f>
        <v>3403</v>
      </c>
      <c r="I1083" s="3">
        <f>IF(AND($D1083=1,$E1083=1),VLOOKUP($C1083,Sheet2!$A:$J,6,0),IF($E1083=2,INDEX(Sheet2!J:J,MATCH($C1083,Sheet2!$A:$A,0)+1),I1082))</f>
        <v>0</v>
      </c>
      <c r="K1083" s="31">
        <v>0</v>
      </c>
      <c r="L1083" s="31">
        <v>0</v>
      </c>
      <c r="M1083" s="31">
        <v>0</v>
      </c>
      <c r="N1083" s="27">
        <f>VLOOKUP(B1083,Sheet5!$D:$G,3,0)</f>
        <v>4</v>
      </c>
      <c r="O1083" s="27">
        <f>VLOOKUP(B1083,Sheet5!$D:$G,4,0)</f>
        <v>50</v>
      </c>
      <c r="P1083" s="27" t="s">
        <v>60</v>
      </c>
      <c r="Q1083" s="27">
        <f>IFERROR(VLOOKUP(R1083,Sheet2!V:X,3,FALSE),VLOOKUP(B1083,Sheet5!D:H,5,0))</f>
        <v>340020010</v>
      </c>
      <c r="R1083" s="27" t="str">
        <f>IF(E1083=2,INDEX(Sheet2!P:P,MATCH(C1083,Sheet2!A:A,0)+1),INDEX(Sheet2!AB:AB,MATCH(N1083,Sheet2!AA:AA,0)))</f>
        <v>生命强化</v>
      </c>
      <c r="S1083" s="27" t="str">
        <f>IF($E1083=2,INDEX(Sheet2!Q:Q,MATCH($C1083,Sheet2!$A:$A,0)+1),IF(OR(N1083=3,N1083=8,N1083=13,,N1083=38),INDEX(Sheet2!$AC:$AC,MATCH($N1083,Sheet2!$AA:$AA,0))&amp;O1083,INDEX(Sheet2!$AC:$AC,MATCH($N1083,Sheet2!$AA:$AA,0))&amp;(O1083/10)&amp;"%"))</f>
        <v>觉醒后基础生命上限增加5%</v>
      </c>
      <c r="T1083" s="3" t="str">
        <f>INDEX(Sheet6!G:G,MATCH(B1083,Sheet6!A:A,0))</f>
        <v>1430005,1</v>
      </c>
      <c r="U1083" s="3">
        <v>1120001</v>
      </c>
      <c r="V1083" s="3">
        <f>INDEX(Sheet6!H:H,MATCH(B1083,Sheet6!A:A,0))</f>
        <v>83400</v>
      </c>
      <c r="W1083" s="23">
        <v>0</v>
      </c>
      <c r="X1083" s="3" t="s">
        <v>1319</v>
      </c>
      <c r="Y1083" s="23">
        <v>1120001</v>
      </c>
      <c r="Z1083" s="23">
        <v>444000</v>
      </c>
      <c r="AA1083" s="27" t="str">
        <f>IF($E1083=2,INDEX(Sheet2!Q:Q,MATCH($C1083,Sheet2!$A:$A,0)+1),IF(OR(N1083=3,N1083=8,N1083=13,,N1083=38),INDEX(Sheet2!$AC:$AC,MATCH($N1083,Sheet2!$AA:$AA,0))&amp;O1083,INDEX(Sheet2!$AC:$AC,MATCH($N1083,Sheet2!$AA:$AA,0))&amp;(O1083/10)&amp;"%"))</f>
        <v>觉醒后基础生命上限增加5%</v>
      </c>
    </row>
    <row r="1084" spans="1:27">
      <c r="A1084" s="23" t="s">
        <v>53</v>
      </c>
      <c r="B1084" s="23">
        <f t="shared" si="60"/>
        <v>3415</v>
      </c>
      <c r="C1084" s="3">
        <v>34</v>
      </c>
      <c r="D1084" s="3">
        <v>15</v>
      </c>
      <c r="E1084" s="3">
        <f t="shared" si="61"/>
        <v>1</v>
      </c>
      <c r="F1084" s="3">
        <f>IF(AND($D1084=1,$E1084=1),VLOOKUP($C1084,Sheet2!$A:$J,3,0),IF($E1084=2,INDEX(Sheet2!G:G,MATCH($C1084,Sheet2!$A:$A,0)+1),F1083))</f>
        <v>3401</v>
      </c>
      <c r="G1084" s="3">
        <f>IF(AND($D1084=1,$E1084=1),VLOOKUP($C1084,Sheet2!$A:$J,4,0),IF($E1084=2,INDEX(Sheet2!H:H,MATCH($C1084,Sheet2!$A:$A,0)+1),G1083))</f>
        <v>3402</v>
      </c>
      <c r="H1084" s="3">
        <f>IF(AND($D1084=1,$E1084=1),VLOOKUP($C1084,Sheet2!$A:$J,5,0),IF($E1084=2,INDEX(Sheet2!I:I,MATCH($C1084,Sheet2!$A:$A,0)+1),H1083))</f>
        <v>3403</v>
      </c>
      <c r="I1084" s="3">
        <f>IF(AND($D1084=1,$E1084=1),VLOOKUP($C1084,Sheet2!$A:$J,6,0),IF($E1084=2,INDEX(Sheet2!J:J,MATCH($C1084,Sheet2!$A:$A,0)+1),I1083))</f>
        <v>0</v>
      </c>
      <c r="K1084" s="31">
        <v>0</v>
      </c>
      <c r="L1084" s="31">
        <v>0</v>
      </c>
      <c r="M1084" s="31">
        <v>0</v>
      </c>
      <c r="N1084" s="27">
        <f>VLOOKUP(B1084,Sheet5!$D:$G,3,0)</f>
        <v>13</v>
      </c>
      <c r="O1084" s="27">
        <f>VLOOKUP(B1084,Sheet5!$D:$G,4,0)</f>
        <v>42</v>
      </c>
      <c r="P1084" s="27" t="s">
        <v>54</v>
      </c>
      <c r="Q1084" s="27">
        <f>IFERROR(VLOOKUP(R1084,Sheet2!V:X,3,FALSE),VLOOKUP(B1084,Sheet5!D:H,5,0))</f>
        <v>340020005</v>
      </c>
      <c r="R1084" s="27" t="str">
        <f>IF($E1084=2,INDEX(Sheet2!P:P,MATCH($C1084,Sheet2!$A:$A,0)),INDEX(Sheet2!$AB:$AB,MATCH($N1084,Sheet2!$AA:$AA,0)))</f>
        <v>防御强化</v>
      </c>
      <c r="S1084" s="27" t="str">
        <f>IF($E1084=2,INDEX(Sheet2!Q:Q,MATCH($C1084,Sheet2!$A:$A,0)),IF(OR(N1084=3,N1084=8,N1084=13,,N1084=38),INDEX(Sheet2!$AC:$AC,MATCH($N1084,Sheet2!$AA:$AA,0))&amp;O1084,INDEX(Sheet2!$AC:$AC,MATCH($N1084,Sheet2!$AA:$AA,0))&amp;(O1084/10)&amp;"%"))</f>
        <v>觉醒后基础防御力增加42</v>
      </c>
      <c r="T1084" s="3" t="str">
        <f>INDEX(Sheet6!G:G,MATCH(B1084,Sheet6!A:A,0))</f>
        <v>1210008,5|1430003,3</v>
      </c>
      <c r="U1084" s="3">
        <v>1120001</v>
      </c>
      <c r="V1084" s="3">
        <f>INDEX(Sheet6!H:H,MATCH(B1084,Sheet6!A:A,0))</f>
        <v>16600</v>
      </c>
      <c r="W1084" s="23">
        <v>0</v>
      </c>
      <c r="X1084" s="3" t="s">
        <v>1365</v>
      </c>
      <c r="Y1084" s="23">
        <v>1120001</v>
      </c>
      <c r="Z1084" s="23">
        <v>66000</v>
      </c>
      <c r="AA1084" s="27" t="str">
        <f>IF($E1084=2,INDEX(Sheet2!Q:Q,MATCH($C1084,Sheet2!$A:$A,0)),IF(OR(N1084=3,N1084=8,N1084=13,,N1084=38),INDEX(Sheet2!$AC:$AC,MATCH($N1084,Sheet2!$AA:$AA,0))&amp;O1084,INDEX(Sheet2!$AC:$AC,MATCH($N1084,Sheet2!$AA:$AA,0))&amp;(O1084/10)&amp;"%"))</f>
        <v>觉醒后基础防御力增加42</v>
      </c>
    </row>
    <row r="1085" spans="1:27">
      <c r="A1085" s="23" t="s">
        <v>53</v>
      </c>
      <c r="B1085" s="23">
        <f t="shared" si="60"/>
        <v>3416</v>
      </c>
      <c r="C1085" s="3">
        <v>34</v>
      </c>
      <c r="D1085" s="3">
        <v>16</v>
      </c>
      <c r="E1085" s="3">
        <f t="shared" si="61"/>
        <v>1</v>
      </c>
      <c r="F1085" s="3">
        <f>IF(AND($D1085=1,$E1085=1),VLOOKUP($C1085,Sheet2!$A:$J,3,0),IF($E1085=2,INDEX(Sheet2!G:G,MATCH($C1085,Sheet2!$A:$A,0)+1),F1084))</f>
        <v>3401</v>
      </c>
      <c r="G1085" s="3">
        <f>IF(AND($D1085=1,$E1085=1),VLOOKUP($C1085,Sheet2!$A:$J,4,0),IF($E1085=2,INDEX(Sheet2!H:H,MATCH($C1085,Sheet2!$A:$A,0)+1),G1084))</f>
        <v>3402</v>
      </c>
      <c r="H1085" s="3">
        <f>IF(AND($D1085=1,$E1085=1),VLOOKUP($C1085,Sheet2!$A:$J,5,0),IF($E1085=2,INDEX(Sheet2!I:I,MATCH($C1085,Sheet2!$A:$A,0)+1),H1084))</f>
        <v>3403</v>
      </c>
      <c r="I1085" s="3">
        <f>IF(AND($D1085=1,$E1085=1),VLOOKUP($C1085,Sheet2!$A:$J,6,0),IF($E1085=2,INDEX(Sheet2!J:J,MATCH($C1085,Sheet2!$A:$A,0)+1),I1084))</f>
        <v>0</v>
      </c>
      <c r="K1085" s="31">
        <v>0</v>
      </c>
      <c r="L1085" s="31">
        <v>0</v>
      </c>
      <c r="M1085" s="31">
        <v>0</v>
      </c>
      <c r="N1085" s="27">
        <f>VLOOKUP(B1085,Sheet5!$D:$G,3,0)</f>
        <v>3</v>
      </c>
      <c r="O1085" s="27">
        <f>VLOOKUP(B1085,Sheet5!$D:$G,4,0)</f>
        <v>384</v>
      </c>
      <c r="P1085" s="27" t="s">
        <v>55</v>
      </c>
      <c r="Q1085" s="27">
        <f>IFERROR(VLOOKUP(R1085,Sheet2!V:X,3,FALSE),VLOOKUP(B1085,Sheet5!D:H,5,0))</f>
        <v>340020009</v>
      </c>
      <c r="R1085" s="27" t="str">
        <f>IF(E1085=2,INDEX(Sheet2!P:P,MATCH(C1085,Sheet2!A:A,0)),INDEX(Sheet2!AB:AB,MATCH(N1085,Sheet2!AA:AA,0)))</f>
        <v>生命强化</v>
      </c>
      <c r="S1085" s="27" t="str">
        <f>IF($E1085=2,INDEX(Sheet2!Q:Q,MATCH($C1085,Sheet2!$A:$A,0)),IF(OR(N1085=3,N1085=8,N1085=13,,N1085=38),INDEX(Sheet2!$AC:$AC,MATCH($N1085,Sheet2!$AA:$AA,0))&amp;O1085,INDEX(Sheet2!$AC:$AC,MATCH($N1085,Sheet2!$AA:$AA,0))&amp;(O1085/10)&amp;"%"))</f>
        <v>觉醒后基础生命上限增加384</v>
      </c>
      <c r="T1085" s="3" t="str">
        <f>INDEX(Sheet6!G:G,MATCH(B1085,Sheet6!A:A,0))</f>
        <v>1210008,7|1430003,6</v>
      </c>
      <c r="U1085" s="3">
        <v>1120001</v>
      </c>
      <c r="V1085" s="3">
        <f>INDEX(Sheet6!H:H,MATCH(B1085,Sheet6!A:A,0))</f>
        <v>19200</v>
      </c>
      <c r="W1085" s="23">
        <v>0</v>
      </c>
      <c r="X1085" s="3" t="s">
        <v>1316</v>
      </c>
      <c r="Y1085" s="23">
        <v>1120001</v>
      </c>
      <c r="Z1085" s="23">
        <v>76000</v>
      </c>
      <c r="AA1085" s="27" t="str">
        <f>IF($E1085=2,INDEX(Sheet2!Q:Q,MATCH($C1085,Sheet2!$A:$A,0)),IF(OR(N1085=3,N1085=8,N1085=13,,N1085=38),INDEX(Sheet2!$AC:$AC,MATCH($N1085,Sheet2!$AA:$AA,0))&amp;O1085,INDEX(Sheet2!$AC:$AC,MATCH($N1085,Sheet2!$AA:$AA,0))&amp;(O1085/10)&amp;"%"))</f>
        <v>觉醒后基础生命上限增加384</v>
      </c>
    </row>
    <row r="1086" spans="1:27">
      <c r="A1086" s="23" t="s">
        <v>53</v>
      </c>
      <c r="B1086" s="23">
        <f t="shared" si="60"/>
        <v>3417</v>
      </c>
      <c r="C1086" s="3">
        <v>34</v>
      </c>
      <c r="D1086" s="3">
        <v>17</v>
      </c>
      <c r="E1086" s="3">
        <f t="shared" si="61"/>
        <v>1</v>
      </c>
      <c r="F1086" s="3">
        <f>IF(AND($D1086=1,$E1086=1),VLOOKUP($C1086,Sheet2!$A:$J,3,0),IF($E1086=2,INDEX(Sheet2!G:G,MATCH($C1086,Sheet2!$A:$A,0)+1),F1085))</f>
        <v>3401</v>
      </c>
      <c r="G1086" s="3">
        <f>IF(AND($D1086=1,$E1086=1),VLOOKUP($C1086,Sheet2!$A:$J,4,0),IF($E1086=2,INDEX(Sheet2!H:H,MATCH($C1086,Sheet2!$A:$A,0)+1),G1085))</f>
        <v>3402</v>
      </c>
      <c r="H1086" s="3">
        <f>IF(AND($D1086=1,$E1086=1),VLOOKUP($C1086,Sheet2!$A:$J,5,0),IF($E1086=2,INDEX(Sheet2!I:I,MATCH($C1086,Sheet2!$A:$A,0)+1),H1085))</f>
        <v>3403</v>
      </c>
      <c r="I1086" s="3">
        <f>IF(AND($D1086=1,$E1086=1),VLOOKUP($C1086,Sheet2!$A:$J,6,0),IF($E1086=2,INDEX(Sheet2!J:J,MATCH($C1086,Sheet2!$A:$A,0)+1),I1085))</f>
        <v>0</v>
      </c>
      <c r="K1086" s="31">
        <v>0</v>
      </c>
      <c r="L1086" s="31">
        <v>0</v>
      </c>
      <c r="M1086" s="31">
        <v>0</v>
      </c>
      <c r="N1086" s="27">
        <f>VLOOKUP(B1086,Sheet5!$D:$G,3,0)</f>
        <v>3</v>
      </c>
      <c r="O1086" s="27">
        <f>VLOOKUP(B1086,Sheet5!$D:$G,4,0)</f>
        <v>384</v>
      </c>
      <c r="P1086" s="27" t="s">
        <v>56</v>
      </c>
      <c r="Q1086" s="27">
        <f>IFERROR(VLOOKUP(R1086,Sheet2!V:X,3,FALSE),VLOOKUP(B1086,Sheet5!D:H,5,0))</f>
        <v>340020009</v>
      </c>
      <c r="R1086" s="27" t="str">
        <f>IF(E1086=2,INDEX(Sheet2!P:P,MATCH(C1086,Sheet2!A:A,0)),INDEX(Sheet2!AB:AB,MATCH(N1086,Sheet2!AA:AA,0)))</f>
        <v>生命强化</v>
      </c>
      <c r="S1086" s="27" t="str">
        <f>IF($E1086=2,INDEX(Sheet2!Q:Q,MATCH($C1086,Sheet2!$A:$A,0)),IF(OR(N1086=3,N1086=8,N1086=13,,N1086=38),INDEX(Sheet2!$AC:$AC,MATCH($N1086,Sheet2!$AA:$AA,0))&amp;O1086,INDEX(Sheet2!$AC:$AC,MATCH($N1086,Sheet2!$AA:$AA,0))&amp;(O1086/10)&amp;"%"))</f>
        <v>觉醒后基础生命上限增加384</v>
      </c>
      <c r="T1086" s="3" t="str">
        <f>INDEX(Sheet6!G:G,MATCH(B1086,Sheet6!A:A,0))</f>
        <v>1210008,9|1430003,9</v>
      </c>
      <c r="U1086" s="3">
        <v>1120001</v>
      </c>
      <c r="V1086" s="3">
        <f>INDEX(Sheet6!H:H,MATCH(B1086,Sheet6!A:A,0))</f>
        <v>28800</v>
      </c>
      <c r="W1086" s="23">
        <v>0</v>
      </c>
      <c r="X1086" s="3" t="s">
        <v>1366</v>
      </c>
      <c r="Y1086" s="23">
        <v>1120001</v>
      </c>
      <c r="Z1086" s="23">
        <v>115000</v>
      </c>
      <c r="AA1086" s="27" t="str">
        <f>IF($E1086=2,INDEX(Sheet2!Q:Q,MATCH($C1086,Sheet2!$A:$A,0)),IF(OR(N1086=3,N1086=8,N1086=13,,N1086=38),INDEX(Sheet2!$AC:$AC,MATCH($N1086,Sheet2!$AA:$AA,0))&amp;O1086,INDEX(Sheet2!$AC:$AC,MATCH($N1086,Sheet2!$AA:$AA,0))&amp;(O1086/10)&amp;"%"))</f>
        <v>觉醒后基础生命上限增加384</v>
      </c>
    </row>
    <row r="1087" spans="1:27">
      <c r="A1087" s="23" t="s">
        <v>53</v>
      </c>
      <c r="B1087" s="23">
        <f t="shared" si="60"/>
        <v>3418</v>
      </c>
      <c r="C1087" s="3">
        <v>34</v>
      </c>
      <c r="D1087" s="3">
        <v>18</v>
      </c>
      <c r="E1087" s="3">
        <f t="shared" si="61"/>
        <v>1</v>
      </c>
      <c r="F1087" s="3">
        <f>IF(AND($D1087=1,$E1087=1),VLOOKUP($C1087,Sheet2!$A:$J,3,0),IF($E1087=2,INDEX(Sheet2!G:G,MATCH($C1087,Sheet2!$A:$A,0)+1),F1086))</f>
        <v>3401</v>
      </c>
      <c r="G1087" s="3">
        <f>IF(AND($D1087=1,$E1087=1),VLOOKUP($C1087,Sheet2!$A:$J,4,0),IF($E1087=2,INDEX(Sheet2!H:H,MATCH($C1087,Sheet2!$A:$A,0)+1),G1086))</f>
        <v>3402</v>
      </c>
      <c r="H1087" s="3">
        <f>IF(AND($D1087=1,$E1087=1),VLOOKUP($C1087,Sheet2!$A:$J,5,0),IF($E1087=2,INDEX(Sheet2!I:I,MATCH($C1087,Sheet2!$A:$A,0)+1),H1086))</f>
        <v>3403</v>
      </c>
      <c r="I1087" s="3">
        <f>IF(AND($D1087=1,$E1087=1),VLOOKUP($C1087,Sheet2!$A:$J,6,0),IF($E1087=2,INDEX(Sheet2!J:J,MATCH($C1087,Sheet2!$A:$A,0)+1),I1086))</f>
        <v>0</v>
      </c>
      <c r="K1087" s="31">
        <v>0</v>
      </c>
      <c r="L1087" s="31">
        <v>0</v>
      </c>
      <c r="M1087" s="31">
        <v>0</v>
      </c>
      <c r="N1087" s="27">
        <f>VLOOKUP(B1087,Sheet5!$D:$G,3,0)</f>
        <v>33</v>
      </c>
      <c r="O1087" s="27">
        <f>VLOOKUP(B1087,Sheet5!$D:$G,4,0)</f>
        <v>32</v>
      </c>
      <c r="P1087" s="27" t="s">
        <v>57</v>
      </c>
      <c r="Q1087" s="27">
        <f>IFERROR(VLOOKUP(R1087,Sheet2!V:X,3,FALSE),VLOOKUP(B1087,Sheet5!D:H,5,0))</f>
        <v>340020003</v>
      </c>
      <c r="R1087" s="27" t="str">
        <f>IF(E1087=2,INDEX(Sheet2!P:P,MATCH(C1087,Sheet2!A:A,0)),INDEX(Sheet2!AB:AB,MATCH(N1087,Sheet2!AA:AA,0)))</f>
        <v>抵抗强化</v>
      </c>
      <c r="S1087" s="27" t="str">
        <f>IF($E1087=2,INDEX(Sheet2!Q:Q,MATCH($C1087,Sheet2!$A:$A,0)),IF(OR(N1087=3,N1087=8,N1087=13,,N1087=38),INDEX(Sheet2!$AC:$AC,MATCH($N1087,Sheet2!$AA:$AA,0))&amp;O1087,INDEX(Sheet2!$AC:$AC,MATCH($N1087,Sheet2!$AA:$AA,0))&amp;(O1087/10)&amp;"%"))</f>
        <v>觉醒后基础效果抵抗增加3.2%</v>
      </c>
      <c r="T1087" s="3" t="str">
        <f>INDEX(Sheet6!G:G,MATCH(B1087,Sheet6!A:A,0))</f>
        <v>1210008,13|1430003,12</v>
      </c>
      <c r="U1087" s="3">
        <v>1120001</v>
      </c>
      <c r="V1087" s="3">
        <f>INDEX(Sheet6!H:H,MATCH(B1087,Sheet6!A:A,0))</f>
        <v>43000</v>
      </c>
      <c r="W1087" s="23">
        <v>0</v>
      </c>
      <c r="X1087" s="3" t="s">
        <v>1367</v>
      </c>
      <c r="Y1087" s="23">
        <v>1120001</v>
      </c>
      <c r="Z1087" s="23">
        <v>172000</v>
      </c>
      <c r="AA1087" s="27" t="str">
        <f>IF($E1087=2,INDEX(Sheet2!Q:Q,MATCH($C1087,Sheet2!$A:$A,0)),IF(OR(N1087=3,N1087=8,N1087=13,,N1087=38),INDEX(Sheet2!$AC:$AC,MATCH($N1087,Sheet2!$AA:$AA,0))&amp;O1087,INDEX(Sheet2!$AC:$AC,MATCH($N1087,Sheet2!$AA:$AA,0))&amp;(O1087/10)&amp;"%"))</f>
        <v>觉醒后基础效果抵抗增加3.2%</v>
      </c>
    </row>
    <row r="1088" spans="1:27">
      <c r="A1088" s="23" t="s">
        <v>53</v>
      </c>
      <c r="B1088" s="23">
        <f t="shared" si="60"/>
        <v>3419</v>
      </c>
      <c r="C1088" s="3">
        <v>34</v>
      </c>
      <c r="D1088" s="3">
        <v>19</v>
      </c>
      <c r="E1088" s="3">
        <f t="shared" si="61"/>
        <v>1</v>
      </c>
      <c r="F1088" s="3">
        <f>IF(AND($D1088=1,$E1088=1),VLOOKUP($C1088,Sheet2!$A:$J,3,0),IF($E1088=2,INDEX(Sheet2!G:G,MATCH($C1088,Sheet2!$A:$A,0)+1),F1087))</f>
        <v>3401</v>
      </c>
      <c r="G1088" s="3">
        <f>IF(AND($D1088=1,$E1088=1),VLOOKUP($C1088,Sheet2!$A:$J,4,0),IF($E1088=2,INDEX(Sheet2!H:H,MATCH($C1088,Sheet2!$A:$A,0)+1),G1087))</f>
        <v>3402</v>
      </c>
      <c r="H1088" s="3">
        <f>IF(AND($D1088=1,$E1088=1),VLOOKUP($C1088,Sheet2!$A:$J,5,0),IF($E1088=2,INDEX(Sheet2!I:I,MATCH($C1088,Sheet2!$A:$A,0)+1),H1087))</f>
        <v>3403</v>
      </c>
      <c r="I1088" s="3">
        <f>IF(AND($D1088=1,$E1088=1),VLOOKUP($C1088,Sheet2!$A:$J,6,0),IF($E1088=2,INDEX(Sheet2!J:J,MATCH($C1088,Sheet2!$A:$A,0)+1),I1087))</f>
        <v>0</v>
      </c>
      <c r="K1088" s="31">
        <v>0</v>
      </c>
      <c r="L1088" s="31">
        <v>0</v>
      </c>
      <c r="M1088" s="31">
        <v>0</v>
      </c>
      <c r="N1088" s="27">
        <f>VLOOKUP(B1088,Sheet5!$D:$G,3,0)</f>
        <v>13</v>
      </c>
      <c r="O1088" s="27">
        <f>VLOOKUP(B1088,Sheet5!$D:$G,4,0)</f>
        <v>84</v>
      </c>
      <c r="P1088" s="27" t="s">
        <v>58</v>
      </c>
      <c r="Q1088" s="27">
        <f>IFERROR(VLOOKUP(R1088,Sheet2!V:X,3,FALSE),VLOOKUP(B1088,Sheet5!D:H,5,0))</f>
        <v>340020004</v>
      </c>
      <c r="R1088" s="27" t="str">
        <f>IF(E1088=2,INDEX(Sheet2!P:P,MATCH(C1088,Sheet2!A:A,0)),INDEX(Sheet2!AB:AB,MATCH(N1088,Sheet2!AA:AA,0)))</f>
        <v>防御强化</v>
      </c>
      <c r="S1088" s="27" t="str">
        <f>IF($E1088=2,INDEX(Sheet2!Q:Q,MATCH($C1088,Sheet2!$A:$A,0)),IF(OR(N1088=3,N1088=8,N1088=13,,N1088=38),INDEX(Sheet2!$AC:$AC,MATCH($N1088,Sheet2!$AA:$AA,0))&amp;O1088,INDEX(Sheet2!$AC:$AC,MATCH($N1088,Sheet2!$AA:$AA,0))&amp;(O1088/10)&amp;"%"))</f>
        <v>觉醒后基础防御力增加84</v>
      </c>
      <c r="T1088" s="3" t="str">
        <f>INDEX(Sheet6!G:G,MATCH(B1088,Sheet6!A:A,0))</f>
        <v>1210008,16|1430003,15</v>
      </c>
      <c r="U1088" s="3">
        <v>1120001</v>
      </c>
      <c r="V1088" s="3">
        <f>INDEX(Sheet6!H:H,MATCH(B1088,Sheet6!A:A,0))</f>
        <v>60000</v>
      </c>
      <c r="W1088" s="23">
        <v>0</v>
      </c>
      <c r="X1088" s="3" t="s">
        <v>1368</v>
      </c>
      <c r="Y1088" s="23">
        <v>1120001</v>
      </c>
      <c r="Z1088" s="23">
        <v>240000</v>
      </c>
      <c r="AA1088" s="27" t="str">
        <f>IF($E1088=2,INDEX(Sheet2!Q:Q,MATCH($C1088,Sheet2!$A:$A,0)),IF(OR(N1088=3,N1088=8,N1088=13,,N1088=38),INDEX(Sheet2!$AC:$AC,MATCH($N1088,Sheet2!$AA:$AA,0))&amp;O1088,INDEX(Sheet2!$AC:$AC,MATCH($N1088,Sheet2!$AA:$AA,0))&amp;(O1088/10)&amp;"%"))</f>
        <v>觉醒后基础防御力增加84</v>
      </c>
    </row>
    <row r="1089" spans="1:27">
      <c r="A1089" s="23" t="s">
        <v>53</v>
      </c>
      <c r="B1089" s="23">
        <f t="shared" si="60"/>
        <v>3420</v>
      </c>
      <c r="C1089" s="3">
        <v>34</v>
      </c>
      <c r="D1089" s="3">
        <v>20</v>
      </c>
      <c r="E1089" s="3">
        <f t="shared" si="61"/>
        <v>1</v>
      </c>
      <c r="F1089" s="3">
        <f>IF(AND($D1089=1,$E1089=1),VLOOKUP($C1089,Sheet2!$A:$J,3,0),IF($E1089=2,INDEX(Sheet2!G:G,MATCH($C1089,Sheet2!$A:$A,0)+1),F1088))</f>
        <v>3401</v>
      </c>
      <c r="G1089" s="3">
        <f>IF(AND($D1089=1,$E1089=1),VLOOKUP($C1089,Sheet2!$A:$J,4,0),IF($E1089=2,INDEX(Sheet2!H:H,MATCH($C1089,Sheet2!$A:$A,0)+1),G1088))</f>
        <v>3402</v>
      </c>
      <c r="H1089" s="3">
        <f>IF(AND($D1089=1,$E1089=1),VLOOKUP($C1089,Sheet2!$A:$J,5,0),IF($E1089=2,INDEX(Sheet2!I:I,MATCH($C1089,Sheet2!$A:$A,0)+1),H1088))</f>
        <v>3403</v>
      </c>
      <c r="I1089" s="3">
        <f>IF(AND($D1089=1,$E1089=1),VLOOKUP($C1089,Sheet2!$A:$J,6,0),IF($E1089=2,INDEX(Sheet2!J:J,MATCH($C1089,Sheet2!$A:$A,0)+1),I1088))</f>
        <v>0</v>
      </c>
      <c r="K1089" s="31">
        <v>0</v>
      </c>
      <c r="L1089" s="31">
        <v>0</v>
      </c>
      <c r="M1089" s="31">
        <v>0</v>
      </c>
      <c r="N1089" s="27">
        <f>VLOOKUP(B1089,Sheet5!$D:$G,3,0)</f>
        <v>3</v>
      </c>
      <c r="O1089" s="27">
        <f>VLOOKUP(B1089,Sheet5!$D:$G,4,0)</f>
        <v>768</v>
      </c>
      <c r="P1089" s="27" t="s">
        <v>59</v>
      </c>
      <c r="Q1089" s="27">
        <f>IFERROR(VLOOKUP(R1089,Sheet2!V:X,3,FALSE),VLOOKUP(B1089,Sheet5!D:H,5,0))</f>
        <v>340020010</v>
      </c>
      <c r="R1089" s="27" t="str">
        <f>IF(E1089=2,INDEX(Sheet2!P:P,MATCH(C1089,Sheet2!A:A,0)),INDEX(Sheet2!AB:AB,MATCH(N1089,Sheet2!AA:AA,0)))</f>
        <v>生命强化</v>
      </c>
      <c r="S1089" s="27" t="str">
        <f>IF($E1089=2,INDEX(Sheet2!Q:Q,MATCH($C1089,Sheet2!$A:$A,0)),IF(OR(N1089=3,N1089=8,N1089=13,,N1089=38),INDEX(Sheet2!$AC:$AC,MATCH($N1089,Sheet2!$AA:$AA,0))&amp;O1089,INDEX(Sheet2!$AC:$AC,MATCH($N1089,Sheet2!$AA:$AA,0))&amp;(O1089/10)&amp;"%"))</f>
        <v>觉醒后基础生命上限增加768</v>
      </c>
      <c r="T1089" s="3" t="str">
        <f>INDEX(Sheet6!G:G,MATCH(B1089,Sheet6!A:A,0))</f>
        <v>1210008,19|1430003,18</v>
      </c>
      <c r="U1089" s="3">
        <v>1120001</v>
      </c>
      <c r="V1089" s="3">
        <f>INDEX(Sheet6!H:H,MATCH(B1089,Sheet6!A:A,0))</f>
        <v>82400</v>
      </c>
      <c r="W1089" s="23">
        <v>0</v>
      </c>
      <c r="X1089" s="3" t="s">
        <v>1369</v>
      </c>
      <c r="Y1089" s="23">
        <v>1120001</v>
      </c>
      <c r="Z1089" s="23">
        <v>329000</v>
      </c>
      <c r="AA1089" s="27" t="str">
        <f>IF($E1089=2,INDEX(Sheet2!Q:Q,MATCH($C1089,Sheet2!$A:$A,0)),IF(OR(N1089=3,N1089=8,N1089=13,,N1089=38),INDEX(Sheet2!$AC:$AC,MATCH($N1089,Sheet2!$AA:$AA,0))&amp;O1089,INDEX(Sheet2!$AC:$AC,MATCH($N1089,Sheet2!$AA:$AA,0))&amp;(O1089/10)&amp;"%"))</f>
        <v>觉醒后基础生命上限增加768</v>
      </c>
    </row>
    <row r="1090" spans="1:27">
      <c r="A1090" s="23" t="s">
        <v>53</v>
      </c>
      <c r="B1090" s="23">
        <f t="shared" si="60"/>
        <v>3421</v>
      </c>
      <c r="C1090" s="3">
        <v>34</v>
      </c>
      <c r="D1090" s="3">
        <v>21</v>
      </c>
      <c r="E1090" s="3">
        <f t="shared" si="61"/>
        <v>1</v>
      </c>
      <c r="F1090" s="3">
        <f>IF(AND($D1090=1,$E1090=1),VLOOKUP($C1090,Sheet2!$A:$J,3,0),IF($E1090=2,INDEX(Sheet2!G:G,MATCH($C1090,Sheet2!$A:$A,0)+2),F1089))</f>
        <v>3401</v>
      </c>
      <c r="G1090" s="3">
        <f>IF(AND($D1090=1,$E1090=1),VLOOKUP($C1090,Sheet2!$A:$J,4,0),IF($E1090=2,INDEX(Sheet2!H:H,MATCH($C1090,Sheet2!$A:$A,0)+2),G1089))</f>
        <v>3402</v>
      </c>
      <c r="H1090" s="3">
        <f>IF(AND($D1090=1,$E1090=1),VLOOKUP($C1090,Sheet2!$A:$J,5,0),IF($E1090=2,INDEX(Sheet2!I:I,MATCH($C1090,Sheet2!$A:$A,0)+2),H1089))</f>
        <v>3403</v>
      </c>
      <c r="I1090" s="3">
        <f>IF(AND($D1090=1,$E1090=1),VLOOKUP($C1090,Sheet2!$A:$J,6,0),IF($E1090=2,INDEX(Sheet2!J:J,MATCH($C1090,Sheet2!$A:$A,0)+2),I1089))</f>
        <v>0</v>
      </c>
      <c r="K1090" s="31">
        <v>0</v>
      </c>
      <c r="L1090" s="31">
        <v>0</v>
      </c>
      <c r="M1090" s="31">
        <v>0</v>
      </c>
      <c r="N1090" s="27">
        <f>VLOOKUP(B1090,Sheet5!$D:$G,3,0)</f>
        <v>4</v>
      </c>
      <c r="O1090" s="27">
        <f>VLOOKUP(B1090,Sheet5!$D:$G,4,0)</f>
        <v>50</v>
      </c>
      <c r="P1090" s="27" t="s">
        <v>60</v>
      </c>
      <c r="Q1090" s="27">
        <f>IFERROR(VLOOKUP(R1090,Sheet2!V:X,3,FALSE),VLOOKUP(B1090,Sheet5!D:H,5,0))</f>
        <v>340020010</v>
      </c>
      <c r="R1090" s="27" t="str">
        <f>IF(E1090=2,INDEX(Sheet2!P:P,MATCH(C1090,Sheet2!A:A,0)+2),INDEX(Sheet2!AB:AB,MATCH(N1090,Sheet2!AA:AA,0)))</f>
        <v>生命强化</v>
      </c>
      <c r="S1090" s="27" t="str">
        <f>IF($E1090=2,INDEX(Sheet2!Q:Q,MATCH($C1090,Sheet2!$A:$A,0)+2),IF(OR(N1090=3,N1090=8,N1090=13,,N1090=38),INDEX(Sheet2!$AC:$AC,MATCH($N1090,Sheet2!$AA:$AA,0))&amp;O1090,INDEX(Sheet2!$AC:$AC,MATCH($N1090,Sheet2!$AA:$AA,0))&amp;(O1090/10)&amp;"%"))</f>
        <v>觉醒后基础生命上限增加5%</v>
      </c>
      <c r="T1090" s="3" t="str">
        <f>INDEX(Sheet6!G:G,MATCH(B1090,Sheet6!A:A,0))</f>
        <v>1430005,3</v>
      </c>
      <c r="U1090" s="3">
        <v>1120001</v>
      </c>
      <c r="V1090" s="3">
        <f>INDEX(Sheet6!H:H,MATCH(B1090,Sheet6!A:A,0))</f>
        <v>111200</v>
      </c>
      <c r="W1090" s="23">
        <v>0</v>
      </c>
      <c r="X1090" s="3" t="s">
        <v>1319</v>
      </c>
      <c r="Y1090" s="23">
        <v>1120001</v>
      </c>
      <c r="Z1090" s="23">
        <v>444000</v>
      </c>
      <c r="AA1090" s="27" t="str">
        <f>IF($E1090=2,INDEX(Sheet2!Q:Q,MATCH($C1090,Sheet2!$A:$A,0)+2),IF(OR(N1090=3,N1090=8,N1090=13,,N1090=38),INDEX(Sheet2!$AC:$AC,MATCH($N1090,Sheet2!$AA:$AA,0))&amp;O1090,INDEX(Sheet2!$AC:$AC,MATCH($N1090,Sheet2!$AA:$AA,0))&amp;(O1090/10)&amp;"%"))</f>
        <v>觉醒后基础生命上限增加5%</v>
      </c>
    </row>
    <row r="1091" spans="1:27">
      <c r="A1091" s="23" t="s">
        <v>53</v>
      </c>
      <c r="B1091" s="23">
        <f t="shared" si="60"/>
        <v>3422</v>
      </c>
      <c r="C1091" s="3">
        <v>34</v>
      </c>
      <c r="D1091" s="3">
        <v>22</v>
      </c>
      <c r="E1091" s="3">
        <f t="shared" si="61"/>
        <v>1</v>
      </c>
      <c r="F1091" s="3">
        <f>IF(AND($D1091=1,$E1091=1),VLOOKUP($C1091,Sheet2!$A:$J,3,0),IF($E1091=2,INDEX(Sheet2!G:G,MATCH($C1091,Sheet2!$A:$A,0)+2),F1090))</f>
        <v>3401</v>
      </c>
      <c r="G1091" s="3">
        <f>IF(AND($D1091=1,$E1091=1),VLOOKUP($C1091,Sheet2!$A:$J,4,0),IF($E1091=2,INDEX(Sheet2!H:H,MATCH($C1091,Sheet2!$A:$A,0)+2),G1090))</f>
        <v>3402</v>
      </c>
      <c r="H1091" s="3">
        <f>IF(AND($D1091=1,$E1091=1),VLOOKUP($C1091,Sheet2!$A:$J,5,0),IF($E1091=2,INDEX(Sheet2!I:I,MATCH($C1091,Sheet2!$A:$A,0)+2),H1090))</f>
        <v>3403</v>
      </c>
      <c r="I1091" s="3">
        <f>IF(AND($D1091=1,$E1091=1),VLOOKUP($C1091,Sheet2!$A:$J,6,0),IF($E1091=2,INDEX(Sheet2!J:J,MATCH($C1091,Sheet2!$A:$A,0)+2),I1090))</f>
        <v>0</v>
      </c>
      <c r="K1091" s="31">
        <v>0</v>
      </c>
      <c r="L1091" s="31">
        <v>0</v>
      </c>
      <c r="M1091" s="31">
        <v>0</v>
      </c>
      <c r="N1091" s="27">
        <f>VLOOKUP(B1091,Sheet5!$D:$G,3,0)</f>
        <v>13</v>
      </c>
      <c r="O1091" s="27">
        <f>VLOOKUP(B1091,Sheet5!$D:$G,4,0)</f>
        <v>42</v>
      </c>
      <c r="P1091" s="27" t="s">
        <v>54</v>
      </c>
      <c r="Q1091" s="27">
        <f>IFERROR(VLOOKUP(R1091,Sheet2!V:X,3,FALSE),VLOOKUP(B1091,Sheet5!D:H,5,0))</f>
        <v>340020005</v>
      </c>
      <c r="R1091" s="27" t="str">
        <f>IF($E1091=2,INDEX(Sheet2!P:P,MATCH($C1091,Sheet2!$A:$A,0)),INDEX(Sheet2!$AB:$AB,MATCH($N1091,Sheet2!$AA:$AA,0)))</f>
        <v>防御强化</v>
      </c>
      <c r="S1091" s="27" t="str">
        <f>IF($E1091=2,INDEX(Sheet2!Q:Q,MATCH($C1091,Sheet2!$A:$A,0)),IF(OR(N1091=3,N1091=8,N1091=13,,N1091=38),INDEX(Sheet2!$AC:$AC,MATCH($N1091,Sheet2!$AA:$AA,0))&amp;O1091,INDEX(Sheet2!$AC:$AC,MATCH($N1091,Sheet2!$AA:$AA,0))&amp;(O1091/10)&amp;"%"))</f>
        <v>觉醒后基础防御力增加42</v>
      </c>
      <c r="T1091" s="3" t="str">
        <f>INDEX(Sheet6!G:G,MATCH(B1091,Sheet6!A:A,0))</f>
        <v>1210008,7|1430003,9</v>
      </c>
      <c r="U1091" s="3">
        <v>1120001</v>
      </c>
      <c r="V1091" s="3">
        <f>INDEX(Sheet6!H:H,MATCH(B1091,Sheet6!A:A,0))</f>
        <v>20750</v>
      </c>
      <c r="W1091" s="23">
        <v>0</v>
      </c>
      <c r="X1091" s="3" t="s">
        <v>1365</v>
      </c>
      <c r="Y1091" s="23">
        <v>1120001</v>
      </c>
      <c r="Z1091" s="23">
        <v>66000</v>
      </c>
      <c r="AA1091" s="27" t="str">
        <f>IF($E1091=2,INDEX(Sheet2!Q:Q,MATCH($C1091,Sheet2!$A:$A,0)),IF(OR(N1091=3,N1091=8,N1091=13,,N1091=38),INDEX(Sheet2!$AC:$AC,MATCH($N1091,Sheet2!$AA:$AA,0))&amp;O1091,INDEX(Sheet2!$AC:$AC,MATCH($N1091,Sheet2!$AA:$AA,0))&amp;(O1091/10)&amp;"%"))</f>
        <v>觉醒后基础防御力增加42</v>
      </c>
    </row>
    <row r="1092" spans="1:27">
      <c r="A1092" s="23" t="s">
        <v>53</v>
      </c>
      <c r="B1092" s="23">
        <f t="shared" si="60"/>
        <v>3423</v>
      </c>
      <c r="C1092" s="3">
        <v>34</v>
      </c>
      <c r="D1092" s="3">
        <v>23</v>
      </c>
      <c r="E1092" s="3">
        <f t="shared" si="61"/>
        <v>1</v>
      </c>
      <c r="F1092" s="3">
        <f>IF(AND($D1092=1,$E1092=1),VLOOKUP($C1092,Sheet2!$A:$J,3,0),IF($E1092=2,INDEX(Sheet2!G:G,MATCH($C1092,Sheet2!$A:$A,0)+2),F1091))</f>
        <v>3401</v>
      </c>
      <c r="G1092" s="3">
        <f>IF(AND($D1092=1,$E1092=1),VLOOKUP($C1092,Sheet2!$A:$J,4,0),IF($E1092=2,INDEX(Sheet2!H:H,MATCH($C1092,Sheet2!$A:$A,0)+2),G1091))</f>
        <v>3402</v>
      </c>
      <c r="H1092" s="3">
        <f>IF(AND($D1092=1,$E1092=1),VLOOKUP($C1092,Sheet2!$A:$J,5,0),IF($E1092=2,INDEX(Sheet2!I:I,MATCH($C1092,Sheet2!$A:$A,0)+2),H1091))</f>
        <v>3403</v>
      </c>
      <c r="I1092" s="3">
        <f>IF(AND($D1092=1,$E1092=1),VLOOKUP($C1092,Sheet2!$A:$J,6,0),IF($E1092=2,INDEX(Sheet2!J:J,MATCH($C1092,Sheet2!$A:$A,0)+2),I1091))</f>
        <v>0</v>
      </c>
      <c r="K1092" s="31">
        <v>0</v>
      </c>
      <c r="L1092" s="31">
        <v>0</v>
      </c>
      <c r="M1092" s="31">
        <v>0</v>
      </c>
      <c r="N1092" s="27">
        <f>VLOOKUP(B1092,Sheet5!$D:$G,3,0)</f>
        <v>3</v>
      </c>
      <c r="O1092" s="27">
        <f>VLOOKUP(B1092,Sheet5!$D:$G,4,0)</f>
        <v>384</v>
      </c>
      <c r="P1092" s="27" t="s">
        <v>55</v>
      </c>
      <c r="Q1092" s="27">
        <f>IFERROR(VLOOKUP(R1092,Sheet2!V:X,3,FALSE),VLOOKUP(B1092,Sheet5!D:H,5,0))</f>
        <v>340020009</v>
      </c>
      <c r="R1092" s="27" t="str">
        <f>IF(E1092=2,INDEX(Sheet2!P:P,MATCH(C1092,Sheet2!A:A,0)),INDEX(Sheet2!AB:AB,MATCH(N1092,Sheet2!AA:AA,0)))</f>
        <v>生命强化</v>
      </c>
      <c r="S1092" s="27" t="str">
        <f>IF($E1092=2,INDEX(Sheet2!Q:Q,MATCH($C1092,Sheet2!$A:$A,0)),IF(OR(N1092=3,N1092=8,N1092=13,,N1092=38),INDEX(Sheet2!$AC:$AC,MATCH($N1092,Sheet2!$AA:$AA,0))&amp;O1092,INDEX(Sheet2!$AC:$AC,MATCH($N1092,Sheet2!$AA:$AA,0))&amp;(O1092/10)&amp;"%"))</f>
        <v>觉醒后基础生命上限增加384</v>
      </c>
      <c r="T1092" s="3" t="str">
        <f>INDEX(Sheet6!G:G,MATCH(B1092,Sheet6!A:A,0))</f>
        <v>1210008,9|1430003,18</v>
      </c>
      <c r="U1092" s="3">
        <v>1120001</v>
      </c>
      <c r="V1092" s="3">
        <f>INDEX(Sheet6!H:H,MATCH(B1092,Sheet6!A:A,0))</f>
        <v>24000</v>
      </c>
      <c r="W1092" s="23">
        <v>0</v>
      </c>
      <c r="X1092" s="3" t="s">
        <v>1316</v>
      </c>
      <c r="Y1092" s="23">
        <v>1120001</v>
      </c>
      <c r="Z1092" s="23">
        <v>76000</v>
      </c>
      <c r="AA1092" s="27" t="str">
        <f>IF($E1092=2,INDEX(Sheet2!Q:Q,MATCH($C1092,Sheet2!$A:$A,0)),IF(OR(N1092=3,N1092=8,N1092=13,,N1092=38),INDEX(Sheet2!$AC:$AC,MATCH($N1092,Sheet2!$AA:$AA,0))&amp;O1092,INDEX(Sheet2!$AC:$AC,MATCH($N1092,Sheet2!$AA:$AA,0))&amp;(O1092/10)&amp;"%"))</f>
        <v>觉醒后基础生命上限增加384</v>
      </c>
    </row>
    <row r="1093" spans="1:27">
      <c r="A1093" s="23" t="s">
        <v>53</v>
      </c>
      <c r="B1093" s="23">
        <f t="shared" si="60"/>
        <v>3424</v>
      </c>
      <c r="C1093" s="3">
        <v>34</v>
      </c>
      <c r="D1093" s="3">
        <v>24</v>
      </c>
      <c r="E1093" s="3">
        <f t="shared" si="61"/>
        <v>1</v>
      </c>
      <c r="F1093" s="3">
        <f>IF(AND($D1093=1,$E1093=1),VLOOKUP($C1093,Sheet2!$A:$J,3,0),IF($E1093=2,INDEX(Sheet2!G:G,MATCH($C1093,Sheet2!$A:$A,0)+2),F1092))</f>
        <v>3401</v>
      </c>
      <c r="G1093" s="3">
        <f>IF(AND($D1093=1,$E1093=1),VLOOKUP($C1093,Sheet2!$A:$J,4,0),IF($E1093=2,INDEX(Sheet2!H:H,MATCH($C1093,Sheet2!$A:$A,0)+2),G1092))</f>
        <v>3402</v>
      </c>
      <c r="H1093" s="3">
        <f>IF(AND($D1093=1,$E1093=1),VLOOKUP($C1093,Sheet2!$A:$J,5,0),IF($E1093=2,INDEX(Sheet2!I:I,MATCH($C1093,Sheet2!$A:$A,0)+2),H1092))</f>
        <v>3403</v>
      </c>
      <c r="I1093" s="3">
        <f>IF(AND($D1093=1,$E1093=1),VLOOKUP($C1093,Sheet2!$A:$J,6,0),IF($E1093=2,INDEX(Sheet2!J:J,MATCH($C1093,Sheet2!$A:$A,0)+2),I1092))</f>
        <v>0</v>
      </c>
      <c r="K1093" s="31">
        <v>0</v>
      </c>
      <c r="L1093" s="31">
        <v>0</v>
      </c>
      <c r="M1093" s="31">
        <v>0</v>
      </c>
      <c r="N1093" s="27">
        <f>VLOOKUP(B1093,Sheet5!$D:$G,3,0)</f>
        <v>13</v>
      </c>
      <c r="O1093" s="27">
        <f>VLOOKUP(B1093,Sheet5!$D:$G,4,0)</f>
        <v>42</v>
      </c>
      <c r="P1093" s="27" t="s">
        <v>56</v>
      </c>
      <c r="Q1093" s="27">
        <f>IFERROR(VLOOKUP(R1093,Sheet2!V:X,3,FALSE),VLOOKUP(B1093,Sheet5!D:H,5,0))</f>
        <v>340020005</v>
      </c>
      <c r="R1093" s="27" t="str">
        <f>IF(E1093=2,INDEX(Sheet2!P:P,MATCH(C1093,Sheet2!A:A,0)),INDEX(Sheet2!AB:AB,MATCH(N1093,Sheet2!AA:AA,0)))</f>
        <v>防御强化</v>
      </c>
      <c r="S1093" s="27" t="str">
        <f>IF($E1093=2,INDEX(Sheet2!Q:Q,MATCH($C1093,Sheet2!$A:$A,0)),IF(OR(N1093=3,N1093=8,N1093=13,,N1093=38),INDEX(Sheet2!$AC:$AC,MATCH($N1093,Sheet2!$AA:$AA,0))&amp;O1093,INDEX(Sheet2!$AC:$AC,MATCH($N1093,Sheet2!$AA:$AA,0))&amp;(O1093/10)&amp;"%"))</f>
        <v>觉醒后基础防御力增加42</v>
      </c>
      <c r="T1093" s="3" t="str">
        <f>INDEX(Sheet6!G:G,MATCH(B1093,Sheet6!A:A,0))</f>
        <v>1210008,11|1430003,27</v>
      </c>
      <c r="U1093" s="3">
        <v>1120001</v>
      </c>
      <c r="V1093" s="3">
        <f>INDEX(Sheet6!H:H,MATCH(B1093,Sheet6!A:A,0))</f>
        <v>36000</v>
      </c>
      <c r="W1093" s="23">
        <v>0</v>
      </c>
      <c r="X1093" s="3" t="s">
        <v>1366</v>
      </c>
      <c r="Y1093" s="23">
        <v>1120001</v>
      </c>
      <c r="Z1093" s="23">
        <v>115000</v>
      </c>
      <c r="AA1093" s="27" t="str">
        <f>IF($E1093=2,INDEX(Sheet2!Q:Q,MATCH($C1093,Sheet2!$A:$A,0)),IF(OR(N1093=3,N1093=8,N1093=13,,N1093=38),INDEX(Sheet2!$AC:$AC,MATCH($N1093,Sheet2!$AA:$AA,0))&amp;O1093,INDEX(Sheet2!$AC:$AC,MATCH($N1093,Sheet2!$AA:$AA,0))&amp;(O1093/10)&amp;"%"))</f>
        <v>觉醒后基础防御力增加42</v>
      </c>
    </row>
    <row r="1094" spans="1:27">
      <c r="A1094" s="23" t="s">
        <v>53</v>
      </c>
      <c r="B1094" s="23">
        <f t="shared" si="60"/>
        <v>3425</v>
      </c>
      <c r="C1094" s="3">
        <v>34</v>
      </c>
      <c r="D1094" s="3">
        <v>25</v>
      </c>
      <c r="E1094" s="3">
        <f t="shared" si="61"/>
        <v>1</v>
      </c>
      <c r="F1094" s="3">
        <f>IF(AND($D1094=1,$E1094=1),VLOOKUP($C1094,Sheet2!$A:$J,3,0),IF($E1094=2,INDEX(Sheet2!G:G,MATCH($C1094,Sheet2!$A:$A,0)+2),F1093))</f>
        <v>3401</v>
      </c>
      <c r="G1094" s="3">
        <f>IF(AND($D1094=1,$E1094=1),VLOOKUP($C1094,Sheet2!$A:$J,4,0),IF($E1094=2,INDEX(Sheet2!H:H,MATCH($C1094,Sheet2!$A:$A,0)+2),G1093))</f>
        <v>3402</v>
      </c>
      <c r="H1094" s="3">
        <f>IF(AND($D1094=1,$E1094=1),VLOOKUP($C1094,Sheet2!$A:$J,5,0),IF($E1094=2,INDEX(Sheet2!I:I,MATCH($C1094,Sheet2!$A:$A,0)+2),H1093))</f>
        <v>3403</v>
      </c>
      <c r="I1094" s="3">
        <f>IF(AND($D1094=1,$E1094=1),VLOOKUP($C1094,Sheet2!$A:$J,6,0),IF($E1094=2,INDEX(Sheet2!J:J,MATCH($C1094,Sheet2!$A:$A,0)+2),I1093))</f>
        <v>0</v>
      </c>
      <c r="K1094" s="31">
        <v>0</v>
      </c>
      <c r="L1094" s="31">
        <v>0</v>
      </c>
      <c r="M1094" s="31">
        <v>0</v>
      </c>
      <c r="N1094" s="27">
        <f>VLOOKUP(B1094,Sheet5!$D:$G,3,0)</f>
        <v>33</v>
      </c>
      <c r="O1094" s="27">
        <f>VLOOKUP(B1094,Sheet5!$D:$G,4,0)</f>
        <v>32</v>
      </c>
      <c r="P1094" s="27" t="s">
        <v>57</v>
      </c>
      <c r="Q1094" s="27">
        <f>IFERROR(VLOOKUP(R1094,Sheet2!V:X,3,FALSE),VLOOKUP(B1094,Sheet5!D:H,5,0))</f>
        <v>340020003</v>
      </c>
      <c r="R1094" s="27" t="str">
        <f>IF(E1094=2,INDEX(Sheet2!P:P,MATCH(C1094,Sheet2!A:A,0)),INDEX(Sheet2!AB:AB,MATCH(N1094,Sheet2!AA:AA,0)))</f>
        <v>抵抗强化</v>
      </c>
      <c r="S1094" s="27" t="str">
        <f>IF($E1094=2,INDEX(Sheet2!Q:Q,MATCH($C1094,Sheet2!$A:$A,0)),IF(OR(N1094=3,N1094=8,N1094=13,,N1094=38),INDEX(Sheet2!$AC:$AC,MATCH($N1094,Sheet2!$AA:$AA,0))&amp;O1094,INDEX(Sheet2!$AC:$AC,MATCH($N1094,Sheet2!$AA:$AA,0))&amp;(O1094/10)&amp;"%"))</f>
        <v>觉醒后基础效果抵抗增加3.2%</v>
      </c>
      <c r="T1094" s="3" t="str">
        <f>INDEX(Sheet6!G:G,MATCH(B1094,Sheet6!A:A,0))</f>
        <v>1210008,17|1430003,36</v>
      </c>
      <c r="U1094" s="3">
        <v>1120001</v>
      </c>
      <c r="V1094" s="3">
        <f>INDEX(Sheet6!H:H,MATCH(B1094,Sheet6!A:A,0))</f>
        <v>53750</v>
      </c>
      <c r="W1094" s="23">
        <v>0</v>
      </c>
      <c r="X1094" s="3" t="s">
        <v>1367</v>
      </c>
      <c r="Y1094" s="23">
        <v>1120001</v>
      </c>
      <c r="Z1094" s="23">
        <v>172000</v>
      </c>
      <c r="AA1094" s="27" t="str">
        <f>IF($E1094=2,INDEX(Sheet2!Q:Q,MATCH($C1094,Sheet2!$A:$A,0)),IF(OR(N1094=3,N1094=8,N1094=13,,N1094=38),INDEX(Sheet2!$AC:$AC,MATCH($N1094,Sheet2!$AA:$AA,0))&amp;O1094,INDEX(Sheet2!$AC:$AC,MATCH($N1094,Sheet2!$AA:$AA,0))&amp;(O1094/10)&amp;"%"))</f>
        <v>觉醒后基础效果抵抗增加3.2%</v>
      </c>
    </row>
    <row r="1095" spans="1:27">
      <c r="A1095" s="23" t="s">
        <v>53</v>
      </c>
      <c r="B1095" s="23">
        <f t="shared" si="60"/>
        <v>3426</v>
      </c>
      <c r="C1095" s="3">
        <v>34</v>
      </c>
      <c r="D1095" s="3">
        <v>26</v>
      </c>
      <c r="E1095" s="3">
        <f t="shared" si="61"/>
        <v>1</v>
      </c>
      <c r="F1095" s="3">
        <f>IF(AND($D1095=1,$E1095=1),VLOOKUP($C1095,Sheet2!$A:$J,3,0),IF($E1095=2,INDEX(Sheet2!G:G,MATCH($C1095,Sheet2!$A:$A,0)+2),F1094))</f>
        <v>3401</v>
      </c>
      <c r="G1095" s="3">
        <f>IF(AND($D1095=1,$E1095=1),VLOOKUP($C1095,Sheet2!$A:$J,4,0),IF($E1095=2,INDEX(Sheet2!H:H,MATCH($C1095,Sheet2!$A:$A,0)+2),G1094))</f>
        <v>3402</v>
      </c>
      <c r="H1095" s="3">
        <f>IF(AND($D1095=1,$E1095=1),VLOOKUP($C1095,Sheet2!$A:$J,5,0),IF($E1095=2,INDEX(Sheet2!I:I,MATCH($C1095,Sheet2!$A:$A,0)+2),H1094))</f>
        <v>3403</v>
      </c>
      <c r="I1095" s="3">
        <f>IF(AND($D1095=1,$E1095=1),VLOOKUP($C1095,Sheet2!$A:$J,6,0),IF($E1095=2,INDEX(Sheet2!J:J,MATCH($C1095,Sheet2!$A:$A,0)+2),I1094))</f>
        <v>0</v>
      </c>
      <c r="K1095" s="31">
        <v>0</v>
      </c>
      <c r="L1095" s="31">
        <v>0</v>
      </c>
      <c r="M1095" s="31">
        <v>0</v>
      </c>
      <c r="N1095" s="27">
        <f>VLOOKUP(B1095,Sheet5!$D:$G,3,0)</f>
        <v>13</v>
      </c>
      <c r="O1095" s="27">
        <f>VLOOKUP(B1095,Sheet5!$D:$G,4,0)</f>
        <v>84</v>
      </c>
      <c r="P1095" s="27" t="s">
        <v>58</v>
      </c>
      <c r="Q1095" s="27">
        <f>IFERROR(VLOOKUP(R1095,Sheet2!V:X,3,FALSE),VLOOKUP(B1095,Sheet5!D:H,5,0))</f>
        <v>340020004</v>
      </c>
      <c r="R1095" s="27" t="str">
        <f>IF(E1095=2,INDEX(Sheet2!P:P,MATCH(C1095,Sheet2!A:A,0)),INDEX(Sheet2!AB:AB,MATCH(N1095,Sheet2!AA:AA,0)))</f>
        <v>防御强化</v>
      </c>
      <c r="S1095" s="27" t="str">
        <f>IF($E1095=2,INDEX(Sheet2!Q:Q,MATCH($C1095,Sheet2!$A:$A,0)),IF(OR(N1095=3,N1095=8,N1095=13,,N1095=38),INDEX(Sheet2!$AC:$AC,MATCH($N1095,Sheet2!$AA:$AA,0))&amp;O1095,INDEX(Sheet2!$AC:$AC,MATCH($N1095,Sheet2!$AA:$AA,0))&amp;(O1095/10)&amp;"%"))</f>
        <v>觉醒后基础防御力增加84</v>
      </c>
      <c r="T1095" s="3" t="str">
        <f>INDEX(Sheet6!G:G,MATCH(B1095,Sheet6!A:A,0))</f>
        <v>1210008,20|1430003,45</v>
      </c>
      <c r="U1095" s="3">
        <v>1120001</v>
      </c>
      <c r="V1095" s="3">
        <f>INDEX(Sheet6!H:H,MATCH(B1095,Sheet6!A:A,0))</f>
        <v>75000</v>
      </c>
      <c r="W1095" s="23">
        <v>0</v>
      </c>
      <c r="X1095" s="3" t="s">
        <v>1368</v>
      </c>
      <c r="Y1095" s="23">
        <v>1120001</v>
      </c>
      <c r="Z1095" s="23">
        <v>240000</v>
      </c>
      <c r="AA1095" s="27" t="str">
        <f>IF($E1095=2,INDEX(Sheet2!Q:Q,MATCH($C1095,Sheet2!$A:$A,0)),IF(OR(N1095=3,N1095=8,N1095=13,,N1095=38),INDEX(Sheet2!$AC:$AC,MATCH($N1095,Sheet2!$AA:$AA,0))&amp;O1095,INDEX(Sheet2!$AC:$AC,MATCH($N1095,Sheet2!$AA:$AA,0))&amp;(O1095/10)&amp;"%"))</f>
        <v>觉醒后基础防御力增加84</v>
      </c>
    </row>
    <row r="1096" spans="1:27">
      <c r="A1096" s="23" t="s">
        <v>53</v>
      </c>
      <c r="B1096" s="23">
        <f t="shared" si="60"/>
        <v>3427</v>
      </c>
      <c r="C1096" s="3">
        <v>34</v>
      </c>
      <c r="D1096" s="3">
        <v>27</v>
      </c>
      <c r="E1096" s="3">
        <f t="shared" si="61"/>
        <v>1</v>
      </c>
      <c r="F1096" s="3">
        <f>IF(AND($D1096=1,$E1096=1),VLOOKUP($C1096,Sheet2!$A:$J,3,0),IF($E1096=2,INDEX(Sheet2!G:G,MATCH($C1096,Sheet2!$A:$A,0)+2),F1095))</f>
        <v>3401</v>
      </c>
      <c r="G1096" s="3">
        <f>IF(AND($D1096=1,$E1096=1),VLOOKUP($C1096,Sheet2!$A:$J,4,0),IF($E1096=2,INDEX(Sheet2!H:H,MATCH($C1096,Sheet2!$A:$A,0)+2),G1095))</f>
        <v>3402</v>
      </c>
      <c r="H1096" s="3">
        <f>IF(AND($D1096=1,$E1096=1),VLOOKUP($C1096,Sheet2!$A:$J,5,0),IF($E1096=2,INDEX(Sheet2!I:I,MATCH($C1096,Sheet2!$A:$A,0)+2),H1095))</f>
        <v>3403</v>
      </c>
      <c r="I1096" s="3">
        <f>IF(AND($D1096=1,$E1096=1),VLOOKUP($C1096,Sheet2!$A:$J,6,0),IF($E1096=2,INDEX(Sheet2!J:J,MATCH($C1096,Sheet2!$A:$A,0)+2),I1095))</f>
        <v>0</v>
      </c>
      <c r="K1096" s="31">
        <v>0</v>
      </c>
      <c r="L1096" s="31">
        <v>0</v>
      </c>
      <c r="M1096" s="31">
        <v>0</v>
      </c>
      <c r="N1096" s="27">
        <f>VLOOKUP(B1096,Sheet5!$D:$G,3,0)</f>
        <v>3</v>
      </c>
      <c r="O1096" s="27">
        <f>VLOOKUP(B1096,Sheet5!$D:$G,4,0)</f>
        <v>768</v>
      </c>
      <c r="P1096" s="27" t="s">
        <v>59</v>
      </c>
      <c r="Q1096" s="27">
        <f>IFERROR(VLOOKUP(R1096,Sheet2!V:X,3,FALSE),VLOOKUP(B1096,Sheet5!D:H,5,0))</f>
        <v>340020010</v>
      </c>
      <c r="R1096" s="27" t="str">
        <f>IF(E1096=2,INDEX(Sheet2!P:P,MATCH(C1096,Sheet2!A:A,0)),INDEX(Sheet2!AB:AB,MATCH(N1096,Sheet2!AA:AA,0)))</f>
        <v>生命强化</v>
      </c>
      <c r="S1096" s="27" t="str">
        <f>IF($E1096=2,INDEX(Sheet2!Q:Q,MATCH($C1096,Sheet2!$A:$A,0)),IF(OR(N1096=3,N1096=8,N1096=13,,N1096=38),INDEX(Sheet2!$AC:$AC,MATCH($N1096,Sheet2!$AA:$AA,0))&amp;O1096,INDEX(Sheet2!$AC:$AC,MATCH($N1096,Sheet2!$AA:$AA,0))&amp;(O1096/10)&amp;"%"))</f>
        <v>觉醒后基础生命上限增加768</v>
      </c>
      <c r="T1096" s="3" t="str">
        <f>INDEX(Sheet6!G:G,MATCH(B1096,Sheet6!A:A,0))</f>
        <v>1210008,23|1430003,54</v>
      </c>
      <c r="U1096" s="3">
        <v>1120001</v>
      </c>
      <c r="V1096" s="3">
        <f>INDEX(Sheet6!H:H,MATCH(B1096,Sheet6!A:A,0))</f>
        <v>103000</v>
      </c>
      <c r="W1096" s="23">
        <v>0</v>
      </c>
      <c r="X1096" s="3" t="s">
        <v>1369</v>
      </c>
      <c r="Y1096" s="23">
        <v>1120001</v>
      </c>
      <c r="Z1096" s="23">
        <v>329000</v>
      </c>
      <c r="AA1096" s="27" t="str">
        <f>IF($E1096=2,INDEX(Sheet2!Q:Q,MATCH($C1096,Sheet2!$A:$A,0)),IF(OR(N1096=3,N1096=8,N1096=13,,N1096=38),INDEX(Sheet2!$AC:$AC,MATCH($N1096,Sheet2!$AA:$AA,0))&amp;O1096,INDEX(Sheet2!$AC:$AC,MATCH($N1096,Sheet2!$AA:$AA,0))&amp;(O1096/10)&amp;"%"))</f>
        <v>觉醒后基础生命上限增加768</v>
      </c>
    </row>
    <row r="1097" spans="1:27">
      <c r="A1097" s="23" t="s">
        <v>53</v>
      </c>
      <c r="B1097" s="23">
        <f t="shared" si="60"/>
        <v>3428</v>
      </c>
      <c r="C1097" s="3">
        <v>34</v>
      </c>
      <c r="D1097" s="3">
        <v>28</v>
      </c>
      <c r="E1097" s="3">
        <f t="shared" si="61"/>
        <v>1</v>
      </c>
      <c r="F1097" s="3">
        <f>IF(AND($D1097=1,$E1097=1),VLOOKUP($C1097,Sheet2!$A:$J,3,0),IF($E1097=2,INDEX(Sheet2!G:G,MATCH($C1097,Sheet2!$A:$A,0)+3),F1096))</f>
        <v>3401</v>
      </c>
      <c r="G1097" s="3">
        <f>IF(AND($D1097=1,$E1097=1),VLOOKUP($C1097,Sheet2!$A:$J,4,0),IF($E1097=2,INDEX(Sheet2!H:H,MATCH($C1097,Sheet2!$A:$A,0)+3),G1096))</f>
        <v>3402</v>
      </c>
      <c r="H1097" s="3">
        <f>IF(AND($D1097=1,$E1097=1),VLOOKUP($C1097,Sheet2!$A:$J,5,0),IF($E1097=2,INDEX(Sheet2!I:I,MATCH($C1097,Sheet2!$A:$A,0)+3),H1096))</f>
        <v>3403</v>
      </c>
      <c r="I1097" s="3">
        <f>IF(AND($D1097=1,$E1097=1),VLOOKUP($C1097,Sheet2!$A:$J,6,0),IF($E1097=2,INDEX(Sheet2!J:J,MATCH($C1097,Sheet2!$A:$A,0)+3),I1096))</f>
        <v>0</v>
      </c>
      <c r="K1097" s="31">
        <v>0</v>
      </c>
      <c r="L1097" s="31">
        <v>0</v>
      </c>
      <c r="M1097" s="31">
        <v>0</v>
      </c>
      <c r="N1097" s="27">
        <f>VLOOKUP(B1097,Sheet5!$D:$G,3,0)</f>
        <v>4</v>
      </c>
      <c r="O1097" s="27">
        <f>VLOOKUP(B1097,Sheet5!$D:$G,4,0)</f>
        <v>50</v>
      </c>
      <c r="P1097" s="27" t="s">
        <v>60</v>
      </c>
      <c r="Q1097" s="27">
        <f>IFERROR(VLOOKUP(R1097,Sheet2!V:X,3,FALSE),VLOOKUP(B1097,Sheet5!D:H,5,0))</f>
        <v>340020010</v>
      </c>
      <c r="R1097" s="27" t="str">
        <f>IF(E1097=2,INDEX(Sheet2!P:P,MATCH(C1097,Sheet2!A:A,0)+3),INDEX(Sheet2!AB:AB,MATCH(N1097,Sheet2!AA:AA,0)))</f>
        <v>生命强化</v>
      </c>
      <c r="S1097" s="27" t="str">
        <f>IF($E1097=2,INDEX(Sheet2!Q:Q,MATCH($C1097,Sheet2!$A:$A,0)+3),IF(OR(N1097=3,N1097=8,N1097=13,,N1097=38),INDEX(Sheet2!$AC:$AC,MATCH($N1097,Sheet2!$AA:$AA,0))&amp;O1097,INDEX(Sheet2!$AC:$AC,MATCH($N1097,Sheet2!$AA:$AA,0))&amp;(O1097/10)&amp;"%"))</f>
        <v>觉醒后基础生命上限增加5%</v>
      </c>
      <c r="T1097" s="3" t="str">
        <f>INDEX(Sheet6!G:G,MATCH(B1097,Sheet6!A:A,0))</f>
        <v>1430005,9</v>
      </c>
      <c r="U1097" s="3">
        <v>1120001</v>
      </c>
      <c r="V1097" s="3">
        <f>INDEX(Sheet6!H:H,MATCH(B1097,Sheet6!A:A,0))</f>
        <v>139000</v>
      </c>
      <c r="W1097" s="23">
        <v>0</v>
      </c>
      <c r="X1097" s="3" t="s">
        <v>1319</v>
      </c>
      <c r="Y1097" s="23">
        <v>1120001</v>
      </c>
      <c r="Z1097" s="23">
        <v>444000</v>
      </c>
      <c r="AA1097" s="27" t="str">
        <f>IF($E1097=2,INDEX(Sheet2!Q:Q,MATCH($C1097,Sheet2!$A:$A,0)+3),IF(OR(N1097=3,N1097=8,N1097=13,,N1097=38),INDEX(Sheet2!$AC:$AC,MATCH($N1097,Sheet2!$AA:$AA,0))&amp;O1097,INDEX(Sheet2!$AC:$AC,MATCH($N1097,Sheet2!$AA:$AA,0))&amp;(O1097/10)&amp;"%"))</f>
        <v>觉醒后基础生命上限增加5%</v>
      </c>
    </row>
    <row r="1098" spans="1:27">
      <c r="A1098" s="23" t="s">
        <v>53</v>
      </c>
      <c r="B1098" s="23">
        <f t="shared" si="55"/>
        <v>3701</v>
      </c>
      <c r="C1098" s="3">
        <v>37</v>
      </c>
      <c r="D1098" s="3">
        <v>1</v>
      </c>
      <c r="E1098" s="3">
        <f t="shared" si="61"/>
        <v>1</v>
      </c>
      <c r="F1098" s="3">
        <f>IF(AND($D1098=1,$E1098=1),VLOOKUP($C1098,Sheet2!$A:$J,3,0),IF($E1098=2,INDEX(Sheet2!G:G,MATCH($C1098,Sheet2!$A:$A,0)),F1097))</f>
        <v>3701</v>
      </c>
      <c r="G1098" s="3">
        <f>IF(AND($D1098=1,$E1098=1),VLOOKUP($C1098,Sheet2!$A:$J,4,0),IF($E1098=2,INDEX(Sheet2!H:H,MATCH($C1098,Sheet2!$A:$A,0)),G1097))</f>
        <v>3702</v>
      </c>
      <c r="H1098" s="3">
        <f>IF(AND($D1098=1,$E1098=1),VLOOKUP($C1098,Sheet2!$A:$J,5,0),IF($E1098=2,INDEX(Sheet2!I:I,MATCH($C1098,Sheet2!$A:$A,0)),H1097))</f>
        <v>3703</v>
      </c>
      <c r="I1098" s="3">
        <f>IF(AND($D1098=1,$E1098=1),VLOOKUP($C1098,Sheet2!$A:$J,6,0),IF($E1098=2,INDEX(Sheet2!J:J,MATCH($C1098,Sheet2!$A:$A,0)),I1097))</f>
        <v>0</v>
      </c>
      <c r="K1098" s="31">
        <v>0</v>
      </c>
      <c r="L1098" s="31">
        <v>0</v>
      </c>
      <c r="M1098" s="31">
        <v>0</v>
      </c>
      <c r="N1098" s="27">
        <f>VLOOKUP(B1098,Sheet5!$D:$G,3,0)</f>
        <v>8</v>
      </c>
      <c r="O1098" s="27">
        <f>VLOOKUP(B1098,Sheet5!$D:$G,4,0)</f>
        <v>64</v>
      </c>
      <c r="P1098" s="27" t="s">
        <v>54</v>
      </c>
      <c r="Q1098" s="27">
        <f>IFERROR(VLOOKUP(R1098,Sheet2!V:X,3,FALSE),VLOOKUP(B1098,Sheet5!D:H,5,0))</f>
        <v>340020006</v>
      </c>
      <c r="R1098" s="27" t="str">
        <f>IF($E1098=2,INDEX(Sheet2!P:P,MATCH($C1098,Sheet2!$A:$A,0)),INDEX(Sheet2!$AB:$AB,MATCH($N1098,Sheet2!$AA:$AA,0)))</f>
        <v>攻击强化</v>
      </c>
      <c r="S1098" s="27" t="str">
        <f>IF($E1098=2,INDEX(Sheet2!Q:Q,MATCH($C1098,Sheet2!$A:$A,0)),IF(OR(N1098=3,N1098=8,N1098=13,,N1098=38),INDEX(Sheet2!$AC:$AC,MATCH($N1098,Sheet2!$AA:$AA,0))&amp;O1098,INDEX(Sheet2!$AC:$AC,MATCH($N1098,Sheet2!$AA:$AA,0))&amp;(O1098/10)&amp;"%"))</f>
        <v>觉醒后基础攻击力增加64</v>
      </c>
      <c r="T1098" s="3" t="str">
        <f>INDEX(Sheet6!G:G,MATCH(B1098,Sheet6!A:A,0))</f>
        <v>1210001,24</v>
      </c>
      <c r="U1098" s="3">
        <v>1120001</v>
      </c>
      <c r="V1098" s="3">
        <f>INDEX(Sheet6!H:H,MATCH(B1098,Sheet6!A:A,0))</f>
        <v>8300</v>
      </c>
      <c r="W1098" s="23">
        <v>0</v>
      </c>
      <c r="X1098" s="3" t="str">
        <f>VLOOKUP(B1098,Sheet4!A:N,14,FALSE)</f>
        <v>1210001,8|1210002,4|1210003,4</v>
      </c>
      <c r="Y1098" s="23">
        <v>1120001</v>
      </c>
      <c r="Z1098" s="23">
        <f t="shared" si="57"/>
        <v>83000</v>
      </c>
      <c r="AA1098" s="27" t="str">
        <f>IF($E1098=2,INDEX(Sheet2!Q:Q,MATCH($C1098,Sheet2!$A:$A,0)),IF(OR(N1098=3,N1098=8,N1098=13,,N1098=38),INDEX(Sheet2!$AC:$AC,MATCH($N1098,Sheet2!$AA:$AA,0))&amp;O1098,INDEX(Sheet2!$AC:$AC,MATCH($N1098,Sheet2!$AA:$AA,0))&amp;(O1098/10)&amp;"%"))</f>
        <v>觉醒后基础攻击力增加64</v>
      </c>
    </row>
    <row r="1099" spans="1:27">
      <c r="A1099" s="23" t="s">
        <v>53</v>
      </c>
      <c r="B1099" s="23">
        <f t="shared" si="55"/>
        <v>3702</v>
      </c>
      <c r="C1099" s="3">
        <v>37</v>
      </c>
      <c r="D1099" s="3">
        <v>2</v>
      </c>
      <c r="E1099" s="3">
        <f t="shared" si="61"/>
        <v>1</v>
      </c>
      <c r="F1099" s="3">
        <f>IF(AND($D1099=1,$E1099=1),VLOOKUP($C1099,Sheet2!$A:$J,3,0),IF($E1099=2,INDEX(Sheet2!G:G,MATCH($C1099,Sheet2!$A:$A,0)),F1098))</f>
        <v>3701</v>
      </c>
      <c r="G1099" s="3">
        <f>IF(AND($D1099=1,$E1099=1),VLOOKUP($C1099,Sheet2!$A:$J,4,0),IF($E1099=2,INDEX(Sheet2!H:H,MATCH($C1099,Sheet2!$A:$A,0)),G1098))</f>
        <v>3702</v>
      </c>
      <c r="H1099" s="3">
        <f>IF(AND($D1099=1,$E1099=1),VLOOKUP($C1099,Sheet2!$A:$J,5,0),IF($E1099=2,INDEX(Sheet2!I:I,MATCH($C1099,Sheet2!$A:$A,0)),H1098))</f>
        <v>3703</v>
      </c>
      <c r="I1099" s="3">
        <f>IF(AND($D1099=1,$E1099=1),VLOOKUP($C1099,Sheet2!$A:$J,6,0),IF($E1099=2,INDEX(Sheet2!J:J,MATCH($C1099,Sheet2!$A:$A,0)),I1098))</f>
        <v>0</v>
      </c>
      <c r="K1099" s="31">
        <v>0</v>
      </c>
      <c r="L1099" s="31">
        <v>0</v>
      </c>
      <c r="M1099" s="31">
        <v>0</v>
      </c>
      <c r="N1099" s="27">
        <f>VLOOKUP(B1099,Sheet5!$D:$G,3,0)</f>
        <v>3</v>
      </c>
      <c r="O1099" s="27">
        <f>VLOOKUP(B1099,Sheet5!$D:$G,4,0)</f>
        <v>384</v>
      </c>
      <c r="P1099" s="27" t="s">
        <v>55</v>
      </c>
      <c r="Q1099" s="27">
        <f>IFERROR(VLOOKUP(R1099,Sheet2!V:X,3,FALSE),VLOOKUP(B1099,Sheet5!D:H,5,0))</f>
        <v>340020009</v>
      </c>
      <c r="R1099" s="27" t="str">
        <f>IF(E1099=2,INDEX(Sheet2!P:P,MATCH(C1099,Sheet2!A:A,0)),INDEX(Sheet2!AB:AB,MATCH(N1099,Sheet2!AA:AA,0)))</f>
        <v>生命强化</v>
      </c>
      <c r="S1099" s="27" t="str">
        <f>IF($E1099=2,INDEX(Sheet2!Q:Q,MATCH($C1099,Sheet2!$A:$A,0)),IF(OR(N1099=3,N1099=8,N1099=13,,N1099=38),INDEX(Sheet2!$AC:$AC,MATCH($N1099,Sheet2!$AA:$AA,0))&amp;O1099,INDEX(Sheet2!$AC:$AC,MATCH($N1099,Sheet2!$AA:$AA,0))&amp;(O1099/10)&amp;"%"))</f>
        <v>觉醒后基础生命上限增加384</v>
      </c>
      <c r="T1099" s="3" t="str">
        <f>INDEX(Sheet6!G:G,MATCH(B1099,Sheet6!A:A,0))</f>
        <v>1210001,32</v>
      </c>
      <c r="U1099" s="3">
        <v>1120001</v>
      </c>
      <c r="V1099" s="3">
        <f>INDEX(Sheet6!H:H,MATCH(B1099,Sheet6!A:A,0))</f>
        <v>9600</v>
      </c>
      <c r="W1099" s="23">
        <v>0</v>
      </c>
      <c r="X1099" s="3" t="str">
        <f>VLOOKUP(B1099,Sheet4!A:N,14,FALSE)</f>
        <v>1210001,20|1210002,10|1210003,10</v>
      </c>
      <c r="Y1099" s="23">
        <v>1120001</v>
      </c>
      <c r="Z1099" s="23">
        <f t="shared" si="57"/>
        <v>96000</v>
      </c>
      <c r="AA1099" s="27" t="str">
        <f>IF($E1099=2,INDEX(Sheet2!Q:Q,MATCH($C1099,Sheet2!$A:$A,0)),IF(OR(N1099=3,N1099=8,N1099=13,,N1099=38),INDEX(Sheet2!$AC:$AC,MATCH($N1099,Sheet2!$AA:$AA,0))&amp;O1099,INDEX(Sheet2!$AC:$AC,MATCH($N1099,Sheet2!$AA:$AA,0))&amp;(O1099/10)&amp;"%"))</f>
        <v>觉醒后基础生命上限增加384</v>
      </c>
    </row>
    <row r="1100" spans="1:27">
      <c r="A1100" s="23" t="s">
        <v>53</v>
      </c>
      <c r="B1100" s="23">
        <f t="shared" si="55"/>
        <v>3703</v>
      </c>
      <c r="C1100" s="3">
        <v>37</v>
      </c>
      <c r="D1100" s="3">
        <v>3</v>
      </c>
      <c r="E1100" s="3">
        <f t="shared" si="61"/>
        <v>1</v>
      </c>
      <c r="F1100" s="3">
        <f>IF(AND($D1100=1,$E1100=1),VLOOKUP($C1100,Sheet2!$A:$J,3,0),IF($E1100=2,INDEX(Sheet2!G:G,MATCH($C1100,Sheet2!$A:$A,0)),F1099))</f>
        <v>3701</v>
      </c>
      <c r="G1100" s="3">
        <f>IF(AND($D1100=1,$E1100=1),VLOOKUP($C1100,Sheet2!$A:$J,4,0),IF($E1100=2,INDEX(Sheet2!H:H,MATCH($C1100,Sheet2!$A:$A,0)),G1099))</f>
        <v>3702</v>
      </c>
      <c r="H1100" s="3">
        <f>IF(AND($D1100=1,$E1100=1),VLOOKUP($C1100,Sheet2!$A:$J,5,0),IF($E1100=2,INDEX(Sheet2!I:I,MATCH($C1100,Sheet2!$A:$A,0)),H1099))</f>
        <v>3703</v>
      </c>
      <c r="I1100" s="3">
        <f>IF(AND($D1100=1,$E1100=1),VLOOKUP($C1100,Sheet2!$A:$J,6,0),IF($E1100=2,INDEX(Sheet2!J:J,MATCH($C1100,Sheet2!$A:$A,0)),I1099))</f>
        <v>0</v>
      </c>
      <c r="K1100" s="31">
        <v>0</v>
      </c>
      <c r="L1100" s="31">
        <v>0</v>
      </c>
      <c r="M1100" s="31">
        <v>0</v>
      </c>
      <c r="N1100" s="27">
        <f>VLOOKUP(B1100,Sheet5!$D:$G,3,0)</f>
        <v>38</v>
      </c>
      <c r="O1100" s="27">
        <f>VLOOKUP(B1100,Sheet5!$D:$G,4,0)</f>
        <v>10</v>
      </c>
      <c r="P1100" s="27" t="s">
        <v>56</v>
      </c>
      <c r="Q1100" s="27">
        <f>IFERROR(VLOOKUP(R1100,Sheet2!V:X,3,FALSE),VLOOKUP(B1100,Sheet5!D:H,5,0))</f>
        <v>340020011</v>
      </c>
      <c r="R1100" s="27" t="str">
        <f>IF(E1100=2,INDEX(Sheet2!P:P,MATCH(C1100,Sheet2!A:A,0)),INDEX(Sheet2!AB:AB,MATCH(N1100,Sheet2!AA:AA,0)))</f>
        <v>速度强化</v>
      </c>
      <c r="S1100" s="27" t="str">
        <f>IF($E1100=2,INDEX(Sheet2!Q:Q,MATCH($C1100,Sheet2!$A:$A,0)),IF(OR(N1100=3,N1100=8,N1100=13,,N1100=38),INDEX(Sheet2!$AC:$AC,MATCH($N1100,Sheet2!$AA:$AA,0))&amp;O1100,INDEX(Sheet2!$AC:$AC,MATCH($N1100,Sheet2!$AA:$AA,0))&amp;(O1100/10)&amp;"%"))</f>
        <v>觉醒后基础速度增加10</v>
      </c>
      <c r="T1100" s="3" t="str">
        <f>INDEX(Sheet6!G:G,MATCH(B1100,Sheet6!A:A,0))</f>
        <v>1210001,40</v>
      </c>
      <c r="U1100" s="3">
        <v>1120001</v>
      </c>
      <c r="V1100" s="3">
        <f>INDEX(Sheet6!H:H,MATCH(B1100,Sheet6!A:A,0))</f>
        <v>14400</v>
      </c>
      <c r="W1100" s="23">
        <v>0</v>
      </c>
      <c r="X1100" s="3" t="str">
        <f>VLOOKUP(B1100,Sheet4!A:N,14,FALSE)</f>
        <v>1210001,36|1210002,18|1210003,18</v>
      </c>
      <c r="Y1100" s="23">
        <v>1120001</v>
      </c>
      <c r="Z1100" s="23">
        <f t="shared" si="57"/>
        <v>144000</v>
      </c>
      <c r="AA1100" s="27" t="str">
        <f>IF($E1100=2,INDEX(Sheet2!Q:Q,MATCH($C1100,Sheet2!$A:$A,0)),IF(OR(N1100=3,N1100=8,N1100=13,,N1100=38),INDEX(Sheet2!$AC:$AC,MATCH($N1100,Sheet2!$AA:$AA,0))&amp;O1100,INDEX(Sheet2!$AC:$AC,MATCH($N1100,Sheet2!$AA:$AA,0))&amp;(O1100/10)&amp;"%"))</f>
        <v>觉醒后基础速度增加10</v>
      </c>
    </row>
    <row r="1101" spans="1:27">
      <c r="A1101" s="23" t="s">
        <v>53</v>
      </c>
      <c r="B1101" s="23">
        <f t="shared" si="55"/>
        <v>3704</v>
      </c>
      <c r="C1101" s="3">
        <v>37</v>
      </c>
      <c r="D1101" s="3">
        <v>4</v>
      </c>
      <c r="E1101" s="3">
        <f t="shared" si="61"/>
        <v>1</v>
      </c>
      <c r="F1101" s="3">
        <f>IF(AND($D1101=1,$E1101=1),VLOOKUP($C1101,Sheet2!$A:$J,3,0),IF($E1101=2,INDEX(Sheet2!G:G,MATCH($C1101,Sheet2!$A:$A,0)),F1100))</f>
        <v>3701</v>
      </c>
      <c r="G1101" s="3">
        <f>IF(AND($D1101=1,$E1101=1),VLOOKUP($C1101,Sheet2!$A:$J,4,0),IF($E1101=2,INDEX(Sheet2!H:H,MATCH($C1101,Sheet2!$A:$A,0)),G1100))</f>
        <v>3702</v>
      </c>
      <c r="H1101" s="3">
        <f>IF(AND($D1101=1,$E1101=1),VLOOKUP($C1101,Sheet2!$A:$J,5,0),IF($E1101=2,INDEX(Sheet2!I:I,MATCH($C1101,Sheet2!$A:$A,0)),H1100))</f>
        <v>3703</v>
      </c>
      <c r="I1101" s="3">
        <f>IF(AND($D1101=1,$E1101=1),VLOOKUP($C1101,Sheet2!$A:$J,6,0),IF($E1101=2,INDEX(Sheet2!J:J,MATCH($C1101,Sheet2!$A:$A,0)),I1100))</f>
        <v>0</v>
      </c>
      <c r="K1101" s="31">
        <v>0</v>
      </c>
      <c r="L1101" s="31">
        <v>0</v>
      </c>
      <c r="M1101" s="31">
        <v>0</v>
      </c>
      <c r="N1101" s="27">
        <f>VLOOKUP(B1101,Sheet5!$D:$G,3,0)</f>
        <v>13</v>
      </c>
      <c r="O1101" s="27">
        <f>VLOOKUP(B1101,Sheet5!$D:$G,4,0)</f>
        <v>84</v>
      </c>
      <c r="P1101" s="27" t="s">
        <v>57</v>
      </c>
      <c r="Q1101" s="27">
        <f>IFERROR(VLOOKUP(R1101,Sheet2!V:X,3,FALSE),VLOOKUP(B1101,Sheet5!D:H,5,0))</f>
        <v>340020004</v>
      </c>
      <c r="R1101" s="27" t="str">
        <f>IF(E1101=2,INDEX(Sheet2!P:P,MATCH(C1101,Sheet2!A:A,0)),INDEX(Sheet2!AB:AB,MATCH(N1101,Sheet2!AA:AA,0)))</f>
        <v>防御强化</v>
      </c>
      <c r="S1101" s="27" t="str">
        <f>IF($E1101=2,INDEX(Sheet2!Q:Q,MATCH($C1101,Sheet2!$A:$A,0)),IF(OR(N1101=3,N1101=8,N1101=13,,N1101=38),INDEX(Sheet2!$AC:$AC,MATCH($N1101,Sheet2!$AA:$AA,0))&amp;O1101,INDEX(Sheet2!$AC:$AC,MATCH($N1101,Sheet2!$AA:$AA,0))&amp;(O1101/10)&amp;"%"))</f>
        <v>觉醒后基础防御力增加84</v>
      </c>
      <c r="T1101" s="3" t="str">
        <f>INDEX(Sheet6!G:G,MATCH(B1101,Sheet6!A:A,0))</f>
        <v>1210004,20</v>
      </c>
      <c r="U1101" s="3">
        <v>1120001</v>
      </c>
      <c r="V1101" s="3">
        <f>INDEX(Sheet6!H:H,MATCH(B1101,Sheet6!A:A,0))</f>
        <v>21500</v>
      </c>
      <c r="W1101" s="23">
        <v>0</v>
      </c>
      <c r="X1101" s="3" t="str">
        <f>VLOOKUP(B1101,Sheet4!A:N,14,FALSE)</f>
        <v>1210001,56|1210002,28|1210003,28</v>
      </c>
      <c r="Y1101" s="23">
        <v>1120001</v>
      </c>
      <c r="Z1101" s="23">
        <f t="shared" si="57"/>
        <v>215000</v>
      </c>
      <c r="AA1101" s="27" t="str">
        <f>IF($E1101=2,INDEX(Sheet2!Q:Q,MATCH($C1101,Sheet2!$A:$A,0)),IF(OR(N1101=3,N1101=8,N1101=13,,N1101=38),INDEX(Sheet2!$AC:$AC,MATCH($N1101,Sheet2!$AA:$AA,0))&amp;O1101,INDEX(Sheet2!$AC:$AC,MATCH($N1101,Sheet2!$AA:$AA,0))&amp;(O1101/10)&amp;"%"))</f>
        <v>觉醒后基础防御力增加84</v>
      </c>
    </row>
    <row r="1102" spans="1:27">
      <c r="A1102" s="23" t="s">
        <v>53</v>
      </c>
      <c r="B1102" s="23">
        <f t="shared" si="55"/>
        <v>3705</v>
      </c>
      <c r="C1102" s="3">
        <v>37</v>
      </c>
      <c r="D1102" s="3">
        <v>5</v>
      </c>
      <c r="E1102" s="3">
        <f t="shared" si="61"/>
        <v>1</v>
      </c>
      <c r="F1102" s="3">
        <f>IF(AND($D1102=1,$E1102=1),VLOOKUP($C1102,Sheet2!$A:$J,3,0),IF($E1102=2,INDEX(Sheet2!G:G,MATCH($C1102,Sheet2!$A:$A,0)),F1101))</f>
        <v>3701</v>
      </c>
      <c r="G1102" s="3">
        <f>IF(AND($D1102=1,$E1102=1),VLOOKUP($C1102,Sheet2!$A:$J,4,0),IF($E1102=2,INDEX(Sheet2!H:H,MATCH($C1102,Sheet2!$A:$A,0)),G1101))</f>
        <v>3702</v>
      </c>
      <c r="H1102" s="3">
        <f>IF(AND($D1102=1,$E1102=1),VLOOKUP($C1102,Sheet2!$A:$J,5,0),IF($E1102=2,INDEX(Sheet2!I:I,MATCH($C1102,Sheet2!$A:$A,0)),H1101))</f>
        <v>3703</v>
      </c>
      <c r="I1102" s="3">
        <f>IF(AND($D1102=1,$E1102=1),VLOOKUP($C1102,Sheet2!$A:$J,6,0),IF($E1102=2,INDEX(Sheet2!J:J,MATCH($C1102,Sheet2!$A:$A,0)),I1101))</f>
        <v>0</v>
      </c>
      <c r="K1102" s="31">
        <v>0</v>
      </c>
      <c r="L1102" s="31">
        <v>0</v>
      </c>
      <c r="M1102" s="31">
        <v>0</v>
      </c>
      <c r="N1102" s="27">
        <f>VLOOKUP(B1102,Sheet5!$D:$G,3,0)</f>
        <v>3</v>
      </c>
      <c r="O1102" s="27">
        <f>VLOOKUP(B1102,Sheet5!$D:$G,4,0)</f>
        <v>768</v>
      </c>
      <c r="P1102" s="27" t="s">
        <v>58</v>
      </c>
      <c r="Q1102" s="27">
        <f>IFERROR(VLOOKUP(R1102,Sheet2!V:X,3,FALSE),VLOOKUP(B1102,Sheet5!D:H,5,0))</f>
        <v>340020010</v>
      </c>
      <c r="R1102" s="27" t="str">
        <f>IF(E1102=2,INDEX(Sheet2!P:P,MATCH(C1102,Sheet2!A:A,0)),INDEX(Sheet2!AB:AB,MATCH(N1102,Sheet2!AA:AA,0)))</f>
        <v>生命强化</v>
      </c>
      <c r="S1102" s="27" t="str">
        <f>IF($E1102=2,INDEX(Sheet2!Q:Q,MATCH($C1102,Sheet2!$A:$A,0)),IF(OR(N1102=3,N1102=8,N1102=13,,N1102=38),INDEX(Sheet2!$AC:$AC,MATCH($N1102,Sheet2!$AA:$AA,0))&amp;O1102,INDEX(Sheet2!$AC:$AC,MATCH($N1102,Sheet2!$AA:$AA,0))&amp;(O1102/10)&amp;"%"))</f>
        <v>觉醒后基础生命上限增加768</v>
      </c>
      <c r="T1102" s="3" t="str">
        <f>INDEX(Sheet6!G:G,MATCH(B1102,Sheet6!A:A,0))</f>
        <v>1210004,24</v>
      </c>
      <c r="U1102" s="3">
        <v>1120001</v>
      </c>
      <c r="V1102" s="3">
        <f>INDEX(Sheet6!H:H,MATCH(B1102,Sheet6!A:A,0))</f>
        <v>30000</v>
      </c>
      <c r="W1102" s="23">
        <v>0</v>
      </c>
      <c r="X1102" s="3" t="str">
        <f>VLOOKUP(B1102,Sheet4!A:N,14,FALSE)</f>
        <v>1210001,80|1210002,40|1210003,40</v>
      </c>
      <c r="Y1102" s="23">
        <v>1120001</v>
      </c>
      <c r="Z1102" s="23">
        <f t="shared" si="57"/>
        <v>300000</v>
      </c>
      <c r="AA1102" s="27" t="str">
        <f>IF($E1102=2,INDEX(Sheet2!Q:Q,MATCH($C1102,Sheet2!$A:$A,0)),IF(OR(N1102=3,N1102=8,N1102=13,,N1102=38),INDEX(Sheet2!$AC:$AC,MATCH($N1102,Sheet2!$AA:$AA,0))&amp;O1102,INDEX(Sheet2!$AC:$AC,MATCH($N1102,Sheet2!$AA:$AA,0))&amp;(O1102/10)&amp;"%"))</f>
        <v>觉醒后基础生命上限增加768</v>
      </c>
    </row>
    <row r="1103" spans="1:27">
      <c r="A1103" s="23" t="s">
        <v>53</v>
      </c>
      <c r="B1103" s="23">
        <f t="shared" si="55"/>
        <v>3706</v>
      </c>
      <c r="C1103" s="3">
        <v>37</v>
      </c>
      <c r="D1103" s="3">
        <v>6</v>
      </c>
      <c r="E1103" s="3">
        <f t="shared" si="61"/>
        <v>1</v>
      </c>
      <c r="F1103" s="3">
        <f>IF(AND($D1103=1,$E1103=1),VLOOKUP($C1103,Sheet2!$A:$J,3,0),IF($E1103=2,INDEX(Sheet2!G:G,MATCH($C1103,Sheet2!$A:$A,0)),F1102))</f>
        <v>3701</v>
      </c>
      <c r="G1103" s="3">
        <f>IF(AND($D1103=1,$E1103=1),VLOOKUP($C1103,Sheet2!$A:$J,4,0),IF($E1103=2,INDEX(Sheet2!H:H,MATCH($C1103,Sheet2!$A:$A,0)),G1102))</f>
        <v>3702</v>
      </c>
      <c r="H1103" s="3">
        <f>IF(AND($D1103=1,$E1103=1),VLOOKUP($C1103,Sheet2!$A:$J,5,0),IF($E1103=2,INDEX(Sheet2!I:I,MATCH($C1103,Sheet2!$A:$A,0)),H1102))</f>
        <v>3703</v>
      </c>
      <c r="I1103" s="3">
        <f>IF(AND($D1103=1,$E1103=1),VLOOKUP($C1103,Sheet2!$A:$J,6,0),IF($E1103=2,INDEX(Sheet2!J:J,MATCH($C1103,Sheet2!$A:$A,0)),I1102))</f>
        <v>0</v>
      </c>
      <c r="K1103" s="31">
        <v>0</v>
      </c>
      <c r="L1103" s="31">
        <v>0</v>
      </c>
      <c r="M1103" s="31">
        <v>0</v>
      </c>
      <c r="N1103" s="27">
        <f>VLOOKUP(B1103,Sheet5!$D:$G,3,0)</f>
        <v>8</v>
      </c>
      <c r="O1103" s="27">
        <f>VLOOKUP(B1103,Sheet5!$D:$G,4,0)</f>
        <v>128</v>
      </c>
      <c r="P1103" s="27" t="s">
        <v>59</v>
      </c>
      <c r="Q1103" s="27">
        <f>IFERROR(VLOOKUP(R1103,Sheet2!V:X,3,FALSE),VLOOKUP(B1103,Sheet5!D:H,5,0))</f>
        <v>340020007</v>
      </c>
      <c r="R1103" s="27" t="str">
        <f>IF(E1103=2,INDEX(Sheet2!P:P,MATCH(C1103,Sheet2!A:A,0)),INDEX(Sheet2!AB:AB,MATCH(N1103,Sheet2!AA:AA,0)))</f>
        <v>攻击强化</v>
      </c>
      <c r="S1103" s="27" t="str">
        <f>IF($E1103=2,INDEX(Sheet2!Q:Q,MATCH($C1103,Sheet2!$A:$A,0)),IF(OR(N1103=3,N1103=8,N1103=13,,N1103=38),INDEX(Sheet2!$AC:$AC,MATCH($N1103,Sheet2!$AA:$AA,0))&amp;O1103,INDEX(Sheet2!$AC:$AC,MATCH($N1103,Sheet2!$AA:$AA,0))&amp;(O1103/10)&amp;"%"))</f>
        <v>觉醒后基础攻击力增加128</v>
      </c>
      <c r="T1103" s="3" t="str">
        <f>INDEX(Sheet6!G:G,MATCH(B1103,Sheet6!A:A,0))</f>
        <v>1210004,28</v>
      </c>
      <c r="U1103" s="3">
        <v>1120001</v>
      </c>
      <c r="V1103" s="3">
        <f>INDEX(Sheet6!H:H,MATCH(B1103,Sheet6!A:A,0))</f>
        <v>41200</v>
      </c>
      <c r="W1103" s="23">
        <v>0</v>
      </c>
      <c r="X1103" s="3" t="str">
        <f>VLOOKUP(B1103,Sheet4!A:N,14,FALSE)</f>
        <v>1210001,108|1210002,54|1210003,54</v>
      </c>
      <c r="Y1103" s="23">
        <v>1120001</v>
      </c>
      <c r="Z1103" s="23">
        <f t="shared" si="57"/>
        <v>412000</v>
      </c>
      <c r="AA1103" s="27" t="str">
        <f>IF($E1103=2,INDEX(Sheet2!Q:Q,MATCH($C1103,Sheet2!$A:$A,0)),IF(OR(N1103=3,N1103=8,N1103=13,,N1103=38),INDEX(Sheet2!$AC:$AC,MATCH($N1103,Sheet2!$AA:$AA,0))&amp;O1103,INDEX(Sheet2!$AC:$AC,MATCH($N1103,Sheet2!$AA:$AA,0))&amp;(O1103/10)&amp;"%"))</f>
        <v>觉醒后基础攻击力增加128</v>
      </c>
    </row>
    <row r="1104" spans="1:27">
      <c r="A1104" s="23" t="s">
        <v>53</v>
      </c>
      <c r="B1104" s="23">
        <f t="shared" si="55"/>
        <v>3707</v>
      </c>
      <c r="C1104" s="3">
        <v>37</v>
      </c>
      <c r="D1104" s="3">
        <v>7</v>
      </c>
      <c r="E1104" s="3">
        <f t="shared" si="61"/>
        <v>1</v>
      </c>
      <c r="F1104" s="3">
        <f>IF(AND($D1104=1,$E1104=1),VLOOKUP($C1104,Sheet2!$A:$J,3,0),IF($E1104=2,INDEX(Sheet2!G:G,MATCH($C1104,Sheet2!$A:$A,0)),F1103))</f>
        <v>3701</v>
      </c>
      <c r="G1104" s="3">
        <f>IF(AND($D1104=1,$E1104=1),VLOOKUP($C1104,Sheet2!$A:$J,4,0),IF($E1104=2,INDEX(Sheet2!H:H,MATCH($C1104,Sheet2!$A:$A,0)),G1103))</f>
        <v>3702</v>
      </c>
      <c r="H1104" s="3">
        <f>IF(AND($D1104=1,$E1104=1),VLOOKUP($C1104,Sheet2!$A:$J,5,0),IF($E1104=2,INDEX(Sheet2!I:I,MATCH($C1104,Sheet2!$A:$A,0)),H1103))</f>
        <v>3703</v>
      </c>
      <c r="I1104" s="3">
        <f>IF(AND($D1104=1,$E1104=1),VLOOKUP($C1104,Sheet2!$A:$J,6,0),IF($E1104=2,INDEX(Sheet2!J:J,MATCH($C1104,Sheet2!$A:$A,0)),I1103))</f>
        <v>0</v>
      </c>
      <c r="K1104" s="31">
        <v>0</v>
      </c>
      <c r="L1104" s="31">
        <v>0</v>
      </c>
      <c r="M1104" s="31">
        <v>0</v>
      </c>
      <c r="N1104" s="27">
        <f>VLOOKUP(B1104,Sheet5!$D:$G,3,0)</f>
        <v>4</v>
      </c>
      <c r="O1104" s="27">
        <f>VLOOKUP(B1104,Sheet5!$D:$G,4,0)</f>
        <v>150</v>
      </c>
      <c r="P1104" s="27" t="s">
        <v>60</v>
      </c>
      <c r="Q1104" s="27">
        <f>IFERROR(VLOOKUP(R1104,Sheet2!V:X,3,FALSE),VLOOKUP(B1104,Sheet5!D:H,5,0))</f>
        <v>340020010</v>
      </c>
      <c r="R1104" s="27" t="str">
        <f>IF(E1104=2,INDEX(Sheet2!P:P,MATCH(C1104,Sheet2!A:A,0)),INDEX(Sheet2!AB:AB,MATCH(N1104,Sheet2!AA:AA,0)))</f>
        <v>生命强化</v>
      </c>
      <c r="S1104" s="27" t="str">
        <f>IF($E1104=2,INDEX(Sheet2!Q:Q,MATCH($C1104,Sheet2!$A:$A,0)),IF(OR(N1104=3,N1104=8,N1104=13,,N1104=38),INDEX(Sheet2!$AC:$AC,MATCH($N1104,Sheet2!$AA:$AA,0))&amp;O1104,INDEX(Sheet2!$AC:$AC,MATCH($N1104,Sheet2!$AA:$AA,0))&amp;(O1104/10)&amp;"%"))</f>
        <v>觉醒后基础生命上限增加15%</v>
      </c>
      <c r="T1104" s="3" t="str">
        <f>INDEX(Sheet6!G:G,MATCH(B1104,Sheet6!A:A,0))</f>
        <v>1210007,12</v>
      </c>
      <c r="U1104" s="3">
        <v>1120001</v>
      </c>
      <c r="V1104" s="3">
        <f>INDEX(Sheet6!H:H,MATCH(B1104,Sheet6!A:A,0))</f>
        <v>55600</v>
      </c>
      <c r="W1104" s="23">
        <v>0</v>
      </c>
      <c r="X1104" s="3" t="str">
        <f>VLOOKUP(B1104,Sheet4!A:N,14,FALSE)</f>
        <v>1210001,140|1210002,70|1210003,70</v>
      </c>
      <c r="Y1104" s="23">
        <v>1120001</v>
      </c>
      <c r="Z1104" s="23">
        <f t="shared" si="57"/>
        <v>556000</v>
      </c>
      <c r="AA1104" s="27" t="str">
        <f>IF($E1104=2,INDEX(Sheet2!Q:Q,MATCH($C1104,Sheet2!$A:$A,0)),IF(OR(N1104=3,N1104=8,N1104=13,,N1104=38),INDEX(Sheet2!$AC:$AC,MATCH($N1104,Sheet2!$AA:$AA,0))&amp;O1104,INDEX(Sheet2!$AC:$AC,MATCH($N1104,Sheet2!$AA:$AA,0))&amp;(O1104/10)&amp;"%"))</f>
        <v>觉醒后基础生命上限增加15%</v>
      </c>
    </row>
    <row r="1105" spans="1:27">
      <c r="A1105" s="23" t="s">
        <v>53</v>
      </c>
      <c r="B1105" s="23">
        <f t="shared" ref="B1105:B1125" si="62">C1105*100+D1105</f>
        <v>3708</v>
      </c>
      <c r="C1105" s="3">
        <v>37</v>
      </c>
      <c r="D1105" s="3">
        <v>8</v>
      </c>
      <c r="E1105" s="3">
        <f t="shared" si="61"/>
        <v>1</v>
      </c>
      <c r="F1105" s="3">
        <f>IF(AND($D1105=1,$E1105=1),VLOOKUP($C1105,Sheet2!$A:$J,3,0),IF($E1105=2,INDEX(Sheet2!G:G,MATCH($C1105,Sheet2!$A:$A,0)),F1104))</f>
        <v>3701</v>
      </c>
      <c r="G1105" s="3">
        <f>IF(AND($D1105=1,$E1105=1),VLOOKUP($C1105,Sheet2!$A:$J,4,0),IF($E1105=2,INDEX(Sheet2!H:H,MATCH($C1105,Sheet2!$A:$A,0)),G1104))</f>
        <v>3702</v>
      </c>
      <c r="H1105" s="3">
        <f>IF(AND($D1105=1,$E1105=1),VLOOKUP($C1105,Sheet2!$A:$J,5,0),IF($E1105=2,INDEX(Sheet2!I:I,MATCH($C1105,Sheet2!$A:$A,0)),H1104))</f>
        <v>3703</v>
      </c>
      <c r="I1105" s="3">
        <f>IF(AND($D1105=1,$E1105=1),VLOOKUP($C1105,Sheet2!$A:$J,6,0),IF($E1105=2,INDEX(Sheet2!J:J,MATCH($C1105,Sheet2!$A:$A,0)),I1104))</f>
        <v>0</v>
      </c>
      <c r="K1105" s="31">
        <v>0</v>
      </c>
      <c r="L1105" s="31">
        <v>0</v>
      </c>
      <c r="M1105" s="31">
        <v>0</v>
      </c>
      <c r="N1105" s="27">
        <f>VLOOKUP(B1105,Sheet5!$D:$G,3,0)</f>
        <v>8</v>
      </c>
      <c r="O1105" s="27">
        <f>VLOOKUP(B1105,Sheet5!$D:$G,4,0)</f>
        <v>64</v>
      </c>
      <c r="P1105" s="27" t="s">
        <v>54</v>
      </c>
      <c r="Q1105" s="27">
        <f>IFERROR(VLOOKUP(R1105,Sheet2!V:X,3,FALSE),VLOOKUP(B1105,Sheet5!D:H,5,0))</f>
        <v>340020006</v>
      </c>
      <c r="R1105" s="27" t="str">
        <f>IF($E1105=2,INDEX(Sheet2!P:P,MATCH($C1105,Sheet2!$A:$A,0)),INDEX(Sheet2!$AB:$AB,MATCH($N1105,Sheet2!$AA:$AA,0)))</f>
        <v>攻击强化</v>
      </c>
      <c r="S1105" s="27" t="str">
        <f>IF($E1105=2,INDEX(Sheet2!Q:Q,MATCH($C1105,Sheet2!$A:$A,0)),IF(OR(N1105=3,N1105=8,N1105=13,,N1105=38),INDEX(Sheet2!$AC:$AC,MATCH($N1105,Sheet2!$AA:$AA,0))&amp;O1105,INDEX(Sheet2!$AC:$AC,MATCH($N1105,Sheet2!$AA:$AA,0))&amp;(O1105/10)&amp;"%"))</f>
        <v>觉醒后基础攻击力增加64</v>
      </c>
      <c r="T1105" s="3" t="str">
        <f>INDEX(Sheet6!G:G,MATCH(B1105,Sheet6!A:A,0))</f>
        <v>1210007,4|1430003,1</v>
      </c>
      <c r="U1105" s="3">
        <v>1120001</v>
      </c>
      <c r="V1105" s="3">
        <f>INDEX(Sheet6!H:H,MATCH(B1105,Sheet6!A:A,0))</f>
        <v>12450</v>
      </c>
      <c r="W1105" s="23">
        <v>0</v>
      </c>
      <c r="X1105" s="3" t="s">
        <v>1375</v>
      </c>
      <c r="Y1105" s="23">
        <v>1120001</v>
      </c>
      <c r="Z1105" s="23">
        <v>66000</v>
      </c>
      <c r="AA1105" s="27" t="str">
        <f>IF($E1105=2,INDEX(Sheet2!Q:Q,MATCH($C1105,Sheet2!$A:$A,0)),IF(OR(N1105=3,N1105=8,N1105=13,,N1105=38),INDEX(Sheet2!$AC:$AC,MATCH($N1105,Sheet2!$AA:$AA,0))&amp;O1105,INDEX(Sheet2!$AC:$AC,MATCH($N1105,Sheet2!$AA:$AA,0))&amp;(O1105/10)&amp;"%"))</f>
        <v>觉醒后基础攻击力增加64</v>
      </c>
    </row>
    <row r="1106" spans="1:27">
      <c r="A1106" s="23" t="s">
        <v>53</v>
      </c>
      <c r="B1106" s="23">
        <f t="shared" si="62"/>
        <v>3709</v>
      </c>
      <c r="C1106" s="3">
        <v>37</v>
      </c>
      <c r="D1106" s="3">
        <v>9</v>
      </c>
      <c r="E1106" s="3">
        <f t="shared" si="61"/>
        <v>1</v>
      </c>
      <c r="F1106" s="3">
        <f>IF(AND($D1106=1,$E1106=1),VLOOKUP($C1106,Sheet2!$A:$J,3,0),IF($E1106=2,INDEX(Sheet2!G:G,MATCH($C1106,Sheet2!$A:$A,0)),F1105))</f>
        <v>3701</v>
      </c>
      <c r="G1106" s="3">
        <f>IF(AND($D1106=1,$E1106=1),VLOOKUP($C1106,Sheet2!$A:$J,4,0),IF($E1106=2,INDEX(Sheet2!H:H,MATCH($C1106,Sheet2!$A:$A,0)),G1105))</f>
        <v>3702</v>
      </c>
      <c r="H1106" s="3">
        <f>IF(AND($D1106=1,$E1106=1),VLOOKUP($C1106,Sheet2!$A:$J,5,0),IF($E1106=2,INDEX(Sheet2!I:I,MATCH($C1106,Sheet2!$A:$A,0)),H1105))</f>
        <v>3703</v>
      </c>
      <c r="I1106" s="3">
        <f>IF(AND($D1106=1,$E1106=1),VLOOKUP($C1106,Sheet2!$A:$J,6,0),IF($E1106=2,INDEX(Sheet2!J:J,MATCH($C1106,Sheet2!$A:$A,0)),I1105))</f>
        <v>0</v>
      </c>
      <c r="K1106" s="31">
        <v>0</v>
      </c>
      <c r="L1106" s="31">
        <v>0</v>
      </c>
      <c r="M1106" s="31">
        <v>0</v>
      </c>
      <c r="N1106" s="27">
        <f>VLOOKUP(B1106,Sheet5!$D:$G,3,0)</f>
        <v>3</v>
      </c>
      <c r="O1106" s="27">
        <f>VLOOKUP(B1106,Sheet5!$D:$G,4,0)</f>
        <v>384</v>
      </c>
      <c r="P1106" s="27" t="s">
        <v>55</v>
      </c>
      <c r="Q1106" s="27">
        <f>IFERROR(VLOOKUP(R1106,Sheet2!V:X,3,FALSE),VLOOKUP(B1106,Sheet5!D:H,5,0))</f>
        <v>340020009</v>
      </c>
      <c r="R1106" s="27" t="str">
        <f>IF(E1106=2,INDEX(Sheet2!P:P,MATCH(C1106,Sheet2!A:A,0)),INDEX(Sheet2!AB:AB,MATCH(N1106,Sheet2!AA:AA,0)))</f>
        <v>生命强化</v>
      </c>
      <c r="S1106" s="27" t="str">
        <f>IF($E1106=2,INDEX(Sheet2!Q:Q,MATCH($C1106,Sheet2!$A:$A,0)),IF(OR(N1106=3,N1106=8,N1106=13,,N1106=38),INDEX(Sheet2!$AC:$AC,MATCH($N1106,Sheet2!$AA:$AA,0))&amp;O1106,INDEX(Sheet2!$AC:$AC,MATCH($N1106,Sheet2!$AA:$AA,0))&amp;(O1106/10)&amp;"%"))</f>
        <v>觉醒后基础生命上限增加384</v>
      </c>
      <c r="T1106" s="3" t="str">
        <f>INDEX(Sheet6!G:G,MATCH(B1106,Sheet6!A:A,0))</f>
        <v>1210007,5|1430003,2</v>
      </c>
      <c r="U1106" s="3">
        <v>1120001</v>
      </c>
      <c r="V1106" s="3">
        <f>INDEX(Sheet6!H:H,MATCH(B1106,Sheet6!A:A,0))</f>
        <v>14400</v>
      </c>
      <c r="W1106" s="23">
        <v>0</v>
      </c>
      <c r="X1106" s="3" t="s">
        <v>1309</v>
      </c>
      <c r="Y1106" s="23">
        <v>1120001</v>
      </c>
      <c r="Z1106" s="23">
        <v>76000</v>
      </c>
      <c r="AA1106" s="27" t="str">
        <f>IF($E1106=2,INDEX(Sheet2!Q:Q,MATCH($C1106,Sheet2!$A:$A,0)),IF(OR(N1106=3,N1106=8,N1106=13,,N1106=38),INDEX(Sheet2!$AC:$AC,MATCH($N1106,Sheet2!$AA:$AA,0))&amp;O1106,INDEX(Sheet2!$AC:$AC,MATCH($N1106,Sheet2!$AA:$AA,0))&amp;(O1106/10)&amp;"%"))</f>
        <v>觉醒后基础生命上限增加384</v>
      </c>
    </row>
    <row r="1107" spans="1:27">
      <c r="A1107" s="23" t="s">
        <v>53</v>
      </c>
      <c r="B1107" s="23">
        <f t="shared" si="62"/>
        <v>3710</v>
      </c>
      <c r="C1107" s="3">
        <v>37</v>
      </c>
      <c r="D1107" s="3">
        <v>10</v>
      </c>
      <c r="E1107" s="3">
        <f t="shared" si="61"/>
        <v>1</v>
      </c>
      <c r="F1107" s="3">
        <f>IF(AND($D1107=1,$E1107=1),VLOOKUP($C1107,Sheet2!$A:$J,3,0),IF($E1107=2,INDEX(Sheet2!G:G,MATCH($C1107,Sheet2!$A:$A,0)),F1106))</f>
        <v>3701</v>
      </c>
      <c r="G1107" s="3">
        <f>IF(AND($D1107=1,$E1107=1),VLOOKUP($C1107,Sheet2!$A:$J,4,0),IF($E1107=2,INDEX(Sheet2!H:H,MATCH($C1107,Sheet2!$A:$A,0)),G1106))</f>
        <v>3702</v>
      </c>
      <c r="H1107" s="3">
        <f>IF(AND($D1107=1,$E1107=1),VLOOKUP($C1107,Sheet2!$A:$J,5,0),IF($E1107=2,INDEX(Sheet2!I:I,MATCH($C1107,Sheet2!$A:$A,0)),H1106))</f>
        <v>3703</v>
      </c>
      <c r="I1107" s="3">
        <f>IF(AND($D1107=1,$E1107=1),VLOOKUP($C1107,Sheet2!$A:$J,6,0),IF($E1107=2,INDEX(Sheet2!J:J,MATCH($C1107,Sheet2!$A:$A,0)),I1106))</f>
        <v>0</v>
      </c>
      <c r="K1107" s="31">
        <v>0</v>
      </c>
      <c r="L1107" s="31">
        <v>0</v>
      </c>
      <c r="M1107" s="31">
        <v>0</v>
      </c>
      <c r="N1107" s="27">
        <f>VLOOKUP(B1107,Sheet5!$D:$G,3,0)</f>
        <v>3</v>
      </c>
      <c r="O1107" s="27">
        <f>VLOOKUP(B1107,Sheet5!$D:$G,4,0)</f>
        <v>384</v>
      </c>
      <c r="P1107" s="27" t="s">
        <v>56</v>
      </c>
      <c r="Q1107" s="27">
        <f>IFERROR(VLOOKUP(R1107,Sheet2!V:X,3,FALSE),VLOOKUP(B1107,Sheet5!D:H,5,0))</f>
        <v>340020009</v>
      </c>
      <c r="R1107" s="27" t="str">
        <f>IF(E1107=2,INDEX(Sheet2!P:P,MATCH(C1107,Sheet2!A:A,0)),INDEX(Sheet2!AB:AB,MATCH(N1107,Sheet2!AA:AA,0)))</f>
        <v>生命强化</v>
      </c>
      <c r="S1107" s="27" t="str">
        <f>IF($E1107=2,INDEX(Sheet2!Q:Q,MATCH($C1107,Sheet2!$A:$A,0)),IF(OR(N1107=3,N1107=8,N1107=13,,N1107=38),INDEX(Sheet2!$AC:$AC,MATCH($N1107,Sheet2!$AA:$AA,0))&amp;O1107,INDEX(Sheet2!$AC:$AC,MATCH($N1107,Sheet2!$AA:$AA,0))&amp;(O1107/10)&amp;"%"))</f>
        <v>觉醒后基础生命上限增加384</v>
      </c>
      <c r="T1107" s="3" t="str">
        <f>INDEX(Sheet6!G:G,MATCH(B1107,Sheet6!A:A,0))</f>
        <v>1210007,7|1430003,3</v>
      </c>
      <c r="U1107" s="3">
        <v>1120001</v>
      </c>
      <c r="V1107" s="3">
        <f>INDEX(Sheet6!H:H,MATCH(B1107,Sheet6!A:A,0))</f>
        <v>21600</v>
      </c>
      <c r="W1107" s="23">
        <v>0</v>
      </c>
      <c r="X1107" s="3" t="s">
        <v>1376</v>
      </c>
      <c r="Y1107" s="23">
        <v>1120001</v>
      </c>
      <c r="Z1107" s="23">
        <v>115000</v>
      </c>
      <c r="AA1107" s="27" t="str">
        <f>IF($E1107=2,INDEX(Sheet2!Q:Q,MATCH($C1107,Sheet2!$A:$A,0)),IF(OR(N1107=3,N1107=8,N1107=13,,N1107=38),INDEX(Sheet2!$AC:$AC,MATCH($N1107,Sheet2!$AA:$AA,0))&amp;O1107,INDEX(Sheet2!$AC:$AC,MATCH($N1107,Sheet2!$AA:$AA,0))&amp;(O1107/10)&amp;"%"))</f>
        <v>觉醒后基础生命上限增加384</v>
      </c>
    </row>
    <row r="1108" spans="1:27">
      <c r="A1108" s="23" t="s">
        <v>53</v>
      </c>
      <c r="B1108" s="23">
        <f t="shared" si="62"/>
        <v>3711</v>
      </c>
      <c r="C1108" s="3">
        <v>37</v>
      </c>
      <c r="D1108" s="3">
        <v>11</v>
      </c>
      <c r="E1108" s="3">
        <f t="shared" si="61"/>
        <v>1</v>
      </c>
      <c r="F1108" s="3">
        <f>IF(AND($D1108=1,$E1108=1),VLOOKUP($C1108,Sheet2!$A:$J,3,0),IF($E1108=2,INDEX(Sheet2!G:G,MATCH($C1108,Sheet2!$A:$A,0)),F1107))</f>
        <v>3701</v>
      </c>
      <c r="G1108" s="3">
        <f>IF(AND($D1108=1,$E1108=1),VLOOKUP($C1108,Sheet2!$A:$J,4,0),IF($E1108=2,INDEX(Sheet2!H:H,MATCH($C1108,Sheet2!$A:$A,0)),G1107))</f>
        <v>3702</v>
      </c>
      <c r="H1108" s="3">
        <f>IF(AND($D1108=1,$E1108=1),VLOOKUP($C1108,Sheet2!$A:$J,5,0),IF($E1108=2,INDEX(Sheet2!I:I,MATCH($C1108,Sheet2!$A:$A,0)),H1107))</f>
        <v>3703</v>
      </c>
      <c r="I1108" s="3">
        <f>IF(AND($D1108=1,$E1108=1),VLOOKUP($C1108,Sheet2!$A:$J,6,0),IF($E1108=2,INDEX(Sheet2!J:J,MATCH($C1108,Sheet2!$A:$A,0)),I1107))</f>
        <v>0</v>
      </c>
      <c r="K1108" s="31">
        <v>0</v>
      </c>
      <c r="L1108" s="31">
        <v>0</v>
      </c>
      <c r="M1108" s="31">
        <v>0</v>
      </c>
      <c r="N1108" s="27">
        <f>VLOOKUP(B1108,Sheet5!$D:$G,3,0)</f>
        <v>13</v>
      </c>
      <c r="O1108" s="27">
        <f>VLOOKUP(B1108,Sheet5!$D:$G,4,0)</f>
        <v>84</v>
      </c>
      <c r="P1108" s="27" t="s">
        <v>57</v>
      </c>
      <c r="Q1108" s="27">
        <f>IFERROR(VLOOKUP(R1108,Sheet2!V:X,3,FALSE),VLOOKUP(B1108,Sheet5!D:H,5,0))</f>
        <v>340020004</v>
      </c>
      <c r="R1108" s="27" t="str">
        <f>IF(E1108=2,INDEX(Sheet2!P:P,MATCH(C1108,Sheet2!A:A,0)),INDEX(Sheet2!AB:AB,MATCH(N1108,Sheet2!AA:AA,0)))</f>
        <v>防御强化</v>
      </c>
      <c r="S1108" s="27" t="str">
        <f>IF($E1108=2,INDEX(Sheet2!Q:Q,MATCH($C1108,Sheet2!$A:$A,0)),IF(OR(N1108=3,N1108=8,N1108=13,,N1108=38),INDEX(Sheet2!$AC:$AC,MATCH($N1108,Sheet2!$AA:$AA,0))&amp;O1108,INDEX(Sheet2!$AC:$AC,MATCH($N1108,Sheet2!$AA:$AA,0))&amp;(O1108/10)&amp;"%"))</f>
        <v>觉醒后基础防御力增加84</v>
      </c>
      <c r="T1108" s="3" t="str">
        <f>INDEX(Sheet6!G:G,MATCH(B1108,Sheet6!A:A,0))</f>
        <v>1210007,10|1430003,4</v>
      </c>
      <c r="U1108" s="3">
        <v>1120001</v>
      </c>
      <c r="V1108" s="3">
        <f>INDEX(Sheet6!H:H,MATCH(B1108,Sheet6!A:A,0))</f>
        <v>32250</v>
      </c>
      <c r="W1108" s="23">
        <v>0</v>
      </c>
      <c r="X1108" s="3" t="s">
        <v>1377</v>
      </c>
      <c r="Y1108" s="23">
        <v>1120001</v>
      </c>
      <c r="Z1108" s="23">
        <v>172000</v>
      </c>
      <c r="AA1108" s="27" t="str">
        <f>IF($E1108=2,INDEX(Sheet2!Q:Q,MATCH($C1108,Sheet2!$A:$A,0)),IF(OR(N1108=3,N1108=8,N1108=13,,N1108=38),INDEX(Sheet2!$AC:$AC,MATCH($N1108,Sheet2!$AA:$AA,0))&amp;O1108,INDEX(Sheet2!$AC:$AC,MATCH($N1108,Sheet2!$AA:$AA,0))&amp;(O1108/10)&amp;"%"))</f>
        <v>觉醒后基础防御力增加84</v>
      </c>
    </row>
    <row r="1109" spans="1:27">
      <c r="A1109" s="23" t="s">
        <v>53</v>
      </c>
      <c r="B1109" s="23">
        <f t="shared" si="62"/>
        <v>3712</v>
      </c>
      <c r="C1109" s="3">
        <v>37</v>
      </c>
      <c r="D1109" s="3">
        <v>12</v>
      </c>
      <c r="E1109" s="3">
        <f t="shared" si="61"/>
        <v>1</v>
      </c>
      <c r="F1109" s="3">
        <f>IF(AND($D1109=1,$E1109=1),VLOOKUP($C1109,Sheet2!$A:$J,3,0),IF($E1109=2,INDEX(Sheet2!G:G,MATCH($C1109,Sheet2!$A:$A,0)),F1108))</f>
        <v>3701</v>
      </c>
      <c r="G1109" s="3">
        <f>IF(AND($D1109=1,$E1109=1),VLOOKUP($C1109,Sheet2!$A:$J,4,0),IF($E1109=2,INDEX(Sheet2!H:H,MATCH($C1109,Sheet2!$A:$A,0)),G1108))</f>
        <v>3702</v>
      </c>
      <c r="H1109" s="3">
        <f>IF(AND($D1109=1,$E1109=1),VLOOKUP($C1109,Sheet2!$A:$J,5,0),IF($E1109=2,INDEX(Sheet2!I:I,MATCH($C1109,Sheet2!$A:$A,0)),H1108))</f>
        <v>3703</v>
      </c>
      <c r="I1109" s="3">
        <f>IF(AND($D1109=1,$E1109=1),VLOOKUP($C1109,Sheet2!$A:$J,6,0),IF($E1109=2,INDEX(Sheet2!J:J,MATCH($C1109,Sheet2!$A:$A,0)),I1108))</f>
        <v>0</v>
      </c>
      <c r="K1109" s="31">
        <v>0</v>
      </c>
      <c r="L1109" s="31">
        <v>0</v>
      </c>
      <c r="M1109" s="31">
        <v>0</v>
      </c>
      <c r="N1109" s="27">
        <f>VLOOKUP(B1109,Sheet5!$D:$G,3,0)</f>
        <v>3</v>
      </c>
      <c r="O1109" s="27">
        <f>VLOOKUP(B1109,Sheet5!$D:$G,4,0)</f>
        <v>768</v>
      </c>
      <c r="P1109" s="27" t="s">
        <v>58</v>
      </c>
      <c r="Q1109" s="27">
        <f>IFERROR(VLOOKUP(R1109,Sheet2!V:X,3,FALSE),VLOOKUP(B1109,Sheet5!D:H,5,0))</f>
        <v>340020010</v>
      </c>
      <c r="R1109" s="27" t="str">
        <f>IF(E1109=2,INDEX(Sheet2!P:P,MATCH(C1109,Sheet2!A:A,0)),INDEX(Sheet2!AB:AB,MATCH(N1109,Sheet2!AA:AA,0)))</f>
        <v>生命强化</v>
      </c>
      <c r="S1109" s="27" t="str">
        <f>IF($E1109=2,INDEX(Sheet2!Q:Q,MATCH($C1109,Sheet2!$A:$A,0)),IF(OR(N1109=3,N1109=8,N1109=13,,N1109=38),INDEX(Sheet2!$AC:$AC,MATCH($N1109,Sheet2!$AA:$AA,0))&amp;O1109,INDEX(Sheet2!$AC:$AC,MATCH($N1109,Sheet2!$AA:$AA,0))&amp;(O1109/10)&amp;"%"))</f>
        <v>觉醒后基础生命上限增加768</v>
      </c>
      <c r="T1109" s="3" t="str">
        <f>INDEX(Sheet6!G:G,MATCH(B1109,Sheet6!A:A,0))</f>
        <v>1210007,12|1430003,5</v>
      </c>
      <c r="U1109" s="3">
        <v>1120001</v>
      </c>
      <c r="V1109" s="3">
        <f>INDEX(Sheet6!H:H,MATCH(B1109,Sheet6!A:A,0))</f>
        <v>45000</v>
      </c>
      <c r="W1109" s="23">
        <v>0</v>
      </c>
      <c r="X1109" s="3" t="s">
        <v>1378</v>
      </c>
      <c r="Y1109" s="23">
        <v>1120001</v>
      </c>
      <c r="Z1109" s="23">
        <v>240000</v>
      </c>
      <c r="AA1109" s="27" t="str">
        <f>IF($E1109=2,INDEX(Sheet2!Q:Q,MATCH($C1109,Sheet2!$A:$A,0)),IF(OR(N1109=3,N1109=8,N1109=13,,N1109=38),INDEX(Sheet2!$AC:$AC,MATCH($N1109,Sheet2!$AA:$AA,0))&amp;O1109,INDEX(Sheet2!$AC:$AC,MATCH($N1109,Sheet2!$AA:$AA,0))&amp;(O1109/10)&amp;"%"))</f>
        <v>觉醒后基础生命上限增加768</v>
      </c>
    </row>
    <row r="1110" spans="1:27">
      <c r="A1110" s="23" t="s">
        <v>53</v>
      </c>
      <c r="B1110" s="23">
        <f t="shared" si="62"/>
        <v>3713</v>
      </c>
      <c r="C1110" s="3">
        <v>37</v>
      </c>
      <c r="D1110" s="3">
        <v>13</v>
      </c>
      <c r="E1110" s="3">
        <f t="shared" si="61"/>
        <v>1</v>
      </c>
      <c r="F1110" s="3">
        <f>IF(AND($D1110=1,$E1110=1),VLOOKUP($C1110,Sheet2!$A:$J,3,0),IF($E1110=2,INDEX(Sheet2!G:G,MATCH($C1110,Sheet2!$A:$A,0)),F1109))</f>
        <v>3701</v>
      </c>
      <c r="G1110" s="3">
        <f>IF(AND($D1110=1,$E1110=1),VLOOKUP($C1110,Sheet2!$A:$J,4,0),IF($E1110=2,INDEX(Sheet2!H:H,MATCH($C1110,Sheet2!$A:$A,0)),G1109))</f>
        <v>3702</v>
      </c>
      <c r="H1110" s="3">
        <f>IF(AND($D1110=1,$E1110=1),VLOOKUP($C1110,Sheet2!$A:$J,5,0),IF($E1110=2,INDEX(Sheet2!I:I,MATCH($C1110,Sheet2!$A:$A,0)),H1109))</f>
        <v>3703</v>
      </c>
      <c r="I1110" s="3">
        <f>IF(AND($D1110=1,$E1110=1),VLOOKUP($C1110,Sheet2!$A:$J,6,0),IF($E1110=2,INDEX(Sheet2!J:J,MATCH($C1110,Sheet2!$A:$A,0)),I1109))</f>
        <v>0</v>
      </c>
      <c r="K1110" s="31">
        <v>0</v>
      </c>
      <c r="L1110" s="31">
        <v>0</v>
      </c>
      <c r="M1110" s="31">
        <v>0</v>
      </c>
      <c r="N1110" s="27">
        <f>VLOOKUP(B1110,Sheet5!$D:$G,3,0)</f>
        <v>8</v>
      </c>
      <c r="O1110" s="27">
        <f>VLOOKUP(B1110,Sheet5!$D:$G,4,0)</f>
        <v>128</v>
      </c>
      <c r="P1110" s="27" t="s">
        <v>59</v>
      </c>
      <c r="Q1110" s="27">
        <f>IFERROR(VLOOKUP(R1110,Sheet2!V:X,3,FALSE),VLOOKUP(B1110,Sheet5!D:H,5,0))</f>
        <v>340020007</v>
      </c>
      <c r="R1110" s="27" t="str">
        <f>IF(E1110=2,INDEX(Sheet2!P:P,MATCH(C1110,Sheet2!A:A,0)),INDEX(Sheet2!AB:AB,MATCH(N1110,Sheet2!AA:AA,0)))</f>
        <v>攻击强化</v>
      </c>
      <c r="S1110" s="27" t="str">
        <f>IF($E1110=2,INDEX(Sheet2!Q:Q,MATCH($C1110,Sheet2!$A:$A,0)),IF(OR(N1110=3,N1110=8,N1110=13,,N1110=38),INDEX(Sheet2!$AC:$AC,MATCH($N1110,Sheet2!$AA:$AA,0))&amp;O1110,INDEX(Sheet2!$AC:$AC,MATCH($N1110,Sheet2!$AA:$AA,0))&amp;(O1110/10)&amp;"%"))</f>
        <v>觉醒后基础攻击力增加128</v>
      </c>
      <c r="T1110" s="3" t="str">
        <f>INDEX(Sheet6!G:G,MATCH(B1110,Sheet6!A:A,0))</f>
        <v>1210007,14|1430003,6</v>
      </c>
      <c r="U1110" s="3">
        <v>1120001</v>
      </c>
      <c r="V1110" s="3">
        <f>INDEX(Sheet6!H:H,MATCH(B1110,Sheet6!A:A,0))</f>
        <v>61800</v>
      </c>
      <c r="W1110" s="23">
        <v>0</v>
      </c>
      <c r="X1110" s="3" t="s">
        <v>1379</v>
      </c>
      <c r="Y1110" s="23">
        <v>1120001</v>
      </c>
      <c r="Z1110" s="23">
        <v>329000</v>
      </c>
      <c r="AA1110" s="27" t="str">
        <f>IF($E1110=2,INDEX(Sheet2!Q:Q,MATCH($C1110,Sheet2!$A:$A,0)),IF(OR(N1110=3,N1110=8,N1110=13,,N1110=38),INDEX(Sheet2!$AC:$AC,MATCH($N1110,Sheet2!$AA:$AA,0))&amp;O1110,INDEX(Sheet2!$AC:$AC,MATCH($N1110,Sheet2!$AA:$AA,0))&amp;(O1110/10)&amp;"%"))</f>
        <v>觉醒后基础攻击力增加128</v>
      </c>
    </row>
    <row r="1111" spans="1:27">
      <c r="A1111" s="23" t="s">
        <v>53</v>
      </c>
      <c r="B1111" s="23">
        <f t="shared" si="62"/>
        <v>3714</v>
      </c>
      <c r="C1111" s="3">
        <v>37</v>
      </c>
      <c r="D1111" s="3">
        <v>14</v>
      </c>
      <c r="E1111" s="3">
        <f t="shared" si="61"/>
        <v>1</v>
      </c>
      <c r="F1111" s="3">
        <f>IF(AND($D1111=1,$E1111=1),VLOOKUP($C1111,Sheet2!$A:$J,3,0),IF($E1111=2,INDEX(Sheet2!G:G,MATCH($C1111,Sheet2!$A:$A,0)+1),F1110))</f>
        <v>3701</v>
      </c>
      <c r="G1111" s="3">
        <f>IF(AND($D1111=1,$E1111=1),VLOOKUP($C1111,Sheet2!$A:$J,4,0),IF($E1111=2,INDEX(Sheet2!H:H,MATCH($C1111,Sheet2!$A:$A,0)+1),G1110))</f>
        <v>3702</v>
      </c>
      <c r="H1111" s="3">
        <f>IF(AND($D1111=1,$E1111=1),VLOOKUP($C1111,Sheet2!$A:$J,5,0),IF($E1111=2,INDEX(Sheet2!I:I,MATCH($C1111,Sheet2!$A:$A,0)+1),H1110))</f>
        <v>3703</v>
      </c>
      <c r="I1111" s="3">
        <f>IF(AND($D1111=1,$E1111=1),VLOOKUP($C1111,Sheet2!$A:$J,6,0),IF($E1111=2,INDEX(Sheet2!J:J,MATCH($C1111,Sheet2!$A:$A,0)+1),I1110))</f>
        <v>0</v>
      </c>
      <c r="K1111" s="31">
        <v>0</v>
      </c>
      <c r="L1111" s="31">
        <v>0</v>
      </c>
      <c r="M1111" s="31">
        <v>0</v>
      </c>
      <c r="N1111" s="27">
        <f>VLOOKUP(B1111,Sheet5!$D:$G,3,0)</f>
        <v>4</v>
      </c>
      <c r="O1111" s="27">
        <f>VLOOKUP(B1111,Sheet5!$D:$G,4,0)</f>
        <v>150</v>
      </c>
      <c r="P1111" s="27" t="s">
        <v>60</v>
      </c>
      <c r="Q1111" s="27">
        <f>IFERROR(VLOOKUP(R1111,Sheet2!V:X,3,FALSE),VLOOKUP(B1111,Sheet5!D:H,5,0))</f>
        <v>340020010</v>
      </c>
      <c r="R1111" s="27" t="str">
        <f>IF(E1111=2,INDEX(Sheet2!P:P,MATCH(C1111,Sheet2!A:A,0)+1),INDEX(Sheet2!AB:AB,MATCH(N1111,Sheet2!AA:AA,0)))</f>
        <v>生命强化</v>
      </c>
      <c r="S1111" s="27" t="str">
        <f>IF($E1111=2,INDEX(Sheet2!Q:Q,MATCH($C1111,Sheet2!$A:$A,0)+1),IF(OR(N1111=3,N1111=8,N1111=13,,N1111=38),INDEX(Sheet2!$AC:$AC,MATCH($N1111,Sheet2!$AA:$AA,0))&amp;O1111,INDEX(Sheet2!$AC:$AC,MATCH($N1111,Sheet2!$AA:$AA,0))&amp;(O1111/10)&amp;"%"))</f>
        <v>觉醒后基础生命上限增加15%</v>
      </c>
      <c r="T1111" s="3" t="str">
        <f>INDEX(Sheet6!G:G,MATCH(B1111,Sheet6!A:A,0))</f>
        <v>1430005,1</v>
      </c>
      <c r="U1111" s="3">
        <v>1120001</v>
      </c>
      <c r="V1111" s="3">
        <f>INDEX(Sheet6!H:H,MATCH(B1111,Sheet6!A:A,0))</f>
        <v>83400</v>
      </c>
      <c r="W1111" s="23">
        <v>0</v>
      </c>
      <c r="X1111" s="3" t="s">
        <v>1312</v>
      </c>
      <c r="Y1111" s="23">
        <v>1120001</v>
      </c>
      <c r="Z1111" s="23">
        <v>444000</v>
      </c>
      <c r="AA1111" s="27" t="str">
        <f>IF($E1111=2,INDEX(Sheet2!Q:Q,MATCH($C1111,Sheet2!$A:$A,0)+1),IF(OR(N1111=3,N1111=8,N1111=13,,N1111=38),INDEX(Sheet2!$AC:$AC,MATCH($N1111,Sheet2!$AA:$AA,0))&amp;O1111,INDEX(Sheet2!$AC:$AC,MATCH($N1111,Sheet2!$AA:$AA,0))&amp;(O1111/10)&amp;"%"))</f>
        <v>觉醒后基础生命上限增加15%</v>
      </c>
    </row>
    <row r="1112" spans="1:27">
      <c r="A1112" s="23" t="s">
        <v>53</v>
      </c>
      <c r="B1112" s="23">
        <f t="shared" si="62"/>
        <v>3715</v>
      </c>
      <c r="C1112" s="3">
        <v>37</v>
      </c>
      <c r="D1112" s="3">
        <v>15</v>
      </c>
      <c r="E1112" s="3">
        <f t="shared" si="61"/>
        <v>1</v>
      </c>
      <c r="F1112" s="3">
        <f>IF(AND($D1112=1,$E1112=1),VLOOKUP($C1112,Sheet2!$A:$J,3,0),IF($E1112=2,INDEX(Sheet2!G:G,MATCH($C1112,Sheet2!$A:$A,0)+1),F1111))</f>
        <v>3701</v>
      </c>
      <c r="G1112" s="3">
        <f>IF(AND($D1112=1,$E1112=1),VLOOKUP($C1112,Sheet2!$A:$J,4,0),IF($E1112=2,INDEX(Sheet2!H:H,MATCH($C1112,Sheet2!$A:$A,0)+1),G1111))</f>
        <v>3702</v>
      </c>
      <c r="H1112" s="3">
        <f>IF(AND($D1112=1,$E1112=1),VLOOKUP($C1112,Sheet2!$A:$J,5,0),IF($E1112=2,INDEX(Sheet2!I:I,MATCH($C1112,Sheet2!$A:$A,0)+1),H1111))</f>
        <v>3703</v>
      </c>
      <c r="I1112" s="3">
        <f>IF(AND($D1112=1,$E1112=1),VLOOKUP($C1112,Sheet2!$A:$J,6,0),IF($E1112=2,INDEX(Sheet2!J:J,MATCH($C1112,Sheet2!$A:$A,0)+1),I1111))</f>
        <v>0</v>
      </c>
      <c r="K1112" s="31">
        <v>0</v>
      </c>
      <c r="L1112" s="31">
        <v>0</v>
      </c>
      <c r="M1112" s="31">
        <v>0</v>
      </c>
      <c r="N1112" s="27">
        <f>VLOOKUP(B1112,Sheet5!$D:$G,3,0)</f>
        <v>8</v>
      </c>
      <c r="O1112" s="27">
        <f>VLOOKUP(B1112,Sheet5!$D:$G,4,0)</f>
        <v>64</v>
      </c>
      <c r="P1112" s="27" t="s">
        <v>54</v>
      </c>
      <c r="Q1112" s="27">
        <f>IFERROR(VLOOKUP(R1112,Sheet2!V:X,3,FALSE),VLOOKUP(B1112,Sheet5!D:H,5,0))</f>
        <v>340020006</v>
      </c>
      <c r="R1112" s="27" t="str">
        <f>IF($E1112=2,INDEX(Sheet2!P:P,MATCH($C1112,Sheet2!$A:$A,0)),INDEX(Sheet2!$AB:$AB,MATCH($N1112,Sheet2!$AA:$AA,0)))</f>
        <v>攻击强化</v>
      </c>
      <c r="S1112" s="27" t="str">
        <f>IF($E1112=2,INDEX(Sheet2!Q:Q,MATCH($C1112,Sheet2!$A:$A,0)),IF(OR(N1112=3,N1112=8,N1112=13,,N1112=38),INDEX(Sheet2!$AC:$AC,MATCH($N1112,Sheet2!$AA:$AA,0))&amp;O1112,INDEX(Sheet2!$AC:$AC,MATCH($N1112,Sheet2!$AA:$AA,0))&amp;(O1112/10)&amp;"%"))</f>
        <v>觉醒后基础攻击力增加64</v>
      </c>
      <c r="T1112" s="3" t="str">
        <f>INDEX(Sheet6!G:G,MATCH(B1112,Sheet6!A:A,0))</f>
        <v>1210007,5|1430003,3</v>
      </c>
      <c r="U1112" s="3">
        <v>1120001</v>
      </c>
      <c r="V1112" s="3">
        <f>INDEX(Sheet6!H:H,MATCH(B1112,Sheet6!A:A,0))</f>
        <v>16600</v>
      </c>
      <c r="W1112" s="23">
        <v>0</v>
      </c>
      <c r="X1112" s="3" t="s">
        <v>1375</v>
      </c>
      <c r="Y1112" s="23">
        <v>1120001</v>
      </c>
      <c r="Z1112" s="23">
        <v>66000</v>
      </c>
      <c r="AA1112" s="27" t="str">
        <f>IF($E1112=2,INDEX(Sheet2!Q:Q,MATCH($C1112,Sheet2!$A:$A,0)),IF(OR(N1112=3,N1112=8,N1112=13,,N1112=38),INDEX(Sheet2!$AC:$AC,MATCH($N1112,Sheet2!$AA:$AA,0))&amp;O1112,INDEX(Sheet2!$AC:$AC,MATCH($N1112,Sheet2!$AA:$AA,0))&amp;(O1112/10)&amp;"%"))</f>
        <v>觉醒后基础攻击力增加64</v>
      </c>
    </row>
    <row r="1113" spans="1:27">
      <c r="A1113" s="23" t="s">
        <v>53</v>
      </c>
      <c r="B1113" s="23">
        <f t="shared" si="62"/>
        <v>3716</v>
      </c>
      <c r="C1113" s="3">
        <v>37</v>
      </c>
      <c r="D1113" s="3">
        <v>16</v>
      </c>
      <c r="E1113" s="3">
        <f t="shared" si="61"/>
        <v>1</v>
      </c>
      <c r="F1113" s="3">
        <f>IF(AND($D1113=1,$E1113=1),VLOOKUP($C1113,Sheet2!$A:$J,3,0),IF($E1113=2,INDEX(Sheet2!G:G,MATCH($C1113,Sheet2!$A:$A,0)+1),F1112))</f>
        <v>3701</v>
      </c>
      <c r="G1113" s="3">
        <f>IF(AND($D1113=1,$E1113=1),VLOOKUP($C1113,Sheet2!$A:$J,4,0),IF($E1113=2,INDEX(Sheet2!H:H,MATCH($C1113,Sheet2!$A:$A,0)+1),G1112))</f>
        <v>3702</v>
      </c>
      <c r="H1113" s="3">
        <f>IF(AND($D1113=1,$E1113=1),VLOOKUP($C1113,Sheet2!$A:$J,5,0),IF($E1113=2,INDEX(Sheet2!I:I,MATCH($C1113,Sheet2!$A:$A,0)+1),H1112))</f>
        <v>3703</v>
      </c>
      <c r="I1113" s="3">
        <f>IF(AND($D1113=1,$E1113=1),VLOOKUP($C1113,Sheet2!$A:$J,6,0),IF($E1113=2,INDEX(Sheet2!J:J,MATCH($C1113,Sheet2!$A:$A,0)+1),I1112))</f>
        <v>0</v>
      </c>
      <c r="K1113" s="31">
        <v>0</v>
      </c>
      <c r="L1113" s="31">
        <v>0</v>
      </c>
      <c r="M1113" s="31">
        <v>0</v>
      </c>
      <c r="N1113" s="27">
        <f>VLOOKUP(B1113,Sheet5!$D:$G,3,0)</f>
        <v>3</v>
      </c>
      <c r="O1113" s="27">
        <f>VLOOKUP(B1113,Sheet5!$D:$G,4,0)</f>
        <v>384</v>
      </c>
      <c r="P1113" s="27" t="s">
        <v>55</v>
      </c>
      <c r="Q1113" s="27">
        <f>IFERROR(VLOOKUP(R1113,Sheet2!V:X,3,FALSE),VLOOKUP(B1113,Sheet5!D:H,5,0))</f>
        <v>340020009</v>
      </c>
      <c r="R1113" s="27" t="str">
        <f>IF(E1113=2,INDEX(Sheet2!P:P,MATCH(C1113,Sheet2!A:A,0)),INDEX(Sheet2!AB:AB,MATCH(N1113,Sheet2!AA:AA,0)))</f>
        <v>生命强化</v>
      </c>
      <c r="S1113" s="27" t="str">
        <f>IF($E1113=2,INDEX(Sheet2!Q:Q,MATCH($C1113,Sheet2!$A:$A,0)),IF(OR(N1113=3,N1113=8,N1113=13,,N1113=38),INDEX(Sheet2!$AC:$AC,MATCH($N1113,Sheet2!$AA:$AA,0))&amp;O1113,INDEX(Sheet2!$AC:$AC,MATCH($N1113,Sheet2!$AA:$AA,0))&amp;(O1113/10)&amp;"%"))</f>
        <v>觉醒后基础生命上限增加384</v>
      </c>
      <c r="T1113" s="3" t="str">
        <f>INDEX(Sheet6!G:G,MATCH(B1113,Sheet6!A:A,0))</f>
        <v>1210007,7|1430003,6</v>
      </c>
      <c r="U1113" s="3">
        <v>1120001</v>
      </c>
      <c r="V1113" s="3">
        <f>INDEX(Sheet6!H:H,MATCH(B1113,Sheet6!A:A,0))</f>
        <v>19200</v>
      </c>
      <c r="W1113" s="23">
        <v>0</v>
      </c>
      <c r="X1113" s="3" t="s">
        <v>1309</v>
      </c>
      <c r="Y1113" s="23">
        <v>1120001</v>
      </c>
      <c r="Z1113" s="23">
        <v>76000</v>
      </c>
      <c r="AA1113" s="27" t="str">
        <f>IF($E1113=2,INDEX(Sheet2!Q:Q,MATCH($C1113,Sheet2!$A:$A,0)),IF(OR(N1113=3,N1113=8,N1113=13,,N1113=38),INDEX(Sheet2!$AC:$AC,MATCH($N1113,Sheet2!$AA:$AA,0))&amp;O1113,INDEX(Sheet2!$AC:$AC,MATCH($N1113,Sheet2!$AA:$AA,0))&amp;(O1113/10)&amp;"%"))</f>
        <v>觉醒后基础生命上限增加384</v>
      </c>
    </row>
    <row r="1114" spans="1:27">
      <c r="A1114" s="23" t="s">
        <v>53</v>
      </c>
      <c r="B1114" s="23">
        <f t="shared" si="62"/>
        <v>3717</v>
      </c>
      <c r="C1114" s="3">
        <v>37</v>
      </c>
      <c r="D1114" s="3">
        <v>17</v>
      </c>
      <c r="E1114" s="3">
        <f t="shared" si="61"/>
        <v>1</v>
      </c>
      <c r="F1114" s="3">
        <f>IF(AND($D1114=1,$E1114=1),VLOOKUP($C1114,Sheet2!$A:$J,3,0),IF($E1114=2,INDEX(Sheet2!G:G,MATCH($C1114,Sheet2!$A:$A,0)+1),F1113))</f>
        <v>3701</v>
      </c>
      <c r="G1114" s="3">
        <f>IF(AND($D1114=1,$E1114=1),VLOOKUP($C1114,Sheet2!$A:$J,4,0),IF($E1114=2,INDEX(Sheet2!H:H,MATCH($C1114,Sheet2!$A:$A,0)+1),G1113))</f>
        <v>3702</v>
      </c>
      <c r="H1114" s="3">
        <f>IF(AND($D1114=1,$E1114=1),VLOOKUP($C1114,Sheet2!$A:$J,5,0),IF($E1114=2,INDEX(Sheet2!I:I,MATCH($C1114,Sheet2!$A:$A,0)+1),H1113))</f>
        <v>3703</v>
      </c>
      <c r="I1114" s="3">
        <f>IF(AND($D1114=1,$E1114=1),VLOOKUP($C1114,Sheet2!$A:$J,6,0),IF($E1114=2,INDEX(Sheet2!J:J,MATCH($C1114,Sheet2!$A:$A,0)+1),I1113))</f>
        <v>0</v>
      </c>
      <c r="K1114" s="31">
        <v>0</v>
      </c>
      <c r="L1114" s="31">
        <v>0</v>
      </c>
      <c r="M1114" s="31">
        <v>0</v>
      </c>
      <c r="N1114" s="27">
        <f>VLOOKUP(B1114,Sheet5!$D:$G,3,0)</f>
        <v>3</v>
      </c>
      <c r="O1114" s="27">
        <f>VLOOKUP(B1114,Sheet5!$D:$G,4,0)</f>
        <v>384</v>
      </c>
      <c r="P1114" s="27" t="s">
        <v>56</v>
      </c>
      <c r="Q1114" s="27">
        <f>IFERROR(VLOOKUP(R1114,Sheet2!V:X,3,FALSE),VLOOKUP(B1114,Sheet5!D:H,5,0))</f>
        <v>340020009</v>
      </c>
      <c r="R1114" s="27" t="str">
        <f>IF(E1114=2,INDEX(Sheet2!P:P,MATCH(C1114,Sheet2!A:A,0)),INDEX(Sheet2!AB:AB,MATCH(N1114,Sheet2!AA:AA,0)))</f>
        <v>生命强化</v>
      </c>
      <c r="S1114" s="27" t="str">
        <f>IF($E1114=2,INDEX(Sheet2!Q:Q,MATCH($C1114,Sheet2!$A:$A,0)),IF(OR(N1114=3,N1114=8,N1114=13,,N1114=38),INDEX(Sheet2!$AC:$AC,MATCH($N1114,Sheet2!$AA:$AA,0))&amp;O1114,INDEX(Sheet2!$AC:$AC,MATCH($N1114,Sheet2!$AA:$AA,0))&amp;(O1114/10)&amp;"%"))</f>
        <v>觉醒后基础生命上限增加384</v>
      </c>
      <c r="T1114" s="3" t="str">
        <f>INDEX(Sheet6!G:G,MATCH(B1114,Sheet6!A:A,0))</f>
        <v>1210007,9|1430003,9</v>
      </c>
      <c r="U1114" s="3">
        <v>1120001</v>
      </c>
      <c r="V1114" s="3">
        <f>INDEX(Sheet6!H:H,MATCH(B1114,Sheet6!A:A,0))</f>
        <v>28800</v>
      </c>
      <c r="W1114" s="23">
        <v>0</v>
      </c>
      <c r="X1114" s="3" t="s">
        <v>1376</v>
      </c>
      <c r="Y1114" s="23">
        <v>1120001</v>
      </c>
      <c r="Z1114" s="23">
        <v>115000</v>
      </c>
      <c r="AA1114" s="27" t="str">
        <f>IF($E1114=2,INDEX(Sheet2!Q:Q,MATCH($C1114,Sheet2!$A:$A,0)),IF(OR(N1114=3,N1114=8,N1114=13,,N1114=38),INDEX(Sheet2!$AC:$AC,MATCH($N1114,Sheet2!$AA:$AA,0))&amp;O1114,INDEX(Sheet2!$AC:$AC,MATCH($N1114,Sheet2!$AA:$AA,0))&amp;(O1114/10)&amp;"%"))</f>
        <v>觉醒后基础生命上限增加384</v>
      </c>
    </row>
    <row r="1115" spans="1:27">
      <c r="A1115" s="23" t="s">
        <v>53</v>
      </c>
      <c r="B1115" s="23">
        <f t="shared" si="62"/>
        <v>3718</v>
      </c>
      <c r="C1115" s="3">
        <v>37</v>
      </c>
      <c r="D1115" s="3">
        <v>18</v>
      </c>
      <c r="E1115" s="3">
        <f t="shared" si="61"/>
        <v>1</v>
      </c>
      <c r="F1115" s="3">
        <f>IF(AND($D1115=1,$E1115=1),VLOOKUP($C1115,Sheet2!$A:$J,3,0),IF($E1115=2,INDEX(Sheet2!G:G,MATCH($C1115,Sheet2!$A:$A,0)+1),F1114))</f>
        <v>3701</v>
      </c>
      <c r="G1115" s="3">
        <f>IF(AND($D1115=1,$E1115=1),VLOOKUP($C1115,Sheet2!$A:$J,4,0),IF($E1115=2,INDEX(Sheet2!H:H,MATCH($C1115,Sheet2!$A:$A,0)+1),G1114))</f>
        <v>3702</v>
      </c>
      <c r="H1115" s="3">
        <f>IF(AND($D1115=1,$E1115=1),VLOOKUP($C1115,Sheet2!$A:$J,5,0),IF($E1115=2,INDEX(Sheet2!I:I,MATCH($C1115,Sheet2!$A:$A,0)+1),H1114))</f>
        <v>3703</v>
      </c>
      <c r="I1115" s="3">
        <f>IF(AND($D1115=1,$E1115=1),VLOOKUP($C1115,Sheet2!$A:$J,6,0),IF($E1115=2,INDEX(Sheet2!J:J,MATCH($C1115,Sheet2!$A:$A,0)+1),I1114))</f>
        <v>0</v>
      </c>
      <c r="K1115" s="31">
        <v>0</v>
      </c>
      <c r="L1115" s="31">
        <v>0</v>
      </c>
      <c r="M1115" s="31">
        <v>0</v>
      </c>
      <c r="N1115" s="27">
        <f>VLOOKUP(B1115,Sheet5!$D:$G,3,0)</f>
        <v>13</v>
      </c>
      <c r="O1115" s="27">
        <f>VLOOKUP(B1115,Sheet5!$D:$G,4,0)</f>
        <v>84</v>
      </c>
      <c r="P1115" s="27" t="s">
        <v>57</v>
      </c>
      <c r="Q1115" s="27">
        <f>IFERROR(VLOOKUP(R1115,Sheet2!V:X,3,FALSE),VLOOKUP(B1115,Sheet5!D:H,5,0))</f>
        <v>340020004</v>
      </c>
      <c r="R1115" s="27" t="str">
        <f>IF(E1115=2,INDEX(Sheet2!P:P,MATCH(C1115,Sheet2!A:A,0)),INDEX(Sheet2!AB:AB,MATCH(N1115,Sheet2!AA:AA,0)))</f>
        <v>防御强化</v>
      </c>
      <c r="S1115" s="27" t="str">
        <f>IF($E1115=2,INDEX(Sheet2!Q:Q,MATCH($C1115,Sheet2!$A:$A,0)),IF(OR(N1115=3,N1115=8,N1115=13,,N1115=38),INDEX(Sheet2!$AC:$AC,MATCH($N1115,Sheet2!$AA:$AA,0))&amp;O1115,INDEX(Sheet2!$AC:$AC,MATCH($N1115,Sheet2!$AA:$AA,0))&amp;(O1115/10)&amp;"%"))</f>
        <v>觉醒后基础防御力增加84</v>
      </c>
      <c r="T1115" s="3" t="str">
        <f>INDEX(Sheet6!G:G,MATCH(B1115,Sheet6!A:A,0))</f>
        <v>1210007,13|1430003,12</v>
      </c>
      <c r="U1115" s="3">
        <v>1120001</v>
      </c>
      <c r="V1115" s="3">
        <f>INDEX(Sheet6!H:H,MATCH(B1115,Sheet6!A:A,0))</f>
        <v>43000</v>
      </c>
      <c r="W1115" s="23">
        <v>0</v>
      </c>
      <c r="X1115" s="3" t="s">
        <v>1377</v>
      </c>
      <c r="Y1115" s="23">
        <v>1120001</v>
      </c>
      <c r="Z1115" s="23">
        <v>172000</v>
      </c>
      <c r="AA1115" s="27" t="str">
        <f>IF($E1115=2,INDEX(Sheet2!Q:Q,MATCH($C1115,Sheet2!$A:$A,0)),IF(OR(N1115=3,N1115=8,N1115=13,,N1115=38),INDEX(Sheet2!$AC:$AC,MATCH($N1115,Sheet2!$AA:$AA,0))&amp;O1115,INDEX(Sheet2!$AC:$AC,MATCH($N1115,Sheet2!$AA:$AA,0))&amp;(O1115/10)&amp;"%"))</f>
        <v>觉醒后基础防御力增加84</v>
      </c>
    </row>
    <row r="1116" spans="1:27">
      <c r="A1116" s="23" t="s">
        <v>53</v>
      </c>
      <c r="B1116" s="23">
        <f t="shared" si="62"/>
        <v>3719</v>
      </c>
      <c r="C1116" s="3">
        <v>37</v>
      </c>
      <c r="D1116" s="3">
        <v>19</v>
      </c>
      <c r="E1116" s="3">
        <f t="shared" si="61"/>
        <v>1</v>
      </c>
      <c r="F1116" s="3">
        <f>IF(AND($D1116=1,$E1116=1),VLOOKUP($C1116,Sheet2!$A:$J,3,0),IF($E1116=2,INDEX(Sheet2!G:G,MATCH($C1116,Sheet2!$A:$A,0)+1),F1115))</f>
        <v>3701</v>
      </c>
      <c r="G1116" s="3">
        <f>IF(AND($D1116=1,$E1116=1),VLOOKUP($C1116,Sheet2!$A:$J,4,0),IF($E1116=2,INDEX(Sheet2!H:H,MATCH($C1116,Sheet2!$A:$A,0)+1),G1115))</f>
        <v>3702</v>
      </c>
      <c r="H1116" s="3">
        <f>IF(AND($D1116=1,$E1116=1),VLOOKUP($C1116,Sheet2!$A:$J,5,0),IF($E1116=2,INDEX(Sheet2!I:I,MATCH($C1116,Sheet2!$A:$A,0)+1),H1115))</f>
        <v>3703</v>
      </c>
      <c r="I1116" s="3">
        <f>IF(AND($D1116=1,$E1116=1),VLOOKUP($C1116,Sheet2!$A:$J,6,0),IF($E1116=2,INDEX(Sheet2!J:J,MATCH($C1116,Sheet2!$A:$A,0)+1),I1115))</f>
        <v>0</v>
      </c>
      <c r="K1116" s="31">
        <v>0</v>
      </c>
      <c r="L1116" s="31">
        <v>0</v>
      </c>
      <c r="M1116" s="31">
        <v>0</v>
      </c>
      <c r="N1116" s="27">
        <f>VLOOKUP(B1116,Sheet5!$D:$G,3,0)</f>
        <v>3</v>
      </c>
      <c r="O1116" s="27">
        <f>VLOOKUP(B1116,Sheet5!$D:$G,4,0)</f>
        <v>768</v>
      </c>
      <c r="P1116" s="27" t="s">
        <v>58</v>
      </c>
      <c r="Q1116" s="27">
        <f>IFERROR(VLOOKUP(R1116,Sheet2!V:X,3,FALSE),VLOOKUP(B1116,Sheet5!D:H,5,0))</f>
        <v>340020010</v>
      </c>
      <c r="R1116" s="27" t="str">
        <f>IF(E1116=2,INDEX(Sheet2!P:P,MATCH(C1116,Sheet2!A:A,0)),INDEX(Sheet2!AB:AB,MATCH(N1116,Sheet2!AA:AA,0)))</f>
        <v>生命强化</v>
      </c>
      <c r="S1116" s="27" t="str">
        <f>IF($E1116=2,INDEX(Sheet2!Q:Q,MATCH($C1116,Sheet2!$A:$A,0)),IF(OR(N1116=3,N1116=8,N1116=13,,N1116=38),INDEX(Sheet2!$AC:$AC,MATCH($N1116,Sheet2!$AA:$AA,0))&amp;O1116,INDEX(Sheet2!$AC:$AC,MATCH($N1116,Sheet2!$AA:$AA,0))&amp;(O1116/10)&amp;"%"))</f>
        <v>觉醒后基础生命上限增加768</v>
      </c>
      <c r="T1116" s="3" t="str">
        <f>INDEX(Sheet6!G:G,MATCH(B1116,Sheet6!A:A,0))</f>
        <v>1210007,16|1430003,15</v>
      </c>
      <c r="U1116" s="3">
        <v>1120001</v>
      </c>
      <c r="V1116" s="3">
        <f>INDEX(Sheet6!H:H,MATCH(B1116,Sheet6!A:A,0))</f>
        <v>60000</v>
      </c>
      <c r="W1116" s="23">
        <v>0</v>
      </c>
      <c r="X1116" s="3" t="s">
        <v>1378</v>
      </c>
      <c r="Y1116" s="23">
        <v>1120001</v>
      </c>
      <c r="Z1116" s="23">
        <v>240000</v>
      </c>
      <c r="AA1116" s="27" t="str">
        <f>IF($E1116=2,INDEX(Sheet2!Q:Q,MATCH($C1116,Sheet2!$A:$A,0)),IF(OR(N1116=3,N1116=8,N1116=13,,N1116=38),INDEX(Sheet2!$AC:$AC,MATCH($N1116,Sheet2!$AA:$AA,0))&amp;O1116,INDEX(Sheet2!$AC:$AC,MATCH($N1116,Sheet2!$AA:$AA,0))&amp;(O1116/10)&amp;"%"))</f>
        <v>觉醒后基础生命上限增加768</v>
      </c>
    </row>
    <row r="1117" spans="1:27">
      <c r="A1117" s="23" t="s">
        <v>53</v>
      </c>
      <c r="B1117" s="23">
        <f t="shared" si="62"/>
        <v>3720</v>
      </c>
      <c r="C1117" s="3">
        <v>37</v>
      </c>
      <c r="D1117" s="3">
        <v>20</v>
      </c>
      <c r="E1117" s="3">
        <f t="shared" si="61"/>
        <v>1</v>
      </c>
      <c r="F1117" s="3">
        <f>IF(AND($D1117=1,$E1117=1),VLOOKUP($C1117,Sheet2!$A:$J,3,0),IF($E1117=2,INDEX(Sheet2!G:G,MATCH($C1117,Sheet2!$A:$A,0)+1),F1116))</f>
        <v>3701</v>
      </c>
      <c r="G1117" s="3">
        <f>IF(AND($D1117=1,$E1117=1),VLOOKUP($C1117,Sheet2!$A:$J,4,0),IF($E1117=2,INDEX(Sheet2!H:H,MATCH($C1117,Sheet2!$A:$A,0)+1),G1116))</f>
        <v>3702</v>
      </c>
      <c r="H1117" s="3">
        <f>IF(AND($D1117=1,$E1117=1),VLOOKUP($C1117,Sheet2!$A:$J,5,0),IF($E1117=2,INDEX(Sheet2!I:I,MATCH($C1117,Sheet2!$A:$A,0)+1),H1116))</f>
        <v>3703</v>
      </c>
      <c r="I1117" s="3">
        <f>IF(AND($D1117=1,$E1117=1),VLOOKUP($C1117,Sheet2!$A:$J,6,0),IF($E1117=2,INDEX(Sheet2!J:J,MATCH($C1117,Sheet2!$A:$A,0)+1),I1116))</f>
        <v>0</v>
      </c>
      <c r="K1117" s="31">
        <v>0</v>
      </c>
      <c r="L1117" s="31">
        <v>0</v>
      </c>
      <c r="M1117" s="31">
        <v>0</v>
      </c>
      <c r="N1117" s="27">
        <f>VLOOKUP(B1117,Sheet5!$D:$G,3,0)</f>
        <v>8</v>
      </c>
      <c r="O1117" s="27">
        <f>VLOOKUP(B1117,Sheet5!$D:$G,4,0)</f>
        <v>128</v>
      </c>
      <c r="P1117" s="27" t="s">
        <v>59</v>
      </c>
      <c r="Q1117" s="27">
        <f>IFERROR(VLOOKUP(R1117,Sheet2!V:X,3,FALSE),VLOOKUP(B1117,Sheet5!D:H,5,0))</f>
        <v>340020007</v>
      </c>
      <c r="R1117" s="27" t="str">
        <f>IF(E1117=2,INDEX(Sheet2!P:P,MATCH(C1117,Sheet2!A:A,0)),INDEX(Sheet2!AB:AB,MATCH(N1117,Sheet2!AA:AA,0)))</f>
        <v>攻击强化</v>
      </c>
      <c r="S1117" s="27" t="str">
        <f>IF($E1117=2,INDEX(Sheet2!Q:Q,MATCH($C1117,Sheet2!$A:$A,0)),IF(OR(N1117=3,N1117=8,N1117=13,,N1117=38),INDEX(Sheet2!$AC:$AC,MATCH($N1117,Sheet2!$AA:$AA,0))&amp;O1117,INDEX(Sheet2!$AC:$AC,MATCH($N1117,Sheet2!$AA:$AA,0))&amp;(O1117/10)&amp;"%"))</f>
        <v>觉醒后基础攻击力增加128</v>
      </c>
      <c r="T1117" s="3" t="str">
        <f>INDEX(Sheet6!G:G,MATCH(B1117,Sheet6!A:A,0))</f>
        <v>1210007,19|1430003,18</v>
      </c>
      <c r="U1117" s="3">
        <v>1120001</v>
      </c>
      <c r="V1117" s="3">
        <f>INDEX(Sheet6!H:H,MATCH(B1117,Sheet6!A:A,0))</f>
        <v>82400</v>
      </c>
      <c r="W1117" s="23">
        <v>0</v>
      </c>
      <c r="X1117" s="3" t="s">
        <v>1379</v>
      </c>
      <c r="Y1117" s="23">
        <v>1120001</v>
      </c>
      <c r="Z1117" s="23">
        <v>329000</v>
      </c>
      <c r="AA1117" s="27" t="str">
        <f>IF($E1117=2,INDEX(Sheet2!Q:Q,MATCH($C1117,Sheet2!$A:$A,0)),IF(OR(N1117=3,N1117=8,N1117=13,,N1117=38),INDEX(Sheet2!$AC:$AC,MATCH($N1117,Sheet2!$AA:$AA,0))&amp;O1117,INDEX(Sheet2!$AC:$AC,MATCH($N1117,Sheet2!$AA:$AA,0))&amp;(O1117/10)&amp;"%"))</f>
        <v>觉醒后基础攻击力增加128</v>
      </c>
    </row>
    <row r="1118" spans="1:27">
      <c r="A1118" s="23" t="s">
        <v>53</v>
      </c>
      <c r="B1118" s="23">
        <f t="shared" si="62"/>
        <v>3721</v>
      </c>
      <c r="C1118" s="3">
        <v>37</v>
      </c>
      <c r="D1118" s="3">
        <v>21</v>
      </c>
      <c r="E1118" s="3">
        <f t="shared" si="61"/>
        <v>1</v>
      </c>
      <c r="F1118" s="3">
        <f>IF(AND($D1118=1,$E1118=1),VLOOKUP($C1118,Sheet2!$A:$J,3,0),IF($E1118=2,INDEX(Sheet2!G:G,MATCH($C1118,Sheet2!$A:$A,0)+2),F1117))</f>
        <v>3701</v>
      </c>
      <c r="G1118" s="3">
        <f>IF(AND($D1118=1,$E1118=1),VLOOKUP($C1118,Sheet2!$A:$J,4,0),IF($E1118=2,INDEX(Sheet2!H:H,MATCH($C1118,Sheet2!$A:$A,0)+2),G1117))</f>
        <v>3702</v>
      </c>
      <c r="H1118" s="3">
        <f>IF(AND($D1118=1,$E1118=1),VLOOKUP($C1118,Sheet2!$A:$J,5,0),IF($E1118=2,INDEX(Sheet2!I:I,MATCH($C1118,Sheet2!$A:$A,0)+2),H1117))</f>
        <v>3703</v>
      </c>
      <c r="I1118" s="3">
        <f>IF(AND($D1118=1,$E1118=1),VLOOKUP($C1118,Sheet2!$A:$J,6,0),IF($E1118=2,INDEX(Sheet2!J:J,MATCH($C1118,Sheet2!$A:$A,0)+2),I1117))</f>
        <v>0</v>
      </c>
      <c r="K1118" s="31">
        <v>0</v>
      </c>
      <c r="L1118" s="31">
        <v>0</v>
      </c>
      <c r="M1118" s="31">
        <v>0</v>
      </c>
      <c r="N1118" s="27">
        <f>VLOOKUP(B1118,Sheet5!$D:$G,3,0)</f>
        <v>4</v>
      </c>
      <c r="O1118" s="27">
        <f>VLOOKUP(B1118,Sheet5!$D:$G,4,0)</f>
        <v>150</v>
      </c>
      <c r="P1118" s="27" t="s">
        <v>60</v>
      </c>
      <c r="Q1118" s="27">
        <f>IFERROR(VLOOKUP(R1118,Sheet2!V:X,3,FALSE),VLOOKUP(B1118,Sheet5!D:H,5,0))</f>
        <v>340020010</v>
      </c>
      <c r="R1118" s="27" t="str">
        <f>IF(E1118=2,INDEX(Sheet2!P:P,MATCH(C1118,Sheet2!A:A,0)+2),INDEX(Sheet2!AB:AB,MATCH(N1118,Sheet2!AA:AA,0)))</f>
        <v>生命强化</v>
      </c>
      <c r="S1118" s="27" t="str">
        <f>IF($E1118=2,INDEX(Sheet2!Q:Q,MATCH($C1118,Sheet2!$A:$A,0)+2),IF(OR(N1118=3,N1118=8,N1118=13,,N1118=38),INDEX(Sheet2!$AC:$AC,MATCH($N1118,Sheet2!$AA:$AA,0))&amp;O1118,INDEX(Sheet2!$AC:$AC,MATCH($N1118,Sheet2!$AA:$AA,0))&amp;(O1118/10)&amp;"%"))</f>
        <v>觉醒后基础生命上限增加15%</v>
      </c>
      <c r="T1118" s="3" t="str">
        <f>INDEX(Sheet6!G:G,MATCH(B1118,Sheet6!A:A,0))</f>
        <v>1430005,3</v>
      </c>
      <c r="U1118" s="3">
        <v>1120001</v>
      </c>
      <c r="V1118" s="3">
        <f>INDEX(Sheet6!H:H,MATCH(B1118,Sheet6!A:A,0))</f>
        <v>111200</v>
      </c>
      <c r="W1118" s="23">
        <v>0</v>
      </c>
      <c r="X1118" s="3" t="s">
        <v>1312</v>
      </c>
      <c r="Y1118" s="23">
        <v>1120001</v>
      </c>
      <c r="Z1118" s="23">
        <v>444000</v>
      </c>
      <c r="AA1118" s="27" t="str">
        <f>IF($E1118=2,INDEX(Sheet2!Q:Q,MATCH($C1118,Sheet2!$A:$A,0)+2),IF(OR(N1118=3,N1118=8,N1118=13,,N1118=38),INDEX(Sheet2!$AC:$AC,MATCH($N1118,Sheet2!$AA:$AA,0))&amp;O1118,INDEX(Sheet2!$AC:$AC,MATCH($N1118,Sheet2!$AA:$AA,0))&amp;(O1118/10)&amp;"%"))</f>
        <v>觉醒后基础生命上限增加15%</v>
      </c>
    </row>
    <row r="1119" spans="1:27">
      <c r="A1119" s="23" t="s">
        <v>53</v>
      </c>
      <c r="B1119" s="23">
        <f t="shared" si="62"/>
        <v>3722</v>
      </c>
      <c r="C1119" s="3">
        <v>37</v>
      </c>
      <c r="D1119" s="3">
        <v>22</v>
      </c>
      <c r="E1119" s="3">
        <f t="shared" si="61"/>
        <v>1</v>
      </c>
      <c r="F1119" s="3">
        <f>IF(AND($D1119=1,$E1119=1),VLOOKUP($C1119,Sheet2!$A:$J,3,0),IF($E1119=2,INDEX(Sheet2!G:G,MATCH($C1119,Sheet2!$A:$A,0)+2),F1118))</f>
        <v>3701</v>
      </c>
      <c r="G1119" s="3">
        <f>IF(AND($D1119=1,$E1119=1),VLOOKUP($C1119,Sheet2!$A:$J,4,0),IF($E1119=2,INDEX(Sheet2!H:H,MATCH($C1119,Sheet2!$A:$A,0)+2),G1118))</f>
        <v>3702</v>
      </c>
      <c r="H1119" s="3">
        <f>IF(AND($D1119=1,$E1119=1),VLOOKUP($C1119,Sheet2!$A:$J,5,0),IF($E1119=2,INDEX(Sheet2!I:I,MATCH($C1119,Sheet2!$A:$A,0)+2),H1118))</f>
        <v>3703</v>
      </c>
      <c r="I1119" s="3">
        <f>IF(AND($D1119=1,$E1119=1),VLOOKUP($C1119,Sheet2!$A:$J,6,0),IF($E1119=2,INDEX(Sheet2!J:J,MATCH($C1119,Sheet2!$A:$A,0)+2),I1118))</f>
        <v>0</v>
      </c>
      <c r="K1119" s="31">
        <v>0</v>
      </c>
      <c r="L1119" s="31">
        <v>0</v>
      </c>
      <c r="M1119" s="31">
        <v>0</v>
      </c>
      <c r="N1119" s="27">
        <f>VLOOKUP(B1119,Sheet5!$D:$G,3,0)</f>
        <v>8</v>
      </c>
      <c r="O1119" s="27">
        <f>VLOOKUP(B1119,Sheet5!$D:$G,4,0)</f>
        <v>64</v>
      </c>
      <c r="P1119" s="27" t="s">
        <v>54</v>
      </c>
      <c r="Q1119" s="27">
        <f>IFERROR(VLOOKUP(R1119,Sheet2!V:X,3,FALSE),VLOOKUP(B1119,Sheet5!D:H,5,0))</f>
        <v>340020006</v>
      </c>
      <c r="R1119" s="27" t="str">
        <f>IF($E1119=2,INDEX(Sheet2!P:P,MATCH($C1119,Sheet2!$A:$A,0)),INDEX(Sheet2!$AB:$AB,MATCH($N1119,Sheet2!$AA:$AA,0)))</f>
        <v>攻击强化</v>
      </c>
      <c r="S1119" s="27" t="str">
        <f>IF($E1119=2,INDEX(Sheet2!Q:Q,MATCH($C1119,Sheet2!$A:$A,0)),IF(OR(N1119=3,N1119=8,N1119=13,,N1119=38),INDEX(Sheet2!$AC:$AC,MATCH($N1119,Sheet2!$AA:$AA,0))&amp;O1119,INDEX(Sheet2!$AC:$AC,MATCH($N1119,Sheet2!$AA:$AA,0))&amp;(O1119/10)&amp;"%"))</f>
        <v>觉醒后基础攻击力增加64</v>
      </c>
      <c r="T1119" s="3" t="str">
        <f>INDEX(Sheet6!G:G,MATCH(B1119,Sheet6!A:A,0))</f>
        <v>1210007,7|1430003,9</v>
      </c>
      <c r="U1119" s="3">
        <v>1120001</v>
      </c>
      <c r="V1119" s="3">
        <f>INDEX(Sheet6!H:H,MATCH(B1119,Sheet6!A:A,0))</f>
        <v>20750</v>
      </c>
      <c r="W1119" s="23">
        <v>0</v>
      </c>
      <c r="X1119" s="3" t="s">
        <v>1375</v>
      </c>
      <c r="Y1119" s="23">
        <v>1120001</v>
      </c>
      <c r="Z1119" s="23">
        <v>66000</v>
      </c>
      <c r="AA1119" s="27" t="str">
        <f>IF($E1119=2,INDEX(Sheet2!Q:Q,MATCH($C1119,Sheet2!$A:$A,0)),IF(OR(N1119=3,N1119=8,N1119=13,,N1119=38),INDEX(Sheet2!$AC:$AC,MATCH($N1119,Sheet2!$AA:$AA,0))&amp;O1119,INDEX(Sheet2!$AC:$AC,MATCH($N1119,Sheet2!$AA:$AA,0))&amp;(O1119/10)&amp;"%"))</f>
        <v>觉醒后基础攻击力增加64</v>
      </c>
    </row>
    <row r="1120" spans="1:27">
      <c r="A1120" s="23" t="s">
        <v>53</v>
      </c>
      <c r="B1120" s="23">
        <f t="shared" si="62"/>
        <v>3723</v>
      </c>
      <c r="C1120" s="3">
        <v>37</v>
      </c>
      <c r="D1120" s="3">
        <v>23</v>
      </c>
      <c r="E1120" s="3">
        <f t="shared" si="61"/>
        <v>1</v>
      </c>
      <c r="F1120" s="3">
        <f>IF(AND($D1120=1,$E1120=1),VLOOKUP($C1120,Sheet2!$A:$J,3,0),IF($E1120=2,INDEX(Sheet2!G:G,MATCH($C1120,Sheet2!$A:$A,0)+2),F1119))</f>
        <v>3701</v>
      </c>
      <c r="G1120" s="3">
        <f>IF(AND($D1120=1,$E1120=1),VLOOKUP($C1120,Sheet2!$A:$J,4,0),IF($E1120=2,INDEX(Sheet2!H:H,MATCH($C1120,Sheet2!$A:$A,0)+2),G1119))</f>
        <v>3702</v>
      </c>
      <c r="H1120" s="3">
        <f>IF(AND($D1120=1,$E1120=1),VLOOKUP($C1120,Sheet2!$A:$J,5,0),IF($E1120=2,INDEX(Sheet2!I:I,MATCH($C1120,Sheet2!$A:$A,0)+2),H1119))</f>
        <v>3703</v>
      </c>
      <c r="I1120" s="3">
        <f>IF(AND($D1120=1,$E1120=1),VLOOKUP($C1120,Sheet2!$A:$J,6,0),IF($E1120=2,INDEX(Sheet2!J:J,MATCH($C1120,Sheet2!$A:$A,0)+2),I1119))</f>
        <v>0</v>
      </c>
      <c r="K1120" s="31">
        <v>0</v>
      </c>
      <c r="L1120" s="31">
        <v>0</v>
      </c>
      <c r="M1120" s="31">
        <v>0</v>
      </c>
      <c r="N1120" s="27">
        <f>VLOOKUP(B1120,Sheet5!$D:$G,3,0)</f>
        <v>3</v>
      </c>
      <c r="O1120" s="27">
        <f>VLOOKUP(B1120,Sheet5!$D:$G,4,0)</f>
        <v>384</v>
      </c>
      <c r="P1120" s="27" t="s">
        <v>55</v>
      </c>
      <c r="Q1120" s="27">
        <f>IFERROR(VLOOKUP(R1120,Sheet2!V:X,3,FALSE),VLOOKUP(B1120,Sheet5!D:H,5,0))</f>
        <v>340020009</v>
      </c>
      <c r="R1120" s="27" t="str">
        <f>IF(E1120=2,INDEX(Sheet2!P:P,MATCH(C1120,Sheet2!A:A,0)),INDEX(Sheet2!AB:AB,MATCH(N1120,Sheet2!AA:AA,0)))</f>
        <v>生命强化</v>
      </c>
      <c r="S1120" s="27" t="str">
        <f>IF($E1120=2,INDEX(Sheet2!Q:Q,MATCH($C1120,Sheet2!$A:$A,0)),IF(OR(N1120=3,N1120=8,N1120=13,,N1120=38),INDEX(Sheet2!$AC:$AC,MATCH($N1120,Sheet2!$AA:$AA,0))&amp;O1120,INDEX(Sheet2!$AC:$AC,MATCH($N1120,Sheet2!$AA:$AA,0))&amp;(O1120/10)&amp;"%"))</f>
        <v>觉醒后基础生命上限增加384</v>
      </c>
      <c r="T1120" s="3" t="str">
        <f>INDEX(Sheet6!G:G,MATCH(B1120,Sheet6!A:A,0))</f>
        <v>1210007,9|1430003,18</v>
      </c>
      <c r="U1120" s="3">
        <v>1120001</v>
      </c>
      <c r="V1120" s="3">
        <f>INDEX(Sheet6!H:H,MATCH(B1120,Sheet6!A:A,0))</f>
        <v>24000</v>
      </c>
      <c r="W1120" s="23">
        <v>0</v>
      </c>
      <c r="X1120" s="3" t="s">
        <v>1309</v>
      </c>
      <c r="Y1120" s="23">
        <v>1120001</v>
      </c>
      <c r="Z1120" s="23">
        <v>76000</v>
      </c>
      <c r="AA1120" s="27" t="str">
        <f>IF($E1120=2,INDEX(Sheet2!Q:Q,MATCH($C1120,Sheet2!$A:$A,0)),IF(OR(N1120=3,N1120=8,N1120=13,,N1120=38),INDEX(Sheet2!$AC:$AC,MATCH($N1120,Sheet2!$AA:$AA,0))&amp;O1120,INDEX(Sheet2!$AC:$AC,MATCH($N1120,Sheet2!$AA:$AA,0))&amp;(O1120/10)&amp;"%"))</f>
        <v>觉醒后基础生命上限增加384</v>
      </c>
    </row>
    <row r="1121" spans="1:27">
      <c r="A1121" s="23" t="s">
        <v>53</v>
      </c>
      <c r="B1121" s="23">
        <f t="shared" si="62"/>
        <v>3724</v>
      </c>
      <c r="C1121" s="3">
        <v>37</v>
      </c>
      <c r="D1121" s="3">
        <v>24</v>
      </c>
      <c r="E1121" s="3">
        <f t="shared" si="61"/>
        <v>1</v>
      </c>
      <c r="F1121" s="3">
        <f>IF(AND($D1121=1,$E1121=1),VLOOKUP($C1121,Sheet2!$A:$J,3,0),IF($E1121=2,INDEX(Sheet2!G:G,MATCH($C1121,Sheet2!$A:$A,0)+2),F1120))</f>
        <v>3701</v>
      </c>
      <c r="G1121" s="3">
        <f>IF(AND($D1121=1,$E1121=1),VLOOKUP($C1121,Sheet2!$A:$J,4,0),IF($E1121=2,INDEX(Sheet2!H:H,MATCH($C1121,Sheet2!$A:$A,0)+2),G1120))</f>
        <v>3702</v>
      </c>
      <c r="H1121" s="3">
        <f>IF(AND($D1121=1,$E1121=1),VLOOKUP($C1121,Sheet2!$A:$J,5,0),IF($E1121=2,INDEX(Sheet2!I:I,MATCH($C1121,Sheet2!$A:$A,0)+2),H1120))</f>
        <v>3703</v>
      </c>
      <c r="I1121" s="3">
        <f>IF(AND($D1121=1,$E1121=1),VLOOKUP($C1121,Sheet2!$A:$J,6,0),IF($E1121=2,INDEX(Sheet2!J:J,MATCH($C1121,Sheet2!$A:$A,0)+2),I1120))</f>
        <v>0</v>
      </c>
      <c r="K1121" s="31">
        <v>0</v>
      </c>
      <c r="L1121" s="31">
        <v>0</v>
      </c>
      <c r="M1121" s="31">
        <v>0</v>
      </c>
      <c r="N1121" s="27">
        <f>VLOOKUP(B1121,Sheet5!$D:$G,3,0)</f>
        <v>8</v>
      </c>
      <c r="O1121" s="27">
        <f>VLOOKUP(B1121,Sheet5!$D:$G,4,0)</f>
        <v>64</v>
      </c>
      <c r="P1121" s="27" t="s">
        <v>56</v>
      </c>
      <c r="Q1121" s="27">
        <f>IFERROR(VLOOKUP(R1121,Sheet2!V:X,3,FALSE),VLOOKUP(B1121,Sheet5!D:H,5,0))</f>
        <v>340020006</v>
      </c>
      <c r="R1121" s="27" t="str">
        <f>IF(E1121=2,INDEX(Sheet2!P:P,MATCH(C1121,Sheet2!A:A,0)),INDEX(Sheet2!AB:AB,MATCH(N1121,Sheet2!AA:AA,0)))</f>
        <v>攻击强化</v>
      </c>
      <c r="S1121" s="27" t="str">
        <f>IF($E1121=2,INDEX(Sheet2!Q:Q,MATCH($C1121,Sheet2!$A:$A,0)),IF(OR(N1121=3,N1121=8,N1121=13,,N1121=38),INDEX(Sheet2!$AC:$AC,MATCH($N1121,Sheet2!$AA:$AA,0))&amp;O1121,INDEX(Sheet2!$AC:$AC,MATCH($N1121,Sheet2!$AA:$AA,0))&amp;(O1121/10)&amp;"%"))</f>
        <v>觉醒后基础攻击力增加64</v>
      </c>
      <c r="T1121" s="3" t="str">
        <f>INDEX(Sheet6!G:G,MATCH(B1121,Sheet6!A:A,0))</f>
        <v>1210007,11|1430003,27</v>
      </c>
      <c r="U1121" s="3">
        <v>1120001</v>
      </c>
      <c r="V1121" s="3">
        <f>INDEX(Sheet6!H:H,MATCH(B1121,Sheet6!A:A,0))</f>
        <v>36000</v>
      </c>
      <c r="W1121" s="23">
        <v>0</v>
      </c>
      <c r="X1121" s="3" t="s">
        <v>1376</v>
      </c>
      <c r="Y1121" s="23">
        <v>1120001</v>
      </c>
      <c r="Z1121" s="23">
        <v>115000</v>
      </c>
      <c r="AA1121" s="27" t="str">
        <f>IF($E1121=2,INDEX(Sheet2!Q:Q,MATCH($C1121,Sheet2!$A:$A,0)),IF(OR(N1121=3,N1121=8,N1121=13,,N1121=38),INDEX(Sheet2!$AC:$AC,MATCH($N1121,Sheet2!$AA:$AA,0))&amp;O1121,INDEX(Sheet2!$AC:$AC,MATCH($N1121,Sheet2!$AA:$AA,0))&amp;(O1121/10)&amp;"%"))</f>
        <v>觉醒后基础攻击力增加64</v>
      </c>
    </row>
    <row r="1122" spans="1:27">
      <c r="A1122" s="23" t="s">
        <v>53</v>
      </c>
      <c r="B1122" s="23">
        <f t="shared" si="62"/>
        <v>3725</v>
      </c>
      <c r="C1122" s="3">
        <v>37</v>
      </c>
      <c r="D1122" s="3">
        <v>25</v>
      </c>
      <c r="E1122" s="3">
        <f t="shared" si="61"/>
        <v>1</v>
      </c>
      <c r="F1122" s="3">
        <f>IF(AND($D1122=1,$E1122=1),VLOOKUP($C1122,Sheet2!$A:$J,3,0),IF($E1122=2,INDEX(Sheet2!G:G,MATCH($C1122,Sheet2!$A:$A,0)+2),F1121))</f>
        <v>3701</v>
      </c>
      <c r="G1122" s="3">
        <f>IF(AND($D1122=1,$E1122=1),VLOOKUP($C1122,Sheet2!$A:$J,4,0),IF($E1122=2,INDEX(Sheet2!H:H,MATCH($C1122,Sheet2!$A:$A,0)+2),G1121))</f>
        <v>3702</v>
      </c>
      <c r="H1122" s="3">
        <f>IF(AND($D1122=1,$E1122=1),VLOOKUP($C1122,Sheet2!$A:$J,5,0),IF($E1122=2,INDEX(Sheet2!I:I,MATCH($C1122,Sheet2!$A:$A,0)+2),H1121))</f>
        <v>3703</v>
      </c>
      <c r="I1122" s="3">
        <f>IF(AND($D1122=1,$E1122=1),VLOOKUP($C1122,Sheet2!$A:$J,6,0),IF($E1122=2,INDEX(Sheet2!J:J,MATCH($C1122,Sheet2!$A:$A,0)+2),I1121))</f>
        <v>0</v>
      </c>
      <c r="K1122" s="31">
        <v>0</v>
      </c>
      <c r="L1122" s="31">
        <v>0</v>
      </c>
      <c r="M1122" s="31">
        <v>0</v>
      </c>
      <c r="N1122" s="27">
        <f>VLOOKUP(B1122,Sheet5!$D:$G,3,0)</f>
        <v>13</v>
      </c>
      <c r="O1122" s="27">
        <f>VLOOKUP(B1122,Sheet5!$D:$G,4,0)</f>
        <v>84</v>
      </c>
      <c r="P1122" s="27" t="s">
        <v>57</v>
      </c>
      <c r="Q1122" s="27">
        <f>IFERROR(VLOOKUP(R1122,Sheet2!V:X,3,FALSE),VLOOKUP(B1122,Sheet5!D:H,5,0))</f>
        <v>340020004</v>
      </c>
      <c r="R1122" s="27" t="str">
        <f>IF(E1122=2,INDEX(Sheet2!P:P,MATCH(C1122,Sheet2!A:A,0)),INDEX(Sheet2!AB:AB,MATCH(N1122,Sheet2!AA:AA,0)))</f>
        <v>防御强化</v>
      </c>
      <c r="S1122" s="27" t="str">
        <f>IF($E1122=2,INDEX(Sheet2!Q:Q,MATCH($C1122,Sheet2!$A:$A,0)),IF(OR(N1122=3,N1122=8,N1122=13,,N1122=38),INDEX(Sheet2!$AC:$AC,MATCH($N1122,Sheet2!$AA:$AA,0))&amp;O1122,INDEX(Sheet2!$AC:$AC,MATCH($N1122,Sheet2!$AA:$AA,0))&amp;(O1122/10)&amp;"%"))</f>
        <v>觉醒后基础防御力增加84</v>
      </c>
      <c r="T1122" s="3" t="str">
        <f>INDEX(Sheet6!G:G,MATCH(B1122,Sheet6!A:A,0))</f>
        <v>1210007,17|1430003,36</v>
      </c>
      <c r="U1122" s="3">
        <v>1120001</v>
      </c>
      <c r="V1122" s="3">
        <f>INDEX(Sheet6!H:H,MATCH(B1122,Sheet6!A:A,0))</f>
        <v>53750</v>
      </c>
      <c r="W1122" s="23">
        <v>0</v>
      </c>
      <c r="X1122" s="3" t="s">
        <v>1377</v>
      </c>
      <c r="Y1122" s="23">
        <v>1120001</v>
      </c>
      <c r="Z1122" s="23">
        <v>172000</v>
      </c>
      <c r="AA1122" s="27" t="str">
        <f>IF($E1122=2,INDEX(Sheet2!Q:Q,MATCH($C1122,Sheet2!$A:$A,0)),IF(OR(N1122=3,N1122=8,N1122=13,,N1122=38),INDEX(Sheet2!$AC:$AC,MATCH($N1122,Sheet2!$AA:$AA,0))&amp;O1122,INDEX(Sheet2!$AC:$AC,MATCH($N1122,Sheet2!$AA:$AA,0))&amp;(O1122/10)&amp;"%"))</f>
        <v>觉醒后基础防御力增加84</v>
      </c>
    </row>
    <row r="1123" spans="1:27">
      <c r="A1123" s="23" t="s">
        <v>53</v>
      </c>
      <c r="B1123" s="23">
        <f t="shared" si="62"/>
        <v>3726</v>
      </c>
      <c r="C1123" s="3">
        <v>37</v>
      </c>
      <c r="D1123" s="3">
        <v>26</v>
      </c>
      <c r="E1123" s="3">
        <f t="shared" si="61"/>
        <v>1</v>
      </c>
      <c r="F1123" s="3">
        <f>IF(AND($D1123=1,$E1123=1),VLOOKUP($C1123,Sheet2!$A:$J,3,0),IF($E1123=2,INDEX(Sheet2!G:G,MATCH($C1123,Sheet2!$A:$A,0)+2),F1122))</f>
        <v>3701</v>
      </c>
      <c r="G1123" s="3">
        <f>IF(AND($D1123=1,$E1123=1),VLOOKUP($C1123,Sheet2!$A:$J,4,0),IF($E1123=2,INDEX(Sheet2!H:H,MATCH($C1123,Sheet2!$A:$A,0)+2),G1122))</f>
        <v>3702</v>
      </c>
      <c r="H1123" s="3">
        <f>IF(AND($D1123=1,$E1123=1),VLOOKUP($C1123,Sheet2!$A:$J,5,0),IF($E1123=2,INDEX(Sheet2!I:I,MATCH($C1123,Sheet2!$A:$A,0)+2),H1122))</f>
        <v>3703</v>
      </c>
      <c r="I1123" s="3">
        <f>IF(AND($D1123=1,$E1123=1),VLOOKUP($C1123,Sheet2!$A:$J,6,0),IF($E1123=2,INDEX(Sheet2!J:J,MATCH($C1123,Sheet2!$A:$A,0)+2),I1122))</f>
        <v>0</v>
      </c>
      <c r="K1123" s="31">
        <v>0</v>
      </c>
      <c r="L1123" s="31">
        <v>0</v>
      </c>
      <c r="M1123" s="31">
        <v>0</v>
      </c>
      <c r="N1123" s="27">
        <f>VLOOKUP(B1123,Sheet5!$D:$G,3,0)</f>
        <v>3</v>
      </c>
      <c r="O1123" s="27">
        <f>VLOOKUP(B1123,Sheet5!$D:$G,4,0)</f>
        <v>768</v>
      </c>
      <c r="P1123" s="27" t="s">
        <v>58</v>
      </c>
      <c r="Q1123" s="27">
        <f>IFERROR(VLOOKUP(R1123,Sheet2!V:X,3,FALSE),VLOOKUP(B1123,Sheet5!D:H,5,0))</f>
        <v>340020010</v>
      </c>
      <c r="R1123" s="27" t="str">
        <f>IF(E1123=2,INDEX(Sheet2!P:P,MATCH(C1123,Sheet2!A:A,0)),INDEX(Sheet2!AB:AB,MATCH(N1123,Sheet2!AA:AA,0)))</f>
        <v>生命强化</v>
      </c>
      <c r="S1123" s="27" t="str">
        <f>IF($E1123=2,INDEX(Sheet2!Q:Q,MATCH($C1123,Sheet2!$A:$A,0)),IF(OR(N1123=3,N1123=8,N1123=13,,N1123=38),INDEX(Sheet2!$AC:$AC,MATCH($N1123,Sheet2!$AA:$AA,0))&amp;O1123,INDEX(Sheet2!$AC:$AC,MATCH($N1123,Sheet2!$AA:$AA,0))&amp;(O1123/10)&amp;"%"))</f>
        <v>觉醒后基础生命上限增加768</v>
      </c>
      <c r="T1123" s="3" t="str">
        <f>INDEX(Sheet6!G:G,MATCH(B1123,Sheet6!A:A,0))</f>
        <v>1210007,20|1430003,45</v>
      </c>
      <c r="U1123" s="3">
        <v>1120001</v>
      </c>
      <c r="V1123" s="3">
        <f>INDEX(Sheet6!H:H,MATCH(B1123,Sheet6!A:A,0))</f>
        <v>75000</v>
      </c>
      <c r="W1123" s="23">
        <v>0</v>
      </c>
      <c r="X1123" s="3" t="s">
        <v>1378</v>
      </c>
      <c r="Y1123" s="23">
        <v>1120001</v>
      </c>
      <c r="Z1123" s="23">
        <v>240000</v>
      </c>
      <c r="AA1123" s="27" t="str">
        <f>IF($E1123=2,INDEX(Sheet2!Q:Q,MATCH($C1123,Sheet2!$A:$A,0)),IF(OR(N1123=3,N1123=8,N1123=13,,N1123=38),INDEX(Sheet2!$AC:$AC,MATCH($N1123,Sheet2!$AA:$AA,0))&amp;O1123,INDEX(Sheet2!$AC:$AC,MATCH($N1123,Sheet2!$AA:$AA,0))&amp;(O1123/10)&amp;"%"))</f>
        <v>觉醒后基础生命上限增加768</v>
      </c>
    </row>
    <row r="1124" spans="1:27">
      <c r="A1124" s="23" t="s">
        <v>53</v>
      </c>
      <c r="B1124" s="23">
        <f t="shared" si="62"/>
        <v>3727</v>
      </c>
      <c r="C1124" s="3">
        <v>37</v>
      </c>
      <c r="D1124" s="3">
        <v>27</v>
      </c>
      <c r="E1124" s="3">
        <f t="shared" si="61"/>
        <v>1</v>
      </c>
      <c r="F1124" s="3">
        <f>IF(AND($D1124=1,$E1124=1),VLOOKUP($C1124,Sheet2!$A:$J,3,0),IF($E1124=2,INDEX(Sheet2!G:G,MATCH($C1124,Sheet2!$A:$A,0)+2),F1123))</f>
        <v>3701</v>
      </c>
      <c r="G1124" s="3">
        <f>IF(AND($D1124=1,$E1124=1),VLOOKUP($C1124,Sheet2!$A:$J,4,0),IF($E1124=2,INDEX(Sheet2!H:H,MATCH($C1124,Sheet2!$A:$A,0)+2),G1123))</f>
        <v>3702</v>
      </c>
      <c r="H1124" s="3">
        <f>IF(AND($D1124=1,$E1124=1),VLOOKUP($C1124,Sheet2!$A:$J,5,0),IF($E1124=2,INDEX(Sheet2!I:I,MATCH($C1124,Sheet2!$A:$A,0)+2),H1123))</f>
        <v>3703</v>
      </c>
      <c r="I1124" s="3">
        <f>IF(AND($D1124=1,$E1124=1),VLOOKUP($C1124,Sheet2!$A:$J,6,0),IF($E1124=2,INDEX(Sheet2!J:J,MATCH($C1124,Sheet2!$A:$A,0)+2),I1123))</f>
        <v>0</v>
      </c>
      <c r="K1124" s="31">
        <v>0</v>
      </c>
      <c r="L1124" s="31">
        <v>0</v>
      </c>
      <c r="M1124" s="31">
        <v>0</v>
      </c>
      <c r="N1124" s="27">
        <f>VLOOKUP(B1124,Sheet5!$D:$G,3,0)</f>
        <v>8</v>
      </c>
      <c r="O1124" s="27">
        <f>VLOOKUP(B1124,Sheet5!$D:$G,4,0)</f>
        <v>128</v>
      </c>
      <c r="P1124" s="27" t="s">
        <v>59</v>
      </c>
      <c r="Q1124" s="27">
        <f>IFERROR(VLOOKUP(R1124,Sheet2!V:X,3,FALSE),VLOOKUP(B1124,Sheet5!D:H,5,0))</f>
        <v>340020007</v>
      </c>
      <c r="R1124" s="27" t="str">
        <f>IF(E1124=2,INDEX(Sheet2!P:P,MATCH(C1124,Sheet2!A:A,0)),INDEX(Sheet2!AB:AB,MATCH(N1124,Sheet2!AA:AA,0)))</f>
        <v>攻击强化</v>
      </c>
      <c r="S1124" s="27" t="str">
        <f>IF($E1124=2,INDEX(Sheet2!Q:Q,MATCH($C1124,Sheet2!$A:$A,0)),IF(OR(N1124=3,N1124=8,N1124=13,,N1124=38),INDEX(Sheet2!$AC:$AC,MATCH($N1124,Sheet2!$AA:$AA,0))&amp;O1124,INDEX(Sheet2!$AC:$AC,MATCH($N1124,Sheet2!$AA:$AA,0))&amp;(O1124/10)&amp;"%"))</f>
        <v>觉醒后基础攻击力增加128</v>
      </c>
      <c r="T1124" s="3" t="str">
        <f>INDEX(Sheet6!G:G,MATCH(B1124,Sheet6!A:A,0))</f>
        <v>1210007,23|1430003,54</v>
      </c>
      <c r="U1124" s="3">
        <v>1120001</v>
      </c>
      <c r="V1124" s="3">
        <f>INDEX(Sheet6!H:H,MATCH(B1124,Sheet6!A:A,0))</f>
        <v>103000</v>
      </c>
      <c r="W1124" s="23">
        <v>0</v>
      </c>
      <c r="X1124" s="3" t="s">
        <v>1379</v>
      </c>
      <c r="Y1124" s="23">
        <v>1120001</v>
      </c>
      <c r="Z1124" s="23">
        <v>329000</v>
      </c>
      <c r="AA1124" s="27" t="str">
        <f>IF($E1124=2,INDEX(Sheet2!Q:Q,MATCH($C1124,Sheet2!$A:$A,0)),IF(OR(N1124=3,N1124=8,N1124=13,,N1124=38),INDEX(Sheet2!$AC:$AC,MATCH($N1124,Sheet2!$AA:$AA,0))&amp;O1124,INDEX(Sheet2!$AC:$AC,MATCH($N1124,Sheet2!$AA:$AA,0))&amp;(O1124/10)&amp;"%"))</f>
        <v>觉醒后基础攻击力增加128</v>
      </c>
    </row>
    <row r="1125" spans="1:27">
      <c r="A1125" s="23" t="s">
        <v>53</v>
      </c>
      <c r="B1125" s="23">
        <f t="shared" si="62"/>
        <v>3728</v>
      </c>
      <c r="C1125" s="3">
        <v>37</v>
      </c>
      <c r="D1125" s="3">
        <v>28</v>
      </c>
      <c r="E1125" s="3">
        <f t="shared" si="61"/>
        <v>1</v>
      </c>
      <c r="F1125" s="3">
        <f>IF(AND($D1125=1,$E1125=1),VLOOKUP($C1125,Sheet2!$A:$J,3,0),IF($E1125=2,INDEX(Sheet2!G:G,MATCH($C1125,Sheet2!$A:$A,0)+3),F1124))</f>
        <v>3701</v>
      </c>
      <c r="G1125" s="3">
        <f>IF(AND($D1125=1,$E1125=1),VLOOKUP($C1125,Sheet2!$A:$J,4,0),IF($E1125=2,INDEX(Sheet2!H:H,MATCH($C1125,Sheet2!$A:$A,0)+3),G1124))</f>
        <v>3702</v>
      </c>
      <c r="H1125" s="3">
        <f>IF(AND($D1125=1,$E1125=1),VLOOKUP($C1125,Sheet2!$A:$J,5,0),IF($E1125=2,INDEX(Sheet2!I:I,MATCH($C1125,Sheet2!$A:$A,0)+3),H1124))</f>
        <v>3703</v>
      </c>
      <c r="I1125" s="3">
        <f>IF(AND($D1125=1,$E1125=1),VLOOKUP($C1125,Sheet2!$A:$J,6,0),IF($E1125=2,INDEX(Sheet2!J:J,MATCH($C1125,Sheet2!$A:$A,0)+3),I1124))</f>
        <v>0</v>
      </c>
      <c r="K1125" s="31">
        <v>0</v>
      </c>
      <c r="L1125" s="31">
        <v>0</v>
      </c>
      <c r="M1125" s="31">
        <v>0</v>
      </c>
      <c r="N1125" s="27">
        <f>VLOOKUP(B1125,Sheet5!$D:$G,3,0)</f>
        <v>4</v>
      </c>
      <c r="O1125" s="27">
        <f>VLOOKUP(B1125,Sheet5!$D:$G,4,0)</f>
        <v>150</v>
      </c>
      <c r="P1125" s="27" t="s">
        <v>60</v>
      </c>
      <c r="Q1125" s="27">
        <f>IFERROR(VLOOKUP(R1125,Sheet2!V:X,3,FALSE),VLOOKUP(B1125,Sheet5!D:H,5,0))</f>
        <v>340020010</v>
      </c>
      <c r="R1125" s="27" t="str">
        <f>IF(E1125=2,INDEX(Sheet2!P:P,MATCH(C1125,Sheet2!A:A,0)+3),INDEX(Sheet2!AB:AB,MATCH(N1125,Sheet2!AA:AA,0)))</f>
        <v>生命强化</v>
      </c>
      <c r="S1125" s="27" t="str">
        <f>IF($E1125=2,INDEX(Sheet2!Q:Q,MATCH($C1125,Sheet2!$A:$A,0)+3),IF(OR(N1125=3,N1125=8,N1125=13,,N1125=38),INDEX(Sheet2!$AC:$AC,MATCH($N1125,Sheet2!$AA:$AA,0))&amp;O1125,INDEX(Sheet2!$AC:$AC,MATCH($N1125,Sheet2!$AA:$AA,0))&amp;(O1125/10)&amp;"%"))</f>
        <v>觉醒后基础生命上限增加15%</v>
      </c>
      <c r="T1125" s="3" t="str">
        <f>INDEX(Sheet6!G:G,MATCH(B1125,Sheet6!A:A,0))</f>
        <v>1430005,9</v>
      </c>
      <c r="U1125" s="3">
        <v>1120001</v>
      </c>
      <c r="V1125" s="3">
        <f>INDEX(Sheet6!H:H,MATCH(B1125,Sheet6!A:A,0))</f>
        <v>139000</v>
      </c>
      <c r="W1125" s="23">
        <v>0</v>
      </c>
      <c r="X1125" s="3" t="s">
        <v>1312</v>
      </c>
      <c r="Y1125" s="23">
        <v>1120001</v>
      </c>
      <c r="Z1125" s="23">
        <v>444000</v>
      </c>
      <c r="AA1125" s="27" t="str">
        <f>IF($E1125=2,INDEX(Sheet2!Q:Q,MATCH($C1125,Sheet2!$A:$A,0)+3),IF(OR(N1125=3,N1125=8,N1125=13,,N1125=38),INDEX(Sheet2!$AC:$AC,MATCH($N1125,Sheet2!$AA:$AA,0))&amp;O1125,INDEX(Sheet2!$AC:$AC,MATCH($N1125,Sheet2!$AA:$AA,0))&amp;(O1125/10)&amp;"%"))</f>
        <v>觉醒后基础生命上限增加15%</v>
      </c>
    </row>
    <row r="1126" spans="1:27">
      <c r="A1126" s="23" t="s">
        <v>53</v>
      </c>
      <c r="B1126" s="23">
        <f t="shared" si="55"/>
        <v>5001</v>
      </c>
      <c r="C1126" s="3">
        <v>50</v>
      </c>
      <c r="D1126" s="3">
        <v>1</v>
      </c>
      <c r="E1126" s="3">
        <f t="shared" si="61"/>
        <v>1</v>
      </c>
      <c r="F1126" s="3">
        <f>IF(AND($D1126=1,$E1126=1),VLOOKUP($C1126,Sheet2!$A:$J,3,0),IF($E1126=2,INDEX(Sheet2!G:G,MATCH($C1126,Sheet2!$A:$A,0)),F1125))</f>
        <v>5001</v>
      </c>
      <c r="G1126" s="3">
        <f>IF(AND($D1126=1,$E1126=1),VLOOKUP($C1126,Sheet2!$A:$J,4,0),IF($E1126=2,INDEX(Sheet2!H:H,MATCH($C1126,Sheet2!$A:$A,0)),G1125))</f>
        <v>0</v>
      </c>
      <c r="H1126" s="3">
        <f>IF(AND($D1126=1,$E1126=1),VLOOKUP($C1126,Sheet2!$A:$J,5,0),IF($E1126=2,INDEX(Sheet2!I:I,MATCH($C1126,Sheet2!$A:$A,0)),H1125))</f>
        <v>5006</v>
      </c>
      <c r="I1126" s="3">
        <f>IF(AND($D1126=1,$E1126=1),VLOOKUP($C1126,Sheet2!$A:$J,6,0),IF($E1126=2,INDEX(Sheet2!J:J,MATCH($C1126,Sheet2!$A:$A,0)),I1125))</f>
        <v>5007</v>
      </c>
      <c r="K1126" s="31">
        <v>0</v>
      </c>
      <c r="L1126" s="31">
        <v>0</v>
      </c>
      <c r="M1126" s="31">
        <v>0</v>
      </c>
      <c r="N1126" s="27">
        <f>VLOOKUP(B1126,Sheet5!$D:$G,3,0)</f>
        <v>8</v>
      </c>
      <c r="O1126" s="27">
        <f>VLOOKUP(B1126,Sheet5!$D:$G,4,0)</f>
        <v>80</v>
      </c>
      <c r="P1126" s="27" t="s">
        <v>54</v>
      </c>
      <c r="Q1126" s="27">
        <f>IFERROR(VLOOKUP(R1126,Sheet2!V:X,3,FALSE),VLOOKUP(B1126,Sheet5!D:H,5,0))</f>
        <v>340020006</v>
      </c>
      <c r="R1126" s="27" t="str">
        <f>IF($E1126=2,INDEX(Sheet2!P:P,MATCH($C1126,Sheet2!$A:$A,0)),INDEX(Sheet2!$AB:$AB,MATCH($N1126,Sheet2!$AA:$AA,0)))</f>
        <v>攻击强化</v>
      </c>
      <c r="S1126" s="27" t="str">
        <f>IF($E1126=2,INDEX(Sheet2!Q:Q,MATCH($C1126,Sheet2!$A:$A,0)),IF(OR(N1126=3,N1126=8,N1126=13,,N1126=38),INDEX(Sheet2!$AC:$AC,MATCH($N1126,Sheet2!$AA:$AA,0))&amp;O1126,INDEX(Sheet2!$AC:$AC,MATCH($N1126,Sheet2!$AA:$AA,0))&amp;(O1126/10)&amp;"%"))</f>
        <v>觉醒后基础攻击力增加80</v>
      </c>
      <c r="T1126" s="3" t="str">
        <f>INDEX(Sheet6!G:G,MATCH(B1126,Sheet6!A:A,0))</f>
        <v>1210001,32</v>
      </c>
      <c r="U1126" s="3">
        <v>1120001</v>
      </c>
      <c r="V1126" s="3">
        <f>INDEX(Sheet6!H:H,MATCH(B1126,Sheet6!A:A,0))</f>
        <v>10400</v>
      </c>
      <c r="W1126" s="23">
        <v>0</v>
      </c>
      <c r="X1126" s="3" t="str">
        <f>VLOOKUP(B1126,Sheet4!A:N,14,FALSE)</f>
        <v>1210001,20|1210002,10|1210003,10</v>
      </c>
      <c r="Y1126" s="23">
        <v>1120001</v>
      </c>
      <c r="Z1126" s="23">
        <f t="shared" si="57"/>
        <v>104000</v>
      </c>
      <c r="AA1126" s="27" t="str">
        <f>IF($E1126=2,INDEX(Sheet2!Q:Q,MATCH($C1126,Sheet2!$A:$A,0)),IF(OR(N1126=3,N1126=8,N1126=13,,N1126=38),INDEX(Sheet2!$AC:$AC,MATCH($N1126,Sheet2!$AA:$AA,0))&amp;O1126,INDEX(Sheet2!$AC:$AC,MATCH($N1126,Sheet2!$AA:$AA,0))&amp;(O1126/10)&amp;"%"))</f>
        <v>觉醒后基础攻击力增加80</v>
      </c>
    </row>
    <row r="1127" spans="1:27">
      <c r="A1127" s="23" t="s">
        <v>53</v>
      </c>
      <c r="B1127" s="23">
        <f t="shared" si="55"/>
        <v>5002</v>
      </c>
      <c r="C1127" s="3">
        <v>50</v>
      </c>
      <c r="D1127" s="3">
        <v>2</v>
      </c>
      <c r="E1127" s="3">
        <f t="shared" si="61"/>
        <v>1</v>
      </c>
      <c r="F1127" s="3">
        <f>IF(AND($D1127=1,$E1127=1),VLOOKUP($C1127,Sheet2!$A:$J,3,0),IF($E1127=2,INDEX(Sheet2!G:G,MATCH($C1127,Sheet2!$A:$A,0)),F1126))</f>
        <v>5001</v>
      </c>
      <c r="G1127" s="3">
        <f>IF(AND($D1127=1,$E1127=1),VLOOKUP($C1127,Sheet2!$A:$J,4,0),IF($E1127=2,INDEX(Sheet2!H:H,MATCH($C1127,Sheet2!$A:$A,0)),G1126))</f>
        <v>0</v>
      </c>
      <c r="H1127" s="3">
        <f>IF(AND($D1127=1,$E1127=1),VLOOKUP($C1127,Sheet2!$A:$J,5,0),IF($E1127=2,INDEX(Sheet2!I:I,MATCH($C1127,Sheet2!$A:$A,0)),H1126))</f>
        <v>5006</v>
      </c>
      <c r="I1127" s="3">
        <f>IF(AND($D1127=1,$E1127=1),VLOOKUP($C1127,Sheet2!$A:$J,6,0),IF($E1127=2,INDEX(Sheet2!J:J,MATCH($C1127,Sheet2!$A:$A,0)),I1126))</f>
        <v>5007</v>
      </c>
      <c r="K1127" s="31">
        <v>0</v>
      </c>
      <c r="L1127" s="31">
        <v>0</v>
      </c>
      <c r="M1127" s="31">
        <v>0</v>
      </c>
      <c r="N1127" s="27">
        <f>VLOOKUP(B1127,Sheet5!$D:$G,3,0)</f>
        <v>3</v>
      </c>
      <c r="O1127" s="27">
        <f>VLOOKUP(B1127,Sheet5!$D:$G,4,0)</f>
        <v>480</v>
      </c>
      <c r="P1127" s="27" t="s">
        <v>55</v>
      </c>
      <c r="Q1127" s="27">
        <f>IFERROR(VLOOKUP(R1127,Sheet2!V:X,3,FALSE),VLOOKUP(B1127,Sheet5!D:H,5,0))</f>
        <v>340020009</v>
      </c>
      <c r="R1127" s="27" t="str">
        <f>IF(E1127=2,INDEX(Sheet2!P:P,MATCH(C1127,Sheet2!A:A,0)),INDEX(Sheet2!AB:AB,MATCH(N1127,Sheet2!AA:AA,0)))</f>
        <v>生命强化</v>
      </c>
      <c r="S1127" s="27" t="str">
        <f>IF($E1127=2,INDEX(Sheet2!Q:Q,MATCH($C1127,Sheet2!$A:$A,0)),IF(OR(N1127=3,N1127=8,N1127=13,,N1127=38),INDEX(Sheet2!$AC:$AC,MATCH($N1127,Sheet2!$AA:$AA,0))&amp;O1127,INDEX(Sheet2!$AC:$AC,MATCH($N1127,Sheet2!$AA:$AA,0))&amp;(O1127/10)&amp;"%"))</f>
        <v>觉醒后基础生命上限增加480</v>
      </c>
      <c r="T1127" s="3" t="str">
        <f>INDEX(Sheet6!G:G,MATCH(B1127,Sheet6!A:A,0))</f>
        <v>1210001,48</v>
      </c>
      <c r="U1127" s="3">
        <v>1120001</v>
      </c>
      <c r="V1127" s="3">
        <f>INDEX(Sheet6!H:H,MATCH(B1127,Sheet6!A:A,0))</f>
        <v>12000</v>
      </c>
      <c r="W1127" s="23">
        <v>0</v>
      </c>
      <c r="X1127" s="3" t="str">
        <f>VLOOKUP(B1127,Sheet4!A:N,14,FALSE)</f>
        <v>1210001,50|1210002,25|1210003,25</v>
      </c>
      <c r="Y1127" s="23">
        <v>1120001</v>
      </c>
      <c r="Z1127" s="23">
        <f t="shared" si="57"/>
        <v>120000</v>
      </c>
      <c r="AA1127" s="27" t="str">
        <f>IF($E1127=2,INDEX(Sheet2!Q:Q,MATCH($C1127,Sheet2!$A:$A,0)),IF(OR(N1127=3,N1127=8,N1127=13,,N1127=38),INDEX(Sheet2!$AC:$AC,MATCH($N1127,Sheet2!$AA:$AA,0))&amp;O1127,INDEX(Sheet2!$AC:$AC,MATCH($N1127,Sheet2!$AA:$AA,0))&amp;(O1127/10)&amp;"%"))</f>
        <v>觉醒后基础生命上限增加480</v>
      </c>
    </row>
    <row r="1128" spans="1:27">
      <c r="A1128" s="23" t="s">
        <v>53</v>
      </c>
      <c r="B1128" s="23">
        <f t="shared" si="55"/>
        <v>5003</v>
      </c>
      <c r="C1128" s="3">
        <v>50</v>
      </c>
      <c r="D1128" s="3">
        <v>3</v>
      </c>
      <c r="E1128" s="3">
        <f t="shared" si="61"/>
        <v>1</v>
      </c>
      <c r="F1128" s="3">
        <f>IF(AND($D1128=1,$E1128=1),VLOOKUP($C1128,Sheet2!$A:$J,3,0),IF($E1128=2,INDEX(Sheet2!G:G,MATCH($C1128,Sheet2!$A:$A,0)),F1127))</f>
        <v>5001</v>
      </c>
      <c r="G1128" s="3">
        <f>IF(AND($D1128=1,$E1128=1),VLOOKUP($C1128,Sheet2!$A:$J,4,0),IF($E1128=2,INDEX(Sheet2!H:H,MATCH($C1128,Sheet2!$A:$A,0)),G1127))</f>
        <v>0</v>
      </c>
      <c r="H1128" s="3">
        <f>IF(AND($D1128=1,$E1128=1),VLOOKUP($C1128,Sheet2!$A:$J,5,0),IF($E1128=2,INDEX(Sheet2!I:I,MATCH($C1128,Sheet2!$A:$A,0)),H1127))</f>
        <v>5006</v>
      </c>
      <c r="I1128" s="3">
        <f>IF(AND($D1128=1,$E1128=1),VLOOKUP($C1128,Sheet2!$A:$J,6,0),IF($E1128=2,INDEX(Sheet2!J:J,MATCH($C1128,Sheet2!$A:$A,0)),I1127))</f>
        <v>5007</v>
      </c>
      <c r="K1128" s="31">
        <v>0</v>
      </c>
      <c r="L1128" s="31">
        <v>0</v>
      </c>
      <c r="M1128" s="31">
        <v>0</v>
      </c>
      <c r="N1128" s="27">
        <f>VLOOKUP(B1128,Sheet5!$D:$G,3,0)</f>
        <v>18</v>
      </c>
      <c r="O1128" s="27">
        <f>VLOOKUP(B1128,Sheet5!$D:$G,4,0)</f>
        <v>40</v>
      </c>
      <c r="P1128" s="27" t="s">
        <v>56</v>
      </c>
      <c r="Q1128" s="27">
        <f>IFERROR(VLOOKUP(R1128,Sheet2!V:X,3,FALSE),VLOOKUP(B1128,Sheet5!D:H,5,0))</f>
        <v>340020001</v>
      </c>
      <c r="R1128" s="27" t="str">
        <f>IF(E1128=2,INDEX(Sheet2!P:P,MATCH(C1128,Sheet2!A:A,0)),INDEX(Sheet2!AB:AB,MATCH(N1128,Sheet2!AA:AA,0)))</f>
        <v>暴击强化</v>
      </c>
      <c r="S1128" s="27" t="str">
        <f>IF($E1128=2,INDEX(Sheet2!Q:Q,MATCH($C1128,Sheet2!$A:$A,0)),IF(OR(N1128=3,N1128=8,N1128=13,,N1128=38),INDEX(Sheet2!$AC:$AC,MATCH($N1128,Sheet2!$AA:$AA,0))&amp;O1128,INDEX(Sheet2!$AC:$AC,MATCH($N1128,Sheet2!$AA:$AA,0))&amp;(O1128/10)&amp;"%"))</f>
        <v>觉醒后基础暴击增加4%</v>
      </c>
      <c r="T1128" s="3" t="str">
        <f>INDEX(Sheet6!G:G,MATCH(B1128,Sheet6!A:A,0))</f>
        <v>1210004,20</v>
      </c>
      <c r="U1128" s="3">
        <v>1120001</v>
      </c>
      <c r="V1128" s="3">
        <f>INDEX(Sheet6!H:H,MATCH(B1128,Sheet6!A:A,0))</f>
        <v>18000</v>
      </c>
      <c r="W1128" s="23">
        <v>0</v>
      </c>
      <c r="X1128" s="3" t="str">
        <f>VLOOKUP(B1128,Sheet4!A:N,14,FALSE)</f>
        <v>1210001,90|1210002,45|1210003,45</v>
      </c>
      <c r="Y1128" s="23">
        <v>1120001</v>
      </c>
      <c r="Z1128" s="23">
        <f t="shared" si="57"/>
        <v>180000</v>
      </c>
      <c r="AA1128" s="27" t="str">
        <f>IF($E1128=2,INDEX(Sheet2!Q:Q,MATCH($C1128,Sheet2!$A:$A,0)),IF(OR(N1128=3,N1128=8,N1128=13,,N1128=38),INDEX(Sheet2!$AC:$AC,MATCH($N1128,Sheet2!$AA:$AA,0))&amp;O1128,INDEX(Sheet2!$AC:$AC,MATCH($N1128,Sheet2!$AA:$AA,0))&amp;(O1128/10)&amp;"%"))</f>
        <v>觉醒后基础暴击增加4%</v>
      </c>
    </row>
    <row r="1129" spans="1:27">
      <c r="A1129" s="23" t="s">
        <v>53</v>
      </c>
      <c r="B1129" s="23">
        <f t="shared" si="55"/>
        <v>5004</v>
      </c>
      <c r="C1129" s="3">
        <v>50</v>
      </c>
      <c r="D1129" s="3">
        <v>4</v>
      </c>
      <c r="E1129" s="3">
        <f t="shared" si="61"/>
        <v>1</v>
      </c>
      <c r="F1129" s="3">
        <f>IF(AND($D1129=1,$E1129=1),VLOOKUP($C1129,Sheet2!$A:$J,3,0),IF($E1129=2,INDEX(Sheet2!G:G,MATCH($C1129,Sheet2!$A:$A,0)),F1128))</f>
        <v>5001</v>
      </c>
      <c r="G1129" s="3">
        <f>IF(AND($D1129=1,$E1129=1),VLOOKUP($C1129,Sheet2!$A:$J,4,0),IF($E1129=2,INDEX(Sheet2!H:H,MATCH($C1129,Sheet2!$A:$A,0)),G1128))</f>
        <v>0</v>
      </c>
      <c r="H1129" s="3">
        <f>IF(AND($D1129=1,$E1129=1),VLOOKUP($C1129,Sheet2!$A:$J,5,0),IF($E1129=2,INDEX(Sheet2!I:I,MATCH($C1129,Sheet2!$A:$A,0)),H1128))</f>
        <v>5006</v>
      </c>
      <c r="I1129" s="3">
        <f>IF(AND($D1129=1,$E1129=1),VLOOKUP($C1129,Sheet2!$A:$J,6,0),IF($E1129=2,INDEX(Sheet2!J:J,MATCH($C1129,Sheet2!$A:$A,0)),I1128))</f>
        <v>5007</v>
      </c>
      <c r="K1129" s="31">
        <v>0</v>
      </c>
      <c r="L1129" s="31">
        <v>0</v>
      </c>
      <c r="M1129" s="31">
        <v>0</v>
      </c>
      <c r="N1129" s="27">
        <f>VLOOKUP(B1129,Sheet5!$D:$G,3,0)</f>
        <v>13</v>
      </c>
      <c r="O1129" s="27">
        <f>VLOOKUP(B1129,Sheet5!$D:$G,4,0)</f>
        <v>104</v>
      </c>
      <c r="P1129" s="27" t="s">
        <v>57</v>
      </c>
      <c r="Q1129" s="27">
        <f>IFERROR(VLOOKUP(R1129,Sheet2!V:X,3,FALSE),VLOOKUP(B1129,Sheet5!D:H,5,0))</f>
        <v>340020004</v>
      </c>
      <c r="R1129" s="27" t="str">
        <f>IF(E1129=2,INDEX(Sheet2!P:P,MATCH(C1129,Sheet2!A:A,0)),INDEX(Sheet2!AB:AB,MATCH(N1129,Sheet2!AA:AA,0)))</f>
        <v>防御强化</v>
      </c>
      <c r="S1129" s="27" t="str">
        <f>IF($E1129=2,INDEX(Sheet2!Q:Q,MATCH($C1129,Sheet2!$A:$A,0)),IF(OR(N1129=3,N1129=8,N1129=13,,N1129=38),INDEX(Sheet2!$AC:$AC,MATCH($N1129,Sheet2!$AA:$AA,0))&amp;O1129,INDEX(Sheet2!$AC:$AC,MATCH($N1129,Sheet2!$AA:$AA,0))&amp;(O1129/10)&amp;"%"))</f>
        <v>觉醒后基础防御力增加104</v>
      </c>
      <c r="T1129" s="3" t="str">
        <f>INDEX(Sheet6!G:G,MATCH(B1129,Sheet6!A:A,0))</f>
        <v>1210004,24</v>
      </c>
      <c r="U1129" s="3">
        <v>1120001</v>
      </c>
      <c r="V1129" s="3">
        <f>INDEX(Sheet6!H:H,MATCH(B1129,Sheet6!A:A,0))</f>
        <v>26900</v>
      </c>
      <c r="W1129" s="23">
        <v>0</v>
      </c>
      <c r="X1129" s="3" t="str">
        <f>VLOOKUP(B1129,Sheet4!A:N,14,FALSE)</f>
        <v>1210001,140|1210002,70|1210003,70</v>
      </c>
      <c r="Y1129" s="23">
        <v>1120001</v>
      </c>
      <c r="Z1129" s="23">
        <f t="shared" si="57"/>
        <v>269000</v>
      </c>
      <c r="AA1129" s="27" t="str">
        <f>IF($E1129=2,INDEX(Sheet2!Q:Q,MATCH($C1129,Sheet2!$A:$A,0)),IF(OR(N1129=3,N1129=8,N1129=13,,N1129=38),INDEX(Sheet2!$AC:$AC,MATCH($N1129,Sheet2!$AA:$AA,0))&amp;O1129,INDEX(Sheet2!$AC:$AC,MATCH($N1129,Sheet2!$AA:$AA,0))&amp;(O1129/10)&amp;"%"))</f>
        <v>觉醒后基础防御力增加104</v>
      </c>
    </row>
    <row r="1130" spans="1:27">
      <c r="A1130" s="23" t="s">
        <v>53</v>
      </c>
      <c r="B1130" s="23">
        <f t="shared" si="55"/>
        <v>5005</v>
      </c>
      <c r="C1130" s="3">
        <v>50</v>
      </c>
      <c r="D1130" s="3">
        <v>5</v>
      </c>
      <c r="E1130" s="3">
        <f t="shared" si="61"/>
        <v>1</v>
      </c>
      <c r="F1130" s="3">
        <f>IF(AND($D1130=1,$E1130=1),VLOOKUP($C1130,Sheet2!$A:$J,3,0),IF($E1130=2,INDEX(Sheet2!G:G,MATCH($C1130,Sheet2!$A:$A,0)),F1129))</f>
        <v>5001</v>
      </c>
      <c r="G1130" s="3">
        <f>IF(AND($D1130=1,$E1130=1),VLOOKUP($C1130,Sheet2!$A:$J,4,0),IF($E1130=2,INDEX(Sheet2!H:H,MATCH($C1130,Sheet2!$A:$A,0)),G1129))</f>
        <v>0</v>
      </c>
      <c r="H1130" s="3">
        <f>IF(AND($D1130=1,$E1130=1),VLOOKUP($C1130,Sheet2!$A:$J,5,0),IF($E1130=2,INDEX(Sheet2!I:I,MATCH($C1130,Sheet2!$A:$A,0)),H1129))</f>
        <v>5006</v>
      </c>
      <c r="I1130" s="3">
        <f>IF(AND($D1130=1,$E1130=1),VLOOKUP($C1130,Sheet2!$A:$J,6,0),IF($E1130=2,INDEX(Sheet2!J:J,MATCH($C1130,Sheet2!$A:$A,0)),I1129))</f>
        <v>5007</v>
      </c>
      <c r="K1130" s="31">
        <v>0</v>
      </c>
      <c r="L1130" s="31">
        <v>0</v>
      </c>
      <c r="M1130" s="31">
        <v>0</v>
      </c>
      <c r="N1130" s="27">
        <f>VLOOKUP(B1130,Sheet5!$D:$G,3,0)</f>
        <v>3</v>
      </c>
      <c r="O1130" s="27">
        <f>VLOOKUP(B1130,Sheet5!$D:$G,4,0)</f>
        <v>960</v>
      </c>
      <c r="P1130" s="27" t="s">
        <v>58</v>
      </c>
      <c r="Q1130" s="27">
        <f>IFERROR(VLOOKUP(R1130,Sheet2!V:X,3,FALSE),VLOOKUP(B1130,Sheet5!D:H,5,0))</f>
        <v>340020010</v>
      </c>
      <c r="R1130" s="27" t="str">
        <f>IF(E1130=2,INDEX(Sheet2!P:P,MATCH(C1130,Sheet2!A:A,0)),INDEX(Sheet2!AB:AB,MATCH(N1130,Sheet2!AA:AA,0)))</f>
        <v>生命强化</v>
      </c>
      <c r="S1130" s="27" t="str">
        <f>IF($E1130=2,INDEX(Sheet2!Q:Q,MATCH($C1130,Sheet2!$A:$A,0)),IF(OR(N1130=3,N1130=8,N1130=13,,N1130=38),INDEX(Sheet2!$AC:$AC,MATCH($N1130,Sheet2!$AA:$AA,0))&amp;O1130,INDEX(Sheet2!$AC:$AC,MATCH($N1130,Sheet2!$AA:$AA,0))&amp;(O1130/10)&amp;"%"))</f>
        <v>觉醒后基础生命上限增加960</v>
      </c>
      <c r="T1130" s="3" t="str">
        <f>INDEX(Sheet6!G:G,MATCH(B1130,Sheet6!A:A,0))</f>
        <v>1210004,32</v>
      </c>
      <c r="U1130" s="3">
        <v>1120001</v>
      </c>
      <c r="V1130" s="3">
        <f>INDEX(Sheet6!H:H,MATCH(B1130,Sheet6!A:A,0))</f>
        <v>37600</v>
      </c>
      <c r="W1130" s="23">
        <v>0</v>
      </c>
      <c r="X1130" s="3" t="str">
        <f>VLOOKUP(B1130,Sheet4!A:N,14,FALSE)</f>
        <v>1210001,200|1210002,100|1210003,100</v>
      </c>
      <c r="Y1130" s="23">
        <v>1120001</v>
      </c>
      <c r="Z1130" s="23">
        <f t="shared" si="57"/>
        <v>376000</v>
      </c>
      <c r="AA1130" s="27" t="str">
        <f>IF($E1130=2,INDEX(Sheet2!Q:Q,MATCH($C1130,Sheet2!$A:$A,0)),IF(OR(N1130=3,N1130=8,N1130=13,,N1130=38),INDEX(Sheet2!$AC:$AC,MATCH($N1130,Sheet2!$AA:$AA,0))&amp;O1130,INDEX(Sheet2!$AC:$AC,MATCH($N1130,Sheet2!$AA:$AA,0))&amp;(O1130/10)&amp;"%"))</f>
        <v>觉醒后基础生命上限增加960</v>
      </c>
    </row>
    <row r="1131" spans="1:27">
      <c r="A1131" s="23" t="s">
        <v>53</v>
      </c>
      <c r="B1131" s="23">
        <f t="shared" si="55"/>
        <v>5006</v>
      </c>
      <c r="C1131" s="3">
        <v>50</v>
      </c>
      <c r="D1131" s="3">
        <v>6</v>
      </c>
      <c r="E1131" s="3">
        <f t="shared" si="61"/>
        <v>1</v>
      </c>
      <c r="F1131" s="3">
        <f>IF(AND($D1131=1,$E1131=1),VLOOKUP($C1131,Sheet2!$A:$J,3,0),IF($E1131=2,INDEX(Sheet2!G:G,MATCH($C1131,Sheet2!$A:$A,0)),F1130))</f>
        <v>5001</v>
      </c>
      <c r="G1131" s="3">
        <f>IF(AND($D1131=1,$E1131=1),VLOOKUP($C1131,Sheet2!$A:$J,4,0),IF($E1131=2,INDEX(Sheet2!H:H,MATCH($C1131,Sheet2!$A:$A,0)),G1130))</f>
        <v>0</v>
      </c>
      <c r="H1131" s="3">
        <f>IF(AND($D1131=1,$E1131=1),VLOOKUP($C1131,Sheet2!$A:$J,5,0),IF($E1131=2,INDEX(Sheet2!I:I,MATCH($C1131,Sheet2!$A:$A,0)),H1130))</f>
        <v>5006</v>
      </c>
      <c r="I1131" s="3">
        <f>IF(AND($D1131=1,$E1131=1),VLOOKUP($C1131,Sheet2!$A:$J,6,0),IF($E1131=2,INDEX(Sheet2!J:J,MATCH($C1131,Sheet2!$A:$A,0)),I1130))</f>
        <v>5007</v>
      </c>
      <c r="K1131" s="31">
        <v>0</v>
      </c>
      <c r="L1131" s="31">
        <v>0</v>
      </c>
      <c r="M1131" s="31">
        <v>0</v>
      </c>
      <c r="N1131" s="27">
        <f>VLOOKUP(B1131,Sheet5!$D:$G,3,0)</f>
        <v>8</v>
      </c>
      <c r="O1131" s="27">
        <f>VLOOKUP(B1131,Sheet5!$D:$G,4,0)</f>
        <v>160</v>
      </c>
      <c r="P1131" s="27" t="s">
        <v>59</v>
      </c>
      <c r="Q1131" s="27">
        <f>IFERROR(VLOOKUP(R1131,Sheet2!V:X,3,FALSE),VLOOKUP(B1131,Sheet5!D:H,5,0))</f>
        <v>340020007</v>
      </c>
      <c r="R1131" s="27" t="str">
        <f>IF(E1131=2,INDEX(Sheet2!P:P,MATCH(C1131,Sheet2!A:A,0)),INDEX(Sheet2!AB:AB,MATCH(N1131,Sheet2!AA:AA,0)))</f>
        <v>攻击强化</v>
      </c>
      <c r="S1131" s="27" t="str">
        <f>IF($E1131=2,INDEX(Sheet2!Q:Q,MATCH($C1131,Sheet2!$A:$A,0)),IF(OR(N1131=3,N1131=8,N1131=13,,N1131=38),INDEX(Sheet2!$AC:$AC,MATCH($N1131,Sheet2!$AA:$AA,0))&amp;O1131,INDEX(Sheet2!$AC:$AC,MATCH($N1131,Sheet2!$AA:$AA,0))&amp;(O1131/10)&amp;"%"))</f>
        <v>觉醒后基础攻击力增加160</v>
      </c>
      <c r="T1131" s="3" t="str">
        <f>INDEX(Sheet6!G:G,MATCH(B1131,Sheet6!A:A,0))</f>
        <v>1210007,12</v>
      </c>
      <c r="U1131" s="3">
        <v>1120001</v>
      </c>
      <c r="V1131" s="3">
        <f>INDEX(Sheet6!H:H,MATCH(B1131,Sheet6!A:A,0))</f>
        <v>51600</v>
      </c>
      <c r="W1131" s="23">
        <v>0</v>
      </c>
      <c r="X1131" s="3" t="str">
        <f>VLOOKUP(B1131,Sheet4!A:N,14,FALSE)</f>
        <v>1210001,270|1210002,135|1210003,135</v>
      </c>
      <c r="Y1131" s="23">
        <v>1120001</v>
      </c>
      <c r="Z1131" s="23">
        <f t="shared" si="57"/>
        <v>516000</v>
      </c>
      <c r="AA1131" s="27" t="str">
        <f>IF($E1131=2,INDEX(Sheet2!Q:Q,MATCH($C1131,Sheet2!$A:$A,0)),IF(OR(N1131=3,N1131=8,N1131=13,,N1131=38),INDEX(Sheet2!$AC:$AC,MATCH($N1131,Sheet2!$AA:$AA,0))&amp;O1131,INDEX(Sheet2!$AC:$AC,MATCH($N1131,Sheet2!$AA:$AA,0))&amp;(O1131/10)&amp;"%"))</f>
        <v>觉醒后基础攻击力增加160</v>
      </c>
    </row>
    <row r="1132" spans="1:27">
      <c r="A1132" s="23" t="s">
        <v>53</v>
      </c>
      <c r="B1132" s="23">
        <f t="shared" si="55"/>
        <v>5007</v>
      </c>
      <c r="C1132" s="3">
        <v>50</v>
      </c>
      <c r="D1132" s="3">
        <v>7</v>
      </c>
      <c r="E1132" s="3">
        <f t="shared" si="61"/>
        <v>2</v>
      </c>
      <c r="F1132" s="3">
        <f>IF(AND($D1132=1,$E1132=1),VLOOKUP($C1132,Sheet2!$A:$J,3,0),IF($E1132=2,INDEX(Sheet2!G:G,MATCH($C1132,Sheet2!$A:$A,0)),F1131))</f>
        <v>5001</v>
      </c>
      <c r="G1132" s="3">
        <f>IF(AND($D1132=1,$E1132=1),VLOOKUP($C1132,Sheet2!$A:$J,4,0),IF($E1132=2,INDEX(Sheet2!H:H,MATCH($C1132,Sheet2!$A:$A,0)),G1131))</f>
        <v>5002</v>
      </c>
      <c r="H1132" s="3">
        <f>IF(AND($D1132=1,$E1132=1),VLOOKUP($C1132,Sheet2!$A:$J,5,0),IF($E1132=2,INDEX(Sheet2!I:I,MATCH($C1132,Sheet2!$A:$A,0)),H1131))</f>
        <v>5006</v>
      </c>
      <c r="I1132" s="3">
        <f>IF(AND($D1132=1,$E1132=1),VLOOKUP($C1132,Sheet2!$A:$J,6,0),IF($E1132=2,INDEX(Sheet2!J:J,MATCH($C1132,Sheet2!$A:$A,0)),I1131))</f>
        <v>5007</v>
      </c>
      <c r="K1132" s="31">
        <v>0</v>
      </c>
      <c r="L1132" s="31">
        <v>0</v>
      </c>
      <c r="M1132" s="31">
        <v>0</v>
      </c>
      <c r="N1132" s="27">
        <f>VLOOKUP(B1132,Sheet5!$D:$G,3,0)</f>
        <v>0</v>
      </c>
      <c r="O1132" s="27">
        <f>VLOOKUP(B1132,Sheet5!$D:$G,4,0)</f>
        <v>0</v>
      </c>
      <c r="P1132" s="27" t="s">
        <v>60</v>
      </c>
      <c r="Q1132" s="27">
        <f>IFERROR(VLOOKUP(R1132,Sheet2!V:X,3,FALSE),VLOOKUP(B1132,Sheet5!D:H,5,0))</f>
        <v>311005002</v>
      </c>
      <c r="R1132" s="27" t="str">
        <f>IF(E1132=2,INDEX(Sheet2!P:P,MATCH(C1132,Sheet2!A:A,0)),INDEX(Sheet2!AB:AB,MATCH(N1132,Sheet2!AA:AA,0)))</f>
        <v>下一击的奥义</v>
      </c>
      <c r="S1132" s="27" t="str">
        <f>IF($E1132=2,INDEX(Sheet2!Q:Q,MATCH($C1132,Sheet2!$A:$A,0)),IF(OR(N1132=3,N1132=8,N1132=13,,N1132=38),INDEX(Sheet2!$AC:$AC,MATCH($N1132,Sheet2!$AA:$AA,0))&amp;O1132,INDEX(Sheet2!$AC:$AC,MATCH($N1132,Sheet2!$AA:$AA,0))&amp;(O1132/10)&amp;"%"))</f>
        <v>当队友使用普攻攻击敌方敌人后，杰诺斯会使用&lt;color=#f2b600&gt;焚烧弹&lt;/color&gt;对该敌人进行追击，伤害为攻击力的&lt;color=#e56000&gt;25%&lt;/color&gt;</v>
      </c>
      <c r="T1132" s="3" t="str">
        <f>INDEX(Sheet6!G:G,MATCH(B1132,Sheet6!A:A,0))</f>
        <v>1210007,16</v>
      </c>
      <c r="U1132" s="3">
        <v>1120001</v>
      </c>
      <c r="V1132" s="3">
        <f>INDEX(Sheet6!H:H,MATCH(B1132,Sheet6!A:A,0))</f>
        <v>69600</v>
      </c>
      <c r="W1132" s="23">
        <v>0</v>
      </c>
      <c r="X1132" s="3" t="str">
        <f>VLOOKUP(B1132,Sheet4!A:N,14,FALSE)</f>
        <v>1210001,350|1210002,175|1210003,175</v>
      </c>
      <c r="Y1132" s="23">
        <v>1120001</v>
      </c>
      <c r="Z1132" s="23">
        <f t="shared" si="57"/>
        <v>696000</v>
      </c>
      <c r="AA1132" s="27" t="str">
        <f>IF($E1132=2,INDEX(Sheet2!Q:Q,MATCH($C1132,Sheet2!$A:$A,0)),IF(OR(N1132=3,N1132=8,N1132=13,,N1132=38),INDEX(Sheet2!$AC:$AC,MATCH($N1132,Sheet2!$AA:$AA,0))&amp;O1132,INDEX(Sheet2!$AC:$AC,MATCH($N1132,Sheet2!$AA:$AA,0))&amp;(O1132/10)&amp;"%"))</f>
        <v>当队友使用普攻攻击敌方敌人后，杰诺斯会使用&lt;color=#f2b600&gt;焚烧弹&lt;/color&gt;对该敌人进行追击，伤害为攻击力的&lt;color=#e56000&gt;25%&lt;/color&gt;</v>
      </c>
    </row>
    <row r="1133" spans="1:27">
      <c r="A1133" s="23" t="s">
        <v>53</v>
      </c>
      <c r="B1133" s="23">
        <f t="shared" ref="B1133:B1153" si="63">C1133*100+D1133</f>
        <v>5008</v>
      </c>
      <c r="C1133" s="3">
        <v>50</v>
      </c>
      <c r="D1133" s="3">
        <v>8</v>
      </c>
      <c r="E1133" s="3">
        <f t="shared" si="61"/>
        <v>1</v>
      </c>
      <c r="F1133" s="3">
        <f>IF(AND($D1133=1,$E1133=1),VLOOKUP($C1133,Sheet2!$A:$J,3,0),IF($E1133=2,INDEX(Sheet2!G:G,MATCH($C1133,Sheet2!$A:$A,0)),F1132))</f>
        <v>5001</v>
      </c>
      <c r="G1133" s="3">
        <f>IF(AND($D1133=1,$E1133=1),VLOOKUP($C1133,Sheet2!$A:$J,4,0),IF($E1133=2,INDEX(Sheet2!H:H,MATCH($C1133,Sheet2!$A:$A,0)),G1132))</f>
        <v>5002</v>
      </c>
      <c r="H1133" s="3">
        <f>IF(AND($D1133=1,$E1133=1),VLOOKUP($C1133,Sheet2!$A:$J,5,0),IF($E1133=2,INDEX(Sheet2!I:I,MATCH($C1133,Sheet2!$A:$A,0)),H1132))</f>
        <v>5006</v>
      </c>
      <c r="I1133" s="3">
        <f>IF(AND($D1133=1,$E1133=1),VLOOKUP($C1133,Sheet2!$A:$J,6,0),IF($E1133=2,INDEX(Sheet2!J:J,MATCH($C1133,Sheet2!$A:$A,0)),I1132))</f>
        <v>5007</v>
      </c>
      <c r="K1133" s="31">
        <v>0</v>
      </c>
      <c r="L1133" s="31">
        <v>0</v>
      </c>
      <c r="M1133" s="31">
        <v>0</v>
      </c>
      <c r="N1133" s="27">
        <f>VLOOKUP(B1133,Sheet5!$D:$G,3,0)</f>
        <v>8</v>
      </c>
      <c r="O1133" s="27">
        <f>VLOOKUP(B1133,Sheet5!$D:$G,4,0)</f>
        <v>80</v>
      </c>
      <c r="P1133" s="27" t="s">
        <v>54</v>
      </c>
      <c r="Q1133" s="27">
        <f>IFERROR(VLOOKUP(R1133,Sheet2!V:X,3,FALSE),VLOOKUP(B1133,Sheet5!D:H,5,0))</f>
        <v>340020006</v>
      </c>
      <c r="R1133" s="27" t="str">
        <f>IF($E1133=2,INDEX(Sheet2!P:P,MATCH($C1133,Sheet2!$A:$A,0)),INDEX(Sheet2!$AB:$AB,MATCH($N1133,Sheet2!$AA:$AA,0)))</f>
        <v>攻击强化</v>
      </c>
      <c r="S1133" s="27" t="str">
        <f>IF($E1133=2,INDEX(Sheet2!Q:Q,MATCH($C1133,Sheet2!$A:$A,0)),IF(OR(N1133=3,N1133=8,N1133=13,,N1133=38),INDEX(Sheet2!$AC:$AC,MATCH($N1133,Sheet2!$AA:$AA,0))&amp;O1133,INDEX(Sheet2!$AC:$AC,MATCH($N1133,Sheet2!$AA:$AA,0))&amp;(O1133/10)&amp;"%"))</f>
        <v>觉醒后基础攻击力增加80</v>
      </c>
      <c r="T1133" s="3" t="str">
        <f>INDEX(Sheet6!G:G,MATCH(B1133,Sheet6!A:A,0))</f>
        <v>1210007,5|1430002,1</v>
      </c>
      <c r="U1133" s="3">
        <v>1120001</v>
      </c>
      <c r="V1133" s="3">
        <f>INDEX(Sheet6!H:H,MATCH(B1133,Sheet6!A:A,0))</f>
        <v>15600</v>
      </c>
      <c r="W1133" s="23">
        <v>0</v>
      </c>
      <c r="X1133" s="3" t="s">
        <v>1309</v>
      </c>
      <c r="Y1133" s="23">
        <v>1120001</v>
      </c>
      <c r="Z1133" s="23">
        <v>130000</v>
      </c>
      <c r="AA1133" s="27" t="str">
        <f>IF($E1133=2,INDEX(Sheet2!Q:Q,MATCH($C1133,Sheet2!$A:$A,0)),IF(OR(N1133=3,N1133=8,N1133=13,,N1133=38),INDEX(Sheet2!$AC:$AC,MATCH($N1133,Sheet2!$AA:$AA,0))&amp;O1133,INDEX(Sheet2!$AC:$AC,MATCH($N1133,Sheet2!$AA:$AA,0))&amp;(O1133/10)&amp;"%"))</f>
        <v>觉醒后基础攻击力增加80</v>
      </c>
    </row>
    <row r="1134" spans="1:27">
      <c r="A1134" s="23" t="s">
        <v>53</v>
      </c>
      <c r="B1134" s="23">
        <f t="shared" si="63"/>
        <v>5009</v>
      </c>
      <c r="C1134" s="3">
        <v>50</v>
      </c>
      <c r="D1134" s="3">
        <v>9</v>
      </c>
      <c r="E1134" s="3">
        <f t="shared" si="61"/>
        <v>1</v>
      </c>
      <c r="F1134" s="3">
        <f>IF(AND($D1134=1,$E1134=1),VLOOKUP($C1134,Sheet2!$A:$J,3,0),IF($E1134=2,INDEX(Sheet2!G:G,MATCH($C1134,Sheet2!$A:$A,0)),F1133))</f>
        <v>5001</v>
      </c>
      <c r="G1134" s="3">
        <f>IF(AND($D1134=1,$E1134=1),VLOOKUP($C1134,Sheet2!$A:$J,4,0),IF($E1134=2,INDEX(Sheet2!H:H,MATCH($C1134,Sheet2!$A:$A,0)),G1133))</f>
        <v>5002</v>
      </c>
      <c r="H1134" s="3">
        <f>IF(AND($D1134=1,$E1134=1),VLOOKUP($C1134,Sheet2!$A:$J,5,0),IF($E1134=2,INDEX(Sheet2!I:I,MATCH($C1134,Sheet2!$A:$A,0)),H1133))</f>
        <v>5006</v>
      </c>
      <c r="I1134" s="3">
        <f>IF(AND($D1134=1,$E1134=1),VLOOKUP($C1134,Sheet2!$A:$J,6,0),IF($E1134=2,INDEX(Sheet2!J:J,MATCH($C1134,Sheet2!$A:$A,0)),I1133))</f>
        <v>5007</v>
      </c>
      <c r="K1134" s="31">
        <v>0</v>
      </c>
      <c r="L1134" s="31">
        <v>0</v>
      </c>
      <c r="M1134" s="31">
        <v>0</v>
      </c>
      <c r="N1134" s="27">
        <f>VLOOKUP(B1134,Sheet5!$D:$G,3,0)</f>
        <v>3</v>
      </c>
      <c r="O1134" s="27">
        <f>VLOOKUP(B1134,Sheet5!$D:$G,4,0)</f>
        <v>480</v>
      </c>
      <c r="P1134" s="27" t="s">
        <v>55</v>
      </c>
      <c r="Q1134" s="27">
        <f>IFERROR(VLOOKUP(R1134,Sheet2!V:X,3,FALSE),VLOOKUP(B1134,Sheet5!D:H,5,0))</f>
        <v>340020009</v>
      </c>
      <c r="R1134" s="27" t="str">
        <f>IF(E1134=2,INDEX(Sheet2!P:P,MATCH(C1134,Sheet2!A:A,0)),INDEX(Sheet2!AB:AB,MATCH(N1134,Sheet2!AA:AA,0)))</f>
        <v>生命强化</v>
      </c>
      <c r="S1134" s="27" t="str">
        <f>IF($E1134=2,INDEX(Sheet2!Q:Q,MATCH($C1134,Sheet2!$A:$A,0)),IF(OR(N1134=3,N1134=8,N1134=13,,N1134=38),INDEX(Sheet2!$AC:$AC,MATCH($N1134,Sheet2!$AA:$AA,0))&amp;O1134,INDEX(Sheet2!$AC:$AC,MATCH($N1134,Sheet2!$AA:$AA,0))&amp;(O1134/10)&amp;"%"))</f>
        <v>觉醒后基础生命上限增加480</v>
      </c>
      <c r="T1134" s="3" t="str">
        <f>INDEX(Sheet6!G:G,MATCH(B1134,Sheet6!A:A,0))</f>
        <v>1210007,8|1430002,2</v>
      </c>
      <c r="U1134" s="3">
        <v>1120001</v>
      </c>
      <c r="V1134" s="3">
        <f>INDEX(Sheet6!H:H,MATCH(B1134,Sheet6!A:A,0))</f>
        <v>18000</v>
      </c>
      <c r="W1134" s="23">
        <v>0</v>
      </c>
      <c r="X1134" s="3" t="s">
        <v>1310</v>
      </c>
      <c r="Y1134" s="23">
        <v>1120001</v>
      </c>
      <c r="Z1134" s="23">
        <v>150000</v>
      </c>
      <c r="AA1134" s="27" t="str">
        <f>IF($E1134=2,INDEX(Sheet2!Q:Q,MATCH($C1134,Sheet2!$A:$A,0)),IF(OR(N1134=3,N1134=8,N1134=13,,N1134=38),INDEX(Sheet2!$AC:$AC,MATCH($N1134,Sheet2!$AA:$AA,0))&amp;O1134,INDEX(Sheet2!$AC:$AC,MATCH($N1134,Sheet2!$AA:$AA,0))&amp;(O1134/10)&amp;"%"))</f>
        <v>觉醒后基础生命上限增加480</v>
      </c>
    </row>
    <row r="1135" spans="1:27">
      <c r="A1135" s="23" t="s">
        <v>53</v>
      </c>
      <c r="B1135" s="23">
        <f t="shared" si="63"/>
        <v>5010</v>
      </c>
      <c r="C1135" s="3">
        <v>50</v>
      </c>
      <c r="D1135" s="3">
        <v>10</v>
      </c>
      <c r="E1135" s="3">
        <f t="shared" si="61"/>
        <v>1</v>
      </c>
      <c r="F1135" s="3">
        <f>IF(AND($D1135=1,$E1135=1),VLOOKUP($C1135,Sheet2!$A:$J,3,0),IF($E1135=2,INDEX(Sheet2!G:G,MATCH($C1135,Sheet2!$A:$A,0)),F1134))</f>
        <v>5001</v>
      </c>
      <c r="G1135" s="3">
        <f>IF(AND($D1135=1,$E1135=1),VLOOKUP($C1135,Sheet2!$A:$J,4,0),IF($E1135=2,INDEX(Sheet2!H:H,MATCH($C1135,Sheet2!$A:$A,0)),G1134))</f>
        <v>5002</v>
      </c>
      <c r="H1135" s="3">
        <f>IF(AND($D1135=1,$E1135=1),VLOOKUP($C1135,Sheet2!$A:$J,5,0),IF($E1135=2,INDEX(Sheet2!I:I,MATCH($C1135,Sheet2!$A:$A,0)),H1134))</f>
        <v>5006</v>
      </c>
      <c r="I1135" s="3">
        <f>IF(AND($D1135=1,$E1135=1),VLOOKUP($C1135,Sheet2!$A:$J,6,0),IF($E1135=2,INDEX(Sheet2!J:J,MATCH($C1135,Sheet2!$A:$A,0)),I1134))</f>
        <v>5007</v>
      </c>
      <c r="K1135" s="31">
        <v>0</v>
      </c>
      <c r="L1135" s="31">
        <v>0</v>
      </c>
      <c r="M1135" s="31">
        <v>0</v>
      </c>
      <c r="N1135" s="27">
        <f>VLOOKUP(B1135,Sheet5!$D:$G,3,0)</f>
        <v>8</v>
      </c>
      <c r="O1135" s="27">
        <f>VLOOKUP(B1135,Sheet5!$D:$G,4,0)</f>
        <v>80</v>
      </c>
      <c r="P1135" s="27" t="s">
        <v>56</v>
      </c>
      <c r="Q1135" s="27">
        <f>IFERROR(VLOOKUP(R1135,Sheet2!V:X,3,FALSE),VLOOKUP(B1135,Sheet5!D:H,5,0))</f>
        <v>340020006</v>
      </c>
      <c r="R1135" s="27" t="str">
        <f>IF(E1135=2,INDEX(Sheet2!P:P,MATCH(C1135,Sheet2!A:A,0)),INDEX(Sheet2!AB:AB,MATCH(N1135,Sheet2!AA:AA,0)))</f>
        <v>攻击强化</v>
      </c>
      <c r="S1135" s="27" t="str">
        <f>IF($E1135=2,INDEX(Sheet2!Q:Q,MATCH($C1135,Sheet2!$A:$A,0)),IF(OR(N1135=3,N1135=8,N1135=13,,N1135=38),INDEX(Sheet2!$AC:$AC,MATCH($N1135,Sheet2!$AA:$AA,0))&amp;O1135,INDEX(Sheet2!$AC:$AC,MATCH($N1135,Sheet2!$AA:$AA,0))&amp;(O1135/10)&amp;"%"))</f>
        <v>觉醒后基础攻击力增加80</v>
      </c>
      <c r="T1135" s="3" t="str">
        <f>INDEX(Sheet6!G:G,MATCH(B1135,Sheet6!A:A,0))</f>
        <v>1210007,10|1430002,3</v>
      </c>
      <c r="U1135" s="3">
        <v>1120001</v>
      </c>
      <c r="V1135" s="3">
        <f>INDEX(Sheet6!H:H,MATCH(B1135,Sheet6!A:A,0))</f>
        <v>27000</v>
      </c>
      <c r="W1135" s="23">
        <v>0</v>
      </c>
      <c r="X1135" s="3" t="s">
        <v>1311</v>
      </c>
      <c r="Y1135" s="23">
        <v>1120001</v>
      </c>
      <c r="Z1135" s="23">
        <v>225000</v>
      </c>
      <c r="AA1135" s="27" t="str">
        <f>IF($E1135=2,INDEX(Sheet2!Q:Q,MATCH($C1135,Sheet2!$A:$A,0)),IF(OR(N1135=3,N1135=8,N1135=13,,N1135=38),INDEX(Sheet2!$AC:$AC,MATCH($N1135,Sheet2!$AA:$AA,0))&amp;O1135,INDEX(Sheet2!$AC:$AC,MATCH($N1135,Sheet2!$AA:$AA,0))&amp;(O1135/10)&amp;"%"))</f>
        <v>觉醒后基础攻击力增加80</v>
      </c>
    </row>
    <row r="1136" spans="1:27">
      <c r="A1136" s="23" t="s">
        <v>53</v>
      </c>
      <c r="B1136" s="23">
        <f t="shared" si="63"/>
        <v>5011</v>
      </c>
      <c r="C1136" s="3">
        <v>50</v>
      </c>
      <c r="D1136" s="3">
        <v>11</v>
      </c>
      <c r="E1136" s="3">
        <f t="shared" si="61"/>
        <v>1</v>
      </c>
      <c r="F1136" s="3">
        <f>IF(AND($D1136=1,$E1136=1),VLOOKUP($C1136,Sheet2!$A:$J,3,0),IF($E1136=2,INDEX(Sheet2!G:G,MATCH($C1136,Sheet2!$A:$A,0)),F1135))</f>
        <v>5001</v>
      </c>
      <c r="G1136" s="3">
        <f>IF(AND($D1136=1,$E1136=1),VLOOKUP($C1136,Sheet2!$A:$J,4,0),IF($E1136=2,INDEX(Sheet2!H:H,MATCH($C1136,Sheet2!$A:$A,0)),G1135))</f>
        <v>5002</v>
      </c>
      <c r="H1136" s="3">
        <f>IF(AND($D1136=1,$E1136=1),VLOOKUP($C1136,Sheet2!$A:$J,5,0),IF($E1136=2,INDEX(Sheet2!I:I,MATCH($C1136,Sheet2!$A:$A,0)),H1135))</f>
        <v>5006</v>
      </c>
      <c r="I1136" s="3">
        <f>IF(AND($D1136=1,$E1136=1),VLOOKUP($C1136,Sheet2!$A:$J,6,0),IF($E1136=2,INDEX(Sheet2!J:J,MATCH($C1136,Sheet2!$A:$A,0)),I1135))</f>
        <v>5007</v>
      </c>
      <c r="K1136" s="31">
        <v>0</v>
      </c>
      <c r="L1136" s="31">
        <v>0</v>
      </c>
      <c r="M1136" s="31">
        <v>0</v>
      </c>
      <c r="N1136" s="27">
        <f>VLOOKUP(B1136,Sheet5!$D:$G,3,0)</f>
        <v>13</v>
      </c>
      <c r="O1136" s="27">
        <f>VLOOKUP(B1136,Sheet5!$D:$G,4,0)</f>
        <v>104</v>
      </c>
      <c r="P1136" s="27" t="s">
        <v>57</v>
      </c>
      <c r="Q1136" s="27">
        <f>IFERROR(VLOOKUP(R1136,Sheet2!V:X,3,FALSE),VLOOKUP(B1136,Sheet5!D:H,5,0))</f>
        <v>340020004</v>
      </c>
      <c r="R1136" s="27" t="str">
        <f>IF(E1136=2,INDEX(Sheet2!P:P,MATCH(C1136,Sheet2!A:A,0)),INDEX(Sheet2!AB:AB,MATCH(N1136,Sheet2!AA:AA,0)))</f>
        <v>防御强化</v>
      </c>
      <c r="S1136" s="27" t="str">
        <f>IF($E1136=2,INDEX(Sheet2!Q:Q,MATCH($C1136,Sheet2!$A:$A,0)),IF(OR(N1136=3,N1136=8,N1136=13,,N1136=38),INDEX(Sheet2!$AC:$AC,MATCH($N1136,Sheet2!$AA:$AA,0))&amp;O1136,INDEX(Sheet2!$AC:$AC,MATCH($N1136,Sheet2!$AA:$AA,0))&amp;(O1136/10)&amp;"%"))</f>
        <v>觉醒后基础防御力增加104</v>
      </c>
      <c r="T1136" s="3" t="str">
        <f>INDEX(Sheet6!G:G,MATCH(B1136,Sheet6!A:A,0))</f>
        <v>1210007,12|1430002,4</v>
      </c>
      <c r="U1136" s="3">
        <v>1120001</v>
      </c>
      <c r="V1136" s="3">
        <f>INDEX(Sheet6!H:H,MATCH(B1136,Sheet6!A:A,0))</f>
        <v>40350</v>
      </c>
      <c r="W1136" s="23">
        <v>0</v>
      </c>
      <c r="X1136" s="3" t="s">
        <v>1312</v>
      </c>
      <c r="Y1136" s="23">
        <v>1120001</v>
      </c>
      <c r="Z1136" s="23">
        <v>337000</v>
      </c>
      <c r="AA1136" s="27" t="str">
        <f>IF($E1136=2,INDEX(Sheet2!Q:Q,MATCH($C1136,Sheet2!$A:$A,0)),IF(OR(N1136=3,N1136=8,N1136=13,,N1136=38),INDEX(Sheet2!$AC:$AC,MATCH($N1136,Sheet2!$AA:$AA,0))&amp;O1136,INDEX(Sheet2!$AC:$AC,MATCH($N1136,Sheet2!$AA:$AA,0))&amp;(O1136/10)&amp;"%"))</f>
        <v>觉醒后基础防御力增加104</v>
      </c>
    </row>
    <row r="1137" spans="1:27">
      <c r="A1137" s="23" t="s">
        <v>53</v>
      </c>
      <c r="B1137" s="23">
        <f t="shared" si="63"/>
        <v>5012</v>
      </c>
      <c r="C1137" s="3">
        <v>50</v>
      </c>
      <c r="D1137" s="3">
        <v>12</v>
      </c>
      <c r="E1137" s="3">
        <f t="shared" si="61"/>
        <v>1</v>
      </c>
      <c r="F1137" s="3">
        <f>IF(AND($D1137=1,$E1137=1),VLOOKUP($C1137,Sheet2!$A:$J,3,0),IF($E1137=2,INDEX(Sheet2!G:G,MATCH($C1137,Sheet2!$A:$A,0)),F1136))</f>
        <v>5001</v>
      </c>
      <c r="G1137" s="3">
        <f>IF(AND($D1137=1,$E1137=1),VLOOKUP($C1137,Sheet2!$A:$J,4,0),IF($E1137=2,INDEX(Sheet2!H:H,MATCH($C1137,Sheet2!$A:$A,0)),G1136))</f>
        <v>5002</v>
      </c>
      <c r="H1137" s="3">
        <f>IF(AND($D1137=1,$E1137=1),VLOOKUP($C1137,Sheet2!$A:$J,5,0),IF($E1137=2,INDEX(Sheet2!I:I,MATCH($C1137,Sheet2!$A:$A,0)),H1136))</f>
        <v>5006</v>
      </c>
      <c r="I1137" s="3">
        <f>IF(AND($D1137=1,$E1137=1),VLOOKUP($C1137,Sheet2!$A:$J,6,0),IF($E1137=2,INDEX(Sheet2!J:J,MATCH($C1137,Sheet2!$A:$A,0)),I1136))</f>
        <v>5007</v>
      </c>
      <c r="K1137" s="31">
        <v>0</v>
      </c>
      <c r="L1137" s="31">
        <v>0</v>
      </c>
      <c r="M1137" s="31">
        <v>0</v>
      </c>
      <c r="N1137" s="27">
        <f>VLOOKUP(B1137,Sheet5!$D:$G,3,0)</f>
        <v>3</v>
      </c>
      <c r="O1137" s="27">
        <f>VLOOKUP(B1137,Sheet5!$D:$G,4,0)</f>
        <v>960</v>
      </c>
      <c r="P1137" s="27" t="s">
        <v>58</v>
      </c>
      <c r="Q1137" s="27">
        <f>IFERROR(VLOOKUP(R1137,Sheet2!V:X,3,FALSE),VLOOKUP(B1137,Sheet5!D:H,5,0))</f>
        <v>340020010</v>
      </c>
      <c r="R1137" s="27" t="str">
        <f>IF(E1137=2,INDEX(Sheet2!P:P,MATCH(C1137,Sheet2!A:A,0)),INDEX(Sheet2!AB:AB,MATCH(N1137,Sheet2!AA:AA,0)))</f>
        <v>生命强化</v>
      </c>
      <c r="S1137" s="27" t="str">
        <f>IF($E1137=2,INDEX(Sheet2!Q:Q,MATCH($C1137,Sheet2!$A:$A,0)),IF(OR(N1137=3,N1137=8,N1137=13,,N1137=38),INDEX(Sheet2!$AC:$AC,MATCH($N1137,Sheet2!$AA:$AA,0))&amp;O1137,INDEX(Sheet2!$AC:$AC,MATCH($N1137,Sheet2!$AA:$AA,0))&amp;(O1137/10)&amp;"%"))</f>
        <v>觉醒后基础生命上限增加960</v>
      </c>
      <c r="T1137" s="3" t="str">
        <f>INDEX(Sheet6!G:G,MATCH(B1137,Sheet6!A:A,0))</f>
        <v>1210007,16|1430002,5</v>
      </c>
      <c r="U1137" s="3">
        <v>1120001</v>
      </c>
      <c r="V1137" s="3">
        <f>INDEX(Sheet6!H:H,MATCH(B1137,Sheet6!A:A,0))</f>
        <v>56400</v>
      </c>
      <c r="W1137" s="23">
        <v>0</v>
      </c>
      <c r="X1137" s="3" t="s">
        <v>1313</v>
      </c>
      <c r="Y1137" s="23">
        <v>1120001</v>
      </c>
      <c r="Z1137" s="23">
        <v>471000</v>
      </c>
      <c r="AA1137" s="27" t="str">
        <f>IF($E1137=2,INDEX(Sheet2!Q:Q,MATCH($C1137,Sheet2!$A:$A,0)),IF(OR(N1137=3,N1137=8,N1137=13,,N1137=38),INDEX(Sheet2!$AC:$AC,MATCH($N1137,Sheet2!$AA:$AA,0))&amp;O1137,INDEX(Sheet2!$AC:$AC,MATCH($N1137,Sheet2!$AA:$AA,0))&amp;(O1137/10)&amp;"%"))</f>
        <v>觉醒后基础生命上限增加960</v>
      </c>
    </row>
    <row r="1138" spans="1:27">
      <c r="A1138" s="23" t="s">
        <v>53</v>
      </c>
      <c r="B1138" s="23">
        <f t="shared" si="63"/>
        <v>5013</v>
      </c>
      <c r="C1138" s="3">
        <v>50</v>
      </c>
      <c r="D1138" s="3">
        <v>13</v>
      </c>
      <c r="E1138" s="3">
        <f t="shared" si="61"/>
        <v>1</v>
      </c>
      <c r="F1138" s="3">
        <f>IF(AND($D1138=1,$E1138=1),VLOOKUP($C1138,Sheet2!$A:$J,3,0),IF($E1138=2,INDEX(Sheet2!G:G,MATCH($C1138,Sheet2!$A:$A,0)),F1137))</f>
        <v>5001</v>
      </c>
      <c r="G1138" s="3">
        <f>IF(AND($D1138=1,$E1138=1),VLOOKUP($C1138,Sheet2!$A:$J,4,0),IF($E1138=2,INDEX(Sheet2!H:H,MATCH($C1138,Sheet2!$A:$A,0)),G1137))</f>
        <v>5002</v>
      </c>
      <c r="H1138" s="3">
        <f>IF(AND($D1138=1,$E1138=1),VLOOKUP($C1138,Sheet2!$A:$J,5,0),IF($E1138=2,INDEX(Sheet2!I:I,MATCH($C1138,Sheet2!$A:$A,0)),H1137))</f>
        <v>5006</v>
      </c>
      <c r="I1138" s="3">
        <f>IF(AND($D1138=1,$E1138=1),VLOOKUP($C1138,Sheet2!$A:$J,6,0),IF($E1138=2,INDEX(Sheet2!J:J,MATCH($C1138,Sheet2!$A:$A,0)),I1137))</f>
        <v>5007</v>
      </c>
      <c r="K1138" s="31">
        <v>0</v>
      </c>
      <c r="L1138" s="31">
        <v>0</v>
      </c>
      <c r="M1138" s="31">
        <v>0</v>
      </c>
      <c r="N1138" s="27">
        <f>VLOOKUP(B1138,Sheet5!$D:$G,3,0)</f>
        <v>8</v>
      </c>
      <c r="O1138" s="27">
        <f>VLOOKUP(B1138,Sheet5!$D:$G,4,0)</f>
        <v>160</v>
      </c>
      <c r="P1138" s="27" t="s">
        <v>59</v>
      </c>
      <c r="Q1138" s="27">
        <f>IFERROR(VLOOKUP(R1138,Sheet2!V:X,3,FALSE),VLOOKUP(B1138,Sheet5!D:H,5,0))</f>
        <v>340020007</v>
      </c>
      <c r="R1138" s="27" t="str">
        <f>IF(E1138=2,INDEX(Sheet2!P:P,MATCH(C1138,Sheet2!A:A,0)),INDEX(Sheet2!AB:AB,MATCH(N1138,Sheet2!AA:AA,0)))</f>
        <v>攻击强化</v>
      </c>
      <c r="S1138" s="27" t="str">
        <f>IF($E1138=2,INDEX(Sheet2!Q:Q,MATCH($C1138,Sheet2!$A:$A,0)),IF(OR(N1138=3,N1138=8,N1138=13,,N1138=38),INDEX(Sheet2!$AC:$AC,MATCH($N1138,Sheet2!$AA:$AA,0))&amp;O1138,INDEX(Sheet2!$AC:$AC,MATCH($N1138,Sheet2!$AA:$AA,0))&amp;(O1138/10)&amp;"%"))</f>
        <v>觉醒后基础攻击力增加160</v>
      </c>
      <c r="T1138" s="3" t="str">
        <f>INDEX(Sheet6!G:G,MATCH(B1138,Sheet6!A:A,0))</f>
        <v>1210007,18|1430002,6</v>
      </c>
      <c r="U1138" s="3">
        <v>1120001</v>
      </c>
      <c r="V1138" s="3">
        <f>INDEX(Sheet6!H:H,MATCH(B1138,Sheet6!A:A,0))</f>
        <v>77400</v>
      </c>
      <c r="W1138" s="23">
        <v>0</v>
      </c>
      <c r="X1138" s="3" t="s">
        <v>1314</v>
      </c>
      <c r="Y1138" s="23">
        <v>1120001</v>
      </c>
      <c r="Z1138" s="23">
        <v>645000</v>
      </c>
      <c r="AA1138" s="27" t="str">
        <f>IF($E1138=2,INDEX(Sheet2!Q:Q,MATCH($C1138,Sheet2!$A:$A,0)),IF(OR(N1138=3,N1138=8,N1138=13,,N1138=38),INDEX(Sheet2!$AC:$AC,MATCH($N1138,Sheet2!$AA:$AA,0))&amp;O1138,INDEX(Sheet2!$AC:$AC,MATCH($N1138,Sheet2!$AA:$AA,0))&amp;(O1138/10)&amp;"%"))</f>
        <v>觉醒后基础攻击力增加160</v>
      </c>
    </row>
    <row r="1139" spans="1:27">
      <c r="A1139" s="23" t="s">
        <v>53</v>
      </c>
      <c r="B1139" s="23">
        <f t="shared" si="63"/>
        <v>5014</v>
      </c>
      <c r="C1139" s="3">
        <v>50</v>
      </c>
      <c r="D1139" s="3">
        <v>14</v>
      </c>
      <c r="E1139" s="3">
        <f t="shared" si="61"/>
        <v>2</v>
      </c>
      <c r="F1139" s="3">
        <f>IF(AND($D1139=1,$E1139=1),VLOOKUP($C1139,Sheet2!$A:$J,3,0),IF($E1139=2,INDEX(Sheet2!G:G,MATCH($C1139,Sheet2!$A:$A,0)+1),F1138))</f>
        <v>5001</v>
      </c>
      <c r="G1139" s="3">
        <f>IF(AND($D1139=1,$E1139=1),VLOOKUP($C1139,Sheet2!$A:$J,4,0),IF($E1139=2,INDEX(Sheet2!H:H,MATCH($C1139,Sheet2!$A:$A,0)+1),G1138))</f>
        <v>5002</v>
      </c>
      <c r="H1139" s="3">
        <f>IF(AND($D1139=1,$E1139=1),VLOOKUP($C1139,Sheet2!$A:$J,5,0),IF($E1139=2,INDEX(Sheet2!I:I,MATCH($C1139,Sheet2!$A:$A,0)+1),H1138))</f>
        <v>5008</v>
      </c>
      <c r="I1139" s="3">
        <f>IF(AND($D1139=1,$E1139=1),VLOOKUP($C1139,Sheet2!$A:$J,6,0),IF($E1139=2,INDEX(Sheet2!J:J,MATCH($C1139,Sheet2!$A:$A,0)+1),I1138))</f>
        <v>5007</v>
      </c>
      <c r="K1139" s="31">
        <v>0</v>
      </c>
      <c r="L1139" s="31">
        <v>0</v>
      </c>
      <c r="M1139" s="31">
        <v>0</v>
      </c>
      <c r="N1139" s="27">
        <f>VLOOKUP(B1139,Sheet5!$D:$G,3,0)</f>
        <v>0</v>
      </c>
      <c r="O1139" s="27">
        <f>VLOOKUP(B1139,Sheet5!$D:$G,4,0)</f>
        <v>0</v>
      </c>
      <c r="P1139" s="27" t="s">
        <v>60</v>
      </c>
      <c r="Q1139" s="27">
        <f>IFERROR(VLOOKUP(R1139,Sheet2!V:X,3,FALSE),VLOOKUP(B1139,Sheet5!D:H,5,0))</f>
        <v>311005003</v>
      </c>
      <c r="R1139" s="27" t="str">
        <f>IF(E1139=2,INDEX(Sheet2!P:P,MATCH(C1139,Sheet2!A:A,0)+1),INDEX(Sheet2!AB:AB,MATCH(N1139,Sheet2!AA:AA,0)))</f>
        <v>蓄力焚烧弹</v>
      </c>
      <c r="S1139" s="27" t="s">
        <v>2384</v>
      </c>
      <c r="T1139" s="3" t="str">
        <f>INDEX(Sheet6!G:G,MATCH(B1139,Sheet6!A:A,0))</f>
        <v>1430004,1</v>
      </c>
      <c r="U1139" s="3">
        <v>1120001</v>
      </c>
      <c r="V1139" s="3">
        <f>INDEX(Sheet6!H:H,MATCH(B1139,Sheet6!A:A,0))</f>
        <v>104400</v>
      </c>
      <c r="W1139" s="23">
        <v>0</v>
      </c>
      <c r="X1139" s="3" t="s">
        <v>1315</v>
      </c>
      <c r="Y1139" s="23">
        <v>1120001</v>
      </c>
      <c r="Z1139" s="23">
        <v>870000</v>
      </c>
      <c r="AA1139" s="27" t="str">
        <f>IF($E1139=2,INDEX(Sheet2!Q:Q,MATCH($C1139,Sheet2!$A:$A,0)+1),IF(OR(N1139=3,N1139=8,N1139=13,,N1139=38),INDEX(Sheet2!$AC:$AC,MATCH($N1139,Sheet2!$AA:$AA,0))&amp;O1139,INDEX(Sheet2!$AC:$AC,MATCH($N1139,Sheet2!$AA:$AA,0))&amp;(O1139/10)&amp;"%"))</f>
        <v>使用小型焚烧弹对1名敌人造成攻击力&lt;color=#e56000&gt;175%&lt;/color&gt;的伤害。</v>
      </c>
    </row>
    <row r="1140" spans="1:27">
      <c r="A1140" s="23" t="s">
        <v>53</v>
      </c>
      <c r="B1140" s="23">
        <f t="shared" si="63"/>
        <v>5015</v>
      </c>
      <c r="C1140" s="3">
        <v>50</v>
      </c>
      <c r="D1140" s="3">
        <v>15</v>
      </c>
      <c r="E1140" s="3">
        <f t="shared" si="61"/>
        <v>1</v>
      </c>
      <c r="F1140" s="3">
        <f>IF(AND($D1140=1,$E1140=1),VLOOKUP($C1140,Sheet2!$A:$J,3,0),IF($E1140=2,INDEX(Sheet2!G:G,MATCH($C1140,Sheet2!$A:$A,0)+1),F1139))</f>
        <v>5001</v>
      </c>
      <c r="G1140" s="3">
        <f>IF(AND($D1140=1,$E1140=1),VLOOKUP($C1140,Sheet2!$A:$J,4,0),IF($E1140=2,INDEX(Sheet2!H:H,MATCH($C1140,Sheet2!$A:$A,0)+1),G1139))</f>
        <v>5002</v>
      </c>
      <c r="H1140" s="3">
        <f>IF(AND($D1140=1,$E1140=1),VLOOKUP($C1140,Sheet2!$A:$J,5,0),IF($E1140=2,INDEX(Sheet2!I:I,MATCH($C1140,Sheet2!$A:$A,0)+1),H1139))</f>
        <v>5008</v>
      </c>
      <c r="I1140" s="3">
        <f>IF(AND($D1140=1,$E1140=1),VLOOKUP($C1140,Sheet2!$A:$J,6,0),IF($E1140=2,INDEX(Sheet2!J:J,MATCH($C1140,Sheet2!$A:$A,0)+1),I1139))</f>
        <v>5007</v>
      </c>
      <c r="K1140" s="31">
        <v>0</v>
      </c>
      <c r="L1140" s="31">
        <v>0</v>
      </c>
      <c r="M1140" s="31">
        <v>0</v>
      </c>
      <c r="N1140" s="27">
        <f>VLOOKUP(B1140,Sheet5!$D:$G,3,0)</f>
        <v>8</v>
      </c>
      <c r="O1140" s="27">
        <f>VLOOKUP(B1140,Sheet5!$D:$G,4,0)</f>
        <v>80</v>
      </c>
      <c r="P1140" s="27" t="s">
        <v>54</v>
      </c>
      <c r="Q1140" s="27">
        <f>IFERROR(VLOOKUP(R1140,Sheet2!V:X,3,FALSE),VLOOKUP(B1140,Sheet5!D:H,5,0))</f>
        <v>340020006</v>
      </c>
      <c r="R1140" s="27" t="str">
        <f>IF($E1140=2,INDEX(Sheet2!P:P,MATCH($C1140,Sheet2!$A:$A,0)),INDEX(Sheet2!$AB:$AB,MATCH($N1140,Sheet2!$AA:$AA,0)))</f>
        <v>攻击强化</v>
      </c>
      <c r="S1140" s="27" t="str">
        <f>IF($E1140=2,INDEX(Sheet2!Q:Q,MATCH($C1140,Sheet2!$A:$A,0)),IF(OR(N1140=3,N1140=8,N1140=13,,N1140=38),INDEX(Sheet2!$AC:$AC,MATCH($N1140,Sheet2!$AA:$AA,0))&amp;O1140,INDEX(Sheet2!$AC:$AC,MATCH($N1140,Sheet2!$AA:$AA,0))&amp;(O1140/10)&amp;"%"))</f>
        <v>觉醒后基础攻击力增加80</v>
      </c>
      <c r="T1140" s="3" t="str">
        <f>INDEX(Sheet6!G:G,MATCH(B1140,Sheet6!A:A,0))</f>
        <v>1210007,7|1430002,3</v>
      </c>
      <c r="U1140" s="3">
        <v>1120001</v>
      </c>
      <c r="V1140" s="3">
        <f>INDEX(Sheet6!H:H,MATCH(B1140,Sheet6!A:A,0))</f>
        <v>20800</v>
      </c>
      <c r="W1140" s="23">
        <v>0</v>
      </c>
      <c r="X1140" s="3" t="s">
        <v>1309</v>
      </c>
      <c r="Y1140" s="23">
        <v>1120001</v>
      </c>
      <c r="Z1140" s="23">
        <v>130000</v>
      </c>
      <c r="AA1140" s="27" t="str">
        <f>IF($E1140=2,INDEX(Sheet2!Q:Q,MATCH($C1140,Sheet2!$A:$A,0)),IF(OR(N1140=3,N1140=8,N1140=13,,N1140=38),INDEX(Sheet2!$AC:$AC,MATCH($N1140,Sheet2!$AA:$AA,0))&amp;O1140,INDEX(Sheet2!$AC:$AC,MATCH($N1140,Sheet2!$AA:$AA,0))&amp;(O1140/10)&amp;"%"))</f>
        <v>觉醒后基础攻击力增加80</v>
      </c>
    </row>
    <row r="1141" spans="1:27">
      <c r="A1141" s="23" t="s">
        <v>53</v>
      </c>
      <c r="B1141" s="23">
        <f t="shared" si="63"/>
        <v>5016</v>
      </c>
      <c r="C1141" s="3">
        <v>50</v>
      </c>
      <c r="D1141" s="3">
        <v>16</v>
      </c>
      <c r="E1141" s="3">
        <f t="shared" si="61"/>
        <v>1</v>
      </c>
      <c r="F1141" s="3">
        <f>IF(AND($D1141=1,$E1141=1),VLOOKUP($C1141,Sheet2!$A:$J,3,0),IF($E1141=2,INDEX(Sheet2!G:G,MATCH($C1141,Sheet2!$A:$A,0)+1),F1140))</f>
        <v>5001</v>
      </c>
      <c r="G1141" s="3">
        <f>IF(AND($D1141=1,$E1141=1),VLOOKUP($C1141,Sheet2!$A:$J,4,0),IF($E1141=2,INDEX(Sheet2!H:H,MATCH($C1141,Sheet2!$A:$A,0)+1),G1140))</f>
        <v>5002</v>
      </c>
      <c r="H1141" s="3">
        <f>IF(AND($D1141=1,$E1141=1),VLOOKUP($C1141,Sheet2!$A:$J,5,0),IF($E1141=2,INDEX(Sheet2!I:I,MATCH($C1141,Sheet2!$A:$A,0)+1),H1140))</f>
        <v>5008</v>
      </c>
      <c r="I1141" s="3">
        <f>IF(AND($D1141=1,$E1141=1),VLOOKUP($C1141,Sheet2!$A:$J,6,0),IF($E1141=2,INDEX(Sheet2!J:J,MATCH($C1141,Sheet2!$A:$A,0)+1),I1140))</f>
        <v>5007</v>
      </c>
      <c r="K1141" s="31">
        <v>0</v>
      </c>
      <c r="L1141" s="31">
        <v>0</v>
      </c>
      <c r="M1141" s="31">
        <v>0</v>
      </c>
      <c r="N1141" s="27">
        <f>VLOOKUP(B1141,Sheet5!$D:$G,3,0)</f>
        <v>3</v>
      </c>
      <c r="O1141" s="27">
        <f>VLOOKUP(B1141,Sheet5!$D:$G,4,0)</f>
        <v>480</v>
      </c>
      <c r="P1141" s="27" t="s">
        <v>55</v>
      </c>
      <c r="Q1141" s="27">
        <f>IFERROR(VLOOKUP(R1141,Sheet2!V:X,3,FALSE),VLOOKUP(B1141,Sheet5!D:H,5,0))</f>
        <v>340020009</v>
      </c>
      <c r="R1141" s="27" t="str">
        <f>IF(E1141=2,INDEX(Sheet2!P:P,MATCH(C1141,Sheet2!A:A,0)),INDEX(Sheet2!AB:AB,MATCH(N1141,Sheet2!AA:AA,0)))</f>
        <v>生命强化</v>
      </c>
      <c r="S1141" s="27" t="str">
        <f>IF($E1141=2,INDEX(Sheet2!Q:Q,MATCH($C1141,Sheet2!$A:$A,0)),IF(OR(N1141=3,N1141=8,N1141=13,,N1141=38),INDEX(Sheet2!$AC:$AC,MATCH($N1141,Sheet2!$AA:$AA,0))&amp;O1141,INDEX(Sheet2!$AC:$AC,MATCH($N1141,Sheet2!$AA:$AA,0))&amp;(O1141/10)&amp;"%"))</f>
        <v>觉醒后基础生命上限增加480</v>
      </c>
      <c r="T1141" s="3" t="str">
        <f>INDEX(Sheet6!G:G,MATCH(B1141,Sheet6!A:A,0))</f>
        <v>1210007,11|1430002,6</v>
      </c>
      <c r="U1141" s="3">
        <v>1120001</v>
      </c>
      <c r="V1141" s="3">
        <f>INDEX(Sheet6!H:H,MATCH(B1141,Sheet6!A:A,0))</f>
        <v>24000</v>
      </c>
      <c r="W1141" s="23">
        <v>0</v>
      </c>
      <c r="X1141" s="3" t="s">
        <v>1310</v>
      </c>
      <c r="Y1141" s="23">
        <v>1120001</v>
      </c>
      <c r="Z1141" s="23">
        <v>150000</v>
      </c>
      <c r="AA1141" s="27" t="str">
        <f>IF($E1141=2,INDEX(Sheet2!Q:Q,MATCH($C1141,Sheet2!$A:$A,0)),IF(OR(N1141=3,N1141=8,N1141=13,,N1141=38),INDEX(Sheet2!$AC:$AC,MATCH($N1141,Sheet2!$AA:$AA,0))&amp;O1141,INDEX(Sheet2!$AC:$AC,MATCH($N1141,Sheet2!$AA:$AA,0))&amp;(O1141/10)&amp;"%"))</f>
        <v>觉醒后基础生命上限增加480</v>
      </c>
    </row>
    <row r="1142" spans="1:27">
      <c r="A1142" s="23" t="s">
        <v>53</v>
      </c>
      <c r="B1142" s="23">
        <f t="shared" si="63"/>
        <v>5017</v>
      </c>
      <c r="C1142" s="3">
        <v>50</v>
      </c>
      <c r="D1142" s="3">
        <v>17</v>
      </c>
      <c r="E1142" s="3">
        <f t="shared" si="61"/>
        <v>1</v>
      </c>
      <c r="F1142" s="3">
        <f>IF(AND($D1142=1,$E1142=1),VLOOKUP($C1142,Sheet2!$A:$J,3,0),IF($E1142=2,INDEX(Sheet2!G:G,MATCH($C1142,Sheet2!$A:$A,0)+1),F1141))</f>
        <v>5001</v>
      </c>
      <c r="G1142" s="3">
        <f>IF(AND($D1142=1,$E1142=1),VLOOKUP($C1142,Sheet2!$A:$J,4,0),IF($E1142=2,INDEX(Sheet2!H:H,MATCH($C1142,Sheet2!$A:$A,0)+1),G1141))</f>
        <v>5002</v>
      </c>
      <c r="H1142" s="3">
        <f>IF(AND($D1142=1,$E1142=1),VLOOKUP($C1142,Sheet2!$A:$J,5,0),IF($E1142=2,INDEX(Sheet2!I:I,MATCH($C1142,Sheet2!$A:$A,0)+1),H1141))</f>
        <v>5008</v>
      </c>
      <c r="I1142" s="3">
        <f>IF(AND($D1142=1,$E1142=1),VLOOKUP($C1142,Sheet2!$A:$J,6,0),IF($E1142=2,INDEX(Sheet2!J:J,MATCH($C1142,Sheet2!$A:$A,0)+1),I1141))</f>
        <v>5007</v>
      </c>
      <c r="K1142" s="31">
        <v>0</v>
      </c>
      <c r="L1142" s="31">
        <v>0</v>
      </c>
      <c r="M1142" s="31">
        <v>0</v>
      </c>
      <c r="N1142" s="27">
        <f>VLOOKUP(B1142,Sheet5!$D:$G,3,0)</f>
        <v>8</v>
      </c>
      <c r="O1142" s="27">
        <f>VLOOKUP(B1142,Sheet5!$D:$G,4,0)</f>
        <v>80</v>
      </c>
      <c r="P1142" s="27" t="s">
        <v>56</v>
      </c>
      <c r="Q1142" s="27">
        <f>IFERROR(VLOOKUP(R1142,Sheet2!V:X,3,FALSE),VLOOKUP(B1142,Sheet5!D:H,5,0))</f>
        <v>340020006</v>
      </c>
      <c r="R1142" s="27" t="str">
        <f>IF(E1142=2,INDEX(Sheet2!P:P,MATCH(C1142,Sheet2!A:A,0)),INDEX(Sheet2!AB:AB,MATCH(N1142,Sheet2!AA:AA,0)))</f>
        <v>攻击强化</v>
      </c>
      <c r="S1142" s="27" t="str">
        <f>IF($E1142=2,INDEX(Sheet2!Q:Q,MATCH($C1142,Sheet2!$A:$A,0)),IF(OR(N1142=3,N1142=8,N1142=13,,N1142=38),INDEX(Sheet2!$AC:$AC,MATCH($N1142,Sheet2!$AA:$AA,0))&amp;O1142,INDEX(Sheet2!$AC:$AC,MATCH($N1142,Sheet2!$AA:$AA,0))&amp;(O1142/10)&amp;"%"))</f>
        <v>觉醒后基础攻击力增加80</v>
      </c>
      <c r="T1142" s="3" t="str">
        <f>INDEX(Sheet6!G:G,MATCH(B1142,Sheet6!A:A,0))</f>
        <v>1210007,13|1430002,9</v>
      </c>
      <c r="U1142" s="3">
        <v>1120001</v>
      </c>
      <c r="V1142" s="3">
        <f>INDEX(Sheet6!H:H,MATCH(B1142,Sheet6!A:A,0))</f>
        <v>36000</v>
      </c>
      <c r="W1142" s="23">
        <v>0</v>
      </c>
      <c r="X1142" s="3" t="s">
        <v>1311</v>
      </c>
      <c r="Y1142" s="23">
        <v>1120001</v>
      </c>
      <c r="Z1142" s="23">
        <v>225000</v>
      </c>
      <c r="AA1142" s="27" t="str">
        <f>IF($E1142=2,INDEX(Sheet2!Q:Q,MATCH($C1142,Sheet2!$A:$A,0)),IF(OR(N1142=3,N1142=8,N1142=13,,N1142=38),INDEX(Sheet2!$AC:$AC,MATCH($N1142,Sheet2!$AA:$AA,0))&amp;O1142,INDEX(Sheet2!$AC:$AC,MATCH($N1142,Sheet2!$AA:$AA,0))&amp;(O1142/10)&amp;"%"))</f>
        <v>觉醒后基础攻击力增加80</v>
      </c>
    </row>
    <row r="1143" spans="1:27">
      <c r="A1143" s="23" t="s">
        <v>53</v>
      </c>
      <c r="B1143" s="23">
        <f t="shared" si="63"/>
        <v>5018</v>
      </c>
      <c r="C1143" s="3">
        <v>50</v>
      </c>
      <c r="D1143" s="3">
        <v>18</v>
      </c>
      <c r="E1143" s="3">
        <f t="shared" si="61"/>
        <v>1</v>
      </c>
      <c r="F1143" s="3">
        <f>IF(AND($D1143=1,$E1143=1),VLOOKUP($C1143,Sheet2!$A:$J,3,0),IF($E1143=2,INDEX(Sheet2!G:G,MATCH($C1143,Sheet2!$A:$A,0)+1),F1142))</f>
        <v>5001</v>
      </c>
      <c r="G1143" s="3">
        <f>IF(AND($D1143=1,$E1143=1),VLOOKUP($C1143,Sheet2!$A:$J,4,0),IF($E1143=2,INDEX(Sheet2!H:H,MATCH($C1143,Sheet2!$A:$A,0)+1),G1142))</f>
        <v>5002</v>
      </c>
      <c r="H1143" s="3">
        <f>IF(AND($D1143=1,$E1143=1),VLOOKUP($C1143,Sheet2!$A:$J,5,0),IF($E1143=2,INDEX(Sheet2!I:I,MATCH($C1143,Sheet2!$A:$A,0)+1),H1142))</f>
        <v>5008</v>
      </c>
      <c r="I1143" s="3">
        <f>IF(AND($D1143=1,$E1143=1),VLOOKUP($C1143,Sheet2!$A:$J,6,0),IF($E1143=2,INDEX(Sheet2!J:J,MATCH($C1143,Sheet2!$A:$A,0)+1),I1142))</f>
        <v>5007</v>
      </c>
      <c r="K1143" s="31">
        <v>0</v>
      </c>
      <c r="L1143" s="31">
        <v>0</v>
      </c>
      <c r="M1143" s="31">
        <v>0</v>
      </c>
      <c r="N1143" s="27">
        <f>VLOOKUP(B1143,Sheet5!$D:$G,3,0)</f>
        <v>13</v>
      </c>
      <c r="O1143" s="27">
        <f>VLOOKUP(B1143,Sheet5!$D:$G,4,0)</f>
        <v>104</v>
      </c>
      <c r="P1143" s="27" t="s">
        <v>57</v>
      </c>
      <c r="Q1143" s="27">
        <f>IFERROR(VLOOKUP(R1143,Sheet2!V:X,3,FALSE),VLOOKUP(B1143,Sheet5!D:H,5,0))</f>
        <v>340020004</v>
      </c>
      <c r="R1143" s="27" t="str">
        <f>IF(E1143=2,INDEX(Sheet2!P:P,MATCH(C1143,Sheet2!A:A,0)),INDEX(Sheet2!AB:AB,MATCH(N1143,Sheet2!AA:AA,0)))</f>
        <v>防御强化</v>
      </c>
      <c r="S1143" s="27" t="str">
        <f>IF($E1143=2,INDEX(Sheet2!Q:Q,MATCH($C1143,Sheet2!$A:$A,0)),IF(OR(N1143=3,N1143=8,N1143=13,,N1143=38),INDEX(Sheet2!$AC:$AC,MATCH($N1143,Sheet2!$AA:$AA,0))&amp;O1143,INDEX(Sheet2!$AC:$AC,MATCH($N1143,Sheet2!$AA:$AA,0))&amp;(O1143/10)&amp;"%"))</f>
        <v>觉醒后基础防御力增加104</v>
      </c>
      <c r="T1143" s="3" t="str">
        <f>INDEX(Sheet6!G:G,MATCH(B1143,Sheet6!A:A,0))</f>
        <v>1210007,16|1430002,12</v>
      </c>
      <c r="U1143" s="3">
        <v>1120001</v>
      </c>
      <c r="V1143" s="3">
        <f>INDEX(Sheet6!H:H,MATCH(B1143,Sheet6!A:A,0))</f>
        <v>53800</v>
      </c>
      <c r="W1143" s="23">
        <v>0</v>
      </c>
      <c r="X1143" s="3" t="s">
        <v>1312</v>
      </c>
      <c r="Y1143" s="23">
        <v>1120001</v>
      </c>
      <c r="Z1143" s="23">
        <v>337000</v>
      </c>
      <c r="AA1143" s="27" t="str">
        <f>IF($E1143=2,INDEX(Sheet2!Q:Q,MATCH($C1143,Sheet2!$A:$A,0)),IF(OR(N1143=3,N1143=8,N1143=13,,N1143=38),INDEX(Sheet2!$AC:$AC,MATCH($N1143,Sheet2!$AA:$AA,0))&amp;O1143,INDEX(Sheet2!$AC:$AC,MATCH($N1143,Sheet2!$AA:$AA,0))&amp;(O1143/10)&amp;"%"))</f>
        <v>觉醒后基础防御力增加104</v>
      </c>
    </row>
    <row r="1144" spans="1:27">
      <c r="A1144" s="23" t="s">
        <v>53</v>
      </c>
      <c r="B1144" s="23">
        <f t="shared" si="63"/>
        <v>5019</v>
      </c>
      <c r="C1144" s="3">
        <v>50</v>
      </c>
      <c r="D1144" s="3">
        <v>19</v>
      </c>
      <c r="E1144" s="3">
        <f t="shared" si="61"/>
        <v>1</v>
      </c>
      <c r="F1144" s="3">
        <f>IF(AND($D1144=1,$E1144=1),VLOOKUP($C1144,Sheet2!$A:$J,3,0),IF($E1144=2,INDEX(Sheet2!G:G,MATCH($C1144,Sheet2!$A:$A,0)+1),F1143))</f>
        <v>5001</v>
      </c>
      <c r="G1144" s="3">
        <f>IF(AND($D1144=1,$E1144=1),VLOOKUP($C1144,Sheet2!$A:$J,4,0),IF($E1144=2,INDEX(Sheet2!H:H,MATCH($C1144,Sheet2!$A:$A,0)+1),G1143))</f>
        <v>5002</v>
      </c>
      <c r="H1144" s="3">
        <f>IF(AND($D1144=1,$E1144=1),VLOOKUP($C1144,Sheet2!$A:$J,5,0),IF($E1144=2,INDEX(Sheet2!I:I,MATCH($C1144,Sheet2!$A:$A,0)+1),H1143))</f>
        <v>5008</v>
      </c>
      <c r="I1144" s="3">
        <f>IF(AND($D1144=1,$E1144=1),VLOOKUP($C1144,Sheet2!$A:$J,6,0),IF($E1144=2,INDEX(Sheet2!J:J,MATCH($C1144,Sheet2!$A:$A,0)+1),I1143))</f>
        <v>5007</v>
      </c>
      <c r="K1144" s="31">
        <v>0</v>
      </c>
      <c r="L1144" s="31">
        <v>0</v>
      </c>
      <c r="M1144" s="31">
        <v>0</v>
      </c>
      <c r="N1144" s="27">
        <f>VLOOKUP(B1144,Sheet5!$D:$G,3,0)</f>
        <v>3</v>
      </c>
      <c r="O1144" s="27">
        <f>VLOOKUP(B1144,Sheet5!$D:$G,4,0)</f>
        <v>960</v>
      </c>
      <c r="P1144" s="27" t="s">
        <v>58</v>
      </c>
      <c r="Q1144" s="27">
        <f>IFERROR(VLOOKUP(R1144,Sheet2!V:X,3,FALSE),VLOOKUP(B1144,Sheet5!D:H,5,0))</f>
        <v>340020010</v>
      </c>
      <c r="R1144" s="27" t="str">
        <f>IF(E1144=2,INDEX(Sheet2!P:P,MATCH(C1144,Sheet2!A:A,0)),INDEX(Sheet2!AB:AB,MATCH(N1144,Sheet2!AA:AA,0)))</f>
        <v>生命强化</v>
      </c>
      <c r="S1144" s="27" t="str">
        <f>IF($E1144=2,INDEX(Sheet2!Q:Q,MATCH($C1144,Sheet2!$A:$A,0)),IF(OR(N1144=3,N1144=8,N1144=13,,N1144=38),INDEX(Sheet2!$AC:$AC,MATCH($N1144,Sheet2!$AA:$AA,0))&amp;O1144,INDEX(Sheet2!$AC:$AC,MATCH($N1144,Sheet2!$AA:$AA,0))&amp;(O1144/10)&amp;"%"))</f>
        <v>觉醒后基础生命上限增加960</v>
      </c>
      <c r="T1144" s="3" t="str">
        <f>INDEX(Sheet6!G:G,MATCH(B1144,Sheet6!A:A,0))</f>
        <v>1210007,21|1430002,15</v>
      </c>
      <c r="U1144" s="3">
        <v>1120001</v>
      </c>
      <c r="V1144" s="3">
        <f>INDEX(Sheet6!H:H,MATCH(B1144,Sheet6!A:A,0))</f>
        <v>75200</v>
      </c>
      <c r="W1144" s="23">
        <v>0</v>
      </c>
      <c r="X1144" s="3" t="s">
        <v>1313</v>
      </c>
      <c r="Y1144" s="23">
        <v>1120001</v>
      </c>
      <c r="Z1144" s="23">
        <v>471000</v>
      </c>
      <c r="AA1144" s="27" t="str">
        <f>IF($E1144=2,INDEX(Sheet2!Q:Q,MATCH($C1144,Sheet2!$A:$A,0)),IF(OR(N1144=3,N1144=8,N1144=13,,N1144=38),INDEX(Sheet2!$AC:$AC,MATCH($N1144,Sheet2!$AA:$AA,0))&amp;O1144,INDEX(Sheet2!$AC:$AC,MATCH($N1144,Sheet2!$AA:$AA,0))&amp;(O1144/10)&amp;"%"))</f>
        <v>觉醒后基础生命上限增加960</v>
      </c>
    </row>
    <row r="1145" spans="1:27">
      <c r="A1145" s="23" t="s">
        <v>53</v>
      </c>
      <c r="B1145" s="23">
        <f t="shared" si="63"/>
        <v>5020</v>
      </c>
      <c r="C1145" s="3">
        <v>50</v>
      </c>
      <c r="D1145" s="3">
        <v>20</v>
      </c>
      <c r="E1145" s="3">
        <f t="shared" si="61"/>
        <v>1</v>
      </c>
      <c r="F1145" s="3">
        <f>IF(AND($D1145=1,$E1145=1),VLOOKUP($C1145,Sheet2!$A:$J,3,0),IF($E1145=2,INDEX(Sheet2!G:G,MATCH($C1145,Sheet2!$A:$A,0)+1),F1144))</f>
        <v>5001</v>
      </c>
      <c r="G1145" s="3">
        <f>IF(AND($D1145=1,$E1145=1),VLOOKUP($C1145,Sheet2!$A:$J,4,0),IF($E1145=2,INDEX(Sheet2!H:H,MATCH($C1145,Sheet2!$A:$A,0)+1),G1144))</f>
        <v>5002</v>
      </c>
      <c r="H1145" s="3">
        <f>IF(AND($D1145=1,$E1145=1),VLOOKUP($C1145,Sheet2!$A:$J,5,0),IF($E1145=2,INDEX(Sheet2!I:I,MATCH($C1145,Sheet2!$A:$A,0)+1),H1144))</f>
        <v>5008</v>
      </c>
      <c r="I1145" s="3">
        <f>IF(AND($D1145=1,$E1145=1),VLOOKUP($C1145,Sheet2!$A:$J,6,0),IF($E1145=2,INDEX(Sheet2!J:J,MATCH($C1145,Sheet2!$A:$A,0)+1),I1144))</f>
        <v>5007</v>
      </c>
      <c r="K1145" s="31">
        <v>0</v>
      </c>
      <c r="L1145" s="31">
        <v>0</v>
      </c>
      <c r="M1145" s="31">
        <v>0</v>
      </c>
      <c r="N1145" s="27">
        <f>VLOOKUP(B1145,Sheet5!$D:$G,3,0)</f>
        <v>8</v>
      </c>
      <c r="O1145" s="27">
        <f>VLOOKUP(B1145,Sheet5!$D:$G,4,0)</f>
        <v>160</v>
      </c>
      <c r="P1145" s="27" t="s">
        <v>59</v>
      </c>
      <c r="Q1145" s="27">
        <f>IFERROR(VLOOKUP(R1145,Sheet2!V:X,3,FALSE),VLOOKUP(B1145,Sheet5!D:H,5,0))</f>
        <v>340020007</v>
      </c>
      <c r="R1145" s="27" t="str">
        <f>IF(E1145=2,INDEX(Sheet2!P:P,MATCH(C1145,Sheet2!A:A,0)),INDEX(Sheet2!AB:AB,MATCH(N1145,Sheet2!AA:AA,0)))</f>
        <v>攻击强化</v>
      </c>
      <c r="S1145" s="27" t="str">
        <f>IF($E1145=2,INDEX(Sheet2!Q:Q,MATCH($C1145,Sheet2!$A:$A,0)),IF(OR(N1145=3,N1145=8,N1145=13,,N1145=38),INDEX(Sheet2!$AC:$AC,MATCH($N1145,Sheet2!$AA:$AA,0))&amp;O1145,INDEX(Sheet2!$AC:$AC,MATCH($N1145,Sheet2!$AA:$AA,0))&amp;(O1145/10)&amp;"%"))</f>
        <v>觉醒后基础攻击力增加160</v>
      </c>
      <c r="T1145" s="3" t="str">
        <f>INDEX(Sheet6!G:G,MATCH(B1145,Sheet6!A:A,0))</f>
        <v>1210007,24|1430002,18</v>
      </c>
      <c r="U1145" s="3">
        <v>1120001</v>
      </c>
      <c r="V1145" s="3">
        <f>INDEX(Sheet6!H:H,MATCH(B1145,Sheet6!A:A,0))</f>
        <v>103200</v>
      </c>
      <c r="W1145" s="23">
        <v>0</v>
      </c>
      <c r="X1145" s="3" t="s">
        <v>1314</v>
      </c>
      <c r="Y1145" s="23">
        <v>1120001</v>
      </c>
      <c r="Z1145" s="23">
        <v>645000</v>
      </c>
      <c r="AA1145" s="27" t="str">
        <f>IF($E1145=2,INDEX(Sheet2!Q:Q,MATCH($C1145,Sheet2!$A:$A,0)),IF(OR(N1145=3,N1145=8,N1145=13,,N1145=38),INDEX(Sheet2!$AC:$AC,MATCH($N1145,Sheet2!$AA:$AA,0))&amp;O1145,INDEX(Sheet2!$AC:$AC,MATCH($N1145,Sheet2!$AA:$AA,0))&amp;(O1145/10)&amp;"%"))</f>
        <v>觉醒后基础攻击力增加160</v>
      </c>
    </row>
    <row r="1146" spans="1:27">
      <c r="A1146" s="23" t="s">
        <v>53</v>
      </c>
      <c r="B1146" s="23">
        <f t="shared" si="63"/>
        <v>5021</v>
      </c>
      <c r="C1146" s="3">
        <v>50</v>
      </c>
      <c r="D1146" s="3">
        <v>21</v>
      </c>
      <c r="E1146" s="3">
        <f t="shared" ref="E1146:E1209" si="64">IF(N1146&gt;0,1,2)</f>
        <v>2</v>
      </c>
      <c r="F1146" s="3">
        <f>IF(AND($D1146=1,$E1146=1),VLOOKUP($C1146,Sheet2!$A:$J,3,0),IF($E1146=2,INDEX(Sheet2!G:G,MATCH($C1146,Sheet2!$A:$A,0)+2),F1145))</f>
        <v>5001</v>
      </c>
      <c r="G1146" s="3">
        <f>IF(AND($D1146=1,$E1146=1),VLOOKUP($C1146,Sheet2!$A:$J,4,0),IF($E1146=2,INDEX(Sheet2!H:H,MATCH($C1146,Sheet2!$A:$A,0)+2),G1145))</f>
        <v>5009</v>
      </c>
      <c r="H1146" s="3">
        <f>IF(AND($D1146=1,$E1146=1),VLOOKUP($C1146,Sheet2!$A:$J,5,0),IF($E1146=2,INDEX(Sheet2!I:I,MATCH($C1146,Sheet2!$A:$A,0)+2),H1145))</f>
        <v>5008</v>
      </c>
      <c r="I1146" s="3">
        <f>IF(AND($D1146=1,$E1146=1),VLOOKUP($C1146,Sheet2!$A:$J,6,0),IF($E1146=2,INDEX(Sheet2!J:J,MATCH($C1146,Sheet2!$A:$A,0)+2),I1145))</f>
        <v>5007</v>
      </c>
      <c r="K1146" s="31">
        <v>0</v>
      </c>
      <c r="L1146" s="31">
        <v>0</v>
      </c>
      <c r="M1146" s="31">
        <v>0</v>
      </c>
      <c r="N1146" s="27">
        <f>VLOOKUP(B1146,Sheet5!$D:$G,3,0)</f>
        <v>0</v>
      </c>
      <c r="O1146" s="27">
        <f>VLOOKUP(B1146,Sheet5!$D:$G,4,0)</f>
        <v>0</v>
      </c>
      <c r="P1146" s="27" t="s">
        <v>60</v>
      </c>
      <c r="Q1146" s="27">
        <f>IFERROR(VLOOKUP(R1146,Sheet2!V:X,3,FALSE),VLOOKUP(B1146,Sheet5!D:H,5,0))</f>
        <v>311005002</v>
      </c>
      <c r="R1146" s="27" t="str">
        <f>IF(E1146=2,INDEX(Sheet2!P:P,MATCH(C1146,Sheet2!A:A,0)+2),INDEX(Sheet2!AB:AB,MATCH(N1146,Sheet2!AA:AA,0)))</f>
        <v>下一击的奥义</v>
      </c>
      <c r="S1146" s="27" t="s">
        <v>2385</v>
      </c>
      <c r="T1146" s="3" t="str">
        <f>INDEX(Sheet6!G:G,MATCH(B1146,Sheet6!A:A,0))</f>
        <v>1430004,3</v>
      </c>
      <c r="U1146" s="3">
        <v>1120001</v>
      </c>
      <c r="V1146" s="3">
        <f>INDEX(Sheet6!H:H,MATCH(B1146,Sheet6!A:A,0))</f>
        <v>139200</v>
      </c>
      <c r="W1146" s="23">
        <v>0</v>
      </c>
      <c r="X1146" s="3" t="s">
        <v>1315</v>
      </c>
      <c r="Y1146" s="23">
        <v>1120001</v>
      </c>
      <c r="Z1146" s="23">
        <v>870000</v>
      </c>
      <c r="AA1146" s="27" t="str">
        <f>IF($E1146=2,INDEX(Sheet2!Q:Q,MATCH($C1146,Sheet2!$A:$A,0)+2),IF(OR(N1146=3,N1146=8,N1146=13,,N1146=38),INDEX(Sheet2!$AC:$AC,MATCH($N1146,Sheet2!$AA:$AA,0))&amp;O1146,INDEX(Sheet2!$AC:$AC,MATCH($N1146,Sheet2!$AA:$AA,0))&amp;(O1146/10)&amp;"%"))</f>
        <v>当队友使用普攻攻击敌方敌人后，杰诺斯会使用&lt;color=#f2b600&gt;焚烧弹&lt;/color&gt;对该敌人进行追击，伤害为攻击力的&lt;color=#e56000&gt;30%&lt;/color&gt;</v>
      </c>
    </row>
    <row r="1147" spans="1:27">
      <c r="A1147" s="23" t="s">
        <v>53</v>
      </c>
      <c r="B1147" s="23">
        <f t="shared" si="63"/>
        <v>5022</v>
      </c>
      <c r="C1147" s="3">
        <v>50</v>
      </c>
      <c r="D1147" s="3">
        <v>22</v>
      </c>
      <c r="E1147" s="3">
        <f t="shared" si="64"/>
        <v>1</v>
      </c>
      <c r="F1147" s="3">
        <f>IF(AND($D1147=1,$E1147=1),VLOOKUP($C1147,Sheet2!$A:$J,3,0),IF($E1147=2,INDEX(Sheet2!G:G,MATCH($C1147,Sheet2!$A:$A,0)+2),F1146))</f>
        <v>5001</v>
      </c>
      <c r="G1147" s="3">
        <f>IF(AND($D1147=1,$E1147=1),VLOOKUP($C1147,Sheet2!$A:$J,4,0),IF($E1147=2,INDEX(Sheet2!H:H,MATCH($C1147,Sheet2!$A:$A,0)+2),G1146))</f>
        <v>5009</v>
      </c>
      <c r="H1147" s="3">
        <f>IF(AND($D1147=1,$E1147=1),VLOOKUP($C1147,Sheet2!$A:$J,5,0),IF($E1147=2,INDEX(Sheet2!I:I,MATCH($C1147,Sheet2!$A:$A,0)+2),H1146))</f>
        <v>5008</v>
      </c>
      <c r="I1147" s="3">
        <f>IF(AND($D1147=1,$E1147=1),VLOOKUP($C1147,Sheet2!$A:$J,6,0),IF($E1147=2,INDEX(Sheet2!J:J,MATCH($C1147,Sheet2!$A:$A,0)+2),I1146))</f>
        <v>5007</v>
      </c>
      <c r="K1147" s="31">
        <v>0</v>
      </c>
      <c r="L1147" s="31">
        <v>0</v>
      </c>
      <c r="M1147" s="31">
        <v>0</v>
      </c>
      <c r="N1147" s="27">
        <f>VLOOKUP(B1147,Sheet5!$D:$G,3,0)</f>
        <v>8</v>
      </c>
      <c r="O1147" s="27">
        <f>VLOOKUP(B1147,Sheet5!$D:$G,4,0)</f>
        <v>80</v>
      </c>
      <c r="P1147" s="27" t="s">
        <v>54</v>
      </c>
      <c r="Q1147" s="27">
        <f>IFERROR(VLOOKUP(R1147,Sheet2!V:X,3,FALSE),VLOOKUP(B1147,Sheet5!D:H,5,0))</f>
        <v>340020006</v>
      </c>
      <c r="R1147" s="27" t="str">
        <f>IF($E1147=2,INDEX(Sheet2!P:P,MATCH($C1147,Sheet2!$A:$A,0)),INDEX(Sheet2!$AB:$AB,MATCH($N1147,Sheet2!$AA:$AA,0)))</f>
        <v>攻击强化</v>
      </c>
      <c r="S1147" s="27" t="str">
        <f>IF($E1147=2,INDEX(Sheet2!Q:Q,MATCH($C1147,Sheet2!$A:$A,0)),IF(OR(N1147=3,N1147=8,N1147=13,,N1147=38),INDEX(Sheet2!$AC:$AC,MATCH($N1147,Sheet2!$AA:$AA,0))&amp;O1147,INDEX(Sheet2!$AC:$AC,MATCH($N1147,Sheet2!$AA:$AA,0))&amp;(O1147/10)&amp;"%"))</f>
        <v>觉醒后基础攻击力增加80</v>
      </c>
      <c r="T1147" s="3" t="str">
        <f>INDEX(Sheet6!G:G,MATCH(B1147,Sheet6!A:A,0))</f>
        <v>1210007,9|1430002,9</v>
      </c>
      <c r="U1147" s="3">
        <v>1120001</v>
      </c>
      <c r="V1147" s="3">
        <f>INDEX(Sheet6!H:H,MATCH(B1147,Sheet6!A:A,0))</f>
        <v>26000</v>
      </c>
      <c r="W1147" s="23">
        <v>0</v>
      </c>
      <c r="X1147" s="3" t="s">
        <v>1309</v>
      </c>
      <c r="Y1147" s="23">
        <v>1120001</v>
      </c>
      <c r="Z1147" s="23">
        <v>130000</v>
      </c>
      <c r="AA1147" s="27" t="str">
        <f>IF($E1147=2,INDEX(Sheet2!Q:Q,MATCH($C1147,Sheet2!$A:$A,0)),IF(OR(N1147=3,N1147=8,N1147=13,,N1147=38),INDEX(Sheet2!$AC:$AC,MATCH($N1147,Sheet2!$AA:$AA,0))&amp;O1147,INDEX(Sheet2!$AC:$AC,MATCH($N1147,Sheet2!$AA:$AA,0))&amp;(O1147/10)&amp;"%"))</f>
        <v>觉醒后基础攻击力增加80</v>
      </c>
    </row>
    <row r="1148" spans="1:27">
      <c r="A1148" s="23" t="s">
        <v>53</v>
      </c>
      <c r="B1148" s="23">
        <f t="shared" si="63"/>
        <v>5023</v>
      </c>
      <c r="C1148" s="3">
        <v>50</v>
      </c>
      <c r="D1148" s="3">
        <v>23</v>
      </c>
      <c r="E1148" s="3">
        <f t="shared" si="64"/>
        <v>1</v>
      </c>
      <c r="F1148" s="3">
        <f>IF(AND($D1148=1,$E1148=1),VLOOKUP($C1148,Sheet2!$A:$J,3,0),IF($E1148=2,INDEX(Sheet2!G:G,MATCH($C1148,Sheet2!$A:$A,0)+2),F1147))</f>
        <v>5001</v>
      </c>
      <c r="G1148" s="3">
        <f>IF(AND($D1148=1,$E1148=1),VLOOKUP($C1148,Sheet2!$A:$J,4,0),IF($E1148=2,INDEX(Sheet2!H:H,MATCH($C1148,Sheet2!$A:$A,0)+2),G1147))</f>
        <v>5009</v>
      </c>
      <c r="H1148" s="3">
        <f>IF(AND($D1148=1,$E1148=1),VLOOKUP($C1148,Sheet2!$A:$J,5,0),IF($E1148=2,INDEX(Sheet2!I:I,MATCH($C1148,Sheet2!$A:$A,0)+2),H1147))</f>
        <v>5008</v>
      </c>
      <c r="I1148" s="3">
        <f>IF(AND($D1148=1,$E1148=1),VLOOKUP($C1148,Sheet2!$A:$J,6,0),IF($E1148=2,INDEX(Sheet2!J:J,MATCH($C1148,Sheet2!$A:$A,0)+2),I1147))</f>
        <v>5007</v>
      </c>
      <c r="K1148" s="31">
        <v>0</v>
      </c>
      <c r="L1148" s="31">
        <v>0</v>
      </c>
      <c r="M1148" s="31">
        <v>0</v>
      </c>
      <c r="N1148" s="27">
        <f>VLOOKUP(B1148,Sheet5!$D:$G,3,0)</f>
        <v>3</v>
      </c>
      <c r="O1148" s="27">
        <f>VLOOKUP(B1148,Sheet5!$D:$G,4,0)</f>
        <v>480</v>
      </c>
      <c r="P1148" s="27" t="s">
        <v>55</v>
      </c>
      <c r="Q1148" s="27">
        <f>IFERROR(VLOOKUP(R1148,Sheet2!V:X,3,FALSE),VLOOKUP(B1148,Sheet5!D:H,5,0))</f>
        <v>340020009</v>
      </c>
      <c r="R1148" s="27" t="str">
        <f>IF(E1148=2,INDEX(Sheet2!P:P,MATCH(C1148,Sheet2!A:A,0)),INDEX(Sheet2!AB:AB,MATCH(N1148,Sheet2!AA:AA,0)))</f>
        <v>生命强化</v>
      </c>
      <c r="S1148" s="27" t="str">
        <f>IF($E1148=2,INDEX(Sheet2!Q:Q,MATCH($C1148,Sheet2!$A:$A,0)),IF(OR(N1148=3,N1148=8,N1148=13,,N1148=38),INDEX(Sheet2!$AC:$AC,MATCH($N1148,Sheet2!$AA:$AA,0))&amp;O1148,INDEX(Sheet2!$AC:$AC,MATCH($N1148,Sheet2!$AA:$AA,0))&amp;(O1148/10)&amp;"%"))</f>
        <v>觉醒后基础生命上限增加480</v>
      </c>
      <c r="T1148" s="3" t="str">
        <f>INDEX(Sheet6!G:G,MATCH(B1148,Sheet6!A:A,0))</f>
        <v>1210007,13|1430002,18</v>
      </c>
      <c r="U1148" s="3">
        <v>1120001</v>
      </c>
      <c r="V1148" s="3">
        <f>INDEX(Sheet6!H:H,MATCH(B1148,Sheet6!A:A,0))</f>
        <v>30000</v>
      </c>
      <c r="W1148" s="23">
        <v>0</v>
      </c>
      <c r="X1148" s="3" t="s">
        <v>1310</v>
      </c>
      <c r="Y1148" s="23">
        <v>1120001</v>
      </c>
      <c r="Z1148" s="23">
        <v>150000</v>
      </c>
      <c r="AA1148" s="27" t="str">
        <f>IF($E1148=2,INDEX(Sheet2!Q:Q,MATCH($C1148,Sheet2!$A:$A,0)),IF(OR(N1148=3,N1148=8,N1148=13,,N1148=38),INDEX(Sheet2!$AC:$AC,MATCH($N1148,Sheet2!$AA:$AA,0))&amp;O1148,INDEX(Sheet2!$AC:$AC,MATCH($N1148,Sheet2!$AA:$AA,0))&amp;(O1148/10)&amp;"%"))</f>
        <v>觉醒后基础生命上限增加480</v>
      </c>
    </row>
    <row r="1149" spans="1:27">
      <c r="A1149" s="23" t="s">
        <v>53</v>
      </c>
      <c r="B1149" s="23">
        <f t="shared" si="63"/>
        <v>5024</v>
      </c>
      <c r="C1149" s="3">
        <v>50</v>
      </c>
      <c r="D1149" s="3">
        <v>24</v>
      </c>
      <c r="E1149" s="3">
        <f t="shared" si="64"/>
        <v>1</v>
      </c>
      <c r="F1149" s="3">
        <f>IF(AND($D1149=1,$E1149=1),VLOOKUP($C1149,Sheet2!$A:$J,3,0),IF($E1149=2,INDEX(Sheet2!G:G,MATCH($C1149,Sheet2!$A:$A,0)+2),F1148))</f>
        <v>5001</v>
      </c>
      <c r="G1149" s="3">
        <f>IF(AND($D1149=1,$E1149=1),VLOOKUP($C1149,Sheet2!$A:$J,4,0),IF($E1149=2,INDEX(Sheet2!H:H,MATCH($C1149,Sheet2!$A:$A,0)+2),G1148))</f>
        <v>5009</v>
      </c>
      <c r="H1149" s="3">
        <f>IF(AND($D1149=1,$E1149=1),VLOOKUP($C1149,Sheet2!$A:$J,5,0),IF($E1149=2,INDEX(Sheet2!I:I,MATCH($C1149,Sheet2!$A:$A,0)+2),H1148))</f>
        <v>5008</v>
      </c>
      <c r="I1149" s="3">
        <f>IF(AND($D1149=1,$E1149=1),VLOOKUP($C1149,Sheet2!$A:$J,6,0),IF($E1149=2,INDEX(Sheet2!J:J,MATCH($C1149,Sheet2!$A:$A,0)+2),I1148))</f>
        <v>5007</v>
      </c>
      <c r="K1149" s="31">
        <v>0</v>
      </c>
      <c r="L1149" s="31">
        <v>0</v>
      </c>
      <c r="M1149" s="31">
        <v>0</v>
      </c>
      <c r="N1149" s="27">
        <f>VLOOKUP(B1149,Sheet5!$D:$G,3,0)</f>
        <v>3</v>
      </c>
      <c r="O1149" s="27">
        <f>VLOOKUP(B1149,Sheet5!$D:$G,4,0)</f>
        <v>480</v>
      </c>
      <c r="P1149" s="27" t="s">
        <v>56</v>
      </c>
      <c r="Q1149" s="27">
        <f>IFERROR(VLOOKUP(R1149,Sheet2!V:X,3,FALSE),VLOOKUP(B1149,Sheet5!D:H,5,0))</f>
        <v>340020009</v>
      </c>
      <c r="R1149" s="27" t="str">
        <f>IF(E1149=2,INDEX(Sheet2!P:P,MATCH(C1149,Sheet2!A:A,0)),INDEX(Sheet2!AB:AB,MATCH(N1149,Sheet2!AA:AA,0)))</f>
        <v>生命强化</v>
      </c>
      <c r="S1149" s="27" t="str">
        <f>IF($E1149=2,INDEX(Sheet2!Q:Q,MATCH($C1149,Sheet2!$A:$A,0)),IF(OR(N1149=3,N1149=8,N1149=13,,N1149=38),INDEX(Sheet2!$AC:$AC,MATCH($N1149,Sheet2!$AA:$AA,0))&amp;O1149,INDEX(Sheet2!$AC:$AC,MATCH($N1149,Sheet2!$AA:$AA,0))&amp;(O1149/10)&amp;"%"))</f>
        <v>觉醒后基础生命上限增加480</v>
      </c>
      <c r="T1149" s="3" t="str">
        <f>INDEX(Sheet6!G:G,MATCH(B1149,Sheet6!A:A,0))</f>
        <v>1210007,17|1430002,27</v>
      </c>
      <c r="U1149" s="3">
        <v>1120001</v>
      </c>
      <c r="V1149" s="3">
        <f>INDEX(Sheet6!H:H,MATCH(B1149,Sheet6!A:A,0))</f>
        <v>45000</v>
      </c>
      <c r="W1149" s="23">
        <v>0</v>
      </c>
      <c r="X1149" s="3" t="s">
        <v>1311</v>
      </c>
      <c r="Y1149" s="23">
        <v>1120001</v>
      </c>
      <c r="Z1149" s="23">
        <v>225000</v>
      </c>
      <c r="AA1149" s="27" t="str">
        <f>IF($E1149=2,INDEX(Sheet2!Q:Q,MATCH($C1149,Sheet2!$A:$A,0)),IF(OR(N1149=3,N1149=8,N1149=13,,N1149=38),INDEX(Sheet2!$AC:$AC,MATCH($N1149,Sheet2!$AA:$AA,0))&amp;O1149,INDEX(Sheet2!$AC:$AC,MATCH($N1149,Sheet2!$AA:$AA,0))&amp;(O1149/10)&amp;"%"))</f>
        <v>觉醒后基础生命上限增加480</v>
      </c>
    </row>
    <row r="1150" spans="1:27">
      <c r="A1150" s="23" t="s">
        <v>53</v>
      </c>
      <c r="B1150" s="23">
        <f t="shared" si="63"/>
        <v>5025</v>
      </c>
      <c r="C1150" s="3">
        <v>50</v>
      </c>
      <c r="D1150" s="3">
        <v>25</v>
      </c>
      <c r="E1150" s="3">
        <f t="shared" si="64"/>
        <v>1</v>
      </c>
      <c r="F1150" s="3">
        <f>IF(AND($D1150=1,$E1150=1),VLOOKUP($C1150,Sheet2!$A:$J,3,0),IF($E1150=2,INDEX(Sheet2!G:G,MATCH($C1150,Sheet2!$A:$A,0)+2),F1149))</f>
        <v>5001</v>
      </c>
      <c r="G1150" s="3">
        <f>IF(AND($D1150=1,$E1150=1),VLOOKUP($C1150,Sheet2!$A:$J,4,0),IF($E1150=2,INDEX(Sheet2!H:H,MATCH($C1150,Sheet2!$A:$A,0)+2),G1149))</f>
        <v>5009</v>
      </c>
      <c r="H1150" s="3">
        <f>IF(AND($D1150=1,$E1150=1),VLOOKUP($C1150,Sheet2!$A:$J,5,0),IF($E1150=2,INDEX(Sheet2!I:I,MATCH($C1150,Sheet2!$A:$A,0)+2),H1149))</f>
        <v>5008</v>
      </c>
      <c r="I1150" s="3">
        <f>IF(AND($D1150=1,$E1150=1),VLOOKUP($C1150,Sheet2!$A:$J,6,0),IF($E1150=2,INDEX(Sheet2!J:J,MATCH($C1150,Sheet2!$A:$A,0)+2),I1149))</f>
        <v>5007</v>
      </c>
      <c r="K1150" s="31">
        <v>0</v>
      </c>
      <c r="L1150" s="31">
        <v>0</v>
      </c>
      <c r="M1150" s="31">
        <v>0</v>
      </c>
      <c r="N1150" s="27">
        <f>VLOOKUP(B1150,Sheet5!$D:$G,3,0)</f>
        <v>13</v>
      </c>
      <c r="O1150" s="27">
        <f>VLOOKUP(B1150,Sheet5!$D:$G,4,0)</f>
        <v>104</v>
      </c>
      <c r="P1150" s="27" t="s">
        <v>57</v>
      </c>
      <c r="Q1150" s="27">
        <f>IFERROR(VLOOKUP(R1150,Sheet2!V:X,3,FALSE),VLOOKUP(B1150,Sheet5!D:H,5,0))</f>
        <v>340020004</v>
      </c>
      <c r="R1150" s="27" t="str">
        <f>IF(E1150=2,INDEX(Sheet2!P:P,MATCH(C1150,Sheet2!A:A,0)),INDEX(Sheet2!AB:AB,MATCH(N1150,Sheet2!AA:AA,0)))</f>
        <v>防御强化</v>
      </c>
      <c r="S1150" s="27" t="str">
        <f>IF($E1150=2,INDEX(Sheet2!Q:Q,MATCH($C1150,Sheet2!$A:$A,0)),IF(OR(N1150=3,N1150=8,N1150=13,,N1150=38),INDEX(Sheet2!$AC:$AC,MATCH($N1150,Sheet2!$AA:$AA,0))&amp;O1150,INDEX(Sheet2!$AC:$AC,MATCH($N1150,Sheet2!$AA:$AA,0))&amp;(O1150/10)&amp;"%"))</f>
        <v>觉醒后基础防御力增加104</v>
      </c>
      <c r="T1150" s="3" t="str">
        <f>INDEX(Sheet6!G:G,MATCH(B1150,Sheet6!A:A,0))</f>
        <v>1210007,20|1430002,36</v>
      </c>
      <c r="U1150" s="3">
        <v>1120001</v>
      </c>
      <c r="V1150" s="3">
        <f>INDEX(Sheet6!H:H,MATCH(B1150,Sheet6!A:A,0))</f>
        <v>67250</v>
      </c>
      <c r="W1150" s="23">
        <v>0</v>
      </c>
      <c r="X1150" s="3" t="s">
        <v>1312</v>
      </c>
      <c r="Y1150" s="23">
        <v>1120001</v>
      </c>
      <c r="Z1150" s="23">
        <v>337000</v>
      </c>
      <c r="AA1150" s="27" t="str">
        <f>IF($E1150=2,INDEX(Sheet2!Q:Q,MATCH($C1150,Sheet2!$A:$A,0)),IF(OR(N1150=3,N1150=8,N1150=13,,N1150=38),INDEX(Sheet2!$AC:$AC,MATCH($N1150,Sheet2!$AA:$AA,0))&amp;O1150,INDEX(Sheet2!$AC:$AC,MATCH($N1150,Sheet2!$AA:$AA,0))&amp;(O1150/10)&amp;"%"))</f>
        <v>觉醒后基础防御力增加104</v>
      </c>
    </row>
    <row r="1151" spans="1:27">
      <c r="A1151" s="23" t="s">
        <v>53</v>
      </c>
      <c r="B1151" s="23">
        <f t="shared" si="63"/>
        <v>5026</v>
      </c>
      <c r="C1151" s="3">
        <v>50</v>
      </c>
      <c r="D1151" s="3">
        <v>26</v>
      </c>
      <c r="E1151" s="3">
        <f t="shared" si="64"/>
        <v>1</v>
      </c>
      <c r="F1151" s="3">
        <f>IF(AND($D1151=1,$E1151=1),VLOOKUP($C1151,Sheet2!$A:$J,3,0),IF($E1151=2,INDEX(Sheet2!G:G,MATCH($C1151,Sheet2!$A:$A,0)+2),F1150))</f>
        <v>5001</v>
      </c>
      <c r="G1151" s="3">
        <f>IF(AND($D1151=1,$E1151=1),VLOOKUP($C1151,Sheet2!$A:$J,4,0),IF($E1151=2,INDEX(Sheet2!H:H,MATCH($C1151,Sheet2!$A:$A,0)+2),G1150))</f>
        <v>5009</v>
      </c>
      <c r="H1151" s="3">
        <f>IF(AND($D1151=1,$E1151=1),VLOOKUP($C1151,Sheet2!$A:$J,5,0),IF($E1151=2,INDEX(Sheet2!I:I,MATCH($C1151,Sheet2!$A:$A,0)+2),H1150))</f>
        <v>5008</v>
      </c>
      <c r="I1151" s="3">
        <f>IF(AND($D1151=1,$E1151=1),VLOOKUP($C1151,Sheet2!$A:$J,6,0),IF($E1151=2,INDEX(Sheet2!J:J,MATCH($C1151,Sheet2!$A:$A,0)+2),I1150))</f>
        <v>5007</v>
      </c>
      <c r="K1151" s="31">
        <v>0</v>
      </c>
      <c r="L1151" s="31">
        <v>0</v>
      </c>
      <c r="M1151" s="31">
        <v>0</v>
      </c>
      <c r="N1151" s="27">
        <f>VLOOKUP(B1151,Sheet5!$D:$G,3,0)</f>
        <v>3</v>
      </c>
      <c r="O1151" s="27">
        <f>VLOOKUP(B1151,Sheet5!$D:$G,4,0)</f>
        <v>960</v>
      </c>
      <c r="P1151" s="27" t="s">
        <v>58</v>
      </c>
      <c r="Q1151" s="27">
        <f>IFERROR(VLOOKUP(R1151,Sheet2!V:X,3,FALSE),VLOOKUP(B1151,Sheet5!D:H,5,0))</f>
        <v>340020010</v>
      </c>
      <c r="R1151" s="27" t="str">
        <f>IF(E1151=2,INDEX(Sheet2!P:P,MATCH(C1151,Sheet2!A:A,0)),INDEX(Sheet2!AB:AB,MATCH(N1151,Sheet2!AA:AA,0)))</f>
        <v>生命强化</v>
      </c>
      <c r="S1151" s="27" t="str">
        <f>IF($E1151=2,INDEX(Sheet2!Q:Q,MATCH($C1151,Sheet2!$A:$A,0)),IF(OR(N1151=3,N1151=8,N1151=13,,N1151=38),INDEX(Sheet2!$AC:$AC,MATCH($N1151,Sheet2!$AA:$AA,0))&amp;O1151,INDEX(Sheet2!$AC:$AC,MATCH($N1151,Sheet2!$AA:$AA,0))&amp;(O1151/10)&amp;"%"))</f>
        <v>觉醒后基础生命上限增加960</v>
      </c>
      <c r="T1151" s="3" t="str">
        <f>INDEX(Sheet6!G:G,MATCH(B1151,Sheet6!A:A,0))</f>
        <v>1210007,27|1430002,45</v>
      </c>
      <c r="U1151" s="3">
        <v>1120001</v>
      </c>
      <c r="V1151" s="3">
        <f>INDEX(Sheet6!H:H,MATCH(B1151,Sheet6!A:A,0))</f>
        <v>94000</v>
      </c>
      <c r="W1151" s="23">
        <v>0</v>
      </c>
      <c r="X1151" s="3" t="s">
        <v>1313</v>
      </c>
      <c r="Y1151" s="23">
        <v>1120001</v>
      </c>
      <c r="Z1151" s="23">
        <v>471000</v>
      </c>
      <c r="AA1151" s="27" t="str">
        <f>IF($E1151=2,INDEX(Sheet2!Q:Q,MATCH($C1151,Sheet2!$A:$A,0)),IF(OR(N1151=3,N1151=8,N1151=13,,N1151=38),INDEX(Sheet2!$AC:$AC,MATCH($N1151,Sheet2!$AA:$AA,0))&amp;O1151,INDEX(Sheet2!$AC:$AC,MATCH($N1151,Sheet2!$AA:$AA,0))&amp;(O1151/10)&amp;"%"))</f>
        <v>觉醒后基础生命上限增加960</v>
      </c>
    </row>
    <row r="1152" spans="1:27">
      <c r="A1152" s="23" t="s">
        <v>53</v>
      </c>
      <c r="B1152" s="23">
        <f t="shared" si="63"/>
        <v>5027</v>
      </c>
      <c r="C1152" s="3">
        <v>50</v>
      </c>
      <c r="D1152" s="3">
        <v>27</v>
      </c>
      <c r="E1152" s="3">
        <f t="shared" si="64"/>
        <v>1</v>
      </c>
      <c r="F1152" s="3">
        <f>IF(AND($D1152=1,$E1152=1),VLOOKUP($C1152,Sheet2!$A:$J,3,0),IF($E1152=2,INDEX(Sheet2!G:G,MATCH($C1152,Sheet2!$A:$A,0)+2),F1151))</f>
        <v>5001</v>
      </c>
      <c r="G1152" s="3">
        <f>IF(AND($D1152=1,$E1152=1),VLOOKUP($C1152,Sheet2!$A:$J,4,0),IF($E1152=2,INDEX(Sheet2!H:H,MATCH($C1152,Sheet2!$A:$A,0)+2),G1151))</f>
        <v>5009</v>
      </c>
      <c r="H1152" s="3">
        <f>IF(AND($D1152=1,$E1152=1),VLOOKUP($C1152,Sheet2!$A:$J,5,0),IF($E1152=2,INDEX(Sheet2!I:I,MATCH($C1152,Sheet2!$A:$A,0)+2),H1151))</f>
        <v>5008</v>
      </c>
      <c r="I1152" s="3">
        <f>IF(AND($D1152=1,$E1152=1),VLOOKUP($C1152,Sheet2!$A:$J,6,0),IF($E1152=2,INDEX(Sheet2!J:J,MATCH($C1152,Sheet2!$A:$A,0)+2),I1151))</f>
        <v>5007</v>
      </c>
      <c r="K1152" s="31">
        <v>0</v>
      </c>
      <c r="L1152" s="31">
        <v>0</v>
      </c>
      <c r="M1152" s="31">
        <v>0</v>
      </c>
      <c r="N1152" s="27">
        <f>VLOOKUP(B1152,Sheet5!$D:$G,3,0)</f>
        <v>8</v>
      </c>
      <c r="O1152" s="27">
        <f>VLOOKUP(B1152,Sheet5!$D:$G,4,0)</f>
        <v>160</v>
      </c>
      <c r="P1152" s="27" t="s">
        <v>59</v>
      </c>
      <c r="Q1152" s="27">
        <f>IFERROR(VLOOKUP(R1152,Sheet2!V:X,3,FALSE),VLOOKUP(B1152,Sheet5!D:H,5,0))</f>
        <v>340020007</v>
      </c>
      <c r="R1152" s="27" t="str">
        <f>IF(E1152=2,INDEX(Sheet2!P:P,MATCH(C1152,Sheet2!A:A,0)),INDEX(Sheet2!AB:AB,MATCH(N1152,Sheet2!AA:AA,0)))</f>
        <v>攻击强化</v>
      </c>
      <c r="S1152" s="27" t="str">
        <f>IF($E1152=2,INDEX(Sheet2!Q:Q,MATCH($C1152,Sheet2!$A:$A,0)),IF(OR(N1152=3,N1152=8,N1152=13,,N1152=38),INDEX(Sheet2!$AC:$AC,MATCH($N1152,Sheet2!$AA:$AA,0))&amp;O1152,INDEX(Sheet2!$AC:$AC,MATCH($N1152,Sheet2!$AA:$AA,0))&amp;(O1152/10)&amp;"%"))</f>
        <v>觉醒后基础攻击力增加160</v>
      </c>
      <c r="T1152" s="3" t="str">
        <f>INDEX(Sheet6!G:G,MATCH(B1152,Sheet6!A:A,0))</f>
        <v>1210007,30|1430002,54</v>
      </c>
      <c r="U1152" s="3">
        <v>1120001</v>
      </c>
      <c r="V1152" s="3">
        <f>INDEX(Sheet6!H:H,MATCH(B1152,Sheet6!A:A,0))</f>
        <v>129000</v>
      </c>
      <c r="W1152" s="23">
        <v>0</v>
      </c>
      <c r="X1152" s="3" t="s">
        <v>1314</v>
      </c>
      <c r="Y1152" s="23">
        <v>1120001</v>
      </c>
      <c r="Z1152" s="23">
        <v>645000</v>
      </c>
      <c r="AA1152" s="27" t="str">
        <f>IF($E1152=2,INDEX(Sheet2!Q:Q,MATCH($C1152,Sheet2!$A:$A,0)),IF(OR(N1152=3,N1152=8,N1152=13,,N1152=38),INDEX(Sheet2!$AC:$AC,MATCH($N1152,Sheet2!$AA:$AA,0))&amp;O1152,INDEX(Sheet2!$AC:$AC,MATCH($N1152,Sheet2!$AA:$AA,0))&amp;(O1152/10)&amp;"%"))</f>
        <v>觉醒后基础攻击力增加160</v>
      </c>
    </row>
    <row r="1153" spans="1:27">
      <c r="A1153" s="23" t="s">
        <v>53</v>
      </c>
      <c r="B1153" s="23">
        <f t="shared" si="63"/>
        <v>5028</v>
      </c>
      <c r="C1153" s="3">
        <v>50</v>
      </c>
      <c r="D1153" s="3">
        <v>28</v>
      </c>
      <c r="E1153" s="3">
        <f t="shared" si="64"/>
        <v>2</v>
      </c>
      <c r="F1153" s="3">
        <f>IF(AND($D1153=1,$E1153=1),VLOOKUP($C1153,Sheet2!$A:$J,3,0),IF($E1153=2,INDEX(Sheet2!G:G,MATCH($C1153,Sheet2!$A:$A,0)+3),F1152))</f>
        <v>5001</v>
      </c>
      <c r="G1153" s="3">
        <f>IF(AND($D1153=1,$E1153=1),VLOOKUP($C1153,Sheet2!$A:$J,4,0),IF($E1153=2,INDEX(Sheet2!H:H,MATCH($C1153,Sheet2!$A:$A,0)+3),G1152))</f>
        <v>5009</v>
      </c>
      <c r="H1153" s="3">
        <f>IF(AND($D1153=1,$E1153=1),VLOOKUP($C1153,Sheet2!$A:$J,5,0),IF($E1153=2,INDEX(Sheet2!I:I,MATCH($C1153,Sheet2!$A:$A,0)+3),H1152))</f>
        <v>5008</v>
      </c>
      <c r="I1153" s="3">
        <f>IF(AND($D1153=1,$E1153=1),VLOOKUP($C1153,Sheet2!$A:$J,6,0),IF($E1153=2,INDEX(Sheet2!J:J,MATCH($C1153,Sheet2!$A:$A,0)+3),I1152))</f>
        <v>5010</v>
      </c>
      <c r="K1153" s="31">
        <v>0</v>
      </c>
      <c r="L1153" s="31">
        <v>0</v>
      </c>
      <c r="M1153" s="31">
        <v>0</v>
      </c>
      <c r="N1153" s="27">
        <f>VLOOKUP(B1153,Sheet5!$D:$G,3,0)</f>
        <v>0</v>
      </c>
      <c r="O1153" s="27">
        <f>VLOOKUP(B1153,Sheet5!$D:$G,4,0)</f>
        <v>0</v>
      </c>
      <c r="P1153" s="27" t="s">
        <v>60</v>
      </c>
      <c r="Q1153" s="27">
        <f>IFERROR(VLOOKUP(R1153,Sheet2!V:X,3,FALSE),VLOOKUP(B1153,Sheet5!D:H,5,0))</f>
        <v>311005004</v>
      </c>
      <c r="R1153" s="27" t="str">
        <f>IF(E1153=2,INDEX(Sheet2!P:P,MATCH(C1153,Sheet2!A:A,0)+3),INDEX(Sheet2!AB:AB,MATCH(N1153,Sheet2!AA:AA,0)))</f>
        <v>焚烧炮（通常）</v>
      </c>
      <c r="S1153" s="27" t="s">
        <v>2386</v>
      </c>
      <c r="T1153" s="3" t="str">
        <f>INDEX(Sheet6!G:G,MATCH(B1153,Sheet6!A:A,0))</f>
        <v>1430004,9</v>
      </c>
      <c r="U1153" s="3">
        <v>1120001</v>
      </c>
      <c r="V1153" s="3">
        <f>INDEX(Sheet6!H:H,MATCH(B1153,Sheet6!A:A,0))</f>
        <v>174000</v>
      </c>
      <c r="W1153" s="23">
        <v>0</v>
      </c>
      <c r="X1153" s="3" t="s">
        <v>1315</v>
      </c>
      <c r="Y1153" s="23">
        <v>1120001</v>
      </c>
      <c r="Z1153" s="23">
        <v>870000</v>
      </c>
      <c r="AA1153" s="27" t="str">
        <f>IF($E1153=2,INDEX(Sheet2!Q:Q,MATCH($C1153,Sheet2!$A:$A,0)+3),IF(OR(N1153=3,N1153=8,N1153=13,,N1153=38),INDEX(Sheet2!$AC:$AC,MATCH($N1153,Sheet2!$AA:$AA,0))&amp;O1153,INDEX(Sheet2!$AC:$AC,MATCH($N1153,Sheet2!$AA:$AA,0))&amp;(O1153/10)&amp;"%"))</f>
        <v>使用大范围的焚烧炮对全体敌人造成攻击力&lt;color=#e56000&gt;150%&lt;/color&gt;加额外&lt;color=#e56000&gt;40&lt;/color&gt;的伤害。</v>
      </c>
    </row>
    <row r="1154" spans="1:27">
      <c r="A1154" s="23" t="s">
        <v>53</v>
      </c>
      <c r="B1154" s="23">
        <f t="shared" si="55"/>
        <v>5101</v>
      </c>
      <c r="C1154" s="3">
        <v>51</v>
      </c>
      <c r="D1154" s="3">
        <v>1</v>
      </c>
      <c r="E1154" s="3">
        <f t="shared" si="64"/>
        <v>1</v>
      </c>
      <c r="F1154" s="3">
        <f>IF(AND($D1154=1,$E1154=1),VLOOKUP($C1154,Sheet2!$A:$J,3,0),IF($E1154=2,INDEX(Sheet2!G:G,MATCH($C1154,Sheet2!$A:$A,0)),F1153))</f>
        <v>5101</v>
      </c>
      <c r="G1154" s="3">
        <f>IF(AND($D1154=1,$E1154=1),VLOOKUP($C1154,Sheet2!$A:$J,4,0),IF($E1154=2,INDEX(Sheet2!H:H,MATCH($C1154,Sheet2!$A:$A,0)),G1153))</f>
        <v>0</v>
      </c>
      <c r="H1154" s="3">
        <f>IF(AND($D1154=1,$E1154=1),VLOOKUP($C1154,Sheet2!$A:$J,5,0),IF($E1154=2,INDEX(Sheet2!I:I,MATCH($C1154,Sheet2!$A:$A,0)),H1153))</f>
        <v>0</v>
      </c>
      <c r="I1154" s="3">
        <f>IF(AND($D1154=1,$E1154=1),VLOOKUP($C1154,Sheet2!$A:$J,6,0),IF($E1154=2,INDEX(Sheet2!J:J,MATCH($C1154,Sheet2!$A:$A,0)),I1153))</f>
        <v>0</v>
      </c>
      <c r="K1154" s="31">
        <v>0</v>
      </c>
      <c r="L1154" s="31">
        <v>0</v>
      </c>
      <c r="M1154" s="31">
        <v>0</v>
      </c>
      <c r="N1154" s="27">
        <f>VLOOKUP(B1154,Sheet5!$D:$G,3,0)</f>
        <v>8</v>
      </c>
      <c r="O1154" s="27">
        <f>VLOOKUP(B1154,Sheet5!$D:$G,4,0)</f>
        <v>52</v>
      </c>
      <c r="P1154" s="27" t="s">
        <v>54</v>
      </c>
      <c r="Q1154" s="27">
        <f>IFERROR(VLOOKUP(R1154,Sheet2!V:X,3,FALSE),VLOOKUP(B1154,Sheet5!D:H,5,0))</f>
        <v>340020006</v>
      </c>
      <c r="R1154" s="27" t="str">
        <f>IF($E1154=2,INDEX(Sheet2!P:P,MATCH($C1154,Sheet2!$A:$A,0)),INDEX(Sheet2!$AB:$AB,MATCH($N1154,Sheet2!$AA:$AA,0)))</f>
        <v>攻击强化</v>
      </c>
      <c r="S1154" s="27" t="str">
        <f>IF($E1154=2,INDEX(Sheet2!Q:Q,MATCH($C1154,Sheet2!$A:$A,0)),IF(OR(N1154=3,N1154=8,N1154=13,,N1154=38),INDEX(Sheet2!$AC:$AC,MATCH($N1154,Sheet2!$AA:$AA,0))&amp;O1154,INDEX(Sheet2!$AC:$AC,MATCH($N1154,Sheet2!$AA:$AA,0))&amp;(O1154/10)&amp;"%"))</f>
        <v>觉醒后基础攻击力增加52</v>
      </c>
      <c r="T1154" s="3" t="str">
        <f>INDEX(Sheet6!G:G,MATCH(B1154,Sheet6!A:A,0))</f>
        <v>1210003,16</v>
      </c>
      <c r="U1154" s="3">
        <v>1120001</v>
      </c>
      <c r="V1154" s="3">
        <f>INDEX(Sheet6!H:H,MATCH(B1154,Sheet6!A:A,0))</f>
        <v>6600</v>
      </c>
      <c r="W1154" s="23">
        <v>0</v>
      </c>
      <c r="X1154" s="3" t="str">
        <f>VLOOKUP(B1154,Sheet4!A:N,14,FALSE)</f>
        <v>1210001,4|1210002,4|1210003,8</v>
      </c>
      <c r="Y1154" s="23">
        <v>1120001</v>
      </c>
      <c r="Z1154" s="23">
        <f t="shared" si="57"/>
        <v>66000</v>
      </c>
      <c r="AA1154" s="27" t="str">
        <f>IF($E1154=2,INDEX(Sheet2!Q:Q,MATCH($C1154,Sheet2!$A:$A,0)),IF(OR(N1154=3,N1154=8,N1154=13,,N1154=38),INDEX(Sheet2!$AC:$AC,MATCH($N1154,Sheet2!$AA:$AA,0))&amp;O1154,INDEX(Sheet2!$AC:$AC,MATCH($N1154,Sheet2!$AA:$AA,0))&amp;(O1154/10)&amp;"%"))</f>
        <v>觉醒后基础攻击力增加52</v>
      </c>
    </row>
    <row r="1155" spans="1:27">
      <c r="A1155" s="23" t="s">
        <v>53</v>
      </c>
      <c r="B1155" s="23">
        <f t="shared" si="55"/>
        <v>5102</v>
      </c>
      <c r="C1155" s="3">
        <v>51</v>
      </c>
      <c r="D1155" s="3">
        <v>2</v>
      </c>
      <c r="E1155" s="3">
        <f t="shared" si="64"/>
        <v>1</v>
      </c>
      <c r="F1155" s="3">
        <f>IF(AND($D1155=1,$E1155=1),VLOOKUP($C1155,Sheet2!$A:$J,3,0),IF($E1155=2,INDEX(Sheet2!G:G,MATCH($C1155,Sheet2!$A:$A,0)),F1154))</f>
        <v>5101</v>
      </c>
      <c r="G1155" s="3">
        <f>IF(AND($D1155=1,$E1155=1),VLOOKUP($C1155,Sheet2!$A:$J,4,0),IF($E1155=2,INDEX(Sheet2!H:H,MATCH($C1155,Sheet2!$A:$A,0)),G1154))</f>
        <v>0</v>
      </c>
      <c r="H1155" s="3">
        <f>IF(AND($D1155=1,$E1155=1),VLOOKUP($C1155,Sheet2!$A:$J,5,0),IF($E1155=2,INDEX(Sheet2!I:I,MATCH($C1155,Sheet2!$A:$A,0)),H1154))</f>
        <v>0</v>
      </c>
      <c r="I1155" s="3">
        <f>IF(AND($D1155=1,$E1155=1),VLOOKUP($C1155,Sheet2!$A:$J,6,0),IF($E1155=2,INDEX(Sheet2!J:J,MATCH($C1155,Sheet2!$A:$A,0)),I1154))</f>
        <v>0</v>
      </c>
      <c r="K1155" s="31">
        <v>0</v>
      </c>
      <c r="L1155" s="31">
        <v>0</v>
      </c>
      <c r="M1155" s="31">
        <v>0</v>
      </c>
      <c r="N1155" s="27">
        <f>VLOOKUP(B1155,Sheet5!$D:$G,3,0)</f>
        <v>3</v>
      </c>
      <c r="O1155" s="27">
        <f>VLOOKUP(B1155,Sheet5!$D:$G,4,0)</f>
        <v>308</v>
      </c>
      <c r="P1155" s="27" t="s">
        <v>55</v>
      </c>
      <c r="Q1155" s="27">
        <f>IFERROR(VLOOKUP(R1155,Sheet2!V:X,3,FALSE),VLOOKUP(B1155,Sheet5!D:H,5,0))</f>
        <v>340020009</v>
      </c>
      <c r="R1155" s="27" t="str">
        <f>IF(E1155=2,INDEX(Sheet2!P:P,MATCH(C1155,Sheet2!A:A,0)),INDEX(Sheet2!AB:AB,MATCH(N1155,Sheet2!AA:AA,0)))</f>
        <v>生命强化</v>
      </c>
      <c r="S1155" s="27" t="str">
        <f>IF($E1155=2,INDEX(Sheet2!Q:Q,MATCH($C1155,Sheet2!$A:$A,0)),IF(OR(N1155=3,N1155=8,N1155=13,,N1155=38),INDEX(Sheet2!$AC:$AC,MATCH($N1155,Sheet2!$AA:$AA,0))&amp;O1155,INDEX(Sheet2!$AC:$AC,MATCH($N1155,Sheet2!$AA:$AA,0))&amp;(O1155/10)&amp;"%"))</f>
        <v>觉醒后基础生命上限增加308</v>
      </c>
      <c r="T1155" s="3" t="str">
        <f>INDEX(Sheet6!G:G,MATCH(B1155,Sheet6!A:A,0))</f>
        <v>1210003,24</v>
      </c>
      <c r="U1155" s="3">
        <v>1120001</v>
      </c>
      <c r="V1155" s="3">
        <f>INDEX(Sheet6!H:H,MATCH(B1155,Sheet6!A:A,0))</f>
        <v>7600</v>
      </c>
      <c r="W1155" s="23">
        <v>0</v>
      </c>
      <c r="X1155" s="3" t="str">
        <f>VLOOKUP(B1155,Sheet4!A:N,14,FALSE)</f>
        <v>1210001,10|1210002,10|1210003,20</v>
      </c>
      <c r="Y1155" s="23">
        <v>1120001</v>
      </c>
      <c r="Z1155" s="23">
        <f t="shared" si="57"/>
        <v>76000</v>
      </c>
      <c r="AA1155" s="27" t="str">
        <f>IF($E1155=2,INDEX(Sheet2!Q:Q,MATCH($C1155,Sheet2!$A:$A,0)),IF(OR(N1155=3,N1155=8,N1155=13,,N1155=38),INDEX(Sheet2!$AC:$AC,MATCH($N1155,Sheet2!$AA:$AA,0))&amp;O1155,INDEX(Sheet2!$AC:$AC,MATCH($N1155,Sheet2!$AA:$AA,0))&amp;(O1155/10)&amp;"%"))</f>
        <v>觉醒后基础生命上限增加308</v>
      </c>
    </row>
    <row r="1156" spans="1:27">
      <c r="A1156" s="23" t="s">
        <v>53</v>
      </c>
      <c r="B1156" s="23">
        <f t="shared" si="55"/>
        <v>5103</v>
      </c>
      <c r="C1156" s="3">
        <v>51</v>
      </c>
      <c r="D1156" s="3">
        <v>3</v>
      </c>
      <c r="E1156" s="3">
        <f t="shared" si="64"/>
        <v>1</v>
      </c>
      <c r="F1156" s="3">
        <f>IF(AND($D1156=1,$E1156=1),VLOOKUP($C1156,Sheet2!$A:$J,3,0),IF($E1156=2,INDEX(Sheet2!G:G,MATCH($C1156,Sheet2!$A:$A,0)),F1155))</f>
        <v>5101</v>
      </c>
      <c r="G1156" s="3">
        <f>IF(AND($D1156=1,$E1156=1),VLOOKUP($C1156,Sheet2!$A:$J,4,0),IF($E1156=2,INDEX(Sheet2!H:H,MATCH($C1156,Sheet2!$A:$A,0)),G1155))</f>
        <v>0</v>
      </c>
      <c r="H1156" s="3">
        <f>IF(AND($D1156=1,$E1156=1),VLOOKUP($C1156,Sheet2!$A:$J,5,0),IF($E1156=2,INDEX(Sheet2!I:I,MATCH($C1156,Sheet2!$A:$A,0)),H1155))</f>
        <v>0</v>
      </c>
      <c r="I1156" s="3">
        <f>IF(AND($D1156=1,$E1156=1),VLOOKUP($C1156,Sheet2!$A:$J,6,0),IF($E1156=2,INDEX(Sheet2!J:J,MATCH($C1156,Sheet2!$A:$A,0)),I1155))</f>
        <v>0</v>
      </c>
      <c r="K1156" s="31">
        <v>0</v>
      </c>
      <c r="L1156" s="31">
        <v>0</v>
      </c>
      <c r="M1156" s="31">
        <v>0</v>
      </c>
      <c r="N1156" s="27">
        <f>VLOOKUP(B1156,Sheet5!$D:$G,3,0)</f>
        <v>38</v>
      </c>
      <c r="O1156" s="27">
        <f>VLOOKUP(B1156,Sheet5!$D:$G,4,0)</f>
        <v>8</v>
      </c>
      <c r="P1156" s="27" t="s">
        <v>56</v>
      </c>
      <c r="Q1156" s="27">
        <f>IFERROR(VLOOKUP(R1156,Sheet2!V:X,3,FALSE),VLOOKUP(B1156,Sheet5!D:H,5,0))</f>
        <v>340020011</v>
      </c>
      <c r="R1156" s="27" t="str">
        <f>IF(E1156=2,INDEX(Sheet2!P:P,MATCH(C1156,Sheet2!A:A,0)),INDEX(Sheet2!AB:AB,MATCH(N1156,Sheet2!AA:AA,0)))</f>
        <v>速度强化</v>
      </c>
      <c r="S1156" s="27" t="str">
        <f>IF($E1156=2,INDEX(Sheet2!Q:Q,MATCH($C1156,Sheet2!$A:$A,0)),IF(OR(N1156=3,N1156=8,N1156=13,,N1156=38),INDEX(Sheet2!$AC:$AC,MATCH($N1156,Sheet2!$AA:$AA,0))&amp;O1156,INDEX(Sheet2!$AC:$AC,MATCH($N1156,Sheet2!$AA:$AA,0))&amp;(O1156/10)&amp;"%"))</f>
        <v>觉醒后基础速度增加8</v>
      </c>
      <c r="T1156" s="3" t="str">
        <f>INDEX(Sheet6!G:G,MATCH(B1156,Sheet6!A:A,0))</f>
        <v>1210003,28</v>
      </c>
      <c r="U1156" s="3">
        <v>1120001</v>
      </c>
      <c r="V1156" s="3">
        <f>INDEX(Sheet6!H:H,MATCH(B1156,Sheet6!A:A,0))</f>
        <v>11500</v>
      </c>
      <c r="W1156" s="23">
        <v>0</v>
      </c>
      <c r="X1156" s="3" t="str">
        <f>VLOOKUP(B1156,Sheet4!A:N,14,FALSE)</f>
        <v>1210001,18|1210002,18|1210003,36</v>
      </c>
      <c r="Y1156" s="23">
        <v>1120001</v>
      </c>
      <c r="Z1156" s="23">
        <f t="shared" si="57"/>
        <v>115000</v>
      </c>
      <c r="AA1156" s="27" t="str">
        <f>IF($E1156=2,INDEX(Sheet2!Q:Q,MATCH($C1156,Sheet2!$A:$A,0)),IF(OR(N1156=3,N1156=8,N1156=13,,N1156=38),INDEX(Sheet2!$AC:$AC,MATCH($N1156,Sheet2!$AA:$AA,0))&amp;O1156,INDEX(Sheet2!$AC:$AC,MATCH($N1156,Sheet2!$AA:$AA,0))&amp;(O1156/10)&amp;"%"))</f>
        <v>觉醒后基础速度增加8</v>
      </c>
    </row>
    <row r="1157" spans="1:27">
      <c r="A1157" s="23" t="s">
        <v>53</v>
      </c>
      <c r="B1157" s="23">
        <f t="shared" si="55"/>
        <v>5104</v>
      </c>
      <c r="C1157" s="3">
        <v>51</v>
      </c>
      <c r="D1157" s="3">
        <v>4</v>
      </c>
      <c r="E1157" s="3">
        <f t="shared" si="64"/>
        <v>1</v>
      </c>
      <c r="F1157" s="3">
        <f>IF(AND($D1157=1,$E1157=1),VLOOKUP($C1157,Sheet2!$A:$J,3,0),IF($E1157=2,INDEX(Sheet2!G:G,MATCH($C1157,Sheet2!$A:$A,0)),F1156))</f>
        <v>5101</v>
      </c>
      <c r="G1157" s="3">
        <f>IF(AND($D1157=1,$E1157=1),VLOOKUP($C1157,Sheet2!$A:$J,4,0),IF($E1157=2,INDEX(Sheet2!H:H,MATCH($C1157,Sheet2!$A:$A,0)),G1156))</f>
        <v>0</v>
      </c>
      <c r="H1157" s="3">
        <f>IF(AND($D1157=1,$E1157=1),VLOOKUP($C1157,Sheet2!$A:$J,5,0),IF($E1157=2,INDEX(Sheet2!I:I,MATCH($C1157,Sheet2!$A:$A,0)),H1156))</f>
        <v>0</v>
      </c>
      <c r="I1157" s="3">
        <f>IF(AND($D1157=1,$E1157=1),VLOOKUP($C1157,Sheet2!$A:$J,6,0),IF($E1157=2,INDEX(Sheet2!J:J,MATCH($C1157,Sheet2!$A:$A,0)),I1156))</f>
        <v>0</v>
      </c>
      <c r="K1157" s="31">
        <v>0</v>
      </c>
      <c r="L1157" s="31">
        <v>0</v>
      </c>
      <c r="M1157" s="31">
        <v>0</v>
      </c>
      <c r="N1157" s="27">
        <f>VLOOKUP(B1157,Sheet5!$D:$G,3,0)</f>
        <v>13</v>
      </c>
      <c r="O1157" s="27">
        <f>VLOOKUP(B1157,Sheet5!$D:$G,4,0)</f>
        <v>68</v>
      </c>
      <c r="P1157" s="27" t="s">
        <v>57</v>
      </c>
      <c r="Q1157" s="27">
        <f>IFERROR(VLOOKUP(R1157,Sheet2!V:X,3,FALSE),VLOOKUP(B1157,Sheet5!D:H,5,0))</f>
        <v>340020004</v>
      </c>
      <c r="R1157" s="27" t="str">
        <f>IF(E1157=2,INDEX(Sheet2!P:P,MATCH(C1157,Sheet2!A:A,0)),INDEX(Sheet2!AB:AB,MATCH(N1157,Sheet2!AA:AA,0)))</f>
        <v>防御强化</v>
      </c>
      <c r="S1157" s="27" t="str">
        <f>IF($E1157=2,INDEX(Sheet2!Q:Q,MATCH($C1157,Sheet2!$A:$A,0)),IF(OR(N1157=3,N1157=8,N1157=13,,N1157=38),INDEX(Sheet2!$AC:$AC,MATCH($N1157,Sheet2!$AA:$AA,0))&amp;O1157,INDEX(Sheet2!$AC:$AC,MATCH($N1157,Sheet2!$AA:$AA,0))&amp;(O1157/10)&amp;"%"))</f>
        <v>觉醒后基础防御力增加68</v>
      </c>
      <c r="T1157" s="3" t="str">
        <f>INDEX(Sheet6!G:G,MATCH(B1157,Sheet6!A:A,0))</f>
        <v>1210003,32</v>
      </c>
      <c r="U1157" s="3">
        <v>1120001</v>
      </c>
      <c r="V1157" s="3">
        <f>INDEX(Sheet6!H:H,MATCH(B1157,Sheet6!A:A,0))</f>
        <v>17200</v>
      </c>
      <c r="W1157" s="23">
        <v>0</v>
      </c>
      <c r="X1157" s="3" t="str">
        <f>VLOOKUP(B1157,Sheet4!A:N,14,FALSE)</f>
        <v>1210001,28|1210002,28|1210003,56</v>
      </c>
      <c r="Y1157" s="23">
        <v>1120001</v>
      </c>
      <c r="Z1157" s="23">
        <f t="shared" si="57"/>
        <v>172000</v>
      </c>
      <c r="AA1157" s="27" t="str">
        <f>IF($E1157=2,INDEX(Sheet2!Q:Q,MATCH($C1157,Sheet2!$A:$A,0)),IF(OR(N1157=3,N1157=8,N1157=13,,N1157=38),INDEX(Sheet2!$AC:$AC,MATCH($N1157,Sheet2!$AA:$AA,0))&amp;O1157,INDEX(Sheet2!$AC:$AC,MATCH($N1157,Sheet2!$AA:$AA,0))&amp;(O1157/10)&amp;"%"))</f>
        <v>觉醒后基础防御力增加68</v>
      </c>
    </row>
    <row r="1158" spans="1:27">
      <c r="A1158" s="23" t="s">
        <v>53</v>
      </c>
      <c r="B1158" s="23">
        <f t="shared" si="55"/>
        <v>5105</v>
      </c>
      <c r="C1158" s="3">
        <v>51</v>
      </c>
      <c r="D1158" s="3">
        <v>5</v>
      </c>
      <c r="E1158" s="3">
        <f t="shared" si="64"/>
        <v>1</v>
      </c>
      <c r="F1158" s="3">
        <f>IF(AND($D1158=1,$E1158=1),VLOOKUP($C1158,Sheet2!$A:$J,3,0),IF($E1158=2,INDEX(Sheet2!G:G,MATCH($C1158,Sheet2!$A:$A,0)),F1157))</f>
        <v>5101</v>
      </c>
      <c r="G1158" s="3">
        <f>IF(AND($D1158=1,$E1158=1),VLOOKUP($C1158,Sheet2!$A:$J,4,0),IF($E1158=2,INDEX(Sheet2!H:H,MATCH($C1158,Sheet2!$A:$A,0)),G1157))</f>
        <v>0</v>
      </c>
      <c r="H1158" s="3">
        <f>IF(AND($D1158=1,$E1158=1),VLOOKUP($C1158,Sheet2!$A:$J,5,0),IF($E1158=2,INDEX(Sheet2!I:I,MATCH($C1158,Sheet2!$A:$A,0)),H1157))</f>
        <v>0</v>
      </c>
      <c r="I1158" s="3">
        <f>IF(AND($D1158=1,$E1158=1),VLOOKUP($C1158,Sheet2!$A:$J,6,0),IF($E1158=2,INDEX(Sheet2!J:J,MATCH($C1158,Sheet2!$A:$A,0)),I1157))</f>
        <v>0</v>
      </c>
      <c r="K1158" s="31">
        <v>0</v>
      </c>
      <c r="L1158" s="31">
        <v>0</v>
      </c>
      <c r="M1158" s="31">
        <v>0</v>
      </c>
      <c r="N1158" s="27">
        <f>VLOOKUP(B1158,Sheet5!$D:$G,3,0)</f>
        <v>3</v>
      </c>
      <c r="O1158" s="27">
        <f>VLOOKUP(B1158,Sheet5!$D:$G,4,0)</f>
        <v>615</v>
      </c>
      <c r="P1158" s="27" t="s">
        <v>58</v>
      </c>
      <c r="Q1158" s="27">
        <f>IFERROR(VLOOKUP(R1158,Sheet2!V:X,3,FALSE),VLOOKUP(B1158,Sheet5!D:H,5,0))</f>
        <v>340020010</v>
      </c>
      <c r="R1158" s="27" t="str">
        <f>IF(E1158=2,INDEX(Sheet2!P:P,MATCH(C1158,Sheet2!A:A,0)),INDEX(Sheet2!AB:AB,MATCH(N1158,Sheet2!AA:AA,0)))</f>
        <v>生命强化</v>
      </c>
      <c r="S1158" s="27" t="str">
        <f>IF($E1158=2,INDEX(Sheet2!Q:Q,MATCH($C1158,Sheet2!$A:$A,0)),IF(OR(N1158=3,N1158=8,N1158=13,,N1158=38),INDEX(Sheet2!$AC:$AC,MATCH($N1158,Sheet2!$AA:$AA,0))&amp;O1158,INDEX(Sheet2!$AC:$AC,MATCH($N1158,Sheet2!$AA:$AA,0))&amp;(O1158/10)&amp;"%"))</f>
        <v>觉醒后基础生命上限增加615</v>
      </c>
      <c r="T1158" s="3" t="str">
        <f>INDEX(Sheet6!G:G,MATCH(B1158,Sheet6!A:A,0))</f>
        <v>1210006,16</v>
      </c>
      <c r="U1158" s="3">
        <v>1120001</v>
      </c>
      <c r="V1158" s="3">
        <f>INDEX(Sheet6!H:H,MATCH(B1158,Sheet6!A:A,0))</f>
        <v>24000</v>
      </c>
      <c r="W1158" s="23">
        <v>0</v>
      </c>
      <c r="X1158" s="3" t="str">
        <f>VLOOKUP(B1158,Sheet4!A:N,14,FALSE)</f>
        <v>1210001,40|1210002,40|1210003,80</v>
      </c>
      <c r="Y1158" s="23">
        <v>1120001</v>
      </c>
      <c r="Z1158" s="23">
        <f t="shared" si="57"/>
        <v>240000</v>
      </c>
      <c r="AA1158" s="27" t="str">
        <f>IF($E1158=2,INDEX(Sheet2!Q:Q,MATCH($C1158,Sheet2!$A:$A,0)),IF(OR(N1158=3,N1158=8,N1158=13,,N1158=38),INDEX(Sheet2!$AC:$AC,MATCH($N1158,Sheet2!$AA:$AA,0))&amp;O1158,INDEX(Sheet2!$AC:$AC,MATCH($N1158,Sheet2!$AA:$AA,0))&amp;(O1158/10)&amp;"%"))</f>
        <v>觉醒后基础生命上限增加615</v>
      </c>
    </row>
    <row r="1159" spans="1:27">
      <c r="A1159" s="23" t="s">
        <v>53</v>
      </c>
      <c r="B1159" s="23">
        <f t="shared" si="55"/>
        <v>5106</v>
      </c>
      <c r="C1159" s="3">
        <v>51</v>
      </c>
      <c r="D1159" s="3">
        <v>6</v>
      </c>
      <c r="E1159" s="3">
        <f t="shared" si="64"/>
        <v>1</v>
      </c>
      <c r="F1159" s="3">
        <f>IF(AND($D1159=1,$E1159=1),VLOOKUP($C1159,Sheet2!$A:$J,3,0),IF($E1159=2,INDEX(Sheet2!G:G,MATCH($C1159,Sheet2!$A:$A,0)),F1158))</f>
        <v>5101</v>
      </c>
      <c r="G1159" s="3">
        <f>IF(AND($D1159=1,$E1159=1),VLOOKUP($C1159,Sheet2!$A:$J,4,0),IF($E1159=2,INDEX(Sheet2!H:H,MATCH($C1159,Sheet2!$A:$A,0)),G1158))</f>
        <v>0</v>
      </c>
      <c r="H1159" s="3">
        <f>IF(AND($D1159=1,$E1159=1),VLOOKUP($C1159,Sheet2!$A:$J,5,0),IF($E1159=2,INDEX(Sheet2!I:I,MATCH($C1159,Sheet2!$A:$A,0)),H1158))</f>
        <v>0</v>
      </c>
      <c r="I1159" s="3">
        <f>IF(AND($D1159=1,$E1159=1),VLOOKUP($C1159,Sheet2!$A:$J,6,0),IF($E1159=2,INDEX(Sheet2!J:J,MATCH($C1159,Sheet2!$A:$A,0)),I1158))</f>
        <v>0</v>
      </c>
      <c r="K1159" s="31">
        <v>0</v>
      </c>
      <c r="L1159" s="31">
        <v>0</v>
      </c>
      <c r="M1159" s="31">
        <v>0</v>
      </c>
      <c r="N1159" s="27">
        <f>VLOOKUP(B1159,Sheet5!$D:$G,3,0)</f>
        <v>8</v>
      </c>
      <c r="O1159" s="27">
        <f>VLOOKUP(B1159,Sheet5!$D:$G,4,0)</f>
        <v>103</v>
      </c>
      <c r="P1159" s="27" t="s">
        <v>59</v>
      </c>
      <c r="Q1159" s="27">
        <f>IFERROR(VLOOKUP(R1159,Sheet2!V:X,3,FALSE),VLOOKUP(B1159,Sheet5!D:H,5,0))</f>
        <v>340020007</v>
      </c>
      <c r="R1159" s="27" t="str">
        <f>IF(E1159=2,INDEX(Sheet2!P:P,MATCH(C1159,Sheet2!A:A,0)),INDEX(Sheet2!AB:AB,MATCH(N1159,Sheet2!AA:AA,0)))</f>
        <v>攻击强化</v>
      </c>
      <c r="S1159" s="27" t="str">
        <f>IF($E1159=2,INDEX(Sheet2!Q:Q,MATCH($C1159,Sheet2!$A:$A,0)),IF(OR(N1159=3,N1159=8,N1159=13,,N1159=38),INDEX(Sheet2!$AC:$AC,MATCH($N1159,Sheet2!$AA:$AA,0))&amp;O1159,INDEX(Sheet2!$AC:$AC,MATCH($N1159,Sheet2!$AA:$AA,0))&amp;(O1159/10)&amp;"%"))</f>
        <v>觉醒后基础攻击力增加103</v>
      </c>
      <c r="T1159" s="3" t="str">
        <f>INDEX(Sheet6!G:G,MATCH(B1159,Sheet6!A:A,0))</f>
        <v>1210006,20</v>
      </c>
      <c r="U1159" s="3">
        <v>1120001</v>
      </c>
      <c r="V1159" s="3">
        <f>INDEX(Sheet6!H:H,MATCH(B1159,Sheet6!A:A,0))</f>
        <v>32900</v>
      </c>
      <c r="W1159" s="23">
        <v>0</v>
      </c>
      <c r="X1159" s="3" t="str">
        <f>VLOOKUP(B1159,Sheet4!A:N,14,FALSE)</f>
        <v>1210001,54|1210002,54|1210003,108</v>
      </c>
      <c r="Y1159" s="23">
        <v>1120001</v>
      </c>
      <c r="Z1159" s="23">
        <f t="shared" si="57"/>
        <v>329000</v>
      </c>
      <c r="AA1159" s="27" t="str">
        <f>IF($E1159=2,INDEX(Sheet2!Q:Q,MATCH($C1159,Sheet2!$A:$A,0)),IF(OR(N1159=3,N1159=8,N1159=13,,N1159=38),INDEX(Sheet2!$AC:$AC,MATCH($N1159,Sheet2!$AA:$AA,0))&amp;O1159,INDEX(Sheet2!$AC:$AC,MATCH($N1159,Sheet2!$AA:$AA,0))&amp;(O1159/10)&amp;"%"))</f>
        <v>觉醒后基础攻击力增加103</v>
      </c>
    </row>
    <row r="1160" spans="1:27">
      <c r="A1160" s="23" t="s">
        <v>53</v>
      </c>
      <c r="B1160" s="23">
        <f t="shared" si="55"/>
        <v>5107</v>
      </c>
      <c r="C1160" s="3">
        <v>51</v>
      </c>
      <c r="D1160" s="3">
        <v>7</v>
      </c>
      <c r="E1160" s="3">
        <f t="shared" si="64"/>
        <v>1</v>
      </c>
      <c r="F1160" s="3">
        <f>IF(AND($D1160=1,$E1160=1),VLOOKUP($C1160,Sheet2!$A:$J,3,0),IF($E1160=2,INDEX(Sheet2!G:G,MATCH($C1160,Sheet2!$A:$A,0)),F1159))</f>
        <v>5101</v>
      </c>
      <c r="G1160" s="3">
        <f>IF(AND($D1160=1,$E1160=1),VLOOKUP($C1160,Sheet2!$A:$J,4,0),IF($E1160=2,INDEX(Sheet2!H:H,MATCH($C1160,Sheet2!$A:$A,0)),G1159))</f>
        <v>0</v>
      </c>
      <c r="H1160" s="3">
        <f>IF(AND($D1160=1,$E1160=1),VLOOKUP($C1160,Sheet2!$A:$J,5,0),IF($E1160=2,INDEX(Sheet2!I:I,MATCH($C1160,Sheet2!$A:$A,0)),H1159))</f>
        <v>0</v>
      </c>
      <c r="I1160" s="3">
        <f>IF(AND($D1160=1,$E1160=1),VLOOKUP($C1160,Sheet2!$A:$J,6,0),IF($E1160=2,INDEX(Sheet2!J:J,MATCH($C1160,Sheet2!$A:$A,0)),I1159))</f>
        <v>0</v>
      </c>
      <c r="K1160" s="31">
        <v>0</v>
      </c>
      <c r="L1160" s="31">
        <v>0</v>
      </c>
      <c r="M1160" s="31">
        <v>0</v>
      </c>
      <c r="N1160" s="27">
        <f>VLOOKUP(B1160,Sheet5!$D:$G,3,0)</f>
        <v>4</v>
      </c>
      <c r="O1160" s="27">
        <f>VLOOKUP(B1160,Sheet5!$D:$G,4,0)</f>
        <v>150</v>
      </c>
      <c r="P1160" s="27" t="s">
        <v>60</v>
      </c>
      <c r="Q1160" s="27">
        <f>IFERROR(VLOOKUP(R1160,Sheet2!V:X,3,FALSE),VLOOKUP(B1160,Sheet5!D:H,5,0))</f>
        <v>340020010</v>
      </c>
      <c r="R1160" s="27" t="str">
        <f>IF(E1160=2,INDEX(Sheet2!P:P,MATCH(C1160,Sheet2!A:A,0)),INDEX(Sheet2!AB:AB,MATCH(N1160,Sheet2!AA:AA,0)))</f>
        <v>生命强化</v>
      </c>
      <c r="S1160" s="27" t="str">
        <f>IF($E1160=2,INDEX(Sheet2!Q:Q,MATCH($C1160,Sheet2!$A:$A,0)),IF(OR(N1160=3,N1160=8,N1160=13,,N1160=38),INDEX(Sheet2!$AC:$AC,MATCH($N1160,Sheet2!$AA:$AA,0))&amp;O1160,INDEX(Sheet2!$AC:$AC,MATCH($N1160,Sheet2!$AA:$AA,0))&amp;(O1160/10)&amp;"%"))</f>
        <v>觉醒后基础生命上限增加15%</v>
      </c>
      <c r="T1160" s="3" t="str">
        <f>INDEX(Sheet6!G:G,MATCH(B1160,Sheet6!A:A,0))</f>
        <v>1210006,24</v>
      </c>
      <c r="U1160" s="3">
        <v>1120001</v>
      </c>
      <c r="V1160" s="3">
        <f>INDEX(Sheet6!H:H,MATCH(B1160,Sheet6!A:A,0))</f>
        <v>44400</v>
      </c>
      <c r="W1160" s="23">
        <v>0</v>
      </c>
      <c r="X1160" s="3" t="str">
        <f>VLOOKUP(B1160,Sheet4!A:N,14,FALSE)</f>
        <v>1210001,70|1210002,70|1210003,140</v>
      </c>
      <c r="Y1160" s="23">
        <v>1120001</v>
      </c>
      <c r="Z1160" s="23">
        <f t="shared" si="57"/>
        <v>444000</v>
      </c>
      <c r="AA1160" s="27" t="str">
        <f>IF($E1160=2,INDEX(Sheet2!Q:Q,MATCH($C1160,Sheet2!$A:$A,0)),IF(OR(N1160=3,N1160=8,N1160=13,,N1160=38),INDEX(Sheet2!$AC:$AC,MATCH($N1160,Sheet2!$AA:$AA,0))&amp;O1160,INDEX(Sheet2!$AC:$AC,MATCH($N1160,Sheet2!$AA:$AA,0))&amp;(O1160/10)&amp;"%"))</f>
        <v>觉醒后基础生命上限增加15%</v>
      </c>
    </row>
    <row r="1161" spans="1:27">
      <c r="A1161" s="23" t="s">
        <v>53</v>
      </c>
      <c r="B1161" s="23">
        <f t="shared" ref="B1161:B1181" si="65">C1161*100+D1161</f>
        <v>5108</v>
      </c>
      <c r="C1161" s="3">
        <v>51</v>
      </c>
      <c r="D1161" s="3">
        <v>8</v>
      </c>
      <c r="E1161" s="3">
        <f t="shared" si="64"/>
        <v>1</v>
      </c>
      <c r="F1161" s="3">
        <f>IF(AND($D1161=1,$E1161=1),VLOOKUP($C1161,Sheet2!$A:$J,3,0),IF($E1161=2,INDEX(Sheet2!G:G,MATCH($C1161,Sheet2!$A:$A,0)),F1160))</f>
        <v>5101</v>
      </c>
      <c r="G1161" s="3">
        <f>IF(AND($D1161=1,$E1161=1),VLOOKUP($C1161,Sheet2!$A:$J,4,0),IF($E1161=2,INDEX(Sheet2!H:H,MATCH($C1161,Sheet2!$A:$A,0)),G1160))</f>
        <v>0</v>
      </c>
      <c r="H1161" s="3">
        <f>IF(AND($D1161=1,$E1161=1),VLOOKUP($C1161,Sheet2!$A:$J,5,0),IF($E1161=2,INDEX(Sheet2!I:I,MATCH($C1161,Sheet2!$A:$A,0)),H1160))</f>
        <v>0</v>
      </c>
      <c r="I1161" s="3">
        <f>IF(AND($D1161=1,$E1161=1),VLOOKUP($C1161,Sheet2!$A:$J,6,0),IF($E1161=2,INDEX(Sheet2!J:J,MATCH($C1161,Sheet2!$A:$A,0)),I1160))</f>
        <v>0</v>
      </c>
      <c r="K1161" s="31">
        <v>0</v>
      </c>
      <c r="L1161" s="31">
        <v>0</v>
      </c>
      <c r="M1161" s="31">
        <v>0</v>
      </c>
      <c r="N1161" s="27">
        <f>VLOOKUP(B1161,Sheet5!$D:$G,3,0)</f>
        <v>8</v>
      </c>
      <c r="O1161" s="27">
        <f>VLOOKUP(B1161,Sheet5!$D:$G,4,0)</f>
        <v>52</v>
      </c>
      <c r="P1161" s="27" t="s">
        <v>54</v>
      </c>
      <c r="Q1161" s="27">
        <f>IFERROR(VLOOKUP(R1161,Sheet2!V:X,3,FALSE),VLOOKUP(B1161,Sheet5!D:H,5,0))</f>
        <v>340020006</v>
      </c>
      <c r="R1161" s="27" t="str">
        <f>IF($E1161=2,INDEX(Sheet2!P:P,MATCH($C1161,Sheet2!$A:$A,0)),INDEX(Sheet2!$AB:$AB,MATCH($N1161,Sheet2!$AA:$AA,0)))</f>
        <v>攻击强化</v>
      </c>
      <c r="S1161" s="27" t="str">
        <f>IF($E1161=2,INDEX(Sheet2!Q:Q,MATCH($C1161,Sheet2!$A:$A,0)),IF(OR(N1161=3,N1161=8,N1161=13,,N1161=38),INDEX(Sheet2!$AC:$AC,MATCH($N1161,Sheet2!$AA:$AA,0))&amp;O1161,INDEX(Sheet2!$AC:$AC,MATCH($N1161,Sheet2!$AA:$AA,0))&amp;(O1161/10)&amp;"%"))</f>
        <v>觉醒后基础攻击力增加52</v>
      </c>
      <c r="T1161" s="3" t="str">
        <f>INDEX(Sheet6!G:G,MATCH(B1161,Sheet6!A:A,0))</f>
        <v>1210009,3|1430003,1</v>
      </c>
      <c r="U1161" s="3">
        <v>1120001</v>
      </c>
      <c r="V1161" s="3">
        <f>INDEX(Sheet6!H:H,MATCH(B1161,Sheet6!A:A,0))</f>
        <v>9900</v>
      </c>
      <c r="W1161" s="23">
        <v>0</v>
      </c>
      <c r="X1161" s="3" t="s">
        <v>1370</v>
      </c>
      <c r="Y1161" s="23">
        <v>1120001</v>
      </c>
      <c r="Z1161" s="23">
        <v>66000</v>
      </c>
      <c r="AA1161" s="27" t="str">
        <f>IF($E1161=2,INDEX(Sheet2!Q:Q,MATCH($C1161,Sheet2!$A:$A,0)),IF(OR(N1161=3,N1161=8,N1161=13,,N1161=38),INDEX(Sheet2!$AC:$AC,MATCH($N1161,Sheet2!$AA:$AA,0))&amp;O1161,INDEX(Sheet2!$AC:$AC,MATCH($N1161,Sheet2!$AA:$AA,0))&amp;(O1161/10)&amp;"%"))</f>
        <v>觉醒后基础攻击力增加52</v>
      </c>
    </row>
    <row r="1162" spans="1:27">
      <c r="A1162" s="23" t="s">
        <v>53</v>
      </c>
      <c r="B1162" s="23">
        <f t="shared" si="65"/>
        <v>5109</v>
      </c>
      <c r="C1162" s="3">
        <v>51</v>
      </c>
      <c r="D1162" s="3">
        <v>9</v>
      </c>
      <c r="E1162" s="3">
        <f t="shared" si="64"/>
        <v>1</v>
      </c>
      <c r="F1162" s="3">
        <f>IF(AND($D1162=1,$E1162=1),VLOOKUP($C1162,Sheet2!$A:$J,3,0),IF($E1162=2,INDEX(Sheet2!G:G,MATCH($C1162,Sheet2!$A:$A,0)),F1161))</f>
        <v>5101</v>
      </c>
      <c r="G1162" s="3">
        <f>IF(AND($D1162=1,$E1162=1),VLOOKUP($C1162,Sheet2!$A:$J,4,0),IF($E1162=2,INDEX(Sheet2!H:H,MATCH($C1162,Sheet2!$A:$A,0)),G1161))</f>
        <v>0</v>
      </c>
      <c r="H1162" s="3">
        <f>IF(AND($D1162=1,$E1162=1),VLOOKUP($C1162,Sheet2!$A:$J,5,0),IF($E1162=2,INDEX(Sheet2!I:I,MATCH($C1162,Sheet2!$A:$A,0)),H1161))</f>
        <v>0</v>
      </c>
      <c r="I1162" s="3">
        <f>IF(AND($D1162=1,$E1162=1),VLOOKUP($C1162,Sheet2!$A:$J,6,0),IF($E1162=2,INDEX(Sheet2!J:J,MATCH($C1162,Sheet2!$A:$A,0)),I1161))</f>
        <v>0</v>
      </c>
      <c r="K1162" s="31">
        <v>0</v>
      </c>
      <c r="L1162" s="31">
        <v>0</v>
      </c>
      <c r="M1162" s="31">
        <v>0</v>
      </c>
      <c r="N1162" s="27">
        <f>VLOOKUP(B1162,Sheet5!$D:$G,3,0)</f>
        <v>3</v>
      </c>
      <c r="O1162" s="27">
        <f>VLOOKUP(B1162,Sheet5!$D:$G,4,0)</f>
        <v>308</v>
      </c>
      <c r="P1162" s="27" t="s">
        <v>55</v>
      </c>
      <c r="Q1162" s="27">
        <f>IFERROR(VLOOKUP(R1162,Sheet2!V:X,3,FALSE),VLOOKUP(B1162,Sheet5!D:H,5,0))</f>
        <v>340020009</v>
      </c>
      <c r="R1162" s="27" t="str">
        <f>IF(E1162=2,INDEX(Sheet2!P:P,MATCH(C1162,Sheet2!A:A,0)),INDEX(Sheet2!AB:AB,MATCH(N1162,Sheet2!AA:AA,0)))</f>
        <v>生命强化</v>
      </c>
      <c r="S1162" s="27" t="str">
        <f>IF($E1162=2,INDEX(Sheet2!Q:Q,MATCH($C1162,Sheet2!$A:$A,0)),IF(OR(N1162=3,N1162=8,N1162=13,,N1162=38),INDEX(Sheet2!$AC:$AC,MATCH($N1162,Sheet2!$AA:$AA,0))&amp;O1162,INDEX(Sheet2!$AC:$AC,MATCH($N1162,Sheet2!$AA:$AA,0))&amp;(O1162/10)&amp;"%"))</f>
        <v>觉醒后基础生命上限增加308</v>
      </c>
      <c r="T1162" s="3" t="str">
        <f>INDEX(Sheet6!G:G,MATCH(B1162,Sheet6!A:A,0))</f>
        <v>1210009,4|1430003,2</v>
      </c>
      <c r="U1162" s="3">
        <v>1120001</v>
      </c>
      <c r="V1162" s="3">
        <f>INDEX(Sheet6!H:H,MATCH(B1162,Sheet6!A:A,0))</f>
        <v>11400</v>
      </c>
      <c r="W1162" s="23">
        <v>0</v>
      </c>
      <c r="X1162" s="3" t="s">
        <v>1323</v>
      </c>
      <c r="Y1162" s="23">
        <v>1120001</v>
      </c>
      <c r="Z1162" s="23">
        <v>76000</v>
      </c>
      <c r="AA1162" s="27" t="str">
        <f>IF($E1162=2,INDEX(Sheet2!Q:Q,MATCH($C1162,Sheet2!$A:$A,0)),IF(OR(N1162=3,N1162=8,N1162=13,,N1162=38),INDEX(Sheet2!$AC:$AC,MATCH($N1162,Sheet2!$AA:$AA,0))&amp;O1162,INDEX(Sheet2!$AC:$AC,MATCH($N1162,Sheet2!$AA:$AA,0))&amp;(O1162/10)&amp;"%"))</f>
        <v>觉醒后基础生命上限增加308</v>
      </c>
    </row>
    <row r="1163" spans="1:27">
      <c r="A1163" s="23" t="s">
        <v>53</v>
      </c>
      <c r="B1163" s="23">
        <f t="shared" si="65"/>
        <v>5110</v>
      </c>
      <c r="C1163" s="3">
        <v>51</v>
      </c>
      <c r="D1163" s="3">
        <v>10</v>
      </c>
      <c r="E1163" s="3">
        <f t="shared" si="64"/>
        <v>1</v>
      </c>
      <c r="F1163" s="3">
        <f>IF(AND($D1163=1,$E1163=1),VLOOKUP($C1163,Sheet2!$A:$J,3,0),IF($E1163=2,INDEX(Sheet2!G:G,MATCH($C1163,Sheet2!$A:$A,0)),F1162))</f>
        <v>5101</v>
      </c>
      <c r="G1163" s="3">
        <f>IF(AND($D1163=1,$E1163=1),VLOOKUP($C1163,Sheet2!$A:$J,4,0),IF($E1163=2,INDEX(Sheet2!H:H,MATCH($C1163,Sheet2!$A:$A,0)),G1162))</f>
        <v>0</v>
      </c>
      <c r="H1163" s="3">
        <f>IF(AND($D1163=1,$E1163=1),VLOOKUP($C1163,Sheet2!$A:$J,5,0),IF($E1163=2,INDEX(Sheet2!I:I,MATCH($C1163,Sheet2!$A:$A,0)),H1162))</f>
        <v>0</v>
      </c>
      <c r="I1163" s="3">
        <f>IF(AND($D1163=1,$E1163=1),VLOOKUP($C1163,Sheet2!$A:$J,6,0),IF($E1163=2,INDEX(Sheet2!J:J,MATCH($C1163,Sheet2!$A:$A,0)),I1162))</f>
        <v>0</v>
      </c>
      <c r="K1163" s="31">
        <v>0</v>
      </c>
      <c r="L1163" s="31">
        <v>0</v>
      </c>
      <c r="M1163" s="31">
        <v>0</v>
      </c>
      <c r="N1163" s="27">
        <f>VLOOKUP(B1163,Sheet5!$D:$G,3,0)</f>
        <v>38</v>
      </c>
      <c r="O1163" s="27">
        <f>VLOOKUP(B1163,Sheet5!$D:$G,4,0)</f>
        <v>8</v>
      </c>
      <c r="P1163" s="27" t="s">
        <v>56</v>
      </c>
      <c r="Q1163" s="27">
        <f>IFERROR(VLOOKUP(R1163,Sheet2!V:X,3,FALSE),VLOOKUP(B1163,Sheet5!D:H,5,0))</f>
        <v>340020011</v>
      </c>
      <c r="R1163" s="27" t="str">
        <f>IF(E1163=2,INDEX(Sheet2!P:P,MATCH(C1163,Sheet2!A:A,0)),INDEX(Sheet2!AB:AB,MATCH(N1163,Sheet2!AA:AA,0)))</f>
        <v>速度强化</v>
      </c>
      <c r="S1163" s="27" t="str">
        <f>IF($E1163=2,INDEX(Sheet2!Q:Q,MATCH($C1163,Sheet2!$A:$A,0)),IF(OR(N1163=3,N1163=8,N1163=13,,N1163=38),INDEX(Sheet2!$AC:$AC,MATCH($N1163,Sheet2!$AA:$AA,0))&amp;O1163,INDEX(Sheet2!$AC:$AC,MATCH($N1163,Sheet2!$AA:$AA,0))&amp;(O1163/10)&amp;"%"))</f>
        <v>觉醒后基础速度增加8</v>
      </c>
      <c r="T1163" s="3" t="str">
        <f>INDEX(Sheet6!G:G,MATCH(B1163,Sheet6!A:A,0))</f>
        <v>1210009,5|1430003,3</v>
      </c>
      <c r="U1163" s="3">
        <v>1120001</v>
      </c>
      <c r="V1163" s="3">
        <f>INDEX(Sheet6!H:H,MATCH(B1163,Sheet6!A:A,0))</f>
        <v>17250</v>
      </c>
      <c r="W1163" s="23">
        <v>0</v>
      </c>
      <c r="X1163" s="3" t="s">
        <v>1371</v>
      </c>
      <c r="Y1163" s="23">
        <v>1120001</v>
      </c>
      <c r="Z1163" s="23">
        <v>115000</v>
      </c>
      <c r="AA1163" s="27" t="str">
        <f>IF($E1163=2,INDEX(Sheet2!Q:Q,MATCH($C1163,Sheet2!$A:$A,0)),IF(OR(N1163=3,N1163=8,N1163=13,,N1163=38),INDEX(Sheet2!$AC:$AC,MATCH($N1163,Sheet2!$AA:$AA,0))&amp;O1163,INDEX(Sheet2!$AC:$AC,MATCH($N1163,Sheet2!$AA:$AA,0))&amp;(O1163/10)&amp;"%"))</f>
        <v>觉醒后基础速度增加8</v>
      </c>
    </row>
    <row r="1164" spans="1:27">
      <c r="A1164" s="23" t="s">
        <v>53</v>
      </c>
      <c r="B1164" s="23">
        <f t="shared" si="65"/>
        <v>5111</v>
      </c>
      <c r="C1164" s="3">
        <v>51</v>
      </c>
      <c r="D1164" s="3">
        <v>11</v>
      </c>
      <c r="E1164" s="3">
        <f t="shared" si="64"/>
        <v>1</v>
      </c>
      <c r="F1164" s="3">
        <f>IF(AND($D1164=1,$E1164=1),VLOOKUP($C1164,Sheet2!$A:$J,3,0),IF($E1164=2,INDEX(Sheet2!G:G,MATCH($C1164,Sheet2!$A:$A,0)),F1163))</f>
        <v>5101</v>
      </c>
      <c r="G1164" s="3">
        <f>IF(AND($D1164=1,$E1164=1),VLOOKUP($C1164,Sheet2!$A:$J,4,0),IF($E1164=2,INDEX(Sheet2!H:H,MATCH($C1164,Sheet2!$A:$A,0)),G1163))</f>
        <v>0</v>
      </c>
      <c r="H1164" s="3">
        <f>IF(AND($D1164=1,$E1164=1),VLOOKUP($C1164,Sheet2!$A:$J,5,0),IF($E1164=2,INDEX(Sheet2!I:I,MATCH($C1164,Sheet2!$A:$A,0)),H1163))</f>
        <v>0</v>
      </c>
      <c r="I1164" s="3">
        <f>IF(AND($D1164=1,$E1164=1),VLOOKUP($C1164,Sheet2!$A:$J,6,0),IF($E1164=2,INDEX(Sheet2!J:J,MATCH($C1164,Sheet2!$A:$A,0)),I1163))</f>
        <v>0</v>
      </c>
      <c r="K1164" s="31">
        <v>0</v>
      </c>
      <c r="L1164" s="31">
        <v>0</v>
      </c>
      <c r="M1164" s="31">
        <v>0</v>
      </c>
      <c r="N1164" s="27">
        <f>VLOOKUP(B1164,Sheet5!$D:$G,3,0)</f>
        <v>13</v>
      </c>
      <c r="O1164" s="27">
        <f>VLOOKUP(B1164,Sheet5!$D:$G,4,0)</f>
        <v>68</v>
      </c>
      <c r="P1164" s="27" t="s">
        <v>57</v>
      </c>
      <c r="Q1164" s="27">
        <f>IFERROR(VLOOKUP(R1164,Sheet2!V:X,3,FALSE),VLOOKUP(B1164,Sheet5!D:H,5,0))</f>
        <v>340020004</v>
      </c>
      <c r="R1164" s="27" t="str">
        <f>IF(E1164=2,INDEX(Sheet2!P:P,MATCH(C1164,Sheet2!A:A,0)),INDEX(Sheet2!AB:AB,MATCH(N1164,Sheet2!AA:AA,0)))</f>
        <v>防御强化</v>
      </c>
      <c r="S1164" s="27" t="str">
        <f>IF($E1164=2,INDEX(Sheet2!Q:Q,MATCH($C1164,Sheet2!$A:$A,0)),IF(OR(N1164=3,N1164=8,N1164=13,,N1164=38),INDEX(Sheet2!$AC:$AC,MATCH($N1164,Sheet2!$AA:$AA,0))&amp;O1164,INDEX(Sheet2!$AC:$AC,MATCH($N1164,Sheet2!$AA:$AA,0))&amp;(O1164/10)&amp;"%"))</f>
        <v>觉醒后基础防御力增加68</v>
      </c>
      <c r="T1164" s="3" t="str">
        <f>INDEX(Sheet6!G:G,MATCH(B1164,Sheet6!A:A,0))</f>
        <v>1210009,6|1430003,4</v>
      </c>
      <c r="U1164" s="3">
        <v>1120001</v>
      </c>
      <c r="V1164" s="3">
        <f>INDEX(Sheet6!H:H,MATCH(B1164,Sheet6!A:A,0))</f>
        <v>25800</v>
      </c>
      <c r="W1164" s="23">
        <v>0</v>
      </c>
      <c r="X1164" s="3" t="s">
        <v>1372</v>
      </c>
      <c r="Y1164" s="23">
        <v>1120001</v>
      </c>
      <c r="Z1164" s="23">
        <v>172000</v>
      </c>
      <c r="AA1164" s="27" t="str">
        <f>IF($E1164=2,INDEX(Sheet2!Q:Q,MATCH($C1164,Sheet2!$A:$A,0)),IF(OR(N1164=3,N1164=8,N1164=13,,N1164=38),INDEX(Sheet2!$AC:$AC,MATCH($N1164,Sheet2!$AA:$AA,0))&amp;O1164,INDEX(Sheet2!$AC:$AC,MATCH($N1164,Sheet2!$AA:$AA,0))&amp;(O1164/10)&amp;"%"))</f>
        <v>觉醒后基础防御力增加68</v>
      </c>
    </row>
    <row r="1165" spans="1:27">
      <c r="A1165" s="23" t="s">
        <v>53</v>
      </c>
      <c r="B1165" s="23">
        <f t="shared" si="65"/>
        <v>5112</v>
      </c>
      <c r="C1165" s="3">
        <v>51</v>
      </c>
      <c r="D1165" s="3">
        <v>12</v>
      </c>
      <c r="E1165" s="3">
        <f t="shared" si="64"/>
        <v>1</v>
      </c>
      <c r="F1165" s="3">
        <f>IF(AND($D1165=1,$E1165=1),VLOOKUP($C1165,Sheet2!$A:$J,3,0),IF($E1165=2,INDEX(Sheet2!G:G,MATCH($C1165,Sheet2!$A:$A,0)),F1164))</f>
        <v>5101</v>
      </c>
      <c r="G1165" s="3">
        <f>IF(AND($D1165=1,$E1165=1),VLOOKUP($C1165,Sheet2!$A:$J,4,0),IF($E1165=2,INDEX(Sheet2!H:H,MATCH($C1165,Sheet2!$A:$A,0)),G1164))</f>
        <v>0</v>
      </c>
      <c r="H1165" s="3">
        <f>IF(AND($D1165=1,$E1165=1),VLOOKUP($C1165,Sheet2!$A:$J,5,0),IF($E1165=2,INDEX(Sheet2!I:I,MATCH($C1165,Sheet2!$A:$A,0)),H1164))</f>
        <v>0</v>
      </c>
      <c r="I1165" s="3">
        <f>IF(AND($D1165=1,$E1165=1),VLOOKUP($C1165,Sheet2!$A:$J,6,0),IF($E1165=2,INDEX(Sheet2!J:J,MATCH($C1165,Sheet2!$A:$A,0)),I1164))</f>
        <v>0</v>
      </c>
      <c r="K1165" s="31">
        <v>0</v>
      </c>
      <c r="L1165" s="31">
        <v>0</v>
      </c>
      <c r="M1165" s="31">
        <v>0</v>
      </c>
      <c r="N1165" s="27">
        <f>VLOOKUP(B1165,Sheet5!$D:$G,3,0)</f>
        <v>3</v>
      </c>
      <c r="O1165" s="27">
        <f>VLOOKUP(B1165,Sheet5!$D:$G,4,0)</f>
        <v>615</v>
      </c>
      <c r="P1165" s="27" t="s">
        <v>58</v>
      </c>
      <c r="Q1165" s="27">
        <f>IFERROR(VLOOKUP(R1165,Sheet2!V:X,3,FALSE),VLOOKUP(B1165,Sheet5!D:H,5,0))</f>
        <v>340020010</v>
      </c>
      <c r="R1165" s="27" t="str">
        <f>IF(E1165=2,INDEX(Sheet2!P:P,MATCH(C1165,Sheet2!A:A,0)),INDEX(Sheet2!AB:AB,MATCH(N1165,Sheet2!AA:AA,0)))</f>
        <v>生命强化</v>
      </c>
      <c r="S1165" s="27" t="str">
        <f>IF($E1165=2,INDEX(Sheet2!Q:Q,MATCH($C1165,Sheet2!$A:$A,0)),IF(OR(N1165=3,N1165=8,N1165=13,,N1165=38),INDEX(Sheet2!$AC:$AC,MATCH($N1165,Sheet2!$AA:$AA,0))&amp;O1165,INDEX(Sheet2!$AC:$AC,MATCH($N1165,Sheet2!$AA:$AA,0))&amp;(O1165/10)&amp;"%"))</f>
        <v>觉醒后基础生命上限增加615</v>
      </c>
      <c r="T1165" s="3" t="str">
        <f>INDEX(Sheet6!G:G,MATCH(B1165,Sheet6!A:A,0))</f>
        <v>1210009,8|1430003,5</v>
      </c>
      <c r="U1165" s="3">
        <v>1120001</v>
      </c>
      <c r="V1165" s="3">
        <f>INDEX(Sheet6!H:H,MATCH(B1165,Sheet6!A:A,0))</f>
        <v>36000</v>
      </c>
      <c r="W1165" s="23">
        <v>0</v>
      </c>
      <c r="X1165" s="3" t="s">
        <v>1373</v>
      </c>
      <c r="Y1165" s="23">
        <v>1120001</v>
      </c>
      <c r="Z1165" s="23">
        <v>240000</v>
      </c>
      <c r="AA1165" s="27" t="str">
        <f>IF($E1165=2,INDEX(Sheet2!Q:Q,MATCH($C1165,Sheet2!$A:$A,0)),IF(OR(N1165=3,N1165=8,N1165=13,,N1165=38),INDEX(Sheet2!$AC:$AC,MATCH($N1165,Sheet2!$AA:$AA,0))&amp;O1165,INDEX(Sheet2!$AC:$AC,MATCH($N1165,Sheet2!$AA:$AA,0))&amp;(O1165/10)&amp;"%"))</f>
        <v>觉醒后基础生命上限增加615</v>
      </c>
    </row>
    <row r="1166" spans="1:27">
      <c r="A1166" s="23" t="s">
        <v>53</v>
      </c>
      <c r="B1166" s="23">
        <f t="shared" si="65"/>
        <v>5113</v>
      </c>
      <c r="C1166" s="3">
        <v>51</v>
      </c>
      <c r="D1166" s="3">
        <v>13</v>
      </c>
      <c r="E1166" s="3">
        <f t="shared" si="64"/>
        <v>1</v>
      </c>
      <c r="F1166" s="3">
        <f>IF(AND($D1166=1,$E1166=1),VLOOKUP($C1166,Sheet2!$A:$J,3,0),IF($E1166=2,INDEX(Sheet2!G:G,MATCH($C1166,Sheet2!$A:$A,0)),F1165))</f>
        <v>5101</v>
      </c>
      <c r="G1166" s="3">
        <f>IF(AND($D1166=1,$E1166=1),VLOOKUP($C1166,Sheet2!$A:$J,4,0),IF($E1166=2,INDEX(Sheet2!H:H,MATCH($C1166,Sheet2!$A:$A,0)),G1165))</f>
        <v>0</v>
      </c>
      <c r="H1166" s="3">
        <f>IF(AND($D1166=1,$E1166=1),VLOOKUP($C1166,Sheet2!$A:$J,5,0),IF($E1166=2,INDEX(Sheet2!I:I,MATCH($C1166,Sheet2!$A:$A,0)),H1165))</f>
        <v>0</v>
      </c>
      <c r="I1166" s="3">
        <f>IF(AND($D1166=1,$E1166=1),VLOOKUP($C1166,Sheet2!$A:$J,6,0),IF($E1166=2,INDEX(Sheet2!J:J,MATCH($C1166,Sheet2!$A:$A,0)),I1165))</f>
        <v>0</v>
      </c>
      <c r="K1166" s="31">
        <v>0</v>
      </c>
      <c r="L1166" s="31">
        <v>0</v>
      </c>
      <c r="M1166" s="31">
        <v>0</v>
      </c>
      <c r="N1166" s="27">
        <f>VLOOKUP(B1166,Sheet5!$D:$G,3,0)</f>
        <v>8</v>
      </c>
      <c r="O1166" s="27">
        <f>VLOOKUP(B1166,Sheet5!$D:$G,4,0)</f>
        <v>103</v>
      </c>
      <c r="P1166" s="27" t="s">
        <v>59</v>
      </c>
      <c r="Q1166" s="27">
        <f>IFERROR(VLOOKUP(R1166,Sheet2!V:X,3,FALSE),VLOOKUP(B1166,Sheet5!D:H,5,0))</f>
        <v>340020007</v>
      </c>
      <c r="R1166" s="27" t="str">
        <f>IF(E1166=2,INDEX(Sheet2!P:P,MATCH(C1166,Sheet2!A:A,0)),INDEX(Sheet2!AB:AB,MATCH(N1166,Sheet2!AA:AA,0)))</f>
        <v>攻击强化</v>
      </c>
      <c r="S1166" s="27" t="str">
        <f>IF($E1166=2,INDEX(Sheet2!Q:Q,MATCH($C1166,Sheet2!$A:$A,0)),IF(OR(N1166=3,N1166=8,N1166=13,,N1166=38),INDEX(Sheet2!$AC:$AC,MATCH($N1166,Sheet2!$AA:$AA,0))&amp;O1166,INDEX(Sheet2!$AC:$AC,MATCH($N1166,Sheet2!$AA:$AA,0))&amp;(O1166/10)&amp;"%"))</f>
        <v>觉醒后基础攻击力增加103</v>
      </c>
      <c r="T1166" s="3" t="str">
        <f>INDEX(Sheet6!G:G,MATCH(B1166,Sheet6!A:A,0))</f>
        <v>1210009,10|1430003,6</v>
      </c>
      <c r="U1166" s="3">
        <v>1120001</v>
      </c>
      <c r="V1166" s="3">
        <f>INDEX(Sheet6!H:H,MATCH(B1166,Sheet6!A:A,0))</f>
        <v>49350</v>
      </c>
      <c r="W1166" s="23">
        <v>0</v>
      </c>
      <c r="X1166" s="3" t="s">
        <v>1374</v>
      </c>
      <c r="Y1166" s="23">
        <v>1120001</v>
      </c>
      <c r="Z1166" s="23">
        <v>329000</v>
      </c>
      <c r="AA1166" s="27" t="str">
        <f>IF($E1166=2,INDEX(Sheet2!Q:Q,MATCH($C1166,Sheet2!$A:$A,0)),IF(OR(N1166=3,N1166=8,N1166=13,,N1166=38),INDEX(Sheet2!$AC:$AC,MATCH($N1166,Sheet2!$AA:$AA,0))&amp;O1166,INDEX(Sheet2!$AC:$AC,MATCH($N1166,Sheet2!$AA:$AA,0))&amp;(O1166/10)&amp;"%"))</f>
        <v>觉醒后基础攻击力增加103</v>
      </c>
    </row>
    <row r="1167" spans="1:27">
      <c r="A1167" s="23" t="s">
        <v>53</v>
      </c>
      <c r="B1167" s="23">
        <f t="shared" si="65"/>
        <v>5114</v>
      </c>
      <c r="C1167" s="3">
        <v>51</v>
      </c>
      <c r="D1167" s="3">
        <v>14</v>
      </c>
      <c r="E1167" s="3">
        <f t="shared" si="64"/>
        <v>1</v>
      </c>
      <c r="F1167" s="3">
        <f>IF(AND($D1167=1,$E1167=1),VLOOKUP($C1167,Sheet2!$A:$J,3,0),IF($E1167=2,INDEX(Sheet2!G:G,MATCH($C1167,Sheet2!$A:$A,0)+1),F1166))</f>
        <v>5101</v>
      </c>
      <c r="G1167" s="3">
        <f>IF(AND($D1167=1,$E1167=1),VLOOKUP($C1167,Sheet2!$A:$J,4,0),IF($E1167=2,INDEX(Sheet2!H:H,MATCH($C1167,Sheet2!$A:$A,0)+1),G1166))</f>
        <v>0</v>
      </c>
      <c r="H1167" s="3">
        <f>IF(AND($D1167=1,$E1167=1),VLOOKUP($C1167,Sheet2!$A:$J,5,0),IF($E1167=2,INDEX(Sheet2!I:I,MATCH($C1167,Sheet2!$A:$A,0)+1),H1166))</f>
        <v>0</v>
      </c>
      <c r="I1167" s="3">
        <f>IF(AND($D1167=1,$E1167=1),VLOOKUP($C1167,Sheet2!$A:$J,6,0),IF($E1167=2,INDEX(Sheet2!J:J,MATCH($C1167,Sheet2!$A:$A,0)+1),I1166))</f>
        <v>0</v>
      </c>
      <c r="K1167" s="31">
        <v>0</v>
      </c>
      <c r="L1167" s="31">
        <v>0</v>
      </c>
      <c r="M1167" s="31">
        <v>0</v>
      </c>
      <c r="N1167" s="27">
        <f>VLOOKUP(B1167,Sheet5!$D:$G,3,0)</f>
        <v>4</v>
      </c>
      <c r="O1167" s="27">
        <f>VLOOKUP(B1167,Sheet5!$D:$G,4,0)</f>
        <v>150</v>
      </c>
      <c r="P1167" s="27" t="s">
        <v>60</v>
      </c>
      <c r="Q1167" s="27">
        <f>IFERROR(VLOOKUP(R1167,Sheet2!V:X,3,FALSE),VLOOKUP(B1167,Sheet5!D:H,5,0))</f>
        <v>340020010</v>
      </c>
      <c r="R1167" s="27" t="str">
        <f>IF(E1167=2,INDEX(Sheet2!P:P,MATCH(C1167,Sheet2!A:A,0)+1),INDEX(Sheet2!AB:AB,MATCH(N1167,Sheet2!AA:AA,0)))</f>
        <v>生命强化</v>
      </c>
      <c r="S1167" s="27" t="str">
        <f>IF($E1167=2,INDEX(Sheet2!Q:Q,MATCH($C1167,Sheet2!$A:$A,0)+1),IF(OR(N1167=3,N1167=8,N1167=13,,N1167=38),INDEX(Sheet2!$AC:$AC,MATCH($N1167,Sheet2!$AA:$AA,0))&amp;O1167,INDEX(Sheet2!$AC:$AC,MATCH($N1167,Sheet2!$AA:$AA,0))&amp;(O1167/10)&amp;"%"))</f>
        <v>觉醒后基础生命上限增加15%</v>
      </c>
      <c r="T1167" s="3" t="str">
        <f>INDEX(Sheet6!G:G,MATCH(B1167,Sheet6!A:A,0))</f>
        <v>1430005,1</v>
      </c>
      <c r="U1167" s="3">
        <v>1120001</v>
      </c>
      <c r="V1167" s="3">
        <f>INDEX(Sheet6!H:H,MATCH(B1167,Sheet6!A:A,0))</f>
        <v>66600</v>
      </c>
      <c r="W1167" s="23">
        <v>0</v>
      </c>
      <c r="X1167" s="3" t="s">
        <v>1326</v>
      </c>
      <c r="Y1167" s="23">
        <v>1120001</v>
      </c>
      <c r="Z1167" s="23">
        <v>444000</v>
      </c>
      <c r="AA1167" s="27" t="str">
        <f>IF($E1167=2,INDEX(Sheet2!Q:Q,MATCH($C1167,Sheet2!$A:$A,0)+1),IF(OR(N1167=3,N1167=8,N1167=13,,N1167=38),INDEX(Sheet2!$AC:$AC,MATCH($N1167,Sheet2!$AA:$AA,0))&amp;O1167,INDEX(Sheet2!$AC:$AC,MATCH($N1167,Sheet2!$AA:$AA,0))&amp;(O1167/10)&amp;"%"))</f>
        <v>觉醒后基础生命上限增加15%</v>
      </c>
    </row>
    <row r="1168" spans="1:27">
      <c r="A1168" s="23" t="s">
        <v>53</v>
      </c>
      <c r="B1168" s="23">
        <f t="shared" si="65"/>
        <v>5115</v>
      </c>
      <c r="C1168" s="3">
        <v>51</v>
      </c>
      <c r="D1168" s="3">
        <v>15</v>
      </c>
      <c r="E1168" s="3">
        <f t="shared" si="64"/>
        <v>1</v>
      </c>
      <c r="F1168" s="3">
        <f>IF(AND($D1168=1,$E1168=1),VLOOKUP($C1168,Sheet2!$A:$J,3,0),IF($E1168=2,INDEX(Sheet2!G:G,MATCH($C1168,Sheet2!$A:$A,0)+1),F1167))</f>
        <v>5101</v>
      </c>
      <c r="G1168" s="3">
        <f>IF(AND($D1168=1,$E1168=1),VLOOKUP($C1168,Sheet2!$A:$J,4,0),IF($E1168=2,INDEX(Sheet2!H:H,MATCH($C1168,Sheet2!$A:$A,0)+1),G1167))</f>
        <v>0</v>
      </c>
      <c r="H1168" s="3">
        <f>IF(AND($D1168=1,$E1168=1),VLOOKUP($C1168,Sheet2!$A:$J,5,0),IF($E1168=2,INDEX(Sheet2!I:I,MATCH($C1168,Sheet2!$A:$A,0)+1),H1167))</f>
        <v>0</v>
      </c>
      <c r="I1168" s="3">
        <f>IF(AND($D1168=1,$E1168=1),VLOOKUP($C1168,Sheet2!$A:$J,6,0),IF($E1168=2,INDEX(Sheet2!J:J,MATCH($C1168,Sheet2!$A:$A,0)+1),I1167))</f>
        <v>0</v>
      </c>
      <c r="K1168" s="31">
        <v>0</v>
      </c>
      <c r="L1168" s="31">
        <v>0</v>
      </c>
      <c r="M1168" s="31">
        <v>0</v>
      </c>
      <c r="N1168" s="27">
        <f>VLOOKUP(B1168,Sheet5!$D:$G,3,0)</f>
        <v>8</v>
      </c>
      <c r="O1168" s="27">
        <f>VLOOKUP(B1168,Sheet5!$D:$G,4,0)</f>
        <v>52</v>
      </c>
      <c r="P1168" s="27" t="s">
        <v>54</v>
      </c>
      <c r="Q1168" s="27">
        <f>IFERROR(VLOOKUP(R1168,Sheet2!V:X,3,FALSE),VLOOKUP(B1168,Sheet5!D:H,5,0))</f>
        <v>340020006</v>
      </c>
      <c r="R1168" s="27" t="str">
        <f>IF($E1168=2,INDEX(Sheet2!P:P,MATCH($C1168,Sheet2!$A:$A,0)),INDEX(Sheet2!$AB:$AB,MATCH($N1168,Sheet2!$AA:$AA,0)))</f>
        <v>攻击强化</v>
      </c>
      <c r="S1168" s="27" t="str">
        <f>IF($E1168=2,INDEX(Sheet2!Q:Q,MATCH($C1168,Sheet2!$A:$A,0)),IF(OR(N1168=3,N1168=8,N1168=13,,N1168=38),INDEX(Sheet2!$AC:$AC,MATCH($N1168,Sheet2!$AA:$AA,0))&amp;O1168,INDEX(Sheet2!$AC:$AC,MATCH($N1168,Sheet2!$AA:$AA,0))&amp;(O1168/10)&amp;"%"))</f>
        <v>觉醒后基础攻击力增加52</v>
      </c>
      <c r="T1168" s="3" t="str">
        <f>INDEX(Sheet6!G:G,MATCH(B1168,Sheet6!A:A,0))</f>
        <v>1210009,4|1430003,3</v>
      </c>
      <c r="U1168" s="3">
        <v>1120001</v>
      </c>
      <c r="V1168" s="3">
        <f>INDEX(Sheet6!H:H,MATCH(B1168,Sheet6!A:A,0))</f>
        <v>13200</v>
      </c>
      <c r="W1168" s="23">
        <v>0</v>
      </c>
      <c r="X1168" s="3" t="s">
        <v>1370</v>
      </c>
      <c r="Y1168" s="23">
        <v>1120001</v>
      </c>
      <c r="Z1168" s="23">
        <v>66000</v>
      </c>
      <c r="AA1168" s="27" t="str">
        <f>IF($E1168=2,INDEX(Sheet2!Q:Q,MATCH($C1168,Sheet2!$A:$A,0)),IF(OR(N1168=3,N1168=8,N1168=13,,N1168=38),INDEX(Sheet2!$AC:$AC,MATCH($N1168,Sheet2!$AA:$AA,0))&amp;O1168,INDEX(Sheet2!$AC:$AC,MATCH($N1168,Sheet2!$AA:$AA,0))&amp;(O1168/10)&amp;"%"))</f>
        <v>觉醒后基础攻击力增加52</v>
      </c>
    </row>
    <row r="1169" spans="1:27">
      <c r="A1169" s="23" t="s">
        <v>53</v>
      </c>
      <c r="B1169" s="23">
        <f t="shared" si="65"/>
        <v>5116</v>
      </c>
      <c r="C1169" s="3">
        <v>51</v>
      </c>
      <c r="D1169" s="3">
        <v>16</v>
      </c>
      <c r="E1169" s="3">
        <f t="shared" si="64"/>
        <v>1</v>
      </c>
      <c r="F1169" s="3">
        <f>IF(AND($D1169=1,$E1169=1),VLOOKUP($C1169,Sheet2!$A:$J,3,0),IF($E1169=2,INDEX(Sheet2!G:G,MATCH($C1169,Sheet2!$A:$A,0)+1),F1168))</f>
        <v>5101</v>
      </c>
      <c r="G1169" s="3">
        <f>IF(AND($D1169=1,$E1169=1),VLOOKUP($C1169,Sheet2!$A:$J,4,0),IF($E1169=2,INDEX(Sheet2!H:H,MATCH($C1169,Sheet2!$A:$A,0)+1),G1168))</f>
        <v>0</v>
      </c>
      <c r="H1169" s="3">
        <f>IF(AND($D1169=1,$E1169=1),VLOOKUP($C1169,Sheet2!$A:$J,5,0),IF($E1169=2,INDEX(Sheet2!I:I,MATCH($C1169,Sheet2!$A:$A,0)+1),H1168))</f>
        <v>0</v>
      </c>
      <c r="I1169" s="3">
        <f>IF(AND($D1169=1,$E1169=1),VLOOKUP($C1169,Sheet2!$A:$J,6,0),IF($E1169=2,INDEX(Sheet2!J:J,MATCH($C1169,Sheet2!$A:$A,0)+1),I1168))</f>
        <v>0</v>
      </c>
      <c r="K1169" s="31">
        <v>0</v>
      </c>
      <c r="L1169" s="31">
        <v>0</v>
      </c>
      <c r="M1169" s="31">
        <v>0</v>
      </c>
      <c r="N1169" s="27">
        <f>VLOOKUP(B1169,Sheet5!$D:$G,3,0)</f>
        <v>3</v>
      </c>
      <c r="O1169" s="27">
        <f>VLOOKUP(B1169,Sheet5!$D:$G,4,0)</f>
        <v>308</v>
      </c>
      <c r="P1169" s="27" t="s">
        <v>55</v>
      </c>
      <c r="Q1169" s="27">
        <f>IFERROR(VLOOKUP(R1169,Sheet2!V:X,3,FALSE),VLOOKUP(B1169,Sheet5!D:H,5,0))</f>
        <v>340020009</v>
      </c>
      <c r="R1169" s="27" t="str">
        <f>IF(E1169=2,INDEX(Sheet2!P:P,MATCH(C1169,Sheet2!A:A,0)),INDEX(Sheet2!AB:AB,MATCH(N1169,Sheet2!AA:AA,0)))</f>
        <v>生命强化</v>
      </c>
      <c r="S1169" s="27" t="str">
        <f>IF($E1169=2,INDEX(Sheet2!Q:Q,MATCH($C1169,Sheet2!$A:$A,0)),IF(OR(N1169=3,N1169=8,N1169=13,,N1169=38),INDEX(Sheet2!$AC:$AC,MATCH($N1169,Sheet2!$AA:$AA,0))&amp;O1169,INDEX(Sheet2!$AC:$AC,MATCH($N1169,Sheet2!$AA:$AA,0))&amp;(O1169/10)&amp;"%"))</f>
        <v>觉醒后基础生命上限增加308</v>
      </c>
      <c r="T1169" s="3" t="str">
        <f>INDEX(Sheet6!G:G,MATCH(B1169,Sheet6!A:A,0))</f>
        <v>1210009,5|1430003,6</v>
      </c>
      <c r="U1169" s="3">
        <v>1120001</v>
      </c>
      <c r="V1169" s="3">
        <f>INDEX(Sheet6!H:H,MATCH(B1169,Sheet6!A:A,0))</f>
        <v>15200</v>
      </c>
      <c r="W1169" s="23">
        <v>0</v>
      </c>
      <c r="X1169" s="3" t="s">
        <v>1323</v>
      </c>
      <c r="Y1169" s="23">
        <v>1120001</v>
      </c>
      <c r="Z1169" s="23">
        <v>76000</v>
      </c>
      <c r="AA1169" s="27" t="str">
        <f>IF($E1169=2,INDEX(Sheet2!Q:Q,MATCH($C1169,Sheet2!$A:$A,0)),IF(OR(N1169=3,N1169=8,N1169=13,,N1169=38),INDEX(Sheet2!$AC:$AC,MATCH($N1169,Sheet2!$AA:$AA,0))&amp;O1169,INDEX(Sheet2!$AC:$AC,MATCH($N1169,Sheet2!$AA:$AA,0))&amp;(O1169/10)&amp;"%"))</f>
        <v>觉醒后基础生命上限增加308</v>
      </c>
    </row>
    <row r="1170" spans="1:27">
      <c r="A1170" s="23" t="s">
        <v>53</v>
      </c>
      <c r="B1170" s="23">
        <f t="shared" si="65"/>
        <v>5117</v>
      </c>
      <c r="C1170" s="3">
        <v>51</v>
      </c>
      <c r="D1170" s="3">
        <v>17</v>
      </c>
      <c r="E1170" s="3">
        <f t="shared" si="64"/>
        <v>1</v>
      </c>
      <c r="F1170" s="3">
        <f>IF(AND($D1170=1,$E1170=1),VLOOKUP($C1170,Sheet2!$A:$J,3,0),IF($E1170=2,INDEX(Sheet2!G:G,MATCH($C1170,Sheet2!$A:$A,0)+1),F1169))</f>
        <v>5101</v>
      </c>
      <c r="G1170" s="3">
        <f>IF(AND($D1170=1,$E1170=1),VLOOKUP($C1170,Sheet2!$A:$J,4,0),IF($E1170=2,INDEX(Sheet2!H:H,MATCH($C1170,Sheet2!$A:$A,0)+1),G1169))</f>
        <v>0</v>
      </c>
      <c r="H1170" s="3">
        <f>IF(AND($D1170=1,$E1170=1),VLOOKUP($C1170,Sheet2!$A:$J,5,0),IF($E1170=2,INDEX(Sheet2!I:I,MATCH($C1170,Sheet2!$A:$A,0)+1),H1169))</f>
        <v>0</v>
      </c>
      <c r="I1170" s="3">
        <f>IF(AND($D1170=1,$E1170=1),VLOOKUP($C1170,Sheet2!$A:$J,6,0),IF($E1170=2,INDEX(Sheet2!J:J,MATCH($C1170,Sheet2!$A:$A,0)+1),I1169))</f>
        <v>0</v>
      </c>
      <c r="K1170" s="31">
        <v>0</v>
      </c>
      <c r="L1170" s="31">
        <v>0</v>
      </c>
      <c r="M1170" s="31">
        <v>0</v>
      </c>
      <c r="N1170" s="27">
        <f>VLOOKUP(B1170,Sheet5!$D:$G,3,0)</f>
        <v>38</v>
      </c>
      <c r="O1170" s="27">
        <f>VLOOKUP(B1170,Sheet5!$D:$G,4,0)</f>
        <v>8</v>
      </c>
      <c r="P1170" s="27" t="s">
        <v>56</v>
      </c>
      <c r="Q1170" s="27">
        <f>IFERROR(VLOOKUP(R1170,Sheet2!V:X,3,FALSE),VLOOKUP(B1170,Sheet5!D:H,5,0))</f>
        <v>340020011</v>
      </c>
      <c r="R1170" s="27" t="str">
        <f>IF(E1170=2,INDEX(Sheet2!P:P,MATCH(C1170,Sheet2!A:A,0)),INDEX(Sheet2!AB:AB,MATCH(N1170,Sheet2!AA:AA,0)))</f>
        <v>速度强化</v>
      </c>
      <c r="S1170" s="27" t="str">
        <f>IF($E1170=2,INDEX(Sheet2!Q:Q,MATCH($C1170,Sheet2!$A:$A,0)),IF(OR(N1170=3,N1170=8,N1170=13,,N1170=38),INDEX(Sheet2!$AC:$AC,MATCH($N1170,Sheet2!$AA:$AA,0))&amp;O1170,INDEX(Sheet2!$AC:$AC,MATCH($N1170,Sheet2!$AA:$AA,0))&amp;(O1170/10)&amp;"%"))</f>
        <v>觉醒后基础速度增加8</v>
      </c>
      <c r="T1170" s="3" t="str">
        <f>INDEX(Sheet6!G:G,MATCH(B1170,Sheet6!A:A,0))</f>
        <v>1210009,6|1430003,9</v>
      </c>
      <c r="U1170" s="3">
        <v>1120001</v>
      </c>
      <c r="V1170" s="3">
        <f>INDEX(Sheet6!H:H,MATCH(B1170,Sheet6!A:A,0))</f>
        <v>23000</v>
      </c>
      <c r="W1170" s="23">
        <v>0</v>
      </c>
      <c r="X1170" s="3" t="s">
        <v>1371</v>
      </c>
      <c r="Y1170" s="23">
        <v>1120001</v>
      </c>
      <c r="Z1170" s="23">
        <v>115000</v>
      </c>
      <c r="AA1170" s="27" t="str">
        <f>IF($E1170=2,INDEX(Sheet2!Q:Q,MATCH($C1170,Sheet2!$A:$A,0)),IF(OR(N1170=3,N1170=8,N1170=13,,N1170=38),INDEX(Sheet2!$AC:$AC,MATCH($N1170,Sheet2!$AA:$AA,0))&amp;O1170,INDEX(Sheet2!$AC:$AC,MATCH($N1170,Sheet2!$AA:$AA,0))&amp;(O1170/10)&amp;"%"))</f>
        <v>觉醒后基础速度增加8</v>
      </c>
    </row>
    <row r="1171" spans="1:27">
      <c r="A1171" s="23" t="s">
        <v>53</v>
      </c>
      <c r="B1171" s="23">
        <f t="shared" si="65"/>
        <v>5118</v>
      </c>
      <c r="C1171" s="3">
        <v>51</v>
      </c>
      <c r="D1171" s="3">
        <v>18</v>
      </c>
      <c r="E1171" s="3">
        <f t="shared" si="64"/>
        <v>1</v>
      </c>
      <c r="F1171" s="3">
        <f>IF(AND($D1171=1,$E1171=1),VLOOKUP($C1171,Sheet2!$A:$J,3,0),IF($E1171=2,INDEX(Sheet2!G:G,MATCH($C1171,Sheet2!$A:$A,0)+1),F1170))</f>
        <v>5101</v>
      </c>
      <c r="G1171" s="3">
        <f>IF(AND($D1171=1,$E1171=1),VLOOKUP($C1171,Sheet2!$A:$J,4,0),IF($E1171=2,INDEX(Sheet2!H:H,MATCH($C1171,Sheet2!$A:$A,0)+1),G1170))</f>
        <v>0</v>
      </c>
      <c r="H1171" s="3">
        <f>IF(AND($D1171=1,$E1171=1),VLOOKUP($C1171,Sheet2!$A:$J,5,0),IF($E1171=2,INDEX(Sheet2!I:I,MATCH($C1171,Sheet2!$A:$A,0)+1),H1170))</f>
        <v>0</v>
      </c>
      <c r="I1171" s="3">
        <f>IF(AND($D1171=1,$E1171=1),VLOOKUP($C1171,Sheet2!$A:$J,6,0),IF($E1171=2,INDEX(Sheet2!J:J,MATCH($C1171,Sheet2!$A:$A,0)+1),I1170))</f>
        <v>0</v>
      </c>
      <c r="K1171" s="31">
        <v>0</v>
      </c>
      <c r="L1171" s="31">
        <v>0</v>
      </c>
      <c r="M1171" s="31">
        <v>0</v>
      </c>
      <c r="N1171" s="27">
        <f>VLOOKUP(B1171,Sheet5!$D:$G,3,0)</f>
        <v>13</v>
      </c>
      <c r="O1171" s="27">
        <f>VLOOKUP(B1171,Sheet5!$D:$G,4,0)</f>
        <v>68</v>
      </c>
      <c r="P1171" s="27" t="s">
        <v>57</v>
      </c>
      <c r="Q1171" s="27">
        <f>IFERROR(VLOOKUP(R1171,Sheet2!V:X,3,FALSE),VLOOKUP(B1171,Sheet5!D:H,5,0))</f>
        <v>340020004</v>
      </c>
      <c r="R1171" s="27" t="str">
        <f>IF(E1171=2,INDEX(Sheet2!P:P,MATCH(C1171,Sheet2!A:A,0)),INDEX(Sheet2!AB:AB,MATCH(N1171,Sheet2!AA:AA,0)))</f>
        <v>防御强化</v>
      </c>
      <c r="S1171" s="27" t="str">
        <f>IF($E1171=2,INDEX(Sheet2!Q:Q,MATCH($C1171,Sheet2!$A:$A,0)),IF(OR(N1171=3,N1171=8,N1171=13,,N1171=38),INDEX(Sheet2!$AC:$AC,MATCH($N1171,Sheet2!$AA:$AA,0))&amp;O1171,INDEX(Sheet2!$AC:$AC,MATCH($N1171,Sheet2!$AA:$AA,0))&amp;(O1171/10)&amp;"%"))</f>
        <v>觉醒后基础防御力增加68</v>
      </c>
      <c r="T1171" s="3" t="str">
        <f>INDEX(Sheet6!G:G,MATCH(B1171,Sheet6!A:A,0))</f>
        <v>1210009,7|1430003,12</v>
      </c>
      <c r="U1171" s="3">
        <v>1120001</v>
      </c>
      <c r="V1171" s="3">
        <f>INDEX(Sheet6!H:H,MATCH(B1171,Sheet6!A:A,0))</f>
        <v>34400</v>
      </c>
      <c r="W1171" s="23">
        <v>0</v>
      </c>
      <c r="X1171" s="3" t="s">
        <v>1372</v>
      </c>
      <c r="Y1171" s="23">
        <v>1120001</v>
      </c>
      <c r="Z1171" s="23">
        <v>172000</v>
      </c>
      <c r="AA1171" s="27" t="str">
        <f>IF($E1171=2,INDEX(Sheet2!Q:Q,MATCH($C1171,Sheet2!$A:$A,0)),IF(OR(N1171=3,N1171=8,N1171=13,,N1171=38),INDEX(Sheet2!$AC:$AC,MATCH($N1171,Sheet2!$AA:$AA,0))&amp;O1171,INDEX(Sheet2!$AC:$AC,MATCH($N1171,Sheet2!$AA:$AA,0))&amp;(O1171/10)&amp;"%"))</f>
        <v>觉醒后基础防御力增加68</v>
      </c>
    </row>
    <row r="1172" spans="1:27">
      <c r="A1172" s="23" t="s">
        <v>53</v>
      </c>
      <c r="B1172" s="23">
        <f t="shared" si="65"/>
        <v>5119</v>
      </c>
      <c r="C1172" s="3">
        <v>51</v>
      </c>
      <c r="D1172" s="3">
        <v>19</v>
      </c>
      <c r="E1172" s="3">
        <f t="shared" si="64"/>
        <v>1</v>
      </c>
      <c r="F1172" s="3">
        <f>IF(AND($D1172=1,$E1172=1),VLOOKUP($C1172,Sheet2!$A:$J,3,0),IF($E1172=2,INDEX(Sheet2!G:G,MATCH($C1172,Sheet2!$A:$A,0)+1),F1171))</f>
        <v>5101</v>
      </c>
      <c r="G1172" s="3">
        <f>IF(AND($D1172=1,$E1172=1),VLOOKUP($C1172,Sheet2!$A:$J,4,0),IF($E1172=2,INDEX(Sheet2!H:H,MATCH($C1172,Sheet2!$A:$A,0)+1),G1171))</f>
        <v>0</v>
      </c>
      <c r="H1172" s="3">
        <f>IF(AND($D1172=1,$E1172=1),VLOOKUP($C1172,Sheet2!$A:$J,5,0),IF($E1172=2,INDEX(Sheet2!I:I,MATCH($C1172,Sheet2!$A:$A,0)+1),H1171))</f>
        <v>0</v>
      </c>
      <c r="I1172" s="3">
        <f>IF(AND($D1172=1,$E1172=1),VLOOKUP($C1172,Sheet2!$A:$J,6,0),IF($E1172=2,INDEX(Sheet2!J:J,MATCH($C1172,Sheet2!$A:$A,0)+1),I1171))</f>
        <v>0</v>
      </c>
      <c r="K1172" s="31">
        <v>0</v>
      </c>
      <c r="L1172" s="31">
        <v>0</v>
      </c>
      <c r="M1172" s="31">
        <v>0</v>
      </c>
      <c r="N1172" s="27">
        <f>VLOOKUP(B1172,Sheet5!$D:$G,3,0)</f>
        <v>3</v>
      </c>
      <c r="O1172" s="27">
        <f>VLOOKUP(B1172,Sheet5!$D:$G,4,0)</f>
        <v>615</v>
      </c>
      <c r="P1172" s="27" t="s">
        <v>58</v>
      </c>
      <c r="Q1172" s="27">
        <f>IFERROR(VLOOKUP(R1172,Sheet2!V:X,3,FALSE),VLOOKUP(B1172,Sheet5!D:H,5,0))</f>
        <v>340020010</v>
      </c>
      <c r="R1172" s="27" t="str">
        <f>IF(E1172=2,INDEX(Sheet2!P:P,MATCH(C1172,Sheet2!A:A,0)),INDEX(Sheet2!AB:AB,MATCH(N1172,Sheet2!AA:AA,0)))</f>
        <v>生命强化</v>
      </c>
      <c r="S1172" s="27" t="str">
        <f>IF($E1172=2,INDEX(Sheet2!Q:Q,MATCH($C1172,Sheet2!$A:$A,0)),IF(OR(N1172=3,N1172=8,N1172=13,,N1172=38),INDEX(Sheet2!$AC:$AC,MATCH($N1172,Sheet2!$AA:$AA,0))&amp;O1172,INDEX(Sheet2!$AC:$AC,MATCH($N1172,Sheet2!$AA:$AA,0))&amp;(O1172/10)&amp;"%"))</f>
        <v>觉醒后基础生命上限增加615</v>
      </c>
      <c r="T1172" s="3" t="str">
        <f>INDEX(Sheet6!G:G,MATCH(B1172,Sheet6!A:A,0))</f>
        <v>1210009,11|1430003,15</v>
      </c>
      <c r="U1172" s="3">
        <v>1120001</v>
      </c>
      <c r="V1172" s="3">
        <f>INDEX(Sheet6!H:H,MATCH(B1172,Sheet6!A:A,0))</f>
        <v>48000</v>
      </c>
      <c r="W1172" s="23">
        <v>0</v>
      </c>
      <c r="X1172" s="3" t="s">
        <v>1373</v>
      </c>
      <c r="Y1172" s="23">
        <v>1120001</v>
      </c>
      <c r="Z1172" s="23">
        <v>240000</v>
      </c>
      <c r="AA1172" s="27" t="str">
        <f>IF($E1172=2,INDEX(Sheet2!Q:Q,MATCH($C1172,Sheet2!$A:$A,0)),IF(OR(N1172=3,N1172=8,N1172=13,,N1172=38),INDEX(Sheet2!$AC:$AC,MATCH($N1172,Sheet2!$AA:$AA,0))&amp;O1172,INDEX(Sheet2!$AC:$AC,MATCH($N1172,Sheet2!$AA:$AA,0))&amp;(O1172/10)&amp;"%"))</f>
        <v>觉醒后基础生命上限增加615</v>
      </c>
    </row>
    <row r="1173" spans="1:27">
      <c r="A1173" s="23" t="s">
        <v>53</v>
      </c>
      <c r="B1173" s="23">
        <f t="shared" si="65"/>
        <v>5120</v>
      </c>
      <c r="C1173" s="3">
        <v>51</v>
      </c>
      <c r="D1173" s="3">
        <v>20</v>
      </c>
      <c r="E1173" s="3">
        <f t="shared" si="64"/>
        <v>1</v>
      </c>
      <c r="F1173" s="3">
        <f>IF(AND($D1173=1,$E1173=1),VLOOKUP($C1173,Sheet2!$A:$J,3,0),IF($E1173=2,INDEX(Sheet2!G:G,MATCH($C1173,Sheet2!$A:$A,0)+1),F1172))</f>
        <v>5101</v>
      </c>
      <c r="G1173" s="3">
        <f>IF(AND($D1173=1,$E1173=1),VLOOKUP($C1173,Sheet2!$A:$J,4,0),IF($E1173=2,INDEX(Sheet2!H:H,MATCH($C1173,Sheet2!$A:$A,0)+1),G1172))</f>
        <v>0</v>
      </c>
      <c r="H1173" s="3">
        <f>IF(AND($D1173=1,$E1173=1),VLOOKUP($C1173,Sheet2!$A:$J,5,0),IF($E1173=2,INDEX(Sheet2!I:I,MATCH($C1173,Sheet2!$A:$A,0)+1),H1172))</f>
        <v>0</v>
      </c>
      <c r="I1173" s="3">
        <f>IF(AND($D1173=1,$E1173=1),VLOOKUP($C1173,Sheet2!$A:$J,6,0),IF($E1173=2,INDEX(Sheet2!J:J,MATCH($C1173,Sheet2!$A:$A,0)+1),I1172))</f>
        <v>0</v>
      </c>
      <c r="K1173" s="31">
        <v>0</v>
      </c>
      <c r="L1173" s="31">
        <v>0</v>
      </c>
      <c r="M1173" s="31">
        <v>0</v>
      </c>
      <c r="N1173" s="27">
        <f>VLOOKUP(B1173,Sheet5!$D:$G,3,0)</f>
        <v>8</v>
      </c>
      <c r="O1173" s="27">
        <f>VLOOKUP(B1173,Sheet5!$D:$G,4,0)</f>
        <v>103</v>
      </c>
      <c r="P1173" s="27" t="s">
        <v>59</v>
      </c>
      <c r="Q1173" s="27">
        <f>IFERROR(VLOOKUP(R1173,Sheet2!V:X,3,FALSE),VLOOKUP(B1173,Sheet5!D:H,5,0))</f>
        <v>340020007</v>
      </c>
      <c r="R1173" s="27" t="str">
        <f>IF(E1173=2,INDEX(Sheet2!P:P,MATCH(C1173,Sheet2!A:A,0)),INDEX(Sheet2!AB:AB,MATCH(N1173,Sheet2!AA:AA,0)))</f>
        <v>攻击强化</v>
      </c>
      <c r="S1173" s="27" t="str">
        <f>IF($E1173=2,INDEX(Sheet2!Q:Q,MATCH($C1173,Sheet2!$A:$A,0)),IF(OR(N1173=3,N1173=8,N1173=13,,N1173=38),INDEX(Sheet2!$AC:$AC,MATCH($N1173,Sheet2!$AA:$AA,0))&amp;O1173,INDEX(Sheet2!$AC:$AC,MATCH($N1173,Sheet2!$AA:$AA,0))&amp;(O1173/10)&amp;"%"))</f>
        <v>觉醒后基础攻击力增加103</v>
      </c>
      <c r="T1173" s="3" t="str">
        <f>INDEX(Sheet6!G:G,MATCH(B1173,Sheet6!A:A,0))</f>
        <v>1210009,13|1430003,18</v>
      </c>
      <c r="U1173" s="3">
        <v>1120001</v>
      </c>
      <c r="V1173" s="3">
        <f>INDEX(Sheet6!H:H,MATCH(B1173,Sheet6!A:A,0))</f>
        <v>65800</v>
      </c>
      <c r="W1173" s="23">
        <v>0</v>
      </c>
      <c r="X1173" s="3" t="s">
        <v>1374</v>
      </c>
      <c r="Y1173" s="23">
        <v>1120001</v>
      </c>
      <c r="Z1173" s="23">
        <v>329000</v>
      </c>
      <c r="AA1173" s="27" t="str">
        <f>IF($E1173=2,INDEX(Sheet2!Q:Q,MATCH($C1173,Sheet2!$A:$A,0)),IF(OR(N1173=3,N1173=8,N1173=13,,N1173=38),INDEX(Sheet2!$AC:$AC,MATCH($N1173,Sheet2!$AA:$AA,0))&amp;O1173,INDEX(Sheet2!$AC:$AC,MATCH($N1173,Sheet2!$AA:$AA,0))&amp;(O1173/10)&amp;"%"))</f>
        <v>觉醒后基础攻击力增加103</v>
      </c>
    </row>
    <row r="1174" spans="1:27">
      <c r="A1174" s="23" t="s">
        <v>53</v>
      </c>
      <c r="B1174" s="23">
        <f t="shared" si="65"/>
        <v>5121</v>
      </c>
      <c r="C1174" s="3">
        <v>51</v>
      </c>
      <c r="D1174" s="3">
        <v>21</v>
      </c>
      <c r="E1174" s="3">
        <f t="shared" si="64"/>
        <v>1</v>
      </c>
      <c r="F1174" s="3">
        <f>IF(AND($D1174=1,$E1174=1),VLOOKUP($C1174,Sheet2!$A:$J,3,0),IF($E1174=2,INDEX(Sheet2!G:G,MATCH($C1174,Sheet2!$A:$A,0)+2),F1173))</f>
        <v>5101</v>
      </c>
      <c r="G1174" s="3">
        <f>IF(AND($D1174=1,$E1174=1),VLOOKUP($C1174,Sheet2!$A:$J,4,0),IF($E1174=2,INDEX(Sheet2!H:H,MATCH($C1174,Sheet2!$A:$A,0)+2),G1173))</f>
        <v>0</v>
      </c>
      <c r="H1174" s="3">
        <f>IF(AND($D1174=1,$E1174=1),VLOOKUP($C1174,Sheet2!$A:$J,5,0),IF($E1174=2,INDEX(Sheet2!I:I,MATCH($C1174,Sheet2!$A:$A,0)+2),H1173))</f>
        <v>0</v>
      </c>
      <c r="I1174" s="3">
        <f>IF(AND($D1174=1,$E1174=1),VLOOKUP($C1174,Sheet2!$A:$J,6,0),IF($E1174=2,INDEX(Sheet2!J:J,MATCH($C1174,Sheet2!$A:$A,0)+2),I1173))</f>
        <v>0</v>
      </c>
      <c r="K1174" s="31">
        <v>0</v>
      </c>
      <c r="L1174" s="31">
        <v>0</v>
      </c>
      <c r="M1174" s="31">
        <v>0</v>
      </c>
      <c r="N1174" s="27">
        <f>VLOOKUP(B1174,Sheet5!$D:$G,3,0)</f>
        <v>4</v>
      </c>
      <c r="O1174" s="27">
        <f>VLOOKUP(B1174,Sheet5!$D:$G,4,0)</f>
        <v>150</v>
      </c>
      <c r="P1174" s="27" t="s">
        <v>60</v>
      </c>
      <c r="Q1174" s="27">
        <f>IFERROR(VLOOKUP(R1174,Sheet2!V:X,3,FALSE),VLOOKUP(B1174,Sheet5!D:H,5,0))</f>
        <v>340020010</v>
      </c>
      <c r="R1174" s="27" t="str">
        <f>IF(E1174=2,INDEX(Sheet2!P:P,MATCH(C1174,Sheet2!A:A,0)+2),INDEX(Sheet2!AB:AB,MATCH(N1174,Sheet2!AA:AA,0)))</f>
        <v>生命强化</v>
      </c>
      <c r="S1174" s="27" t="str">
        <f>IF($E1174=2,INDEX(Sheet2!Q:Q,MATCH($C1174,Sheet2!$A:$A,0)+2),IF(OR(N1174=3,N1174=8,N1174=13,,N1174=38),INDEX(Sheet2!$AC:$AC,MATCH($N1174,Sheet2!$AA:$AA,0))&amp;O1174,INDEX(Sheet2!$AC:$AC,MATCH($N1174,Sheet2!$AA:$AA,0))&amp;(O1174/10)&amp;"%"))</f>
        <v>觉醒后基础生命上限增加15%</v>
      </c>
      <c r="T1174" s="3" t="str">
        <f>INDEX(Sheet6!G:G,MATCH(B1174,Sheet6!A:A,0))</f>
        <v>1430005,3</v>
      </c>
      <c r="U1174" s="3">
        <v>1120001</v>
      </c>
      <c r="V1174" s="3">
        <f>INDEX(Sheet6!H:H,MATCH(B1174,Sheet6!A:A,0))</f>
        <v>88800</v>
      </c>
      <c r="W1174" s="23">
        <v>0</v>
      </c>
      <c r="X1174" s="3" t="s">
        <v>1326</v>
      </c>
      <c r="Y1174" s="23">
        <v>1120001</v>
      </c>
      <c r="Z1174" s="23">
        <v>444000</v>
      </c>
      <c r="AA1174" s="27" t="str">
        <f>IF($E1174=2,INDEX(Sheet2!Q:Q,MATCH($C1174,Sheet2!$A:$A,0)+2),IF(OR(N1174=3,N1174=8,N1174=13,,N1174=38),INDEX(Sheet2!$AC:$AC,MATCH($N1174,Sheet2!$AA:$AA,0))&amp;O1174,INDEX(Sheet2!$AC:$AC,MATCH($N1174,Sheet2!$AA:$AA,0))&amp;(O1174/10)&amp;"%"))</f>
        <v>觉醒后基础生命上限增加15%</v>
      </c>
    </row>
    <row r="1175" spans="1:27">
      <c r="A1175" s="23" t="s">
        <v>53</v>
      </c>
      <c r="B1175" s="23">
        <f t="shared" si="65"/>
        <v>5122</v>
      </c>
      <c r="C1175" s="3">
        <v>51</v>
      </c>
      <c r="D1175" s="3">
        <v>22</v>
      </c>
      <c r="E1175" s="3">
        <f t="shared" si="64"/>
        <v>1</v>
      </c>
      <c r="F1175" s="3">
        <f>IF(AND($D1175=1,$E1175=1),VLOOKUP($C1175,Sheet2!$A:$J,3,0),IF($E1175=2,INDEX(Sheet2!G:G,MATCH($C1175,Sheet2!$A:$A,0)+2),F1174))</f>
        <v>5101</v>
      </c>
      <c r="G1175" s="3">
        <f>IF(AND($D1175=1,$E1175=1),VLOOKUP($C1175,Sheet2!$A:$J,4,0),IF($E1175=2,INDEX(Sheet2!H:H,MATCH($C1175,Sheet2!$A:$A,0)+2),G1174))</f>
        <v>0</v>
      </c>
      <c r="H1175" s="3">
        <f>IF(AND($D1175=1,$E1175=1),VLOOKUP($C1175,Sheet2!$A:$J,5,0),IF($E1175=2,INDEX(Sheet2!I:I,MATCH($C1175,Sheet2!$A:$A,0)+2),H1174))</f>
        <v>0</v>
      </c>
      <c r="I1175" s="3">
        <f>IF(AND($D1175=1,$E1175=1),VLOOKUP($C1175,Sheet2!$A:$J,6,0),IF($E1175=2,INDEX(Sheet2!J:J,MATCH($C1175,Sheet2!$A:$A,0)+2),I1174))</f>
        <v>0</v>
      </c>
      <c r="K1175" s="31">
        <v>0</v>
      </c>
      <c r="L1175" s="31">
        <v>0</v>
      </c>
      <c r="M1175" s="31">
        <v>0</v>
      </c>
      <c r="N1175" s="27">
        <f>VLOOKUP(B1175,Sheet5!$D:$G,3,0)</f>
        <v>8</v>
      </c>
      <c r="O1175" s="27">
        <f>VLOOKUP(B1175,Sheet5!$D:$G,4,0)</f>
        <v>52</v>
      </c>
      <c r="P1175" s="27" t="s">
        <v>54</v>
      </c>
      <c r="Q1175" s="27">
        <f>IFERROR(VLOOKUP(R1175,Sheet2!V:X,3,FALSE),VLOOKUP(B1175,Sheet5!D:H,5,0))</f>
        <v>340020006</v>
      </c>
      <c r="R1175" s="27" t="str">
        <f>IF($E1175=2,INDEX(Sheet2!P:P,MATCH($C1175,Sheet2!$A:$A,0)),INDEX(Sheet2!$AB:$AB,MATCH($N1175,Sheet2!$AA:$AA,0)))</f>
        <v>攻击强化</v>
      </c>
      <c r="S1175" s="27" t="str">
        <f>IF($E1175=2,INDEX(Sheet2!Q:Q,MATCH($C1175,Sheet2!$A:$A,0)),IF(OR(N1175=3,N1175=8,N1175=13,,N1175=38),INDEX(Sheet2!$AC:$AC,MATCH($N1175,Sheet2!$AA:$AA,0))&amp;O1175,INDEX(Sheet2!$AC:$AC,MATCH($N1175,Sheet2!$AA:$AA,0))&amp;(O1175/10)&amp;"%"))</f>
        <v>觉醒后基础攻击力增加52</v>
      </c>
      <c r="T1175" s="3" t="str">
        <f>INDEX(Sheet6!G:G,MATCH(B1175,Sheet6!A:A,0))</f>
        <v>1210009,5|1430003,9</v>
      </c>
      <c r="U1175" s="3">
        <v>1120001</v>
      </c>
      <c r="V1175" s="3">
        <f>INDEX(Sheet6!H:H,MATCH(B1175,Sheet6!A:A,0))</f>
        <v>16500</v>
      </c>
      <c r="W1175" s="23">
        <v>0</v>
      </c>
      <c r="X1175" s="3" t="s">
        <v>1370</v>
      </c>
      <c r="Y1175" s="23">
        <v>1120001</v>
      </c>
      <c r="Z1175" s="23">
        <v>66000</v>
      </c>
      <c r="AA1175" s="27" t="str">
        <f>IF($E1175=2,INDEX(Sheet2!Q:Q,MATCH($C1175,Sheet2!$A:$A,0)),IF(OR(N1175=3,N1175=8,N1175=13,,N1175=38),INDEX(Sheet2!$AC:$AC,MATCH($N1175,Sheet2!$AA:$AA,0))&amp;O1175,INDEX(Sheet2!$AC:$AC,MATCH($N1175,Sheet2!$AA:$AA,0))&amp;(O1175/10)&amp;"%"))</f>
        <v>觉醒后基础攻击力增加52</v>
      </c>
    </row>
    <row r="1176" spans="1:27">
      <c r="A1176" s="23" t="s">
        <v>53</v>
      </c>
      <c r="B1176" s="23">
        <f t="shared" si="65"/>
        <v>5123</v>
      </c>
      <c r="C1176" s="3">
        <v>51</v>
      </c>
      <c r="D1176" s="3">
        <v>23</v>
      </c>
      <c r="E1176" s="3">
        <f t="shared" si="64"/>
        <v>1</v>
      </c>
      <c r="F1176" s="3">
        <f>IF(AND($D1176=1,$E1176=1),VLOOKUP($C1176,Sheet2!$A:$J,3,0),IF($E1176=2,INDEX(Sheet2!G:G,MATCH($C1176,Sheet2!$A:$A,0)+2),F1175))</f>
        <v>5101</v>
      </c>
      <c r="G1176" s="3">
        <f>IF(AND($D1176=1,$E1176=1),VLOOKUP($C1176,Sheet2!$A:$J,4,0),IF($E1176=2,INDEX(Sheet2!H:H,MATCH($C1176,Sheet2!$A:$A,0)+2),G1175))</f>
        <v>0</v>
      </c>
      <c r="H1176" s="3">
        <f>IF(AND($D1176=1,$E1176=1),VLOOKUP($C1176,Sheet2!$A:$J,5,0),IF($E1176=2,INDEX(Sheet2!I:I,MATCH($C1176,Sheet2!$A:$A,0)+2),H1175))</f>
        <v>0</v>
      </c>
      <c r="I1176" s="3">
        <f>IF(AND($D1176=1,$E1176=1),VLOOKUP($C1176,Sheet2!$A:$J,6,0),IF($E1176=2,INDEX(Sheet2!J:J,MATCH($C1176,Sheet2!$A:$A,0)+2),I1175))</f>
        <v>0</v>
      </c>
      <c r="K1176" s="31">
        <v>0</v>
      </c>
      <c r="L1176" s="31">
        <v>0</v>
      </c>
      <c r="M1176" s="31">
        <v>0</v>
      </c>
      <c r="N1176" s="27">
        <f>VLOOKUP(B1176,Sheet5!$D:$G,3,0)</f>
        <v>3</v>
      </c>
      <c r="O1176" s="27">
        <f>VLOOKUP(B1176,Sheet5!$D:$G,4,0)</f>
        <v>308</v>
      </c>
      <c r="P1176" s="27" t="s">
        <v>55</v>
      </c>
      <c r="Q1176" s="27">
        <f>IFERROR(VLOOKUP(R1176,Sheet2!V:X,3,FALSE),VLOOKUP(B1176,Sheet5!D:H,5,0))</f>
        <v>340020009</v>
      </c>
      <c r="R1176" s="27" t="str">
        <f>IF(E1176=2,INDEX(Sheet2!P:P,MATCH(C1176,Sheet2!A:A,0)),INDEX(Sheet2!AB:AB,MATCH(N1176,Sheet2!AA:AA,0)))</f>
        <v>生命强化</v>
      </c>
      <c r="S1176" s="27" t="str">
        <f>IF($E1176=2,INDEX(Sheet2!Q:Q,MATCH($C1176,Sheet2!$A:$A,0)),IF(OR(N1176=3,N1176=8,N1176=13,,N1176=38),INDEX(Sheet2!$AC:$AC,MATCH($N1176,Sheet2!$AA:$AA,0))&amp;O1176,INDEX(Sheet2!$AC:$AC,MATCH($N1176,Sheet2!$AA:$AA,0))&amp;(O1176/10)&amp;"%"))</f>
        <v>觉醒后基础生命上限增加308</v>
      </c>
      <c r="T1176" s="3" t="str">
        <f>INDEX(Sheet6!G:G,MATCH(B1176,Sheet6!A:A,0))</f>
        <v>1210009,6|1430003,18</v>
      </c>
      <c r="U1176" s="3">
        <v>1120001</v>
      </c>
      <c r="V1176" s="3">
        <f>INDEX(Sheet6!H:H,MATCH(B1176,Sheet6!A:A,0))</f>
        <v>19000</v>
      </c>
      <c r="W1176" s="23">
        <v>0</v>
      </c>
      <c r="X1176" s="3" t="s">
        <v>1323</v>
      </c>
      <c r="Y1176" s="23">
        <v>1120001</v>
      </c>
      <c r="Z1176" s="23">
        <v>76000</v>
      </c>
      <c r="AA1176" s="27" t="str">
        <f>IF($E1176=2,INDEX(Sheet2!Q:Q,MATCH($C1176,Sheet2!$A:$A,0)),IF(OR(N1176=3,N1176=8,N1176=13,,N1176=38),INDEX(Sheet2!$AC:$AC,MATCH($N1176,Sheet2!$AA:$AA,0))&amp;O1176,INDEX(Sheet2!$AC:$AC,MATCH($N1176,Sheet2!$AA:$AA,0))&amp;(O1176/10)&amp;"%"))</f>
        <v>觉醒后基础生命上限增加308</v>
      </c>
    </row>
    <row r="1177" spans="1:27">
      <c r="A1177" s="23" t="s">
        <v>53</v>
      </c>
      <c r="B1177" s="23">
        <f t="shared" si="65"/>
        <v>5124</v>
      </c>
      <c r="C1177" s="3">
        <v>51</v>
      </c>
      <c r="D1177" s="3">
        <v>24</v>
      </c>
      <c r="E1177" s="3">
        <f t="shared" si="64"/>
        <v>1</v>
      </c>
      <c r="F1177" s="3">
        <f>IF(AND($D1177=1,$E1177=1),VLOOKUP($C1177,Sheet2!$A:$J,3,0),IF($E1177=2,INDEX(Sheet2!G:G,MATCH($C1177,Sheet2!$A:$A,0)+2),F1176))</f>
        <v>5101</v>
      </c>
      <c r="G1177" s="3">
        <f>IF(AND($D1177=1,$E1177=1),VLOOKUP($C1177,Sheet2!$A:$J,4,0),IF($E1177=2,INDEX(Sheet2!H:H,MATCH($C1177,Sheet2!$A:$A,0)+2),G1176))</f>
        <v>0</v>
      </c>
      <c r="H1177" s="3">
        <f>IF(AND($D1177=1,$E1177=1),VLOOKUP($C1177,Sheet2!$A:$J,5,0),IF($E1177=2,INDEX(Sheet2!I:I,MATCH($C1177,Sheet2!$A:$A,0)+2),H1176))</f>
        <v>0</v>
      </c>
      <c r="I1177" s="3">
        <f>IF(AND($D1177=1,$E1177=1),VLOOKUP($C1177,Sheet2!$A:$J,6,0),IF($E1177=2,INDEX(Sheet2!J:J,MATCH($C1177,Sheet2!$A:$A,0)+2),I1176))</f>
        <v>0</v>
      </c>
      <c r="K1177" s="31">
        <v>0</v>
      </c>
      <c r="L1177" s="31">
        <v>0</v>
      </c>
      <c r="M1177" s="31">
        <v>0</v>
      </c>
      <c r="N1177" s="27">
        <f>VLOOKUP(B1177,Sheet5!$D:$G,3,0)</f>
        <v>38</v>
      </c>
      <c r="O1177" s="27">
        <f>VLOOKUP(B1177,Sheet5!$D:$G,4,0)</f>
        <v>8</v>
      </c>
      <c r="P1177" s="27" t="s">
        <v>56</v>
      </c>
      <c r="Q1177" s="27">
        <f>IFERROR(VLOOKUP(R1177,Sheet2!V:X,3,FALSE),VLOOKUP(B1177,Sheet5!D:H,5,0))</f>
        <v>340020011</v>
      </c>
      <c r="R1177" s="27" t="str">
        <f>IF(E1177=2,INDEX(Sheet2!P:P,MATCH(C1177,Sheet2!A:A,0)),INDEX(Sheet2!AB:AB,MATCH(N1177,Sheet2!AA:AA,0)))</f>
        <v>速度强化</v>
      </c>
      <c r="S1177" s="27" t="str">
        <f>IF($E1177=2,INDEX(Sheet2!Q:Q,MATCH($C1177,Sheet2!$A:$A,0)),IF(OR(N1177=3,N1177=8,N1177=13,,N1177=38),INDEX(Sheet2!$AC:$AC,MATCH($N1177,Sheet2!$AA:$AA,0))&amp;O1177,INDEX(Sheet2!$AC:$AC,MATCH($N1177,Sheet2!$AA:$AA,0))&amp;(O1177/10)&amp;"%"))</f>
        <v>觉醒后基础速度增加8</v>
      </c>
      <c r="T1177" s="3" t="str">
        <f>INDEX(Sheet6!G:G,MATCH(B1177,Sheet6!A:A,0))</f>
        <v>1210009,7|1430003,27</v>
      </c>
      <c r="U1177" s="3">
        <v>1120001</v>
      </c>
      <c r="V1177" s="3">
        <f>INDEX(Sheet6!H:H,MATCH(B1177,Sheet6!A:A,0))</f>
        <v>28750</v>
      </c>
      <c r="W1177" s="23">
        <v>0</v>
      </c>
      <c r="X1177" s="3" t="s">
        <v>1371</v>
      </c>
      <c r="Y1177" s="23">
        <v>1120001</v>
      </c>
      <c r="Z1177" s="23">
        <v>115000</v>
      </c>
      <c r="AA1177" s="27" t="str">
        <f>IF($E1177=2,INDEX(Sheet2!Q:Q,MATCH($C1177,Sheet2!$A:$A,0)),IF(OR(N1177=3,N1177=8,N1177=13,,N1177=38),INDEX(Sheet2!$AC:$AC,MATCH($N1177,Sheet2!$AA:$AA,0))&amp;O1177,INDEX(Sheet2!$AC:$AC,MATCH($N1177,Sheet2!$AA:$AA,0))&amp;(O1177/10)&amp;"%"))</f>
        <v>觉醒后基础速度增加8</v>
      </c>
    </row>
    <row r="1178" spans="1:27">
      <c r="A1178" s="23" t="s">
        <v>53</v>
      </c>
      <c r="B1178" s="23">
        <f t="shared" si="65"/>
        <v>5125</v>
      </c>
      <c r="C1178" s="3">
        <v>51</v>
      </c>
      <c r="D1178" s="3">
        <v>25</v>
      </c>
      <c r="E1178" s="3">
        <f t="shared" si="64"/>
        <v>1</v>
      </c>
      <c r="F1178" s="3">
        <f>IF(AND($D1178=1,$E1178=1),VLOOKUP($C1178,Sheet2!$A:$J,3,0),IF($E1178=2,INDEX(Sheet2!G:G,MATCH($C1178,Sheet2!$A:$A,0)+2),F1177))</f>
        <v>5101</v>
      </c>
      <c r="G1178" s="3">
        <f>IF(AND($D1178=1,$E1178=1),VLOOKUP($C1178,Sheet2!$A:$J,4,0),IF($E1178=2,INDEX(Sheet2!H:H,MATCH($C1178,Sheet2!$A:$A,0)+2),G1177))</f>
        <v>0</v>
      </c>
      <c r="H1178" s="3">
        <f>IF(AND($D1178=1,$E1178=1),VLOOKUP($C1178,Sheet2!$A:$J,5,0),IF($E1178=2,INDEX(Sheet2!I:I,MATCH($C1178,Sheet2!$A:$A,0)+2),H1177))</f>
        <v>0</v>
      </c>
      <c r="I1178" s="3">
        <f>IF(AND($D1178=1,$E1178=1),VLOOKUP($C1178,Sheet2!$A:$J,6,0),IF($E1178=2,INDEX(Sheet2!J:J,MATCH($C1178,Sheet2!$A:$A,0)+2),I1177))</f>
        <v>0</v>
      </c>
      <c r="K1178" s="31">
        <v>0</v>
      </c>
      <c r="L1178" s="31">
        <v>0</v>
      </c>
      <c r="M1178" s="31">
        <v>0</v>
      </c>
      <c r="N1178" s="27">
        <f>VLOOKUP(B1178,Sheet5!$D:$G,3,0)</f>
        <v>13</v>
      </c>
      <c r="O1178" s="27">
        <f>VLOOKUP(B1178,Sheet5!$D:$G,4,0)</f>
        <v>68</v>
      </c>
      <c r="P1178" s="27" t="s">
        <v>57</v>
      </c>
      <c r="Q1178" s="27">
        <f>IFERROR(VLOOKUP(R1178,Sheet2!V:X,3,FALSE),VLOOKUP(B1178,Sheet5!D:H,5,0))</f>
        <v>340020004</v>
      </c>
      <c r="R1178" s="27" t="str">
        <f>IF(E1178=2,INDEX(Sheet2!P:P,MATCH(C1178,Sheet2!A:A,0)),INDEX(Sheet2!AB:AB,MATCH(N1178,Sheet2!AA:AA,0)))</f>
        <v>防御强化</v>
      </c>
      <c r="S1178" s="27" t="str">
        <f>IF($E1178=2,INDEX(Sheet2!Q:Q,MATCH($C1178,Sheet2!$A:$A,0)),IF(OR(N1178=3,N1178=8,N1178=13,,N1178=38),INDEX(Sheet2!$AC:$AC,MATCH($N1178,Sheet2!$AA:$AA,0))&amp;O1178,INDEX(Sheet2!$AC:$AC,MATCH($N1178,Sheet2!$AA:$AA,0))&amp;(O1178/10)&amp;"%"))</f>
        <v>觉醒后基础防御力增加68</v>
      </c>
      <c r="T1178" s="3" t="str">
        <f>INDEX(Sheet6!G:G,MATCH(B1178,Sheet6!A:A,0))</f>
        <v>1210009,9|1430003,36</v>
      </c>
      <c r="U1178" s="3">
        <v>1120001</v>
      </c>
      <c r="V1178" s="3">
        <f>INDEX(Sheet6!H:H,MATCH(B1178,Sheet6!A:A,0))</f>
        <v>43000</v>
      </c>
      <c r="W1178" s="23">
        <v>0</v>
      </c>
      <c r="X1178" s="3" t="s">
        <v>1372</v>
      </c>
      <c r="Y1178" s="23">
        <v>1120001</v>
      </c>
      <c r="Z1178" s="23">
        <v>172000</v>
      </c>
      <c r="AA1178" s="27" t="str">
        <f>IF($E1178=2,INDEX(Sheet2!Q:Q,MATCH($C1178,Sheet2!$A:$A,0)),IF(OR(N1178=3,N1178=8,N1178=13,,N1178=38),INDEX(Sheet2!$AC:$AC,MATCH($N1178,Sheet2!$AA:$AA,0))&amp;O1178,INDEX(Sheet2!$AC:$AC,MATCH($N1178,Sheet2!$AA:$AA,0))&amp;(O1178/10)&amp;"%"))</f>
        <v>觉醒后基础防御力增加68</v>
      </c>
    </row>
    <row r="1179" spans="1:27">
      <c r="A1179" s="23" t="s">
        <v>53</v>
      </c>
      <c r="B1179" s="23">
        <f t="shared" si="65"/>
        <v>5126</v>
      </c>
      <c r="C1179" s="3">
        <v>51</v>
      </c>
      <c r="D1179" s="3">
        <v>26</v>
      </c>
      <c r="E1179" s="3">
        <f t="shared" si="64"/>
        <v>1</v>
      </c>
      <c r="F1179" s="3">
        <f>IF(AND($D1179=1,$E1179=1),VLOOKUP($C1179,Sheet2!$A:$J,3,0),IF($E1179=2,INDEX(Sheet2!G:G,MATCH($C1179,Sheet2!$A:$A,0)+2),F1178))</f>
        <v>5101</v>
      </c>
      <c r="G1179" s="3">
        <f>IF(AND($D1179=1,$E1179=1),VLOOKUP($C1179,Sheet2!$A:$J,4,0),IF($E1179=2,INDEX(Sheet2!H:H,MATCH($C1179,Sheet2!$A:$A,0)+2),G1178))</f>
        <v>0</v>
      </c>
      <c r="H1179" s="3">
        <f>IF(AND($D1179=1,$E1179=1),VLOOKUP($C1179,Sheet2!$A:$J,5,0),IF($E1179=2,INDEX(Sheet2!I:I,MATCH($C1179,Sheet2!$A:$A,0)+2),H1178))</f>
        <v>0</v>
      </c>
      <c r="I1179" s="3">
        <f>IF(AND($D1179=1,$E1179=1),VLOOKUP($C1179,Sheet2!$A:$J,6,0),IF($E1179=2,INDEX(Sheet2!J:J,MATCH($C1179,Sheet2!$A:$A,0)+2),I1178))</f>
        <v>0</v>
      </c>
      <c r="K1179" s="31">
        <v>0</v>
      </c>
      <c r="L1179" s="31">
        <v>0</v>
      </c>
      <c r="M1179" s="31">
        <v>0</v>
      </c>
      <c r="N1179" s="27">
        <f>VLOOKUP(B1179,Sheet5!$D:$G,3,0)</f>
        <v>3</v>
      </c>
      <c r="O1179" s="27">
        <f>VLOOKUP(B1179,Sheet5!$D:$G,4,0)</f>
        <v>615</v>
      </c>
      <c r="P1179" s="27" t="s">
        <v>58</v>
      </c>
      <c r="Q1179" s="27">
        <f>IFERROR(VLOOKUP(R1179,Sheet2!V:X,3,FALSE),VLOOKUP(B1179,Sheet5!D:H,5,0))</f>
        <v>340020010</v>
      </c>
      <c r="R1179" s="27" t="str">
        <f>IF(E1179=2,INDEX(Sheet2!P:P,MATCH(C1179,Sheet2!A:A,0)),INDEX(Sheet2!AB:AB,MATCH(N1179,Sheet2!AA:AA,0)))</f>
        <v>生命强化</v>
      </c>
      <c r="S1179" s="27" t="str">
        <f>IF($E1179=2,INDEX(Sheet2!Q:Q,MATCH($C1179,Sheet2!$A:$A,0)),IF(OR(N1179=3,N1179=8,N1179=13,,N1179=38),INDEX(Sheet2!$AC:$AC,MATCH($N1179,Sheet2!$AA:$AA,0))&amp;O1179,INDEX(Sheet2!$AC:$AC,MATCH($N1179,Sheet2!$AA:$AA,0))&amp;(O1179/10)&amp;"%"))</f>
        <v>觉醒后基础生命上限增加615</v>
      </c>
      <c r="T1179" s="3" t="str">
        <f>INDEX(Sheet6!G:G,MATCH(B1179,Sheet6!A:A,0))</f>
        <v>1210009,13|1430003,45</v>
      </c>
      <c r="U1179" s="3">
        <v>1120001</v>
      </c>
      <c r="V1179" s="3">
        <f>INDEX(Sheet6!H:H,MATCH(B1179,Sheet6!A:A,0))</f>
        <v>60000</v>
      </c>
      <c r="W1179" s="23">
        <v>0</v>
      </c>
      <c r="X1179" s="3" t="s">
        <v>1373</v>
      </c>
      <c r="Y1179" s="23">
        <v>1120001</v>
      </c>
      <c r="Z1179" s="23">
        <v>240000</v>
      </c>
      <c r="AA1179" s="27" t="str">
        <f>IF($E1179=2,INDEX(Sheet2!Q:Q,MATCH($C1179,Sheet2!$A:$A,0)),IF(OR(N1179=3,N1179=8,N1179=13,,N1179=38),INDEX(Sheet2!$AC:$AC,MATCH($N1179,Sheet2!$AA:$AA,0))&amp;O1179,INDEX(Sheet2!$AC:$AC,MATCH($N1179,Sheet2!$AA:$AA,0))&amp;(O1179/10)&amp;"%"))</f>
        <v>觉醒后基础生命上限增加615</v>
      </c>
    </row>
    <row r="1180" spans="1:27">
      <c r="A1180" s="23" t="s">
        <v>53</v>
      </c>
      <c r="B1180" s="23">
        <f t="shared" si="65"/>
        <v>5127</v>
      </c>
      <c r="C1180" s="3">
        <v>51</v>
      </c>
      <c r="D1180" s="3">
        <v>27</v>
      </c>
      <c r="E1180" s="3">
        <f t="shared" si="64"/>
        <v>1</v>
      </c>
      <c r="F1180" s="3">
        <f>IF(AND($D1180=1,$E1180=1),VLOOKUP($C1180,Sheet2!$A:$J,3,0),IF($E1180=2,INDEX(Sheet2!G:G,MATCH($C1180,Sheet2!$A:$A,0)+2),F1179))</f>
        <v>5101</v>
      </c>
      <c r="G1180" s="3">
        <f>IF(AND($D1180=1,$E1180=1),VLOOKUP($C1180,Sheet2!$A:$J,4,0),IF($E1180=2,INDEX(Sheet2!H:H,MATCH($C1180,Sheet2!$A:$A,0)+2),G1179))</f>
        <v>0</v>
      </c>
      <c r="H1180" s="3">
        <f>IF(AND($D1180=1,$E1180=1),VLOOKUP($C1180,Sheet2!$A:$J,5,0),IF($E1180=2,INDEX(Sheet2!I:I,MATCH($C1180,Sheet2!$A:$A,0)+2),H1179))</f>
        <v>0</v>
      </c>
      <c r="I1180" s="3">
        <f>IF(AND($D1180=1,$E1180=1),VLOOKUP($C1180,Sheet2!$A:$J,6,0),IF($E1180=2,INDEX(Sheet2!J:J,MATCH($C1180,Sheet2!$A:$A,0)+2),I1179))</f>
        <v>0</v>
      </c>
      <c r="K1180" s="31">
        <v>0</v>
      </c>
      <c r="L1180" s="31">
        <v>0</v>
      </c>
      <c r="M1180" s="31">
        <v>0</v>
      </c>
      <c r="N1180" s="27">
        <f>VLOOKUP(B1180,Sheet5!$D:$G,3,0)</f>
        <v>8</v>
      </c>
      <c r="O1180" s="27">
        <f>VLOOKUP(B1180,Sheet5!$D:$G,4,0)</f>
        <v>103</v>
      </c>
      <c r="P1180" s="27" t="s">
        <v>59</v>
      </c>
      <c r="Q1180" s="27">
        <f>IFERROR(VLOOKUP(R1180,Sheet2!V:X,3,FALSE),VLOOKUP(B1180,Sheet5!D:H,5,0))</f>
        <v>340020007</v>
      </c>
      <c r="R1180" s="27" t="str">
        <f>IF(E1180=2,INDEX(Sheet2!P:P,MATCH(C1180,Sheet2!A:A,0)),INDEX(Sheet2!AB:AB,MATCH(N1180,Sheet2!AA:AA,0)))</f>
        <v>攻击强化</v>
      </c>
      <c r="S1180" s="27" t="str">
        <f>IF($E1180=2,INDEX(Sheet2!Q:Q,MATCH($C1180,Sheet2!$A:$A,0)),IF(OR(N1180=3,N1180=8,N1180=13,,N1180=38),INDEX(Sheet2!$AC:$AC,MATCH($N1180,Sheet2!$AA:$AA,0))&amp;O1180,INDEX(Sheet2!$AC:$AC,MATCH($N1180,Sheet2!$AA:$AA,0))&amp;(O1180/10)&amp;"%"))</f>
        <v>觉醒后基础攻击力增加103</v>
      </c>
      <c r="T1180" s="3" t="str">
        <f>INDEX(Sheet6!G:G,MATCH(B1180,Sheet6!A:A,0))</f>
        <v>1210009,17|1430003,54</v>
      </c>
      <c r="U1180" s="3">
        <v>1120001</v>
      </c>
      <c r="V1180" s="3">
        <f>INDEX(Sheet6!H:H,MATCH(B1180,Sheet6!A:A,0))</f>
        <v>82250</v>
      </c>
      <c r="W1180" s="23">
        <v>0</v>
      </c>
      <c r="X1180" s="3" t="s">
        <v>1374</v>
      </c>
      <c r="Y1180" s="23">
        <v>1120001</v>
      </c>
      <c r="Z1180" s="23">
        <v>329000</v>
      </c>
      <c r="AA1180" s="27" t="str">
        <f>IF($E1180=2,INDEX(Sheet2!Q:Q,MATCH($C1180,Sheet2!$A:$A,0)),IF(OR(N1180=3,N1180=8,N1180=13,,N1180=38),INDEX(Sheet2!$AC:$AC,MATCH($N1180,Sheet2!$AA:$AA,0))&amp;O1180,INDEX(Sheet2!$AC:$AC,MATCH($N1180,Sheet2!$AA:$AA,0))&amp;(O1180/10)&amp;"%"))</f>
        <v>觉醒后基础攻击力增加103</v>
      </c>
    </row>
    <row r="1181" spans="1:27">
      <c r="A1181" s="23" t="s">
        <v>53</v>
      </c>
      <c r="B1181" s="23">
        <f t="shared" si="65"/>
        <v>5128</v>
      </c>
      <c r="C1181" s="3">
        <v>51</v>
      </c>
      <c r="D1181" s="3">
        <v>28</v>
      </c>
      <c r="E1181" s="3">
        <f t="shared" si="64"/>
        <v>1</v>
      </c>
      <c r="F1181" s="3">
        <f>IF(AND($D1181=1,$E1181=1),VLOOKUP($C1181,Sheet2!$A:$J,3,0),IF($E1181=2,INDEX(Sheet2!G:G,MATCH($C1181,Sheet2!$A:$A,0)+3),F1180))</f>
        <v>5101</v>
      </c>
      <c r="G1181" s="3">
        <f>IF(AND($D1181=1,$E1181=1),VLOOKUP($C1181,Sheet2!$A:$J,4,0),IF($E1181=2,INDEX(Sheet2!H:H,MATCH($C1181,Sheet2!$A:$A,0)+3),G1180))</f>
        <v>0</v>
      </c>
      <c r="H1181" s="3">
        <f>IF(AND($D1181=1,$E1181=1),VLOOKUP($C1181,Sheet2!$A:$J,5,0),IF($E1181=2,INDEX(Sheet2!I:I,MATCH($C1181,Sheet2!$A:$A,0)+3),H1180))</f>
        <v>0</v>
      </c>
      <c r="I1181" s="3">
        <f>IF(AND($D1181=1,$E1181=1),VLOOKUP($C1181,Sheet2!$A:$J,6,0),IF($E1181=2,INDEX(Sheet2!J:J,MATCH($C1181,Sheet2!$A:$A,0)+3),I1180))</f>
        <v>0</v>
      </c>
      <c r="K1181" s="31">
        <v>0</v>
      </c>
      <c r="L1181" s="31">
        <v>0</v>
      </c>
      <c r="M1181" s="31">
        <v>0</v>
      </c>
      <c r="N1181" s="27">
        <f>VLOOKUP(B1181,Sheet5!$D:$G,3,0)</f>
        <v>4</v>
      </c>
      <c r="O1181" s="27">
        <f>VLOOKUP(B1181,Sheet5!$D:$G,4,0)</f>
        <v>150</v>
      </c>
      <c r="P1181" s="27" t="s">
        <v>60</v>
      </c>
      <c r="Q1181" s="27">
        <f>IFERROR(VLOOKUP(R1181,Sheet2!V:X,3,FALSE),VLOOKUP(B1181,Sheet5!D:H,5,0))</f>
        <v>340020010</v>
      </c>
      <c r="R1181" s="27" t="str">
        <f>IF(E1181=2,INDEX(Sheet2!P:P,MATCH(C1181,Sheet2!A:A,0)+3),INDEX(Sheet2!AB:AB,MATCH(N1181,Sheet2!AA:AA,0)))</f>
        <v>生命强化</v>
      </c>
      <c r="S1181" s="27" t="str">
        <f>IF($E1181=2,INDEX(Sheet2!Q:Q,MATCH($C1181,Sheet2!$A:$A,0)+3),IF(OR(N1181=3,N1181=8,N1181=13,,N1181=38),INDEX(Sheet2!$AC:$AC,MATCH($N1181,Sheet2!$AA:$AA,0))&amp;O1181,INDEX(Sheet2!$AC:$AC,MATCH($N1181,Sheet2!$AA:$AA,0))&amp;(O1181/10)&amp;"%"))</f>
        <v>觉醒后基础生命上限增加15%</v>
      </c>
      <c r="T1181" s="3" t="str">
        <f>INDEX(Sheet6!G:G,MATCH(B1181,Sheet6!A:A,0))</f>
        <v>1430005,9</v>
      </c>
      <c r="U1181" s="3">
        <v>1120001</v>
      </c>
      <c r="V1181" s="3">
        <f>INDEX(Sheet6!H:H,MATCH(B1181,Sheet6!A:A,0))</f>
        <v>111000</v>
      </c>
      <c r="W1181" s="23">
        <v>0</v>
      </c>
      <c r="X1181" s="3" t="s">
        <v>1326</v>
      </c>
      <c r="Y1181" s="23">
        <v>1120001</v>
      </c>
      <c r="Z1181" s="23">
        <v>444000</v>
      </c>
      <c r="AA1181" s="27" t="str">
        <f>IF($E1181=2,INDEX(Sheet2!Q:Q,MATCH($C1181,Sheet2!$A:$A,0)+3),IF(OR(N1181=3,N1181=8,N1181=13,,N1181=38),INDEX(Sheet2!$AC:$AC,MATCH($N1181,Sheet2!$AA:$AA,0))&amp;O1181,INDEX(Sheet2!$AC:$AC,MATCH($N1181,Sheet2!$AA:$AA,0))&amp;(O1181/10)&amp;"%"))</f>
        <v>觉醒后基础生命上限增加15%</v>
      </c>
    </row>
    <row r="1182" spans="1:27">
      <c r="A1182" s="23" t="s">
        <v>53</v>
      </c>
      <c r="B1182" s="23">
        <f t="shared" si="55"/>
        <v>5201</v>
      </c>
      <c r="C1182" s="3">
        <v>52</v>
      </c>
      <c r="D1182" s="3">
        <v>1</v>
      </c>
      <c r="E1182" s="3">
        <f t="shared" si="64"/>
        <v>1</v>
      </c>
      <c r="F1182" s="3">
        <f>IF(AND($D1182=1,$E1182=1),VLOOKUP($C1182,Sheet2!$A:$J,3,0),IF($E1182=2,INDEX(Sheet2!G:G,MATCH($C1182,Sheet2!$A:$A,0)),F1181))</f>
        <v>5201</v>
      </c>
      <c r="G1182" s="3">
        <f>IF(AND($D1182=1,$E1182=1),VLOOKUP($C1182,Sheet2!$A:$J,4,0),IF($E1182=2,INDEX(Sheet2!H:H,MATCH($C1182,Sheet2!$A:$A,0)),G1181))</f>
        <v>0</v>
      </c>
      <c r="H1182" s="3">
        <f>IF(AND($D1182=1,$E1182=1),VLOOKUP($C1182,Sheet2!$A:$J,5,0),IF($E1182=2,INDEX(Sheet2!I:I,MATCH($C1182,Sheet2!$A:$A,0)),H1181))</f>
        <v>0</v>
      </c>
      <c r="I1182" s="3">
        <f>IF(AND($D1182=1,$E1182=1),VLOOKUP($C1182,Sheet2!$A:$J,6,0),IF($E1182=2,INDEX(Sheet2!J:J,MATCH($C1182,Sheet2!$A:$A,0)),I1181))</f>
        <v>0</v>
      </c>
      <c r="K1182" s="31">
        <v>0</v>
      </c>
      <c r="L1182" s="31">
        <v>0</v>
      </c>
      <c r="M1182" s="31">
        <v>0</v>
      </c>
      <c r="N1182" s="27">
        <f>VLOOKUP(B1182,Sheet5!$D:$G,3,0)</f>
        <v>8</v>
      </c>
      <c r="O1182" s="27">
        <f>VLOOKUP(B1182,Sheet5!$D:$G,4,0)</f>
        <v>52</v>
      </c>
      <c r="P1182" s="27" t="s">
        <v>54</v>
      </c>
      <c r="Q1182" s="27">
        <f>IFERROR(VLOOKUP(R1182,Sheet2!V:X,3,FALSE),VLOOKUP(B1182,Sheet5!D:H,5,0))</f>
        <v>340020006</v>
      </c>
      <c r="R1182" s="27" t="str">
        <f>IF($E1182=2,INDEX(Sheet2!P:P,MATCH($C1182,Sheet2!$A:$A,0)),INDEX(Sheet2!$AB:$AB,MATCH($N1182,Sheet2!$AA:$AA,0)))</f>
        <v>攻击强化</v>
      </c>
      <c r="S1182" s="27" t="str">
        <f>IF($E1182=2,INDEX(Sheet2!Q:Q,MATCH($C1182,Sheet2!$A:$A,0)),IF(OR(N1182=3,N1182=8,N1182=13,,N1182=38),INDEX(Sheet2!$AC:$AC,MATCH($N1182,Sheet2!$AA:$AA,0))&amp;O1182,INDEX(Sheet2!$AC:$AC,MATCH($N1182,Sheet2!$AA:$AA,0))&amp;(O1182/10)&amp;"%"))</f>
        <v>觉醒后基础攻击力增加52</v>
      </c>
      <c r="T1182" s="3" t="str">
        <f>INDEX(Sheet6!G:G,MATCH(B1182,Sheet6!A:A,0))</f>
        <v>1210003,16</v>
      </c>
      <c r="U1182" s="3">
        <v>1120001</v>
      </c>
      <c r="V1182" s="3">
        <f>INDEX(Sheet6!H:H,MATCH(B1182,Sheet6!A:A,0))</f>
        <v>6600</v>
      </c>
      <c r="W1182" s="23">
        <v>0</v>
      </c>
      <c r="X1182" s="3" t="str">
        <f>VLOOKUP(B1182,Sheet4!A:N,14,FALSE)</f>
        <v>1210001,4|1210002,4|1210003,8</v>
      </c>
      <c r="Y1182" s="23">
        <v>1120001</v>
      </c>
      <c r="Z1182" s="23">
        <f t="shared" si="57"/>
        <v>66000</v>
      </c>
      <c r="AA1182" s="27" t="str">
        <f>IF($E1182=2,INDEX(Sheet2!Q:Q,MATCH($C1182,Sheet2!$A:$A,0)),IF(OR(N1182=3,N1182=8,N1182=13,,N1182=38),INDEX(Sheet2!$AC:$AC,MATCH($N1182,Sheet2!$AA:$AA,0))&amp;O1182,INDEX(Sheet2!$AC:$AC,MATCH($N1182,Sheet2!$AA:$AA,0))&amp;(O1182/10)&amp;"%"))</f>
        <v>觉醒后基础攻击力增加52</v>
      </c>
    </row>
    <row r="1183" spans="1:27">
      <c r="A1183" s="23" t="s">
        <v>53</v>
      </c>
      <c r="B1183" s="23">
        <f t="shared" si="55"/>
        <v>5202</v>
      </c>
      <c r="C1183" s="3">
        <v>52</v>
      </c>
      <c r="D1183" s="3">
        <v>2</v>
      </c>
      <c r="E1183" s="3">
        <f t="shared" si="64"/>
        <v>1</v>
      </c>
      <c r="F1183" s="3">
        <f>IF(AND($D1183=1,$E1183=1),VLOOKUP($C1183,Sheet2!$A:$J,3,0),IF($E1183=2,INDEX(Sheet2!G:G,MATCH($C1183,Sheet2!$A:$A,0)),F1182))</f>
        <v>5201</v>
      </c>
      <c r="G1183" s="3">
        <f>IF(AND($D1183=1,$E1183=1),VLOOKUP($C1183,Sheet2!$A:$J,4,0),IF($E1183=2,INDEX(Sheet2!H:H,MATCH($C1183,Sheet2!$A:$A,0)),G1182))</f>
        <v>0</v>
      </c>
      <c r="H1183" s="3">
        <f>IF(AND($D1183=1,$E1183=1),VLOOKUP($C1183,Sheet2!$A:$J,5,0),IF($E1183=2,INDEX(Sheet2!I:I,MATCH($C1183,Sheet2!$A:$A,0)),H1182))</f>
        <v>0</v>
      </c>
      <c r="I1183" s="3">
        <f>IF(AND($D1183=1,$E1183=1),VLOOKUP($C1183,Sheet2!$A:$J,6,0),IF($E1183=2,INDEX(Sheet2!J:J,MATCH($C1183,Sheet2!$A:$A,0)),I1182))</f>
        <v>0</v>
      </c>
      <c r="K1183" s="31">
        <v>0</v>
      </c>
      <c r="L1183" s="31">
        <v>0</v>
      </c>
      <c r="M1183" s="31">
        <v>0</v>
      </c>
      <c r="N1183" s="27">
        <f>VLOOKUP(B1183,Sheet5!$D:$G,3,0)</f>
        <v>3</v>
      </c>
      <c r="O1183" s="27">
        <f>VLOOKUP(B1183,Sheet5!$D:$G,4,0)</f>
        <v>308</v>
      </c>
      <c r="P1183" s="27" t="s">
        <v>55</v>
      </c>
      <c r="Q1183" s="27">
        <f>IFERROR(VLOOKUP(R1183,Sheet2!V:X,3,FALSE),VLOOKUP(B1183,Sheet5!D:H,5,0))</f>
        <v>340020009</v>
      </c>
      <c r="R1183" s="27" t="str">
        <f>IF(E1183=2,INDEX(Sheet2!P:P,MATCH(C1183,Sheet2!A:A,0)),INDEX(Sheet2!AB:AB,MATCH(N1183,Sheet2!AA:AA,0)))</f>
        <v>生命强化</v>
      </c>
      <c r="S1183" s="27" t="str">
        <f>IF($E1183=2,INDEX(Sheet2!Q:Q,MATCH($C1183,Sheet2!$A:$A,0)),IF(OR(N1183=3,N1183=8,N1183=13,,N1183=38),INDEX(Sheet2!$AC:$AC,MATCH($N1183,Sheet2!$AA:$AA,0))&amp;O1183,INDEX(Sheet2!$AC:$AC,MATCH($N1183,Sheet2!$AA:$AA,0))&amp;(O1183/10)&amp;"%"))</f>
        <v>觉醒后基础生命上限增加308</v>
      </c>
      <c r="T1183" s="3" t="str">
        <f>INDEX(Sheet6!G:G,MATCH(B1183,Sheet6!A:A,0))</f>
        <v>1210003,24</v>
      </c>
      <c r="U1183" s="3">
        <v>1120001</v>
      </c>
      <c r="V1183" s="3">
        <f>INDEX(Sheet6!H:H,MATCH(B1183,Sheet6!A:A,0))</f>
        <v>7600</v>
      </c>
      <c r="W1183" s="23">
        <v>0</v>
      </c>
      <c r="X1183" s="3" t="str">
        <f>VLOOKUP(B1183,Sheet4!A:N,14,FALSE)</f>
        <v>1210001,10|1210002,10|1210003,20</v>
      </c>
      <c r="Y1183" s="23">
        <v>1120001</v>
      </c>
      <c r="Z1183" s="23">
        <f t="shared" si="57"/>
        <v>76000</v>
      </c>
      <c r="AA1183" s="27" t="str">
        <f>IF($E1183=2,INDEX(Sheet2!Q:Q,MATCH($C1183,Sheet2!$A:$A,0)),IF(OR(N1183=3,N1183=8,N1183=13,,N1183=38),INDEX(Sheet2!$AC:$AC,MATCH($N1183,Sheet2!$AA:$AA,0))&amp;O1183,INDEX(Sheet2!$AC:$AC,MATCH($N1183,Sheet2!$AA:$AA,0))&amp;(O1183/10)&amp;"%"))</f>
        <v>觉醒后基础生命上限增加308</v>
      </c>
    </row>
    <row r="1184" spans="1:27">
      <c r="A1184" s="23" t="s">
        <v>53</v>
      </c>
      <c r="B1184" s="23">
        <f t="shared" si="55"/>
        <v>5203</v>
      </c>
      <c r="C1184" s="3">
        <v>52</v>
      </c>
      <c r="D1184" s="3">
        <v>3</v>
      </c>
      <c r="E1184" s="3">
        <f t="shared" si="64"/>
        <v>1</v>
      </c>
      <c r="F1184" s="3">
        <f>IF(AND($D1184=1,$E1184=1),VLOOKUP($C1184,Sheet2!$A:$J,3,0),IF($E1184=2,INDEX(Sheet2!G:G,MATCH($C1184,Sheet2!$A:$A,0)),F1183))</f>
        <v>5201</v>
      </c>
      <c r="G1184" s="3">
        <f>IF(AND($D1184=1,$E1184=1),VLOOKUP($C1184,Sheet2!$A:$J,4,0),IF($E1184=2,INDEX(Sheet2!H:H,MATCH($C1184,Sheet2!$A:$A,0)),G1183))</f>
        <v>0</v>
      </c>
      <c r="H1184" s="3">
        <f>IF(AND($D1184=1,$E1184=1),VLOOKUP($C1184,Sheet2!$A:$J,5,0),IF($E1184=2,INDEX(Sheet2!I:I,MATCH($C1184,Sheet2!$A:$A,0)),H1183))</f>
        <v>0</v>
      </c>
      <c r="I1184" s="3">
        <f>IF(AND($D1184=1,$E1184=1),VLOOKUP($C1184,Sheet2!$A:$J,6,0),IF($E1184=2,INDEX(Sheet2!J:J,MATCH($C1184,Sheet2!$A:$A,0)),I1183))</f>
        <v>0</v>
      </c>
      <c r="K1184" s="31">
        <v>0</v>
      </c>
      <c r="L1184" s="31">
        <v>0</v>
      </c>
      <c r="M1184" s="31">
        <v>0</v>
      </c>
      <c r="N1184" s="27">
        <f>VLOOKUP(B1184,Sheet5!$D:$G,3,0)</f>
        <v>38</v>
      </c>
      <c r="O1184" s="27">
        <f>VLOOKUP(B1184,Sheet5!$D:$G,4,0)</f>
        <v>8</v>
      </c>
      <c r="P1184" s="27" t="s">
        <v>56</v>
      </c>
      <c r="Q1184" s="27">
        <f>IFERROR(VLOOKUP(R1184,Sheet2!V:X,3,FALSE),VLOOKUP(B1184,Sheet5!D:H,5,0))</f>
        <v>340020011</v>
      </c>
      <c r="R1184" s="27" t="str">
        <f>IF(E1184=2,INDEX(Sheet2!P:P,MATCH(C1184,Sheet2!A:A,0)),INDEX(Sheet2!AB:AB,MATCH(N1184,Sheet2!AA:AA,0)))</f>
        <v>速度强化</v>
      </c>
      <c r="S1184" s="27" t="str">
        <f>IF($E1184=2,INDEX(Sheet2!Q:Q,MATCH($C1184,Sheet2!$A:$A,0)),IF(OR(N1184=3,N1184=8,N1184=13,,N1184=38),INDEX(Sheet2!$AC:$AC,MATCH($N1184,Sheet2!$AA:$AA,0))&amp;O1184,INDEX(Sheet2!$AC:$AC,MATCH($N1184,Sheet2!$AA:$AA,0))&amp;(O1184/10)&amp;"%"))</f>
        <v>觉醒后基础速度增加8</v>
      </c>
      <c r="T1184" s="3" t="str">
        <f>INDEX(Sheet6!G:G,MATCH(B1184,Sheet6!A:A,0))</f>
        <v>1210003,28</v>
      </c>
      <c r="U1184" s="3">
        <v>1120001</v>
      </c>
      <c r="V1184" s="3">
        <f>INDEX(Sheet6!H:H,MATCH(B1184,Sheet6!A:A,0))</f>
        <v>11500</v>
      </c>
      <c r="W1184" s="23">
        <v>0</v>
      </c>
      <c r="X1184" s="3" t="str">
        <f>VLOOKUP(B1184,Sheet4!A:N,14,FALSE)</f>
        <v>1210001,18|1210002,18|1210003,36</v>
      </c>
      <c r="Y1184" s="23">
        <v>1120001</v>
      </c>
      <c r="Z1184" s="23">
        <f t="shared" si="57"/>
        <v>115000</v>
      </c>
      <c r="AA1184" s="27" t="str">
        <f>IF($E1184=2,INDEX(Sheet2!Q:Q,MATCH($C1184,Sheet2!$A:$A,0)),IF(OR(N1184=3,N1184=8,N1184=13,,N1184=38),INDEX(Sheet2!$AC:$AC,MATCH($N1184,Sheet2!$AA:$AA,0))&amp;O1184,INDEX(Sheet2!$AC:$AC,MATCH($N1184,Sheet2!$AA:$AA,0))&amp;(O1184/10)&amp;"%"))</f>
        <v>觉醒后基础速度增加8</v>
      </c>
    </row>
    <row r="1185" spans="1:27">
      <c r="A1185" s="23" t="s">
        <v>53</v>
      </c>
      <c r="B1185" s="23">
        <f t="shared" si="55"/>
        <v>5204</v>
      </c>
      <c r="C1185" s="3">
        <v>52</v>
      </c>
      <c r="D1185" s="3">
        <v>4</v>
      </c>
      <c r="E1185" s="3">
        <f t="shared" si="64"/>
        <v>1</v>
      </c>
      <c r="F1185" s="3">
        <f>IF(AND($D1185=1,$E1185=1),VLOOKUP($C1185,Sheet2!$A:$J,3,0),IF($E1185=2,INDEX(Sheet2!G:G,MATCH($C1185,Sheet2!$A:$A,0)),F1184))</f>
        <v>5201</v>
      </c>
      <c r="G1185" s="3">
        <f>IF(AND($D1185=1,$E1185=1),VLOOKUP($C1185,Sheet2!$A:$J,4,0),IF($E1185=2,INDEX(Sheet2!H:H,MATCH($C1185,Sheet2!$A:$A,0)),G1184))</f>
        <v>0</v>
      </c>
      <c r="H1185" s="3">
        <f>IF(AND($D1185=1,$E1185=1),VLOOKUP($C1185,Sheet2!$A:$J,5,0),IF($E1185=2,INDEX(Sheet2!I:I,MATCH($C1185,Sheet2!$A:$A,0)),H1184))</f>
        <v>0</v>
      </c>
      <c r="I1185" s="3">
        <f>IF(AND($D1185=1,$E1185=1),VLOOKUP($C1185,Sheet2!$A:$J,6,0),IF($E1185=2,INDEX(Sheet2!J:J,MATCH($C1185,Sheet2!$A:$A,0)),I1184))</f>
        <v>0</v>
      </c>
      <c r="K1185" s="31">
        <v>0</v>
      </c>
      <c r="L1185" s="31">
        <v>0</v>
      </c>
      <c r="M1185" s="31">
        <v>0</v>
      </c>
      <c r="N1185" s="27">
        <f>VLOOKUP(B1185,Sheet5!$D:$G,3,0)</f>
        <v>13</v>
      </c>
      <c r="O1185" s="27">
        <f>VLOOKUP(B1185,Sheet5!$D:$G,4,0)</f>
        <v>68</v>
      </c>
      <c r="P1185" s="27" t="s">
        <v>57</v>
      </c>
      <c r="Q1185" s="27">
        <f>IFERROR(VLOOKUP(R1185,Sheet2!V:X,3,FALSE),VLOOKUP(B1185,Sheet5!D:H,5,0))</f>
        <v>340020004</v>
      </c>
      <c r="R1185" s="27" t="str">
        <f>IF(E1185=2,INDEX(Sheet2!P:P,MATCH(C1185,Sheet2!A:A,0)),INDEX(Sheet2!AB:AB,MATCH(N1185,Sheet2!AA:AA,0)))</f>
        <v>防御强化</v>
      </c>
      <c r="S1185" s="27" t="str">
        <f>IF($E1185=2,INDEX(Sheet2!Q:Q,MATCH($C1185,Sheet2!$A:$A,0)),IF(OR(N1185=3,N1185=8,N1185=13,,N1185=38),INDEX(Sheet2!$AC:$AC,MATCH($N1185,Sheet2!$AA:$AA,0))&amp;O1185,INDEX(Sheet2!$AC:$AC,MATCH($N1185,Sheet2!$AA:$AA,0))&amp;(O1185/10)&amp;"%"))</f>
        <v>觉醒后基础防御力增加68</v>
      </c>
      <c r="T1185" s="3" t="str">
        <f>INDEX(Sheet6!G:G,MATCH(B1185,Sheet6!A:A,0))</f>
        <v>1210003,32</v>
      </c>
      <c r="U1185" s="3">
        <v>1120001</v>
      </c>
      <c r="V1185" s="3">
        <f>INDEX(Sheet6!H:H,MATCH(B1185,Sheet6!A:A,0))</f>
        <v>17200</v>
      </c>
      <c r="W1185" s="23">
        <v>0</v>
      </c>
      <c r="X1185" s="3" t="str">
        <f>VLOOKUP(B1185,Sheet4!A:N,14,FALSE)</f>
        <v>1210001,28|1210002,28|1210003,56</v>
      </c>
      <c r="Y1185" s="23">
        <v>1120001</v>
      </c>
      <c r="Z1185" s="23">
        <f t="shared" si="57"/>
        <v>172000</v>
      </c>
      <c r="AA1185" s="27" t="str">
        <f>IF($E1185=2,INDEX(Sheet2!Q:Q,MATCH($C1185,Sheet2!$A:$A,0)),IF(OR(N1185=3,N1185=8,N1185=13,,N1185=38),INDEX(Sheet2!$AC:$AC,MATCH($N1185,Sheet2!$AA:$AA,0))&amp;O1185,INDEX(Sheet2!$AC:$AC,MATCH($N1185,Sheet2!$AA:$AA,0))&amp;(O1185/10)&amp;"%"))</f>
        <v>觉醒后基础防御力增加68</v>
      </c>
    </row>
    <row r="1186" spans="1:27">
      <c r="A1186" s="23" t="s">
        <v>53</v>
      </c>
      <c r="B1186" s="23">
        <f t="shared" si="55"/>
        <v>5205</v>
      </c>
      <c r="C1186" s="3">
        <v>52</v>
      </c>
      <c r="D1186" s="3">
        <v>5</v>
      </c>
      <c r="E1186" s="3">
        <f t="shared" si="64"/>
        <v>1</v>
      </c>
      <c r="F1186" s="3">
        <f>IF(AND($D1186=1,$E1186=1),VLOOKUP($C1186,Sheet2!$A:$J,3,0),IF($E1186=2,INDEX(Sheet2!G:G,MATCH($C1186,Sheet2!$A:$A,0)),F1185))</f>
        <v>5201</v>
      </c>
      <c r="G1186" s="3">
        <f>IF(AND($D1186=1,$E1186=1),VLOOKUP($C1186,Sheet2!$A:$J,4,0),IF($E1186=2,INDEX(Sheet2!H:H,MATCH($C1186,Sheet2!$A:$A,0)),G1185))</f>
        <v>0</v>
      </c>
      <c r="H1186" s="3">
        <f>IF(AND($D1186=1,$E1186=1),VLOOKUP($C1186,Sheet2!$A:$J,5,0),IF($E1186=2,INDEX(Sheet2!I:I,MATCH($C1186,Sheet2!$A:$A,0)),H1185))</f>
        <v>0</v>
      </c>
      <c r="I1186" s="3">
        <f>IF(AND($D1186=1,$E1186=1),VLOOKUP($C1186,Sheet2!$A:$J,6,0),IF($E1186=2,INDEX(Sheet2!J:J,MATCH($C1186,Sheet2!$A:$A,0)),I1185))</f>
        <v>0</v>
      </c>
      <c r="K1186" s="31">
        <v>0</v>
      </c>
      <c r="L1186" s="31">
        <v>0</v>
      </c>
      <c r="M1186" s="31">
        <v>0</v>
      </c>
      <c r="N1186" s="27">
        <f>VLOOKUP(B1186,Sheet5!$D:$G,3,0)</f>
        <v>3</v>
      </c>
      <c r="O1186" s="27">
        <f>VLOOKUP(B1186,Sheet5!$D:$G,4,0)</f>
        <v>615</v>
      </c>
      <c r="P1186" s="27" t="s">
        <v>58</v>
      </c>
      <c r="Q1186" s="27">
        <f>IFERROR(VLOOKUP(R1186,Sheet2!V:X,3,FALSE),VLOOKUP(B1186,Sheet5!D:H,5,0))</f>
        <v>340020010</v>
      </c>
      <c r="R1186" s="27" t="str">
        <f>IF(E1186=2,INDEX(Sheet2!P:P,MATCH(C1186,Sheet2!A:A,0)),INDEX(Sheet2!AB:AB,MATCH(N1186,Sheet2!AA:AA,0)))</f>
        <v>生命强化</v>
      </c>
      <c r="S1186" s="27" t="str">
        <f>IF($E1186=2,INDEX(Sheet2!Q:Q,MATCH($C1186,Sheet2!$A:$A,0)),IF(OR(N1186=3,N1186=8,N1186=13,,N1186=38),INDEX(Sheet2!$AC:$AC,MATCH($N1186,Sheet2!$AA:$AA,0))&amp;O1186,INDEX(Sheet2!$AC:$AC,MATCH($N1186,Sheet2!$AA:$AA,0))&amp;(O1186/10)&amp;"%"))</f>
        <v>觉醒后基础生命上限增加615</v>
      </c>
      <c r="T1186" s="3" t="str">
        <f>INDEX(Sheet6!G:G,MATCH(B1186,Sheet6!A:A,0))</f>
        <v>1210006,16</v>
      </c>
      <c r="U1186" s="3">
        <v>1120001</v>
      </c>
      <c r="V1186" s="3">
        <f>INDEX(Sheet6!H:H,MATCH(B1186,Sheet6!A:A,0))</f>
        <v>24000</v>
      </c>
      <c r="W1186" s="23">
        <v>0</v>
      </c>
      <c r="X1186" s="3" t="str">
        <f>VLOOKUP(B1186,Sheet4!A:N,14,FALSE)</f>
        <v>1210001,40|1210002,40|1210003,80</v>
      </c>
      <c r="Y1186" s="23">
        <v>1120001</v>
      </c>
      <c r="Z1186" s="23">
        <f t="shared" si="57"/>
        <v>240000</v>
      </c>
      <c r="AA1186" s="27" t="str">
        <f>IF($E1186=2,INDEX(Sheet2!Q:Q,MATCH($C1186,Sheet2!$A:$A,0)),IF(OR(N1186=3,N1186=8,N1186=13,,N1186=38),INDEX(Sheet2!$AC:$AC,MATCH($N1186,Sheet2!$AA:$AA,0))&amp;O1186,INDEX(Sheet2!$AC:$AC,MATCH($N1186,Sheet2!$AA:$AA,0))&amp;(O1186/10)&amp;"%"))</f>
        <v>觉醒后基础生命上限增加615</v>
      </c>
    </row>
    <row r="1187" spans="1:27">
      <c r="A1187" s="23" t="s">
        <v>53</v>
      </c>
      <c r="B1187" s="23">
        <f t="shared" si="55"/>
        <v>5206</v>
      </c>
      <c r="C1187" s="3">
        <v>52</v>
      </c>
      <c r="D1187" s="3">
        <v>6</v>
      </c>
      <c r="E1187" s="3">
        <f t="shared" si="64"/>
        <v>1</v>
      </c>
      <c r="F1187" s="3">
        <f>IF(AND($D1187=1,$E1187=1),VLOOKUP($C1187,Sheet2!$A:$J,3,0),IF($E1187=2,INDEX(Sheet2!G:G,MATCH($C1187,Sheet2!$A:$A,0)),F1186))</f>
        <v>5201</v>
      </c>
      <c r="G1187" s="3">
        <f>IF(AND($D1187=1,$E1187=1),VLOOKUP($C1187,Sheet2!$A:$J,4,0),IF($E1187=2,INDEX(Sheet2!H:H,MATCH($C1187,Sheet2!$A:$A,0)),G1186))</f>
        <v>0</v>
      </c>
      <c r="H1187" s="3">
        <f>IF(AND($D1187=1,$E1187=1),VLOOKUP($C1187,Sheet2!$A:$J,5,0),IF($E1187=2,INDEX(Sheet2!I:I,MATCH($C1187,Sheet2!$A:$A,0)),H1186))</f>
        <v>0</v>
      </c>
      <c r="I1187" s="3">
        <f>IF(AND($D1187=1,$E1187=1),VLOOKUP($C1187,Sheet2!$A:$J,6,0),IF($E1187=2,INDEX(Sheet2!J:J,MATCH($C1187,Sheet2!$A:$A,0)),I1186))</f>
        <v>0</v>
      </c>
      <c r="K1187" s="31">
        <v>0</v>
      </c>
      <c r="L1187" s="31">
        <v>0</v>
      </c>
      <c r="M1187" s="31">
        <v>0</v>
      </c>
      <c r="N1187" s="27">
        <f>VLOOKUP(B1187,Sheet5!$D:$G,3,0)</f>
        <v>8</v>
      </c>
      <c r="O1187" s="27">
        <f>VLOOKUP(B1187,Sheet5!$D:$G,4,0)</f>
        <v>103</v>
      </c>
      <c r="P1187" s="27" t="s">
        <v>59</v>
      </c>
      <c r="Q1187" s="27">
        <f>IFERROR(VLOOKUP(R1187,Sheet2!V:X,3,FALSE),VLOOKUP(B1187,Sheet5!D:H,5,0))</f>
        <v>340020007</v>
      </c>
      <c r="R1187" s="27" t="str">
        <f>IF(E1187=2,INDEX(Sheet2!P:P,MATCH(C1187,Sheet2!A:A,0)),INDEX(Sheet2!AB:AB,MATCH(N1187,Sheet2!AA:AA,0)))</f>
        <v>攻击强化</v>
      </c>
      <c r="S1187" s="27" t="str">
        <f>IF($E1187=2,INDEX(Sheet2!Q:Q,MATCH($C1187,Sheet2!$A:$A,0)),IF(OR(N1187=3,N1187=8,N1187=13,,N1187=38),INDEX(Sheet2!$AC:$AC,MATCH($N1187,Sheet2!$AA:$AA,0))&amp;O1187,INDEX(Sheet2!$AC:$AC,MATCH($N1187,Sheet2!$AA:$AA,0))&amp;(O1187/10)&amp;"%"))</f>
        <v>觉醒后基础攻击力增加103</v>
      </c>
      <c r="T1187" s="3" t="str">
        <f>INDEX(Sheet6!G:G,MATCH(B1187,Sheet6!A:A,0))</f>
        <v>1210006,20</v>
      </c>
      <c r="U1187" s="3">
        <v>1120001</v>
      </c>
      <c r="V1187" s="3">
        <f>INDEX(Sheet6!H:H,MATCH(B1187,Sheet6!A:A,0))</f>
        <v>32900</v>
      </c>
      <c r="W1187" s="23">
        <v>0</v>
      </c>
      <c r="X1187" s="3" t="str">
        <f>VLOOKUP(B1187,Sheet4!A:N,14,FALSE)</f>
        <v>1210001,54|1210002,54|1210003,108</v>
      </c>
      <c r="Y1187" s="23">
        <v>1120001</v>
      </c>
      <c r="Z1187" s="23">
        <f t="shared" si="57"/>
        <v>329000</v>
      </c>
      <c r="AA1187" s="27" t="str">
        <f>IF($E1187=2,INDEX(Sheet2!Q:Q,MATCH($C1187,Sheet2!$A:$A,0)),IF(OR(N1187=3,N1187=8,N1187=13,,N1187=38),INDEX(Sheet2!$AC:$AC,MATCH($N1187,Sheet2!$AA:$AA,0))&amp;O1187,INDEX(Sheet2!$AC:$AC,MATCH($N1187,Sheet2!$AA:$AA,0))&amp;(O1187/10)&amp;"%"))</f>
        <v>觉醒后基础攻击力增加103</v>
      </c>
    </row>
    <row r="1188" spans="1:27">
      <c r="A1188" s="23" t="s">
        <v>53</v>
      </c>
      <c r="B1188" s="23">
        <f t="shared" si="55"/>
        <v>5207</v>
      </c>
      <c r="C1188" s="3">
        <v>52</v>
      </c>
      <c r="D1188" s="3">
        <v>7</v>
      </c>
      <c r="E1188" s="3">
        <f t="shared" si="64"/>
        <v>1</v>
      </c>
      <c r="F1188" s="3">
        <f>IF(AND($D1188=1,$E1188=1),VLOOKUP($C1188,Sheet2!$A:$J,3,0),IF($E1188=2,INDEX(Sheet2!G:G,MATCH($C1188,Sheet2!$A:$A,0)),F1187))</f>
        <v>5201</v>
      </c>
      <c r="G1188" s="3">
        <f>IF(AND($D1188=1,$E1188=1),VLOOKUP($C1188,Sheet2!$A:$J,4,0),IF($E1188=2,INDEX(Sheet2!H:H,MATCH($C1188,Sheet2!$A:$A,0)),G1187))</f>
        <v>0</v>
      </c>
      <c r="H1188" s="3">
        <f>IF(AND($D1188=1,$E1188=1),VLOOKUP($C1188,Sheet2!$A:$J,5,0),IF($E1188=2,INDEX(Sheet2!I:I,MATCH($C1188,Sheet2!$A:$A,0)),H1187))</f>
        <v>0</v>
      </c>
      <c r="I1188" s="3">
        <f>IF(AND($D1188=1,$E1188=1),VLOOKUP($C1188,Sheet2!$A:$J,6,0),IF($E1188=2,INDEX(Sheet2!J:J,MATCH($C1188,Sheet2!$A:$A,0)),I1187))</f>
        <v>0</v>
      </c>
      <c r="K1188" s="31">
        <v>0</v>
      </c>
      <c r="L1188" s="31">
        <v>0</v>
      </c>
      <c r="M1188" s="31">
        <v>0</v>
      </c>
      <c r="N1188" s="27">
        <f>VLOOKUP(B1188,Sheet5!$D:$G,3,0)</f>
        <v>4</v>
      </c>
      <c r="O1188" s="27">
        <f>VLOOKUP(B1188,Sheet5!$D:$G,4,0)</f>
        <v>150</v>
      </c>
      <c r="P1188" s="27" t="s">
        <v>60</v>
      </c>
      <c r="Q1188" s="27">
        <f>IFERROR(VLOOKUP(R1188,Sheet2!V:X,3,FALSE),VLOOKUP(B1188,Sheet5!D:H,5,0))</f>
        <v>340020010</v>
      </c>
      <c r="R1188" s="27" t="str">
        <f>IF(E1188=2,INDEX(Sheet2!P:P,MATCH(C1188,Sheet2!A:A,0)),INDEX(Sheet2!AB:AB,MATCH(N1188,Sheet2!AA:AA,0)))</f>
        <v>生命强化</v>
      </c>
      <c r="S1188" s="27" t="str">
        <f>IF($E1188=2,INDEX(Sheet2!Q:Q,MATCH($C1188,Sheet2!$A:$A,0)),IF(OR(N1188=3,N1188=8,N1188=13,,N1188=38),INDEX(Sheet2!$AC:$AC,MATCH($N1188,Sheet2!$AA:$AA,0))&amp;O1188,INDEX(Sheet2!$AC:$AC,MATCH($N1188,Sheet2!$AA:$AA,0))&amp;(O1188/10)&amp;"%"))</f>
        <v>觉醒后基础生命上限增加15%</v>
      </c>
      <c r="T1188" s="3" t="str">
        <f>INDEX(Sheet6!G:G,MATCH(B1188,Sheet6!A:A,0))</f>
        <v>1210006,24</v>
      </c>
      <c r="U1188" s="3">
        <v>1120001</v>
      </c>
      <c r="V1188" s="3">
        <f>INDEX(Sheet6!H:H,MATCH(B1188,Sheet6!A:A,0))</f>
        <v>44400</v>
      </c>
      <c r="W1188" s="23">
        <v>0</v>
      </c>
      <c r="X1188" s="3" t="str">
        <f>VLOOKUP(B1188,Sheet4!A:N,14,FALSE)</f>
        <v>1210001,70|1210002,70|1210003,140</v>
      </c>
      <c r="Y1188" s="23">
        <v>1120001</v>
      </c>
      <c r="Z1188" s="23">
        <f t="shared" si="57"/>
        <v>444000</v>
      </c>
      <c r="AA1188" s="27" t="str">
        <f>IF($E1188=2,INDEX(Sheet2!Q:Q,MATCH($C1188,Sheet2!$A:$A,0)),IF(OR(N1188=3,N1188=8,N1188=13,,N1188=38),INDEX(Sheet2!$AC:$AC,MATCH($N1188,Sheet2!$AA:$AA,0))&amp;O1188,INDEX(Sheet2!$AC:$AC,MATCH($N1188,Sheet2!$AA:$AA,0))&amp;(O1188/10)&amp;"%"))</f>
        <v>觉醒后基础生命上限增加15%</v>
      </c>
    </row>
    <row r="1189" spans="1:27">
      <c r="A1189" s="23" t="s">
        <v>53</v>
      </c>
      <c r="B1189" s="23">
        <f t="shared" ref="B1189:B1209" si="66">C1189*100+D1189</f>
        <v>5208</v>
      </c>
      <c r="C1189" s="3">
        <v>52</v>
      </c>
      <c r="D1189" s="3">
        <v>8</v>
      </c>
      <c r="E1189" s="3">
        <f t="shared" si="64"/>
        <v>1</v>
      </c>
      <c r="F1189" s="3">
        <f>IF(AND($D1189=1,$E1189=1),VLOOKUP($C1189,Sheet2!$A:$J,3,0),IF($E1189=2,INDEX(Sheet2!G:G,MATCH($C1189,Sheet2!$A:$A,0)),F1188))</f>
        <v>5201</v>
      </c>
      <c r="G1189" s="3">
        <f>IF(AND($D1189=1,$E1189=1),VLOOKUP($C1189,Sheet2!$A:$J,4,0),IF($E1189=2,INDEX(Sheet2!H:H,MATCH($C1189,Sheet2!$A:$A,0)),G1188))</f>
        <v>0</v>
      </c>
      <c r="H1189" s="3">
        <f>IF(AND($D1189=1,$E1189=1),VLOOKUP($C1189,Sheet2!$A:$J,5,0),IF($E1189=2,INDEX(Sheet2!I:I,MATCH($C1189,Sheet2!$A:$A,0)),H1188))</f>
        <v>0</v>
      </c>
      <c r="I1189" s="3">
        <f>IF(AND($D1189=1,$E1189=1),VLOOKUP($C1189,Sheet2!$A:$J,6,0),IF($E1189=2,INDEX(Sheet2!J:J,MATCH($C1189,Sheet2!$A:$A,0)),I1188))</f>
        <v>0</v>
      </c>
      <c r="K1189" s="31">
        <v>0</v>
      </c>
      <c r="L1189" s="31">
        <v>0</v>
      </c>
      <c r="M1189" s="31">
        <v>0</v>
      </c>
      <c r="N1189" s="27">
        <f>VLOOKUP(B1189,Sheet5!$D:$G,3,0)</f>
        <v>8</v>
      </c>
      <c r="O1189" s="27">
        <f>VLOOKUP(B1189,Sheet5!$D:$G,4,0)</f>
        <v>52</v>
      </c>
      <c r="P1189" s="27" t="s">
        <v>54</v>
      </c>
      <c r="Q1189" s="27">
        <f>IFERROR(VLOOKUP(R1189,Sheet2!V:X,3,FALSE),VLOOKUP(B1189,Sheet5!D:H,5,0))</f>
        <v>340020006</v>
      </c>
      <c r="R1189" s="27" t="str">
        <f>IF($E1189=2,INDEX(Sheet2!P:P,MATCH($C1189,Sheet2!$A:$A,0)),INDEX(Sheet2!$AB:$AB,MATCH($N1189,Sheet2!$AA:$AA,0)))</f>
        <v>攻击强化</v>
      </c>
      <c r="S1189" s="27" t="str">
        <f>IF($E1189=2,INDEX(Sheet2!Q:Q,MATCH($C1189,Sheet2!$A:$A,0)),IF(OR(N1189=3,N1189=8,N1189=13,,N1189=38),INDEX(Sheet2!$AC:$AC,MATCH($N1189,Sheet2!$AA:$AA,0))&amp;O1189,INDEX(Sheet2!$AC:$AC,MATCH($N1189,Sheet2!$AA:$AA,0))&amp;(O1189/10)&amp;"%"))</f>
        <v>觉醒后基础攻击力增加52</v>
      </c>
      <c r="T1189" s="3" t="str">
        <f>INDEX(Sheet6!G:G,MATCH(B1189,Sheet6!A:A,0))</f>
        <v>1210009,3|1430003,1</v>
      </c>
      <c r="U1189" s="3">
        <v>1120001</v>
      </c>
      <c r="V1189" s="3">
        <f>INDEX(Sheet6!H:H,MATCH(B1189,Sheet6!A:A,0))</f>
        <v>9900</v>
      </c>
      <c r="W1189" s="23">
        <v>0</v>
      </c>
      <c r="X1189" s="3" t="s">
        <v>1370</v>
      </c>
      <c r="Y1189" s="23">
        <v>1120001</v>
      </c>
      <c r="Z1189" s="23">
        <v>66000</v>
      </c>
      <c r="AA1189" s="27" t="str">
        <f>IF($E1189=2,INDEX(Sheet2!Q:Q,MATCH($C1189,Sheet2!$A:$A,0)),IF(OR(N1189=3,N1189=8,N1189=13,,N1189=38),INDEX(Sheet2!$AC:$AC,MATCH($N1189,Sheet2!$AA:$AA,0))&amp;O1189,INDEX(Sheet2!$AC:$AC,MATCH($N1189,Sheet2!$AA:$AA,0))&amp;(O1189/10)&amp;"%"))</f>
        <v>觉醒后基础攻击力增加52</v>
      </c>
    </row>
    <row r="1190" spans="1:27">
      <c r="A1190" s="23" t="s">
        <v>53</v>
      </c>
      <c r="B1190" s="23">
        <f t="shared" si="66"/>
        <v>5209</v>
      </c>
      <c r="C1190" s="3">
        <v>52</v>
      </c>
      <c r="D1190" s="3">
        <v>9</v>
      </c>
      <c r="E1190" s="3">
        <f t="shared" si="64"/>
        <v>1</v>
      </c>
      <c r="F1190" s="3">
        <f>IF(AND($D1190=1,$E1190=1),VLOOKUP($C1190,Sheet2!$A:$J,3,0),IF($E1190=2,INDEX(Sheet2!G:G,MATCH($C1190,Sheet2!$A:$A,0)),F1189))</f>
        <v>5201</v>
      </c>
      <c r="G1190" s="3">
        <f>IF(AND($D1190=1,$E1190=1),VLOOKUP($C1190,Sheet2!$A:$J,4,0),IF($E1190=2,INDEX(Sheet2!H:H,MATCH($C1190,Sheet2!$A:$A,0)),G1189))</f>
        <v>0</v>
      </c>
      <c r="H1190" s="3">
        <f>IF(AND($D1190=1,$E1190=1),VLOOKUP($C1190,Sheet2!$A:$J,5,0),IF($E1190=2,INDEX(Sheet2!I:I,MATCH($C1190,Sheet2!$A:$A,0)),H1189))</f>
        <v>0</v>
      </c>
      <c r="I1190" s="3">
        <f>IF(AND($D1190=1,$E1190=1),VLOOKUP($C1190,Sheet2!$A:$J,6,0),IF($E1190=2,INDEX(Sheet2!J:J,MATCH($C1190,Sheet2!$A:$A,0)),I1189))</f>
        <v>0</v>
      </c>
      <c r="K1190" s="31">
        <v>0</v>
      </c>
      <c r="L1190" s="31">
        <v>0</v>
      </c>
      <c r="M1190" s="31">
        <v>0</v>
      </c>
      <c r="N1190" s="27">
        <f>VLOOKUP(B1190,Sheet5!$D:$G,3,0)</f>
        <v>3</v>
      </c>
      <c r="O1190" s="27">
        <f>VLOOKUP(B1190,Sheet5!$D:$G,4,0)</f>
        <v>308</v>
      </c>
      <c r="P1190" s="27" t="s">
        <v>55</v>
      </c>
      <c r="Q1190" s="27">
        <f>IFERROR(VLOOKUP(R1190,Sheet2!V:X,3,FALSE),VLOOKUP(B1190,Sheet5!D:H,5,0))</f>
        <v>340020009</v>
      </c>
      <c r="R1190" s="27" t="str">
        <f>IF(E1190=2,INDEX(Sheet2!P:P,MATCH(C1190,Sheet2!A:A,0)),INDEX(Sheet2!AB:AB,MATCH(N1190,Sheet2!AA:AA,0)))</f>
        <v>生命强化</v>
      </c>
      <c r="S1190" s="27" t="str">
        <f>IF($E1190=2,INDEX(Sheet2!Q:Q,MATCH($C1190,Sheet2!$A:$A,0)),IF(OR(N1190=3,N1190=8,N1190=13,,N1190=38),INDEX(Sheet2!$AC:$AC,MATCH($N1190,Sheet2!$AA:$AA,0))&amp;O1190,INDEX(Sheet2!$AC:$AC,MATCH($N1190,Sheet2!$AA:$AA,0))&amp;(O1190/10)&amp;"%"))</f>
        <v>觉醒后基础生命上限增加308</v>
      </c>
      <c r="T1190" s="3" t="str">
        <f>INDEX(Sheet6!G:G,MATCH(B1190,Sheet6!A:A,0))</f>
        <v>1210009,4|1430003,2</v>
      </c>
      <c r="U1190" s="3">
        <v>1120001</v>
      </c>
      <c r="V1190" s="3">
        <f>INDEX(Sheet6!H:H,MATCH(B1190,Sheet6!A:A,0))</f>
        <v>11400</v>
      </c>
      <c r="W1190" s="23">
        <v>0</v>
      </c>
      <c r="X1190" s="3" t="s">
        <v>1323</v>
      </c>
      <c r="Y1190" s="23">
        <v>1120001</v>
      </c>
      <c r="Z1190" s="23">
        <v>76000</v>
      </c>
      <c r="AA1190" s="27" t="str">
        <f>IF($E1190=2,INDEX(Sheet2!Q:Q,MATCH($C1190,Sheet2!$A:$A,0)),IF(OR(N1190=3,N1190=8,N1190=13,,N1190=38),INDEX(Sheet2!$AC:$AC,MATCH($N1190,Sheet2!$AA:$AA,0))&amp;O1190,INDEX(Sheet2!$AC:$AC,MATCH($N1190,Sheet2!$AA:$AA,0))&amp;(O1190/10)&amp;"%"))</f>
        <v>觉醒后基础生命上限增加308</v>
      </c>
    </row>
    <row r="1191" spans="1:27">
      <c r="A1191" s="23" t="s">
        <v>53</v>
      </c>
      <c r="B1191" s="23">
        <f t="shared" si="66"/>
        <v>5210</v>
      </c>
      <c r="C1191" s="3">
        <v>52</v>
      </c>
      <c r="D1191" s="3">
        <v>10</v>
      </c>
      <c r="E1191" s="3">
        <f t="shared" si="64"/>
        <v>1</v>
      </c>
      <c r="F1191" s="3">
        <f>IF(AND($D1191=1,$E1191=1),VLOOKUP($C1191,Sheet2!$A:$J,3,0),IF($E1191=2,INDEX(Sheet2!G:G,MATCH($C1191,Sheet2!$A:$A,0)),F1190))</f>
        <v>5201</v>
      </c>
      <c r="G1191" s="3">
        <f>IF(AND($D1191=1,$E1191=1),VLOOKUP($C1191,Sheet2!$A:$J,4,0),IF($E1191=2,INDEX(Sheet2!H:H,MATCH($C1191,Sheet2!$A:$A,0)),G1190))</f>
        <v>0</v>
      </c>
      <c r="H1191" s="3">
        <f>IF(AND($D1191=1,$E1191=1),VLOOKUP($C1191,Sheet2!$A:$J,5,0),IF($E1191=2,INDEX(Sheet2!I:I,MATCH($C1191,Sheet2!$A:$A,0)),H1190))</f>
        <v>0</v>
      </c>
      <c r="I1191" s="3">
        <f>IF(AND($D1191=1,$E1191=1),VLOOKUP($C1191,Sheet2!$A:$J,6,0),IF($E1191=2,INDEX(Sheet2!J:J,MATCH($C1191,Sheet2!$A:$A,0)),I1190))</f>
        <v>0</v>
      </c>
      <c r="K1191" s="31">
        <v>0</v>
      </c>
      <c r="L1191" s="31">
        <v>0</v>
      </c>
      <c r="M1191" s="31">
        <v>0</v>
      </c>
      <c r="N1191" s="27">
        <f>VLOOKUP(B1191,Sheet5!$D:$G,3,0)</f>
        <v>38</v>
      </c>
      <c r="O1191" s="27">
        <f>VLOOKUP(B1191,Sheet5!$D:$G,4,0)</f>
        <v>8</v>
      </c>
      <c r="P1191" s="27" t="s">
        <v>56</v>
      </c>
      <c r="Q1191" s="27">
        <f>IFERROR(VLOOKUP(R1191,Sheet2!V:X,3,FALSE),VLOOKUP(B1191,Sheet5!D:H,5,0))</f>
        <v>340020011</v>
      </c>
      <c r="R1191" s="27" t="str">
        <f>IF(E1191=2,INDEX(Sheet2!P:P,MATCH(C1191,Sheet2!A:A,0)),INDEX(Sheet2!AB:AB,MATCH(N1191,Sheet2!AA:AA,0)))</f>
        <v>速度强化</v>
      </c>
      <c r="S1191" s="27" t="str">
        <f>IF($E1191=2,INDEX(Sheet2!Q:Q,MATCH($C1191,Sheet2!$A:$A,0)),IF(OR(N1191=3,N1191=8,N1191=13,,N1191=38),INDEX(Sheet2!$AC:$AC,MATCH($N1191,Sheet2!$AA:$AA,0))&amp;O1191,INDEX(Sheet2!$AC:$AC,MATCH($N1191,Sheet2!$AA:$AA,0))&amp;(O1191/10)&amp;"%"))</f>
        <v>觉醒后基础速度增加8</v>
      </c>
      <c r="T1191" s="3" t="str">
        <f>INDEX(Sheet6!G:G,MATCH(B1191,Sheet6!A:A,0))</f>
        <v>1210009,5|1430003,3</v>
      </c>
      <c r="U1191" s="3">
        <v>1120001</v>
      </c>
      <c r="V1191" s="3">
        <f>INDEX(Sheet6!H:H,MATCH(B1191,Sheet6!A:A,0))</f>
        <v>17250</v>
      </c>
      <c r="W1191" s="23">
        <v>0</v>
      </c>
      <c r="X1191" s="3" t="s">
        <v>1371</v>
      </c>
      <c r="Y1191" s="23">
        <v>1120001</v>
      </c>
      <c r="Z1191" s="23">
        <v>115000</v>
      </c>
      <c r="AA1191" s="27" t="str">
        <f>IF($E1191=2,INDEX(Sheet2!Q:Q,MATCH($C1191,Sheet2!$A:$A,0)),IF(OR(N1191=3,N1191=8,N1191=13,,N1191=38),INDEX(Sheet2!$AC:$AC,MATCH($N1191,Sheet2!$AA:$AA,0))&amp;O1191,INDEX(Sheet2!$AC:$AC,MATCH($N1191,Sheet2!$AA:$AA,0))&amp;(O1191/10)&amp;"%"))</f>
        <v>觉醒后基础速度增加8</v>
      </c>
    </row>
    <row r="1192" spans="1:27">
      <c r="A1192" s="23" t="s">
        <v>53</v>
      </c>
      <c r="B1192" s="23">
        <f t="shared" si="66"/>
        <v>5211</v>
      </c>
      <c r="C1192" s="3">
        <v>52</v>
      </c>
      <c r="D1192" s="3">
        <v>11</v>
      </c>
      <c r="E1192" s="3">
        <f t="shared" si="64"/>
        <v>1</v>
      </c>
      <c r="F1192" s="3">
        <f>IF(AND($D1192=1,$E1192=1),VLOOKUP($C1192,Sheet2!$A:$J,3,0),IF($E1192=2,INDEX(Sheet2!G:G,MATCH($C1192,Sheet2!$A:$A,0)),F1191))</f>
        <v>5201</v>
      </c>
      <c r="G1192" s="3">
        <f>IF(AND($D1192=1,$E1192=1),VLOOKUP($C1192,Sheet2!$A:$J,4,0),IF($E1192=2,INDEX(Sheet2!H:H,MATCH($C1192,Sheet2!$A:$A,0)),G1191))</f>
        <v>0</v>
      </c>
      <c r="H1192" s="3">
        <f>IF(AND($D1192=1,$E1192=1),VLOOKUP($C1192,Sheet2!$A:$J,5,0),IF($E1192=2,INDEX(Sheet2!I:I,MATCH($C1192,Sheet2!$A:$A,0)),H1191))</f>
        <v>0</v>
      </c>
      <c r="I1192" s="3">
        <f>IF(AND($D1192=1,$E1192=1),VLOOKUP($C1192,Sheet2!$A:$J,6,0),IF($E1192=2,INDEX(Sheet2!J:J,MATCH($C1192,Sheet2!$A:$A,0)),I1191))</f>
        <v>0</v>
      </c>
      <c r="K1192" s="31">
        <v>0</v>
      </c>
      <c r="L1192" s="31">
        <v>0</v>
      </c>
      <c r="M1192" s="31">
        <v>0</v>
      </c>
      <c r="N1192" s="27">
        <f>VLOOKUP(B1192,Sheet5!$D:$G,3,0)</f>
        <v>13</v>
      </c>
      <c r="O1192" s="27">
        <f>VLOOKUP(B1192,Sheet5!$D:$G,4,0)</f>
        <v>68</v>
      </c>
      <c r="P1192" s="27" t="s">
        <v>57</v>
      </c>
      <c r="Q1192" s="27">
        <f>IFERROR(VLOOKUP(R1192,Sheet2!V:X,3,FALSE),VLOOKUP(B1192,Sheet5!D:H,5,0))</f>
        <v>340020004</v>
      </c>
      <c r="R1192" s="27" t="str">
        <f>IF(E1192=2,INDEX(Sheet2!P:P,MATCH(C1192,Sheet2!A:A,0)),INDEX(Sheet2!AB:AB,MATCH(N1192,Sheet2!AA:AA,0)))</f>
        <v>防御强化</v>
      </c>
      <c r="S1192" s="27" t="str">
        <f>IF($E1192=2,INDEX(Sheet2!Q:Q,MATCH($C1192,Sheet2!$A:$A,0)),IF(OR(N1192=3,N1192=8,N1192=13,,N1192=38),INDEX(Sheet2!$AC:$AC,MATCH($N1192,Sheet2!$AA:$AA,0))&amp;O1192,INDEX(Sheet2!$AC:$AC,MATCH($N1192,Sheet2!$AA:$AA,0))&amp;(O1192/10)&amp;"%"))</f>
        <v>觉醒后基础防御力增加68</v>
      </c>
      <c r="T1192" s="3" t="str">
        <f>INDEX(Sheet6!G:G,MATCH(B1192,Sheet6!A:A,0))</f>
        <v>1210009,6|1430003,4</v>
      </c>
      <c r="U1192" s="3">
        <v>1120001</v>
      </c>
      <c r="V1192" s="3">
        <f>INDEX(Sheet6!H:H,MATCH(B1192,Sheet6!A:A,0))</f>
        <v>25800</v>
      </c>
      <c r="W1192" s="23">
        <v>0</v>
      </c>
      <c r="X1192" s="3" t="s">
        <v>1372</v>
      </c>
      <c r="Y1192" s="23">
        <v>1120001</v>
      </c>
      <c r="Z1192" s="23">
        <v>172000</v>
      </c>
      <c r="AA1192" s="27" t="str">
        <f>IF($E1192=2,INDEX(Sheet2!Q:Q,MATCH($C1192,Sheet2!$A:$A,0)),IF(OR(N1192=3,N1192=8,N1192=13,,N1192=38),INDEX(Sheet2!$AC:$AC,MATCH($N1192,Sheet2!$AA:$AA,0))&amp;O1192,INDEX(Sheet2!$AC:$AC,MATCH($N1192,Sheet2!$AA:$AA,0))&amp;(O1192/10)&amp;"%"))</f>
        <v>觉醒后基础防御力增加68</v>
      </c>
    </row>
    <row r="1193" spans="1:27">
      <c r="A1193" s="23" t="s">
        <v>53</v>
      </c>
      <c r="B1193" s="23">
        <f t="shared" si="66"/>
        <v>5212</v>
      </c>
      <c r="C1193" s="3">
        <v>52</v>
      </c>
      <c r="D1193" s="3">
        <v>12</v>
      </c>
      <c r="E1193" s="3">
        <f t="shared" si="64"/>
        <v>1</v>
      </c>
      <c r="F1193" s="3">
        <f>IF(AND($D1193=1,$E1193=1),VLOOKUP($C1193,Sheet2!$A:$J,3,0),IF($E1193=2,INDEX(Sheet2!G:G,MATCH($C1193,Sheet2!$A:$A,0)),F1192))</f>
        <v>5201</v>
      </c>
      <c r="G1193" s="3">
        <f>IF(AND($D1193=1,$E1193=1),VLOOKUP($C1193,Sheet2!$A:$J,4,0),IF($E1193=2,INDEX(Sheet2!H:H,MATCH($C1193,Sheet2!$A:$A,0)),G1192))</f>
        <v>0</v>
      </c>
      <c r="H1193" s="3">
        <f>IF(AND($D1193=1,$E1193=1),VLOOKUP($C1193,Sheet2!$A:$J,5,0),IF($E1193=2,INDEX(Sheet2!I:I,MATCH($C1193,Sheet2!$A:$A,0)),H1192))</f>
        <v>0</v>
      </c>
      <c r="I1193" s="3">
        <f>IF(AND($D1193=1,$E1193=1),VLOOKUP($C1193,Sheet2!$A:$J,6,0),IF($E1193=2,INDEX(Sheet2!J:J,MATCH($C1193,Sheet2!$A:$A,0)),I1192))</f>
        <v>0</v>
      </c>
      <c r="K1193" s="31">
        <v>0</v>
      </c>
      <c r="L1193" s="31">
        <v>0</v>
      </c>
      <c r="M1193" s="31">
        <v>0</v>
      </c>
      <c r="N1193" s="27">
        <f>VLOOKUP(B1193,Sheet5!$D:$G,3,0)</f>
        <v>3</v>
      </c>
      <c r="O1193" s="27">
        <f>VLOOKUP(B1193,Sheet5!$D:$G,4,0)</f>
        <v>615</v>
      </c>
      <c r="P1193" s="27" t="s">
        <v>58</v>
      </c>
      <c r="Q1193" s="27">
        <f>IFERROR(VLOOKUP(R1193,Sheet2!V:X,3,FALSE),VLOOKUP(B1193,Sheet5!D:H,5,0))</f>
        <v>340020010</v>
      </c>
      <c r="R1193" s="27" t="str">
        <f>IF(E1193=2,INDEX(Sheet2!P:P,MATCH(C1193,Sheet2!A:A,0)),INDEX(Sheet2!AB:AB,MATCH(N1193,Sheet2!AA:AA,0)))</f>
        <v>生命强化</v>
      </c>
      <c r="S1193" s="27" t="str">
        <f>IF($E1193=2,INDEX(Sheet2!Q:Q,MATCH($C1193,Sheet2!$A:$A,0)),IF(OR(N1193=3,N1193=8,N1193=13,,N1193=38),INDEX(Sheet2!$AC:$AC,MATCH($N1193,Sheet2!$AA:$AA,0))&amp;O1193,INDEX(Sheet2!$AC:$AC,MATCH($N1193,Sheet2!$AA:$AA,0))&amp;(O1193/10)&amp;"%"))</f>
        <v>觉醒后基础生命上限增加615</v>
      </c>
      <c r="T1193" s="3" t="str">
        <f>INDEX(Sheet6!G:G,MATCH(B1193,Sheet6!A:A,0))</f>
        <v>1210009,8|1430003,5</v>
      </c>
      <c r="U1193" s="3">
        <v>1120001</v>
      </c>
      <c r="V1193" s="3">
        <f>INDEX(Sheet6!H:H,MATCH(B1193,Sheet6!A:A,0))</f>
        <v>36000</v>
      </c>
      <c r="W1193" s="23">
        <v>0</v>
      </c>
      <c r="X1193" s="3" t="s">
        <v>1373</v>
      </c>
      <c r="Y1193" s="23">
        <v>1120001</v>
      </c>
      <c r="Z1193" s="23">
        <v>240000</v>
      </c>
      <c r="AA1193" s="27" t="str">
        <f>IF($E1193=2,INDEX(Sheet2!Q:Q,MATCH($C1193,Sheet2!$A:$A,0)),IF(OR(N1193=3,N1193=8,N1193=13,,N1193=38),INDEX(Sheet2!$AC:$AC,MATCH($N1193,Sheet2!$AA:$AA,0))&amp;O1193,INDEX(Sheet2!$AC:$AC,MATCH($N1193,Sheet2!$AA:$AA,0))&amp;(O1193/10)&amp;"%"))</f>
        <v>觉醒后基础生命上限增加615</v>
      </c>
    </row>
    <row r="1194" spans="1:27">
      <c r="A1194" s="23" t="s">
        <v>53</v>
      </c>
      <c r="B1194" s="23">
        <f t="shared" si="66"/>
        <v>5213</v>
      </c>
      <c r="C1194" s="3">
        <v>52</v>
      </c>
      <c r="D1194" s="3">
        <v>13</v>
      </c>
      <c r="E1194" s="3">
        <f t="shared" si="64"/>
        <v>1</v>
      </c>
      <c r="F1194" s="3">
        <f>IF(AND($D1194=1,$E1194=1),VLOOKUP($C1194,Sheet2!$A:$J,3,0),IF($E1194=2,INDEX(Sheet2!G:G,MATCH($C1194,Sheet2!$A:$A,0)),F1193))</f>
        <v>5201</v>
      </c>
      <c r="G1194" s="3">
        <f>IF(AND($D1194=1,$E1194=1),VLOOKUP($C1194,Sheet2!$A:$J,4,0),IF($E1194=2,INDEX(Sheet2!H:H,MATCH($C1194,Sheet2!$A:$A,0)),G1193))</f>
        <v>0</v>
      </c>
      <c r="H1194" s="3">
        <f>IF(AND($D1194=1,$E1194=1),VLOOKUP($C1194,Sheet2!$A:$J,5,0),IF($E1194=2,INDEX(Sheet2!I:I,MATCH($C1194,Sheet2!$A:$A,0)),H1193))</f>
        <v>0</v>
      </c>
      <c r="I1194" s="3">
        <f>IF(AND($D1194=1,$E1194=1),VLOOKUP($C1194,Sheet2!$A:$J,6,0),IF($E1194=2,INDEX(Sheet2!J:J,MATCH($C1194,Sheet2!$A:$A,0)),I1193))</f>
        <v>0</v>
      </c>
      <c r="K1194" s="31">
        <v>0</v>
      </c>
      <c r="L1194" s="31">
        <v>0</v>
      </c>
      <c r="M1194" s="31">
        <v>0</v>
      </c>
      <c r="N1194" s="27">
        <f>VLOOKUP(B1194,Sheet5!$D:$G,3,0)</f>
        <v>8</v>
      </c>
      <c r="O1194" s="27">
        <f>VLOOKUP(B1194,Sheet5!$D:$G,4,0)</f>
        <v>103</v>
      </c>
      <c r="P1194" s="27" t="s">
        <v>59</v>
      </c>
      <c r="Q1194" s="27">
        <f>IFERROR(VLOOKUP(R1194,Sheet2!V:X,3,FALSE),VLOOKUP(B1194,Sheet5!D:H,5,0))</f>
        <v>340020007</v>
      </c>
      <c r="R1194" s="27" t="str">
        <f>IF(E1194=2,INDEX(Sheet2!P:P,MATCH(C1194,Sheet2!A:A,0)),INDEX(Sheet2!AB:AB,MATCH(N1194,Sheet2!AA:AA,0)))</f>
        <v>攻击强化</v>
      </c>
      <c r="S1194" s="27" t="str">
        <f>IF($E1194=2,INDEX(Sheet2!Q:Q,MATCH($C1194,Sheet2!$A:$A,0)),IF(OR(N1194=3,N1194=8,N1194=13,,N1194=38),INDEX(Sheet2!$AC:$AC,MATCH($N1194,Sheet2!$AA:$AA,0))&amp;O1194,INDEX(Sheet2!$AC:$AC,MATCH($N1194,Sheet2!$AA:$AA,0))&amp;(O1194/10)&amp;"%"))</f>
        <v>觉醒后基础攻击力增加103</v>
      </c>
      <c r="T1194" s="3" t="str">
        <f>INDEX(Sheet6!G:G,MATCH(B1194,Sheet6!A:A,0))</f>
        <v>1210009,10|1430003,6</v>
      </c>
      <c r="U1194" s="3">
        <v>1120001</v>
      </c>
      <c r="V1194" s="3">
        <f>INDEX(Sheet6!H:H,MATCH(B1194,Sheet6!A:A,0))</f>
        <v>49350</v>
      </c>
      <c r="W1194" s="23">
        <v>0</v>
      </c>
      <c r="X1194" s="3" t="s">
        <v>1374</v>
      </c>
      <c r="Y1194" s="23">
        <v>1120001</v>
      </c>
      <c r="Z1194" s="23">
        <v>329000</v>
      </c>
      <c r="AA1194" s="27" t="str">
        <f>IF($E1194=2,INDEX(Sheet2!Q:Q,MATCH($C1194,Sheet2!$A:$A,0)),IF(OR(N1194=3,N1194=8,N1194=13,,N1194=38),INDEX(Sheet2!$AC:$AC,MATCH($N1194,Sheet2!$AA:$AA,0))&amp;O1194,INDEX(Sheet2!$AC:$AC,MATCH($N1194,Sheet2!$AA:$AA,0))&amp;(O1194/10)&amp;"%"))</f>
        <v>觉醒后基础攻击力增加103</v>
      </c>
    </row>
    <row r="1195" spans="1:27">
      <c r="A1195" s="23" t="s">
        <v>53</v>
      </c>
      <c r="B1195" s="23">
        <f t="shared" si="66"/>
        <v>5214</v>
      </c>
      <c r="C1195" s="3">
        <v>52</v>
      </c>
      <c r="D1195" s="3">
        <v>14</v>
      </c>
      <c r="E1195" s="3">
        <f t="shared" si="64"/>
        <v>1</v>
      </c>
      <c r="F1195" s="3">
        <f>IF(AND($D1195=1,$E1195=1),VLOOKUP($C1195,Sheet2!$A:$J,3,0),IF($E1195=2,INDEX(Sheet2!G:G,MATCH($C1195,Sheet2!$A:$A,0)+1),F1194))</f>
        <v>5201</v>
      </c>
      <c r="G1195" s="3">
        <f>IF(AND($D1195=1,$E1195=1),VLOOKUP($C1195,Sheet2!$A:$J,4,0),IF($E1195=2,INDEX(Sheet2!H:H,MATCH($C1195,Sheet2!$A:$A,0)+1),G1194))</f>
        <v>0</v>
      </c>
      <c r="H1195" s="3">
        <f>IF(AND($D1195=1,$E1195=1),VLOOKUP($C1195,Sheet2!$A:$J,5,0),IF($E1195=2,INDEX(Sheet2!I:I,MATCH($C1195,Sheet2!$A:$A,0)+1),H1194))</f>
        <v>0</v>
      </c>
      <c r="I1195" s="3">
        <f>IF(AND($D1195=1,$E1195=1),VLOOKUP($C1195,Sheet2!$A:$J,6,0),IF($E1195=2,INDEX(Sheet2!J:J,MATCH($C1195,Sheet2!$A:$A,0)+1),I1194))</f>
        <v>0</v>
      </c>
      <c r="K1195" s="31">
        <v>0</v>
      </c>
      <c r="L1195" s="31">
        <v>0</v>
      </c>
      <c r="M1195" s="31">
        <v>0</v>
      </c>
      <c r="N1195" s="27">
        <f>VLOOKUP(B1195,Sheet5!$D:$G,3,0)</f>
        <v>4</v>
      </c>
      <c r="O1195" s="27">
        <f>VLOOKUP(B1195,Sheet5!$D:$G,4,0)</f>
        <v>150</v>
      </c>
      <c r="P1195" s="27" t="s">
        <v>60</v>
      </c>
      <c r="Q1195" s="27">
        <f>IFERROR(VLOOKUP(R1195,Sheet2!V:X,3,FALSE),VLOOKUP(B1195,Sheet5!D:H,5,0))</f>
        <v>340020010</v>
      </c>
      <c r="R1195" s="27" t="str">
        <f>IF(E1195=2,INDEX(Sheet2!P:P,MATCH(C1195,Sheet2!A:A,0)+1),INDEX(Sheet2!AB:AB,MATCH(N1195,Sheet2!AA:AA,0)))</f>
        <v>生命强化</v>
      </c>
      <c r="S1195" s="27" t="str">
        <f>IF($E1195=2,INDEX(Sheet2!Q:Q,MATCH($C1195,Sheet2!$A:$A,0)+1),IF(OR(N1195=3,N1195=8,N1195=13,,N1195=38),INDEX(Sheet2!$AC:$AC,MATCH($N1195,Sheet2!$AA:$AA,0))&amp;O1195,INDEX(Sheet2!$AC:$AC,MATCH($N1195,Sheet2!$AA:$AA,0))&amp;(O1195/10)&amp;"%"))</f>
        <v>觉醒后基础生命上限增加15%</v>
      </c>
      <c r="T1195" s="3" t="str">
        <f>INDEX(Sheet6!G:G,MATCH(B1195,Sheet6!A:A,0))</f>
        <v>1430005,1</v>
      </c>
      <c r="U1195" s="3">
        <v>1120001</v>
      </c>
      <c r="V1195" s="3">
        <f>INDEX(Sheet6!H:H,MATCH(B1195,Sheet6!A:A,0))</f>
        <v>66600</v>
      </c>
      <c r="W1195" s="23">
        <v>0</v>
      </c>
      <c r="X1195" s="3" t="s">
        <v>1326</v>
      </c>
      <c r="Y1195" s="23">
        <v>1120001</v>
      </c>
      <c r="Z1195" s="23">
        <v>444000</v>
      </c>
      <c r="AA1195" s="27" t="str">
        <f>IF($E1195=2,INDEX(Sheet2!Q:Q,MATCH($C1195,Sheet2!$A:$A,0)+1),IF(OR(N1195=3,N1195=8,N1195=13,,N1195=38),INDEX(Sheet2!$AC:$AC,MATCH($N1195,Sheet2!$AA:$AA,0))&amp;O1195,INDEX(Sheet2!$AC:$AC,MATCH($N1195,Sheet2!$AA:$AA,0))&amp;(O1195/10)&amp;"%"))</f>
        <v>觉醒后基础生命上限增加15%</v>
      </c>
    </row>
    <row r="1196" spans="1:27">
      <c r="A1196" s="23" t="s">
        <v>53</v>
      </c>
      <c r="B1196" s="23">
        <f t="shared" si="66"/>
        <v>5215</v>
      </c>
      <c r="C1196" s="3">
        <v>52</v>
      </c>
      <c r="D1196" s="3">
        <v>15</v>
      </c>
      <c r="E1196" s="3">
        <f t="shared" si="64"/>
        <v>1</v>
      </c>
      <c r="F1196" s="3">
        <f>IF(AND($D1196=1,$E1196=1),VLOOKUP($C1196,Sheet2!$A:$J,3,0),IF($E1196=2,INDEX(Sheet2!G:G,MATCH($C1196,Sheet2!$A:$A,0)+1),F1195))</f>
        <v>5201</v>
      </c>
      <c r="G1196" s="3">
        <f>IF(AND($D1196=1,$E1196=1),VLOOKUP($C1196,Sheet2!$A:$J,4,0),IF($E1196=2,INDEX(Sheet2!H:H,MATCH($C1196,Sheet2!$A:$A,0)+1),G1195))</f>
        <v>0</v>
      </c>
      <c r="H1196" s="3">
        <f>IF(AND($D1196=1,$E1196=1),VLOOKUP($C1196,Sheet2!$A:$J,5,0),IF($E1196=2,INDEX(Sheet2!I:I,MATCH($C1196,Sheet2!$A:$A,0)+1),H1195))</f>
        <v>0</v>
      </c>
      <c r="I1196" s="3">
        <f>IF(AND($D1196=1,$E1196=1),VLOOKUP($C1196,Sheet2!$A:$J,6,0),IF($E1196=2,INDEX(Sheet2!J:J,MATCH($C1196,Sheet2!$A:$A,0)+1),I1195))</f>
        <v>0</v>
      </c>
      <c r="K1196" s="31">
        <v>0</v>
      </c>
      <c r="L1196" s="31">
        <v>0</v>
      </c>
      <c r="M1196" s="31">
        <v>0</v>
      </c>
      <c r="N1196" s="27">
        <f>VLOOKUP(B1196,Sheet5!$D:$G,3,0)</f>
        <v>8</v>
      </c>
      <c r="O1196" s="27">
        <f>VLOOKUP(B1196,Sheet5!$D:$G,4,0)</f>
        <v>52</v>
      </c>
      <c r="P1196" s="27" t="s">
        <v>54</v>
      </c>
      <c r="Q1196" s="27">
        <f>IFERROR(VLOOKUP(R1196,Sheet2!V:X,3,FALSE),VLOOKUP(B1196,Sheet5!D:H,5,0))</f>
        <v>340020006</v>
      </c>
      <c r="R1196" s="27" t="str">
        <f>IF($E1196=2,INDEX(Sheet2!P:P,MATCH($C1196,Sheet2!$A:$A,0)),INDEX(Sheet2!$AB:$AB,MATCH($N1196,Sheet2!$AA:$AA,0)))</f>
        <v>攻击强化</v>
      </c>
      <c r="S1196" s="27" t="str">
        <f>IF($E1196=2,INDEX(Sheet2!Q:Q,MATCH($C1196,Sheet2!$A:$A,0)),IF(OR(N1196=3,N1196=8,N1196=13,,N1196=38),INDEX(Sheet2!$AC:$AC,MATCH($N1196,Sheet2!$AA:$AA,0))&amp;O1196,INDEX(Sheet2!$AC:$AC,MATCH($N1196,Sheet2!$AA:$AA,0))&amp;(O1196/10)&amp;"%"))</f>
        <v>觉醒后基础攻击力增加52</v>
      </c>
      <c r="T1196" s="3" t="str">
        <f>INDEX(Sheet6!G:G,MATCH(B1196,Sheet6!A:A,0))</f>
        <v>1210009,4|1430003,3</v>
      </c>
      <c r="U1196" s="3">
        <v>1120001</v>
      </c>
      <c r="V1196" s="3">
        <f>INDEX(Sheet6!H:H,MATCH(B1196,Sheet6!A:A,0))</f>
        <v>13200</v>
      </c>
      <c r="W1196" s="23">
        <v>0</v>
      </c>
      <c r="X1196" s="3" t="s">
        <v>1370</v>
      </c>
      <c r="Y1196" s="23">
        <v>1120001</v>
      </c>
      <c r="Z1196" s="23">
        <v>66000</v>
      </c>
      <c r="AA1196" s="27" t="str">
        <f>IF($E1196=2,INDEX(Sheet2!Q:Q,MATCH($C1196,Sheet2!$A:$A,0)),IF(OR(N1196=3,N1196=8,N1196=13,,N1196=38),INDEX(Sheet2!$AC:$AC,MATCH($N1196,Sheet2!$AA:$AA,0))&amp;O1196,INDEX(Sheet2!$AC:$AC,MATCH($N1196,Sheet2!$AA:$AA,0))&amp;(O1196/10)&amp;"%"))</f>
        <v>觉醒后基础攻击力增加52</v>
      </c>
    </row>
    <row r="1197" spans="1:27">
      <c r="A1197" s="23" t="s">
        <v>53</v>
      </c>
      <c r="B1197" s="23">
        <f t="shared" si="66"/>
        <v>5216</v>
      </c>
      <c r="C1197" s="3">
        <v>52</v>
      </c>
      <c r="D1197" s="3">
        <v>16</v>
      </c>
      <c r="E1197" s="3">
        <f t="shared" si="64"/>
        <v>1</v>
      </c>
      <c r="F1197" s="3">
        <f>IF(AND($D1197=1,$E1197=1),VLOOKUP($C1197,Sheet2!$A:$J,3,0),IF($E1197=2,INDEX(Sheet2!G:G,MATCH($C1197,Sheet2!$A:$A,0)+1),F1196))</f>
        <v>5201</v>
      </c>
      <c r="G1197" s="3">
        <f>IF(AND($D1197=1,$E1197=1),VLOOKUP($C1197,Sheet2!$A:$J,4,0),IF($E1197=2,INDEX(Sheet2!H:H,MATCH($C1197,Sheet2!$A:$A,0)+1),G1196))</f>
        <v>0</v>
      </c>
      <c r="H1197" s="3">
        <f>IF(AND($D1197=1,$E1197=1),VLOOKUP($C1197,Sheet2!$A:$J,5,0),IF($E1197=2,INDEX(Sheet2!I:I,MATCH($C1197,Sheet2!$A:$A,0)+1),H1196))</f>
        <v>0</v>
      </c>
      <c r="I1197" s="3">
        <f>IF(AND($D1197=1,$E1197=1),VLOOKUP($C1197,Sheet2!$A:$J,6,0),IF($E1197=2,INDEX(Sheet2!J:J,MATCH($C1197,Sheet2!$A:$A,0)+1),I1196))</f>
        <v>0</v>
      </c>
      <c r="K1197" s="31">
        <v>0</v>
      </c>
      <c r="L1197" s="31">
        <v>0</v>
      </c>
      <c r="M1197" s="31">
        <v>0</v>
      </c>
      <c r="N1197" s="27">
        <f>VLOOKUP(B1197,Sheet5!$D:$G,3,0)</f>
        <v>3</v>
      </c>
      <c r="O1197" s="27">
        <f>VLOOKUP(B1197,Sheet5!$D:$G,4,0)</f>
        <v>308</v>
      </c>
      <c r="P1197" s="27" t="s">
        <v>55</v>
      </c>
      <c r="Q1197" s="27">
        <f>IFERROR(VLOOKUP(R1197,Sheet2!V:X,3,FALSE),VLOOKUP(B1197,Sheet5!D:H,5,0))</f>
        <v>340020009</v>
      </c>
      <c r="R1197" s="27" t="str">
        <f>IF(E1197=2,INDEX(Sheet2!P:P,MATCH(C1197,Sheet2!A:A,0)),INDEX(Sheet2!AB:AB,MATCH(N1197,Sheet2!AA:AA,0)))</f>
        <v>生命强化</v>
      </c>
      <c r="S1197" s="27" t="str">
        <f>IF($E1197=2,INDEX(Sheet2!Q:Q,MATCH($C1197,Sheet2!$A:$A,0)),IF(OR(N1197=3,N1197=8,N1197=13,,N1197=38),INDEX(Sheet2!$AC:$AC,MATCH($N1197,Sheet2!$AA:$AA,0))&amp;O1197,INDEX(Sheet2!$AC:$AC,MATCH($N1197,Sheet2!$AA:$AA,0))&amp;(O1197/10)&amp;"%"))</f>
        <v>觉醒后基础生命上限增加308</v>
      </c>
      <c r="T1197" s="3" t="str">
        <f>INDEX(Sheet6!G:G,MATCH(B1197,Sheet6!A:A,0))</f>
        <v>1210009,5|1430003,6</v>
      </c>
      <c r="U1197" s="3">
        <v>1120001</v>
      </c>
      <c r="V1197" s="3">
        <f>INDEX(Sheet6!H:H,MATCH(B1197,Sheet6!A:A,0))</f>
        <v>15200</v>
      </c>
      <c r="W1197" s="23">
        <v>0</v>
      </c>
      <c r="X1197" s="3" t="s">
        <v>1323</v>
      </c>
      <c r="Y1197" s="23">
        <v>1120001</v>
      </c>
      <c r="Z1197" s="23">
        <v>76000</v>
      </c>
      <c r="AA1197" s="27" t="str">
        <f>IF($E1197=2,INDEX(Sheet2!Q:Q,MATCH($C1197,Sheet2!$A:$A,0)),IF(OR(N1197=3,N1197=8,N1197=13,,N1197=38),INDEX(Sheet2!$AC:$AC,MATCH($N1197,Sheet2!$AA:$AA,0))&amp;O1197,INDEX(Sheet2!$AC:$AC,MATCH($N1197,Sheet2!$AA:$AA,0))&amp;(O1197/10)&amp;"%"))</f>
        <v>觉醒后基础生命上限增加308</v>
      </c>
    </row>
    <row r="1198" spans="1:27">
      <c r="A1198" s="23" t="s">
        <v>53</v>
      </c>
      <c r="B1198" s="23">
        <f t="shared" si="66"/>
        <v>5217</v>
      </c>
      <c r="C1198" s="3">
        <v>52</v>
      </c>
      <c r="D1198" s="3">
        <v>17</v>
      </c>
      <c r="E1198" s="3">
        <f t="shared" si="64"/>
        <v>1</v>
      </c>
      <c r="F1198" s="3">
        <f>IF(AND($D1198=1,$E1198=1),VLOOKUP($C1198,Sheet2!$A:$J,3,0),IF($E1198=2,INDEX(Sheet2!G:G,MATCH($C1198,Sheet2!$A:$A,0)+1),F1197))</f>
        <v>5201</v>
      </c>
      <c r="G1198" s="3">
        <f>IF(AND($D1198=1,$E1198=1),VLOOKUP($C1198,Sheet2!$A:$J,4,0),IF($E1198=2,INDEX(Sheet2!H:H,MATCH($C1198,Sheet2!$A:$A,0)+1),G1197))</f>
        <v>0</v>
      </c>
      <c r="H1198" s="3">
        <f>IF(AND($D1198=1,$E1198=1),VLOOKUP($C1198,Sheet2!$A:$J,5,0),IF($E1198=2,INDEX(Sheet2!I:I,MATCH($C1198,Sheet2!$A:$A,0)+1),H1197))</f>
        <v>0</v>
      </c>
      <c r="I1198" s="3">
        <f>IF(AND($D1198=1,$E1198=1),VLOOKUP($C1198,Sheet2!$A:$J,6,0),IF($E1198=2,INDEX(Sheet2!J:J,MATCH($C1198,Sheet2!$A:$A,0)+1),I1197))</f>
        <v>0</v>
      </c>
      <c r="K1198" s="31">
        <v>0</v>
      </c>
      <c r="L1198" s="31">
        <v>0</v>
      </c>
      <c r="M1198" s="31">
        <v>0</v>
      </c>
      <c r="N1198" s="27">
        <f>VLOOKUP(B1198,Sheet5!$D:$G,3,0)</f>
        <v>38</v>
      </c>
      <c r="O1198" s="27">
        <f>VLOOKUP(B1198,Sheet5!$D:$G,4,0)</f>
        <v>8</v>
      </c>
      <c r="P1198" s="27" t="s">
        <v>56</v>
      </c>
      <c r="Q1198" s="27">
        <f>IFERROR(VLOOKUP(R1198,Sheet2!V:X,3,FALSE),VLOOKUP(B1198,Sheet5!D:H,5,0))</f>
        <v>340020011</v>
      </c>
      <c r="R1198" s="27" t="str">
        <f>IF(E1198=2,INDEX(Sheet2!P:P,MATCH(C1198,Sheet2!A:A,0)),INDEX(Sheet2!AB:AB,MATCH(N1198,Sheet2!AA:AA,0)))</f>
        <v>速度强化</v>
      </c>
      <c r="S1198" s="27" t="str">
        <f>IF($E1198=2,INDEX(Sheet2!Q:Q,MATCH($C1198,Sheet2!$A:$A,0)),IF(OR(N1198=3,N1198=8,N1198=13,,N1198=38),INDEX(Sheet2!$AC:$AC,MATCH($N1198,Sheet2!$AA:$AA,0))&amp;O1198,INDEX(Sheet2!$AC:$AC,MATCH($N1198,Sheet2!$AA:$AA,0))&amp;(O1198/10)&amp;"%"))</f>
        <v>觉醒后基础速度增加8</v>
      </c>
      <c r="T1198" s="3" t="str">
        <f>INDEX(Sheet6!G:G,MATCH(B1198,Sheet6!A:A,0))</f>
        <v>1210009,6|1430003,9</v>
      </c>
      <c r="U1198" s="3">
        <v>1120001</v>
      </c>
      <c r="V1198" s="3">
        <f>INDEX(Sheet6!H:H,MATCH(B1198,Sheet6!A:A,0))</f>
        <v>23000</v>
      </c>
      <c r="W1198" s="23">
        <v>0</v>
      </c>
      <c r="X1198" s="3" t="s">
        <v>1371</v>
      </c>
      <c r="Y1198" s="23">
        <v>1120001</v>
      </c>
      <c r="Z1198" s="23">
        <v>115000</v>
      </c>
      <c r="AA1198" s="27" t="str">
        <f>IF($E1198=2,INDEX(Sheet2!Q:Q,MATCH($C1198,Sheet2!$A:$A,0)),IF(OR(N1198=3,N1198=8,N1198=13,,N1198=38),INDEX(Sheet2!$AC:$AC,MATCH($N1198,Sheet2!$AA:$AA,0))&amp;O1198,INDEX(Sheet2!$AC:$AC,MATCH($N1198,Sheet2!$AA:$AA,0))&amp;(O1198/10)&amp;"%"))</f>
        <v>觉醒后基础速度增加8</v>
      </c>
    </row>
    <row r="1199" spans="1:27">
      <c r="A1199" s="23" t="s">
        <v>53</v>
      </c>
      <c r="B1199" s="23">
        <f t="shared" si="66"/>
        <v>5218</v>
      </c>
      <c r="C1199" s="3">
        <v>52</v>
      </c>
      <c r="D1199" s="3">
        <v>18</v>
      </c>
      <c r="E1199" s="3">
        <f t="shared" si="64"/>
        <v>1</v>
      </c>
      <c r="F1199" s="3">
        <f>IF(AND($D1199=1,$E1199=1),VLOOKUP($C1199,Sheet2!$A:$J,3,0),IF($E1199=2,INDEX(Sheet2!G:G,MATCH($C1199,Sheet2!$A:$A,0)+1),F1198))</f>
        <v>5201</v>
      </c>
      <c r="G1199" s="3">
        <f>IF(AND($D1199=1,$E1199=1),VLOOKUP($C1199,Sheet2!$A:$J,4,0),IF($E1199=2,INDEX(Sheet2!H:H,MATCH($C1199,Sheet2!$A:$A,0)+1),G1198))</f>
        <v>0</v>
      </c>
      <c r="H1199" s="3">
        <f>IF(AND($D1199=1,$E1199=1),VLOOKUP($C1199,Sheet2!$A:$J,5,0),IF($E1199=2,INDEX(Sheet2!I:I,MATCH($C1199,Sheet2!$A:$A,0)+1),H1198))</f>
        <v>0</v>
      </c>
      <c r="I1199" s="3">
        <f>IF(AND($D1199=1,$E1199=1),VLOOKUP($C1199,Sheet2!$A:$J,6,0),IF($E1199=2,INDEX(Sheet2!J:J,MATCH($C1199,Sheet2!$A:$A,0)+1),I1198))</f>
        <v>0</v>
      </c>
      <c r="K1199" s="31">
        <v>0</v>
      </c>
      <c r="L1199" s="31">
        <v>0</v>
      </c>
      <c r="M1199" s="31">
        <v>0</v>
      </c>
      <c r="N1199" s="27">
        <f>VLOOKUP(B1199,Sheet5!$D:$G,3,0)</f>
        <v>13</v>
      </c>
      <c r="O1199" s="27">
        <f>VLOOKUP(B1199,Sheet5!$D:$G,4,0)</f>
        <v>68</v>
      </c>
      <c r="P1199" s="27" t="s">
        <v>57</v>
      </c>
      <c r="Q1199" s="27">
        <f>IFERROR(VLOOKUP(R1199,Sheet2!V:X,3,FALSE),VLOOKUP(B1199,Sheet5!D:H,5,0))</f>
        <v>340020004</v>
      </c>
      <c r="R1199" s="27" t="str">
        <f>IF(E1199=2,INDEX(Sheet2!P:P,MATCH(C1199,Sheet2!A:A,0)),INDEX(Sheet2!AB:AB,MATCH(N1199,Sheet2!AA:AA,0)))</f>
        <v>防御强化</v>
      </c>
      <c r="S1199" s="27" t="str">
        <f>IF($E1199=2,INDEX(Sheet2!Q:Q,MATCH($C1199,Sheet2!$A:$A,0)),IF(OR(N1199=3,N1199=8,N1199=13,,N1199=38),INDEX(Sheet2!$AC:$AC,MATCH($N1199,Sheet2!$AA:$AA,0))&amp;O1199,INDEX(Sheet2!$AC:$AC,MATCH($N1199,Sheet2!$AA:$AA,0))&amp;(O1199/10)&amp;"%"))</f>
        <v>觉醒后基础防御力增加68</v>
      </c>
      <c r="T1199" s="3" t="str">
        <f>INDEX(Sheet6!G:G,MATCH(B1199,Sheet6!A:A,0))</f>
        <v>1210009,7|1430003,12</v>
      </c>
      <c r="U1199" s="3">
        <v>1120001</v>
      </c>
      <c r="V1199" s="3">
        <f>INDEX(Sheet6!H:H,MATCH(B1199,Sheet6!A:A,0))</f>
        <v>34400</v>
      </c>
      <c r="W1199" s="23">
        <v>0</v>
      </c>
      <c r="X1199" s="3" t="s">
        <v>1372</v>
      </c>
      <c r="Y1199" s="23">
        <v>1120001</v>
      </c>
      <c r="Z1199" s="23">
        <v>172000</v>
      </c>
      <c r="AA1199" s="27" t="str">
        <f>IF($E1199=2,INDEX(Sheet2!Q:Q,MATCH($C1199,Sheet2!$A:$A,0)),IF(OR(N1199=3,N1199=8,N1199=13,,N1199=38),INDEX(Sheet2!$AC:$AC,MATCH($N1199,Sheet2!$AA:$AA,0))&amp;O1199,INDEX(Sheet2!$AC:$AC,MATCH($N1199,Sheet2!$AA:$AA,0))&amp;(O1199/10)&amp;"%"))</f>
        <v>觉醒后基础防御力增加68</v>
      </c>
    </row>
    <row r="1200" spans="1:27">
      <c r="A1200" s="23" t="s">
        <v>53</v>
      </c>
      <c r="B1200" s="23">
        <f t="shared" si="66"/>
        <v>5219</v>
      </c>
      <c r="C1200" s="3">
        <v>52</v>
      </c>
      <c r="D1200" s="3">
        <v>19</v>
      </c>
      <c r="E1200" s="3">
        <f t="shared" si="64"/>
        <v>1</v>
      </c>
      <c r="F1200" s="3">
        <f>IF(AND($D1200=1,$E1200=1),VLOOKUP($C1200,Sheet2!$A:$J,3,0),IF($E1200=2,INDEX(Sheet2!G:G,MATCH($C1200,Sheet2!$A:$A,0)+1),F1199))</f>
        <v>5201</v>
      </c>
      <c r="G1200" s="3">
        <f>IF(AND($D1200=1,$E1200=1),VLOOKUP($C1200,Sheet2!$A:$J,4,0),IF($E1200=2,INDEX(Sheet2!H:H,MATCH($C1200,Sheet2!$A:$A,0)+1),G1199))</f>
        <v>0</v>
      </c>
      <c r="H1200" s="3">
        <f>IF(AND($D1200=1,$E1200=1),VLOOKUP($C1200,Sheet2!$A:$J,5,0),IF($E1200=2,INDEX(Sheet2!I:I,MATCH($C1200,Sheet2!$A:$A,0)+1),H1199))</f>
        <v>0</v>
      </c>
      <c r="I1200" s="3">
        <f>IF(AND($D1200=1,$E1200=1),VLOOKUP($C1200,Sheet2!$A:$J,6,0),IF($E1200=2,INDEX(Sheet2!J:J,MATCH($C1200,Sheet2!$A:$A,0)+1),I1199))</f>
        <v>0</v>
      </c>
      <c r="K1200" s="31">
        <v>0</v>
      </c>
      <c r="L1200" s="31">
        <v>0</v>
      </c>
      <c r="M1200" s="31">
        <v>0</v>
      </c>
      <c r="N1200" s="27">
        <f>VLOOKUP(B1200,Sheet5!$D:$G,3,0)</f>
        <v>3</v>
      </c>
      <c r="O1200" s="27">
        <f>VLOOKUP(B1200,Sheet5!$D:$G,4,0)</f>
        <v>615</v>
      </c>
      <c r="P1200" s="27" t="s">
        <v>58</v>
      </c>
      <c r="Q1200" s="27">
        <f>IFERROR(VLOOKUP(R1200,Sheet2!V:X,3,FALSE),VLOOKUP(B1200,Sheet5!D:H,5,0))</f>
        <v>340020010</v>
      </c>
      <c r="R1200" s="27" t="str">
        <f>IF(E1200=2,INDEX(Sheet2!P:P,MATCH(C1200,Sheet2!A:A,0)),INDEX(Sheet2!AB:AB,MATCH(N1200,Sheet2!AA:AA,0)))</f>
        <v>生命强化</v>
      </c>
      <c r="S1200" s="27" t="str">
        <f>IF($E1200=2,INDEX(Sheet2!Q:Q,MATCH($C1200,Sheet2!$A:$A,0)),IF(OR(N1200=3,N1200=8,N1200=13,,N1200=38),INDEX(Sheet2!$AC:$AC,MATCH($N1200,Sheet2!$AA:$AA,0))&amp;O1200,INDEX(Sheet2!$AC:$AC,MATCH($N1200,Sheet2!$AA:$AA,0))&amp;(O1200/10)&amp;"%"))</f>
        <v>觉醒后基础生命上限增加615</v>
      </c>
      <c r="T1200" s="3" t="str">
        <f>INDEX(Sheet6!G:G,MATCH(B1200,Sheet6!A:A,0))</f>
        <v>1210009,11|1430003,15</v>
      </c>
      <c r="U1200" s="3">
        <v>1120001</v>
      </c>
      <c r="V1200" s="3">
        <f>INDEX(Sheet6!H:H,MATCH(B1200,Sheet6!A:A,0))</f>
        <v>48000</v>
      </c>
      <c r="W1200" s="23">
        <v>0</v>
      </c>
      <c r="X1200" s="3" t="s">
        <v>1373</v>
      </c>
      <c r="Y1200" s="23">
        <v>1120001</v>
      </c>
      <c r="Z1200" s="23">
        <v>240000</v>
      </c>
      <c r="AA1200" s="27" t="str">
        <f>IF($E1200=2,INDEX(Sheet2!Q:Q,MATCH($C1200,Sheet2!$A:$A,0)),IF(OR(N1200=3,N1200=8,N1200=13,,N1200=38),INDEX(Sheet2!$AC:$AC,MATCH($N1200,Sheet2!$AA:$AA,0))&amp;O1200,INDEX(Sheet2!$AC:$AC,MATCH($N1200,Sheet2!$AA:$AA,0))&amp;(O1200/10)&amp;"%"))</f>
        <v>觉醒后基础生命上限增加615</v>
      </c>
    </row>
    <row r="1201" spans="1:27">
      <c r="A1201" s="23" t="s">
        <v>53</v>
      </c>
      <c r="B1201" s="23">
        <f t="shared" si="66"/>
        <v>5220</v>
      </c>
      <c r="C1201" s="3">
        <v>52</v>
      </c>
      <c r="D1201" s="3">
        <v>20</v>
      </c>
      <c r="E1201" s="3">
        <f t="shared" si="64"/>
        <v>1</v>
      </c>
      <c r="F1201" s="3">
        <f>IF(AND($D1201=1,$E1201=1),VLOOKUP($C1201,Sheet2!$A:$J,3,0),IF($E1201=2,INDEX(Sheet2!G:G,MATCH($C1201,Sheet2!$A:$A,0)+1),F1200))</f>
        <v>5201</v>
      </c>
      <c r="G1201" s="3">
        <f>IF(AND($D1201=1,$E1201=1),VLOOKUP($C1201,Sheet2!$A:$J,4,0),IF($E1201=2,INDEX(Sheet2!H:H,MATCH($C1201,Sheet2!$A:$A,0)+1),G1200))</f>
        <v>0</v>
      </c>
      <c r="H1201" s="3">
        <f>IF(AND($D1201=1,$E1201=1),VLOOKUP($C1201,Sheet2!$A:$J,5,0),IF($E1201=2,INDEX(Sheet2!I:I,MATCH($C1201,Sheet2!$A:$A,0)+1),H1200))</f>
        <v>0</v>
      </c>
      <c r="I1201" s="3">
        <f>IF(AND($D1201=1,$E1201=1),VLOOKUP($C1201,Sheet2!$A:$J,6,0),IF($E1201=2,INDEX(Sheet2!J:J,MATCH($C1201,Sheet2!$A:$A,0)+1),I1200))</f>
        <v>0</v>
      </c>
      <c r="K1201" s="31">
        <v>0</v>
      </c>
      <c r="L1201" s="31">
        <v>0</v>
      </c>
      <c r="M1201" s="31">
        <v>0</v>
      </c>
      <c r="N1201" s="27">
        <f>VLOOKUP(B1201,Sheet5!$D:$G,3,0)</f>
        <v>8</v>
      </c>
      <c r="O1201" s="27">
        <f>VLOOKUP(B1201,Sheet5!$D:$G,4,0)</f>
        <v>103</v>
      </c>
      <c r="P1201" s="27" t="s">
        <v>59</v>
      </c>
      <c r="Q1201" s="27">
        <f>IFERROR(VLOOKUP(R1201,Sheet2!V:X,3,FALSE),VLOOKUP(B1201,Sheet5!D:H,5,0))</f>
        <v>340020007</v>
      </c>
      <c r="R1201" s="27" t="str">
        <f>IF(E1201=2,INDEX(Sheet2!P:P,MATCH(C1201,Sheet2!A:A,0)),INDEX(Sheet2!AB:AB,MATCH(N1201,Sheet2!AA:AA,0)))</f>
        <v>攻击强化</v>
      </c>
      <c r="S1201" s="27" t="str">
        <f>IF($E1201=2,INDEX(Sheet2!Q:Q,MATCH($C1201,Sheet2!$A:$A,0)),IF(OR(N1201=3,N1201=8,N1201=13,,N1201=38),INDEX(Sheet2!$AC:$AC,MATCH($N1201,Sheet2!$AA:$AA,0))&amp;O1201,INDEX(Sheet2!$AC:$AC,MATCH($N1201,Sheet2!$AA:$AA,0))&amp;(O1201/10)&amp;"%"))</f>
        <v>觉醒后基础攻击力增加103</v>
      </c>
      <c r="T1201" s="3" t="str">
        <f>INDEX(Sheet6!G:G,MATCH(B1201,Sheet6!A:A,0))</f>
        <v>1210009,13|1430003,18</v>
      </c>
      <c r="U1201" s="3">
        <v>1120001</v>
      </c>
      <c r="V1201" s="3">
        <f>INDEX(Sheet6!H:H,MATCH(B1201,Sheet6!A:A,0))</f>
        <v>65800</v>
      </c>
      <c r="W1201" s="23">
        <v>0</v>
      </c>
      <c r="X1201" s="3" t="s">
        <v>1374</v>
      </c>
      <c r="Y1201" s="23">
        <v>1120001</v>
      </c>
      <c r="Z1201" s="23">
        <v>329000</v>
      </c>
      <c r="AA1201" s="27" t="str">
        <f>IF($E1201=2,INDEX(Sheet2!Q:Q,MATCH($C1201,Sheet2!$A:$A,0)),IF(OR(N1201=3,N1201=8,N1201=13,,N1201=38),INDEX(Sheet2!$AC:$AC,MATCH($N1201,Sheet2!$AA:$AA,0))&amp;O1201,INDEX(Sheet2!$AC:$AC,MATCH($N1201,Sheet2!$AA:$AA,0))&amp;(O1201/10)&amp;"%"))</f>
        <v>觉醒后基础攻击力增加103</v>
      </c>
    </row>
    <row r="1202" spans="1:27">
      <c r="A1202" s="23" t="s">
        <v>53</v>
      </c>
      <c r="B1202" s="23">
        <f t="shared" si="66"/>
        <v>5221</v>
      </c>
      <c r="C1202" s="3">
        <v>52</v>
      </c>
      <c r="D1202" s="3">
        <v>21</v>
      </c>
      <c r="E1202" s="3">
        <f t="shared" si="64"/>
        <v>1</v>
      </c>
      <c r="F1202" s="3">
        <f>IF(AND($D1202=1,$E1202=1),VLOOKUP($C1202,Sheet2!$A:$J,3,0),IF($E1202=2,INDEX(Sheet2!G:G,MATCH($C1202,Sheet2!$A:$A,0)+2),F1201))</f>
        <v>5201</v>
      </c>
      <c r="G1202" s="3">
        <f>IF(AND($D1202=1,$E1202=1),VLOOKUP($C1202,Sheet2!$A:$J,4,0),IF($E1202=2,INDEX(Sheet2!H:H,MATCH($C1202,Sheet2!$A:$A,0)+2),G1201))</f>
        <v>0</v>
      </c>
      <c r="H1202" s="3">
        <f>IF(AND($D1202=1,$E1202=1),VLOOKUP($C1202,Sheet2!$A:$J,5,0),IF($E1202=2,INDEX(Sheet2!I:I,MATCH($C1202,Sheet2!$A:$A,0)+2),H1201))</f>
        <v>0</v>
      </c>
      <c r="I1202" s="3">
        <f>IF(AND($D1202=1,$E1202=1),VLOOKUP($C1202,Sheet2!$A:$J,6,0),IF($E1202=2,INDEX(Sheet2!J:J,MATCH($C1202,Sheet2!$A:$A,0)+2),I1201))</f>
        <v>0</v>
      </c>
      <c r="K1202" s="31">
        <v>0</v>
      </c>
      <c r="L1202" s="31">
        <v>0</v>
      </c>
      <c r="M1202" s="31">
        <v>0</v>
      </c>
      <c r="N1202" s="27">
        <f>VLOOKUP(B1202,Sheet5!$D:$G,3,0)</f>
        <v>4</v>
      </c>
      <c r="O1202" s="27">
        <f>VLOOKUP(B1202,Sheet5!$D:$G,4,0)</f>
        <v>150</v>
      </c>
      <c r="P1202" s="27" t="s">
        <v>60</v>
      </c>
      <c r="Q1202" s="27">
        <f>IFERROR(VLOOKUP(R1202,Sheet2!V:X,3,FALSE),VLOOKUP(B1202,Sheet5!D:H,5,0))</f>
        <v>340020010</v>
      </c>
      <c r="R1202" s="27" t="str">
        <f>IF(E1202=2,INDEX(Sheet2!P:P,MATCH(C1202,Sheet2!A:A,0)+2),INDEX(Sheet2!AB:AB,MATCH(N1202,Sheet2!AA:AA,0)))</f>
        <v>生命强化</v>
      </c>
      <c r="S1202" s="27" t="str">
        <f>IF($E1202=2,INDEX(Sheet2!Q:Q,MATCH($C1202,Sheet2!$A:$A,0)+2),IF(OR(N1202=3,N1202=8,N1202=13,,N1202=38),INDEX(Sheet2!$AC:$AC,MATCH($N1202,Sheet2!$AA:$AA,0))&amp;O1202,INDEX(Sheet2!$AC:$AC,MATCH($N1202,Sheet2!$AA:$AA,0))&amp;(O1202/10)&amp;"%"))</f>
        <v>觉醒后基础生命上限增加15%</v>
      </c>
      <c r="T1202" s="3" t="str">
        <f>INDEX(Sheet6!G:G,MATCH(B1202,Sheet6!A:A,0))</f>
        <v>1430005,3</v>
      </c>
      <c r="U1202" s="3">
        <v>1120001</v>
      </c>
      <c r="V1202" s="3">
        <f>INDEX(Sheet6!H:H,MATCH(B1202,Sheet6!A:A,0))</f>
        <v>88800</v>
      </c>
      <c r="W1202" s="23">
        <v>0</v>
      </c>
      <c r="X1202" s="3" t="s">
        <v>1326</v>
      </c>
      <c r="Y1202" s="23">
        <v>1120001</v>
      </c>
      <c r="Z1202" s="23">
        <v>444000</v>
      </c>
      <c r="AA1202" s="27" t="str">
        <f>IF($E1202=2,INDEX(Sheet2!Q:Q,MATCH($C1202,Sheet2!$A:$A,0)+2),IF(OR(N1202=3,N1202=8,N1202=13,,N1202=38),INDEX(Sheet2!$AC:$AC,MATCH($N1202,Sheet2!$AA:$AA,0))&amp;O1202,INDEX(Sheet2!$AC:$AC,MATCH($N1202,Sheet2!$AA:$AA,0))&amp;(O1202/10)&amp;"%"))</f>
        <v>觉醒后基础生命上限增加15%</v>
      </c>
    </row>
    <row r="1203" spans="1:27">
      <c r="A1203" s="23" t="s">
        <v>53</v>
      </c>
      <c r="B1203" s="23">
        <f t="shared" si="66"/>
        <v>5222</v>
      </c>
      <c r="C1203" s="3">
        <v>52</v>
      </c>
      <c r="D1203" s="3">
        <v>22</v>
      </c>
      <c r="E1203" s="3">
        <f t="shared" si="64"/>
        <v>1</v>
      </c>
      <c r="F1203" s="3">
        <f>IF(AND($D1203=1,$E1203=1),VLOOKUP($C1203,Sheet2!$A:$J,3,0),IF($E1203=2,INDEX(Sheet2!G:G,MATCH($C1203,Sheet2!$A:$A,0)+2),F1202))</f>
        <v>5201</v>
      </c>
      <c r="G1203" s="3">
        <f>IF(AND($D1203=1,$E1203=1),VLOOKUP($C1203,Sheet2!$A:$J,4,0),IF($E1203=2,INDEX(Sheet2!H:H,MATCH($C1203,Sheet2!$A:$A,0)+2),G1202))</f>
        <v>0</v>
      </c>
      <c r="H1203" s="3">
        <f>IF(AND($D1203=1,$E1203=1),VLOOKUP($C1203,Sheet2!$A:$J,5,0),IF($E1203=2,INDEX(Sheet2!I:I,MATCH($C1203,Sheet2!$A:$A,0)+2),H1202))</f>
        <v>0</v>
      </c>
      <c r="I1203" s="3">
        <f>IF(AND($D1203=1,$E1203=1),VLOOKUP($C1203,Sheet2!$A:$J,6,0),IF($E1203=2,INDEX(Sheet2!J:J,MATCH($C1203,Sheet2!$A:$A,0)+2),I1202))</f>
        <v>0</v>
      </c>
      <c r="K1203" s="31">
        <v>0</v>
      </c>
      <c r="L1203" s="31">
        <v>0</v>
      </c>
      <c r="M1203" s="31">
        <v>0</v>
      </c>
      <c r="N1203" s="27">
        <f>VLOOKUP(B1203,Sheet5!$D:$G,3,0)</f>
        <v>8</v>
      </c>
      <c r="O1203" s="27">
        <f>VLOOKUP(B1203,Sheet5!$D:$G,4,0)</f>
        <v>52</v>
      </c>
      <c r="P1203" s="27" t="s">
        <v>54</v>
      </c>
      <c r="Q1203" s="27">
        <f>IFERROR(VLOOKUP(R1203,Sheet2!V:X,3,FALSE),VLOOKUP(B1203,Sheet5!D:H,5,0))</f>
        <v>340020006</v>
      </c>
      <c r="R1203" s="27" t="str">
        <f>IF($E1203=2,INDEX(Sheet2!P:P,MATCH($C1203,Sheet2!$A:$A,0)),INDEX(Sheet2!$AB:$AB,MATCH($N1203,Sheet2!$AA:$AA,0)))</f>
        <v>攻击强化</v>
      </c>
      <c r="S1203" s="27" t="str">
        <f>IF($E1203=2,INDEX(Sheet2!Q:Q,MATCH($C1203,Sheet2!$A:$A,0)),IF(OR(N1203=3,N1203=8,N1203=13,,N1203=38),INDEX(Sheet2!$AC:$AC,MATCH($N1203,Sheet2!$AA:$AA,0))&amp;O1203,INDEX(Sheet2!$AC:$AC,MATCH($N1203,Sheet2!$AA:$AA,0))&amp;(O1203/10)&amp;"%"))</f>
        <v>觉醒后基础攻击力增加52</v>
      </c>
      <c r="T1203" s="3" t="str">
        <f>INDEX(Sheet6!G:G,MATCH(B1203,Sheet6!A:A,0))</f>
        <v>1210009,5|1430003,9</v>
      </c>
      <c r="U1203" s="3">
        <v>1120001</v>
      </c>
      <c r="V1203" s="3">
        <f>INDEX(Sheet6!H:H,MATCH(B1203,Sheet6!A:A,0))</f>
        <v>16500</v>
      </c>
      <c r="W1203" s="23">
        <v>0</v>
      </c>
      <c r="X1203" s="3" t="s">
        <v>1370</v>
      </c>
      <c r="Y1203" s="23">
        <v>1120001</v>
      </c>
      <c r="Z1203" s="23">
        <v>66000</v>
      </c>
      <c r="AA1203" s="27" t="str">
        <f>IF($E1203=2,INDEX(Sheet2!Q:Q,MATCH($C1203,Sheet2!$A:$A,0)),IF(OR(N1203=3,N1203=8,N1203=13,,N1203=38),INDEX(Sheet2!$AC:$AC,MATCH($N1203,Sheet2!$AA:$AA,0))&amp;O1203,INDEX(Sheet2!$AC:$AC,MATCH($N1203,Sheet2!$AA:$AA,0))&amp;(O1203/10)&amp;"%"))</f>
        <v>觉醒后基础攻击力增加52</v>
      </c>
    </row>
    <row r="1204" spans="1:27">
      <c r="A1204" s="23" t="s">
        <v>53</v>
      </c>
      <c r="B1204" s="23">
        <f t="shared" si="66"/>
        <v>5223</v>
      </c>
      <c r="C1204" s="3">
        <v>52</v>
      </c>
      <c r="D1204" s="3">
        <v>23</v>
      </c>
      <c r="E1204" s="3">
        <f t="shared" si="64"/>
        <v>1</v>
      </c>
      <c r="F1204" s="3">
        <f>IF(AND($D1204=1,$E1204=1),VLOOKUP($C1204,Sheet2!$A:$J,3,0),IF($E1204=2,INDEX(Sheet2!G:G,MATCH($C1204,Sheet2!$A:$A,0)+2),F1203))</f>
        <v>5201</v>
      </c>
      <c r="G1204" s="3">
        <f>IF(AND($D1204=1,$E1204=1),VLOOKUP($C1204,Sheet2!$A:$J,4,0),IF($E1204=2,INDEX(Sheet2!H:H,MATCH($C1204,Sheet2!$A:$A,0)+2),G1203))</f>
        <v>0</v>
      </c>
      <c r="H1204" s="3">
        <f>IF(AND($D1204=1,$E1204=1),VLOOKUP($C1204,Sheet2!$A:$J,5,0),IF($E1204=2,INDEX(Sheet2!I:I,MATCH($C1204,Sheet2!$A:$A,0)+2),H1203))</f>
        <v>0</v>
      </c>
      <c r="I1204" s="3">
        <f>IF(AND($D1204=1,$E1204=1),VLOOKUP($C1204,Sheet2!$A:$J,6,0),IF($E1204=2,INDEX(Sheet2!J:J,MATCH($C1204,Sheet2!$A:$A,0)+2),I1203))</f>
        <v>0</v>
      </c>
      <c r="K1204" s="31">
        <v>0</v>
      </c>
      <c r="L1204" s="31">
        <v>0</v>
      </c>
      <c r="M1204" s="31">
        <v>0</v>
      </c>
      <c r="N1204" s="27">
        <f>VLOOKUP(B1204,Sheet5!$D:$G,3,0)</f>
        <v>3</v>
      </c>
      <c r="O1204" s="27">
        <f>VLOOKUP(B1204,Sheet5!$D:$G,4,0)</f>
        <v>308</v>
      </c>
      <c r="P1204" s="27" t="s">
        <v>55</v>
      </c>
      <c r="Q1204" s="27">
        <f>IFERROR(VLOOKUP(R1204,Sheet2!V:X,3,FALSE),VLOOKUP(B1204,Sheet5!D:H,5,0))</f>
        <v>340020009</v>
      </c>
      <c r="R1204" s="27" t="str">
        <f>IF(E1204=2,INDEX(Sheet2!P:P,MATCH(C1204,Sheet2!A:A,0)),INDEX(Sheet2!AB:AB,MATCH(N1204,Sheet2!AA:AA,0)))</f>
        <v>生命强化</v>
      </c>
      <c r="S1204" s="27" t="str">
        <f>IF($E1204=2,INDEX(Sheet2!Q:Q,MATCH($C1204,Sheet2!$A:$A,0)),IF(OR(N1204=3,N1204=8,N1204=13,,N1204=38),INDEX(Sheet2!$AC:$AC,MATCH($N1204,Sheet2!$AA:$AA,0))&amp;O1204,INDEX(Sheet2!$AC:$AC,MATCH($N1204,Sheet2!$AA:$AA,0))&amp;(O1204/10)&amp;"%"))</f>
        <v>觉醒后基础生命上限增加308</v>
      </c>
      <c r="T1204" s="3" t="str">
        <f>INDEX(Sheet6!G:G,MATCH(B1204,Sheet6!A:A,0))</f>
        <v>1210009,6|1430003,18</v>
      </c>
      <c r="U1204" s="3">
        <v>1120001</v>
      </c>
      <c r="V1204" s="3">
        <f>INDEX(Sheet6!H:H,MATCH(B1204,Sheet6!A:A,0))</f>
        <v>19000</v>
      </c>
      <c r="W1204" s="23">
        <v>0</v>
      </c>
      <c r="X1204" s="3" t="s">
        <v>1323</v>
      </c>
      <c r="Y1204" s="23">
        <v>1120001</v>
      </c>
      <c r="Z1204" s="23">
        <v>76000</v>
      </c>
      <c r="AA1204" s="27" t="str">
        <f>IF($E1204=2,INDEX(Sheet2!Q:Q,MATCH($C1204,Sheet2!$A:$A,0)),IF(OR(N1204=3,N1204=8,N1204=13,,N1204=38),INDEX(Sheet2!$AC:$AC,MATCH($N1204,Sheet2!$AA:$AA,0))&amp;O1204,INDEX(Sheet2!$AC:$AC,MATCH($N1204,Sheet2!$AA:$AA,0))&amp;(O1204/10)&amp;"%"))</f>
        <v>觉醒后基础生命上限增加308</v>
      </c>
    </row>
    <row r="1205" spans="1:27">
      <c r="A1205" s="23" t="s">
        <v>53</v>
      </c>
      <c r="B1205" s="23">
        <f t="shared" si="66"/>
        <v>5224</v>
      </c>
      <c r="C1205" s="3">
        <v>52</v>
      </c>
      <c r="D1205" s="3">
        <v>24</v>
      </c>
      <c r="E1205" s="3">
        <f t="shared" si="64"/>
        <v>1</v>
      </c>
      <c r="F1205" s="3">
        <f>IF(AND($D1205=1,$E1205=1),VLOOKUP($C1205,Sheet2!$A:$J,3,0),IF($E1205=2,INDEX(Sheet2!G:G,MATCH($C1205,Sheet2!$A:$A,0)+2),F1204))</f>
        <v>5201</v>
      </c>
      <c r="G1205" s="3">
        <f>IF(AND($D1205=1,$E1205=1),VLOOKUP($C1205,Sheet2!$A:$J,4,0),IF($E1205=2,INDEX(Sheet2!H:H,MATCH($C1205,Sheet2!$A:$A,0)+2),G1204))</f>
        <v>0</v>
      </c>
      <c r="H1205" s="3">
        <f>IF(AND($D1205=1,$E1205=1),VLOOKUP($C1205,Sheet2!$A:$J,5,0),IF($E1205=2,INDEX(Sheet2!I:I,MATCH($C1205,Sheet2!$A:$A,0)+2),H1204))</f>
        <v>0</v>
      </c>
      <c r="I1205" s="3">
        <f>IF(AND($D1205=1,$E1205=1),VLOOKUP($C1205,Sheet2!$A:$J,6,0),IF($E1205=2,INDEX(Sheet2!J:J,MATCH($C1205,Sheet2!$A:$A,0)+2),I1204))</f>
        <v>0</v>
      </c>
      <c r="K1205" s="31">
        <v>0</v>
      </c>
      <c r="L1205" s="31">
        <v>0</v>
      </c>
      <c r="M1205" s="31">
        <v>0</v>
      </c>
      <c r="N1205" s="27">
        <f>VLOOKUP(B1205,Sheet5!$D:$G,3,0)</f>
        <v>38</v>
      </c>
      <c r="O1205" s="27">
        <f>VLOOKUP(B1205,Sheet5!$D:$G,4,0)</f>
        <v>8</v>
      </c>
      <c r="P1205" s="27" t="s">
        <v>56</v>
      </c>
      <c r="Q1205" s="27">
        <f>IFERROR(VLOOKUP(R1205,Sheet2!V:X,3,FALSE),VLOOKUP(B1205,Sheet5!D:H,5,0))</f>
        <v>340020011</v>
      </c>
      <c r="R1205" s="27" t="str">
        <f>IF(E1205=2,INDEX(Sheet2!P:P,MATCH(C1205,Sheet2!A:A,0)),INDEX(Sheet2!AB:AB,MATCH(N1205,Sheet2!AA:AA,0)))</f>
        <v>速度强化</v>
      </c>
      <c r="S1205" s="27" t="str">
        <f>IF($E1205=2,INDEX(Sheet2!Q:Q,MATCH($C1205,Sheet2!$A:$A,0)),IF(OR(N1205=3,N1205=8,N1205=13,,N1205=38),INDEX(Sheet2!$AC:$AC,MATCH($N1205,Sheet2!$AA:$AA,0))&amp;O1205,INDEX(Sheet2!$AC:$AC,MATCH($N1205,Sheet2!$AA:$AA,0))&amp;(O1205/10)&amp;"%"))</f>
        <v>觉醒后基础速度增加8</v>
      </c>
      <c r="T1205" s="3" t="str">
        <f>INDEX(Sheet6!G:G,MATCH(B1205,Sheet6!A:A,0))</f>
        <v>1210009,7|1430003,27</v>
      </c>
      <c r="U1205" s="3">
        <v>1120001</v>
      </c>
      <c r="V1205" s="3">
        <f>INDEX(Sheet6!H:H,MATCH(B1205,Sheet6!A:A,0))</f>
        <v>28750</v>
      </c>
      <c r="W1205" s="23">
        <v>0</v>
      </c>
      <c r="X1205" s="3" t="s">
        <v>1371</v>
      </c>
      <c r="Y1205" s="23">
        <v>1120001</v>
      </c>
      <c r="Z1205" s="23">
        <v>115000</v>
      </c>
      <c r="AA1205" s="27" t="str">
        <f>IF($E1205=2,INDEX(Sheet2!Q:Q,MATCH($C1205,Sheet2!$A:$A,0)),IF(OR(N1205=3,N1205=8,N1205=13,,N1205=38),INDEX(Sheet2!$AC:$AC,MATCH($N1205,Sheet2!$AA:$AA,0))&amp;O1205,INDEX(Sheet2!$AC:$AC,MATCH($N1205,Sheet2!$AA:$AA,0))&amp;(O1205/10)&amp;"%"))</f>
        <v>觉醒后基础速度增加8</v>
      </c>
    </row>
    <row r="1206" spans="1:27">
      <c r="A1206" s="23" t="s">
        <v>53</v>
      </c>
      <c r="B1206" s="23">
        <f t="shared" si="66"/>
        <v>5225</v>
      </c>
      <c r="C1206" s="3">
        <v>52</v>
      </c>
      <c r="D1206" s="3">
        <v>25</v>
      </c>
      <c r="E1206" s="3">
        <f t="shared" si="64"/>
        <v>1</v>
      </c>
      <c r="F1206" s="3">
        <f>IF(AND($D1206=1,$E1206=1),VLOOKUP($C1206,Sheet2!$A:$J,3,0),IF($E1206=2,INDEX(Sheet2!G:G,MATCH($C1206,Sheet2!$A:$A,0)+2),F1205))</f>
        <v>5201</v>
      </c>
      <c r="G1206" s="3">
        <f>IF(AND($D1206=1,$E1206=1),VLOOKUP($C1206,Sheet2!$A:$J,4,0),IF($E1206=2,INDEX(Sheet2!H:H,MATCH($C1206,Sheet2!$A:$A,0)+2),G1205))</f>
        <v>0</v>
      </c>
      <c r="H1206" s="3">
        <f>IF(AND($D1206=1,$E1206=1),VLOOKUP($C1206,Sheet2!$A:$J,5,0),IF($E1206=2,INDEX(Sheet2!I:I,MATCH($C1206,Sheet2!$A:$A,0)+2),H1205))</f>
        <v>0</v>
      </c>
      <c r="I1206" s="3">
        <f>IF(AND($D1206=1,$E1206=1),VLOOKUP($C1206,Sheet2!$A:$J,6,0),IF($E1206=2,INDEX(Sheet2!J:J,MATCH($C1206,Sheet2!$A:$A,0)+2),I1205))</f>
        <v>0</v>
      </c>
      <c r="K1206" s="31">
        <v>0</v>
      </c>
      <c r="L1206" s="31">
        <v>0</v>
      </c>
      <c r="M1206" s="31">
        <v>0</v>
      </c>
      <c r="N1206" s="27">
        <f>VLOOKUP(B1206,Sheet5!$D:$G,3,0)</f>
        <v>13</v>
      </c>
      <c r="O1206" s="27">
        <f>VLOOKUP(B1206,Sheet5!$D:$G,4,0)</f>
        <v>68</v>
      </c>
      <c r="P1206" s="27" t="s">
        <v>57</v>
      </c>
      <c r="Q1206" s="27">
        <f>IFERROR(VLOOKUP(R1206,Sheet2!V:X,3,FALSE),VLOOKUP(B1206,Sheet5!D:H,5,0))</f>
        <v>340020004</v>
      </c>
      <c r="R1206" s="27" t="str">
        <f>IF(E1206=2,INDEX(Sheet2!P:P,MATCH(C1206,Sheet2!A:A,0)),INDEX(Sheet2!AB:AB,MATCH(N1206,Sheet2!AA:AA,0)))</f>
        <v>防御强化</v>
      </c>
      <c r="S1206" s="27" t="str">
        <f>IF($E1206=2,INDEX(Sheet2!Q:Q,MATCH($C1206,Sheet2!$A:$A,0)),IF(OR(N1206=3,N1206=8,N1206=13,,N1206=38),INDEX(Sheet2!$AC:$AC,MATCH($N1206,Sheet2!$AA:$AA,0))&amp;O1206,INDEX(Sheet2!$AC:$AC,MATCH($N1206,Sheet2!$AA:$AA,0))&amp;(O1206/10)&amp;"%"))</f>
        <v>觉醒后基础防御力增加68</v>
      </c>
      <c r="T1206" s="3" t="str">
        <f>INDEX(Sheet6!G:G,MATCH(B1206,Sheet6!A:A,0))</f>
        <v>1210009,9|1430003,36</v>
      </c>
      <c r="U1206" s="3">
        <v>1120001</v>
      </c>
      <c r="V1206" s="3">
        <f>INDEX(Sheet6!H:H,MATCH(B1206,Sheet6!A:A,0))</f>
        <v>43000</v>
      </c>
      <c r="W1206" s="23">
        <v>0</v>
      </c>
      <c r="X1206" s="3" t="s">
        <v>1372</v>
      </c>
      <c r="Y1206" s="23">
        <v>1120001</v>
      </c>
      <c r="Z1206" s="23">
        <v>172000</v>
      </c>
      <c r="AA1206" s="27" t="str">
        <f>IF($E1206=2,INDEX(Sheet2!Q:Q,MATCH($C1206,Sheet2!$A:$A,0)),IF(OR(N1206=3,N1206=8,N1206=13,,N1206=38),INDEX(Sheet2!$AC:$AC,MATCH($N1206,Sheet2!$AA:$AA,0))&amp;O1206,INDEX(Sheet2!$AC:$AC,MATCH($N1206,Sheet2!$AA:$AA,0))&amp;(O1206/10)&amp;"%"))</f>
        <v>觉醒后基础防御力增加68</v>
      </c>
    </row>
    <row r="1207" spans="1:27">
      <c r="A1207" s="23" t="s">
        <v>53</v>
      </c>
      <c r="B1207" s="23">
        <f t="shared" si="66"/>
        <v>5226</v>
      </c>
      <c r="C1207" s="3">
        <v>52</v>
      </c>
      <c r="D1207" s="3">
        <v>26</v>
      </c>
      <c r="E1207" s="3">
        <f t="shared" si="64"/>
        <v>1</v>
      </c>
      <c r="F1207" s="3">
        <f>IF(AND($D1207=1,$E1207=1),VLOOKUP($C1207,Sheet2!$A:$J,3,0),IF($E1207=2,INDEX(Sheet2!G:G,MATCH($C1207,Sheet2!$A:$A,0)+2),F1206))</f>
        <v>5201</v>
      </c>
      <c r="G1207" s="3">
        <f>IF(AND($D1207=1,$E1207=1),VLOOKUP($C1207,Sheet2!$A:$J,4,0),IF($E1207=2,INDEX(Sheet2!H:H,MATCH($C1207,Sheet2!$A:$A,0)+2),G1206))</f>
        <v>0</v>
      </c>
      <c r="H1207" s="3">
        <f>IF(AND($D1207=1,$E1207=1),VLOOKUP($C1207,Sheet2!$A:$J,5,0),IF($E1207=2,INDEX(Sheet2!I:I,MATCH($C1207,Sheet2!$A:$A,0)+2),H1206))</f>
        <v>0</v>
      </c>
      <c r="I1207" s="3">
        <f>IF(AND($D1207=1,$E1207=1),VLOOKUP($C1207,Sheet2!$A:$J,6,0),IF($E1207=2,INDEX(Sheet2!J:J,MATCH($C1207,Sheet2!$A:$A,0)+2),I1206))</f>
        <v>0</v>
      </c>
      <c r="K1207" s="31">
        <v>0</v>
      </c>
      <c r="L1207" s="31">
        <v>0</v>
      </c>
      <c r="M1207" s="31">
        <v>0</v>
      </c>
      <c r="N1207" s="27">
        <f>VLOOKUP(B1207,Sheet5!$D:$G,3,0)</f>
        <v>3</v>
      </c>
      <c r="O1207" s="27">
        <f>VLOOKUP(B1207,Sheet5!$D:$G,4,0)</f>
        <v>615</v>
      </c>
      <c r="P1207" s="27" t="s">
        <v>58</v>
      </c>
      <c r="Q1207" s="27">
        <f>IFERROR(VLOOKUP(R1207,Sheet2!V:X,3,FALSE),VLOOKUP(B1207,Sheet5!D:H,5,0))</f>
        <v>340020010</v>
      </c>
      <c r="R1207" s="27" t="str">
        <f>IF(E1207=2,INDEX(Sheet2!P:P,MATCH(C1207,Sheet2!A:A,0)),INDEX(Sheet2!AB:AB,MATCH(N1207,Sheet2!AA:AA,0)))</f>
        <v>生命强化</v>
      </c>
      <c r="S1207" s="27" t="str">
        <f>IF($E1207=2,INDEX(Sheet2!Q:Q,MATCH($C1207,Sheet2!$A:$A,0)),IF(OR(N1207=3,N1207=8,N1207=13,,N1207=38),INDEX(Sheet2!$AC:$AC,MATCH($N1207,Sheet2!$AA:$AA,0))&amp;O1207,INDEX(Sheet2!$AC:$AC,MATCH($N1207,Sheet2!$AA:$AA,0))&amp;(O1207/10)&amp;"%"))</f>
        <v>觉醒后基础生命上限增加615</v>
      </c>
      <c r="T1207" s="3" t="str">
        <f>INDEX(Sheet6!G:G,MATCH(B1207,Sheet6!A:A,0))</f>
        <v>1210009,13|1430003,45</v>
      </c>
      <c r="U1207" s="3">
        <v>1120001</v>
      </c>
      <c r="V1207" s="3">
        <f>INDEX(Sheet6!H:H,MATCH(B1207,Sheet6!A:A,0))</f>
        <v>60000</v>
      </c>
      <c r="W1207" s="23">
        <v>0</v>
      </c>
      <c r="X1207" s="3" t="s">
        <v>1373</v>
      </c>
      <c r="Y1207" s="23">
        <v>1120001</v>
      </c>
      <c r="Z1207" s="23">
        <v>240000</v>
      </c>
      <c r="AA1207" s="27" t="str">
        <f>IF($E1207=2,INDEX(Sheet2!Q:Q,MATCH($C1207,Sheet2!$A:$A,0)),IF(OR(N1207=3,N1207=8,N1207=13,,N1207=38),INDEX(Sheet2!$AC:$AC,MATCH($N1207,Sheet2!$AA:$AA,0))&amp;O1207,INDEX(Sheet2!$AC:$AC,MATCH($N1207,Sheet2!$AA:$AA,0))&amp;(O1207/10)&amp;"%"))</f>
        <v>觉醒后基础生命上限增加615</v>
      </c>
    </row>
    <row r="1208" spans="1:27">
      <c r="A1208" s="23" t="s">
        <v>53</v>
      </c>
      <c r="B1208" s="23">
        <f t="shared" si="66"/>
        <v>5227</v>
      </c>
      <c r="C1208" s="3">
        <v>52</v>
      </c>
      <c r="D1208" s="3">
        <v>27</v>
      </c>
      <c r="E1208" s="3">
        <f t="shared" si="64"/>
        <v>1</v>
      </c>
      <c r="F1208" s="3">
        <f>IF(AND($D1208=1,$E1208=1),VLOOKUP($C1208,Sheet2!$A:$J,3,0),IF($E1208=2,INDEX(Sheet2!G:G,MATCH($C1208,Sheet2!$A:$A,0)+2),F1207))</f>
        <v>5201</v>
      </c>
      <c r="G1208" s="3">
        <f>IF(AND($D1208=1,$E1208=1),VLOOKUP($C1208,Sheet2!$A:$J,4,0),IF($E1208=2,INDEX(Sheet2!H:H,MATCH($C1208,Sheet2!$A:$A,0)+2),G1207))</f>
        <v>0</v>
      </c>
      <c r="H1208" s="3">
        <f>IF(AND($D1208=1,$E1208=1),VLOOKUP($C1208,Sheet2!$A:$J,5,0),IF($E1208=2,INDEX(Sheet2!I:I,MATCH($C1208,Sheet2!$A:$A,0)+2),H1207))</f>
        <v>0</v>
      </c>
      <c r="I1208" s="3">
        <f>IF(AND($D1208=1,$E1208=1),VLOOKUP($C1208,Sheet2!$A:$J,6,0),IF($E1208=2,INDEX(Sheet2!J:J,MATCH($C1208,Sheet2!$A:$A,0)+2),I1207))</f>
        <v>0</v>
      </c>
      <c r="K1208" s="31">
        <v>0</v>
      </c>
      <c r="L1208" s="31">
        <v>0</v>
      </c>
      <c r="M1208" s="31">
        <v>0</v>
      </c>
      <c r="N1208" s="27">
        <f>VLOOKUP(B1208,Sheet5!$D:$G,3,0)</f>
        <v>8</v>
      </c>
      <c r="O1208" s="27">
        <f>VLOOKUP(B1208,Sheet5!$D:$G,4,0)</f>
        <v>103</v>
      </c>
      <c r="P1208" s="27" t="s">
        <v>59</v>
      </c>
      <c r="Q1208" s="27">
        <f>IFERROR(VLOOKUP(R1208,Sheet2!V:X,3,FALSE),VLOOKUP(B1208,Sheet5!D:H,5,0))</f>
        <v>340020007</v>
      </c>
      <c r="R1208" s="27" t="str">
        <f>IF(E1208=2,INDEX(Sheet2!P:P,MATCH(C1208,Sheet2!A:A,0)),INDEX(Sheet2!AB:AB,MATCH(N1208,Sheet2!AA:AA,0)))</f>
        <v>攻击强化</v>
      </c>
      <c r="S1208" s="27" t="str">
        <f>IF($E1208=2,INDEX(Sheet2!Q:Q,MATCH($C1208,Sheet2!$A:$A,0)),IF(OR(N1208=3,N1208=8,N1208=13,,N1208=38),INDEX(Sheet2!$AC:$AC,MATCH($N1208,Sheet2!$AA:$AA,0))&amp;O1208,INDEX(Sheet2!$AC:$AC,MATCH($N1208,Sheet2!$AA:$AA,0))&amp;(O1208/10)&amp;"%"))</f>
        <v>觉醒后基础攻击力增加103</v>
      </c>
      <c r="T1208" s="3" t="str">
        <f>INDEX(Sheet6!G:G,MATCH(B1208,Sheet6!A:A,0))</f>
        <v>1210009,17|1430003,54</v>
      </c>
      <c r="U1208" s="3">
        <v>1120001</v>
      </c>
      <c r="V1208" s="3">
        <f>INDEX(Sheet6!H:H,MATCH(B1208,Sheet6!A:A,0))</f>
        <v>82250</v>
      </c>
      <c r="W1208" s="23">
        <v>0</v>
      </c>
      <c r="X1208" s="3" t="s">
        <v>1374</v>
      </c>
      <c r="Y1208" s="23">
        <v>1120001</v>
      </c>
      <c r="Z1208" s="23">
        <v>329000</v>
      </c>
      <c r="AA1208" s="27" t="str">
        <f>IF($E1208=2,INDEX(Sheet2!Q:Q,MATCH($C1208,Sheet2!$A:$A,0)),IF(OR(N1208=3,N1208=8,N1208=13,,N1208=38),INDEX(Sheet2!$AC:$AC,MATCH($N1208,Sheet2!$AA:$AA,0))&amp;O1208,INDEX(Sheet2!$AC:$AC,MATCH($N1208,Sheet2!$AA:$AA,0))&amp;(O1208/10)&amp;"%"))</f>
        <v>觉醒后基础攻击力增加103</v>
      </c>
    </row>
    <row r="1209" spans="1:27">
      <c r="A1209" s="23" t="s">
        <v>53</v>
      </c>
      <c r="B1209" s="23">
        <f t="shared" si="66"/>
        <v>5228</v>
      </c>
      <c r="C1209" s="3">
        <v>52</v>
      </c>
      <c r="D1209" s="3">
        <v>28</v>
      </c>
      <c r="E1209" s="3">
        <f t="shared" si="64"/>
        <v>1</v>
      </c>
      <c r="F1209" s="3">
        <f>IF(AND($D1209=1,$E1209=1),VLOOKUP($C1209,Sheet2!$A:$J,3,0),IF($E1209=2,INDEX(Sheet2!G:G,MATCH($C1209,Sheet2!$A:$A,0)+3),F1208))</f>
        <v>5201</v>
      </c>
      <c r="G1209" s="3">
        <f>IF(AND($D1209=1,$E1209=1),VLOOKUP($C1209,Sheet2!$A:$J,4,0),IF($E1209=2,INDEX(Sheet2!H:H,MATCH($C1209,Sheet2!$A:$A,0)+3),G1208))</f>
        <v>0</v>
      </c>
      <c r="H1209" s="3">
        <f>IF(AND($D1209=1,$E1209=1),VLOOKUP($C1209,Sheet2!$A:$J,5,0),IF($E1209=2,INDEX(Sheet2!I:I,MATCH($C1209,Sheet2!$A:$A,0)+3),H1208))</f>
        <v>0</v>
      </c>
      <c r="I1209" s="3">
        <f>IF(AND($D1209=1,$E1209=1),VLOOKUP($C1209,Sheet2!$A:$J,6,0),IF($E1209=2,INDEX(Sheet2!J:J,MATCH($C1209,Sheet2!$A:$A,0)+3),I1208))</f>
        <v>0</v>
      </c>
      <c r="K1209" s="31">
        <v>0</v>
      </c>
      <c r="L1209" s="31">
        <v>0</v>
      </c>
      <c r="M1209" s="31">
        <v>0</v>
      </c>
      <c r="N1209" s="27">
        <f>VLOOKUP(B1209,Sheet5!$D:$G,3,0)</f>
        <v>4</v>
      </c>
      <c r="O1209" s="27">
        <f>VLOOKUP(B1209,Sheet5!$D:$G,4,0)</f>
        <v>150</v>
      </c>
      <c r="P1209" s="27" t="s">
        <v>60</v>
      </c>
      <c r="Q1209" s="27">
        <f>IFERROR(VLOOKUP(R1209,Sheet2!V:X,3,FALSE),VLOOKUP(B1209,Sheet5!D:H,5,0))</f>
        <v>340020010</v>
      </c>
      <c r="R1209" s="27" t="str">
        <f>IF(E1209=2,INDEX(Sheet2!P:P,MATCH(C1209,Sheet2!A:A,0)+3),INDEX(Sheet2!AB:AB,MATCH(N1209,Sheet2!AA:AA,0)))</f>
        <v>生命强化</v>
      </c>
      <c r="S1209" s="27" t="str">
        <f>IF($E1209=2,INDEX(Sheet2!Q:Q,MATCH($C1209,Sheet2!$A:$A,0)+3),IF(OR(N1209=3,N1209=8,N1209=13,,N1209=38),INDEX(Sheet2!$AC:$AC,MATCH($N1209,Sheet2!$AA:$AA,0))&amp;O1209,INDEX(Sheet2!$AC:$AC,MATCH($N1209,Sheet2!$AA:$AA,0))&amp;(O1209/10)&amp;"%"))</f>
        <v>觉醒后基础生命上限增加15%</v>
      </c>
      <c r="T1209" s="3" t="str">
        <f>INDEX(Sheet6!G:G,MATCH(B1209,Sheet6!A:A,0))</f>
        <v>1430005,9</v>
      </c>
      <c r="U1209" s="3">
        <v>1120001</v>
      </c>
      <c r="V1209" s="3">
        <f>INDEX(Sheet6!H:H,MATCH(B1209,Sheet6!A:A,0))</f>
        <v>111000</v>
      </c>
      <c r="W1209" s="23">
        <v>0</v>
      </c>
      <c r="X1209" s="3" t="s">
        <v>1326</v>
      </c>
      <c r="Y1209" s="23">
        <v>1120001</v>
      </c>
      <c r="Z1209" s="23">
        <v>444000</v>
      </c>
      <c r="AA1209" s="27" t="str">
        <f>IF($E1209=2,INDEX(Sheet2!Q:Q,MATCH($C1209,Sheet2!$A:$A,0)+3),IF(OR(N1209=3,N1209=8,N1209=13,,N1209=38),INDEX(Sheet2!$AC:$AC,MATCH($N1209,Sheet2!$AA:$AA,0))&amp;O1209,INDEX(Sheet2!$AC:$AC,MATCH($N1209,Sheet2!$AA:$AA,0))&amp;(O1209/10)&amp;"%"))</f>
        <v>觉醒后基础生命上限增加15%</v>
      </c>
    </row>
    <row r="1210" spans="1:27">
      <c r="A1210" s="23" t="s">
        <v>53</v>
      </c>
      <c r="B1210" s="23">
        <f t="shared" ref="B1210:B1216" si="67">C1210*100+D1210</f>
        <v>4801</v>
      </c>
      <c r="C1210" s="3">
        <v>48</v>
      </c>
      <c r="D1210" s="3">
        <v>1</v>
      </c>
      <c r="E1210" s="3">
        <f t="shared" ref="E1210:E1273" si="68">IF(N1210&gt;0,1,2)</f>
        <v>1</v>
      </c>
      <c r="F1210" s="3">
        <f>IF(AND($D1210=1,$E1210=1),VLOOKUP($C1210,Sheet2!$A:$J,3,0),IF($E1210=2,INDEX(Sheet2!G:G,MATCH($C1210,Sheet2!$A:$A,0)),F1209))</f>
        <v>4801</v>
      </c>
      <c r="G1210" s="3">
        <f>IF(AND($D1210=1,$E1210=1),VLOOKUP($C1210,Sheet2!$A:$J,4,0),IF($E1210=2,INDEX(Sheet2!H:H,MATCH($C1210,Sheet2!$A:$A,0)),G1209))</f>
        <v>4802</v>
      </c>
      <c r="H1210" s="3">
        <f>IF(AND($D1210=1,$E1210=1),VLOOKUP($C1210,Sheet2!$A:$J,5,0),IF($E1210=2,INDEX(Sheet2!I:I,MATCH($C1210,Sheet2!$A:$A,0)),H1209))</f>
        <v>4803</v>
      </c>
      <c r="I1210" s="3">
        <f>IF(AND($D1210=1,$E1210=1),VLOOKUP($C1210,Sheet2!$A:$J,6,0),IF($E1210=2,INDEX(Sheet2!J:J,MATCH($C1210,Sheet2!$A:$A,0)),I1209))</f>
        <v>4804</v>
      </c>
      <c r="K1210" s="31">
        <v>0</v>
      </c>
      <c r="L1210" s="31">
        <v>0</v>
      </c>
      <c r="M1210" s="31">
        <v>0</v>
      </c>
      <c r="N1210" s="27">
        <f>VLOOKUP(B1210,Sheet5!$D:$G,3,0)</f>
        <v>8</v>
      </c>
      <c r="O1210" s="27">
        <f>VLOOKUP(B1210,Sheet5!$D:$G,4,0)</f>
        <v>100</v>
      </c>
      <c r="P1210" s="27" t="s">
        <v>54</v>
      </c>
      <c r="Q1210" s="27">
        <f>IFERROR(VLOOKUP(R1210,Sheet2!V:X,3,FALSE),VLOOKUP(B1210,Sheet5!D:H,5,0))</f>
        <v>340020006</v>
      </c>
      <c r="R1210" s="27" t="str">
        <f>IF($E1210=2,INDEX(Sheet2!P:P,MATCH($C1210,Sheet2!$A:$A,0)),INDEX(Sheet2!$AB:$AB,MATCH($N1210,Sheet2!$AA:$AA,0)))</f>
        <v>攻击强化</v>
      </c>
      <c r="S1210" s="27" t="str">
        <f>IF($E1210=2,INDEX(Sheet2!Q:Q,MATCH($C1210,Sheet2!$A:$A,0)),IF(OR(N1210=3,N1210=8,N1210=13,,N1210=38),INDEX(Sheet2!$AC:$AC,MATCH($N1210,Sheet2!$AA:$AA,0))&amp;O1210,INDEX(Sheet2!$AC:$AC,MATCH($N1210,Sheet2!$AA:$AA,0))&amp;(O1210/10)&amp;"%"))</f>
        <v>觉醒后基础攻击力增加100</v>
      </c>
      <c r="T1210" s="3" t="str">
        <f>INDEX(Sheet6!G:G,MATCH(B1210,Sheet6!A:A,0))</f>
        <v>1210001,40</v>
      </c>
      <c r="U1210" s="3">
        <v>1120001</v>
      </c>
      <c r="V1210" s="3">
        <f>INDEX(Sheet6!H:H,MATCH(B1210,Sheet6!A:A,0))</f>
        <v>13000</v>
      </c>
      <c r="W1210" s="23">
        <v>0</v>
      </c>
      <c r="X1210" s="3" t="str">
        <f>VLOOKUP(B1210,Sheet4!A:N,14,FALSE)</f>
        <v>1210001,20|1210002,10|1210003,10</v>
      </c>
      <c r="Y1210" s="23">
        <v>1120001</v>
      </c>
      <c r="Z1210" s="23">
        <f t="shared" ref="Z1210:Z1216" si="69">V1210*10</f>
        <v>130000</v>
      </c>
      <c r="AA1210" s="27" t="str">
        <f>IF($E1210=2,INDEX(Sheet2!Q:Q,MATCH($C1210,Sheet2!$A:$A,0)),IF(OR(N1210=3,N1210=8,N1210=13,,N1210=38),INDEX(Sheet2!$AC:$AC,MATCH($N1210,Sheet2!$AA:$AA,0))&amp;O1210,INDEX(Sheet2!$AC:$AC,MATCH($N1210,Sheet2!$AA:$AA,0))&amp;(O1210/10)&amp;"%"))</f>
        <v>觉醒后基础攻击力增加100</v>
      </c>
    </row>
    <row r="1211" spans="1:27">
      <c r="A1211" s="23" t="s">
        <v>53</v>
      </c>
      <c r="B1211" s="23">
        <f t="shared" si="67"/>
        <v>4802</v>
      </c>
      <c r="C1211" s="3">
        <v>48</v>
      </c>
      <c r="D1211" s="3">
        <v>2</v>
      </c>
      <c r="E1211" s="3">
        <f t="shared" si="68"/>
        <v>1</v>
      </c>
      <c r="F1211" s="3">
        <f>IF(AND($D1211=1,$E1211=1),VLOOKUP($C1211,Sheet2!$A:$J,3,0),IF($E1211=2,INDEX(Sheet2!G:G,MATCH($C1211,Sheet2!$A:$A,0)),F1210))</f>
        <v>4801</v>
      </c>
      <c r="G1211" s="3">
        <f>IF(AND($D1211=1,$E1211=1),VLOOKUP($C1211,Sheet2!$A:$J,4,0),IF($E1211=2,INDEX(Sheet2!H:H,MATCH($C1211,Sheet2!$A:$A,0)),G1210))</f>
        <v>4802</v>
      </c>
      <c r="H1211" s="3">
        <f>IF(AND($D1211=1,$E1211=1),VLOOKUP($C1211,Sheet2!$A:$J,5,0),IF($E1211=2,INDEX(Sheet2!I:I,MATCH($C1211,Sheet2!$A:$A,0)),H1210))</f>
        <v>4803</v>
      </c>
      <c r="I1211" s="3">
        <f>IF(AND($D1211=1,$E1211=1),VLOOKUP($C1211,Sheet2!$A:$J,6,0),IF($E1211=2,INDEX(Sheet2!J:J,MATCH($C1211,Sheet2!$A:$A,0)),I1210))</f>
        <v>4804</v>
      </c>
      <c r="K1211" s="31">
        <v>0</v>
      </c>
      <c r="L1211" s="31">
        <v>0</v>
      </c>
      <c r="M1211" s="31">
        <v>0</v>
      </c>
      <c r="N1211" s="27">
        <f>VLOOKUP(B1211,Sheet5!$D:$G,3,0)</f>
        <v>3</v>
      </c>
      <c r="O1211" s="27">
        <f>VLOOKUP(B1211,Sheet5!$D:$G,4,0)</f>
        <v>600</v>
      </c>
      <c r="P1211" s="27" t="s">
        <v>55</v>
      </c>
      <c r="Q1211" s="27">
        <f>IFERROR(VLOOKUP(R1211,Sheet2!V:X,3,FALSE),VLOOKUP(B1211,Sheet5!D:H,5,0))</f>
        <v>340020009</v>
      </c>
      <c r="R1211" s="27" t="str">
        <f>IF(E1211=2,INDEX(Sheet2!P:P,MATCH(C1211,Sheet2!A:A,0)),INDEX(Sheet2!AB:AB,MATCH(N1211,Sheet2!AA:AA,0)))</f>
        <v>生命强化</v>
      </c>
      <c r="S1211" s="27" t="str">
        <f>IF($E1211=2,INDEX(Sheet2!Q:Q,MATCH($C1211,Sheet2!$A:$A,0)),IF(OR(N1211=3,N1211=8,N1211=13,,N1211=38),INDEX(Sheet2!$AC:$AC,MATCH($N1211,Sheet2!$AA:$AA,0))&amp;O1211,INDEX(Sheet2!$AC:$AC,MATCH($N1211,Sheet2!$AA:$AA,0))&amp;(O1211/10)&amp;"%"))</f>
        <v>觉醒后基础生命上限增加600</v>
      </c>
      <c r="T1211" s="3" t="str">
        <f>INDEX(Sheet6!G:G,MATCH(B1211,Sheet6!A:A,0))</f>
        <v>1210001,60</v>
      </c>
      <c r="U1211" s="3">
        <v>1120001</v>
      </c>
      <c r="V1211" s="3">
        <f>INDEX(Sheet6!H:H,MATCH(B1211,Sheet6!A:A,0))</f>
        <v>15000</v>
      </c>
      <c r="W1211" s="23">
        <v>0</v>
      </c>
      <c r="X1211" s="3" t="str">
        <f>VLOOKUP(B1211,Sheet4!A:N,14,FALSE)</f>
        <v>1210001,50|1210002,25|1210003,25</v>
      </c>
      <c r="Y1211" s="23">
        <v>1120001</v>
      </c>
      <c r="Z1211" s="23">
        <f t="shared" si="69"/>
        <v>150000</v>
      </c>
      <c r="AA1211" s="27" t="str">
        <f>IF($E1211=2,INDEX(Sheet2!Q:Q,MATCH($C1211,Sheet2!$A:$A,0)),IF(OR(N1211=3,N1211=8,N1211=13,,N1211=38),INDEX(Sheet2!$AC:$AC,MATCH($N1211,Sheet2!$AA:$AA,0))&amp;O1211,INDEX(Sheet2!$AC:$AC,MATCH($N1211,Sheet2!$AA:$AA,0))&amp;(O1211/10)&amp;"%"))</f>
        <v>觉醒后基础生命上限增加600</v>
      </c>
    </row>
    <row r="1212" spans="1:27">
      <c r="A1212" s="23" t="s">
        <v>53</v>
      </c>
      <c r="B1212" s="23">
        <f t="shared" si="67"/>
        <v>4803</v>
      </c>
      <c r="C1212" s="3">
        <v>48</v>
      </c>
      <c r="D1212" s="3">
        <v>3</v>
      </c>
      <c r="E1212" s="3">
        <f t="shared" si="68"/>
        <v>1</v>
      </c>
      <c r="F1212" s="3">
        <f>IF(AND($D1212=1,$E1212=1),VLOOKUP($C1212,Sheet2!$A:$J,3,0),IF($E1212=2,INDEX(Sheet2!G:G,MATCH($C1212,Sheet2!$A:$A,0)),F1211))</f>
        <v>4801</v>
      </c>
      <c r="G1212" s="3">
        <f>IF(AND($D1212=1,$E1212=1),VLOOKUP($C1212,Sheet2!$A:$J,4,0),IF($E1212=2,INDEX(Sheet2!H:H,MATCH($C1212,Sheet2!$A:$A,0)),G1211))</f>
        <v>4802</v>
      </c>
      <c r="H1212" s="3">
        <f>IF(AND($D1212=1,$E1212=1),VLOOKUP($C1212,Sheet2!$A:$J,5,0),IF($E1212=2,INDEX(Sheet2!I:I,MATCH($C1212,Sheet2!$A:$A,0)),H1211))</f>
        <v>4803</v>
      </c>
      <c r="I1212" s="3">
        <f>IF(AND($D1212=1,$E1212=1),VLOOKUP($C1212,Sheet2!$A:$J,6,0),IF($E1212=2,INDEX(Sheet2!J:J,MATCH($C1212,Sheet2!$A:$A,0)),I1211))</f>
        <v>4804</v>
      </c>
      <c r="K1212" s="31">
        <v>0</v>
      </c>
      <c r="L1212" s="31">
        <v>0</v>
      </c>
      <c r="M1212" s="31">
        <v>0</v>
      </c>
      <c r="N1212" s="27">
        <f>VLOOKUP(B1212,Sheet5!$D:$G,3,0)</f>
        <v>38</v>
      </c>
      <c r="O1212" s="27">
        <f>VLOOKUP(B1212,Sheet5!$D:$G,4,0)</f>
        <v>15</v>
      </c>
      <c r="P1212" s="27" t="s">
        <v>56</v>
      </c>
      <c r="Q1212" s="27">
        <f>IFERROR(VLOOKUP(R1212,Sheet2!V:X,3,FALSE),VLOOKUP(B1212,Sheet5!D:H,5,0))</f>
        <v>340020011</v>
      </c>
      <c r="R1212" s="27" t="str">
        <f>IF(E1212=2,INDEX(Sheet2!P:P,MATCH(C1212,Sheet2!A:A,0)),INDEX(Sheet2!AB:AB,MATCH(N1212,Sheet2!AA:AA,0)))</f>
        <v>速度强化</v>
      </c>
      <c r="S1212" s="27" t="str">
        <f>IF($E1212=2,INDEX(Sheet2!Q:Q,MATCH($C1212,Sheet2!$A:$A,0)),IF(OR(N1212=3,N1212=8,N1212=13,,N1212=38),INDEX(Sheet2!$AC:$AC,MATCH($N1212,Sheet2!$AA:$AA,0))&amp;O1212,INDEX(Sheet2!$AC:$AC,MATCH($N1212,Sheet2!$AA:$AA,0))&amp;(O1212/10)&amp;"%"))</f>
        <v>觉醒后基础速度增加15</v>
      </c>
      <c r="T1212" s="3" t="str">
        <f>INDEX(Sheet6!G:G,MATCH(B1212,Sheet6!A:A,0))</f>
        <v>1210004,24</v>
      </c>
      <c r="U1212" s="3">
        <v>1120001</v>
      </c>
      <c r="V1212" s="3">
        <f>INDEX(Sheet6!H:H,MATCH(B1212,Sheet6!A:A,0))</f>
        <v>22500</v>
      </c>
      <c r="W1212" s="23">
        <v>0</v>
      </c>
      <c r="X1212" s="3" t="str">
        <f>VLOOKUP(B1212,Sheet4!A:N,14,FALSE)</f>
        <v>1210001,90|1210002,45|1210003,45</v>
      </c>
      <c r="Y1212" s="23">
        <v>1120001</v>
      </c>
      <c r="Z1212" s="23">
        <f t="shared" si="69"/>
        <v>225000</v>
      </c>
      <c r="AA1212" s="27" t="str">
        <f>IF($E1212=2,INDEX(Sheet2!Q:Q,MATCH($C1212,Sheet2!$A:$A,0)),IF(OR(N1212=3,N1212=8,N1212=13,,N1212=38),INDEX(Sheet2!$AC:$AC,MATCH($N1212,Sheet2!$AA:$AA,0))&amp;O1212,INDEX(Sheet2!$AC:$AC,MATCH($N1212,Sheet2!$AA:$AA,0))&amp;(O1212/10)&amp;"%"))</f>
        <v>觉醒后基础速度增加15</v>
      </c>
    </row>
    <row r="1213" spans="1:27">
      <c r="A1213" s="23" t="s">
        <v>53</v>
      </c>
      <c r="B1213" s="23">
        <f t="shared" si="67"/>
        <v>4804</v>
      </c>
      <c r="C1213" s="3">
        <v>48</v>
      </c>
      <c r="D1213" s="3">
        <v>4</v>
      </c>
      <c r="E1213" s="3">
        <f t="shared" si="68"/>
        <v>1</v>
      </c>
      <c r="F1213" s="3">
        <f>IF(AND($D1213=1,$E1213=1),VLOOKUP($C1213,Sheet2!$A:$J,3,0),IF($E1213=2,INDEX(Sheet2!G:G,MATCH($C1213,Sheet2!$A:$A,0)),F1212))</f>
        <v>4801</v>
      </c>
      <c r="G1213" s="3">
        <f>IF(AND($D1213=1,$E1213=1),VLOOKUP($C1213,Sheet2!$A:$J,4,0),IF($E1213=2,INDEX(Sheet2!H:H,MATCH($C1213,Sheet2!$A:$A,0)),G1212))</f>
        <v>4802</v>
      </c>
      <c r="H1213" s="3">
        <f>IF(AND($D1213=1,$E1213=1),VLOOKUP($C1213,Sheet2!$A:$J,5,0),IF($E1213=2,INDEX(Sheet2!I:I,MATCH($C1213,Sheet2!$A:$A,0)),H1212))</f>
        <v>4803</v>
      </c>
      <c r="I1213" s="3">
        <f>IF(AND($D1213=1,$E1213=1),VLOOKUP($C1213,Sheet2!$A:$J,6,0),IF($E1213=2,INDEX(Sheet2!J:J,MATCH($C1213,Sheet2!$A:$A,0)),I1212))</f>
        <v>4804</v>
      </c>
      <c r="K1213" s="31">
        <v>0</v>
      </c>
      <c r="L1213" s="31">
        <v>0</v>
      </c>
      <c r="M1213" s="31">
        <v>0</v>
      </c>
      <c r="N1213" s="27">
        <f>VLOOKUP(B1213,Sheet5!$D:$G,3,0)</f>
        <v>13</v>
      </c>
      <c r="O1213" s="27">
        <f>VLOOKUP(B1213,Sheet5!$D:$G,4,0)</f>
        <v>130</v>
      </c>
      <c r="P1213" s="27" t="s">
        <v>57</v>
      </c>
      <c r="Q1213" s="27">
        <f>IFERROR(VLOOKUP(R1213,Sheet2!V:X,3,FALSE),VLOOKUP(B1213,Sheet5!D:H,5,0))</f>
        <v>340020004</v>
      </c>
      <c r="R1213" s="27" t="str">
        <f>IF(E1213=2,INDEX(Sheet2!P:P,MATCH(C1213,Sheet2!A:A,0)),INDEX(Sheet2!AB:AB,MATCH(N1213,Sheet2!AA:AA,0)))</f>
        <v>防御强化</v>
      </c>
      <c r="S1213" s="27" t="str">
        <f>IF($E1213=2,INDEX(Sheet2!Q:Q,MATCH($C1213,Sheet2!$A:$A,0)),IF(OR(N1213=3,N1213=8,N1213=13,,N1213=38),INDEX(Sheet2!$AC:$AC,MATCH($N1213,Sheet2!$AA:$AA,0))&amp;O1213,INDEX(Sheet2!$AC:$AC,MATCH($N1213,Sheet2!$AA:$AA,0))&amp;(O1213/10)&amp;"%"))</f>
        <v>觉醒后基础防御力增加130</v>
      </c>
      <c r="T1213" s="3" t="str">
        <f>INDEX(Sheet6!G:G,MATCH(B1213,Sheet6!A:A,0))</f>
        <v>1210004,32</v>
      </c>
      <c r="U1213" s="3">
        <v>1120001</v>
      </c>
      <c r="V1213" s="3">
        <f>INDEX(Sheet6!H:H,MATCH(B1213,Sheet6!A:A,0))</f>
        <v>33700</v>
      </c>
      <c r="W1213" s="23">
        <v>0</v>
      </c>
      <c r="X1213" s="3" t="str">
        <f>VLOOKUP(B1213,Sheet4!A:N,14,FALSE)</f>
        <v>1210001,140|1210002,70|1210003,70</v>
      </c>
      <c r="Y1213" s="23">
        <v>1120001</v>
      </c>
      <c r="Z1213" s="23">
        <f t="shared" si="69"/>
        <v>337000</v>
      </c>
      <c r="AA1213" s="27" t="str">
        <f>IF($E1213=2,INDEX(Sheet2!Q:Q,MATCH($C1213,Sheet2!$A:$A,0)),IF(OR(N1213=3,N1213=8,N1213=13,,N1213=38),INDEX(Sheet2!$AC:$AC,MATCH($N1213,Sheet2!$AA:$AA,0))&amp;O1213,INDEX(Sheet2!$AC:$AC,MATCH($N1213,Sheet2!$AA:$AA,0))&amp;(O1213/10)&amp;"%"))</f>
        <v>觉醒后基础防御力增加130</v>
      </c>
    </row>
    <row r="1214" spans="1:27">
      <c r="A1214" s="23" t="s">
        <v>53</v>
      </c>
      <c r="B1214" s="23">
        <f t="shared" si="67"/>
        <v>4805</v>
      </c>
      <c r="C1214" s="3">
        <v>48</v>
      </c>
      <c r="D1214" s="3">
        <v>5</v>
      </c>
      <c r="E1214" s="3">
        <f t="shared" si="68"/>
        <v>1</v>
      </c>
      <c r="F1214" s="3">
        <f>IF(AND($D1214=1,$E1214=1),VLOOKUP($C1214,Sheet2!$A:$J,3,0),IF($E1214=2,INDEX(Sheet2!G:G,MATCH($C1214,Sheet2!$A:$A,0)),F1213))</f>
        <v>4801</v>
      </c>
      <c r="G1214" s="3">
        <f>IF(AND($D1214=1,$E1214=1),VLOOKUP($C1214,Sheet2!$A:$J,4,0),IF($E1214=2,INDEX(Sheet2!H:H,MATCH($C1214,Sheet2!$A:$A,0)),G1213))</f>
        <v>4802</v>
      </c>
      <c r="H1214" s="3">
        <f>IF(AND($D1214=1,$E1214=1),VLOOKUP($C1214,Sheet2!$A:$J,5,0),IF($E1214=2,INDEX(Sheet2!I:I,MATCH($C1214,Sheet2!$A:$A,0)),H1213))</f>
        <v>4803</v>
      </c>
      <c r="I1214" s="3">
        <f>IF(AND($D1214=1,$E1214=1),VLOOKUP($C1214,Sheet2!$A:$J,6,0),IF($E1214=2,INDEX(Sheet2!J:J,MATCH($C1214,Sheet2!$A:$A,0)),I1213))</f>
        <v>4804</v>
      </c>
      <c r="K1214" s="31">
        <v>0</v>
      </c>
      <c r="L1214" s="31">
        <v>0</v>
      </c>
      <c r="M1214" s="31">
        <v>0</v>
      </c>
      <c r="N1214" s="27">
        <f>VLOOKUP(B1214,Sheet5!$D:$G,3,0)</f>
        <v>3</v>
      </c>
      <c r="O1214" s="27">
        <f>VLOOKUP(B1214,Sheet5!$D:$G,4,0)</f>
        <v>1200</v>
      </c>
      <c r="P1214" s="27" t="s">
        <v>58</v>
      </c>
      <c r="Q1214" s="27">
        <f>IFERROR(VLOOKUP(R1214,Sheet2!V:X,3,FALSE),VLOOKUP(B1214,Sheet5!D:H,5,0))</f>
        <v>340020010</v>
      </c>
      <c r="R1214" s="27" t="str">
        <f>IF(E1214=2,INDEX(Sheet2!P:P,MATCH(C1214,Sheet2!A:A,0)),INDEX(Sheet2!AB:AB,MATCH(N1214,Sheet2!AA:AA,0)))</f>
        <v>生命强化</v>
      </c>
      <c r="S1214" s="27" t="str">
        <f>IF($E1214=2,INDEX(Sheet2!Q:Q,MATCH($C1214,Sheet2!$A:$A,0)),IF(OR(N1214=3,N1214=8,N1214=13,,N1214=38),INDEX(Sheet2!$AC:$AC,MATCH($N1214,Sheet2!$AA:$AA,0))&amp;O1214,INDEX(Sheet2!$AC:$AC,MATCH($N1214,Sheet2!$AA:$AA,0))&amp;(O1214/10)&amp;"%"))</f>
        <v>觉醒后基础生命上限增加1200</v>
      </c>
      <c r="T1214" s="3" t="str">
        <f>INDEX(Sheet6!G:G,MATCH(B1214,Sheet6!A:A,0))</f>
        <v>1210007,12</v>
      </c>
      <c r="U1214" s="3">
        <v>1120001</v>
      </c>
      <c r="V1214" s="3">
        <f>INDEX(Sheet6!H:H,MATCH(B1214,Sheet6!A:A,0))</f>
        <v>47100</v>
      </c>
      <c r="W1214" s="23">
        <v>0</v>
      </c>
      <c r="X1214" s="3" t="str">
        <f>VLOOKUP(B1214,Sheet4!A:N,14,FALSE)</f>
        <v>1210001,200|1210002,100|1210003,100</v>
      </c>
      <c r="Y1214" s="23">
        <v>1120001</v>
      </c>
      <c r="Z1214" s="23">
        <f t="shared" si="69"/>
        <v>471000</v>
      </c>
      <c r="AA1214" s="27" t="str">
        <f>IF($E1214=2,INDEX(Sheet2!Q:Q,MATCH($C1214,Sheet2!$A:$A,0)),IF(OR(N1214=3,N1214=8,N1214=13,,N1214=38),INDEX(Sheet2!$AC:$AC,MATCH($N1214,Sheet2!$AA:$AA,0))&amp;O1214,INDEX(Sheet2!$AC:$AC,MATCH($N1214,Sheet2!$AA:$AA,0))&amp;(O1214/10)&amp;"%"))</f>
        <v>觉醒后基础生命上限增加1200</v>
      </c>
    </row>
    <row r="1215" spans="1:27">
      <c r="A1215" s="23" t="s">
        <v>53</v>
      </c>
      <c r="B1215" s="23">
        <f t="shared" si="67"/>
        <v>4806</v>
      </c>
      <c r="C1215" s="3">
        <v>48</v>
      </c>
      <c r="D1215" s="3">
        <v>6</v>
      </c>
      <c r="E1215" s="3">
        <f t="shared" si="68"/>
        <v>1</v>
      </c>
      <c r="F1215" s="3">
        <f>IF(AND($D1215=1,$E1215=1),VLOOKUP($C1215,Sheet2!$A:$J,3,0),IF($E1215=2,INDEX(Sheet2!G:G,MATCH($C1215,Sheet2!$A:$A,0)),F1214))</f>
        <v>4801</v>
      </c>
      <c r="G1215" s="3">
        <f>IF(AND($D1215=1,$E1215=1),VLOOKUP($C1215,Sheet2!$A:$J,4,0),IF($E1215=2,INDEX(Sheet2!H:H,MATCH($C1215,Sheet2!$A:$A,0)),G1214))</f>
        <v>4802</v>
      </c>
      <c r="H1215" s="3">
        <f>IF(AND($D1215=1,$E1215=1),VLOOKUP($C1215,Sheet2!$A:$J,5,0),IF($E1215=2,INDEX(Sheet2!I:I,MATCH($C1215,Sheet2!$A:$A,0)),H1214))</f>
        <v>4803</v>
      </c>
      <c r="I1215" s="3">
        <f>IF(AND($D1215=1,$E1215=1),VLOOKUP($C1215,Sheet2!$A:$J,6,0),IF($E1215=2,INDEX(Sheet2!J:J,MATCH($C1215,Sheet2!$A:$A,0)),I1214))</f>
        <v>4804</v>
      </c>
      <c r="K1215" s="31">
        <v>0</v>
      </c>
      <c r="L1215" s="31">
        <v>0</v>
      </c>
      <c r="M1215" s="31">
        <v>0</v>
      </c>
      <c r="N1215" s="27">
        <f>VLOOKUP(B1215,Sheet5!$D:$G,3,0)</f>
        <v>8</v>
      </c>
      <c r="O1215" s="27">
        <f>VLOOKUP(B1215,Sheet5!$D:$G,4,0)</f>
        <v>200</v>
      </c>
      <c r="P1215" s="27" t="s">
        <v>59</v>
      </c>
      <c r="Q1215" s="27">
        <f>IFERROR(VLOOKUP(R1215,Sheet2!V:X,3,FALSE),VLOOKUP(B1215,Sheet5!D:H,5,0))</f>
        <v>340020007</v>
      </c>
      <c r="R1215" s="27" t="str">
        <f>IF(E1215=2,INDEX(Sheet2!P:P,MATCH(C1215,Sheet2!A:A,0)),INDEX(Sheet2!AB:AB,MATCH(N1215,Sheet2!AA:AA,0)))</f>
        <v>攻击强化</v>
      </c>
      <c r="S1215" s="27" t="str">
        <f>IF($E1215=2,INDEX(Sheet2!Q:Q,MATCH($C1215,Sheet2!$A:$A,0)),IF(OR(N1215=3,N1215=8,N1215=13,,N1215=38),INDEX(Sheet2!$AC:$AC,MATCH($N1215,Sheet2!$AA:$AA,0))&amp;O1215,INDEX(Sheet2!$AC:$AC,MATCH($N1215,Sheet2!$AA:$AA,0))&amp;(O1215/10)&amp;"%"))</f>
        <v>觉醒后基础攻击力增加200</v>
      </c>
      <c r="T1215" s="3" t="str">
        <f>INDEX(Sheet6!G:G,MATCH(B1215,Sheet6!A:A,0))</f>
        <v>1210007,16</v>
      </c>
      <c r="U1215" s="3">
        <v>1120001</v>
      </c>
      <c r="V1215" s="3">
        <f>INDEX(Sheet6!H:H,MATCH(B1215,Sheet6!A:A,0))</f>
        <v>64500</v>
      </c>
      <c r="W1215" s="23">
        <v>0</v>
      </c>
      <c r="X1215" s="3" t="str">
        <f>VLOOKUP(B1215,Sheet4!A:N,14,FALSE)</f>
        <v>1210001,270|1210002,135|1210003,135</v>
      </c>
      <c r="Y1215" s="23">
        <v>1120001</v>
      </c>
      <c r="Z1215" s="23">
        <f t="shared" si="69"/>
        <v>645000</v>
      </c>
      <c r="AA1215" s="27" t="str">
        <f>IF($E1215=2,INDEX(Sheet2!Q:Q,MATCH($C1215,Sheet2!$A:$A,0)),IF(OR(N1215=3,N1215=8,N1215=13,,N1215=38),INDEX(Sheet2!$AC:$AC,MATCH($N1215,Sheet2!$AA:$AA,0))&amp;O1215,INDEX(Sheet2!$AC:$AC,MATCH($N1215,Sheet2!$AA:$AA,0))&amp;(O1215/10)&amp;"%"))</f>
        <v>觉醒后基础攻击力增加200</v>
      </c>
    </row>
    <row r="1216" spans="1:27">
      <c r="A1216" s="23" t="s">
        <v>53</v>
      </c>
      <c r="B1216" s="23">
        <f t="shared" si="67"/>
        <v>4807</v>
      </c>
      <c r="C1216" s="3">
        <v>48</v>
      </c>
      <c r="D1216" s="3">
        <v>7</v>
      </c>
      <c r="E1216" s="3">
        <f t="shared" si="68"/>
        <v>2</v>
      </c>
      <c r="F1216" s="3">
        <f>IF(AND($D1216=1,$E1216=1),VLOOKUP($C1216,Sheet2!$A:$J,3,0),IF($E1216=2,INDEX(Sheet2!G:G,MATCH($C1216,Sheet2!$A:$A,0)),F1215))</f>
        <v>4801</v>
      </c>
      <c r="G1216" s="3">
        <f>IF(AND($D1216=1,$E1216=1),VLOOKUP($C1216,Sheet2!$A:$J,4,0),IF($E1216=2,INDEX(Sheet2!H:H,MATCH($C1216,Sheet2!$A:$A,0)),G1215))</f>
        <v>4805</v>
      </c>
      <c r="H1216" s="3">
        <f>IF(AND($D1216=1,$E1216=1),VLOOKUP($C1216,Sheet2!$A:$J,5,0),IF($E1216=2,INDEX(Sheet2!I:I,MATCH($C1216,Sheet2!$A:$A,0)),H1215))</f>
        <v>4803</v>
      </c>
      <c r="I1216" s="3">
        <f>IF(AND($D1216=1,$E1216=1),VLOOKUP($C1216,Sheet2!$A:$J,6,0),IF($E1216=2,INDEX(Sheet2!J:J,MATCH($C1216,Sheet2!$A:$A,0)),I1215))</f>
        <v>4804</v>
      </c>
      <c r="K1216" s="31">
        <v>0</v>
      </c>
      <c r="L1216" s="31">
        <v>0</v>
      </c>
      <c r="M1216" s="31">
        <v>0</v>
      </c>
      <c r="N1216" s="27">
        <f>VLOOKUP(B1216,Sheet5!$D:$G,3,0)</f>
        <v>0</v>
      </c>
      <c r="O1216" s="27">
        <f>VLOOKUP(B1216,Sheet5!$D:$G,4,0)</f>
        <v>0</v>
      </c>
      <c r="P1216" s="27" t="s">
        <v>60</v>
      </c>
      <c r="Q1216" s="27">
        <f>IFERROR(VLOOKUP(R1216,Sheet2!V:X,3,FALSE),VLOOKUP(B1216,Sheet5!D:H,5,0))</f>
        <v>311004802</v>
      </c>
      <c r="R1216" s="27" t="str">
        <f>IF(E1216=2,INDEX(Sheet2!P:P,MATCH(C1216,Sheet2!A:A,0)),INDEX(Sheet2!AB:AB,MATCH(N1216,Sheet2!AA:AA,0)))</f>
        <v>蓄力（觉醒）</v>
      </c>
      <c r="S1216" s="27" t="s">
        <v>2387</v>
      </c>
      <c r="T1216" s="3" t="str">
        <f>INDEX(Sheet6!G:G,MATCH(B1216,Sheet6!A:A,0))</f>
        <v>1210007,20</v>
      </c>
      <c r="U1216" s="3">
        <v>1120001</v>
      </c>
      <c r="V1216" s="3">
        <f>INDEX(Sheet6!H:H,MATCH(B1216,Sheet6!A:A,0))</f>
        <v>87000</v>
      </c>
      <c r="W1216" s="23">
        <v>0</v>
      </c>
      <c r="X1216" s="3" t="str">
        <f>VLOOKUP(B1216,Sheet4!A:N,14,FALSE)</f>
        <v>1210001,350|1210002,175|1210003,175</v>
      </c>
      <c r="Y1216" s="23">
        <v>1120001</v>
      </c>
      <c r="Z1216" s="23">
        <f t="shared" si="69"/>
        <v>870000</v>
      </c>
      <c r="AA1216" s="27" t="str">
        <f>IF($E1216=2,INDEX(Sheet2!Q:Q,MATCH($C1216,Sheet2!$A:$A,0)),IF(OR(N1216=3,N1216=8,N1216=13,,N1216=38),INDEX(Sheet2!$AC:$AC,MATCH($N1216,Sheet2!$AA:$AA,0))&amp;O1216,INDEX(Sheet2!$AC:$AC,MATCH($N1216,Sheet2!$AA:$AA,0))&amp;(O1216/10)&amp;"%"))</f>
        <v>将力量积蓄到一点，积蓄力量后获得&lt;color=#e56000&gt;1&lt;/color&gt;层&lt;color=#f2b600&gt;蓄力&lt;/color&gt;，最多获得&lt;color=#e56000&gt;4&lt;/color&gt;层&lt;color=#f2b600&gt;蓄力&lt;/color&gt;。战斗开始立即获得&lt;color=#e56000&gt;4&lt;/color&gt;层&lt;color=#f2b600&gt;蓄力&lt;/color&gt;</v>
      </c>
    </row>
    <row r="1217" spans="1:27">
      <c r="A1217" s="23" t="s">
        <v>53</v>
      </c>
      <c r="B1217" s="23">
        <f t="shared" ref="B1217:B1237" si="70">C1217*100+D1217</f>
        <v>4808</v>
      </c>
      <c r="C1217" s="3">
        <v>48</v>
      </c>
      <c r="D1217" s="3">
        <v>8</v>
      </c>
      <c r="E1217" s="3">
        <f t="shared" si="68"/>
        <v>1</v>
      </c>
      <c r="F1217" s="3">
        <f>IF(AND($D1217=1,$E1217=1),VLOOKUP($C1217,Sheet2!$A:$J,3,0),IF($E1217=2,INDEX(Sheet2!G:G,MATCH($C1217,Sheet2!$A:$A,0)),F1216))</f>
        <v>4801</v>
      </c>
      <c r="G1217" s="3">
        <f>IF(AND($D1217=1,$E1217=1),VLOOKUP($C1217,Sheet2!$A:$J,4,0),IF($E1217=2,INDEX(Sheet2!H:H,MATCH($C1217,Sheet2!$A:$A,0)),G1216))</f>
        <v>4805</v>
      </c>
      <c r="H1217" s="3">
        <f>IF(AND($D1217=1,$E1217=1),VLOOKUP($C1217,Sheet2!$A:$J,5,0),IF($E1217=2,INDEX(Sheet2!I:I,MATCH($C1217,Sheet2!$A:$A,0)),H1216))</f>
        <v>4803</v>
      </c>
      <c r="I1217" s="3">
        <f>IF(AND($D1217=1,$E1217=1),VLOOKUP($C1217,Sheet2!$A:$J,6,0),IF($E1217=2,INDEX(Sheet2!J:J,MATCH($C1217,Sheet2!$A:$A,0)),I1216))</f>
        <v>4804</v>
      </c>
      <c r="K1217" s="31">
        <v>0</v>
      </c>
      <c r="L1217" s="31">
        <v>0</v>
      </c>
      <c r="M1217" s="31">
        <v>0</v>
      </c>
      <c r="N1217" s="27">
        <f>VLOOKUP(B1217,Sheet5!$D:$G,3,0)</f>
        <v>8</v>
      </c>
      <c r="O1217" s="27">
        <f>VLOOKUP(B1217,Sheet5!$D:$G,4,0)</f>
        <v>100</v>
      </c>
      <c r="P1217" s="27" t="s">
        <v>54</v>
      </c>
      <c r="Q1217" s="27">
        <f>IFERROR(VLOOKUP(R1217,Sheet2!V:X,3,FALSE),VLOOKUP(B1217,Sheet5!D:H,5,0))</f>
        <v>340020006</v>
      </c>
      <c r="R1217" s="27" t="str">
        <f>IF($E1217=2,INDEX(Sheet2!P:P,MATCH($C1217,Sheet2!$A:$A,0)),INDEX(Sheet2!$AB:$AB,MATCH($N1217,Sheet2!$AA:$AA,0)))</f>
        <v>攻击强化</v>
      </c>
      <c r="S1217" s="27" t="str">
        <f>IF($E1217=2,INDEX(Sheet2!Q:Q,MATCH($C1217,Sheet2!$A:$A,0)),IF(OR(N1217=3,N1217=8,N1217=13,,N1217=38),INDEX(Sheet2!$AC:$AC,MATCH($N1217,Sheet2!$AA:$AA,0))&amp;O1217,INDEX(Sheet2!$AC:$AC,MATCH($N1217,Sheet2!$AA:$AA,0))&amp;(O1217/10)&amp;"%"))</f>
        <v>觉醒后基础攻击力增加100</v>
      </c>
      <c r="T1217" s="3" t="str">
        <f>INDEX(Sheet6!G:G,MATCH(B1217,Sheet6!A:A,0))</f>
        <v>1210007,6|1430001,1</v>
      </c>
      <c r="U1217" s="3">
        <v>1120001</v>
      </c>
      <c r="V1217" s="3">
        <f>INDEX(Sheet6!H:H,MATCH(B1217,Sheet6!A:A,0))</f>
        <v>19500</v>
      </c>
      <c r="W1217" s="23">
        <v>0</v>
      </c>
      <c r="X1217" s="3" t="s">
        <v>1309</v>
      </c>
      <c r="Y1217" s="23">
        <v>1120001</v>
      </c>
      <c r="Z1217" s="23">
        <v>130000</v>
      </c>
      <c r="AA1217" s="27" t="str">
        <f>IF($E1217=2,INDEX(Sheet2!Q:Q,MATCH($C1217,Sheet2!$A:$A,0)),IF(OR(N1217=3,N1217=8,N1217=13,,N1217=38),INDEX(Sheet2!$AC:$AC,MATCH($N1217,Sheet2!$AA:$AA,0))&amp;O1217,INDEX(Sheet2!$AC:$AC,MATCH($N1217,Sheet2!$AA:$AA,0))&amp;(O1217/10)&amp;"%"))</f>
        <v>觉醒后基础攻击力增加100</v>
      </c>
    </row>
    <row r="1218" spans="1:27">
      <c r="A1218" s="23" t="s">
        <v>53</v>
      </c>
      <c r="B1218" s="23">
        <f t="shared" si="70"/>
        <v>4809</v>
      </c>
      <c r="C1218" s="3">
        <v>48</v>
      </c>
      <c r="D1218" s="3">
        <v>9</v>
      </c>
      <c r="E1218" s="3">
        <f t="shared" si="68"/>
        <v>1</v>
      </c>
      <c r="F1218" s="3">
        <f>IF(AND($D1218=1,$E1218=1),VLOOKUP($C1218,Sheet2!$A:$J,3,0),IF($E1218=2,INDEX(Sheet2!G:G,MATCH($C1218,Sheet2!$A:$A,0)),F1217))</f>
        <v>4801</v>
      </c>
      <c r="G1218" s="3">
        <f>IF(AND($D1218=1,$E1218=1),VLOOKUP($C1218,Sheet2!$A:$J,4,0),IF($E1218=2,INDEX(Sheet2!H:H,MATCH($C1218,Sheet2!$A:$A,0)),G1217))</f>
        <v>4805</v>
      </c>
      <c r="H1218" s="3">
        <f>IF(AND($D1218=1,$E1218=1),VLOOKUP($C1218,Sheet2!$A:$J,5,0),IF($E1218=2,INDEX(Sheet2!I:I,MATCH($C1218,Sheet2!$A:$A,0)),H1217))</f>
        <v>4803</v>
      </c>
      <c r="I1218" s="3">
        <f>IF(AND($D1218=1,$E1218=1),VLOOKUP($C1218,Sheet2!$A:$J,6,0),IF($E1218=2,INDEX(Sheet2!J:J,MATCH($C1218,Sheet2!$A:$A,0)),I1217))</f>
        <v>4804</v>
      </c>
      <c r="K1218" s="31">
        <v>0</v>
      </c>
      <c r="L1218" s="31">
        <v>0</v>
      </c>
      <c r="M1218" s="31">
        <v>0</v>
      </c>
      <c r="N1218" s="27">
        <f>VLOOKUP(B1218,Sheet5!$D:$G,3,0)</f>
        <v>3</v>
      </c>
      <c r="O1218" s="27">
        <f>VLOOKUP(B1218,Sheet5!$D:$G,4,0)</f>
        <v>600</v>
      </c>
      <c r="P1218" s="27" t="s">
        <v>55</v>
      </c>
      <c r="Q1218" s="27">
        <f>IFERROR(VLOOKUP(R1218,Sheet2!V:X,3,FALSE),VLOOKUP(B1218,Sheet5!D:H,5,0))</f>
        <v>340020009</v>
      </c>
      <c r="R1218" s="27" t="str">
        <f>IF(E1218=2,INDEX(Sheet2!P:P,MATCH(C1218,Sheet2!A:A,0)),INDEX(Sheet2!AB:AB,MATCH(N1218,Sheet2!AA:AA,0)))</f>
        <v>生命强化</v>
      </c>
      <c r="S1218" s="27" t="str">
        <f>IF($E1218=2,INDEX(Sheet2!Q:Q,MATCH($C1218,Sheet2!$A:$A,0)),IF(OR(N1218=3,N1218=8,N1218=13,,N1218=38),INDEX(Sheet2!$AC:$AC,MATCH($N1218,Sheet2!$AA:$AA,0))&amp;O1218,INDEX(Sheet2!$AC:$AC,MATCH($N1218,Sheet2!$AA:$AA,0))&amp;(O1218/10)&amp;"%"))</f>
        <v>觉醒后基础生命上限增加600</v>
      </c>
      <c r="T1218" s="3" t="str">
        <f>INDEX(Sheet6!G:G,MATCH(B1218,Sheet6!A:A,0))</f>
        <v>1210007,9|1430001,2</v>
      </c>
      <c r="U1218" s="3">
        <v>1120001</v>
      </c>
      <c r="V1218" s="3">
        <f>INDEX(Sheet6!H:H,MATCH(B1218,Sheet6!A:A,0))</f>
        <v>22500</v>
      </c>
      <c r="W1218" s="23">
        <v>0</v>
      </c>
      <c r="X1218" s="3" t="s">
        <v>1310</v>
      </c>
      <c r="Y1218" s="23">
        <v>1120001</v>
      </c>
      <c r="Z1218" s="23">
        <v>150000</v>
      </c>
      <c r="AA1218" s="27" t="str">
        <f>IF($E1218=2,INDEX(Sheet2!Q:Q,MATCH($C1218,Sheet2!$A:$A,0)),IF(OR(N1218=3,N1218=8,N1218=13,,N1218=38),INDEX(Sheet2!$AC:$AC,MATCH($N1218,Sheet2!$AA:$AA,0))&amp;O1218,INDEX(Sheet2!$AC:$AC,MATCH($N1218,Sheet2!$AA:$AA,0))&amp;(O1218/10)&amp;"%"))</f>
        <v>觉醒后基础生命上限增加600</v>
      </c>
    </row>
    <row r="1219" spans="1:27">
      <c r="A1219" s="23" t="s">
        <v>53</v>
      </c>
      <c r="B1219" s="23">
        <f t="shared" si="70"/>
        <v>4810</v>
      </c>
      <c r="C1219" s="3">
        <v>48</v>
      </c>
      <c r="D1219" s="3">
        <v>10</v>
      </c>
      <c r="E1219" s="3">
        <f t="shared" si="68"/>
        <v>1</v>
      </c>
      <c r="F1219" s="3">
        <f>IF(AND($D1219=1,$E1219=1),VLOOKUP($C1219,Sheet2!$A:$J,3,0),IF($E1219=2,INDEX(Sheet2!G:G,MATCH($C1219,Sheet2!$A:$A,0)),F1218))</f>
        <v>4801</v>
      </c>
      <c r="G1219" s="3">
        <f>IF(AND($D1219=1,$E1219=1),VLOOKUP($C1219,Sheet2!$A:$J,4,0),IF($E1219=2,INDEX(Sheet2!H:H,MATCH($C1219,Sheet2!$A:$A,0)),G1218))</f>
        <v>4805</v>
      </c>
      <c r="H1219" s="3">
        <f>IF(AND($D1219=1,$E1219=1),VLOOKUP($C1219,Sheet2!$A:$J,5,0),IF($E1219=2,INDEX(Sheet2!I:I,MATCH($C1219,Sheet2!$A:$A,0)),H1218))</f>
        <v>4803</v>
      </c>
      <c r="I1219" s="3">
        <f>IF(AND($D1219=1,$E1219=1),VLOOKUP($C1219,Sheet2!$A:$J,6,0),IF($E1219=2,INDEX(Sheet2!J:J,MATCH($C1219,Sheet2!$A:$A,0)),I1218))</f>
        <v>4804</v>
      </c>
      <c r="K1219" s="31">
        <v>0</v>
      </c>
      <c r="L1219" s="31">
        <v>0</v>
      </c>
      <c r="M1219" s="31">
        <v>0</v>
      </c>
      <c r="N1219" s="27">
        <f>VLOOKUP(B1219,Sheet5!$D:$G,3,0)</f>
        <v>8</v>
      </c>
      <c r="O1219" s="27">
        <f>VLOOKUP(B1219,Sheet5!$D:$G,4,0)</f>
        <v>100</v>
      </c>
      <c r="P1219" s="27" t="s">
        <v>56</v>
      </c>
      <c r="Q1219" s="27">
        <f>IFERROR(VLOOKUP(R1219,Sheet2!V:X,3,FALSE),VLOOKUP(B1219,Sheet5!D:H,5,0))</f>
        <v>340020006</v>
      </c>
      <c r="R1219" s="27" t="str">
        <f>IF(E1219=2,INDEX(Sheet2!P:P,MATCH(C1219,Sheet2!A:A,0)),INDEX(Sheet2!AB:AB,MATCH(N1219,Sheet2!AA:AA,0)))</f>
        <v>攻击强化</v>
      </c>
      <c r="S1219" s="27" t="str">
        <f>IF($E1219=2,INDEX(Sheet2!Q:Q,MATCH($C1219,Sheet2!$A:$A,0)),IF(OR(N1219=3,N1219=8,N1219=13,,N1219=38),INDEX(Sheet2!$AC:$AC,MATCH($N1219,Sheet2!$AA:$AA,0))&amp;O1219,INDEX(Sheet2!$AC:$AC,MATCH($N1219,Sheet2!$AA:$AA,0))&amp;(O1219/10)&amp;"%"))</f>
        <v>觉醒后基础攻击力增加100</v>
      </c>
      <c r="T1219" s="3" t="str">
        <f>INDEX(Sheet6!G:G,MATCH(B1219,Sheet6!A:A,0))</f>
        <v>1210007,12|1430001,3</v>
      </c>
      <c r="U1219" s="3">
        <v>1120001</v>
      </c>
      <c r="V1219" s="3">
        <f>INDEX(Sheet6!H:H,MATCH(B1219,Sheet6!A:A,0))</f>
        <v>33750</v>
      </c>
      <c r="W1219" s="23">
        <v>0</v>
      </c>
      <c r="X1219" s="3" t="s">
        <v>1311</v>
      </c>
      <c r="Y1219" s="23">
        <v>1120001</v>
      </c>
      <c r="Z1219" s="23">
        <v>225000</v>
      </c>
      <c r="AA1219" s="27" t="str">
        <f>IF($E1219=2,INDEX(Sheet2!Q:Q,MATCH($C1219,Sheet2!$A:$A,0)),IF(OR(N1219=3,N1219=8,N1219=13,,N1219=38),INDEX(Sheet2!$AC:$AC,MATCH($N1219,Sheet2!$AA:$AA,0))&amp;O1219,INDEX(Sheet2!$AC:$AC,MATCH($N1219,Sheet2!$AA:$AA,0))&amp;(O1219/10)&amp;"%"))</f>
        <v>觉醒后基础攻击力增加100</v>
      </c>
    </row>
    <row r="1220" spans="1:27">
      <c r="A1220" s="23" t="s">
        <v>53</v>
      </c>
      <c r="B1220" s="23">
        <f t="shared" si="70"/>
        <v>4811</v>
      </c>
      <c r="C1220" s="3">
        <v>48</v>
      </c>
      <c r="D1220" s="3">
        <v>11</v>
      </c>
      <c r="E1220" s="3">
        <f t="shared" si="68"/>
        <v>1</v>
      </c>
      <c r="F1220" s="3">
        <f>IF(AND($D1220=1,$E1220=1),VLOOKUP($C1220,Sheet2!$A:$J,3,0),IF($E1220=2,INDEX(Sheet2!G:G,MATCH($C1220,Sheet2!$A:$A,0)),F1219))</f>
        <v>4801</v>
      </c>
      <c r="G1220" s="3">
        <f>IF(AND($D1220=1,$E1220=1),VLOOKUP($C1220,Sheet2!$A:$J,4,0),IF($E1220=2,INDEX(Sheet2!H:H,MATCH($C1220,Sheet2!$A:$A,0)),G1219))</f>
        <v>4805</v>
      </c>
      <c r="H1220" s="3">
        <f>IF(AND($D1220=1,$E1220=1),VLOOKUP($C1220,Sheet2!$A:$J,5,0),IF($E1220=2,INDEX(Sheet2!I:I,MATCH($C1220,Sheet2!$A:$A,0)),H1219))</f>
        <v>4803</v>
      </c>
      <c r="I1220" s="3">
        <f>IF(AND($D1220=1,$E1220=1),VLOOKUP($C1220,Sheet2!$A:$J,6,0),IF($E1220=2,INDEX(Sheet2!J:J,MATCH($C1220,Sheet2!$A:$A,0)),I1219))</f>
        <v>4804</v>
      </c>
      <c r="K1220" s="31">
        <v>0</v>
      </c>
      <c r="L1220" s="31">
        <v>0</v>
      </c>
      <c r="M1220" s="31">
        <v>0</v>
      </c>
      <c r="N1220" s="27">
        <f>VLOOKUP(B1220,Sheet5!$D:$G,3,0)</f>
        <v>13</v>
      </c>
      <c r="O1220" s="27">
        <f>VLOOKUP(B1220,Sheet5!$D:$G,4,0)</f>
        <v>130</v>
      </c>
      <c r="P1220" s="27" t="s">
        <v>57</v>
      </c>
      <c r="Q1220" s="27">
        <f>IFERROR(VLOOKUP(R1220,Sheet2!V:X,3,FALSE),VLOOKUP(B1220,Sheet5!D:H,5,0))</f>
        <v>340020004</v>
      </c>
      <c r="R1220" s="27" t="str">
        <f>IF(E1220=2,INDEX(Sheet2!P:P,MATCH(C1220,Sheet2!A:A,0)),INDEX(Sheet2!AB:AB,MATCH(N1220,Sheet2!AA:AA,0)))</f>
        <v>防御强化</v>
      </c>
      <c r="S1220" s="27" t="str">
        <f>IF($E1220=2,INDEX(Sheet2!Q:Q,MATCH($C1220,Sheet2!$A:$A,0)),IF(OR(N1220=3,N1220=8,N1220=13,,N1220=38),INDEX(Sheet2!$AC:$AC,MATCH($N1220,Sheet2!$AA:$AA,0))&amp;O1220,INDEX(Sheet2!$AC:$AC,MATCH($N1220,Sheet2!$AA:$AA,0))&amp;(O1220/10)&amp;"%"))</f>
        <v>觉醒后基础防御力增加130</v>
      </c>
      <c r="T1220" s="3" t="str">
        <f>INDEX(Sheet6!G:G,MATCH(B1220,Sheet6!A:A,0))</f>
        <v>1210007,15|1430001,4</v>
      </c>
      <c r="U1220" s="3">
        <v>1120001</v>
      </c>
      <c r="V1220" s="3">
        <f>INDEX(Sheet6!H:H,MATCH(B1220,Sheet6!A:A,0))</f>
        <v>50550</v>
      </c>
      <c r="W1220" s="23">
        <v>0</v>
      </c>
      <c r="X1220" s="3" t="s">
        <v>1312</v>
      </c>
      <c r="Y1220" s="23">
        <v>1120001</v>
      </c>
      <c r="Z1220" s="23">
        <v>337000</v>
      </c>
      <c r="AA1220" s="27" t="str">
        <f>IF($E1220=2,INDEX(Sheet2!Q:Q,MATCH($C1220,Sheet2!$A:$A,0)),IF(OR(N1220=3,N1220=8,N1220=13,,N1220=38),INDEX(Sheet2!$AC:$AC,MATCH($N1220,Sheet2!$AA:$AA,0))&amp;O1220,INDEX(Sheet2!$AC:$AC,MATCH($N1220,Sheet2!$AA:$AA,0))&amp;(O1220/10)&amp;"%"))</f>
        <v>觉醒后基础防御力增加130</v>
      </c>
    </row>
    <row r="1221" spans="1:27">
      <c r="A1221" s="23" t="s">
        <v>53</v>
      </c>
      <c r="B1221" s="23">
        <f t="shared" si="70"/>
        <v>4812</v>
      </c>
      <c r="C1221" s="3">
        <v>48</v>
      </c>
      <c r="D1221" s="3">
        <v>12</v>
      </c>
      <c r="E1221" s="3">
        <f t="shared" si="68"/>
        <v>1</v>
      </c>
      <c r="F1221" s="3">
        <f>IF(AND($D1221=1,$E1221=1),VLOOKUP($C1221,Sheet2!$A:$J,3,0),IF($E1221=2,INDEX(Sheet2!G:G,MATCH($C1221,Sheet2!$A:$A,0)),F1220))</f>
        <v>4801</v>
      </c>
      <c r="G1221" s="3">
        <f>IF(AND($D1221=1,$E1221=1),VLOOKUP($C1221,Sheet2!$A:$J,4,0),IF($E1221=2,INDEX(Sheet2!H:H,MATCH($C1221,Sheet2!$A:$A,0)),G1220))</f>
        <v>4805</v>
      </c>
      <c r="H1221" s="3">
        <f>IF(AND($D1221=1,$E1221=1),VLOOKUP($C1221,Sheet2!$A:$J,5,0),IF($E1221=2,INDEX(Sheet2!I:I,MATCH($C1221,Sheet2!$A:$A,0)),H1220))</f>
        <v>4803</v>
      </c>
      <c r="I1221" s="3">
        <f>IF(AND($D1221=1,$E1221=1),VLOOKUP($C1221,Sheet2!$A:$J,6,0),IF($E1221=2,INDEX(Sheet2!J:J,MATCH($C1221,Sheet2!$A:$A,0)),I1220))</f>
        <v>4804</v>
      </c>
      <c r="K1221" s="31">
        <v>0</v>
      </c>
      <c r="L1221" s="31">
        <v>0</v>
      </c>
      <c r="M1221" s="31">
        <v>0</v>
      </c>
      <c r="N1221" s="27">
        <f>VLOOKUP(B1221,Sheet5!$D:$G,3,0)</f>
        <v>3</v>
      </c>
      <c r="O1221" s="27">
        <f>VLOOKUP(B1221,Sheet5!$D:$G,4,0)</f>
        <v>1200</v>
      </c>
      <c r="P1221" s="27" t="s">
        <v>58</v>
      </c>
      <c r="Q1221" s="27">
        <f>IFERROR(VLOOKUP(R1221,Sheet2!V:X,3,FALSE),VLOOKUP(B1221,Sheet5!D:H,5,0))</f>
        <v>340020010</v>
      </c>
      <c r="R1221" s="27" t="str">
        <f>IF(E1221=2,INDEX(Sheet2!P:P,MATCH(C1221,Sheet2!A:A,0)),INDEX(Sheet2!AB:AB,MATCH(N1221,Sheet2!AA:AA,0)))</f>
        <v>生命强化</v>
      </c>
      <c r="S1221" s="27" t="str">
        <f>IF($E1221=2,INDEX(Sheet2!Q:Q,MATCH($C1221,Sheet2!$A:$A,0)),IF(OR(N1221=3,N1221=8,N1221=13,,N1221=38),INDEX(Sheet2!$AC:$AC,MATCH($N1221,Sheet2!$AA:$AA,0))&amp;O1221,INDEX(Sheet2!$AC:$AC,MATCH($N1221,Sheet2!$AA:$AA,0))&amp;(O1221/10)&amp;"%"))</f>
        <v>觉醒后基础生命上限增加1200</v>
      </c>
      <c r="T1221" s="3" t="str">
        <f>INDEX(Sheet6!G:G,MATCH(B1221,Sheet6!A:A,0))</f>
        <v>1210007,18|1430001,5</v>
      </c>
      <c r="U1221" s="3">
        <v>1120001</v>
      </c>
      <c r="V1221" s="3">
        <f>INDEX(Sheet6!H:H,MATCH(B1221,Sheet6!A:A,0))</f>
        <v>70650</v>
      </c>
      <c r="W1221" s="23">
        <v>0</v>
      </c>
      <c r="X1221" s="3" t="s">
        <v>1313</v>
      </c>
      <c r="Y1221" s="23">
        <v>1120001</v>
      </c>
      <c r="Z1221" s="23">
        <v>471000</v>
      </c>
      <c r="AA1221" s="27" t="str">
        <f>IF($E1221=2,INDEX(Sheet2!Q:Q,MATCH($C1221,Sheet2!$A:$A,0)),IF(OR(N1221=3,N1221=8,N1221=13,,N1221=38),INDEX(Sheet2!$AC:$AC,MATCH($N1221,Sheet2!$AA:$AA,0))&amp;O1221,INDEX(Sheet2!$AC:$AC,MATCH($N1221,Sheet2!$AA:$AA,0))&amp;(O1221/10)&amp;"%"))</f>
        <v>觉醒后基础生命上限增加1200</v>
      </c>
    </row>
    <row r="1222" spans="1:27">
      <c r="A1222" s="23" t="s">
        <v>53</v>
      </c>
      <c r="B1222" s="23">
        <f t="shared" si="70"/>
        <v>4813</v>
      </c>
      <c r="C1222" s="3">
        <v>48</v>
      </c>
      <c r="D1222" s="3">
        <v>13</v>
      </c>
      <c r="E1222" s="3">
        <f t="shared" si="68"/>
        <v>1</v>
      </c>
      <c r="F1222" s="3">
        <f>IF(AND($D1222=1,$E1222=1),VLOOKUP($C1222,Sheet2!$A:$J,3,0),IF($E1222=2,INDEX(Sheet2!G:G,MATCH($C1222,Sheet2!$A:$A,0)),F1221))</f>
        <v>4801</v>
      </c>
      <c r="G1222" s="3">
        <f>IF(AND($D1222=1,$E1222=1),VLOOKUP($C1222,Sheet2!$A:$J,4,0),IF($E1222=2,INDEX(Sheet2!H:H,MATCH($C1222,Sheet2!$A:$A,0)),G1221))</f>
        <v>4805</v>
      </c>
      <c r="H1222" s="3">
        <f>IF(AND($D1222=1,$E1222=1),VLOOKUP($C1222,Sheet2!$A:$J,5,0),IF($E1222=2,INDEX(Sheet2!I:I,MATCH($C1222,Sheet2!$A:$A,0)),H1221))</f>
        <v>4803</v>
      </c>
      <c r="I1222" s="3">
        <f>IF(AND($D1222=1,$E1222=1),VLOOKUP($C1222,Sheet2!$A:$J,6,0),IF($E1222=2,INDEX(Sheet2!J:J,MATCH($C1222,Sheet2!$A:$A,0)),I1221))</f>
        <v>4804</v>
      </c>
      <c r="K1222" s="31">
        <v>0</v>
      </c>
      <c r="L1222" s="31">
        <v>0</v>
      </c>
      <c r="M1222" s="31">
        <v>0</v>
      </c>
      <c r="N1222" s="27">
        <f>VLOOKUP(B1222,Sheet5!$D:$G,3,0)</f>
        <v>8</v>
      </c>
      <c r="O1222" s="27">
        <f>VLOOKUP(B1222,Sheet5!$D:$G,4,0)</f>
        <v>200</v>
      </c>
      <c r="P1222" s="27" t="s">
        <v>59</v>
      </c>
      <c r="Q1222" s="27">
        <f>IFERROR(VLOOKUP(R1222,Sheet2!V:X,3,FALSE),VLOOKUP(B1222,Sheet5!D:H,5,0))</f>
        <v>340020007</v>
      </c>
      <c r="R1222" s="27" t="str">
        <f>IF(E1222=2,INDEX(Sheet2!P:P,MATCH(C1222,Sheet2!A:A,0)),INDEX(Sheet2!AB:AB,MATCH(N1222,Sheet2!AA:AA,0)))</f>
        <v>攻击强化</v>
      </c>
      <c r="S1222" s="27" t="str">
        <f>IF($E1222=2,INDEX(Sheet2!Q:Q,MATCH($C1222,Sheet2!$A:$A,0)),IF(OR(N1222=3,N1222=8,N1222=13,,N1222=38),INDEX(Sheet2!$AC:$AC,MATCH($N1222,Sheet2!$AA:$AA,0))&amp;O1222,INDEX(Sheet2!$AC:$AC,MATCH($N1222,Sheet2!$AA:$AA,0))&amp;(O1222/10)&amp;"%"))</f>
        <v>觉醒后基础攻击力增加200</v>
      </c>
      <c r="T1222" s="3" t="str">
        <f>INDEX(Sheet6!G:G,MATCH(B1222,Sheet6!A:A,0))</f>
        <v>1210007,24|1430001,6</v>
      </c>
      <c r="U1222" s="3">
        <v>1120001</v>
      </c>
      <c r="V1222" s="3">
        <f>INDEX(Sheet6!H:H,MATCH(B1222,Sheet6!A:A,0))</f>
        <v>96750</v>
      </c>
      <c r="W1222" s="23">
        <v>0</v>
      </c>
      <c r="X1222" s="3" t="s">
        <v>1314</v>
      </c>
      <c r="Y1222" s="23">
        <v>1120001</v>
      </c>
      <c r="Z1222" s="23">
        <v>645000</v>
      </c>
      <c r="AA1222" s="27" t="str">
        <f>IF($E1222=2,INDEX(Sheet2!Q:Q,MATCH($C1222,Sheet2!$A:$A,0)),IF(OR(N1222=3,N1222=8,N1222=13,,N1222=38),INDEX(Sheet2!$AC:$AC,MATCH($N1222,Sheet2!$AA:$AA,0))&amp;O1222,INDEX(Sheet2!$AC:$AC,MATCH($N1222,Sheet2!$AA:$AA,0))&amp;(O1222/10)&amp;"%"))</f>
        <v>觉醒后基础攻击力增加200</v>
      </c>
    </row>
    <row r="1223" spans="1:27">
      <c r="A1223" s="23" t="s">
        <v>53</v>
      </c>
      <c r="B1223" s="23">
        <f t="shared" si="70"/>
        <v>4814</v>
      </c>
      <c r="C1223" s="3">
        <v>48</v>
      </c>
      <c r="D1223" s="3">
        <v>14</v>
      </c>
      <c r="E1223" s="3">
        <f t="shared" si="68"/>
        <v>2</v>
      </c>
      <c r="F1223" s="3">
        <f>IF(AND($D1223=1,$E1223=1),VLOOKUP($C1223,Sheet2!$A:$J,3,0),IF($E1223=2,INDEX(Sheet2!G:G,MATCH($C1223,Sheet2!$A:$A,0)+1),F1222))</f>
        <v>4801</v>
      </c>
      <c r="G1223" s="3">
        <f>IF(AND($D1223=1,$E1223=1),VLOOKUP($C1223,Sheet2!$A:$J,4,0),IF($E1223=2,INDEX(Sheet2!H:H,MATCH($C1223,Sheet2!$A:$A,0)+1),G1222))</f>
        <v>4805</v>
      </c>
      <c r="H1223" s="3">
        <f>IF(AND($D1223=1,$E1223=1),VLOOKUP($C1223,Sheet2!$A:$J,5,0),IF($E1223=2,INDEX(Sheet2!I:I,MATCH($C1223,Sheet2!$A:$A,0)+1),H1222))</f>
        <v>4806</v>
      </c>
      <c r="I1223" s="3">
        <f>IF(AND($D1223=1,$E1223=1),VLOOKUP($C1223,Sheet2!$A:$J,6,0),IF($E1223=2,INDEX(Sheet2!J:J,MATCH($C1223,Sheet2!$A:$A,0)+1),I1222))</f>
        <v>4804</v>
      </c>
      <c r="K1223" s="31">
        <v>0</v>
      </c>
      <c r="L1223" s="31">
        <v>0</v>
      </c>
      <c r="M1223" s="31">
        <v>0</v>
      </c>
      <c r="N1223" s="27">
        <f>VLOOKUP(B1223,Sheet5!$D:$G,3,0)</f>
        <v>0</v>
      </c>
      <c r="O1223" s="27">
        <f>VLOOKUP(B1223,Sheet5!$D:$G,4,0)</f>
        <v>0</v>
      </c>
      <c r="P1223" s="27" t="s">
        <v>60</v>
      </c>
      <c r="Q1223" s="27">
        <f>IFERROR(VLOOKUP(R1223,Sheet2!V:X,3,FALSE),VLOOKUP(B1223,Sheet5!D:H,5,0))</f>
        <v>311004804</v>
      </c>
      <c r="R1223" s="27" t="str">
        <f>IF(E1223=2,INDEX(Sheet2!P:P,MATCH(C1223,Sheet2!A:A,0)+1),INDEX(Sheet2!AB:AB,MATCH(N1223,Sheet2!AA:AA,0)))</f>
        <v>重闪斩</v>
      </c>
      <c r="S1223" s="27" t="s">
        <v>2388</v>
      </c>
      <c r="T1223" s="3" t="str">
        <f>INDEX(Sheet6!G:G,MATCH(B1223,Sheet6!A:A,0))</f>
        <v>1431048,1</v>
      </c>
      <c r="U1223" s="3">
        <v>1120001</v>
      </c>
      <c r="V1223" s="3">
        <f>INDEX(Sheet6!H:H,MATCH(B1223,Sheet6!A:A,0))</f>
        <v>130500</v>
      </c>
      <c r="W1223" s="23">
        <v>0</v>
      </c>
      <c r="X1223" s="3" t="s">
        <v>1315</v>
      </c>
      <c r="Y1223" s="23">
        <v>1120001</v>
      </c>
      <c r="Z1223" s="23">
        <v>870000</v>
      </c>
      <c r="AA1223" s="27" t="str">
        <f>IF($E1223=2,INDEX(Sheet2!Q:Q,MATCH($C1223,Sheet2!$A:$A,0)+1),IF(OR(N1223=3,N1223=8,N1223=13,,N1223=38),INDEX(Sheet2!$AC:$AC,MATCH($N1223,Sheet2!$AA:$AA,0))&amp;O1223,INDEX(Sheet2!$AC:$AC,MATCH($N1223,Sheet2!$AA:$AA,0))&amp;(O1223/10)&amp;"%"))</f>
        <v>将力量集中于一点所发出的突刺剑技，对1名敌人造成攻击力&lt;color=#e56000&gt;125%&lt;/color&gt;的伤害，并且每层&lt;color=#f2b600&gt;蓄力&lt;/color&gt;效果使该次伤害提升&lt;color=#e56000&gt;80%&lt;/color&gt;，使用后&lt;color=#f2b600&gt;蓄力&lt;/color&gt;清空</v>
      </c>
    </row>
    <row r="1224" spans="1:27">
      <c r="A1224" s="23" t="s">
        <v>53</v>
      </c>
      <c r="B1224" s="23">
        <f t="shared" si="70"/>
        <v>4815</v>
      </c>
      <c r="C1224" s="3">
        <v>48</v>
      </c>
      <c r="D1224" s="3">
        <v>15</v>
      </c>
      <c r="E1224" s="3">
        <f t="shared" si="68"/>
        <v>1</v>
      </c>
      <c r="F1224" s="3">
        <f>IF(AND($D1224=1,$E1224=1),VLOOKUP($C1224,Sheet2!$A:$J,3,0),IF($E1224=2,INDEX(Sheet2!G:G,MATCH($C1224,Sheet2!$A:$A,0)+1),F1223))</f>
        <v>4801</v>
      </c>
      <c r="G1224" s="3">
        <f>IF(AND($D1224=1,$E1224=1),VLOOKUP($C1224,Sheet2!$A:$J,4,0),IF($E1224=2,INDEX(Sheet2!H:H,MATCH($C1224,Sheet2!$A:$A,0)+1),G1223))</f>
        <v>4805</v>
      </c>
      <c r="H1224" s="3">
        <f>IF(AND($D1224=1,$E1224=1),VLOOKUP($C1224,Sheet2!$A:$J,5,0),IF($E1224=2,INDEX(Sheet2!I:I,MATCH($C1224,Sheet2!$A:$A,0)+1),H1223))</f>
        <v>4806</v>
      </c>
      <c r="I1224" s="3">
        <f>IF(AND($D1224=1,$E1224=1),VLOOKUP($C1224,Sheet2!$A:$J,6,0),IF($E1224=2,INDEX(Sheet2!J:J,MATCH($C1224,Sheet2!$A:$A,0)+1),I1223))</f>
        <v>4804</v>
      </c>
      <c r="K1224" s="31">
        <v>0</v>
      </c>
      <c r="L1224" s="31">
        <v>0</v>
      </c>
      <c r="M1224" s="31">
        <v>0</v>
      </c>
      <c r="N1224" s="27">
        <f>VLOOKUP(B1224,Sheet5!$D:$G,3,0)</f>
        <v>8</v>
      </c>
      <c r="O1224" s="27">
        <f>VLOOKUP(B1224,Sheet5!$D:$G,4,0)</f>
        <v>100</v>
      </c>
      <c r="P1224" s="27" t="s">
        <v>54</v>
      </c>
      <c r="Q1224" s="27">
        <f>IFERROR(VLOOKUP(R1224,Sheet2!V:X,3,FALSE),VLOOKUP(B1224,Sheet5!D:H,5,0))</f>
        <v>340020006</v>
      </c>
      <c r="R1224" s="27" t="str">
        <f>IF($E1224=2,INDEX(Sheet2!P:P,MATCH($C1224,Sheet2!$A:$A,0)),INDEX(Sheet2!$AB:$AB,MATCH($N1224,Sheet2!$AA:$AA,0)))</f>
        <v>攻击强化</v>
      </c>
      <c r="S1224" s="27" t="str">
        <f>IF($E1224=2,INDEX(Sheet2!Q:Q,MATCH($C1224,Sheet2!$A:$A,0)),IF(OR(N1224=3,N1224=8,N1224=13,,N1224=38),INDEX(Sheet2!$AC:$AC,MATCH($N1224,Sheet2!$AA:$AA,0))&amp;O1224,INDEX(Sheet2!$AC:$AC,MATCH($N1224,Sheet2!$AA:$AA,0))&amp;(O1224/10)&amp;"%"))</f>
        <v>觉醒后基础攻击力增加100</v>
      </c>
      <c r="T1224" s="3" t="str">
        <f>INDEX(Sheet6!G:G,MATCH(B1224,Sheet6!A:A,0))</f>
        <v>1210007,8|1430001,3</v>
      </c>
      <c r="U1224" s="3">
        <v>1120001</v>
      </c>
      <c r="V1224" s="3">
        <f>INDEX(Sheet6!H:H,MATCH(B1224,Sheet6!A:A,0))</f>
        <v>26000</v>
      </c>
      <c r="W1224" s="23">
        <v>0</v>
      </c>
      <c r="X1224" s="3" t="s">
        <v>1309</v>
      </c>
      <c r="Y1224" s="23">
        <v>1120001</v>
      </c>
      <c r="Z1224" s="23">
        <v>130000</v>
      </c>
      <c r="AA1224" s="27" t="str">
        <f>IF($E1224=2,INDEX(Sheet2!Q:Q,MATCH($C1224,Sheet2!$A:$A,0)),IF(OR(N1224=3,N1224=8,N1224=13,,N1224=38),INDEX(Sheet2!$AC:$AC,MATCH($N1224,Sheet2!$AA:$AA,0))&amp;O1224,INDEX(Sheet2!$AC:$AC,MATCH($N1224,Sheet2!$AA:$AA,0))&amp;(O1224/10)&amp;"%"))</f>
        <v>觉醒后基础攻击力增加100</v>
      </c>
    </row>
    <row r="1225" spans="1:27">
      <c r="A1225" s="23" t="s">
        <v>53</v>
      </c>
      <c r="B1225" s="23">
        <f t="shared" si="70"/>
        <v>4816</v>
      </c>
      <c r="C1225" s="3">
        <v>48</v>
      </c>
      <c r="D1225" s="3">
        <v>16</v>
      </c>
      <c r="E1225" s="3">
        <f t="shared" si="68"/>
        <v>1</v>
      </c>
      <c r="F1225" s="3">
        <f>IF(AND($D1225=1,$E1225=1),VLOOKUP($C1225,Sheet2!$A:$J,3,0),IF($E1225=2,INDEX(Sheet2!G:G,MATCH($C1225,Sheet2!$A:$A,0)+1),F1224))</f>
        <v>4801</v>
      </c>
      <c r="G1225" s="3">
        <f>IF(AND($D1225=1,$E1225=1),VLOOKUP($C1225,Sheet2!$A:$J,4,0),IF($E1225=2,INDEX(Sheet2!H:H,MATCH($C1225,Sheet2!$A:$A,0)+1),G1224))</f>
        <v>4805</v>
      </c>
      <c r="H1225" s="3">
        <f>IF(AND($D1225=1,$E1225=1),VLOOKUP($C1225,Sheet2!$A:$J,5,0),IF($E1225=2,INDEX(Sheet2!I:I,MATCH($C1225,Sheet2!$A:$A,0)+1),H1224))</f>
        <v>4806</v>
      </c>
      <c r="I1225" s="3">
        <f>IF(AND($D1225=1,$E1225=1),VLOOKUP($C1225,Sheet2!$A:$J,6,0),IF($E1225=2,INDEX(Sheet2!J:J,MATCH($C1225,Sheet2!$A:$A,0)+1),I1224))</f>
        <v>4804</v>
      </c>
      <c r="K1225" s="31">
        <v>0</v>
      </c>
      <c r="L1225" s="31">
        <v>0</v>
      </c>
      <c r="M1225" s="31">
        <v>0</v>
      </c>
      <c r="N1225" s="27">
        <f>VLOOKUP(B1225,Sheet5!$D:$G,3,0)</f>
        <v>3</v>
      </c>
      <c r="O1225" s="27">
        <f>VLOOKUP(B1225,Sheet5!$D:$G,4,0)</f>
        <v>600</v>
      </c>
      <c r="P1225" s="27" t="s">
        <v>55</v>
      </c>
      <c r="Q1225" s="27">
        <f>IFERROR(VLOOKUP(R1225,Sheet2!V:X,3,FALSE),VLOOKUP(B1225,Sheet5!D:H,5,0))</f>
        <v>340020009</v>
      </c>
      <c r="R1225" s="27" t="str">
        <f>IF(E1225=2,INDEX(Sheet2!P:P,MATCH(C1225,Sheet2!A:A,0)),INDEX(Sheet2!AB:AB,MATCH(N1225,Sheet2!AA:AA,0)))</f>
        <v>生命强化</v>
      </c>
      <c r="S1225" s="27" t="str">
        <f>IF($E1225=2,INDEX(Sheet2!Q:Q,MATCH($C1225,Sheet2!$A:$A,0)),IF(OR(N1225=3,N1225=8,N1225=13,,N1225=38),INDEX(Sheet2!$AC:$AC,MATCH($N1225,Sheet2!$AA:$AA,0))&amp;O1225,INDEX(Sheet2!$AC:$AC,MATCH($N1225,Sheet2!$AA:$AA,0))&amp;(O1225/10)&amp;"%"))</f>
        <v>觉醒后基础生命上限增加600</v>
      </c>
      <c r="T1225" s="3" t="str">
        <f>INDEX(Sheet6!G:G,MATCH(B1225,Sheet6!A:A,0))</f>
        <v>1210007,12|1430001,6</v>
      </c>
      <c r="U1225" s="3">
        <v>1120001</v>
      </c>
      <c r="V1225" s="3">
        <f>INDEX(Sheet6!H:H,MATCH(B1225,Sheet6!A:A,0))</f>
        <v>30000</v>
      </c>
      <c r="W1225" s="23">
        <v>0</v>
      </c>
      <c r="X1225" s="3" t="s">
        <v>1310</v>
      </c>
      <c r="Y1225" s="23">
        <v>1120001</v>
      </c>
      <c r="Z1225" s="23">
        <v>150000</v>
      </c>
      <c r="AA1225" s="27" t="str">
        <f>IF($E1225=2,INDEX(Sheet2!Q:Q,MATCH($C1225,Sheet2!$A:$A,0)),IF(OR(N1225=3,N1225=8,N1225=13,,N1225=38),INDEX(Sheet2!$AC:$AC,MATCH($N1225,Sheet2!$AA:$AA,0))&amp;O1225,INDEX(Sheet2!$AC:$AC,MATCH($N1225,Sheet2!$AA:$AA,0))&amp;(O1225/10)&amp;"%"))</f>
        <v>觉醒后基础生命上限增加600</v>
      </c>
    </row>
    <row r="1226" spans="1:27">
      <c r="A1226" s="23" t="s">
        <v>53</v>
      </c>
      <c r="B1226" s="23">
        <f t="shared" si="70"/>
        <v>4817</v>
      </c>
      <c r="C1226" s="3">
        <v>48</v>
      </c>
      <c r="D1226" s="3">
        <v>17</v>
      </c>
      <c r="E1226" s="3">
        <f t="shared" si="68"/>
        <v>1</v>
      </c>
      <c r="F1226" s="3">
        <f>IF(AND($D1226=1,$E1226=1),VLOOKUP($C1226,Sheet2!$A:$J,3,0),IF($E1226=2,INDEX(Sheet2!G:G,MATCH($C1226,Sheet2!$A:$A,0)+1),F1225))</f>
        <v>4801</v>
      </c>
      <c r="G1226" s="3">
        <f>IF(AND($D1226=1,$E1226=1),VLOOKUP($C1226,Sheet2!$A:$J,4,0),IF($E1226=2,INDEX(Sheet2!H:H,MATCH($C1226,Sheet2!$A:$A,0)+1),G1225))</f>
        <v>4805</v>
      </c>
      <c r="H1226" s="3">
        <f>IF(AND($D1226=1,$E1226=1),VLOOKUP($C1226,Sheet2!$A:$J,5,0),IF($E1226=2,INDEX(Sheet2!I:I,MATCH($C1226,Sheet2!$A:$A,0)+1),H1225))</f>
        <v>4806</v>
      </c>
      <c r="I1226" s="3">
        <f>IF(AND($D1226=1,$E1226=1),VLOOKUP($C1226,Sheet2!$A:$J,6,0),IF($E1226=2,INDEX(Sheet2!J:J,MATCH($C1226,Sheet2!$A:$A,0)+1),I1225))</f>
        <v>4804</v>
      </c>
      <c r="K1226" s="31">
        <v>0</v>
      </c>
      <c r="L1226" s="31">
        <v>0</v>
      </c>
      <c r="M1226" s="31">
        <v>0</v>
      </c>
      <c r="N1226" s="27">
        <f>VLOOKUP(B1226,Sheet5!$D:$G,3,0)</f>
        <v>3</v>
      </c>
      <c r="O1226" s="27">
        <f>VLOOKUP(B1226,Sheet5!$D:$G,4,0)</f>
        <v>600</v>
      </c>
      <c r="P1226" s="27" t="s">
        <v>56</v>
      </c>
      <c r="Q1226" s="27">
        <f>IFERROR(VLOOKUP(R1226,Sheet2!V:X,3,FALSE),VLOOKUP(B1226,Sheet5!D:H,5,0))</f>
        <v>340020009</v>
      </c>
      <c r="R1226" s="27" t="str">
        <f>IF(E1226=2,INDEX(Sheet2!P:P,MATCH(C1226,Sheet2!A:A,0)),INDEX(Sheet2!AB:AB,MATCH(N1226,Sheet2!AA:AA,0)))</f>
        <v>生命强化</v>
      </c>
      <c r="S1226" s="27" t="str">
        <f>IF($E1226=2,INDEX(Sheet2!Q:Q,MATCH($C1226,Sheet2!$A:$A,0)),IF(OR(N1226=3,N1226=8,N1226=13,,N1226=38),INDEX(Sheet2!$AC:$AC,MATCH($N1226,Sheet2!$AA:$AA,0))&amp;O1226,INDEX(Sheet2!$AC:$AC,MATCH($N1226,Sheet2!$AA:$AA,0))&amp;(O1226/10)&amp;"%"))</f>
        <v>觉醒后基础生命上限增加600</v>
      </c>
      <c r="T1226" s="3" t="str">
        <f>INDEX(Sheet6!G:G,MATCH(B1226,Sheet6!A:A,0))</f>
        <v>1210007,16|1430001,9</v>
      </c>
      <c r="U1226" s="3">
        <v>1120001</v>
      </c>
      <c r="V1226" s="3">
        <f>INDEX(Sheet6!H:H,MATCH(B1226,Sheet6!A:A,0))</f>
        <v>45000</v>
      </c>
      <c r="W1226" s="23">
        <v>0</v>
      </c>
      <c r="X1226" s="3" t="s">
        <v>1311</v>
      </c>
      <c r="Y1226" s="23">
        <v>1120001</v>
      </c>
      <c r="Z1226" s="23">
        <v>225000</v>
      </c>
      <c r="AA1226" s="27" t="str">
        <f>IF($E1226=2,INDEX(Sheet2!Q:Q,MATCH($C1226,Sheet2!$A:$A,0)),IF(OR(N1226=3,N1226=8,N1226=13,,N1226=38),INDEX(Sheet2!$AC:$AC,MATCH($N1226,Sheet2!$AA:$AA,0))&amp;O1226,INDEX(Sheet2!$AC:$AC,MATCH($N1226,Sheet2!$AA:$AA,0))&amp;(O1226/10)&amp;"%"))</f>
        <v>觉醒后基础生命上限增加600</v>
      </c>
    </row>
    <row r="1227" spans="1:27">
      <c r="A1227" s="23" t="s">
        <v>53</v>
      </c>
      <c r="B1227" s="23">
        <f t="shared" si="70"/>
        <v>4818</v>
      </c>
      <c r="C1227" s="3">
        <v>48</v>
      </c>
      <c r="D1227" s="3">
        <v>18</v>
      </c>
      <c r="E1227" s="3">
        <f t="shared" si="68"/>
        <v>1</v>
      </c>
      <c r="F1227" s="3">
        <f>IF(AND($D1227=1,$E1227=1),VLOOKUP($C1227,Sheet2!$A:$J,3,0),IF($E1227=2,INDEX(Sheet2!G:G,MATCH($C1227,Sheet2!$A:$A,0)+1),F1226))</f>
        <v>4801</v>
      </c>
      <c r="G1227" s="3">
        <f>IF(AND($D1227=1,$E1227=1),VLOOKUP($C1227,Sheet2!$A:$J,4,0),IF($E1227=2,INDEX(Sheet2!H:H,MATCH($C1227,Sheet2!$A:$A,0)+1),G1226))</f>
        <v>4805</v>
      </c>
      <c r="H1227" s="3">
        <f>IF(AND($D1227=1,$E1227=1),VLOOKUP($C1227,Sheet2!$A:$J,5,0),IF($E1227=2,INDEX(Sheet2!I:I,MATCH($C1227,Sheet2!$A:$A,0)+1),H1226))</f>
        <v>4806</v>
      </c>
      <c r="I1227" s="3">
        <f>IF(AND($D1227=1,$E1227=1),VLOOKUP($C1227,Sheet2!$A:$J,6,0),IF($E1227=2,INDEX(Sheet2!J:J,MATCH($C1227,Sheet2!$A:$A,0)+1),I1226))</f>
        <v>4804</v>
      </c>
      <c r="K1227" s="31">
        <v>0</v>
      </c>
      <c r="L1227" s="31">
        <v>0</v>
      </c>
      <c r="M1227" s="31">
        <v>0</v>
      </c>
      <c r="N1227" s="27">
        <f>VLOOKUP(B1227,Sheet5!$D:$G,3,0)</f>
        <v>13</v>
      </c>
      <c r="O1227" s="27">
        <f>VLOOKUP(B1227,Sheet5!$D:$G,4,0)</f>
        <v>130</v>
      </c>
      <c r="P1227" s="27" t="s">
        <v>57</v>
      </c>
      <c r="Q1227" s="27">
        <f>IFERROR(VLOOKUP(R1227,Sheet2!V:X,3,FALSE),VLOOKUP(B1227,Sheet5!D:H,5,0))</f>
        <v>340020004</v>
      </c>
      <c r="R1227" s="27" t="str">
        <f>IF(E1227=2,INDEX(Sheet2!P:P,MATCH(C1227,Sheet2!A:A,0)),INDEX(Sheet2!AB:AB,MATCH(N1227,Sheet2!AA:AA,0)))</f>
        <v>防御强化</v>
      </c>
      <c r="S1227" s="27" t="str">
        <f>IF($E1227=2,INDEX(Sheet2!Q:Q,MATCH($C1227,Sheet2!$A:$A,0)),IF(OR(N1227=3,N1227=8,N1227=13,,N1227=38),INDEX(Sheet2!$AC:$AC,MATCH($N1227,Sheet2!$AA:$AA,0))&amp;O1227,INDEX(Sheet2!$AC:$AC,MATCH($N1227,Sheet2!$AA:$AA,0))&amp;(O1227/10)&amp;"%"))</f>
        <v>觉醒后基础防御力增加130</v>
      </c>
      <c r="T1227" s="3" t="str">
        <f>INDEX(Sheet6!G:G,MATCH(B1227,Sheet6!A:A,0))</f>
        <v>1210007,20|1430001,12</v>
      </c>
      <c r="U1227" s="3">
        <v>1120001</v>
      </c>
      <c r="V1227" s="3">
        <f>INDEX(Sheet6!H:H,MATCH(B1227,Sheet6!A:A,0))</f>
        <v>67400</v>
      </c>
      <c r="W1227" s="23">
        <v>0</v>
      </c>
      <c r="X1227" s="3" t="s">
        <v>1312</v>
      </c>
      <c r="Y1227" s="23">
        <v>1120001</v>
      </c>
      <c r="Z1227" s="23">
        <v>337000</v>
      </c>
      <c r="AA1227" s="27" t="str">
        <f>IF($E1227=2,INDEX(Sheet2!Q:Q,MATCH($C1227,Sheet2!$A:$A,0)),IF(OR(N1227=3,N1227=8,N1227=13,,N1227=38),INDEX(Sheet2!$AC:$AC,MATCH($N1227,Sheet2!$AA:$AA,0))&amp;O1227,INDEX(Sheet2!$AC:$AC,MATCH($N1227,Sheet2!$AA:$AA,0))&amp;(O1227/10)&amp;"%"))</f>
        <v>觉醒后基础防御力增加130</v>
      </c>
    </row>
    <row r="1228" spans="1:27">
      <c r="A1228" s="23" t="s">
        <v>53</v>
      </c>
      <c r="B1228" s="23">
        <f t="shared" si="70"/>
        <v>4819</v>
      </c>
      <c r="C1228" s="3">
        <v>48</v>
      </c>
      <c r="D1228" s="3">
        <v>19</v>
      </c>
      <c r="E1228" s="3">
        <f t="shared" si="68"/>
        <v>1</v>
      </c>
      <c r="F1228" s="3">
        <f>IF(AND($D1228=1,$E1228=1),VLOOKUP($C1228,Sheet2!$A:$J,3,0),IF($E1228=2,INDEX(Sheet2!G:G,MATCH($C1228,Sheet2!$A:$A,0)+1),F1227))</f>
        <v>4801</v>
      </c>
      <c r="G1228" s="3">
        <f>IF(AND($D1228=1,$E1228=1),VLOOKUP($C1228,Sheet2!$A:$J,4,0),IF($E1228=2,INDEX(Sheet2!H:H,MATCH($C1228,Sheet2!$A:$A,0)+1),G1227))</f>
        <v>4805</v>
      </c>
      <c r="H1228" s="3">
        <f>IF(AND($D1228=1,$E1228=1),VLOOKUP($C1228,Sheet2!$A:$J,5,0),IF($E1228=2,INDEX(Sheet2!I:I,MATCH($C1228,Sheet2!$A:$A,0)+1),H1227))</f>
        <v>4806</v>
      </c>
      <c r="I1228" s="3">
        <f>IF(AND($D1228=1,$E1228=1),VLOOKUP($C1228,Sheet2!$A:$J,6,0),IF($E1228=2,INDEX(Sheet2!J:J,MATCH($C1228,Sheet2!$A:$A,0)+1),I1227))</f>
        <v>4804</v>
      </c>
      <c r="K1228" s="31">
        <v>0</v>
      </c>
      <c r="L1228" s="31">
        <v>0</v>
      </c>
      <c r="M1228" s="31">
        <v>0</v>
      </c>
      <c r="N1228" s="27">
        <f>VLOOKUP(B1228,Sheet5!$D:$G,3,0)</f>
        <v>3</v>
      </c>
      <c r="O1228" s="27">
        <f>VLOOKUP(B1228,Sheet5!$D:$G,4,0)</f>
        <v>1200</v>
      </c>
      <c r="P1228" s="27" t="s">
        <v>58</v>
      </c>
      <c r="Q1228" s="27">
        <f>IFERROR(VLOOKUP(R1228,Sheet2!V:X,3,FALSE),VLOOKUP(B1228,Sheet5!D:H,5,0))</f>
        <v>340020010</v>
      </c>
      <c r="R1228" s="27" t="str">
        <f>IF(E1228=2,INDEX(Sheet2!P:P,MATCH(C1228,Sheet2!A:A,0)),INDEX(Sheet2!AB:AB,MATCH(N1228,Sheet2!AA:AA,0)))</f>
        <v>生命强化</v>
      </c>
      <c r="S1228" s="27" t="str">
        <f>IF($E1228=2,INDEX(Sheet2!Q:Q,MATCH($C1228,Sheet2!$A:$A,0)),IF(OR(N1228=3,N1228=8,N1228=13,,N1228=38),INDEX(Sheet2!$AC:$AC,MATCH($N1228,Sheet2!$AA:$AA,0))&amp;O1228,INDEX(Sheet2!$AC:$AC,MATCH($N1228,Sheet2!$AA:$AA,0))&amp;(O1228/10)&amp;"%"))</f>
        <v>觉醒后基础生命上限增加1200</v>
      </c>
      <c r="T1228" s="3" t="str">
        <f>INDEX(Sheet6!G:G,MATCH(B1228,Sheet6!A:A,0))</f>
        <v>1210007,24|1430001,15</v>
      </c>
      <c r="U1228" s="3">
        <v>1120001</v>
      </c>
      <c r="V1228" s="3">
        <f>INDEX(Sheet6!H:H,MATCH(B1228,Sheet6!A:A,0))</f>
        <v>94200</v>
      </c>
      <c r="W1228" s="23">
        <v>0</v>
      </c>
      <c r="X1228" s="3" t="s">
        <v>1313</v>
      </c>
      <c r="Y1228" s="23">
        <v>1120001</v>
      </c>
      <c r="Z1228" s="23">
        <v>471000</v>
      </c>
      <c r="AA1228" s="27" t="str">
        <f>IF($E1228=2,INDEX(Sheet2!Q:Q,MATCH($C1228,Sheet2!$A:$A,0)),IF(OR(N1228=3,N1228=8,N1228=13,,N1228=38),INDEX(Sheet2!$AC:$AC,MATCH($N1228,Sheet2!$AA:$AA,0))&amp;O1228,INDEX(Sheet2!$AC:$AC,MATCH($N1228,Sheet2!$AA:$AA,0))&amp;(O1228/10)&amp;"%"))</f>
        <v>觉醒后基础生命上限增加1200</v>
      </c>
    </row>
    <row r="1229" spans="1:27">
      <c r="A1229" s="23" t="s">
        <v>53</v>
      </c>
      <c r="B1229" s="23">
        <f t="shared" si="70"/>
        <v>4820</v>
      </c>
      <c r="C1229" s="3">
        <v>48</v>
      </c>
      <c r="D1229" s="3">
        <v>20</v>
      </c>
      <c r="E1229" s="3">
        <f t="shared" si="68"/>
        <v>1</v>
      </c>
      <c r="F1229" s="3">
        <f>IF(AND($D1229=1,$E1229=1),VLOOKUP($C1229,Sheet2!$A:$J,3,0),IF($E1229=2,INDEX(Sheet2!G:G,MATCH($C1229,Sheet2!$A:$A,0)+1),F1228))</f>
        <v>4801</v>
      </c>
      <c r="G1229" s="3">
        <f>IF(AND($D1229=1,$E1229=1),VLOOKUP($C1229,Sheet2!$A:$J,4,0),IF($E1229=2,INDEX(Sheet2!H:H,MATCH($C1229,Sheet2!$A:$A,0)+1),G1228))</f>
        <v>4805</v>
      </c>
      <c r="H1229" s="3">
        <f>IF(AND($D1229=1,$E1229=1),VLOOKUP($C1229,Sheet2!$A:$J,5,0),IF($E1229=2,INDEX(Sheet2!I:I,MATCH($C1229,Sheet2!$A:$A,0)+1),H1228))</f>
        <v>4806</v>
      </c>
      <c r="I1229" s="3">
        <f>IF(AND($D1229=1,$E1229=1),VLOOKUP($C1229,Sheet2!$A:$J,6,0),IF($E1229=2,INDEX(Sheet2!J:J,MATCH($C1229,Sheet2!$A:$A,0)+1),I1228))</f>
        <v>4804</v>
      </c>
      <c r="K1229" s="31">
        <v>0</v>
      </c>
      <c r="L1229" s="31">
        <v>0</v>
      </c>
      <c r="M1229" s="31">
        <v>0</v>
      </c>
      <c r="N1229" s="27">
        <f>VLOOKUP(B1229,Sheet5!$D:$G,3,0)</f>
        <v>8</v>
      </c>
      <c r="O1229" s="27">
        <f>VLOOKUP(B1229,Sheet5!$D:$G,4,0)</f>
        <v>200</v>
      </c>
      <c r="P1229" s="27" t="s">
        <v>59</v>
      </c>
      <c r="Q1229" s="27">
        <f>IFERROR(VLOOKUP(R1229,Sheet2!V:X,3,FALSE),VLOOKUP(B1229,Sheet5!D:H,5,0))</f>
        <v>340020007</v>
      </c>
      <c r="R1229" s="27" t="str">
        <f>IF(E1229=2,INDEX(Sheet2!P:P,MATCH(C1229,Sheet2!A:A,0)),INDEX(Sheet2!AB:AB,MATCH(N1229,Sheet2!AA:AA,0)))</f>
        <v>攻击强化</v>
      </c>
      <c r="S1229" s="27" t="str">
        <f>IF($E1229=2,INDEX(Sheet2!Q:Q,MATCH($C1229,Sheet2!$A:$A,0)),IF(OR(N1229=3,N1229=8,N1229=13,,N1229=38),INDEX(Sheet2!$AC:$AC,MATCH($N1229,Sheet2!$AA:$AA,0))&amp;O1229,INDEX(Sheet2!$AC:$AC,MATCH($N1229,Sheet2!$AA:$AA,0))&amp;(O1229/10)&amp;"%"))</f>
        <v>觉醒后基础攻击力增加200</v>
      </c>
      <c r="T1229" s="3" t="str">
        <f>INDEX(Sheet6!G:G,MATCH(B1229,Sheet6!A:A,0))</f>
        <v>1210007,32|1430001,18</v>
      </c>
      <c r="U1229" s="3">
        <v>1120001</v>
      </c>
      <c r="V1229" s="3">
        <f>INDEX(Sheet6!H:H,MATCH(B1229,Sheet6!A:A,0))</f>
        <v>129000</v>
      </c>
      <c r="W1229" s="23">
        <v>0</v>
      </c>
      <c r="X1229" s="3" t="s">
        <v>1314</v>
      </c>
      <c r="Y1229" s="23">
        <v>1120001</v>
      </c>
      <c r="Z1229" s="23">
        <v>645000</v>
      </c>
      <c r="AA1229" s="27" t="str">
        <f>IF($E1229=2,INDEX(Sheet2!Q:Q,MATCH($C1229,Sheet2!$A:$A,0)),IF(OR(N1229=3,N1229=8,N1229=13,,N1229=38),INDEX(Sheet2!$AC:$AC,MATCH($N1229,Sheet2!$AA:$AA,0))&amp;O1229,INDEX(Sheet2!$AC:$AC,MATCH($N1229,Sheet2!$AA:$AA,0))&amp;(O1229/10)&amp;"%"))</f>
        <v>觉醒后基础攻击力增加200</v>
      </c>
    </row>
    <row r="1230" spans="1:27">
      <c r="A1230" s="23" t="s">
        <v>53</v>
      </c>
      <c r="B1230" s="23">
        <f t="shared" si="70"/>
        <v>4821</v>
      </c>
      <c r="C1230" s="3">
        <v>48</v>
      </c>
      <c r="D1230" s="3">
        <v>21</v>
      </c>
      <c r="E1230" s="3">
        <f t="shared" si="68"/>
        <v>2</v>
      </c>
      <c r="F1230" s="3">
        <f>IF(AND($D1230=1,$E1230=1),VLOOKUP($C1230,Sheet2!$A:$J,3,0),IF($E1230=2,INDEX(Sheet2!G:G,MATCH($C1230,Sheet2!$A:$A,0)+2),F1229))</f>
        <v>4801</v>
      </c>
      <c r="G1230" s="3">
        <f>IF(AND($D1230=1,$E1230=1),VLOOKUP($C1230,Sheet2!$A:$J,4,0),IF($E1230=2,INDEX(Sheet2!H:H,MATCH($C1230,Sheet2!$A:$A,0)+2),G1229))</f>
        <v>4805</v>
      </c>
      <c r="H1230" s="3">
        <f>IF(AND($D1230=1,$E1230=1),VLOOKUP($C1230,Sheet2!$A:$J,5,0),IF($E1230=2,INDEX(Sheet2!I:I,MATCH($C1230,Sheet2!$A:$A,0)+2),H1229))</f>
        <v>4807</v>
      </c>
      <c r="I1230" s="3">
        <f>IF(AND($D1230=1,$E1230=1),VLOOKUP($C1230,Sheet2!$A:$J,6,0),IF($E1230=2,INDEX(Sheet2!J:J,MATCH($C1230,Sheet2!$A:$A,0)+2),I1229))</f>
        <v>4804</v>
      </c>
      <c r="K1230" s="31">
        <v>0</v>
      </c>
      <c r="L1230" s="31">
        <v>0</v>
      </c>
      <c r="M1230" s="31">
        <v>0</v>
      </c>
      <c r="N1230" s="27">
        <f>VLOOKUP(B1230,Sheet5!$D:$G,3,0)</f>
        <v>0</v>
      </c>
      <c r="O1230" s="27">
        <f>VLOOKUP(B1230,Sheet5!$D:$G,4,0)</f>
        <v>0</v>
      </c>
      <c r="P1230" s="27" t="s">
        <v>60</v>
      </c>
      <c r="Q1230" s="27">
        <f>IFERROR(VLOOKUP(R1230,Sheet2!V:X,3,FALSE),VLOOKUP(B1230,Sheet5!D:H,5,0))</f>
        <v>311004804</v>
      </c>
      <c r="R1230" s="27" t="str">
        <f>IF(E1230=2,INDEX(Sheet2!P:P,MATCH(C1230,Sheet2!A:A,0)+2),INDEX(Sheet2!AB:AB,MATCH(N1230,Sheet2!AA:AA,0)))</f>
        <v>重闪斩</v>
      </c>
      <c r="S1230" s="27" t="s">
        <v>2389</v>
      </c>
      <c r="T1230" s="3" t="str">
        <f>INDEX(Sheet6!G:G,MATCH(B1230,Sheet6!A:A,0))</f>
        <v>1431048,3</v>
      </c>
      <c r="U1230" s="3">
        <v>1120001</v>
      </c>
      <c r="V1230" s="3">
        <f>INDEX(Sheet6!H:H,MATCH(B1230,Sheet6!A:A,0))</f>
        <v>174000</v>
      </c>
      <c r="W1230" s="23">
        <v>0</v>
      </c>
      <c r="X1230" s="3" t="s">
        <v>1315</v>
      </c>
      <c r="Y1230" s="23">
        <v>1120001</v>
      </c>
      <c r="Z1230" s="23">
        <v>870000</v>
      </c>
      <c r="AA1230" s="27" t="str">
        <f>IF($E1230=2,INDEX(Sheet2!Q:Q,MATCH($C1230,Sheet2!$A:$A,0)+2),IF(OR(N1230=3,N1230=8,N1230=13,,N1230=38),INDEX(Sheet2!$AC:$AC,MATCH($N1230,Sheet2!$AA:$AA,0))&amp;O1230,INDEX(Sheet2!$AC:$AC,MATCH($N1230,Sheet2!$AA:$AA,0))&amp;(O1230/10)&amp;"%"))</f>
        <v>将力量集中于一点所发出的突刺剑技，对1名敌人造成攻击力&lt;color=#e56000&gt;125%&lt;/color&gt;的伤害，并且每层&lt;color=#f2b600&gt;蓄力&lt;/color&gt;效果使该次伤害提升&lt;color=#e56000&gt;85%&lt;/color&gt;，使用后&lt;color=#f2b600&gt;蓄力&lt;/color&gt;清空</v>
      </c>
    </row>
    <row r="1231" spans="1:27">
      <c r="A1231" s="23" t="s">
        <v>53</v>
      </c>
      <c r="B1231" s="23">
        <f t="shared" si="70"/>
        <v>4822</v>
      </c>
      <c r="C1231" s="3">
        <v>48</v>
      </c>
      <c r="D1231" s="3">
        <v>22</v>
      </c>
      <c r="E1231" s="3">
        <f t="shared" si="68"/>
        <v>1</v>
      </c>
      <c r="F1231" s="3">
        <f>IF(AND($D1231=1,$E1231=1),VLOOKUP($C1231,Sheet2!$A:$J,3,0),IF($E1231=2,INDEX(Sheet2!G:G,MATCH($C1231,Sheet2!$A:$A,0)+2),F1230))</f>
        <v>4801</v>
      </c>
      <c r="G1231" s="3">
        <f>IF(AND($D1231=1,$E1231=1),VLOOKUP($C1231,Sheet2!$A:$J,4,0),IF($E1231=2,INDEX(Sheet2!H:H,MATCH($C1231,Sheet2!$A:$A,0)+2),G1230))</f>
        <v>4805</v>
      </c>
      <c r="H1231" s="3">
        <f>IF(AND($D1231=1,$E1231=1),VLOOKUP($C1231,Sheet2!$A:$J,5,0),IF($E1231=2,INDEX(Sheet2!I:I,MATCH($C1231,Sheet2!$A:$A,0)+2),H1230))</f>
        <v>4807</v>
      </c>
      <c r="I1231" s="3">
        <f>IF(AND($D1231=1,$E1231=1),VLOOKUP($C1231,Sheet2!$A:$J,6,0),IF($E1231=2,INDEX(Sheet2!J:J,MATCH($C1231,Sheet2!$A:$A,0)+2),I1230))</f>
        <v>4804</v>
      </c>
      <c r="K1231" s="31">
        <v>0</v>
      </c>
      <c r="L1231" s="31">
        <v>0</v>
      </c>
      <c r="M1231" s="31">
        <v>0</v>
      </c>
      <c r="N1231" s="27">
        <f>VLOOKUP(B1231,Sheet5!$D:$G,3,0)</f>
        <v>8</v>
      </c>
      <c r="O1231" s="27">
        <f>VLOOKUP(B1231,Sheet5!$D:$G,4,0)</f>
        <v>100</v>
      </c>
      <c r="P1231" s="27" t="s">
        <v>54</v>
      </c>
      <c r="Q1231" s="27">
        <f>IFERROR(VLOOKUP(R1231,Sheet2!V:X,3,FALSE),VLOOKUP(B1231,Sheet5!D:H,5,0))</f>
        <v>340020006</v>
      </c>
      <c r="R1231" s="27" t="str">
        <f>IF($E1231=2,INDEX(Sheet2!P:P,MATCH($C1231,Sheet2!$A:$A,0)),INDEX(Sheet2!$AB:$AB,MATCH($N1231,Sheet2!$AA:$AA,0)))</f>
        <v>攻击强化</v>
      </c>
      <c r="S1231" s="27" t="str">
        <f>IF($E1231=2,INDEX(Sheet2!Q:Q,MATCH($C1231,Sheet2!$A:$A,0)),IF(OR(N1231=3,N1231=8,N1231=13,,N1231=38),INDEX(Sheet2!$AC:$AC,MATCH($N1231,Sheet2!$AA:$AA,0))&amp;O1231,INDEX(Sheet2!$AC:$AC,MATCH($N1231,Sheet2!$AA:$AA,0))&amp;(O1231/10)&amp;"%"))</f>
        <v>觉醒后基础攻击力增加100</v>
      </c>
      <c r="T1231" s="3" t="str">
        <f>INDEX(Sheet6!G:G,MATCH(B1231,Sheet6!A:A,0))</f>
        <v>1210007,10|1430001,9</v>
      </c>
      <c r="U1231" s="3">
        <v>1120001</v>
      </c>
      <c r="V1231" s="3">
        <f>INDEX(Sheet6!H:H,MATCH(B1231,Sheet6!A:A,0))</f>
        <v>32500</v>
      </c>
      <c r="W1231" s="23">
        <v>0</v>
      </c>
      <c r="X1231" s="3" t="s">
        <v>1309</v>
      </c>
      <c r="Y1231" s="23">
        <v>1120001</v>
      </c>
      <c r="Z1231" s="23">
        <v>130000</v>
      </c>
      <c r="AA1231" s="27" t="str">
        <f>IF($E1231=2,INDEX(Sheet2!Q:Q,MATCH($C1231,Sheet2!$A:$A,0)),IF(OR(N1231=3,N1231=8,N1231=13,,N1231=38),INDEX(Sheet2!$AC:$AC,MATCH($N1231,Sheet2!$AA:$AA,0))&amp;O1231,INDEX(Sheet2!$AC:$AC,MATCH($N1231,Sheet2!$AA:$AA,0))&amp;(O1231/10)&amp;"%"))</f>
        <v>觉醒后基础攻击力增加100</v>
      </c>
    </row>
    <row r="1232" spans="1:27">
      <c r="A1232" s="23" t="s">
        <v>53</v>
      </c>
      <c r="B1232" s="23">
        <f t="shared" si="70"/>
        <v>4823</v>
      </c>
      <c r="C1232" s="3">
        <v>48</v>
      </c>
      <c r="D1232" s="3">
        <v>23</v>
      </c>
      <c r="E1232" s="3">
        <f t="shared" si="68"/>
        <v>1</v>
      </c>
      <c r="F1232" s="3">
        <f>IF(AND($D1232=1,$E1232=1),VLOOKUP($C1232,Sheet2!$A:$J,3,0),IF($E1232=2,INDEX(Sheet2!G:G,MATCH($C1232,Sheet2!$A:$A,0)+2),F1231))</f>
        <v>4801</v>
      </c>
      <c r="G1232" s="3">
        <f>IF(AND($D1232=1,$E1232=1),VLOOKUP($C1232,Sheet2!$A:$J,4,0),IF($E1232=2,INDEX(Sheet2!H:H,MATCH($C1232,Sheet2!$A:$A,0)+2),G1231))</f>
        <v>4805</v>
      </c>
      <c r="H1232" s="3">
        <f>IF(AND($D1232=1,$E1232=1),VLOOKUP($C1232,Sheet2!$A:$J,5,0),IF($E1232=2,INDEX(Sheet2!I:I,MATCH($C1232,Sheet2!$A:$A,0)+2),H1231))</f>
        <v>4807</v>
      </c>
      <c r="I1232" s="3">
        <f>IF(AND($D1232=1,$E1232=1),VLOOKUP($C1232,Sheet2!$A:$J,6,0),IF($E1232=2,INDEX(Sheet2!J:J,MATCH($C1232,Sheet2!$A:$A,0)+2),I1231))</f>
        <v>4804</v>
      </c>
      <c r="K1232" s="31">
        <v>0</v>
      </c>
      <c r="L1232" s="31">
        <v>0</v>
      </c>
      <c r="M1232" s="31">
        <v>0</v>
      </c>
      <c r="N1232" s="27">
        <f>VLOOKUP(B1232,Sheet5!$D:$G,3,0)</f>
        <v>3</v>
      </c>
      <c r="O1232" s="27">
        <f>VLOOKUP(B1232,Sheet5!$D:$G,4,0)</f>
        <v>600</v>
      </c>
      <c r="P1232" s="27" t="s">
        <v>55</v>
      </c>
      <c r="Q1232" s="27">
        <f>IFERROR(VLOOKUP(R1232,Sheet2!V:X,3,FALSE),VLOOKUP(B1232,Sheet5!D:H,5,0))</f>
        <v>340020009</v>
      </c>
      <c r="R1232" s="27" t="str">
        <f>IF(E1232=2,INDEX(Sheet2!P:P,MATCH(C1232,Sheet2!A:A,0)),INDEX(Sheet2!AB:AB,MATCH(N1232,Sheet2!AA:AA,0)))</f>
        <v>生命强化</v>
      </c>
      <c r="S1232" s="27" t="str">
        <f>IF($E1232=2,INDEX(Sheet2!Q:Q,MATCH($C1232,Sheet2!$A:$A,0)),IF(OR(N1232=3,N1232=8,N1232=13,,N1232=38),INDEX(Sheet2!$AC:$AC,MATCH($N1232,Sheet2!$AA:$AA,0))&amp;O1232,INDEX(Sheet2!$AC:$AC,MATCH($N1232,Sheet2!$AA:$AA,0))&amp;(O1232/10)&amp;"%"))</f>
        <v>觉醒后基础生命上限增加600</v>
      </c>
      <c r="T1232" s="3" t="str">
        <f>INDEX(Sheet6!G:G,MATCH(B1232,Sheet6!A:A,0))</f>
        <v>1210007,15|1430001,18</v>
      </c>
      <c r="U1232" s="3">
        <v>1120001</v>
      </c>
      <c r="V1232" s="3">
        <f>INDEX(Sheet6!H:H,MATCH(B1232,Sheet6!A:A,0))</f>
        <v>37500</v>
      </c>
      <c r="W1232" s="23">
        <v>0</v>
      </c>
      <c r="X1232" s="3" t="s">
        <v>1310</v>
      </c>
      <c r="Y1232" s="23">
        <v>1120001</v>
      </c>
      <c r="Z1232" s="23">
        <v>150000</v>
      </c>
      <c r="AA1232" s="27" t="str">
        <f>IF($E1232=2,INDEX(Sheet2!Q:Q,MATCH($C1232,Sheet2!$A:$A,0)),IF(OR(N1232=3,N1232=8,N1232=13,,N1232=38),INDEX(Sheet2!$AC:$AC,MATCH($N1232,Sheet2!$AA:$AA,0))&amp;O1232,INDEX(Sheet2!$AC:$AC,MATCH($N1232,Sheet2!$AA:$AA,0))&amp;(O1232/10)&amp;"%"))</f>
        <v>觉醒后基础生命上限增加600</v>
      </c>
    </row>
    <row r="1233" spans="1:27">
      <c r="A1233" s="23" t="s">
        <v>53</v>
      </c>
      <c r="B1233" s="23">
        <f t="shared" si="70"/>
        <v>4824</v>
      </c>
      <c r="C1233" s="3">
        <v>48</v>
      </c>
      <c r="D1233" s="3">
        <v>24</v>
      </c>
      <c r="E1233" s="3">
        <f t="shared" si="68"/>
        <v>1</v>
      </c>
      <c r="F1233" s="3">
        <f>IF(AND($D1233=1,$E1233=1),VLOOKUP($C1233,Sheet2!$A:$J,3,0),IF($E1233=2,INDEX(Sheet2!G:G,MATCH($C1233,Sheet2!$A:$A,0)+2),F1232))</f>
        <v>4801</v>
      </c>
      <c r="G1233" s="3">
        <f>IF(AND($D1233=1,$E1233=1),VLOOKUP($C1233,Sheet2!$A:$J,4,0),IF($E1233=2,INDEX(Sheet2!H:H,MATCH($C1233,Sheet2!$A:$A,0)+2),G1232))</f>
        <v>4805</v>
      </c>
      <c r="H1233" s="3">
        <f>IF(AND($D1233=1,$E1233=1),VLOOKUP($C1233,Sheet2!$A:$J,5,0),IF($E1233=2,INDEX(Sheet2!I:I,MATCH($C1233,Sheet2!$A:$A,0)+2),H1232))</f>
        <v>4807</v>
      </c>
      <c r="I1233" s="3">
        <f>IF(AND($D1233=1,$E1233=1),VLOOKUP($C1233,Sheet2!$A:$J,6,0),IF($E1233=2,INDEX(Sheet2!J:J,MATCH($C1233,Sheet2!$A:$A,0)+2),I1232))</f>
        <v>4804</v>
      </c>
      <c r="K1233" s="31">
        <v>0</v>
      </c>
      <c r="L1233" s="31">
        <v>0</v>
      </c>
      <c r="M1233" s="31">
        <v>0</v>
      </c>
      <c r="N1233" s="27">
        <f>VLOOKUP(B1233,Sheet5!$D:$G,3,0)</f>
        <v>8</v>
      </c>
      <c r="O1233" s="27">
        <f>VLOOKUP(B1233,Sheet5!$D:$G,4,0)</f>
        <v>100</v>
      </c>
      <c r="P1233" s="27" t="s">
        <v>56</v>
      </c>
      <c r="Q1233" s="27">
        <f>IFERROR(VLOOKUP(R1233,Sheet2!V:X,3,FALSE),VLOOKUP(B1233,Sheet5!D:H,5,0))</f>
        <v>340020006</v>
      </c>
      <c r="R1233" s="27" t="str">
        <f>IF(E1233=2,INDEX(Sheet2!P:P,MATCH(C1233,Sheet2!A:A,0)),INDEX(Sheet2!AB:AB,MATCH(N1233,Sheet2!AA:AA,0)))</f>
        <v>攻击强化</v>
      </c>
      <c r="S1233" s="27" t="str">
        <f>IF($E1233=2,INDEX(Sheet2!Q:Q,MATCH($C1233,Sheet2!$A:$A,0)),IF(OR(N1233=3,N1233=8,N1233=13,,N1233=38),INDEX(Sheet2!$AC:$AC,MATCH($N1233,Sheet2!$AA:$AA,0))&amp;O1233,INDEX(Sheet2!$AC:$AC,MATCH($N1233,Sheet2!$AA:$AA,0))&amp;(O1233/10)&amp;"%"))</f>
        <v>觉醒后基础攻击力增加100</v>
      </c>
      <c r="T1233" s="3" t="str">
        <f>INDEX(Sheet6!G:G,MATCH(B1233,Sheet6!A:A,0))</f>
        <v>1210007,20|1430001,27</v>
      </c>
      <c r="U1233" s="3">
        <v>1120001</v>
      </c>
      <c r="V1233" s="3">
        <f>INDEX(Sheet6!H:H,MATCH(B1233,Sheet6!A:A,0))</f>
        <v>56250</v>
      </c>
      <c r="W1233" s="23">
        <v>0</v>
      </c>
      <c r="X1233" s="3" t="s">
        <v>1311</v>
      </c>
      <c r="Y1233" s="23">
        <v>1120001</v>
      </c>
      <c r="Z1233" s="23">
        <v>225000</v>
      </c>
      <c r="AA1233" s="27" t="str">
        <f>IF($E1233=2,INDEX(Sheet2!Q:Q,MATCH($C1233,Sheet2!$A:$A,0)),IF(OR(N1233=3,N1233=8,N1233=13,,N1233=38),INDEX(Sheet2!$AC:$AC,MATCH($N1233,Sheet2!$AA:$AA,0))&amp;O1233,INDEX(Sheet2!$AC:$AC,MATCH($N1233,Sheet2!$AA:$AA,0))&amp;(O1233/10)&amp;"%"))</f>
        <v>觉醒后基础攻击力增加100</v>
      </c>
    </row>
    <row r="1234" spans="1:27">
      <c r="A1234" s="23" t="s">
        <v>53</v>
      </c>
      <c r="B1234" s="23">
        <f t="shared" si="70"/>
        <v>4825</v>
      </c>
      <c r="C1234" s="3">
        <v>48</v>
      </c>
      <c r="D1234" s="3">
        <v>25</v>
      </c>
      <c r="E1234" s="3">
        <f t="shared" si="68"/>
        <v>1</v>
      </c>
      <c r="F1234" s="3">
        <f>IF(AND($D1234=1,$E1234=1),VLOOKUP($C1234,Sheet2!$A:$J,3,0),IF($E1234=2,INDEX(Sheet2!G:G,MATCH($C1234,Sheet2!$A:$A,0)+2),F1233))</f>
        <v>4801</v>
      </c>
      <c r="G1234" s="3">
        <f>IF(AND($D1234=1,$E1234=1),VLOOKUP($C1234,Sheet2!$A:$J,4,0),IF($E1234=2,INDEX(Sheet2!H:H,MATCH($C1234,Sheet2!$A:$A,0)+2),G1233))</f>
        <v>4805</v>
      </c>
      <c r="H1234" s="3">
        <f>IF(AND($D1234=1,$E1234=1),VLOOKUP($C1234,Sheet2!$A:$J,5,0),IF($E1234=2,INDEX(Sheet2!I:I,MATCH($C1234,Sheet2!$A:$A,0)+2),H1233))</f>
        <v>4807</v>
      </c>
      <c r="I1234" s="3">
        <f>IF(AND($D1234=1,$E1234=1),VLOOKUP($C1234,Sheet2!$A:$J,6,0),IF($E1234=2,INDEX(Sheet2!J:J,MATCH($C1234,Sheet2!$A:$A,0)+2),I1233))</f>
        <v>4804</v>
      </c>
      <c r="K1234" s="31">
        <v>0</v>
      </c>
      <c r="L1234" s="31">
        <v>0</v>
      </c>
      <c r="M1234" s="31">
        <v>0</v>
      </c>
      <c r="N1234" s="27">
        <f>VLOOKUP(B1234,Sheet5!$D:$G,3,0)</f>
        <v>13</v>
      </c>
      <c r="O1234" s="27">
        <f>VLOOKUP(B1234,Sheet5!$D:$G,4,0)</f>
        <v>130</v>
      </c>
      <c r="P1234" s="27" t="s">
        <v>57</v>
      </c>
      <c r="Q1234" s="27">
        <f>IFERROR(VLOOKUP(R1234,Sheet2!V:X,3,FALSE),VLOOKUP(B1234,Sheet5!D:H,5,0))</f>
        <v>340020004</v>
      </c>
      <c r="R1234" s="27" t="str">
        <f>IF(E1234=2,INDEX(Sheet2!P:P,MATCH(C1234,Sheet2!A:A,0)),INDEX(Sheet2!AB:AB,MATCH(N1234,Sheet2!AA:AA,0)))</f>
        <v>防御强化</v>
      </c>
      <c r="S1234" s="27" t="str">
        <f>IF($E1234=2,INDEX(Sheet2!Q:Q,MATCH($C1234,Sheet2!$A:$A,0)),IF(OR(N1234=3,N1234=8,N1234=13,,N1234=38),INDEX(Sheet2!$AC:$AC,MATCH($N1234,Sheet2!$AA:$AA,0))&amp;O1234,INDEX(Sheet2!$AC:$AC,MATCH($N1234,Sheet2!$AA:$AA,0))&amp;(O1234/10)&amp;"%"))</f>
        <v>觉醒后基础防御力增加130</v>
      </c>
      <c r="T1234" s="3" t="str">
        <f>INDEX(Sheet6!G:G,MATCH(B1234,Sheet6!A:A,0))</f>
        <v>1210007,25|1430001,36</v>
      </c>
      <c r="U1234" s="3">
        <v>1120001</v>
      </c>
      <c r="V1234" s="3">
        <f>INDEX(Sheet6!H:H,MATCH(B1234,Sheet6!A:A,0))</f>
        <v>84250</v>
      </c>
      <c r="W1234" s="23">
        <v>0</v>
      </c>
      <c r="X1234" s="3" t="s">
        <v>1312</v>
      </c>
      <c r="Y1234" s="23">
        <v>1120001</v>
      </c>
      <c r="Z1234" s="23">
        <v>337000</v>
      </c>
      <c r="AA1234" s="27" t="str">
        <f>IF($E1234=2,INDEX(Sheet2!Q:Q,MATCH($C1234,Sheet2!$A:$A,0)),IF(OR(N1234=3,N1234=8,N1234=13,,N1234=38),INDEX(Sheet2!$AC:$AC,MATCH($N1234,Sheet2!$AA:$AA,0))&amp;O1234,INDEX(Sheet2!$AC:$AC,MATCH($N1234,Sheet2!$AA:$AA,0))&amp;(O1234/10)&amp;"%"))</f>
        <v>觉醒后基础防御力增加130</v>
      </c>
    </row>
    <row r="1235" spans="1:27">
      <c r="A1235" s="23" t="s">
        <v>53</v>
      </c>
      <c r="B1235" s="23">
        <f t="shared" si="70"/>
        <v>4826</v>
      </c>
      <c r="C1235" s="3">
        <v>48</v>
      </c>
      <c r="D1235" s="3">
        <v>26</v>
      </c>
      <c r="E1235" s="3">
        <f t="shared" si="68"/>
        <v>1</v>
      </c>
      <c r="F1235" s="3">
        <f>IF(AND($D1235=1,$E1235=1),VLOOKUP($C1235,Sheet2!$A:$J,3,0),IF($E1235=2,INDEX(Sheet2!G:G,MATCH($C1235,Sheet2!$A:$A,0)+2),F1234))</f>
        <v>4801</v>
      </c>
      <c r="G1235" s="3">
        <f>IF(AND($D1235=1,$E1235=1),VLOOKUP($C1235,Sheet2!$A:$J,4,0),IF($E1235=2,INDEX(Sheet2!H:H,MATCH($C1235,Sheet2!$A:$A,0)+2),G1234))</f>
        <v>4805</v>
      </c>
      <c r="H1235" s="3">
        <f>IF(AND($D1235=1,$E1235=1),VLOOKUP($C1235,Sheet2!$A:$J,5,0),IF($E1235=2,INDEX(Sheet2!I:I,MATCH($C1235,Sheet2!$A:$A,0)+2),H1234))</f>
        <v>4807</v>
      </c>
      <c r="I1235" s="3">
        <f>IF(AND($D1235=1,$E1235=1),VLOOKUP($C1235,Sheet2!$A:$J,6,0),IF($E1235=2,INDEX(Sheet2!J:J,MATCH($C1235,Sheet2!$A:$A,0)+2),I1234))</f>
        <v>4804</v>
      </c>
      <c r="K1235" s="31">
        <v>0</v>
      </c>
      <c r="L1235" s="31">
        <v>0</v>
      </c>
      <c r="M1235" s="31">
        <v>0</v>
      </c>
      <c r="N1235" s="27">
        <f>VLOOKUP(B1235,Sheet5!$D:$G,3,0)</f>
        <v>3</v>
      </c>
      <c r="O1235" s="27">
        <f>VLOOKUP(B1235,Sheet5!$D:$G,4,0)</f>
        <v>1200</v>
      </c>
      <c r="P1235" s="27" t="s">
        <v>58</v>
      </c>
      <c r="Q1235" s="27">
        <f>IFERROR(VLOOKUP(R1235,Sheet2!V:X,3,FALSE),VLOOKUP(B1235,Sheet5!D:H,5,0))</f>
        <v>340020010</v>
      </c>
      <c r="R1235" s="27" t="str">
        <f>IF(E1235=2,INDEX(Sheet2!P:P,MATCH(C1235,Sheet2!A:A,0)),INDEX(Sheet2!AB:AB,MATCH(N1235,Sheet2!AA:AA,0)))</f>
        <v>生命强化</v>
      </c>
      <c r="S1235" s="27" t="str">
        <f>IF($E1235=2,INDEX(Sheet2!Q:Q,MATCH($C1235,Sheet2!$A:$A,0)),IF(OR(N1235=3,N1235=8,N1235=13,,N1235=38),INDEX(Sheet2!$AC:$AC,MATCH($N1235,Sheet2!$AA:$AA,0))&amp;O1235,INDEX(Sheet2!$AC:$AC,MATCH($N1235,Sheet2!$AA:$AA,0))&amp;(O1235/10)&amp;"%"))</f>
        <v>觉醒后基础生命上限增加1200</v>
      </c>
      <c r="T1235" s="3" t="str">
        <f>INDEX(Sheet6!G:G,MATCH(B1235,Sheet6!A:A,0))</f>
        <v>1210007,30|1430001,45</v>
      </c>
      <c r="U1235" s="3">
        <v>1120001</v>
      </c>
      <c r="V1235" s="3">
        <f>INDEX(Sheet6!H:H,MATCH(B1235,Sheet6!A:A,0))</f>
        <v>117750</v>
      </c>
      <c r="W1235" s="23">
        <v>0</v>
      </c>
      <c r="X1235" s="3" t="s">
        <v>1313</v>
      </c>
      <c r="Y1235" s="23">
        <v>1120001</v>
      </c>
      <c r="Z1235" s="23">
        <v>471000</v>
      </c>
      <c r="AA1235" s="27" t="str">
        <f>IF($E1235=2,INDEX(Sheet2!Q:Q,MATCH($C1235,Sheet2!$A:$A,0)),IF(OR(N1235=3,N1235=8,N1235=13,,N1235=38),INDEX(Sheet2!$AC:$AC,MATCH($N1235,Sheet2!$AA:$AA,0))&amp;O1235,INDEX(Sheet2!$AC:$AC,MATCH($N1235,Sheet2!$AA:$AA,0))&amp;(O1235/10)&amp;"%"))</f>
        <v>觉醒后基础生命上限增加1200</v>
      </c>
    </row>
    <row r="1236" spans="1:27">
      <c r="A1236" s="23" t="s">
        <v>53</v>
      </c>
      <c r="B1236" s="23">
        <f t="shared" si="70"/>
        <v>4827</v>
      </c>
      <c r="C1236" s="3">
        <v>48</v>
      </c>
      <c r="D1236" s="3">
        <v>27</v>
      </c>
      <c r="E1236" s="3">
        <f t="shared" si="68"/>
        <v>1</v>
      </c>
      <c r="F1236" s="3">
        <f>IF(AND($D1236=1,$E1236=1),VLOOKUP($C1236,Sheet2!$A:$J,3,0),IF($E1236=2,INDEX(Sheet2!G:G,MATCH($C1236,Sheet2!$A:$A,0)+2),F1235))</f>
        <v>4801</v>
      </c>
      <c r="G1236" s="3">
        <f>IF(AND($D1236=1,$E1236=1),VLOOKUP($C1236,Sheet2!$A:$J,4,0),IF($E1236=2,INDEX(Sheet2!H:H,MATCH($C1236,Sheet2!$A:$A,0)+2),G1235))</f>
        <v>4805</v>
      </c>
      <c r="H1236" s="3">
        <f>IF(AND($D1236=1,$E1236=1),VLOOKUP($C1236,Sheet2!$A:$J,5,0),IF($E1236=2,INDEX(Sheet2!I:I,MATCH($C1236,Sheet2!$A:$A,0)+2),H1235))</f>
        <v>4807</v>
      </c>
      <c r="I1236" s="3">
        <f>IF(AND($D1236=1,$E1236=1),VLOOKUP($C1236,Sheet2!$A:$J,6,0),IF($E1236=2,INDEX(Sheet2!J:J,MATCH($C1236,Sheet2!$A:$A,0)+2),I1235))</f>
        <v>4804</v>
      </c>
      <c r="K1236" s="31">
        <v>0</v>
      </c>
      <c r="L1236" s="31">
        <v>0</v>
      </c>
      <c r="M1236" s="31">
        <v>0</v>
      </c>
      <c r="N1236" s="27">
        <f>VLOOKUP(B1236,Sheet5!$D:$G,3,0)</f>
        <v>8</v>
      </c>
      <c r="O1236" s="27">
        <f>VLOOKUP(B1236,Sheet5!$D:$G,4,0)</f>
        <v>200</v>
      </c>
      <c r="P1236" s="27" t="s">
        <v>59</v>
      </c>
      <c r="Q1236" s="27">
        <f>IFERROR(VLOOKUP(R1236,Sheet2!V:X,3,FALSE),VLOOKUP(B1236,Sheet5!D:H,5,0))</f>
        <v>340020007</v>
      </c>
      <c r="R1236" s="27" t="str">
        <f>IF(E1236=2,INDEX(Sheet2!P:P,MATCH(C1236,Sheet2!A:A,0)),INDEX(Sheet2!AB:AB,MATCH(N1236,Sheet2!AA:AA,0)))</f>
        <v>攻击强化</v>
      </c>
      <c r="S1236" s="27" t="str">
        <f>IF($E1236=2,INDEX(Sheet2!Q:Q,MATCH($C1236,Sheet2!$A:$A,0)),IF(OR(N1236=3,N1236=8,N1236=13,,N1236=38),INDEX(Sheet2!$AC:$AC,MATCH($N1236,Sheet2!$AA:$AA,0))&amp;O1236,INDEX(Sheet2!$AC:$AC,MATCH($N1236,Sheet2!$AA:$AA,0))&amp;(O1236/10)&amp;"%"))</f>
        <v>觉醒后基础攻击力增加200</v>
      </c>
      <c r="T1236" s="3" t="str">
        <f>INDEX(Sheet6!G:G,MATCH(B1236,Sheet6!A:A,0))</f>
        <v>1210007,40|1430001,54</v>
      </c>
      <c r="U1236" s="3">
        <v>1120001</v>
      </c>
      <c r="V1236" s="3">
        <f>INDEX(Sheet6!H:H,MATCH(B1236,Sheet6!A:A,0))</f>
        <v>161250</v>
      </c>
      <c r="W1236" s="23">
        <v>0</v>
      </c>
      <c r="X1236" s="3" t="s">
        <v>1314</v>
      </c>
      <c r="Y1236" s="23">
        <v>1120001</v>
      </c>
      <c r="Z1236" s="23">
        <v>645000</v>
      </c>
      <c r="AA1236" s="27" t="str">
        <f>IF($E1236=2,INDEX(Sheet2!Q:Q,MATCH($C1236,Sheet2!$A:$A,0)),IF(OR(N1236=3,N1236=8,N1236=13,,N1236=38),INDEX(Sheet2!$AC:$AC,MATCH($N1236,Sheet2!$AA:$AA,0))&amp;O1236,INDEX(Sheet2!$AC:$AC,MATCH($N1236,Sheet2!$AA:$AA,0))&amp;(O1236/10)&amp;"%"))</f>
        <v>觉醒后基础攻击力增加200</v>
      </c>
    </row>
    <row r="1237" spans="1:27">
      <c r="A1237" s="23" t="s">
        <v>53</v>
      </c>
      <c r="B1237" s="23">
        <f t="shared" si="70"/>
        <v>4828</v>
      </c>
      <c r="C1237" s="3">
        <v>48</v>
      </c>
      <c r="D1237" s="3">
        <v>28</v>
      </c>
      <c r="E1237" s="3">
        <f t="shared" si="68"/>
        <v>2</v>
      </c>
      <c r="F1237" s="3">
        <f>IF(AND($D1237=1,$E1237=1),VLOOKUP($C1237,Sheet2!$A:$J,3,0),IF($E1237=2,INDEX(Sheet2!G:G,MATCH($C1237,Sheet2!$A:$A,0)+3),F1236))</f>
        <v>4801</v>
      </c>
      <c r="G1237" s="3">
        <f>IF(AND($D1237=1,$E1237=1),VLOOKUP($C1237,Sheet2!$A:$J,4,0),IF($E1237=2,INDEX(Sheet2!H:H,MATCH($C1237,Sheet2!$A:$A,0)+3),G1236))</f>
        <v>4805</v>
      </c>
      <c r="H1237" s="3">
        <f>IF(AND($D1237=1,$E1237=1),VLOOKUP($C1237,Sheet2!$A:$J,5,0),IF($E1237=2,INDEX(Sheet2!I:I,MATCH($C1237,Sheet2!$A:$A,0)+3),H1236))</f>
        <v>4807</v>
      </c>
      <c r="I1237" s="3">
        <f>IF(AND($D1237=1,$E1237=1),VLOOKUP($C1237,Sheet2!$A:$J,6,0),IF($E1237=2,INDEX(Sheet2!J:J,MATCH($C1237,Sheet2!$A:$A,0)+3),I1236))</f>
        <v>4808</v>
      </c>
      <c r="K1237" s="31">
        <v>0</v>
      </c>
      <c r="L1237" s="31">
        <v>0</v>
      </c>
      <c r="M1237" s="31">
        <v>0</v>
      </c>
      <c r="N1237" s="27">
        <f>VLOOKUP(B1237,Sheet5!$D:$G,3,0)</f>
        <v>0</v>
      </c>
      <c r="O1237" s="27">
        <f>VLOOKUP(B1237,Sheet5!$D:$G,4,0)</f>
        <v>0</v>
      </c>
      <c r="P1237" s="27" t="s">
        <v>60</v>
      </c>
      <c r="Q1237" s="27">
        <f>IFERROR(VLOOKUP(R1237,Sheet2!V:X,3,FALSE),VLOOKUP(B1237,Sheet5!D:H,5,0))</f>
        <v>311004803</v>
      </c>
      <c r="R1237" s="27" t="str">
        <f>IF(E1237=2,INDEX(Sheet2!P:P,MATCH(C1237,Sheet2!A:A,0)+3),INDEX(Sheet2!AB:AB,MATCH(N1237,Sheet2!AA:AA,0)))</f>
        <v>闪光斩</v>
      </c>
      <c r="S1237" s="27" t="s">
        <v>2390</v>
      </c>
      <c r="T1237" s="3" t="str">
        <f>INDEX(Sheet6!G:G,MATCH(B1237,Sheet6!A:A,0))</f>
        <v>1431048,9</v>
      </c>
      <c r="U1237" s="3">
        <v>1120001</v>
      </c>
      <c r="V1237" s="3">
        <f>INDEX(Sheet6!H:H,MATCH(B1237,Sheet6!A:A,0))</f>
        <v>217500</v>
      </c>
      <c r="W1237" s="23">
        <v>0</v>
      </c>
      <c r="X1237" s="3" t="s">
        <v>1315</v>
      </c>
      <c r="Y1237" s="23">
        <v>1120001</v>
      </c>
      <c r="Z1237" s="23">
        <v>870000</v>
      </c>
      <c r="AA1237" s="27" t="str">
        <f>IF($E1237=2,INDEX(Sheet2!Q:Q,MATCH($C1237,Sheet2!$A:$A,0)+3),IF(OR(N1237=3,N1237=8,N1237=13,,N1237=38),INDEX(Sheet2!$AC:$AC,MATCH($N1237,Sheet2!$AA:$AA,0))&amp;O1237,INDEX(Sheet2!$AC:$AC,MATCH($N1237,Sheet2!$AA:$AA,0))&amp;(O1237/10)&amp;"%"))</f>
        <v>闪光弗莱士的最强绝技，借助他的超高速度所挥出的斩击，对目标敌人及额外1名buff最多的敌人，造成攻击力&lt;color=#e56000&gt;105%&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v>
      </c>
    </row>
    <row r="1238" spans="1:27">
      <c r="A1238" s="23" t="s">
        <v>53</v>
      </c>
      <c r="B1238" s="23">
        <f t="shared" ref="B1238:B1244" si="71">C1238*100+D1238</f>
        <v>6001</v>
      </c>
      <c r="C1238" s="3">
        <v>60</v>
      </c>
      <c r="D1238" s="3">
        <v>1</v>
      </c>
      <c r="E1238" s="3">
        <f t="shared" si="68"/>
        <v>1</v>
      </c>
      <c r="F1238" s="3">
        <f>IF(AND($D1238=1,$E1238=1),VLOOKUP($C1238,Sheet2!$A:$J,3,0),IF($E1238=2,INDEX(Sheet2!G:G,MATCH($C1238,Sheet2!$A:$A,0)),F1237))</f>
        <v>6001</v>
      </c>
      <c r="G1238" s="3">
        <f>IF(AND($D1238=1,$E1238=1),VLOOKUP($C1238,Sheet2!$A:$J,4,0),IF($E1238=2,INDEX(Sheet2!H:H,MATCH($C1238,Sheet2!$A:$A,0)),G1237))</f>
        <v>0</v>
      </c>
      <c r="H1238" s="3">
        <f>IF(AND($D1238=1,$E1238=1),VLOOKUP($C1238,Sheet2!$A:$J,5,0),IF($E1238=2,INDEX(Sheet2!I:I,MATCH($C1238,Sheet2!$A:$A,0)),H1237))</f>
        <v>6003</v>
      </c>
      <c r="I1238" s="3">
        <f>IF(AND($D1238=1,$E1238=1),VLOOKUP($C1238,Sheet2!$A:$J,6,0),IF($E1238=2,INDEX(Sheet2!J:J,MATCH($C1238,Sheet2!$A:$A,0)),I1237))</f>
        <v>6004</v>
      </c>
      <c r="K1238" s="31">
        <v>0</v>
      </c>
      <c r="L1238" s="31">
        <v>0</v>
      </c>
      <c r="M1238" s="31">
        <v>0</v>
      </c>
      <c r="N1238" s="27">
        <f>VLOOKUP(B1238,Sheet5!$D:$G,3,0)</f>
        <v>8</v>
      </c>
      <c r="O1238" s="27">
        <f>VLOOKUP(B1238,Sheet5!$D:$G,4,0)</f>
        <v>100</v>
      </c>
      <c r="P1238" s="27" t="s">
        <v>54</v>
      </c>
      <c r="Q1238" s="27">
        <f>IFERROR(VLOOKUP(R1238,Sheet2!V:X,3,FALSE),VLOOKUP(B1238,Sheet5!D:H,5,0))</f>
        <v>340020006</v>
      </c>
      <c r="R1238" s="27" t="str">
        <f>IF($E1238=2,INDEX(Sheet2!P:P,MATCH($C1238,Sheet2!$A:$A,0)),INDEX(Sheet2!$AB:$AB,MATCH($N1238,Sheet2!$AA:$AA,0)))</f>
        <v>攻击强化</v>
      </c>
      <c r="S1238" s="27" t="str">
        <f>IF($E1238=2,INDEX(Sheet2!Q:Q,MATCH($C1238,Sheet2!$A:$A,0)),IF(OR(N1238=3,N1238=8,N1238=13,,N1238=38),INDEX(Sheet2!$AC:$AC,MATCH($N1238,Sheet2!$AA:$AA,0))&amp;O1238,INDEX(Sheet2!$AC:$AC,MATCH($N1238,Sheet2!$AA:$AA,0))&amp;(O1238/10)&amp;"%"))</f>
        <v>觉醒后基础攻击力增加100</v>
      </c>
      <c r="T1238" s="3" t="str">
        <f>INDEX(Sheet6!G:G,MATCH(B1238,Sheet6!A:A,0))</f>
        <v>1210002,40</v>
      </c>
      <c r="U1238" s="3">
        <v>1120001</v>
      </c>
      <c r="V1238" s="3">
        <f>INDEX(Sheet6!H:H,MATCH(B1238,Sheet6!A:A,0))</f>
        <v>13000</v>
      </c>
      <c r="W1238" s="23">
        <v>0</v>
      </c>
      <c r="X1238" s="3" t="str">
        <f>VLOOKUP(B1238,Sheet4!A:N,14,FALSE)</f>
        <v>1210001,10|1210002,20|1210003,10</v>
      </c>
      <c r="Y1238" s="23">
        <v>1120001</v>
      </c>
      <c r="Z1238" s="23">
        <f t="shared" ref="Z1238:Z1244" si="72">V1238*10</f>
        <v>130000</v>
      </c>
      <c r="AA1238" s="27" t="str">
        <f>IF($E1238=2,INDEX(Sheet2!Q:Q,MATCH($C1238,Sheet2!$A:$A,0)),IF(OR(N1238=3,N1238=8,N1238=13,,N1238=38),INDEX(Sheet2!$AC:$AC,MATCH($N1238,Sheet2!$AA:$AA,0))&amp;O1238,INDEX(Sheet2!$AC:$AC,MATCH($N1238,Sheet2!$AA:$AA,0))&amp;(O1238/10)&amp;"%"))</f>
        <v>觉醒后基础攻击力增加100</v>
      </c>
    </row>
    <row r="1239" spans="1:27">
      <c r="A1239" s="23" t="s">
        <v>53</v>
      </c>
      <c r="B1239" s="23">
        <f t="shared" si="71"/>
        <v>6002</v>
      </c>
      <c r="C1239" s="3">
        <v>60</v>
      </c>
      <c r="D1239" s="3">
        <v>2</v>
      </c>
      <c r="E1239" s="3">
        <f t="shared" si="68"/>
        <v>1</v>
      </c>
      <c r="F1239" s="3">
        <f>IF(AND($D1239=1,$E1239=1),VLOOKUP($C1239,Sheet2!$A:$J,3,0),IF($E1239=2,INDEX(Sheet2!G:G,MATCH($C1239,Sheet2!$A:$A,0)),F1238))</f>
        <v>6001</v>
      </c>
      <c r="G1239" s="3">
        <f>IF(AND($D1239=1,$E1239=1),VLOOKUP($C1239,Sheet2!$A:$J,4,0),IF($E1239=2,INDEX(Sheet2!H:H,MATCH($C1239,Sheet2!$A:$A,0)),G1238))</f>
        <v>0</v>
      </c>
      <c r="H1239" s="3">
        <f>IF(AND($D1239=1,$E1239=1),VLOOKUP($C1239,Sheet2!$A:$J,5,0),IF($E1239=2,INDEX(Sheet2!I:I,MATCH($C1239,Sheet2!$A:$A,0)),H1238))</f>
        <v>6003</v>
      </c>
      <c r="I1239" s="3">
        <f>IF(AND($D1239=1,$E1239=1),VLOOKUP($C1239,Sheet2!$A:$J,6,0),IF($E1239=2,INDEX(Sheet2!J:J,MATCH($C1239,Sheet2!$A:$A,0)),I1238))</f>
        <v>6004</v>
      </c>
      <c r="K1239" s="31">
        <v>0</v>
      </c>
      <c r="L1239" s="31">
        <v>0</v>
      </c>
      <c r="M1239" s="31">
        <v>0</v>
      </c>
      <c r="N1239" s="27">
        <f>VLOOKUP(B1239,Sheet5!$D:$G,3,0)</f>
        <v>3</v>
      </c>
      <c r="O1239" s="27">
        <f>VLOOKUP(B1239,Sheet5!$D:$G,4,0)</f>
        <v>600</v>
      </c>
      <c r="P1239" s="27" t="s">
        <v>55</v>
      </c>
      <c r="Q1239" s="27">
        <f>IFERROR(VLOOKUP(R1239,Sheet2!V:X,3,FALSE),VLOOKUP(B1239,Sheet5!D:H,5,0))</f>
        <v>340020009</v>
      </c>
      <c r="R1239" s="27" t="str">
        <f>IF(E1239=2,INDEX(Sheet2!P:P,MATCH(C1239,Sheet2!A:A,0)),INDEX(Sheet2!AB:AB,MATCH(N1239,Sheet2!AA:AA,0)))</f>
        <v>生命强化</v>
      </c>
      <c r="S1239" s="27" t="str">
        <f>IF($E1239=2,INDEX(Sheet2!Q:Q,MATCH($C1239,Sheet2!$A:$A,0)),IF(OR(N1239=3,N1239=8,N1239=13,,N1239=38),INDEX(Sheet2!$AC:$AC,MATCH($N1239,Sheet2!$AA:$AA,0))&amp;O1239,INDEX(Sheet2!$AC:$AC,MATCH($N1239,Sheet2!$AA:$AA,0))&amp;(O1239/10)&amp;"%"))</f>
        <v>觉醒后基础生命上限增加600</v>
      </c>
      <c r="T1239" s="3" t="str">
        <f>INDEX(Sheet6!G:G,MATCH(B1239,Sheet6!A:A,0))</f>
        <v>1210002,60</v>
      </c>
      <c r="U1239" s="3">
        <v>1120001</v>
      </c>
      <c r="V1239" s="3">
        <f>INDEX(Sheet6!H:H,MATCH(B1239,Sheet6!A:A,0))</f>
        <v>15000</v>
      </c>
      <c r="W1239" s="23">
        <v>0</v>
      </c>
      <c r="X1239" s="3" t="str">
        <f>VLOOKUP(B1239,Sheet4!A:N,14,FALSE)</f>
        <v>1210001,25|1210002,50|1210003,25</v>
      </c>
      <c r="Y1239" s="23">
        <v>1120001</v>
      </c>
      <c r="Z1239" s="23">
        <f t="shared" si="72"/>
        <v>150000</v>
      </c>
      <c r="AA1239" s="27" t="str">
        <f>IF($E1239=2,INDEX(Sheet2!Q:Q,MATCH($C1239,Sheet2!$A:$A,0)),IF(OR(N1239=3,N1239=8,N1239=13,,N1239=38),INDEX(Sheet2!$AC:$AC,MATCH($N1239,Sheet2!$AA:$AA,0))&amp;O1239,INDEX(Sheet2!$AC:$AC,MATCH($N1239,Sheet2!$AA:$AA,0))&amp;(O1239/10)&amp;"%"))</f>
        <v>觉醒后基础生命上限增加600</v>
      </c>
    </row>
    <row r="1240" spans="1:27">
      <c r="A1240" s="23" t="s">
        <v>53</v>
      </c>
      <c r="B1240" s="23">
        <f t="shared" si="71"/>
        <v>6003</v>
      </c>
      <c r="C1240" s="3">
        <v>60</v>
      </c>
      <c r="D1240" s="3">
        <v>3</v>
      </c>
      <c r="E1240" s="3">
        <f t="shared" si="68"/>
        <v>1</v>
      </c>
      <c r="F1240" s="3">
        <f>IF(AND($D1240=1,$E1240=1),VLOOKUP($C1240,Sheet2!$A:$J,3,0),IF($E1240=2,INDEX(Sheet2!G:G,MATCH($C1240,Sheet2!$A:$A,0)),F1239))</f>
        <v>6001</v>
      </c>
      <c r="G1240" s="3">
        <f>IF(AND($D1240=1,$E1240=1),VLOOKUP($C1240,Sheet2!$A:$J,4,0),IF($E1240=2,INDEX(Sheet2!H:H,MATCH($C1240,Sheet2!$A:$A,0)),G1239))</f>
        <v>0</v>
      </c>
      <c r="H1240" s="3">
        <f>IF(AND($D1240=1,$E1240=1),VLOOKUP($C1240,Sheet2!$A:$J,5,0),IF($E1240=2,INDEX(Sheet2!I:I,MATCH($C1240,Sheet2!$A:$A,0)),H1239))</f>
        <v>6003</v>
      </c>
      <c r="I1240" s="3">
        <f>IF(AND($D1240=1,$E1240=1),VLOOKUP($C1240,Sheet2!$A:$J,6,0),IF($E1240=2,INDEX(Sheet2!J:J,MATCH($C1240,Sheet2!$A:$A,0)),I1239))</f>
        <v>6004</v>
      </c>
      <c r="K1240" s="31">
        <v>0</v>
      </c>
      <c r="L1240" s="31">
        <v>0</v>
      </c>
      <c r="M1240" s="31">
        <v>0</v>
      </c>
      <c r="N1240" s="27">
        <f>VLOOKUP(B1240,Sheet5!$D:$G,3,0)</f>
        <v>38</v>
      </c>
      <c r="O1240" s="27">
        <f>VLOOKUP(B1240,Sheet5!$D:$G,4,0)</f>
        <v>15</v>
      </c>
      <c r="P1240" s="27" t="s">
        <v>56</v>
      </c>
      <c r="Q1240" s="27">
        <f>IFERROR(VLOOKUP(R1240,Sheet2!V:X,3,FALSE),VLOOKUP(B1240,Sheet5!D:H,5,0))</f>
        <v>340020011</v>
      </c>
      <c r="R1240" s="27" t="str">
        <f>IF(E1240=2,INDEX(Sheet2!P:P,MATCH(C1240,Sheet2!A:A,0)),INDEX(Sheet2!AB:AB,MATCH(N1240,Sheet2!AA:AA,0)))</f>
        <v>速度强化</v>
      </c>
      <c r="S1240" s="27" t="str">
        <f>IF($E1240=2,INDEX(Sheet2!Q:Q,MATCH($C1240,Sheet2!$A:$A,0)),IF(OR(N1240=3,N1240=8,N1240=13,,N1240=38),INDEX(Sheet2!$AC:$AC,MATCH($N1240,Sheet2!$AA:$AA,0))&amp;O1240,INDEX(Sheet2!$AC:$AC,MATCH($N1240,Sheet2!$AA:$AA,0))&amp;(O1240/10)&amp;"%"))</f>
        <v>觉醒后基础速度增加15</v>
      </c>
      <c r="T1240" s="3" t="str">
        <f>INDEX(Sheet6!G:G,MATCH(B1240,Sheet6!A:A,0))</f>
        <v>1210005,24</v>
      </c>
      <c r="U1240" s="3">
        <v>1120001</v>
      </c>
      <c r="V1240" s="3">
        <f>INDEX(Sheet6!H:H,MATCH(B1240,Sheet6!A:A,0))</f>
        <v>22500</v>
      </c>
      <c r="W1240" s="23">
        <v>0</v>
      </c>
      <c r="X1240" s="3" t="str">
        <f>VLOOKUP(B1240,Sheet4!A:N,14,FALSE)</f>
        <v>1210001,45|1210002,90|1210003,45</v>
      </c>
      <c r="Y1240" s="23">
        <v>1120001</v>
      </c>
      <c r="Z1240" s="23">
        <f t="shared" si="72"/>
        <v>225000</v>
      </c>
      <c r="AA1240" s="27" t="str">
        <f>IF($E1240=2,INDEX(Sheet2!Q:Q,MATCH($C1240,Sheet2!$A:$A,0)),IF(OR(N1240=3,N1240=8,N1240=13,,N1240=38),INDEX(Sheet2!$AC:$AC,MATCH($N1240,Sheet2!$AA:$AA,0))&amp;O1240,INDEX(Sheet2!$AC:$AC,MATCH($N1240,Sheet2!$AA:$AA,0))&amp;(O1240/10)&amp;"%"))</f>
        <v>觉醒后基础速度增加15</v>
      </c>
    </row>
    <row r="1241" spans="1:27">
      <c r="A1241" s="23" t="s">
        <v>53</v>
      </c>
      <c r="B1241" s="23">
        <f t="shared" si="71"/>
        <v>6004</v>
      </c>
      <c r="C1241" s="3">
        <v>60</v>
      </c>
      <c r="D1241" s="3">
        <v>4</v>
      </c>
      <c r="E1241" s="3">
        <f t="shared" si="68"/>
        <v>1</v>
      </c>
      <c r="F1241" s="3">
        <f>IF(AND($D1241=1,$E1241=1),VLOOKUP($C1241,Sheet2!$A:$J,3,0),IF($E1241=2,INDEX(Sheet2!G:G,MATCH($C1241,Sheet2!$A:$A,0)),F1240))</f>
        <v>6001</v>
      </c>
      <c r="G1241" s="3">
        <f>IF(AND($D1241=1,$E1241=1),VLOOKUP($C1241,Sheet2!$A:$J,4,0),IF($E1241=2,INDEX(Sheet2!H:H,MATCH($C1241,Sheet2!$A:$A,0)),G1240))</f>
        <v>0</v>
      </c>
      <c r="H1241" s="3">
        <f>IF(AND($D1241=1,$E1241=1),VLOOKUP($C1241,Sheet2!$A:$J,5,0),IF($E1241=2,INDEX(Sheet2!I:I,MATCH($C1241,Sheet2!$A:$A,0)),H1240))</f>
        <v>6003</v>
      </c>
      <c r="I1241" s="3">
        <f>IF(AND($D1241=1,$E1241=1),VLOOKUP($C1241,Sheet2!$A:$J,6,0),IF($E1241=2,INDEX(Sheet2!J:J,MATCH($C1241,Sheet2!$A:$A,0)),I1240))</f>
        <v>6004</v>
      </c>
      <c r="K1241" s="31">
        <v>0</v>
      </c>
      <c r="L1241" s="31">
        <v>0</v>
      </c>
      <c r="M1241" s="31">
        <v>0</v>
      </c>
      <c r="N1241" s="27">
        <f>VLOOKUP(B1241,Sheet5!$D:$G,3,0)</f>
        <v>13</v>
      </c>
      <c r="O1241" s="27">
        <f>VLOOKUP(B1241,Sheet5!$D:$G,4,0)</f>
        <v>130</v>
      </c>
      <c r="P1241" s="27" t="s">
        <v>57</v>
      </c>
      <c r="Q1241" s="27">
        <f>IFERROR(VLOOKUP(R1241,Sheet2!V:X,3,FALSE),VLOOKUP(B1241,Sheet5!D:H,5,0))</f>
        <v>340020004</v>
      </c>
      <c r="R1241" s="27" t="str">
        <f>IF(E1241=2,INDEX(Sheet2!P:P,MATCH(C1241,Sheet2!A:A,0)),INDEX(Sheet2!AB:AB,MATCH(N1241,Sheet2!AA:AA,0)))</f>
        <v>防御强化</v>
      </c>
      <c r="S1241" s="27" t="str">
        <f>IF($E1241=2,INDEX(Sheet2!Q:Q,MATCH($C1241,Sheet2!$A:$A,0)),IF(OR(N1241=3,N1241=8,N1241=13,,N1241=38),INDEX(Sheet2!$AC:$AC,MATCH($N1241,Sheet2!$AA:$AA,0))&amp;O1241,INDEX(Sheet2!$AC:$AC,MATCH($N1241,Sheet2!$AA:$AA,0))&amp;(O1241/10)&amp;"%"))</f>
        <v>觉醒后基础防御力增加130</v>
      </c>
      <c r="T1241" s="3" t="str">
        <f>INDEX(Sheet6!G:G,MATCH(B1241,Sheet6!A:A,0))</f>
        <v>1210005,32</v>
      </c>
      <c r="U1241" s="3">
        <v>1120001</v>
      </c>
      <c r="V1241" s="3">
        <f>INDEX(Sheet6!H:H,MATCH(B1241,Sheet6!A:A,0))</f>
        <v>33700</v>
      </c>
      <c r="W1241" s="23">
        <v>0</v>
      </c>
      <c r="X1241" s="3" t="str">
        <f>VLOOKUP(B1241,Sheet4!A:N,14,FALSE)</f>
        <v>1210001,70|1210002,140|1210003,70</v>
      </c>
      <c r="Y1241" s="23">
        <v>1120001</v>
      </c>
      <c r="Z1241" s="23">
        <f t="shared" si="72"/>
        <v>337000</v>
      </c>
      <c r="AA1241" s="27" t="str">
        <f>IF($E1241=2,INDEX(Sheet2!Q:Q,MATCH($C1241,Sheet2!$A:$A,0)),IF(OR(N1241=3,N1241=8,N1241=13,,N1241=38),INDEX(Sheet2!$AC:$AC,MATCH($N1241,Sheet2!$AA:$AA,0))&amp;O1241,INDEX(Sheet2!$AC:$AC,MATCH($N1241,Sheet2!$AA:$AA,0))&amp;(O1241/10)&amp;"%"))</f>
        <v>觉醒后基础防御力增加130</v>
      </c>
    </row>
    <row r="1242" spans="1:27">
      <c r="A1242" s="23" t="s">
        <v>53</v>
      </c>
      <c r="B1242" s="23">
        <f t="shared" si="71"/>
        <v>6005</v>
      </c>
      <c r="C1242" s="3">
        <v>60</v>
      </c>
      <c r="D1242" s="3">
        <v>5</v>
      </c>
      <c r="E1242" s="3">
        <f t="shared" si="68"/>
        <v>1</v>
      </c>
      <c r="F1242" s="3">
        <f>IF(AND($D1242=1,$E1242=1),VLOOKUP($C1242,Sheet2!$A:$J,3,0),IF($E1242=2,INDEX(Sheet2!G:G,MATCH($C1242,Sheet2!$A:$A,0)),F1241))</f>
        <v>6001</v>
      </c>
      <c r="G1242" s="3">
        <f>IF(AND($D1242=1,$E1242=1),VLOOKUP($C1242,Sheet2!$A:$J,4,0),IF($E1242=2,INDEX(Sheet2!H:H,MATCH($C1242,Sheet2!$A:$A,0)),G1241))</f>
        <v>0</v>
      </c>
      <c r="H1242" s="3">
        <f>IF(AND($D1242=1,$E1242=1),VLOOKUP($C1242,Sheet2!$A:$J,5,0),IF($E1242=2,INDEX(Sheet2!I:I,MATCH($C1242,Sheet2!$A:$A,0)),H1241))</f>
        <v>6003</v>
      </c>
      <c r="I1242" s="3">
        <f>IF(AND($D1242=1,$E1242=1),VLOOKUP($C1242,Sheet2!$A:$J,6,0),IF($E1242=2,INDEX(Sheet2!J:J,MATCH($C1242,Sheet2!$A:$A,0)),I1241))</f>
        <v>6004</v>
      </c>
      <c r="K1242" s="31">
        <v>0</v>
      </c>
      <c r="L1242" s="31">
        <v>0</v>
      </c>
      <c r="M1242" s="31">
        <v>0</v>
      </c>
      <c r="N1242" s="27">
        <f>VLOOKUP(B1242,Sheet5!$D:$G,3,0)</f>
        <v>3</v>
      </c>
      <c r="O1242" s="27">
        <f>VLOOKUP(B1242,Sheet5!$D:$G,4,0)</f>
        <v>1200</v>
      </c>
      <c r="P1242" s="27" t="s">
        <v>58</v>
      </c>
      <c r="Q1242" s="27">
        <f>IFERROR(VLOOKUP(R1242,Sheet2!V:X,3,FALSE),VLOOKUP(B1242,Sheet5!D:H,5,0))</f>
        <v>340020010</v>
      </c>
      <c r="R1242" s="27" t="str">
        <f>IF(E1242=2,INDEX(Sheet2!P:P,MATCH(C1242,Sheet2!A:A,0)),INDEX(Sheet2!AB:AB,MATCH(N1242,Sheet2!AA:AA,0)))</f>
        <v>生命强化</v>
      </c>
      <c r="S1242" s="27" t="str">
        <f>IF($E1242=2,INDEX(Sheet2!Q:Q,MATCH($C1242,Sheet2!$A:$A,0)),IF(OR(N1242=3,N1242=8,N1242=13,,N1242=38),INDEX(Sheet2!$AC:$AC,MATCH($N1242,Sheet2!$AA:$AA,0))&amp;O1242,INDEX(Sheet2!$AC:$AC,MATCH($N1242,Sheet2!$AA:$AA,0))&amp;(O1242/10)&amp;"%"))</f>
        <v>觉醒后基础生命上限增加1200</v>
      </c>
      <c r="T1242" s="3" t="str">
        <f>INDEX(Sheet6!G:G,MATCH(B1242,Sheet6!A:A,0))</f>
        <v>1210008,12</v>
      </c>
      <c r="U1242" s="3">
        <v>1120001</v>
      </c>
      <c r="V1242" s="3">
        <f>INDEX(Sheet6!H:H,MATCH(B1242,Sheet6!A:A,0))</f>
        <v>47100</v>
      </c>
      <c r="W1242" s="23">
        <v>0</v>
      </c>
      <c r="X1242" s="3" t="str">
        <f>VLOOKUP(B1242,Sheet4!A:N,14,FALSE)</f>
        <v>1210001,100|1210002,200|1210003,100</v>
      </c>
      <c r="Y1242" s="23">
        <v>1120001</v>
      </c>
      <c r="Z1242" s="23">
        <f t="shared" si="72"/>
        <v>471000</v>
      </c>
      <c r="AA1242" s="27" t="str">
        <f>IF($E1242=2,INDEX(Sheet2!Q:Q,MATCH($C1242,Sheet2!$A:$A,0)),IF(OR(N1242=3,N1242=8,N1242=13,,N1242=38),INDEX(Sheet2!$AC:$AC,MATCH($N1242,Sheet2!$AA:$AA,0))&amp;O1242,INDEX(Sheet2!$AC:$AC,MATCH($N1242,Sheet2!$AA:$AA,0))&amp;(O1242/10)&amp;"%"))</f>
        <v>觉醒后基础生命上限增加1200</v>
      </c>
    </row>
    <row r="1243" spans="1:27">
      <c r="A1243" s="23" t="s">
        <v>53</v>
      </c>
      <c r="B1243" s="23">
        <f t="shared" si="71"/>
        <v>6006</v>
      </c>
      <c r="C1243" s="3">
        <v>60</v>
      </c>
      <c r="D1243" s="3">
        <v>6</v>
      </c>
      <c r="E1243" s="3">
        <f t="shared" si="68"/>
        <v>1</v>
      </c>
      <c r="F1243" s="3">
        <f>IF(AND($D1243=1,$E1243=1),VLOOKUP($C1243,Sheet2!$A:$J,3,0),IF($E1243=2,INDEX(Sheet2!G:G,MATCH($C1243,Sheet2!$A:$A,0)),F1242))</f>
        <v>6001</v>
      </c>
      <c r="G1243" s="3">
        <f>IF(AND($D1243=1,$E1243=1),VLOOKUP($C1243,Sheet2!$A:$J,4,0),IF($E1243=2,INDEX(Sheet2!H:H,MATCH($C1243,Sheet2!$A:$A,0)),G1242))</f>
        <v>0</v>
      </c>
      <c r="H1243" s="3">
        <f>IF(AND($D1243=1,$E1243=1),VLOOKUP($C1243,Sheet2!$A:$J,5,0),IF($E1243=2,INDEX(Sheet2!I:I,MATCH($C1243,Sheet2!$A:$A,0)),H1242))</f>
        <v>6003</v>
      </c>
      <c r="I1243" s="3">
        <f>IF(AND($D1243=1,$E1243=1),VLOOKUP($C1243,Sheet2!$A:$J,6,0),IF($E1243=2,INDEX(Sheet2!J:J,MATCH($C1243,Sheet2!$A:$A,0)),I1242))</f>
        <v>6004</v>
      </c>
      <c r="K1243" s="31">
        <v>0</v>
      </c>
      <c r="L1243" s="31">
        <v>0</v>
      </c>
      <c r="M1243" s="31">
        <v>0</v>
      </c>
      <c r="N1243" s="27">
        <f>VLOOKUP(B1243,Sheet5!$D:$G,3,0)</f>
        <v>8</v>
      </c>
      <c r="O1243" s="27">
        <f>VLOOKUP(B1243,Sheet5!$D:$G,4,0)</f>
        <v>200</v>
      </c>
      <c r="P1243" s="27" t="s">
        <v>59</v>
      </c>
      <c r="Q1243" s="27">
        <f>IFERROR(VLOOKUP(R1243,Sheet2!V:X,3,FALSE),VLOOKUP(B1243,Sheet5!D:H,5,0))</f>
        <v>340020007</v>
      </c>
      <c r="R1243" s="27" t="str">
        <f>IF(E1243=2,INDEX(Sheet2!P:P,MATCH(C1243,Sheet2!A:A,0)),INDEX(Sheet2!AB:AB,MATCH(N1243,Sheet2!AA:AA,0)))</f>
        <v>攻击强化</v>
      </c>
      <c r="S1243" s="27" t="str">
        <f>IF($E1243=2,INDEX(Sheet2!Q:Q,MATCH($C1243,Sheet2!$A:$A,0)),IF(OR(N1243=3,N1243=8,N1243=13,,N1243=38),INDEX(Sheet2!$AC:$AC,MATCH($N1243,Sheet2!$AA:$AA,0))&amp;O1243,INDEX(Sheet2!$AC:$AC,MATCH($N1243,Sheet2!$AA:$AA,0))&amp;(O1243/10)&amp;"%"))</f>
        <v>觉醒后基础攻击力增加200</v>
      </c>
      <c r="T1243" s="3" t="str">
        <f>INDEX(Sheet6!G:G,MATCH(B1243,Sheet6!A:A,0))</f>
        <v>1210008,16</v>
      </c>
      <c r="U1243" s="3">
        <v>1120001</v>
      </c>
      <c r="V1243" s="3">
        <f>INDEX(Sheet6!H:H,MATCH(B1243,Sheet6!A:A,0))</f>
        <v>64500</v>
      </c>
      <c r="W1243" s="23">
        <v>0</v>
      </c>
      <c r="X1243" s="3" t="str">
        <f>VLOOKUP(B1243,Sheet4!A:N,14,FALSE)</f>
        <v>1210001,135|1210002,270|1210003,135</v>
      </c>
      <c r="Y1243" s="23">
        <v>1120001</v>
      </c>
      <c r="Z1243" s="23">
        <f t="shared" si="72"/>
        <v>645000</v>
      </c>
      <c r="AA1243" s="27" t="str">
        <f>IF($E1243=2,INDEX(Sheet2!Q:Q,MATCH($C1243,Sheet2!$A:$A,0)),IF(OR(N1243=3,N1243=8,N1243=13,,N1243=38),INDEX(Sheet2!$AC:$AC,MATCH($N1243,Sheet2!$AA:$AA,0))&amp;O1243,INDEX(Sheet2!$AC:$AC,MATCH($N1243,Sheet2!$AA:$AA,0))&amp;(O1243/10)&amp;"%"))</f>
        <v>觉醒后基础攻击力增加200</v>
      </c>
    </row>
    <row r="1244" spans="1:27">
      <c r="A1244" s="23" t="s">
        <v>53</v>
      </c>
      <c r="B1244" s="23">
        <f t="shared" si="71"/>
        <v>6007</v>
      </c>
      <c r="C1244" s="3">
        <v>60</v>
      </c>
      <c r="D1244" s="3">
        <v>7</v>
      </c>
      <c r="E1244" s="3">
        <f t="shared" si="68"/>
        <v>2</v>
      </c>
      <c r="F1244" s="3">
        <f>IF(AND($D1244=1,$E1244=1),VLOOKUP($C1244,Sheet2!$A:$J,3,0),IF($E1244=2,INDEX(Sheet2!G:G,MATCH($C1244,Sheet2!$A:$A,0)),F1243))</f>
        <v>6001</v>
      </c>
      <c r="G1244" s="3">
        <f>IF(AND($D1244=1,$E1244=1),VLOOKUP($C1244,Sheet2!$A:$J,4,0),IF($E1244=2,INDEX(Sheet2!H:H,MATCH($C1244,Sheet2!$A:$A,0)),G1243))</f>
        <v>6002</v>
      </c>
      <c r="H1244" s="3">
        <f>IF(AND($D1244=1,$E1244=1),VLOOKUP($C1244,Sheet2!$A:$J,5,0),IF($E1244=2,INDEX(Sheet2!I:I,MATCH($C1244,Sheet2!$A:$A,0)),H1243))</f>
        <v>6003</v>
      </c>
      <c r="I1244" s="3">
        <f>IF(AND($D1244=1,$E1244=1),VLOOKUP($C1244,Sheet2!$A:$J,6,0),IF($E1244=2,INDEX(Sheet2!J:J,MATCH($C1244,Sheet2!$A:$A,0)),I1243))</f>
        <v>6004</v>
      </c>
      <c r="K1244" s="31">
        <v>0</v>
      </c>
      <c r="L1244" s="31">
        <v>0</v>
      </c>
      <c r="M1244" s="31">
        <v>0</v>
      </c>
      <c r="N1244" s="27">
        <f>VLOOKUP(B1244,Sheet5!$D:$G,3,0)</f>
        <v>0</v>
      </c>
      <c r="O1244" s="27">
        <f>VLOOKUP(B1244,Sheet5!$D:$G,4,0)</f>
        <v>0</v>
      </c>
      <c r="P1244" s="27" t="s">
        <v>60</v>
      </c>
      <c r="Q1244" s="27">
        <f>IFERROR(VLOOKUP(R1244,Sheet2!V:X,3,FALSE),VLOOKUP(B1244,Sheet5!D:H,5,0))</f>
        <v>311006004</v>
      </c>
      <c r="R1244" s="27" t="str">
        <f>IF(E1244=2,INDEX(Sheet2!P:P,MATCH(C1244,Sheet2!A:A,0)),INDEX(Sheet2!AB:AB,MATCH(N1244,Sheet2!AA:AA,0)))</f>
        <v>血之伤害</v>
      </c>
      <c r="S1244" s="27" t="str">
        <f>IF($E1244=2,INDEX(Sheet2!Q:Q,MATCH($C1244,Sheet2!$A:$A,0)),IF(OR(N1244=3,N1244=8,N1244=13,,N1244=38),INDEX(Sheet2!$AC:$AC,MATCH($N1244,Sheet2!$AA:$AA,0))&amp;O1244,INDEX(Sheet2!$AC:$AC,MATCH($N1244,Sheet2!$AA:$AA,0))&amp;(O1244/10)&amp;"%"))</f>
        <v>蚊娘造成的伤害无视链条和护盾</v>
      </c>
      <c r="T1244" s="3" t="str">
        <f>INDEX(Sheet6!G:G,MATCH(B1244,Sheet6!A:A,0))</f>
        <v>1210008,20</v>
      </c>
      <c r="U1244" s="3">
        <v>1120001</v>
      </c>
      <c r="V1244" s="3">
        <f>INDEX(Sheet6!H:H,MATCH(B1244,Sheet6!A:A,0))</f>
        <v>87000</v>
      </c>
      <c r="W1244" s="23">
        <v>0</v>
      </c>
      <c r="X1244" s="3" t="str">
        <f>VLOOKUP(B1244,Sheet4!A:N,14,FALSE)</f>
        <v>1210001,175|1210002,350|1210003,175</v>
      </c>
      <c r="Y1244" s="23">
        <v>1120001</v>
      </c>
      <c r="Z1244" s="23">
        <f t="shared" si="72"/>
        <v>870000</v>
      </c>
      <c r="AA1244" s="27" t="str">
        <f>IF($E1244=2,INDEX(Sheet2!Q:Q,MATCH($C1244,Sheet2!$A:$A,0)),IF(OR(N1244=3,N1244=8,N1244=13,,N1244=38),INDEX(Sheet2!$AC:$AC,MATCH($N1244,Sheet2!$AA:$AA,0))&amp;O1244,INDEX(Sheet2!$AC:$AC,MATCH($N1244,Sheet2!$AA:$AA,0))&amp;(O1244/10)&amp;"%"))</f>
        <v>蚊娘造成的伤害无视链条和护盾</v>
      </c>
    </row>
    <row r="1245" spans="1:27">
      <c r="A1245" s="23" t="s">
        <v>53</v>
      </c>
      <c r="B1245" s="23">
        <f t="shared" ref="B1245:B1265" si="73">C1245*100+D1245</f>
        <v>6008</v>
      </c>
      <c r="C1245" s="3">
        <v>60</v>
      </c>
      <c r="D1245" s="3">
        <v>8</v>
      </c>
      <c r="E1245" s="3">
        <f t="shared" si="68"/>
        <v>1</v>
      </c>
      <c r="F1245" s="3">
        <f>IF(AND($D1245=1,$E1245=1),VLOOKUP($C1245,Sheet2!$A:$J,3,0),IF($E1245=2,INDEX(Sheet2!G:G,MATCH($C1245,Sheet2!$A:$A,0)),F1244))</f>
        <v>6001</v>
      </c>
      <c r="G1245" s="3">
        <f>IF(AND($D1245=1,$E1245=1),VLOOKUP($C1245,Sheet2!$A:$J,4,0),IF($E1245=2,INDEX(Sheet2!H:H,MATCH($C1245,Sheet2!$A:$A,0)),G1244))</f>
        <v>6002</v>
      </c>
      <c r="H1245" s="3">
        <f>IF(AND($D1245=1,$E1245=1),VLOOKUP($C1245,Sheet2!$A:$J,5,0),IF($E1245=2,INDEX(Sheet2!I:I,MATCH($C1245,Sheet2!$A:$A,0)),H1244))</f>
        <v>6003</v>
      </c>
      <c r="I1245" s="3">
        <f>IF(AND($D1245=1,$E1245=1),VLOOKUP($C1245,Sheet2!$A:$J,6,0),IF($E1245=2,INDEX(Sheet2!J:J,MATCH($C1245,Sheet2!$A:$A,0)),I1244))</f>
        <v>6004</v>
      </c>
      <c r="K1245" s="31">
        <v>0</v>
      </c>
      <c r="L1245" s="31">
        <v>0</v>
      </c>
      <c r="M1245" s="31">
        <v>0</v>
      </c>
      <c r="N1245" s="27">
        <f>VLOOKUP(B1245,Sheet5!$D:$G,3,0)</f>
        <v>8</v>
      </c>
      <c r="O1245" s="27">
        <f>VLOOKUP(B1245,Sheet5!$D:$G,4,0)</f>
        <v>100</v>
      </c>
      <c r="P1245" s="27" t="s">
        <v>54</v>
      </c>
      <c r="Q1245" s="27">
        <f>IFERROR(VLOOKUP(R1245,Sheet2!V:X,3,FALSE),VLOOKUP(B1245,Sheet5!D:H,5,0))</f>
        <v>340020006</v>
      </c>
      <c r="R1245" s="27" t="str">
        <f>IF($E1245=2,INDEX(Sheet2!P:P,MATCH($C1245,Sheet2!$A:$A,0)),INDEX(Sheet2!$AB:$AB,MATCH($N1245,Sheet2!$AA:$AA,0)))</f>
        <v>攻击强化</v>
      </c>
      <c r="S1245" s="27" t="str">
        <f>IF($E1245=2,INDEX(Sheet2!Q:Q,MATCH($C1245,Sheet2!$A:$A,0)),IF(OR(N1245=3,N1245=8,N1245=13,,N1245=38),INDEX(Sheet2!$AC:$AC,MATCH($N1245,Sheet2!$AA:$AA,0))&amp;O1245,INDEX(Sheet2!$AC:$AC,MATCH($N1245,Sheet2!$AA:$AA,0))&amp;(O1245/10)&amp;"%"))</f>
        <v>觉醒后基础攻击力增加100</v>
      </c>
      <c r="T1245" s="3" t="str">
        <f>INDEX(Sheet6!G:G,MATCH(B1245,Sheet6!A:A,0))</f>
        <v>1210008,6|1430001,1</v>
      </c>
      <c r="U1245" s="3">
        <v>1120001</v>
      </c>
      <c r="V1245" s="3">
        <f>INDEX(Sheet6!H:H,MATCH(B1245,Sheet6!A:A,0))</f>
        <v>19500</v>
      </c>
      <c r="W1245" s="23">
        <v>0</v>
      </c>
      <c r="X1245" s="3" t="s">
        <v>1316</v>
      </c>
      <c r="Y1245" s="23">
        <v>1120001</v>
      </c>
      <c r="Z1245" s="23">
        <v>130000</v>
      </c>
      <c r="AA1245" s="27" t="str">
        <f>IF($E1245=2,INDEX(Sheet2!Q:Q,MATCH($C1245,Sheet2!$A:$A,0)),IF(OR(N1245=3,N1245=8,N1245=13,,N1245=38),INDEX(Sheet2!$AC:$AC,MATCH($N1245,Sheet2!$AA:$AA,0))&amp;O1245,INDEX(Sheet2!$AC:$AC,MATCH($N1245,Sheet2!$AA:$AA,0))&amp;(O1245/10)&amp;"%"))</f>
        <v>觉醒后基础攻击力增加100</v>
      </c>
    </row>
    <row r="1246" spans="1:27">
      <c r="A1246" s="23" t="s">
        <v>53</v>
      </c>
      <c r="B1246" s="23">
        <f t="shared" si="73"/>
        <v>6009</v>
      </c>
      <c r="C1246" s="3">
        <v>60</v>
      </c>
      <c r="D1246" s="3">
        <v>9</v>
      </c>
      <c r="E1246" s="3">
        <f t="shared" si="68"/>
        <v>1</v>
      </c>
      <c r="F1246" s="3">
        <f>IF(AND($D1246=1,$E1246=1),VLOOKUP($C1246,Sheet2!$A:$J,3,0),IF($E1246=2,INDEX(Sheet2!G:G,MATCH($C1246,Sheet2!$A:$A,0)),F1245))</f>
        <v>6001</v>
      </c>
      <c r="G1246" s="3">
        <f>IF(AND($D1246=1,$E1246=1),VLOOKUP($C1246,Sheet2!$A:$J,4,0),IF($E1246=2,INDEX(Sheet2!H:H,MATCH($C1246,Sheet2!$A:$A,0)),G1245))</f>
        <v>6002</v>
      </c>
      <c r="H1246" s="3">
        <f>IF(AND($D1246=1,$E1246=1),VLOOKUP($C1246,Sheet2!$A:$J,5,0),IF($E1246=2,INDEX(Sheet2!I:I,MATCH($C1246,Sheet2!$A:$A,0)),H1245))</f>
        <v>6003</v>
      </c>
      <c r="I1246" s="3">
        <f>IF(AND($D1246=1,$E1246=1),VLOOKUP($C1246,Sheet2!$A:$J,6,0),IF($E1246=2,INDEX(Sheet2!J:J,MATCH($C1246,Sheet2!$A:$A,0)),I1245))</f>
        <v>6004</v>
      </c>
      <c r="K1246" s="31">
        <v>0</v>
      </c>
      <c r="L1246" s="31">
        <v>0</v>
      </c>
      <c r="M1246" s="31">
        <v>0</v>
      </c>
      <c r="N1246" s="27">
        <f>VLOOKUP(B1246,Sheet5!$D:$G,3,0)</f>
        <v>3</v>
      </c>
      <c r="O1246" s="27">
        <f>VLOOKUP(B1246,Sheet5!$D:$G,4,0)</f>
        <v>600</v>
      </c>
      <c r="P1246" s="27" t="s">
        <v>55</v>
      </c>
      <c r="Q1246" s="27">
        <f>IFERROR(VLOOKUP(R1246,Sheet2!V:X,3,FALSE),VLOOKUP(B1246,Sheet5!D:H,5,0))</f>
        <v>340020009</v>
      </c>
      <c r="R1246" s="27" t="str">
        <f>IF(E1246=2,INDEX(Sheet2!P:P,MATCH(C1246,Sheet2!A:A,0)),INDEX(Sheet2!AB:AB,MATCH(N1246,Sheet2!AA:AA,0)))</f>
        <v>生命强化</v>
      </c>
      <c r="S1246" s="27" t="str">
        <f>IF($E1246=2,INDEX(Sheet2!Q:Q,MATCH($C1246,Sheet2!$A:$A,0)),IF(OR(N1246=3,N1246=8,N1246=13,,N1246=38),INDEX(Sheet2!$AC:$AC,MATCH($N1246,Sheet2!$AA:$AA,0))&amp;O1246,INDEX(Sheet2!$AC:$AC,MATCH($N1246,Sheet2!$AA:$AA,0))&amp;(O1246/10)&amp;"%"))</f>
        <v>觉醒后基础生命上限增加600</v>
      </c>
      <c r="T1246" s="3" t="str">
        <f>INDEX(Sheet6!G:G,MATCH(B1246,Sheet6!A:A,0))</f>
        <v>1210008,9|1430001,2</v>
      </c>
      <c r="U1246" s="3">
        <v>1120001</v>
      </c>
      <c r="V1246" s="3">
        <f>INDEX(Sheet6!H:H,MATCH(B1246,Sheet6!A:A,0))</f>
        <v>22500</v>
      </c>
      <c r="W1246" s="23">
        <v>0</v>
      </c>
      <c r="X1246" s="3" t="s">
        <v>1317</v>
      </c>
      <c r="Y1246" s="23">
        <v>1120001</v>
      </c>
      <c r="Z1246" s="23">
        <v>150000</v>
      </c>
      <c r="AA1246" s="27" t="str">
        <f>IF($E1246=2,INDEX(Sheet2!Q:Q,MATCH($C1246,Sheet2!$A:$A,0)),IF(OR(N1246=3,N1246=8,N1246=13,,N1246=38),INDEX(Sheet2!$AC:$AC,MATCH($N1246,Sheet2!$AA:$AA,0))&amp;O1246,INDEX(Sheet2!$AC:$AC,MATCH($N1246,Sheet2!$AA:$AA,0))&amp;(O1246/10)&amp;"%"))</f>
        <v>觉醒后基础生命上限增加600</v>
      </c>
    </row>
    <row r="1247" spans="1:27">
      <c r="A1247" s="23" t="s">
        <v>53</v>
      </c>
      <c r="B1247" s="23">
        <f t="shared" si="73"/>
        <v>6010</v>
      </c>
      <c r="C1247" s="3">
        <v>60</v>
      </c>
      <c r="D1247" s="3">
        <v>10</v>
      </c>
      <c r="E1247" s="3">
        <f t="shared" si="68"/>
        <v>1</v>
      </c>
      <c r="F1247" s="3">
        <f>IF(AND($D1247=1,$E1247=1),VLOOKUP($C1247,Sheet2!$A:$J,3,0),IF($E1247=2,INDEX(Sheet2!G:G,MATCH($C1247,Sheet2!$A:$A,0)),F1246))</f>
        <v>6001</v>
      </c>
      <c r="G1247" s="3">
        <f>IF(AND($D1247=1,$E1247=1),VLOOKUP($C1247,Sheet2!$A:$J,4,0),IF($E1247=2,INDEX(Sheet2!H:H,MATCH($C1247,Sheet2!$A:$A,0)),G1246))</f>
        <v>6002</v>
      </c>
      <c r="H1247" s="3">
        <f>IF(AND($D1247=1,$E1247=1),VLOOKUP($C1247,Sheet2!$A:$J,5,0),IF($E1247=2,INDEX(Sheet2!I:I,MATCH($C1247,Sheet2!$A:$A,0)),H1246))</f>
        <v>6003</v>
      </c>
      <c r="I1247" s="3">
        <f>IF(AND($D1247=1,$E1247=1),VLOOKUP($C1247,Sheet2!$A:$J,6,0),IF($E1247=2,INDEX(Sheet2!J:J,MATCH($C1247,Sheet2!$A:$A,0)),I1246))</f>
        <v>6004</v>
      </c>
      <c r="K1247" s="31">
        <v>0</v>
      </c>
      <c r="L1247" s="31">
        <v>0</v>
      </c>
      <c r="M1247" s="31">
        <v>0</v>
      </c>
      <c r="N1247" s="27">
        <f>VLOOKUP(B1247,Sheet5!$D:$G,3,0)</f>
        <v>8</v>
      </c>
      <c r="O1247" s="27">
        <f>VLOOKUP(B1247,Sheet5!$D:$G,4,0)</f>
        <v>100</v>
      </c>
      <c r="P1247" s="27" t="s">
        <v>56</v>
      </c>
      <c r="Q1247" s="27">
        <f>IFERROR(VLOOKUP(R1247,Sheet2!V:X,3,FALSE),VLOOKUP(B1247,Sheet5!D:H,5,0))</f>
        <v>340020006</v>
      </c>
      <c r="R1247" s="27" t="str">
        <f>IF(E1247=2,INDEX(Sheet2!P:P,MATCH(C1247,Sheet2!A:A,0)),INDEX(Sheet2!AB:AB,MATCH(N1247,Sheet2!AA:AA,0)))</f>
        <v>攻击强化</v>
      </c>
      <c r="S1247" s="27" t="str">
        <f>IF($E1247=2,INDEX(Sheet2!Q:Q,MATCH($C1247,Sheet2!$A:$A,0)),IF(OR(N1247=3,N1247=8,N1247=13,,N1247=38),INDEX(Sheet2!$AC:$AC,MATCH($N1247,Sheet2!$AA:$AA,0))&amp;O1247,INDEX(Sheet2!$AC:$AC,MATCH($N1247,Sheet2!$AA:$AA,0))&amp;(O1247/10)&amp;"%"))</f>
        <v>觉醒后基础攻击力增加100</v>
      </c>
      <c r="T1247" s="3" t="str">
        <f>INDEX(Sheet6!G:G,MATCH(B1247,Sheet6!A:A,0))</f>
        <v>1210008,12|1430001,3</v>
      </c>
      <c r="U1247" s="3">
        <v>1120001</v>
      </c>
      <c r="V1247" s="3">
        <f>INDEX(Sheet6!H:H,MATCH(B1247,Sheet6!A:A,0))</f>
        <v>33750</v>
      </c>
      <c r="W1247" s="23">
        <v>0</v>
      </c>
      <c r="X1247" s="3" t="s">
        <v>1318</v>
      </c>
      <c r="Y1247" s="23">
        <v>1120001</v>
      </c>
      <c r="Z1247" s="23">
        <v>225000</v>
      </c>
      <c r="AA1247" s="27" t="str">
        <f>IF($E1247=2,INDEX(Sheet2!Q:Q,MATCH($C1247,Sheet2!$A:$A,0)),IF(OR(N1247=3,N1247=8,N1247=13,,N1247=38),INDEX(Sheet2!$AC:$AC,MATCH($N1247,Sheet2!$AA:$AA,0))&amp;O1247,INDEX(Sheet2!$AC:$AC,MATCH($N1247,Sheet2!$AA:$AA,0))&amp;(O1247/10)&amp;"%"))</f>
        <v>觉醒后基础攻击力增加100</v>
      </c>
    </row>
    <row r="1248" spans="1:27">
      <c r="A1248" s="23" t="s">
        <v>53</v>
      </c>
      <c r="B1248" s="23">
        <f t="shared" si="73"/>
        <v>6011</v>
      </c>
      <c r="C1248" s="3">
        <v>60</v>
      </c>
      <c r="D1248" s="3">
        <v>11</v>
      </c>
      <c r="E1248" s="3">
        <f t="shared" si="68"/>
        <v>1</v>
      </c>
      <c r="F1248" s="3">
        <f>IF(AND($D1248=1,$E1248=1),VLOOKUP($C1248,Sheet2!$A:$J,3,0),IF($E1248=2,INDEX(Sheet2!G:G,MATCH($C1248,Sheet2!$A:$A,0)),F1247))</f>
        <v>6001</v>
      </c>
      <c r="G1248" s="3">
        <f>IF(AND($D1248=1,$E1248=1),VLOOKUP($C1248,Sheet2!$A:$J,4,0),IF($E1248=2,INDEX(Sheet2!H:H,MATCH($C1248,Sheet2!$A:$A,0)),G1247))</f>
        <v>6002</v>
      </c>
      <c r="H1248" s="3">
        <f>IF(AND($D1248=1,$E1248=1),VLOOKUP($C1248,Sheet2!$A:$J,5,0),IF($E1248=2,INDEX(Sheet2!I:I,MATCH($C1248,Sheet2!$A:$A,0)),H1247))</f>
        <v>6003</v>
      </c>
      <c r="I1248" s="3">
        <f>IF(AND($D1248=1,$E1248=1),VLOOKUP($C1248,Sheet2!$A:$J,6,0),IF($E1248=2,INDEX(Sheet2!J:J,MATCH($C1248,Sheet2!$A:$A,0)),I1247))</f>
        <v>6004</v>
      </c>
      <c r="K1248" s="31">
        <v>0</v>
      </c>
      <c r="L1248" s="31">
        <v>0</v>
      </c>
      <c r="M1248" s="31">
        <v>0</v>
      </c>
      <c r="N1248" s="27">
        <f>VLOOKUP(B1248,Sheet5!$D:$G,3,0)</f>
        <v>13</v>
      </c>
      <c r="O1248" s="27">
        <f>VLOOKUP(B1248,Sheet5!$D:$G,4,0)</f>
        <v>130</v>
      </c>
      <c r="P1248" s="27" t="s">
        <v>57</v>
      </c>
      <c r="Q1248" s="27">
        <f>IFERROR(VLOOKUP(R1248,Sheet2!V:X,3,FALSE),VLOOKUP(B1248,Sheet5!D:H,5,0))</f>
        <v>340020004</v>
      </c>
      <c r="R1248" s="27" t="str">
        <f>IF(E1248=2,INDEX(Sheet2!P:P,MATCH(C1248,Sheet2!A:A,0)),INDEX(Sheet2!AB:AB,MATCH(N1248,Sheet2!AA:AA,0)))</f>
        <v>防御强化</v>
      </c>
      <c r="S1248" s="27" t="str">
        <f>IF($E1248=2,INDEX(Sheet2!Q:Q,MATCH($C1248,Sheet2!$A:$A,0)),IF(OR(N1248=3,N1248=8,N1248=13,,N1248=38),INDEX(Sheet2!$AC:$AC,MATCH($N1248,Sheet2!$AA:$AA,0))&amp;O1248,INDEX(Sheet2!$AC:$AC,MATCH($N1248,Sheet2!$AA:$AA,0))&amp;(O1248/10)&amp;"%"))</f>
        <v>觉醒后基础防御力增加130</v>
      </c>
      <c r="T1248" s="3" t="str">
        <f>INDEX(Sheet6!G:G,MATCH(B1248,Sheet6!A:A,0))</f>
        <v>1210008,15|1430001,4</v>
      </c>
      <c r="U1248" s="3">
        <v>1120001</v>
      </c>
      <c r="V1248" s="3">
        <f>INDEX(Sheet6!H:H,MATCH(B1248,Sheet6!A:A,0))</f>
        <v>50550</v>
      </c>
      <c r="W1248" s="23">
        <v>0</v>
      </c>
      <c r="X1248" s="3" t="s">
        <v>1319</v>
      </c>
      <c r="Y1248" s="23">
        <v>1120001</v>
      </c>
      <c r="Z1248" s="23">
        <v>337000</v>
      </c>
      <c r="AA1248" s="27" t="str">
        <f>IF($E1248=2,INDEX(Sheet2!Q:Q,MATCH($C1248,Sheet2!$A:$A,0)),IF(OR(N1248=3,N1248=8,N1248=13,,N1248=38),INDEX(Sheet2!$AC:$AC,MATCH($N1248,Sheet2!$AA:$AA,0))&amp;O1248,INDEX(Sheet2!$AC:$AC,MATCH($N1248,Sheet2!$AA:$AA,0))&amp;(O1248/10)&amp;"%"))</f>
        <v>觉醒后基础防御力增加130</v>
      </c>
    </row>
    <row r="1249" spans="1:27">
      <c r="A1249" s="23" t="s">
        <v>53</v>
      </c>
      <c r="B1249" s="23">
        <f t="shared" si="73"/>
        <v>6012</v>
      </c>
      <c r="C1249" s="3">
        <v>60</v>
      </c>
      <c r="D1249" s="3">
        <v>12</v>
      </c>
      <c r="E1249" s="3">
        <f t="shared" si="68"/>
        <v>1</v>
      </c>
      <c r="F1249" s="3">
        <f>IF(AND($D1249=1,$E1249=1),VLOOKUP($C1249,Sheet2!$A:$J,3,0),IF($E1249=2,INDEX(Sheet2!G:G,MATCH($C1249,Sheet2!$A:$A,0)),F1248))</f>
        <v>6001</v>
      </c>
      <c r="G1249" s="3">
        <f>IF(AND($D1249=1,$E1249=1),VLOOKUP($C1249,Sheet2!$A:$J,4,0),IF($E1249=2,INDEX(Sheet2!H:H,MATCH($C1249,Sheet2!$A:$A,0)),G1248))</f>
        <v>6002</v>
      </c>
      <c r="H1249" s="3">
        <f>IF(AND($D1249=1,$E1249=1),VLOOKUP($C1249,Sheet2!$A:$J,5,0),IF($E1249=2,INDEX(Sheet2!I:I,MATCH($C1249,Sheet2!$A:$A,0)),H1248))</f>
        <v>6003</v>
      </c>
      <c r="I1249" s="3">
        <f>IF(AND($D1249=1,$E1249=1),VLOOKUP($C1249,Sheet2!$A:$J,6,0),IF($E1249=2,INDEX(Sheet2!J:J,MATCH($C1249,Sheet2!$A:$A,0)),I1248))</f>
        <v>6004</v>
      </c>
      <c r="K1249" s="31">
        <v>0</v>
      </c>
      <c r="L1249" s="31">
        <v>0</v>
      </c>
      <c r="M1249" s="31">
        <v>0</v>
      </c>
      <c r="N1249" s="27">
        <f>VLOOKUP(B1249,Sheet5!$D:$G,3,0)</f>
        <v>3</v>
      </c>
      <c r="O1249" s="27">
        <f>VLOOKUP(B1249,Sheet5!$D:$G,4,0)</f>
        <v>1200</v>
      </c>
      <c r="P1249" s="27" t="s">
        <v>58</v>
      </c>
      <c r="Q1249" s="27">
        <f>IFERROR(VLOOKUP(R1249,Sheet2!V:X,3,FALSE),VLOOKUP(B1249,Sheet5!D:H,5,0))</f>
        <v>340020010</v>
      </c>
      <c r="R1249" s="27" t="str">
        <f>IF(E1249=2,INDEX(Sheet2!P:P,MATCH(C1249,Sheet2!A:A,0)),INDEX(Sheet2!AB:AB,MATCH(N1249,Sheet2!AA:AA,0)))</f>
        <v>生命强化</v>
      </c>
      <c r="S1249" s="27" t="str">
        <f>IF($E1249=2,INDEX(Sheet2!Q:Q,MATCH($C1249,Sheet2!$A:$A,0)),IF(OR(N1249=3,N1249=8,N1249=13,,N1249=38),INDEX(Sheet2!$AC:$AC,MATCH($N1249,Sheet2!$AA:$AA,0))&amp;O1249,INDEX(Sheet2!$AC:$AC,MATCH($N1249,Sheet2!$AA:$AA,0))&amp;(O1249/10)&amp;"%"))</f>
        <v>觉醒后基础生命上限增加1200</v>
      </c>
      <c r="T1249" s="3" t="str">
        <f>INDEX(Sheet6!G:G,MATCH(B1249,Sheet6!A:A,0))</f>
        <v>1210008,18|1430001,5</v>
      </c>
      <c r="U1249" s="3">
        <v>1120001</v>
      </c>
      <c r="V1249" s="3">
        <f>INDEX(Sheet6!H:H,MATCH(B1249,Sheet6!A:A,0))</f>
        <v>70650</v>
      </c>
      <c r="W1249" s="23">
        <v>0</v>
      </c>
      <c r="X1249" s="3" t="s">
        <v>1320</v>
      </c>
      <c r="Y1249" s="23">
        <v>1120001</v>
      </c>
      <c r="Z1249" s="23">
        <v>471000</v>
      </c>
      <c r="AA1249" s="27" t="str">
        <f>IF($E1249=2,INDEX(Sheet2!Q:Q,MATCH($C1249,Sheet2!$A:$A,0)),IF(OR(N1249=3,N1249=8,N1249=13,,N1249=38),INDEX(Sheet2!$AC:$AC,MATCH($N1249,Sheet2!$AA:$AA,0))&amp;O1249,INDEX(Sheet2!$AC:$AC,MATCH($N1249,Sheet2!$AA:$AA,0))&amp;(O1249/10)&amp;"%"))</f>
        <v>觉醒后基础生命上限增加1200</v>
      </c>
    </row>
    <row r="1250" spans="1:27">
      <c r="A1250" s="23" t="s">
        <v>53</v>
      </c>
      <c r="B1250" s="23">
        <f t="shared" si="73"/>
        <v>6013</v>
      </c>
      <c r="C1250" s="3">
        <v>60</v>
      </c>
      <c r="D1250" s="3">
        <v>13</v>
      </c>
      <c r="E1250" s="3">
        <f t="shared" si="68"/>
        <v>1</v>
      </c>
      <c r="F1250" s="3">
        <f>IF(AND($D1250=1,$E1250=1),VLOOKUP($C1250,Sheet2!$A:$J,3,0),IF($E1250=2,INDEX(Sheet2!G:G,MATCH($C1250,Sheet2!$A:$A,0)),F1249))</f>
        <v>6001</v>
      </c>
      <c r="G1250" s="3">
        <f>IF(AND($D1250=1,$E1250=1),VLOOKUP($C1250,Sheet2!$A:$J,4,0),IF($E1250=2,INDEX(Sheet2!H:H,MATCH($C1250,Sheet2!$A:$A,0)),G1249))</f>
        <v>6002</v>
      </c>
      <c r="H1250" s="3">
        <f>IF(AND($D1250=1,$E1250=1),VLOOKUP($C1250,Sheet2!$A:$J,5,0),IF($E1250=2,INDEX(Sheet2!I:I,MATCH($C1250,Sheet2!$A:$A,0)),H1249))</f>
        <v>6003</v>
      </c>
      <c r="I1250" s="3">
        <f>IF(AND($D1250=1,$E1250=1),VLOOKUP($C1250,Sheet2!$A:$J,6,0),IF($E1250=2,INDEX(Sheet2!J:J,MATCH($C1250,Sheet2!$A:$A,0)),I1249))</f>
        <v>6004</v>
      </c>
      <c r="K1250" s="31">
        <v>0</v>
      </c>
      <c r="L1250" s="31">
        <v>0</v>
      </c>
      <c r="M1250" s="31">
        <v>0</v>
      </c>
      <c r="N1250" s="27">
        <f>VLOOKUP(B1250,Sheet5!$D:$G,3,0)</f>
        <v>8</v>
      </c>
      <c r="O1250" s="27">
        <f>VLOOKUP(B1250,Sheet5!$D:$G,4,0)</f>
        <v>200</v>
      </c>
      <c r="P1250" s="27" t="s">
        <v>59</v>
      </c>
      <c r="Q1250" s="27">
        <f>IFERROR(VLOOKUP(R1250,Sheet2!V:X,3,FALSE),VLOOKUP(B1250,Sheet5!D:H,5,0))</f>
        <v>340020007</v>
      </c>
      <c r="R1250" s="27" t="str">
        <f>IF(E1250=2,INDEX(Sheet2!P:P,MATCH(C1250,Sheet2!A:A,0)),INDEX(Sheet2!AB:AB,MATCH(N1250,Sheet2!AA:AA,0)))</f>
        <v>攻击强化</v>
      </c>
      <c r="S1250" s="27" t="str">
        <f>IF($E1250=2,INDEX(Sheet2!Q:Q,MATCH($C1250,Sheet2!$A:$A,0)),IF(OR(N1250=3,N1250=8,N1250=13,,N1250=38),INDEX(Sheet2!$AC:$AC,MATCH($N1250,Sheet2!$AA:$AA,0))&amp;O1250,INDEX(Sheet2!$AC:$AC,MATCH($N1250,Sheet2!$AA:$AA,0))&amp;(O1250/10)&amp;"%"))</f>
        <v>觉醒后基础攻击力增加200</v>
      </c>
      <c r="T1250" s="3" t="str">
        <f>INDEX(Sheet6!G:G,MATCH(B1250,Sheet6!A:A,0))</f>
        <v>1210008,24|1430001,6</v>
      </c>
      <c r="U1250" s="3">
        <v>1120001</v>
      </c>
      <c r="V1250" s="3">
        <f>INDEX(Sheet6!H:H,MATCH(B1250,Sheet6!A:A,0))</f>
        <v>96750</v>
      </c>
      <c r="W1250" s="23">
        <v>0</v>
      </c>
      <c r="X1250" s="3" t="s">
        <v>1321</v>
      </c>
      <c r="Y1250" s="23">
        <v>1120001</v>
      </c>
      <c r="Z1250" s="23">
        <v>645000</v>
      </c>
      <c r="AA1250" s="27" t="str">
        <f>IF($E1250=2,INDEX(Sheet2!Q:Q,MATCH($C1250,Sheet2!$A:$A,0)),IF(OR(N1250=3,N1250=8,N1250=13,,N1250=38),INDEX(Sheet2!$AC:$AC,MATCH($N1250,Sheet2!$AA:$AA,0))&amp;O1250,INDEX(Sheet2!$AC:$AC,MATCH($N1250,Sheet2!$AA:$AA,0))&amp;(O1250/10)&amp;"%"))</f>
        <v>觉醒后基础攻击力增加200</v>
      </c>
    </row>
    <row r="1251" spans="1:27">
      <c r="A1251" s="23" t="s">
        <v>53</v>
      </c>
      <c r="B1251" s="23">
        <f t="shared" si="73"/>
        <v>6014</v>
      </c>
      <c r="C1251" s="3">
        <v>60</v>
      </c>
      <c r="D1251" s="3">
        <v>14</v>
      </c>
      <c r="E1251" s="3">
        <f t="shared" si="68"/>
        <v>2</v>
      </c>
      <c r="F1251" s="3">
        <f>IF(AND($D1251=1,$E1251=1),VLOOKUP($C1251,Sheet2!$A:$J,3,0),IF($E1251=2,INDEX(Sheet2!G:G,MATCH($C1251,Sheet2!$A:$A,0)+1),F1250))</f>
        <v>6001</v>
      </c>
      <c r="G1251" s="3">
        <f>IF(AND($D1251=1,$E1251=1),VLOOKUP($C1251,Sheet2!$A:$J,4,0),IF($E1251=2,INDEX(Sheet2!H:H,MATCH($C1251,Sheet2!$A:$A,0)+1),G1250))</f>
        <v>6002</v>
      </c>
      <c r="H1251" s="3">
        <f>IF(AND($D1251=1,$E1251=1),VLOOKUP($C1251,Sheet2!$A:$J,5,0),IF($E1251=2,INDEX(Sheet2!I:I,MATCH($C1251,Sheet2!$A:$A,0)+1),H1250))</f>
        <v>6005</v>
      </c>
      <c r="I1251" s="3">
        <f>IF(AND($D1251=1,$E1251=1),VLOOKUP($C1251,Sheet2!$A:$J,6,0),IF($E1251=2,INDEX(Sheet2!J:J,MATCH($C1251,Sheet2!$A:$A,0)+1),I1250))</f>
        <v>6004</v>
      </c>
      <c r="K1251" s="31">
        <v>0</v>
      </c>
      <c r="L1251" s="31">
        <v>0</v>
      </c>
      <c r="M1251" s="31">
        <v>0</v>
      </c>
      <c r="N1251" s="27">
        <f>VLOOKUP(B1251,Sheet5!$D:$G,3,0)</f>
        <v>0</v>
      </c>
      <c r="O1251" s="27">
        <f>VLOOKUP(B1251,Sheet5!$D:$G,4,0)</f>
        <v>0</v>
      </c>
      <c r="P1251" s="27" t="s">
        <v>60</v>
      </c>
      <c r="Q1251" s="27">
        <f>IFERROR(VLOOKUP(R1251,Sheet2!V:X,3,FALSE),VLOOKUP(B1251,Sheet5!D:H,5,0))</f>
        <v>311006002</v>
      </c>
      <c r="R1251" s="27" t="str">
        <f>IF(E1251=2,INDEX(Sheet2!P:P,MATCH(C1251,Sheet2!A:A,0)+1),INDEX(Sheet2!AB:AB,MATCH(N1251,Sheet2!AA:AA,0)))</f>
        <v>蚊群出动</v>
      </c>
      <c r="S1251" s="27" t="s">
        <v>2391</v>
      </c>
      <c r="T1251" s="3" t="str">
        <f>INDEX(Sheet6!G:G,MATCH(B1251,Sheet6!A:A,0))</f>
        <v>1431060,1</v>
      </c>
      <c r="U1251" s="3">
        <v>1120001</v>
      </c>
      <c r="V1251" s="3">
        <f>INDEX(Sheet6!H:H,MATCH(B1251,Sheet6!A:A,0))</f>
        <v>130500</v>
      </c>
      <c r="W1251" s="23">
        <v>0</v>
      </c>
      <c r="X1251" s="3" t="s">
        <v>1322</v>
      </c>
      <c r="Y1251" s="23">
        <v>1120001</v>
      </c>
      <c r="Z1251" s="23">
        <v>870000</v>
      </c>
      <c r="AA1251" s="27" t="str">
        <f>IF($E1251=2,INDEX(Sheet2!Q:Q,MATCH($C1251,Sheet2!$A:$A,0)+1),IF(OR(N1251=3,N1251=8,N1251=13,,N1251=38),INDEX(Sheet2!$AC:$AC,MATCH($N1251,Sheet2!$AA:$AA,0))&amp;O1251,INDEX(Sheet2!$AC:$AC,MATCH($N1251,Sheet2!$AA:$AA,0))&amp;(O1251/10)&amp;"%"))</f>
        <v>蚊娘释放大量蚊群攻击敌方单体目标造成攻击力&lt;color=#e56000&gt;210%&lt;/color&gt;的伤害，汲取&lt;color=#e56000&gt;1&lt;/color&gt;层血液能量，最多6层。\n&lt;color=#f2b600&gt;变身后：&lt;/color&gt;技能更换为&lt;color=#f2b600&gt;蚊群出动（变身）&lt;/color&gt;，蚊娘召唤大量蚊群攻击敌方全体造成攻击力&lt;color=#e56000&gt;210%&lt;/color&gt;的伤害</v>
      </c>
    </row>
    <row r="1252" spans="1:27">
      <c r="A1252" s="23" t="s">
        <v>53</v>
      </c>
      <c r="B1252" s="23">
        <f t="shared" si="73"/>
        <v>6015</v>
      </c>
      <c r="C1252" s="3">
        <v>60</v>
      </c>
      <c r="D1252" s="3">
        <v>15</v>
      </c>
      <c r="E1252" s="3">
        <f t="shared" si="68"/>
        <v>1</v>
      </c>
      <c r="F1252" s="3">
        <f>IF(AND($D1252=1,$E1252=1),VLOOKUP($C1252,Sheet2!$A:$J,3,0),IF($E1252=2,INDEX(Sheet2!G:G,MATCH($C1252,Sheet2!$A:$A,0)+1),F1251))</f>
        <v>6001</v>
      </c>
      <c r="G1252" s="3">
        <f>IF(AND($D1252=1,$E1252=1),VLOOKUP($C1252,Sheet2!$A:$J,4,0),IF($E1252=2,INDEX(Sheet2!H:H,MATCH($C1252,Sheet2!$A:$A,0)+1),G1251))</f>
        <v>6002</v>
      </c>
      <c r="H1252" s="3">
        <f>IF(AND($D1252=1,$E1252=1),VLOOKUP($C1252,Sheet2!$A:$J,5,0),IF($E1252=2,INDEX(Sheet2!I:I,MATCH($C1252,Sheet2!$A:$A,0)+1),H1251))</f>
        <v>6005</v>
      </c>
      <c r="I1252" s="3">
        <f>IF(AND($D1252=1,$E1252=1),VLOOKUP($C1252,Sheet2!$A:$J,6,0),IF($E1252=2,INDEX(Sheet2!J:J,MATCH($C1252,Sheet2!$A:$A,0)+1),I1251))</f>
        <v>6004</v>
      </c>
      <c r="K1252" s="31">
        <v>0</v>
      </c>
      <c r="L1252" s="31">
        <v>0</v>
      </c>
      <c r="M1252" s="31">
        <v>0</v>
      </c>
      <c r="N1252" s="27">
        <f>VLOOKUP(B1252,Sheet5!$D:$G,3,0)</f>
        <v>8</v>
      </c>
      <c r="O1252" s="27">
        <f>VLOOKUP(B1252,Sheet5!$D:$G,4,0)</f>
        <v>100</v>
      </c>
      <c r="P1252" s="27" t="s">
        <v>54</v>
      </c>
      <c r="Q1252" s="27">
        <f>IFERROR(VLOOKUP(R1252,Sheet2!V:X,3,FALSE),VLOOKUP(B1252,Sheet5!D:H,5,0))</f>
        <v>340020006</v>
      </c>
      <c r="R1252" s="27" t="str">
        <f>IF($E1252=2,INDEX(Sheet2!P:P,MATCH($C1252,Sheet2!$A:$A,0)),INDEX(Sheet2!$AB:$AB,MATCH($N1252,Sheet2!$AA:$AA,0)))</f>
        <v>攻击强化</v>
      </c>
      <c r="S1252" s="27" t="str">
        <f>IF($E1252=2,INDEX(Sheet2!Q:Q,MATCH($C1252,Sheet2!$A:$A,0)),IF(OR(N1252=3,N1252=8,N1252=13,,N1252=38),INDEX(Sheet2!$AC:$AC,MATCH($N1252,Sheet2!$AA:$AA,0))&amp;O1252,INDEX(Sheet2!$AC:$AC,MATCH($N1252,Sheet2!$AA:$AA,0))&amp;(O1252/10)&amp;"%"))</f>
        <v>觉醒后基础攻击力增加100</v>
      </c>
      <c r="T1252" s="3" t="str">
        <f>INDEX(Sheet6!G:G,MATCH(B1252,Sheet6!A:A,0))</f>
        <v>1210008,8|1430001,3</v>
      </c>
      <c r="U1252" s="3">
        <v>1120001</v>
      </c>
      <c r="V1252" s="3">
        <f>INDEX(Sheet6!H:H,MATCH(B1252,Sheet6!A:A,0))</f>
        <v>26000</v>
      </c>
      <c r="W1252" s="23">
        <v>0</v>
      </c>
      <c r="X1252" s="3" t="s">
        <v>1316</v>
      </c>
      <c r="Y1252" s="23">
        <v>1120001</v>
      </c>
      <c r="Z1252" s="23">
        <v>130000</v>
      </c>
      <c r="AA1252" s="27" t="str">
        <f>IF($E1252=2,INDEX(Sheet2!Q:Q,MATCH($C1252,Sheet2!$A:$A,0)),IF(OR(N1252=3,N1252=8,N1252=13,,N1252=38),INDEX(Sheet2!$AC:$AC,MATCH($N1252,Sheet2!$AA:$AA,0))&amp;O1252,INDEX(Sheet2!$AC:$AC,MATCH($N1252,Sheet2!$AA:$AA,0))&amp;(O1252/10)&amp;"%"))</f>
        <v>觉醒后基础攻击力增加100</v>
      </c>
    </row>
    <row r="1253" spans="1:27">
      <c r="A1253" s="23" t="s">
        <v>53</v>
      </c>
      <c r="B1253" s="23">
        <f t="shared" si="73"/>
        <v>6016</v>
      </c>
      <c r="C1253" s="3">
        <v>60</v>
      </c>
      <c r="D1253" s="3">
        <v>16</v>
      </c>
      <c r="E1253" s="3">
        <f t="shared" si="68"/>
        <v>1</v>
      </c>
      <c r="F1253" s="3">
        <f>IF(AND($D1253=1,$E1253=1),VLOOKUP($C1253,Sheet2!$A:$J,3,0),IF($E1253=2,INDEX(Sheet2!G:G,MATCH($C1253,Sheet2!$A:$A,0)+1),F1252))</f>
        <v>6001</v>
      </c>
      <c r="G1253" s="3">
        <f>IF(AND($D1253=1,$E1253=1),VLOOKUP($C1253,Sheet2!$A:$J,4,0),IF($E1253=2,INDEX(Sheet2!H:H,MATCH($C1253,Sheet2!$A:$A,0)+1),G1252))</f>
        <v>6002</v>
      </c>
      <c r="H1253" s="3">
        <f>IF(AND($D1253=1,$E1253=1),VLOOKUP($C1253,Sheet2!$A:$J,5,0),IF($E1253=2,INDEX(Sheet2!I:I,MATCH($C1253,Sheet2!$A:$A,0)+1),H1252))</f>
        <v>6005</v>
      </c>
      <c r="I1253" s="3">
        <f>IF(AND($D1253=1,$E1253=1),VLOOKUP($C1253,Sheet2!$A:$J,6,0),IF($E1253=2,INDEX(Sheet2!J:J,MATCH($C1253,Sheet2!$A:$A,0)+1),I1252))</f>
        <v>6004</v>
      </c>
      <c r="K1253" s="31">
        <v>0</v>
      </c>
      <c r="L1253" s="31">
        <v>0</v>
      </c>
      <c r="M1253" s="31">
        <v>0</v>
      </c>
      <c r="N1253" s="27">
        <f>VLOOKUP(B1253,Sheet5!$D:$G,3,0)</f>
        <v>3</v>
      </c>
      <c r="O1253" s="27">
        <f>VLOOKUP(B1253,Sheet5!$D:$G,4,0)</f>
        <v>600</v>
      </c>
      <c r="P1253" s="27" t="s">
        <v>55</v>
      </c>
      <c r="Q1253" s="27">
        <f>IFERROR(VLOOKUP(R1253,Sheet2!V:X,3,FALSE),VLOOKUP(B1253,Sheet5!D:H,5,0))</f>
        <v>340020009</v>
      </c>
      <c r="R1253" s="27" t="str">
        <f>IF(E1253=2,INDEX(Sheet2!P:P,MATCH(C1253,Sheet2!A:A,0)),INDEX(Sheet2!AB:AB,MATCH(N1253,Sheet2!AA:AA,0)))</f>
        <v>生命强化</v>
      </c>
      <c r="S1253" s="27" t="str">
        <f>IF($E1253=2,INDEX(Sheet2!Q:Q,MATCH($C1253,Sheet2!$A:$A,0)),IF(OR(N1253=3,N1253=8,N1253=13,,N1253=38),INDEX(Sheet2!$AC:$AC,MATCH($N1253,Sheet2!$AA:$AA,0))&amp;O1253,INDEX(Sheet2!$AC:$AC,MATCH($N1253,Sheet2!$AA:$AA,0))&amp;(O1253/10)&amp;"%"))</f>
        <v>觉醒后基础生命上限增加600</v>
      </c>
      <c r="T1253" s="3" t="str">
        <f>INDEX(Sheet6!G:G,MATCH(B1253,Sheet6!A:A,0))</f>
        <v>1210008,12|1430001,6</v>
      </c>
      <c r="U1253" s="3">
        <v>1120001</v>
      </c>
      <c r="V1253" s="3">
        <f>INDEX(Sheet6!H:H,MATCH(B1253,Sheet6!A:A,0))</f>
        <v>30000</v>
      </c>
      <c r="W1253" s="23">
        <v>0</v>
      </c>
      <c r="X1253" s="3" t="s">
        <v>1317</v>
      </c>
      <c r="Y1253" s="23">
        <v>1120001</v>
      </c>
      <c r="Z1253" s="23">
        <v>150000</v>
      </c>
      <c r="AA1253" s="27" t="str">
        <f>IF($E1253=2,INDEX(Sheet2!Q:Q,MATCH($C1253,Sheet2!$A:$A,0)),IF(OR(N1253=3,N1253=8,N1253=13,,N1253=38),INDEX(Sheet2!$AC:$AC,MATCH($N1253,Sheet2!$AA:$AA,0))&amp;O1253,INDEX(Sheet2!$AC:$AC,MATCH($N1253,Sheet2!$AA:$AA,0))&amp;(O1253/10)&amp;"%"))</f>
        <v>觉醒后基础生命上限增加600</v>
      </c>
    </row>
    <row r="1254" spans="1:27">
      <c r="A1254" s="23" t="s">
        <v>53</v>
      </c>
      <c r="B1254" s="23">
        <f t="shared" si="73"/>
        <v>6017</v>
      </c>
      <c r="C1254" s="3">
        <v>60</v>
      </c>
      <c r="D1254" s="3">
        <v>17</v>
      </c>
      <c r="E1254" s="3">
        <f t="shared" si="68"/>
        <v>1</v>
      </c>
      <c r="F1254" s="3">
        <f>IF(AND($D1254=1,$E1254=1),VLOOKUP($C1254,Sheet2!$A:$J,3,0),IF($E1254=2,INDEX(Sheet2!G:G,MATCH($C1254,Sheet2!$A:$A,0)+1),F1253))</f>
        <v>6001</v>
      </c>
      <c r="G1254" s="3">
        <f>IF(AND($D1254=1,$E1254=1),VLOOKUP($C1254,Sheet2!$A:$J,4,0),IF($E1254=2,INDEX(Sheet2!H:H,MATCH($C1254,Sheet2!$A:$A,0)+1),G1253))</f>
        <v>6002</v>
      </c>
      <c r="H1254" s="3">
        <f>IF(AND($D1254=1,$E1254=1),VLOOKUP($C1254,Sheet2!$A:$J,5,0),IF($E1254=2,INDEX(Sheet2!I:I,MATCH($C1254,Sheet2!$A:$A,0)+1),H1253))</f>
        <v>6005</v>
      </c>
      <c r="I1254" s="3">
        <f>IF(AND($D1254=1,$E1254=1),VLOOKUP($C1254,Sheet2!$A:$J,6,0),IF($E1254=2,INDEX(Sheet2!J:J,MATCH($C1254,Sheet2!$A:$A,0)+1),I1253))</f>
        <v>6004</v>
      </c>
      <c r="K1254" s="31">
        <v>0</v>
      </c>
      <c r="L1254" s="31">
        <v>0</v>
      </c>
      <c r="M1254" s="31">
        <v>0</v>
      </c>
      <c r="N1254" s="27">
        <f>VLOOKUP(B1254,Sheet5!$D:$G,3,0)</f>
        <v>3</v>
      </c>
      <c r="O1254" s="27">
        <f>VLOOKUP(B1254,Sheet5!$D:$G,4,0)</f>
        <v>600</v>
      </c>
      <c r="P1254" s="27" t="s">
        <v>56</v>
      </c>
      <c r="Q1254" s="27">
        <f>IFERROR(VLOOKUP(R1254,Sheet2!V:X,3,FALSE),VLOOKUP(B1254,Sheet5!D:H,5,0))</f>
        <v>340020009</v>
      </c>
      <c r="R1254" s="27" t="str">
        <f>IF(E1254=2,INDEX(Sheet2!P:P,MATCH(C1254,Sheet2!A:A,0)),INDEX(Sheet2!AB:AB,MATCH(N1254,Sheet2!AA:AA,0)))</f>
        <v>生命强化</v>
      </c>
      <c r="S1254" s="27" t="str">
        <f>IF($E1254=2,INDEX(Sheet2!Q:Q,MATCH($C1254,Sheet2!$A:$A,0)),IF(OR(N1254=3,N1254=8,N1254=13,,N1254=38),INDEX(Sheet2!$AC:$AC,MATCH($N1254,Sheet2!$AA:$AA,0))&amp;O1254,INDEX(Sheet2!$AC:$AC,MATCH($N1254,Sheet2!$AA:$AA,0))&amp;(O1254/10)&amp;"%"))</f>
        <v>觉醒后基础生命上限增加600</v>
      </c>
      <c r="T1254" s="3" t="str">
        <f>INDEX(Sheet6!G:G,MATCH(B1254,Sheet6!A:A,0))</f>
        <v>1210008,16|1430001,9</v>
      </c>
      <c r="U1254" s="3">
        <v>1120001</v>
      </c>
      <c r="V1254" s="3">
        <f>INDEX(Sheet6!H:H,MATCH(B1254,Sheet6!A:A,0))</f>
        <v>45000</v>
      </c>
      <c r="W1254" s="23">
        <v>0</v>
      </c>
      <c r="X1254" s="3" t="s">
        <v>1318</v>
      </c>
      <c r="Y1254" s="23">
        <v>1120001</v>
      </c>
      <c r="Z1254" s="23">
        <v>225000</v>
      </c>
      <c r="AA1254" s="27" t="str">
        <f>IF($E1254=2,INDEX(Sheet2!Q:Q,MATCH($C1254,Sheet2!$A:$A,0)),IF(OR(N1254=3,N1254=8,N1254=13,,N1254=38),INDEX(Sheet2!$AC:$AC,MATCH($N1254,Sheet2!$AA:$AA,0))&amp;O1254,INDEX(Sheet2!$AC:$AC,MATCH($N1254,Sheet2!$AA:$AA,0))&amp;(O1254/10)&amp;"%"))</f>
        <v>觉醒后基础生命上限增加600</v>
      </c>
    </row>
    <row r="1255" spans="1:27">
      <c r="A1255" s="23" t="s">
        <v>53</v>
      </c>
      <c r="B1255" s="23">
        <f t="shared" si="73"/>
        <v>6018</v>
      </c>
      <c r="C1255" s="3">
        <v>60</v>
      </c>
      <c r="D1255" s="3">
        <v>18</v>
      </c>
      <c r="E1255" s="3">
        <f t="shared" si="68"/>
        <v>1</v>
      </c>
      <c r="F1255" s="3">
        <f>IF(AND($D1255=1,$E1255=1),VLOOKUP($C1255,Sheet2!$A:$J,3,0),IF($E1255=2,INDEX(Sheet2!G:G,MATCH($C1255,Sheet2!$A:$A,0)+1),F1254))</f>
        <v>6001</v>
      </c>
      <c r="G1255" s="3">
        <f>IF(AND($D1255=1,$E1255=1),VLOOKUP($C1255,Sheet2!$A:$J,4,0),IF($E1255=2,INDEX(Sheet2!H:H,MATCH($C1255,Sheet2!$A:$A,0)+1),G1254))</f>
        <v>6002</v>
      </c>
      <c r="H1255" s="3">
        <f>IF(AND($D1255=1,$E1255=1),VLOOKUP($C1255,Sheet2!$A:$J,5,0),IF($E1255=2,INDEX(Sheet2!I:I,MATCH($C1255,Sheet2!$A:$A,0)+1),H1254))</f>
        <v>6005</v>
      </c>
      <c r="I1255" s="3">
        <f>IF(AND($D1255=1,$E1255=1),VLOOKUP($C1255,Sheet2!$A:$J,6,0),IF($E1255=2,INDEX(Sheet2!J:J,MATCH($C1255,Sheet2!$A:$A,0)+1),I1254))</f>
        <v>6004</v>
      </c>
      <c r="K1255" s="31">
        <v>0</v>
      </c>
      <c r="L1255" s="31">
        <v>0</v>
      </c>
      <c r="M1255" s="31">
        <v>0</v>
      </c>
      <c r="N1255" s="27">
        <f>VLOOKUP(B1255,Sheet5!$D:$G,3,0)</f>
        <v>13</v>
      </c>
      <c r="O1255" s="27">
        <f>VLOOKUP(B1255,Sheet5!$D:$G,4,0)</f>
        <v>130</v>
      </c>
      <c r="P1255" s="27" t="s">
        <v>57</v>
      </c>
      <c r="Q1255" s="27">
        <f>IFERROR(VLOOKUP(R1255,Sheet2!V:X,3,FALSE),VLOOKUP(B1255,Sheet5!D:H,5,0))</f>
        <v>340020004</v>
      </c>
      <c r="R1255" s="27" t="str">
        <f>IF(E1255=2,INDEX(Sheet2!P:P,MATCH(C1255,Sheet2!A:A,0)),INDEX(Sheet2!AB:AB,MATCH(N1255,Sheet2!AA:AA,0)))</f>
        <v>防御强化</v>
      </c>
      <c r="S1255" s="27" t="str">
        <f>IF($E1255=2,INDEX(Sheet2!Q:Q,MATCH($C1255,Sheet2!$A:$A,0)),IF(OR(N1255=3,N1255=8,N1255=13,,N1255=38),INDEX(Sheet2!$AC:$AC,MATCH($N1255,Sheet2!$AA:$AA,0))&amp;O1255,INDEX(Sheet2!$AC:$AC,MATCH($N1255,Sheet2!$AA:$AA,0))&amp;(O1255/10)&amp;"%"))</f>
        <v>觉醒后基础防御力增加130</v>
      </c>
      <c r="T1255" s="3" t="str">
        <f>INDEX(Sheet6!G:G,MATCH(B1255,Sheet6!A:A,0))</f>
        <v>1210008,20|1430001,12</v>
      </c>
      <c r="U1255" s="3">
        <v>1120001</v>
      </c>
      <c r="V1255" s="3">
        <f>INDEX(Sheet6!H:H,MATCH(B1255,Sheet6!A:A,0))</f>
        <v>67400</v>
      </c>
      <c r="W1255" s="23">
        <v>0</v>
      </c>
      <c r="X1255" s="3" t="s">
        <v>1319</v>
      </c>
      <c r="Y1255" s="23">
        <v>1120001</v>
      </c>
      <c r="Z1255" s="23">
        <v>337000</v>
      </c>
      <c r="AA1255" s="27" t="str">
        <f>IF($E1255=2,INDEX(Sheet2!Q:Q,MATCH($C1255,Sheet2!$A:$A,0)),IF(OR(N1255=3,N1255=8,N1255=13,,N1255=38),INDEX(Sheet2!$AC:$AC,MATCH($N1255,Sheet2!$AA:$AA,0))&amp;O1255,INDEX(Sheet2!$AC:$AC,MATCH($N1255,Sheet2!$AA:$AA,0))&amp;(O1255/10)&amp;"%"))</f>
        <v>觉醒后基础防御力增加130</v>
      </c>
    </row>
    <row r="1256" spans="1:27">
      <c r="A1256" s="23" t="s">
        <v>53</v>
      </c>
      <c r="B1256" s="23">
        <f t="shared" si="73"/>
        <v>6019</v>
      </c>
      <c r="C1256" s="3">
        <v>60</v>
      </c>
      <c r="D1256" s="3">
        <v>19</v>
      </c>
      <c r="E1256" s="3">
        <f t="shared" si="68"/>
        <v>1</v>
      </c>
      <c r="F1256" s="3">
        <f>IF(AND($D1256=1,$E1256=1),VLOOKUP($C1256,Sheet2!$A:$J,3,0),IF($E1256=2,INDEX(Sheet2!G:G,MATCH($C1256,Sheet2!$A:$A,0)+1),F1255))</f>
        <v>6001</v>
      </c>
      <c r="G1256" s="3">
        <f>IF(AND($D1256=1,$E1256=1),VLOOKUP($C1256,Sheet2!$A:$J,4,0),IF($E1256=2,INDEX(Sheet2!H:H,MATCH($C1256,Sheet2!$A:$A,0)+1),G1255))</f>
        <v>6002</v>
      </c>
      <c r="H1256" s="3">
        <f>IF(AND($D1256=1,$E1256=1),VLOOKUP($C1256,Sheet2!$A:$J,5,0),IF($E1256=2,INDEX(Sheet2!I:I,MATCH($C1256,Sheet2!$A:$A,0)+1),H1255))</f>
        <v>6005</v>
      </c>
      <c r="I1256" s="3">
        <f>IF(AND($D1256=1,$E1256=1),VLOOKUP($C1256,Sheet2!$A:$J,6,0),IF($E1256=2,INDEX(Sheet2!J:J,MATCH($C1256,Sheet2!$A:$A,0)+1),I1255))</f>
        <v>6004</v>
      </c>
      <c r="K1256" s="31">
        <v>0</v>
      </c>
      <c r="L1256" s="31">
        <v>0</v>
      </c>
      <c r="M1256" s="31">
        <v>0</v>
      </c>
      <c r="N1256" s="27">
        <f>VLOOKUP(B1256,Sheet5!$D:$G,3,0)</f>
        <v>3</v>
      </c>
      <c r="O1256" s="27">
        <f>VLOOKUP(B1256,Sheet5!$D:$G,4,0)</f>
        <v>1200</v>
      </c>
      <c r="P1256" s="27" t="s">
        <v>58</v>
      </c>
      <c r="Q1256" s="27">
        <f>IFERROR(VLOOKUP(R1256,Sheet2!V:X,3,FALSE),VLOOKUP(B1256,Sheet5!D:H,5,0))</f>
        <v>340020010</v>
      </c>
      <c r="R1256" s="27" t="str">
        <f>IF(E1256=2,INDEX(Sheet2!P:P,MATCH(C1256,Sheet2!A:A,0)),INDEX(Sheet2!AB:AB,MATCH(N1256,Sheet2!AA:AA,0)))</f>
        <v>生命强化</v>
      </c>
      <c r="S1256" s="27" t="str">
        <f>IF($E1256=2,INDEX(Sheet2!Q:Q,MATCH($C1256,Sheet2!$A:$A,0)),IF(OR(N1256=3,N1256=8,N1256=13,,N1256=38),INDEX(Sheet2!$AC:$AC,MATCH($N1256,Sheet2!$AA:$AA,0))&amp;O1256,INDEX(Sheet2!$AC:$AC,MATCH($N1256,Sheet2!$AA:$AA,0))&amp;(O1256/10)&amp;"%"))</f>
        <v>觉醒后基础生命上限增加1200</v>
      </c>
      <c r="T1256" s="3" t="str">
        <f>INDEX(Sheet6!G:G,MATCH(B1256,Sheet6!A:A,0))</f>
        <v>1210008,24|1430001,15</v>
      </c>
      <c r="U1256" s="3">
        <v>1120001</v>
      </c>
      <c r="V1256" s="3">
        <f>INDEX(Sheet6!H:H,MATCH(B1256,Sheet6!A:A,0))</f>
        <v>94200</v>
      </c>
      <c r="W1256" s="23">
        <v>0</v>
      </c>
      <c r="X1256" s="3" t="s">
        <v>1320</v>
      </c>
      <c r="Y1256" s="23">
        <v>1120001</v>
      </c>
      <c r="Z1256" s="23">
        <v>471000</v>
      </c>
      <c r="AA1256" s="27" t="str">
        <f>IF($E1256=2,INDEX(Sheet2!Q:Q,MATCH($C1256,Sheet2!$A:$A,0)),IF(OR(N1256=3,N1256=8,N1256=13,,N1256=38),INDEX(Sheet2!$AC:$AC,MATCH($N1256,Sheet2!$AA:$AA,0))&amp;O1256,INDEX(Sheet2!$AC:$AC,MATCH($N1256,Sheet2!$AA:$AA,0))&amp;(O1256/10)&amp;"%"))</f>
        <v>觉醒后基础生命上限增加1200</v>
      </c>
    </row>
    <row r="1257" spans="1:27">
      <c r="A1257" s="23" t="s">
        <v>53</v>
      </c>
      <c r="B1257" s="23">
        <f t="shared" si="73"/>
        <v>6020</v>
      </c>
      <c r="C1257" s="3">
        <v>60</v>
      </c>
      <c r="D1257" s="3">
        <v>20</v>
      </c>
      <c r="E1257" s="3">
        <f t="shared" si="68"/>
        <v>1</v>
      </c>
      <c r="F1257" s="3">
        <f>IF(AND($D1257=1,$E1257=1),VLOOKUP($C1257,Sheet2!$A:$J,3,0),IF($E1257=2,INDEX(Sheet2!G:G,MATCH($C1257,Sheet2!$A:$A,0)+1),F1256))</f>
        <v>6001</v>
      </c>
      <c r="G1257" s="3">
        <f>IF(AND($D1257=1,$E1257=1),VLOOKUP($C1257,Sheet2!$A:$J,4,0),IF($E1257=2,INDEX(Sheet2!H:H,MATCH($C1257,Sheet2!$A:$A,0)+1),G1256))</f>
        <v>6002</v>
      </c>
      <c r="H1257" s="3">
        <f>IF(AND($D1257=1,$E1257=1),VLOOKUP($C1257,Sheet2!$A:$J,5,0),IF($E1257=2,INDEX(Sheet2!I:I,MATCH($C1257,Sheet2!$A:$A,0)+1),H1256))</f>
        <v>6005</v>
      </c>
      <c r="I1257" s="3">
        <f>IF(AND($D1257=1,$E1257=1),VLOOKUP($C1257,Sheet2!$A:$J,6,0),IF($E1257=2,INDEX(Sheet2!J:J,MATCH($C1257,Sheet2!$A:$A,0)+1),I1256))</f>
        <v>6004</v>
      </c>
      <c r="K1257" s="31">
        <v>0</v>
      </c>
      <c r="L1257" s="31">
        <v>0</v>
      </c>
      <c r="M1257" s="31">
        <v>0</v>
      </c>
      <c r="N1257" s="27">
        <f>VLOOKUP(B1257,Sheet5!$D:$G,3,0)</f>
        <v>8</v>
      </c>
      <c r="O1257" s="27">
        <f>VLOOKUP(B1257,Sheet5!$D:$G,4,0)</f>
        <v>200</v>
      </c>
      <c r="P1257" s="27" t="s">
        <v>59</v>
      </c>
      <c r="Q1257" s="27">
        <f>IFERROR(VLOOKUP(R1257,Sheet2!V:X,3,FALSE),VLOOKUP(B1257,Sheet5!D:H,5,0))</f>
        <v>340020007</v>
      </c>
      <c r="R1257" s="27" t="str">
        <f>IF(E1257=2,INDEX(Sheet2!P:P,MATCH(C1257,Sheet2!A:A,0)),INDEX(Sheet2!AB:AB,MATCH(N1257,Sheet2!AA:AA,0)))</f>
        <v>攻击强化</v>
      </c>
      <c r="S1257" s="27" t="str">
        <f>IF($E1257=2,INDEX(Sheet2!Q:Q,MATCH($C1257,Sheet2!$A:$A,0)),IF(OR(N1257=3,N1257=8,N1257=13,,N1257=38),INDEX(Sheet2!$AC:$AC,MATCH($N1257,Sheet2!$AA:$AA,0))&amp;O1257,INDEX(Sheet2!$AC:$AC,MATCH($N1257,Sheet2!$AA:$AA,0))&amp;(O1257/10)&amp;"%"))</f>
        <v>觉醒后基础攻击力增加200</v>
      </c>
      <c r="T1257" s="3" t="str">
        <f>INDEX(Sheet6!G:G,MATCH(B1257,Sheet6!A:A,0))</f>
        <v>1210008,32|1430001,18</v>
      </c>
      <c r="U1257" s="3">
        <v>1120001</v>
      </c>
      <c r="V1257" s="3">
        <f>INDEX(Sheet6!H:H,MATCH(B1257,Sheet6!A:A,0))</f>
        <v>129000</v>
      </c>
      <c r="W1257" s="23">
        <v>0</v>
      </c>
      <c r="X1257" s="3" t="s">
        <v>1321</v>
      </c>
      <c r="Y1257" s="23">
        <v>1120001</v>
      </c>
      <c r="Z1257" s="23">
        <v>645000</v>
      </c>
      <c r="AA1257" s="27" t="str">
        <f>IF($E1257=2,INDEX(Sheet2!Q:Q,MATCH($C1257,Sheet2!$A:$A,0)),IF(OR(N1257=3,N1257=8,N1257=13,,N1257=38),INDEX(Sheet2!$AC:$AC,MATCH($N1257,Sheet2!$AA:$AA,0))&amp;O1257,INDEX(Sheet2!$AC:$AC,MATCH($N1257,Sheet2!$AA:$AA,0))&amp;(O1257/10)&amp;"%"))</f>
        <v>觉醒后基础攻击力增加200</v>
      </c>
    </row>
    <row r="1258" spans="1:27">
      <c r="A1258" s="23" t="s">
        <v>53</v>
      </c>
      <c r="B1258" s="23">
        <f t="shared" si="73"/>
        <v>6021</v>
      </c>
      <c r="C1258" s="3">
        <v>60</v>
      </c>
      <c r="D1258" s="3">
        <v>21</v>
      </c>
      <c r="E1258" s="3">
        <f t="shared" si="68"/>
        <v>2</v>
      </c>
      <c r="F1258" s="3">
        <f>IF(AND($D1258=1,$E1258=1),VLOOKUP($C1258,Sheet2!$A:$J,3,0),IF($E1258=2,INDEX(Sheet2!G:G,MATCH($C1258,Sheet2!$A:$A,0)+2),F1257))</f>
        <v>6001</v>
      </c>
      <c r="G1258" s="3">
        <f>IF(AND($D1258=1,$E1258=1),VLOOKUP($C1258,Sheet2!$A:$J,4,0),IF($E1258=2,INDEX(Sheet2!H:H,MATCH($C1258,Sheet2!$A:$A,0)+2),G1257))</f>
        <v>6006</v>
      </c>
      <c r="H1258" s="3">
        <f>IF(AND($D1258=1,$E1258=1),VLOOKUP($C1258,Sheet2!$A:$J,5,0),IF($E1258=2,INDEX(Sheet2!I:I,MATCH($C1258,Sheet2!$A:$A,0)+2),H1257))</f>
        <v>6005</v>
      </c>
      <c r="I1258" s="3">
        <f>IF(AND($D1258=1,$E1258=1),VLOOKUP($C1258,Sheet2!$A:$J,6,0),IF($E1258=2,INDEX(Sheet2!J:J,MATCH($C1258,Sheet2!$A:$A,0)+2),I1257))</f>
        <v>6004</v>
      </c>
      <c r="K1258" s="31">
        <v>0</v>
      </c>
      <c r="L1258" s="31">
        <v>0</v>
      </c>
      <c r="M1258" s="31">
        <v>0</v>
      </c>
      <c r="N1258" s="27">
        <f>VLOOKUP(B1258,Sheet5!$D:$G,3,0)</f>
        <v>0</v>
      </c>
      <c r="O1258" s="27">
        <f>VLOOKUP(B1258,Sheet5!$D:$G,4,0)</f>
        <v>0</v>
      </c>
      <c r="P1258" s="27" t="s">
        <v>60</v>
      </c>
      <c r="Q1258" s="27">
        <f>IFERROR(VLOOKUP(R1258,Sheet2!V:X,3,FALSE),VLOOKUP(B1258,Sheet5!D:H,5,0))</f>
        <v>311006004</v>
      </c>
      <c r="R1258" s="27" t="str">
        <f>IF(E1258=2,INDEX(Sheet2!P:P,MATCH(C1258,Sheet2!A:A,0)+2),INDEX(Sheet2!AB:AB,MATCH(N1258,Sheet2!AA:AA,0)))</f>
        <v>血之伤害</v>
      </c>
      <c r="S1258" s="27" t="s">
        <v>2392</v>
      </c>
      <c r="T1258" s="3" t="str">
        <f>INDEX(Sheet6!G:G,MATCH(B1258,Sheet6!A:A,0))</f>
        <v>1431060,3</v>
      </c>
      <c r="U1258" s="3">
        <v>1120001</v>
      </c>
      <c r="V1258" s="3">
        <f>INDEX(Sheet6!H:H,MATCH(B1258,Sheet6!A:A,0))</f>
        <v>174000</v>
      </c>
      <c r="W1258" s="23">
        <v>0</v>
      </c>
      <c r="X1258" s="3" t="s">
        <v>1322</v>
      </c>
      <c r="Y1258" s="23">
        <v>1120001</v>
      </c>
      <c r="Z1258" s="23">
        <v>870000</v>
      </c>
      <c r="AA1258" s="27" t="str">
        <f>IF($E1258=2,INDEX(Sheet2!Q:Q,MATCH($C1258,Sheet2!$A:$A,0)+2),IF(OR(N1258=3,N1258=8,N1258=13,,N1258=38),INDEX(Sheet2!$AC:$AC,MATCH($N1258,Sheet2!$AA:$AA,0))&amp;O1258,INDEX(Sheet2!$AC:$AC,MATCH($N1258,Sheet2!$AA:$AA,0))&amp;(O1258/10)&amp;"%"))</f>
        <v>蚊娘造成的伤害无视链条、护盾和敌人&lt;color=#e56000&gt;5%&lt;/color&gt;的防御</v>
      </c>
    </row>
    <row r="1259" spans="1:27">
      <c r="A1259" s="23" t="s">
        <v>53</v>
      </c>
      <c r="B1259" s="23">
        <f t="shared" si="73"/>
        <v>6022</v>
      </c>
      <c r="C1259" s="3">
        <v>60</v>
      </c>
      <c r="D1259" s="3">
        <v>22</v>
      </c>
      <c r="E1259" s="3">
        <f t="shared" si="68"/>
        <v>1</v>
      </c>
      <c r="F1259" s="3">
        <f>IF(AND($D1259=1,$E1259=1),VLOOKUP($C1259,Sheet2!$A:$J,3,0),IF($E1259=2,INDEX(Sheet2!G:G,MATCH($C1259,Sheet2!$A:$A,0)+2),F1258))</f>
        <v>6001</v>
      </c>
      <c r="G1259" s="3">
        <f>IF(AND($D1259=1,$E1259=1),VLOOKUP($C1259,Sheet2!$A:$J,4,0),IF($E1259=2,INDEX(Sheet2!H:H,MATCH($C1259,Sheet2!$A:$A,0)+2),G1258))</f>
        <v>6006</v>
      </c>
      <c r="H1259" s="3">
        <f>IF(AND($D1259=1,$E1259=1),VLOOKUP($C1259,Sheet2!$A:$J,5,0),IF($E1259=2,INDEX(Sheet2!I:I,MATCH($C1259,Sheet2!$A:$A,0)+2),H1258))</f>
        <v>6005</v>
      </c>
      <c r="I1259" s="3">
        <f>IF(AND($D1259=1,$E1259=1),VLOOKUP($C1259,Sheet2!$A:$J,6,0),IF($E1259=2,INDEX(Sheet2!J:J,MATCH($C1259,Sheet2!$A:$A,0)+2),I1258))</f>
        <v>6004</v>
      </c>
      <c r="K1259" s="31">
        <v>0</v>
      </c>
      <c r="L1259" s="31">
        <v>0</v>
      </c>
      <c r="M1259" s="31">
        <v>0</v>
      </c>
      <c r="N1259" s="27">
        <f>VLOOKUP(B1259,Sheet5!$D:$G,3,0)</f>
        <v>8</v>
      </c>
      <c r="O1259" s="27">
        <f>VLOOKUP(B1259,Sheet5!$D:$G,4,0)</f>
        <v>100</v>
      </c>
      <c r="P1259" s="27" t="s">
        <v>54</v>
      </c>
      <c r="Q1259" s="27">
        <f>IFERROR(VLOOKUP(R1259,Sheet2!V:X,3,FALSE),VLOOKUP(B1259,Sheet5!D:H,5,0))</f>
        <v>340020006</v>
      </c>
      <c r="R1259" s="27" t="str">
        <f>IF($E1259=2,INDEX(Sheet2!P:P,MATCH($C1259,Sheet2!$A:$A,0)),INDEX(Sheet2!$AB:$AB,MATCH($N1259,Sheet2!$AA:$AA,0)))</f>
        <v>攻击强化</v>
      </c>
      <c r="S1259" s="27" t="str">
        <f>IF($E1259=2,INDEX(Sheet2!Q:Q,MATCH($C1259,Sheet2!$A:$A,0)),IF(OR(N1259=3,N1259=8,N1259=13,,N1259=38),INDEX(Sheet2!$AC:$AC,MATCH($N1259,Sheet2!$AA:$AA,0))&amp;O1259,INDEX(Sheet2!$AC:$AC,MATCH($N1259,Sheet2!$AA:$AA,0))&amp;(O1259/10)&amp;"%"))</f>
        <v>觉醒后基础攻击力增加100</v>
      </c>
      <c r="T1259" s="3" t="str">
        <f>INDEX(Sheet6!G:G,MATCH(B1259,Sheet6!A:A,0))</f>
        <v>1210008,10|1430001,9</v>
      </c>
      <c r="U1259" s="3">
        <v>1120001</v>
      </c>
      <c r="V1259" s="3">
        <f>INDEX(Sheet6!H:H,MATCH(B1259,Sheet6!A:A,0))</f>
        <v>32500</v>
      </c>
      <c r="W1259" s="23">
        <v>0</v>
      </c>
      <c r="X1259" s="3" t="s">
        <v>1316</v>
      </c>
      <c r="Y1259" s="23">
        <v>1120001</v>
      </c>
      <c r="Z1259" s="23">
        <v>130000</v>
      </c>
      <c r="AA1259" s="27" t="str">
        <f>IF($E1259=2,INDEX(Sheet2!Q:Q,MATCH($C1259,Sheet2!$A:$A,0)),IF(OR(N1259=3,N1259=8,N1259=13,,N1259=38),INDEX(Sheet2!$AC:$AC,MATCH($N1259,Sheet2!$AA:$AA,0))&amp;O1259,INDEX(Sheet2!$AC:$AC,MATCH($N1259,Sheet2!$AA:$AA,0))&amp;(O1259/10)&amp;"%"))</f>
        <v>觉醒后基础攻击力增加100</v>
      </c>
    </row>
    <row r="1260" spans="1:27">
      <c r="A1260" s="23" t="s">
        <v>53</v>
      </c>
      <c r="B1260" s="23">
        <f t="shared" si="73"/>
        <v>6023</v>
      </c>
      <c r="C1260" s="3">
        <v>60</v>
      </c>
      <c r="D1260" s="3">
        <v>23</v>
      </c>
      <c r="E1260" s="3">
        <f t="shared" si="68"/>
        <v>1</v>
      </c>
      <c r="F1260" s="3">
        <f>IF(AND($D1260=1,$E1260=1),VLOOKUP($C1260,Sheet2!$A:$J,3,0),IF($E1260=2,INDEX(Sheet2!G:G,MATCH($C1260,Sheet2!$A:$A,0)+2),F1259))</f>
        <v>6001</v>
      </c>
      <c r="G1260" s="3">
        <f>IF(AND($D1260=1,$E1260=1),VLOOKUP($C1260,Sheet2!$A:$J,4,0),IF($E1260=2,INDEX(Sheet2!H:H,MATCH($C1260,Sheet2!$A:$A,0)+2),G1259))</f>
        <v>6006</v>
      </c>
      <c r="H1260" s="3">
        <f>IF(AND($D1260=1,$E1260=1),VLOOKUP($C1260,Sheet2!$A:$J,5,0),IF($E1260=2,INDEX(Sheet2!I:I,MATCH($C1260,Sheet2!$A:$A,0)+2),H1259))</f>
        <v>6005</v>
      </c>
      <c r="I1260" s="3">
        <f>IF(AND($D1260=1,$E1260=1),VLOOKUP($C1260,Sheet2!$A:$J,6,0),IF($E1260=2,INDEX(Sheet2!J:J,MATCH($C1260,Sheet2!$A:$A,0)+2),I1259))</f>
        <v>6004</v>
      </c>
      <c r="K1260" s="31">
        <v>0</v>
      </c>
      <c r="L1260" s="31">
        <v>0</v>
      </c>
      <c r="M1260" s="31">
        <v>0</v>
      </c>
      <c r="N1260" s="27">
        <f>VLOOKUP(B1260,Sheet5!$D:$G,3,0)</f>
        <v>3</v>
      </c>
      <c r="O1260" s="27">
        <f>VLOOKUP(B1260,Sheet5!$D:$G,4,0)</f>
        <v>600</v>
      </c>
      <c r="P1260" s="27" t="s">
        <v>55</v>
      </c>
      <c r="Q1260" s="27">
        <f>IFERROR(VLOOKUP(R1260,Sheet2!V:X,3,FALSE),VLOOKUP(B1260,Sheet5!D:H,5,0))</f>
        <v>340020009</v>
      </c>
      <c r="R1260" s="27" t="str">
        <f>IF(E1260=2,INDEX(Sheet2!P:P,MATCH(C1260,Sheet2!A:A,0)),INDEX(Sheet2!AB:AB,MATCH(N1260,Sheet2!AA:AA,0)))</f>
        <v>生命强化</v>
      </c>
      <c r="S1260" s="27" t="str">
        <f>IF($E1260=2,INDEX(Sheet2!Q:Q,MATCH($C1260,Sheet2!$A:$A,0)),IF(OR(N1260=3,N1260=8,N1260=13,,N1260=38),INDEX(Sheet2!$AC:$AC,MATCH($N1260,Sheet2!$AA:$AA,0))&amp;O1260,INDEX(Sheet2!$AC:$AC,MATCH($N1260,Sheet2!$AA:$AA,0))&amp;(O1260/10)&amp;"%"))</f>
        <v>觉醒后基础生命上限增加600</v>
      </c>
      <c r="T1260" s="3" t="str">
        <f>INDEX(Sheet6!G:G,MATCH(B1260,Sheet6!A:A,0))</f>
        <v>1210008,15|1430001,18</v>
      </c>
      <c r="U1260" s="3">
        <v>1120001</v>
      </c>
      <c r="V1260" s="3">
        <f>INDEX(Sheet6!H:H,MATCH(B1260,Sheet6!A:A,0))</f>
        <v>37500</v>
      </c>
      <c r="W1260" s="23">
        <v>0</v>
      </c>
      <c r="X1260" s="3" t="s">
        <v>1317</v>
      </c>
      <c r="Y1260" s="23">
        <v>1120001</v>
      </c>
      <c r="Z1260" s="23">
        <v>150000</v>
      </c>
      <c r="AA1260" s="27" t="str">
        <f>IF($E1260=2,INDEX(Sheet2!Q:Q,MATCH($C1260,Sheet2!$A:$A,0)),IF(OR(N1260=3,N1260=8,N1260=13,,N1260=38),INDEX(Sheet2!$AC:$AC,MATCH($N1260,Sheet2!$AA:$AA,0))&amp;O1260,INDEX(Sheet2!$AC:$AC,MATCH($N1260,Sheet2!$AA:$AA,0))&amp;(O1260/10)&amp;"%"))</f>
        <v>觉醒后基础生命上限增加600</v>
      </c>
    </row>
    <row r="1261" spans="1:27">
      <c r="A1261" s="23" t="s">
        <v>53</v>
      </c>
      <c r="B1261" s="23">
        <f t="shared" si="73"/>
        <v>6024</v>
      </c>
      <c r="C1261" s="3">
        <v>60</v>
      </c>
      <c r="D1261" s="3">
        <v>24</v>
      </c>
      <c r="E1261" s="3">
        <f t="shared" si="68"/>
        <v>1</v>
      </c>
      <c r="F1261" s="3">
        <f>IF(AND($D1261=1,$E1261=1),VLOOKUP($C1261,Sheet2!$A:$J,3,0),IF($E1261=2,INDEX(Sheet2!G:G,MATCH($C1261,Sheet2!$A:$A,0)+2),F1260))</f>
        <v>6001</v>
      </c>
      <c r="G1261" s="3">
        <f>IF(AND($D1261=1,$E1261=1),VLOOKUP($C1261,Sheet2!$A:$J,4,0),IF($E1261=2,INDEX(Sheet2!H:H,MATCH($C1261,Sheet2!$A:$A,0)+2),G1260))</f>
        <v>6006</v>
      </c>
      <c r="H1261" s="3">
        <f>IF(AND($D1261=1,$E1261=1),VLOOKUP($C1261,Sheet2!$A:$J,5,0),IF($E1261=2,INDEX(Sheet2!I:I,MATCH($C1261,Sheet2!$A:$A,0)+2),H1260))</f>
        <v>6005</v>
      </c>
      <c r="I1261" s="3">
        <f>IF(AND($D1261=1,$E1261=1),VLOOKUP($C1261,Sheet2!$A:$J,6,0),IF($E1261=2,INDEX(Sheet2!J:J,MATCH($C1261,Sheet2!$A:$A,0)+2),I1260))</f>
        <v>6004</v>
      </c>
      <c r="K1261" s="31">
        <v>0</v>
      </c>
      <c r="L1261" s="31">
        <v>0</v>
      </c>
      <c r="M1261" s="31">
        <v>0</v>
      </c>
      <c r="N1261" s="27">
        <f>VLOOKUP(B1261,Sheet5!$D:$G,3,0)</f>
        <v>8</v>
      </c>
      <c r="O1261" s="27">
        <f>VLOOKUP(B1261,Sheet5!$D:$G,4,0)</f>
        <v>100</v>
      </c>
      <c r="P1261" s="27" t="s">
        <v>56</v>
      </c>
      <c r="Q1261" s="27">
        <f>IFERROR(VLOOKUP(R1261,Sheet2!V:X,3,FALSE),VLOOKUP(B1261,Sheet5!D:H,5,0))</f>
        <v>340020006</v>
      </c>
      <c r="R1261" s="27" t="str">
        <f>IF(E1261=2,INDEX(Sheet2!P:P,MATCH(C1261,Sheet2!A:A,0)),INDEX(Sheet2!AB:AB,MATCH(N1261,Sheet2!AA:AA,0)))</f>
        <v>攻击强化</v>
      </c>
      <c r="S1261" s="27" t="str">
        <f>IF($E1261=2,INDEX(Sheet2!Q:Q,MATCH($C1261,Sheet2!$A:$A,0)),IF(OR(N1261=3,N1261=8,N1261=13,,N1261=38),INDEX(Sheet2!$AC:$AC,MATCH($N1261,Sheet2!$AA:$AA,0))&amp;O1261,INDEX(Sheet2!$AC:$AC,MATCH($N1261,Sheet2!$AA:$AA,0))&amp;(O1261/10)&amp;"%"))</f>
        <v>觉醒后基础攻击力增加100</v>
      </c>
      <c r="T1261" s="3" t="str">
        <f>INDEX(Sheet6!G:G,MATCH(B1261,Sheet6!A:A,0))</f>
        <v>1210008,20|1430001,27</v>
      </c>
      <c r="U1261" s="3">
        <v>1120001</v>
      </c>
      <c r="V1261" s="3">
        <f>INDEX(Sheet6!H:H,MATCH(B1261,Sheet6!A:A,0))</f>
        <v>56250</v>
      </c>
      <c r="W1261" s="23">
        <v>0</v>
      </c>
      <c r="X1261" s="3" t="s">
        <v>1318</v>
      </c>
      <c r="Y1261" s="23">
        <v>1120001</v>
      </c>
      <c r="Z1261" s="23">
        <v>225000</v>
      </c>
      <c r="AA1261" s="27" t="str">
        <f>IF($E1261=2,INDEX(Sheet2!Q:Q,MATCH($C1261,Sheet2!$A:$A,0)),IF(OR(N1261=3,N1261=8,N1261=13,,N1261=38),INDEX(Sheet2!$AC:$AC,MATCH($N1261,Sheet2!$AA:$AA,0))&amp;O1261,INDEX(Sheet2!$AC:$AC,MATCH($N1261,Sheet2!$AA:$AA,0))&amp;(O1261/10)&amp;"%"))</f>
        <v>觉醒后基础攻击力增加100</v>
      </c>
    </row>
    <row r="1262" spans="1:27">
      <c r="A1262" s="23" t="s">
        <v>53</v>
      </c>
      <c r="B1262" s="23">
        <f t="shared" si="73"/>
        <v>6025</v>
      </c>
      <c r="C1262" s="3">
        <v>60</v>
      </c>
      <c r="D1262" s="3">
        <v>25</v>
      </c>
      <c r="E1262" s="3">
        <f t="shared" si="68"/>
        <v>1</v>
      </c>
      <c r="F1262" s="3">
        <f>IF(AND($D1262=1,$E1262=1),VLOOKUP($C1262,Sheet2!$A:$J,3,0),IF($E1262=2,INDEX(Sheet2!G:G,MATCH($C1262,Sheet2!$A:$A,0)+2),F1261))</f>
        <v>6001</v>
      </c>
      <c r="G1262" s="3">
        <f>IF(AND($D1262=1,$E1262=1),VLOOKUP($C1262,Sheet2!$A:$J,4,0),IF($E1262=2,INDEX(Sheet2!H:H,MATCH($C1262,Sheet2!$A:$A,0)+2),G1261))</f>
        <v>6006</v>
      </c>
      <c r="H1262" s="3">
        <f>IF(AND($D1262=1,$E1262=1),VLOOKUP($C1262,Sheet2!$A:$J,5,0),IF($E1262=2,INDEX(Sheet2!I:I,MATCH($C1262,Sheet2!$A:$A,0)+2),H1261))</f>
        <v>6005</v>
      </c>
      <c r="I1262" s="3">
        <f>IF(AND($D1262=1,$E1262=1),VLOOKUP($C1262,Sheet2!$A:$J,6,0),IF($E1262=2,INDEX(Sheet2!J:J,MATCH($C1262,Sheet2!$A:$A,0)+2),I1261))</f>
        <v>6004</v>
      </c>
      <c r="K1262" s="31">
        <v>0</v>
      </c>
      <c r="L1262" s="31">
        <v>0</v>
      </c>
      <c r="M1262" s="31">
        <v>0</v>
      </c>
      <c r="N1262" s="27">
        <f>VLOOKUP(B1262,Sheet5!$D:$G,3,0)</f>
        <v>13</v>
      </c>
      <c r="O1262" s="27">
        <f>VLOOKUP(B1262,Sheet5!$D:$G,4,0)</f>
        <v>130</v>
      </c>
      <c r="P1262" s="27" t="s">
        <v>57</v>
      </c>
      <c r="Q1262" s="27">
        <f>IFERROR(VLOOKUP(R1262,Sheet2!V:X,3,FALSE),VLOOKUP(B1262,Sheet5!D:H,5,0))</f>
        <v>340020004</v>
      </c>
      <c r="R1262" s="27" t="str">
        <f>IF(E1262=2,INDEX(Sheet2!P:P,MATCH(C1262,Sheet2!A:A,0)),INDEX(Sheet2!AB:AB,MATCH(N1262,Sheet2!AA:AA,0)))</f>
        <v>防御强化</v>
      </c>
      <c r="S1262" s="27" t="str">
        <f>IF($E1262=2,INDEX(Sheet2!Q:Q,MATCH($C1262,Sheet2!$A:$A,0)),IF(OR(N1262=3,N1262=8,N1262=13,,N1262=38),INDEX(Sheet2!$AC:$AC,MATCH($N1262,Sheet2!$AA:$AA,0))&amp;O1262,INDEX(Sheet2!$AC:$AC,MATCH($N1262,Sheet2!$AA:$AA,0))&amp;(O1262/10)&amp;"%"))</f>
        <v>觉醒后基础防御力增加130</v>
      </c>
      <c r="T1262" s="3" t="str">
        <f>INDEX(Sheet6!G:G,MATCH(B1262,Sheet6!A:A,0))</f>
        <v>1210008,25|1430001,36</v>
      </c>
      <c r="U1262" s="3">
        <v>1120001</v>
      </c>
      <c r="V1262" s="3">
        <f>INDEX(Sheet6!H:H,MATCH(B1262,Sheet6!A:A,0))</f>
        <v>84250</v>
      </c>
      <c r="W1262" s="23">
        <v>0</v>
      </c>
      <c r="X1262" s="3" t="s">
        <v>1319</v>
      </c>
      <c r="Y1262" s="23">
        <v>1120001</v>
      </c>
      <c r="Z1262" s="23">
        <v>337000</v>
      </c>
      <c r="AA1262" s="27" t="str">
        <f>IF($E1262=2,INDEX(Sheet2!Q:Q,MATCH($C1262,Sheet2!$A:$A,0)),IF(OR(N1262=3,N1262=8,N1262=13,,N1262=38),INDEX(Sheet2!$AC:$AC,MATCH($N1262,Sheet2!$AA:$AA,0))&amp;O1262,INDEX(Sheet2!$AC:$AC,MATCH($N1262,Sheet2!$AA:$AA,0))&amp;(O1262/10)&amp;"%"))</f>
        <v>觉醒后基础防御力增加130</v>
      </c>
    </row>
    <row r="1263" spans="1:27">
      <c r="A1263" s="23" t="s">
        <v>53</v>
      </c>
      <c r="B1263" s="23">
        <f t="shared" si="73"/>
        <v>6026</v>
      </c>
      <c r="C1263" s="3">
        <v>60</v>
      </c>
      <c r="D1263" s="3">
        <v>26</v>
      </c>
      <c r="E1263" s="3">
        <f t="shared" si="68"/>
        <v>1</v>
      </c>
      <c r="F1263" s="3">
        <f>IF(AND($D1263=1,$E1263=1),VLOOKUP($C1263,Sheet2!$A:$J,3,0),IF($E1263=2,INDEX(Sheet2!G:G,MATCH($C1263,Sheet2!$A:$A,0)+2),F1262))</f>
        <v>6001</v>
      </c>
      <c r="G1263" s="3">
        <f>IF(AND($D1263=1,$E1263=1),VLOOKUP($C1263,Sheet2!$A:$J,4,0),IF($E1263=2,INDEX(Sheet2!H:H,MATCH($C1263,Sheet2!$A:$A,0)+2),G1262))</f>
        <v>6006</v>
      </c>
      <c r="H1263" s="3">
        <f>IF(AND($D1263=1,$E1263=1),VLOOKUP($C1263,Sheet2!$A:$J,5,0),IF($E1263=2,INDEX(Sheet2!I:I,MATCH($C1263,Sheet2!$A:$A,0)+2),H1262))</f>
        <v>6005</v>
      </c>
      <c r="I1263" s="3">
        <f>IF(AND($D1263=1,$E1263=1),VLOOKUP($C1263,Sheet2!$A:$J,6,0),IF($E1263=2,INDEX(Sheet2!J:J,MATCH($C1263,Sheet2!$A:$A,0)+2),I1262))</f>
        <v>6004</v>
      </c>
      <c r="K1263" s="31">
        <v>0</v>
      </c>
      <c r="L1263" s="31">
        <v>0</v>
      </c>
      <c r="M1263" s="31">
        <v>0</v>
      </c>
      <c r="N1263" s="27">
        <f>VLOOKUP(B1263,Sheet5!$D:$G,3,0)</f>
        <v>3</v>
      </c>
      <c r="O1263" s="27">
        <f>VLOOKUP(B1263,Sheet5!$D:$G,4,0)</f>
        <v>1200</v>
      </c>
      <c r="P1263" s="27" t="s">
        <v>58</v>
      </c>
      <c r="Q1263" s="27">
        <f>IFERROR(VLOOKUP(R1263,Sheet2!V:X,3,FALSE),VLOOKUP(B1263,Sheet5!D:H,5,0))</f>
        <v>340020010</v>
      </c>
      <c r="R1263" s="27" t="str">
        <f>IF(E1263=2,INDEX(Sheet2!P:P,MATCH(C1263,Sheet2!A:A,0)),INDEX(Sheet2!AB:AB,MATCH(N1263,Sheet2!AA:AA,0)))</f>
        <v>生命强化</v>
      </c>
      <c r="S1263" s="27" t="str">
        <f>IF($E1263=2,INDEX(Sheet2!Q:Q,MATCH($C1263,Sheet2!$A:$A,0)),IF(OR(N1263=3,N1263=8,N1263=13,,N1263=38),INDEX(Sheet2!$AC:$AC,MATCH($N1263,Sheet2!$AA:$AA,0))&amp;O1263,INDEX(Sheet2!$AC:$AC,MATCH($N1263,Sheet2!$AA:$AA,0))&amp;(O1263/10)&amp;"%"))</f>
        <v>觉醒后基础生命上限增加1200</v>
      </c>
      <c r="T1263" s="3" t="str">
        <f>INDEX(Sheet6!G:G,MATCH(B1263,Sheet6!A:A,0))</f>
        <v>1210008,30|1430001,45</v>
      </c>
      <c r="U1263" s="3">
        <v>1120001</v>
      </c>
      <c r="V1263" s="3">
        <f>INDEX(Sheet6!H:H,MATCH(B1263,Sheet6!A:A,0))</f>
        <v>117750</v>
      </c>
      <c r="W1263" s="23">
        <v>0</v>
      </c>
      <c r="X1263" s="3" t="s">
        <v>1320</v>
      </c>
      <c r="Y1263" s="23">
        <v>1120001</v>
      </c>
      <c r="Z1263" s="23">
        <v>471000</v>
      </c>
      <c r="AA1263" s="27" t="str">
        <f>IF($E1263=2,INDEX(Sheet2!Q:Q,MATCH($C1263,Sheet2!$A:$A,0)),IF(OR(N1263=3,N1263=8,N1263=13,,N1263=38),INDEX(Sheet2!$AC:$AC,MATCH($N1263,Sheet2!$AA:$AA,0))&amp;O1263,INDEX(Sheet2!$AC:$AC,MATCH($N1263,Sheet2!$AA:$AA,0))&amp;(O1263/10)&amp;"%"))</f>
        <v>觉醒后基础生命上限增加1200</v>
      </c>
    </row>
    <row r="1264" spans="1:27">
      <c r="A1264" s="23" t="s">
        <v>53</v>
      </c>
      <c r="B1264" s="23">
        <f t="shared" si="73"/>
        <v>6027</v>
      </c>
      <c r="C1264" s="3">
        <v>60</v>
      </c>
      <c r="D1264" s="3">
        <v>27</v>
      </c>
      <c r="E1264" s="3">
        <f t="shared" si="68"/>
        <v>1</v>
      </c>
      <c r="F1264" s="3">
        <f>IF(AND($D1264=1,$E1264=1),VLOOKUP($C1264,Sheet2!$A:$J,3,0),IF($E1264=2,INDEX(Sheet2!G:G,MATCH($C1264,Sheet2!$A:$A,0)+2),F1263))</f>
        <v>6001</v>
      </c>
      <c r="G1264" s="3">
        <f>IF(AND($D1264=1,$E1264=1),VLOOKUP($C1264,Sheet2!$A:$J,4,0),IF($E1264=2,INDEX(Sheet2!H:H,MATCH($C1264,Sheet2!$A:$A,0)+2),G1263))</f>
        <v>6006</v>
      </c>
      <c r="H1264" s="3">
        <f>IF(AND($D1264=1,$E1264=1),VLOOKUP($C1264,Sheet2!$A:$J,5,0),IF($E1264=2,INDEX(Sheet2!I:I,MATCH($C1264,Sheet2!$A:$A,0)+2),H1263))</f>
        <v>6005</v>
      </c>
      <c r="I1264" s="3">
        <f>IF(AND($D1264=1,$E1264=1),VLOOKUP($C1264,Sheet2!$A:$J,6,0),IF($E1264=2,INDEX(Sheet2!J:J,MATCH($C1264,Sheet2!$A:$A,0)+2),I1263))</f>
        <v>6004</v>
      </c>
      <c r="K1264" s="31">
        <v>0</v>
      </c>
      <c r="L1264" s="31">
        <v>0</v>
      </c>
      <c r="M1264" s="31">
        <v>0</v>
      </c>
      <c r="N1264" s="27">
        <f>VLOOKUP(B1264,Sheet5!$D:$G,3,0)</f>
        <v>8</v>
      </c>
      <c r="O1264" s="27">
        <f>VLOOKUP(B1264,Sheet5!$D:$G,4,0)</f>
        <v>200</v>
      </c>
      <c r="P1264" s="27" t="s">
        <v>59</v>
      </c>
      <c r="Q1264" s="27">
        <f>IFERROR(VLOOKUP(R1264,Sheet2!V:X,3,FALSE),VLOOKUP(B1264,Sheet5!D:H,5,0))</f>
        <v>340020007</v>
      </c>
      <c r="R1264" s="27" t="str">
        <f>IF(E1264=2,INDEX(Sheet2!P:P,MATCH(C1264,Sheet2!A:A,0)),INDEX(Sheet2!AB:AB,MATCH(N1264,Sheet2!AA:AA,0)))</f>
        <v>攻击强化</v>
      </c>
      <c r="S1264" s="27" t="str">
        <f>IF($E1264=2,INDEX(Sheet2!Q:Q,MATCH($C1264,Sheet2!$A:$A,0)),IF(OR(N1264=3,N1264=8,N1264=13,,N1264=38),INDEX(Sheet2!$AC:$AC,MATCH($N1264,Sheet2!$AA:$AA,0))&amp;O1264,INDEX(Sheet2!$AC:$AC,MATCH($N1264,Sheet2!$AA:$AA,0))&amp;(O1264/10)&amp;"%"))</f>
        <v>觉醒后基础攻击力增加200</v>
      </c>
      <c r="T1264" s="3" t="str">
        <f>INDEX(Sheet6!G:G,MATCH(B1264,Sheet6!A:A,0))</f>
        <v>1210008,40|1430001,54</v>
      </c>
      <c r="U1264" s="3">
        <v>1120001</v>
      </c>
      <c r="V1264" s="3">
        <f>INDEX(Sheet6!H:H,MATCH(B1264,Sheet6!A:A,0))</f>
        <v>161250</v>
      </c>
      <c r="W1264" s="23">
        <v>0</v>
      </c>
      <c r="X1264" s="3" t="s">
        <v>1321</v>
      </c>
      <c r="Y1264" s="23">
        <v>1120001</v>
      </c>
      <c r="Z1264" s="23">
        <v>645000</v>
      </c>
      <c r="AA1264" s="27" t="str">
        <f>IF($E1264=2,INDEX(Sheet2!Q:Q,MATCH($C1264,Sheet2!$A:$A,0)),IF(OR(N1264=3,N1264=8,N1264=13,,N1264=38),INDEX(Sheet2!$AC:$AC,MATCH($N1264,Sheet2!$AA:$AA,0))&amp;O1264,INDEX(Sheet2!$AC:$AC,MATCH($N1264,Sheet2!$AA:$AA,0))&amp;(O1264/10)&amp;"%"))</f>
        <v>觉醒后基础攻击力增加200</v>
      </c>
    </row>
    <row r="1265" spans="1:27">
      <c r="A1265" s="23" t="s">
        <v>53</v>
      </c>
      <c r="B1265" s="23">
        <f t="shared" si="73"/>
        <v>6028</v>
      </c>
      <c r="C1265" s="3">
        <v>60</v>
      </c>
      <c r="D1265" s="3">
        <v>28</v>
      </c>
      <c r="E1265" s="3">
        <f t="shared" si="68"/>
        <v>2</v>
      </c>
      <c r="F1265" s="3">
        <f>IF(AND($D1265=1,$E1265=1),VLOOKUP($C1265,Sheet2!$A:$J,3,0),IF($E1265=2,INDEX(Sheet2!G:G,MATCH($C1265,Sheet2!$A:$A,0)+3),F1264))</f>
        <v>6001</v>
      </c>
      <c r="G1265" s="3">
        <f>IF(AND($D1265=1,$E1265=1),VLOOKUP($C1265,Sheet2!$A:$J,4,0),IF($E1265=2,INDEX(Sheet2!H:H,MATCH($C1265,Sheet2!$A:$A,0)+3),G1264))</f>
        <v>6006</v>
      </c>
      <c r="H1265" s="3">
        <f>IF(AND($D1265=1,$E1265=1),VLOOKUP($C1265,Sheet2!$A:$J,5,0),IF($E1265=2,INDEX(Sheet2!I:I,MATCH($C1265,Sheet2!$A:$A,0)+3),H1264))</f>
        <v>6008</v>
      </c>
      <c r="I1265" s="3">
        <f>IF(AND($D1265=1,$E1265=1),VLOOKUP($C1265,Sheet2!$A:$J,6,0),IF($E1265=2,INDEX(Sheet2!J:J,MATCH($C1265,Sheet2!$A:$A,0)+3),I1264))</f>
        <v>6004</v>
      </c>
      <c r="K1265" s="31">
        <v>0</v>
      </c>
      <c r="L1265" s="31">
        <v>0</v>
      </c>
      <c r="M1265" s="31">
        <v>0</v>
      </c>
      <c r="N1265" s="27">
        <f>VLOOKUP(B1265,Sheet5!$D:$G,3,0)</f>
        <v>0</v>
      </c>
      <c r="O1265" s="27">
        <f>VLOOKUP(B1265,Sheet5!$D:$G,4,0)</f>
        <v>0</v>
      </c>
      <c r="P1265" s="27" t="s">
        <v>60</v>
      </c>
      <c r="Q1265" s="27">
        <f>IFERROR(VLOOKUP(R1265,Sheet2!V:X,3,FALSE),VLOOKUP(B1265,Sheet5!D:H,5,0))</f>
        <v>311006002</v>
      </c>
      <c r="R1265" s="27" t="str">
        <f>IF(E1265=2,INDEX(Sheet2!P:P,MATCH(C1265,Sheet2!A:A,0)+3),INDEX(Sheet2!AB:AB,MATCH(N1265,Sheet2!AA:AA,0)))</f>
        <v>蚊群出动</v>
      </c>
      <c r="S1265" s="27" t="s">
        <v>2391</v>
      </c>
      <c r="T1265" s="3" t="str">
        <f>INDEX(Sheet6!G:G,MATCH(B1265,Sheet6!A:A,0))</f>
        <v>1431060,9</v>
      </c>
      <c r="U1265" s="3">
        <v>1120001</v>
      </c>
      <c r="V1265" s="3">
        <f>INDEX(Sheet6!H:H,MATCH(B1265,Sheet6!A:A,0))</f>
        <v>217500</v>
      </c>
      <c r="W1265" s="23">
        <v>0</v>
      </c>
      <c r="X1265" s="3" t="s">
        <v>1322</v>
      </c>
      <c r="Y1265" s="23">
        <v>1120001</v>
      </c>
      <c r="Z1265" s="23">
        <v>870000</v>
      </c>
      <c r="AA1265" s="27" t="str">
        <f>IF($E1265=2,INDEX(Sheet2!Q:Q,MATCH($C1265,Sheet2!$A:$A,0)+3),IF(OR(N1265=3,N1265=8,N1265=13,,N1265=38),INDEX(Sheet2!$AC:$AC,MATCH($N1265,Sheet2!$AA:$AA,0))&amp;O1265,INDEX(Sheet2!$AC:$AC,MATCH($N1265,Sheet2!$AA:$AA,0))&amp;(O1265/10)&amp;"%"))</f>
        <v>蚊娘释放大量蚊群攻击敌方单体目标造成攻击力&lt;color=#e56000&gt;220%&lt;/color&gt;的伤害，汲取&lt;color=#e56000&gt;1&lt;/color&gt;层血液能量，最多6层。\n&lt;color=#f2b600&gt;变身后：&lt;/color&gt;技能更换为&lt;color=#f2b600&gt;蚊群出动（变身）&lt;/color&gt;，蚊娘召唤大量蚊群攻击敌方全体造成攻击力&lt;color=#e56000&gt;220%&lt;/color&gt;的伤害</v>
      </c>
    </row>
    <row r="1266" spans="1:27">
      <c r="A1266" s="23" t="s">
        <v>53</v>
      </c>
      <c r="B1266" s="23">
        <f t="shared" ref="B1266:B1328" si="74">C1266*100+D1266</f>
        <v>6201</v>
      </c>
      <c r="C1266" s="3">
        <v>62</v>
      </c>
      <c r="D1266" s="3">
        <v>1</v>
      </c>
      <c r="E1266" s="3">
        <f t="shared" si="68"/>
        <v>1</v>
      </c>
      <c r="F1266" s="3">
        <f>IF(AND($D1266=1,$E1266=1),VLOOKUP($C1266,Sheet2!$A:$J,3,0),IF($E1266=2,INDEX(Sheet2!G:G,MATCH($C1266,Sheet2!$A:$A,0)),F1265))</f>
        <v>6201</v>
      </c>
      <c r="G1266" s="3">
        <f>IF(AND($D1266=1,$E1266=1),VLOOKUP($C1266,Sheet2!$A:$J,4,0),IF($E1266=2,INDEX(Sheet2!H:H,MATCH($C1266,Sheet2!$A:$A,0)),G1265))</f>
        <v>6202</v>
      </c>
      <c r="H1266" s="3">
        <f>IF(AND($D1266=1,$E1266=1),VLOOKUP($C1266,Sheet2!$A:$J,5,0),IF($E1266=2,INDEX(Sheet2!I:I,MATCH($C1266,Sheet2!$A:$A,0)),H1265))</f>
        <v>6203</v>
      </c>
      <c r="I1266" s="3">
        <f>IF(AND($D1266=1,$E1266=1),VLOOKUP($C1266,Sheet2!$A:$J,6,0),IF($E1266=2,INDEX(Sheet2!J:J,MATCH($C1266,Sheet2!$A:$A,0)),I1265))</f>
        <v>0</v>
      </c>
      <c r="K1266" s="31">
        <v>0</v>
      </c>
      <c r="L1266" s="31">
        <v>0</v>
      </c>
      <c r="M1266" s="31">
        <v>0</v>
      </c>
      <c r="N1266" s="27">
        <f>VLOOKUP(B1266,Sheet5!$D:$G,3,0)</f>
        <v>8</v>
      </c>
      <c r="O1266" s="27">
        <f>VLOOKUP(B1266,Sheet5!$D:$G,4,0)</f>
        <v>100</v>
      </c>
      <c r="P1266" s="27" t="s">
        <v>54</v>
      </c>
      <c r="Q1266" s="27">
        <f>IFERROR(VLOOKUP(R1266,Sheet2!V:X,3,FALSE),VLOOKUP(B1266,Sheet5!D:H,5,0))</f>
        <v>340020006</v>
      </c>
      <c r="R1266" s="27" t="str">
        <f>IF($E1266=2,INDEX(Sheet2!P:P,MATCH($C1266,Sheet2!$A:$A,0)),INDEX(Sheet2!$AB:$AB,MATCH($N1266,Sheet2!$AA:$AA,0)))</f>
        <v>攻击强化</v>
      </c>
      <c r="S1266" s="27" t="str">
        <f>IF($E1266=2,INDEX(Sheet2!Q:Q,MATCH($C1266,Sheet2!$A:$A,0)),IF(OR(N1266=3,N1266=8,N1266=13,,N1266=38),INDEX(Sheet2!$AC:$AC,MATCH($N1266,Sheet2!$AA:$AA,0))&amp;O1266,INDEX(Sheet2!$AC:$AC,MATCH($N1266,Sheet2!$AA:$AA,0))&amp;(O1266/10)&amp;"%"))</f>
        <v>觉醒后基础攻击力增加100</v>
      </c>
      <c r="T1266" s="3" t="str">
        <f>INDEX(Sheet6!G:G,MATCH(B1266,Sheet6!A:A,0))</f>
        <v>1210003,40</v>
      </c>
      <c r="U1266" s="3">
        <v>1120001</v>
      </c>
      <c r="V1266" s="3">
        <f>INDEX(Sheet6!H:H,MATCH(B1266,Sheet6!A:A,0))</f>
        <v>13000</v>
      </c>
      <c r="W1266" s="23">
        <v>0</v>
      </c>
      <c r="X1266" s="3" t="str">
        <f>VLOOKUP(B1266,Sheet4!A:N,14,FALSE)</f>
        <v>1210001,10|1210002,10|1210003,20</v>
      </c>
      <c r="Y1266" s="23">
        <v>1120001</v>
      </c>
      <c r="Z1266" s="23">
        <f t="shared" ref="Z1266:Z1328" si="75">V1266*10</f>
        <v>130000</v>
      </c>
      <c r="AA1266" s="27" t="str">
        <f>IF($E1266=2,INDEX(Sheet2!Q:Q,MATCH($C1266,Sheet2!$A:$A,0)),IF(OR(N1266=3,N1266=8,N1266=13,,N1266=38),INDEX(Sheet2!$AC:$AC,MATCH($N1266,Sheet2!$AA:$AA,0))&amp;O1266,INDEX(Sheet2!$AC:$AC,MATCH($N1266,Sheet2!$AA:$AA,0))&amp;(O1266/10)&amp;"%"))</f>
        <v>觉醒后基础攻击力增加100</v>
      </c>
    </row>
    <row r="1267" spans="1:27">
      <c r="A1267" s="23" t="s">
        <v>53</v>
      </c>
      <c r="B1267" s="23">
        <f t="shared" si="74"/>
        <v>6202</v>
      </c>
      <c r="C1267" s="3">
        <v>62</v>
      </c>
      <c r="D1267" s="3">
        <v>2</v>
      </c>
      <c r="E1267" s="3">
        <f t="shared" si="68"/>
        <v>1</v>
      </c>
      <c r="F1267" s="3">
        <f>IF(AND($D1267=1,$E1267=1),VLOOKUP($C1267,Sheet2!$A:$J,3,0),IF($E1267=2,INDEX(Sheet2!G:G,MATCH($C1267,Sheet2!$A:$A,0)),F1266))</f>
        <v>6201</v>
      </c>
      <c r="G1267" s="3">
        <f>IF(AND($D1267=1,$E1267=1),VLOOKUP($C1267,Sheet2!$A:$J,4,0),IF($E1267=2,INDEX(Sheet2!H:H,MATCH($C1267,Sheet2!$A:$A,0)),G1266))</f>
        <v>6202</v>
      </c>
      <c r="H1267" s="3">
        <f>IF(AND($D1267=1,$E1267=1),VLOOKUP($C1267,Sheet2!$A:$J,5,0),IF($E1267=2,INDEX(Sheet2!I:I,MATCH($C1267,Sheet2!$A:$A,0)),H1266))</f>
        <v>6203</v>
      </c>
      <c r="I1267" s="3">
        <f>IF(AND($D1267=1,$E1267=1),VLOOKUP($C1267,Sheet2!$A:$J,6,0),IF($E1267=2,INDEX(Sheet2!J:J,MATCH($C1267,Sheet2!$A:$A,0)),I1266))</f>
        <v>0</v>
      </c>
      <c r="K1267" s="31">
        <v>0</v>
      </c>
      <c r="L1267" s="31">
        <v>0</v>
      </c>
      <c r="M1267" s="31">
        <v>0</v>
      </c>
      <c r="N1267" s="27">
        <f>VLOOKUP(B1267,Sheet5!$D:$G,3,0)</f>
        <v>3</v>
      </c>
      <c r="O1267" s="27">
        <f>VLOOKUP(B1267,Sheet5!$D:$G,4,0)</f>
        <v>600</v>
      </c>
      <c r="P1267" s="27" t="s">
        <v>55</v>
      </c>
      <c r="Q1267" s="27">
        <f>IFERROR(VLOOKUP(R1267,Sheet2!V:X,3,FALSE),VLOOKUP(B1267,Sheet5!D:H,5,0))</f>
        <v>340020009</v>
      </c>
      <c r="R1267" s="27" t="str">
        <f>IF(E1267=2,INDEX(Sheet2!P:P,MATCH(C1267,Sheet2!A:A,0)),INDEX(Sheet2!AB:AB,MATCH(N1267,Sheet2!AA:AA,0)))</f>
        <v>生命强化</v>
      </c>
      <c r="S1267" s="27" t="str">
        <f>IF($E1267=2,INDEX(Sheet2!Q:Q,MATCH($C1267,Sheet2!$A:$A,0)),IF(OR(N1267=3,N1267=8,N1267=13,,N1267=38),INDEX(Sheet2!$AC:$AC,MATCH($N1267,Sheet2!$AA:$AA,0))&amp;O1267,INDEX(Sheet2!$AC:$AC,MATCH($N1267,Sheet2!$AA:$AA,0))&amp;(O1267/10)&amp;"%"))</f>
        <v>觉醒后基础生命上限增加600</v>
      </c>
      <c r="T1267" s="3" t="str">
        <f>INDEX(Sheet6!G:G,MATCH(B1267,Sheet6!A:A,0))</f>
        <v>1210003,60</v>
      </c>
      <c r="U1267" s="3">
        <v>1120001</v>
      </c>
      <c r="V1267" s="3">
        <f>INDEX(Sheet6!H:H,MATCH(B1267,Sheet6!A:A,0))</f>
        <v>15000</v>
      </c>
      <c r="W1267" s="23">
        <v>0</v>
      </c>
      <c r="X1267" s="3" t="str">
        <f>VLOOKUP(B1267,Sheet4!A:N,14,FALSE)</f>
        <v>1210001,25|1210002,25|1210003,50</v>
      </c>
      <c r="Y1267" s="23">
        <v>1120001</v>
      </c>
      <c r="Z1267" s="23">
        <f t="shared" si="75"/>
        <v>150000</v>
      </c>
      <c r="AA1267" s="27" t="str">
        <f>IF($E1267=2,INDEX(Sheet2!Q:Q,MATCH($C1267,Sheet2!$A:$A,0)),IF(OR(N1267=3,N1267=8,N1267=13,,N1267=38),INDEX(Sheet2!$AC:$AC,MATCH($N1267,Sheet2!$AA:$AA,0))&amp;O1267,INDEX(Sheet2!$AC:$AC,MATCH($N1267,Sheet2!$AA:$AA,0))&amp;(O1267/10)&amp;"%"))</f>
        <v>觉醒后基础生命上限增加600</v>
      </c>
    </row>
    <row r="1268" spans="1:27">
      <c r="A1268" s="23" t="s">
        <v>53</v>
      </c>
      <c r="B1268" s="23">
        <f t="shared" si="74"/>
        <v>6203</v>
      </c>
      <c r="C1268" s="3">
        <v>62</v>
      </c>
      <c r="D1268" s="3">
        <v>3</v>
      </c>
      <c r="E1268" s="3">
        <f t="shared" si="68"/>
        <v>1</v>
      </c>
      <c r="F1268" s="3">
        <f>IF(AND($D1268=1,$E1268=1),VLOOKUP($C1268,Sheet2!$A:$J,3,0),IF($E1268=2,INDEX(Sheet2!G:G,MATCH($C1268,Sheet2!$A:$A,0)),F1267))</f>
        <v>6201</v>
      </c>
      <c r="G1268" s="3">
        <f>IF(AND($D1268=1,$E1268=1),VLOOKUP($C1268,Sheet2!$A:$J,4,0),IF($E1268=2,INDEX(Sheet2!H:H,MATCH($C1268,Sheet2!$A:$A,0)),G1267))</f>
        <v>6202</v>
      </c>
      <c r="H1268" s="3">
        <f>IF(AND($D1268=1,$E1268=1),VLOOKUP($C1268,Sheet2!$A:$J,5,0),IF($E1268=2,INDEX(Sheet2!I:I,MATCH($C1268,Sheet2!$A:$A,0)),H1267))</f>
        <v>6203</v>
      </c>
      <c r="I1268" s="3">
        <f>IF(AND($D1268=1,$E1268=1),VLOOKUP($C1268,Sheet2!$A:$J,6,0),IF($E1268=2,INDEX(Sheet2!J:J,MATCH($C1268,Sheet2!$A:$A,0)),I1267))</f>
        <v>0</v>
      </c>
      <c r="K1268" s="31">
        <v>0</v>
      </c>
      <c r="L1268" s="31">
        <v>0</v>
      </c>
      <c r="M1268" s="31">
        <v>0</v>
      </c>
      <c r="N1268" s="27">
        <f>VLOOKUP(B1268,Sheet5!$D:$G,3,0)</f>
        <v>38</v>
      </c>
      <c r="O1268" s="27">
        <f>VLOOKUP(B1268,Sheet5!$D:$G,4,0)</f>
        <v>15</v>
      </c>
      <c r="P1268" s="27" t="s">
        <v>56</v>
      </c>
      <c r="Q1268" s="27">
        <f>IFERROR(VLOOKUP(R1268,Sheet2!V:X,3,FALSE),VLOOKUP(B1268,Sheet5!D:H,5,0))</f>
        <v>340020011</v>
      </c>
      <c r="R1268" s="27" t="str">
        <f>IF(E1268=2,INDEX(Sheet2!P:P,MATCH(C1268,Sheet2!A:A,0)),INDEX(Sheet2!AB:AB,MATCH(N1268,Sheet2!AA:AA,0)))</f>
        <v>速度强化</v>
      </c>
      <c r="S1268" s="27" t="str">
        <f>IF($E1268=2,INDEX(Sheet2!Q:Q,MATCH($C1268,Sheet2!$A:$A,0)),IF(OR(N1268=3,N1268=8,N1268=13,,N1268=38),INDEX(Sheet2!$AC:$AC,MATCH($N1268,Sheet2!$AA:$AA,0))&amp;O1268,INDEX(Sheet2!$AC:$AC,MATCH($N1268,Sheet2!$AA:$AA,0))&amp;(O1268/10)&amp;"%"))</f>
        <v>觉醒后基础速度增加15</v>
      </c>
      <c r="T1268" s="3" t="str">
        <f>INDEX(Sheet6!G:G,MATCH(B1268,Sheet6!A:A,0))</f>
        <v>1210006,24</v>
      </c>
      <c r="U1268" s="3">
        <v>1120001</v>
      </c>
      <c r="V1268" s="3">
        <f>INDEX(Sheet6!H:H,MATCH(B1268,Sheet6!A:A,0))</f>
        <v>22500</v>
      </c>
      <c r="W1268" s="23">
        <v>0</v>
      </c>
      <c r="X1268" s="3" t="str">
        <f>VLOOKUP(B1268,Sheet4!A:N,14,FALSE)</f>
        <v>1210001,45|1210002,45|1210003,90</v>
      </c>
      <c r="Y1268" s="23">
        <v>1120001</v>
      </c>
      <c r="Z1268" s="23">
        <f t="shared" si="75"/>
        <v>225000</v>
      </c>
      <c r="AA1268" s="27" t="str">
        <f>IF($E1268=2,INDEX(Sheet2!Q:Q,MATCH($C1268,Sheet2!$A:$A,0)),IF(OR(N1268=3,N1268=8,N1268=13,,N1268=38),INDEX(Sheet2!$AC:$AC,MATCH($N1268,Sheet2!$AA:$AA,0))&amp;O1268,INDEX(Sheet2!$AC:$AC,MATCH($N1268,Sheet2!$AA:$AA,0))&amp;(O1268/10)&amp;"%"))</f>
        <v>觉醒后基础速度增加15</v>
      </c>
    </row>
    <row r="1269" spans="1:27">
      <c r="A1269" s="23" t="s">
        <v>53</v>
      </c>
      <c r="B1269" s="23">
        <f t="shared" si="74"/>
        <v>6204</v>
      </c>
      <c r="C1269" s="3">
        <v>62</v>
      </c>
      <c r="D1269" s="3">
        <v>4</v>
      </c>
      <c r="E1269" s="3">
        <f t="shared" si="68"/>
        <v>1</v>
      </c>
      <c r="F1269" s="3">
        <f>IF(AND($D1269=1,$E1269=1),VLOOKUP($C1269,Sheet2!$A:$J,3,0),IF($E1269=2,INDEX(Sheet2!G:G,MATCH($C1269,Sheet2!$A:$A,0)),F1268))</f>
        <v>6201</v>
      </c>
      <c r="G1269" s="3">
        <f>IF(AND($D1269=1,$E1269=1),VLOOKUP($C1269,Sheet2!$A:$J,4,0),IF($E1269=2,INDEX(Sheet2!H:H,MATCH($C1269,Sheet2!$A:$A,0)),G1268))</f>
        <v>6202</v>
      </c>
      <c r="H1269" s="3">
        <f>IF(AND($D1269=1,$E1269=1),VLOOKUP($C1269,Sheet2!$A:$J,5,0),IF($E1269=2,INDEX(Sheet2!I:I,MATCH($C1269,Sheet2!$A:$A,0)),H1268))</f>
        <v>6203</v>
      </c>
      <c r="I1269" s="3">
        <f>IF(AND($D1269=1,$E1269=1),VLOOKUP($C1269,Sheet2!$A:$J,6,0),IF($E1269=2,INDEX(Sheet2!J:J,MATCH($C1269,Sheet2!$A:$A,0)),I1268))</f>
        <v>0</v>
      </c>
      <c r="K1269" s="31">
        <v>0</v>
      </c>
      <c r="L1269" s="31">
        <v>0</v>
      </c>
      <c r="M1269" s="31">
        <v>0</v>
      </c>
      <c r="N1269" s="27">
        <f>VLOOKUP(B1269,Sheet5!$D:$G,3,0)</f>
        <v>13</v>
      </c>
      <c r="O1269" s="27">
        <f>VLOOKUP(B1269,Sheet5!$D:$G,4,0)</f>
        <v>130</v>
      </c>
      <c r="P1269" s="27" t="s">
        <v>57</v>
      </c>
      <c r="Q1269" s="27">
        <f>IFERROR(VLOOKUP(R1269,Sheet2!V:X,3,FALSE),VLOOKUP(B1269,Sheet5!D:H,5,0))</f>
        <v>340020004</v>
      </c>
      <c r="R1269" s="27" t="str">
        <f>IF(E1269=2,INDEX(Sheet2!P:P,MATCH(C1269,Sheet2!A:A,0)),INDEX(Sheet2!AB:AB,MATCH(N1269,Sheet2!AA:AA,0)))</f>
        <v>防御强化</v>
      </c>
      <c r="S1269" s="27" t="str">
        <f>IF($E1269=2,INDEX(Sheet2!Q:Q,MATCH($C1269,Sheet2!$A:$A,0)),IF(OR(N1269=3,N1269=8,N1269=13,,N1269=38),INDEX(Sheet2!$AC:$AC,MATCH($N1269,Sheet2!$AA:$AA,0))&amp;O1269,INDEX(Sheet2!$AC:$AC,MATCH($N1269,Sheet2!$AA:$AA,0))&amp;(O1269/10)&amp;"%"))</f>
        <v>觉醒后基础防御力增加130</v>
      </c>
      <c r="T1269" s="3" t="str">
        <f>INDEX(Sheet6!G:G,MATCH(B1269,Sheet6!A:A,0))</f>
        <v>1210006,32</v>
      </c>
      <c r="U1269" s="3">
        <v>1120001</v>
      </c>
      <c r="V1269" s="3">
        <f>INDEX(Sheet6!H:H,MATCH(B1269,Sheet6!A:A,0))</f>
        <v>33700</v>
      </c>
      <c r="W1269" s="23">
        <v>0</v>
      </c>
      <c r="X1269" s="3" t="str">
        <f>VLOOKUP(B1269,Sheet4!A:N,14,FALSE)</f>
        <v>1210001,70|1210002,70|1210003,140</v>
      </c>
      <c r="Y1269" s="23">
        <v>1120001</v>
      </c>
      <c r="Z1269" s="23">
        <f t="shared" si="75"/>
        <v>337000</v>
      </c>
      <c r="AA1269" s="27" t="str">
        <f>IF($E1269=2,INDEX(Sheet2!Q:Q,MATCH($C1269,Sheet2!$A:$A,0)),IF(OR(N1269=3,N1269=8,N1269=13,,N1269=38),INDEX(Sheet2!$AC:$AC,MATCH($N1269,Sheet2!$AA:$AA,0))&amp;O1269,INDEX(Sheet2!$AC:$AC,MATCH($N1269,Sheet2!$AA:$AA,0))&amp;(O1269/10)&amp;"%"))</f>
        <v>觉醒后基础防御力增加130</v>
      </c>
    </row>
    <row r="1270" spans="1:27">
      <c r="A1270" s="23" t="s">
        <v>53</v>
      </c>
      <c r="B1270" s="23">
        <f t="shared" si="74"/>
        <v>6205</v>
      </c>
      <c r="C1270" s="3">
        <v>62</v>
      </c>
      <c r="D1270" s="3">
        <v>5</v>
      </c>
      <c r="E1270" s="3">
        <f t="shared" si="68"/>
        <v>1</v>
      </c>
      <c r="F1270" s="3">
        <f>IF(AND($D1270=1,$E1270=1),VLOOKUP($C1270,Sheet2!$A:$J,3,0),IF($E1270=2,INDEX(Sheet2!G:G,MATCH($C1270,Sheet2!$A:$A,0)),F1269))</f>
        <v>6201</v>
      </c>
      <c r="G1270" s="3">
        <f>IF(AND($D1270=1,$E1270=1),VLOOKUP($C1270,Sheet2!$A:$J,4,0),IF($E1270=2,INDEX(Sheet2!H:H,MATCH($C1270,Sheet2!$A:$A,0)),G1269))</f>
        <v>6202</v>
      </c>
      <c r="H1270" s="3">
        <f>IF(AND($D1270=1,$E1270=1),VLOOKUP($C1270,Sheet2!$A:$J,5,0),IF($E1270=2,INDEX(Sheet2!I:I,MATCH($C1270,Sheet2!$A:$A,0)),H1269))</f>
        <v>6203</v>
      </c>
      <c r="I1270" s="3">
        <f>IF(AND($D1270=1,$E1270=1),VLOOKUP($C1270,Sheet2!$A:$J,6,0),IF($E1270=2,INDEX(Sheet2!J:J,MATCH($C1270,Sheet2!$A:$A,0)),I1269))</f>
        <v>0</v>
      </c>
      <c r="K1270" s="31">
        <v>0</v>
      </c>
      <c r="L1270" s="31">
        <v>0</v>
      </c>
      <c r="M1270" s="31">
        <v>0</v>
      </c>
      <c r="N1270" s="27">
        <f>VLOOKUP(B1270,Sheet5!$D:$G,3,0)</f>
        <v>3</v>
      </c>
      <c r="O1270" s="27">
        <f>VLOOKUP(B1270,Sheet5!$D:$G,4,0)</f>
        <v>1200</v>
      </c>
      <c r="P1270" s="27" t="s">
        <v>58</v>
      </c>
      <c r="Q1270" s="27">
        <f>IFERROR(VLOOKUP(R1270,Sheet2!V:X,3,FALSE),VLOOKUP(B1270,Sheet5!D:H,5,0))</f>
        <v>340020010</v>
      </c>
      <c r="R1270" s="27" t="str">
        <f>IF(E1270=2,INDEX(Sheet2!P:P,MATCH(C1270,Sheet2!A:A,0)),INDEX(Sheet2!AB:AB,MATCH(N1270,Sheet2!AA:AA,0)))</f>
        <v>生命强化</v>
      </c>
      <c r="S1270" s="27" t="str">
        <f>IF($E1270=2,INDEX(Sheet2!Q:Q,MATCH($C1270,Sheet2!$A:$A,0)),IF(OR(N1270=3,N1270=8,N1270=13,,N1270=38),INDEX(Sheet2!$AC:$AC,MATCH($N1270,Sheet2!$AA:$AA,0))&amp;O1270,INDEX(Sheet2!$AC:$AC,MATCH($N1270,Sheet2!$AA:$AA,0))&amp;(O1270/10)&amp;"%"))</f>
        <v>觉醒后基础生命上限增加1200</v>
      </c>
      <c r="T1270" s="3" t="str">
        <f>INDEX(Sheet6!G:G,MATCH(B1270,Sheet6!A:A,0))</f>
        <v>1210009,12</v>
      </c>
      <c r="U1270" s="3">
        <v>1120001</v>
      </c>
      <c r="V1270" s="3">
        <f>INDEX(Sheet6!H:H,MATCH(B1270,Sheet6!A:A,0))</f>
        <v>47100</v>
      </c>
      <c r="W1270" s="23">
        <v>0</v>
      </c>
      <c r="X1270" s="3" t="str">
        <f>VLOOKUP(B1270,Sheet4!A:N,14,FALSE)</f>
        <v>1210001,100|1210002,100|1210003,200</v>
      </c>
      <c r="Y1270" s="23">
        <v>1120001</v>
      </c>
      <c r="Z1270" s="23">
        <f t="shared" si="75"/>
        <v>471000</v>
      </c>
      <c r="AA1270" s="27" t="str">
        <f>IF($E1270=2,INDEX(Sheet2!Q:Q,MATCH($C1270,Sheet2!$A:$A,0)),IF(OR(N1270=3,N1270=8,N1270=13,,N1270=38),INDEX(Sheet2!$AC:$AC,MATCH($N1270,Sheet2!$AA:$AA,0))&amp;O1270,INDEX(Sheet2!$AC:$AC,MATCH($N1270,Sheet2!$AA:$AA,0))&amp;(O1270/10)&amp;"%"))</f>
        <v>觉醒后基础生命上限增加1200</v>
      </c>
    </row>
    <row r="1271" spans="1:27">
      <c r="A1271" s="23" t="s">
        <v>53</v>
      </c>
      <c r="B1271" s="23">
        <f t="shared" si="74"/>
        <v>6206</v>
      </c>
      <c r="C1271" s="3">
        <v>62</v>
      </c>
      <c r="D1271" s="3">
        <v>6</v>
      </c>
      <c r="E1271" s="3">
        <f t="shared" si="68"/>
        <v>1</v>
      </c>
      <c r="F1271" s="3">
        <f>IF(AND($D1271=1,$E1271=1),VLOOKUP($C1271,Sheet2!$A:$J,3,0),IF($E1271=2,INDEX(Sheet2!G:G,MATCH($C1271,Sheet2!$A:$A,0)),F1270))</f>
        <v>6201</v>
      </c>
      <c r="G1271" s="3">
        <f>IF(AND($D1271=1,$E1271=1),VLOOKUP($C1271,Sheet2!$A:$J,4,0),IF($E1271=2,INDEX(Sheet2!H:H,MATCH($C1271,Sheet2!$A:$A,0)),G1270))</f>
        <v>6202</v>
      </c>
      <c r="H1271" s="3">
        <f>IF(AND($D1271=1,$E1271=1),VLOOKUP($C1271,Sheet2!$A:$J,5,0),IF($E1271=2,INDEX(Sheet2!I:I,MATCH($C1271,Sheet2!$A:$A,0)),H1270))</f>
        <v>6203</v>
      </c>
      <c r="I1271" s="3">
        <f>IF(AND($D1271=1,$E1271=1),VLOOKUP($C1271,Sheet2!$A:$J,6,0),IF($E1271=2,INDEX(Sheet2!J:J,MATCH($C1271,Sheet2!$A:$A,0)),I1270))</f>
        <v>0</v>
      </c>
      <c r="K1271" s="31">
        <v>0</v>
      </c>
      <c r="L1271" s="31">
        <v>0</v>
      </c>
      <c r="M1271" s="31">
        <v>0</v>
      </c>
      <c r="N1271" s="27">
        <f>VLOOKUP(B1271,Sheet5!$D:$G,3,0)</f>
        <v>8</v>
      </c>
      <c r="O1271" s="27">
        <f>VLOOKUP(B1271,Sheet5!$D:$G,4,0)</f>
        <v>200</v>
      </c>
      <c r="P1271" s="27" t="s">
        <v>59</v>
      </c>
      <c r="Q1271" s="27">
        <f>IFERROR(VLOOKUP(R1271,Sheet2!V:X,3,FALSE),VLOOKUP(B1271,Sheet5!D:H,5,0))</f>
        <v>340020007</v>
      </c>
      <c r="R1271" s="27" t="str">
        <f>IF(E1271=2,INDEX(Sheet2!P:P,MATCH(C1271,Sheet2!A:A,0)),INDEX(Sheet2!AB:AB,MATCH(N1271,Sheet2!AA:AA,0)))</f>
        <v>攻击强化</v>
      </c>
      <c r="S1271" s="27" t="str">
        <f>IF($E1271=2,INDEX(Sheet2!Q:Q,MATCH($C1271,Sheet2!$A:$A,0)),IF(OR(N1271=3,N1271=8,N1271=13,,N1271=38),INDEX(Sheet2!$AC:$AC,MATCH($N1271,Sheet2!$AA:$AA,0))&amp;O1271,INDEX(Sheet2!$AC:$AC,MATCH($N1271,Sheet2!$AA:$AA,0))&amp;(O1271/10)&amp;"%"))</f>
        <v>觉醒后基础攻击力增加200</v>
      </c>
      <c r="T1271" s="3" t="str">
        <f>INDEX(Sheet6!G:G,MATCH(B1271,Sheet6!A:A,0))</f>
        <v>1210009,16</v>
      </c>
      <c r="U1271" s="3">
        <v>1120001</v>
      </c>
      <c r="V1271" s="3">
        <f>INDEX(Sheet6!H:H,MATCH(B1271,Sheet6!A:A,0))</f>
        <v>64500</v>
      </c>
      <c r="W1271" s="23">
        <v>0</v>
      </c>
      <c r="X1271" s="3" t="str">
        <f>VLOOKUP(B1271,Sheet4!A:N,14,FALSE)</f>
        <v>1210001,135|1210002,135|1210003,270</v>
      </c>
      <c r="Y1271" s="23">
        <v>1120001</v>
      </c>
      <c r="Z1271" s="23">
        <f t="shared" si="75"/>
        <v>645000</v>
      </c>
      <c r="AA1271" s="27" t="str">
        <f>IF($E1271=2,INDEX(Sheet2!Q:Q,MATCH($C1271,Sheet2!$A:$A,0)),IF(OR(N1271=3,N1271=8,N1271=13,,N1271=38),INDEX(Sheet2!$AC:$AC,MATCH($N1271,Sheet2!$AA:$AA,0))&amp;O1271,INDEX(Sheet2!$AC:$AC,MATCH($N1271,Sheet2!$AA:$AA,0))&amp;(O1271/10)&amp;"%"))</f>
        <v>觉醒后基础攻击力增加200</v>
      </c>
    </row>
    <row r="1272" spans="1:27">
      <c r="A1272" s="23" t="s">
        <v>53</v>
      </c>
      <c r="B1272" s="23">
        <f t="shared" si="74"/>
        <v>6207</v>
      </c>
      <c r="C1272" s="3">
        <v>62</v>
      </c>
      <c r="D1272" s="3">
        <v>7</v>
      </c>
      <c r="E1272" s="3">
        <f t="shared" si="68"/>
        <v>2</v>
      </c>
      <c r="F1272" s="3">
        <f>IF(AND($D1272=1,$E1272=1),VLOOKUP($C1272,Sheet2!$A:$J,3,0),IF($E1272=2,INDEX(Sheet2!G:G,MATCH($C1272,Sheet2!$A:$A,0)),F1271))</f>
        <v>6201</v>
      </c>
      <c r="G1272" s="3">
        <f>IF(AND($D1272=1,$E1272=1),VLOOKUP($C1272,Sheet2!$A:$J,4,0),IF($E1272=2,INDEX(Sheet2!H:H,MATCH($C1272,Sheet2!$A:$A,0)),G1271))</f>
        <v>6202</v>
      </c>
      <c r="H1272" s="3">
        <f>IF(AND($D1272=1,$E1272=1),VLOOKUP($C1272,Sheet2!$A:$J,5,0),IF($E1272=2,INDEX(Sheet2!I:I,MATCH($C1272,Sheet2!$A:$A,0)),H1271))</f>
        <v>6203</v>
      </c>
      <c r="I1272" s="3">
        <f>IF(AND($D1272=1,$E1272=1),VLOOKUP($C1272,Sheet2!$A:$J,6,0),IF($E1272=2,INDEX(Sheet2!J:J,MATCH($C1272,Sheet2!$A:$A,0)),I1271))</f>
        <v>6204</v>
      </c>
      <c r="K1272" s="31">
        <v>0</v>
      </c>
      <c r="L1272" s="31">
        <v>0</v>
      </c>
      <c r="M1272" s="31">
        <v>0</v>
      </c>
      <c r="N1272" s="27">
        <f>VLOOKUP(B1272,Sheet5!$D:$G,3,0)</f>
        <v>0</v>
      </c>
      <c r="O1272" s="27">
        <f>VLOOKUP(B1272,Sheet5!$D:$G,4,0)</f>
        <v>0</v>
      </c>
      <c r="P1272" s="27" t="s">
        <v>60</v>
      </c>
      <c r="Q1272" s="27">
        <f>IFERROR(VLOOKUP(R1272,Sheet2!V:X,3,FALSE),VLOOKUP(B1272,Sheet5!D:H,5,0))</f>
        <v>311005501</v>
      </c>
      <c r="R1272" s="27" t="str">
        <f>IF(E1272=2,INDEX(Sheet2!P:P,MATCH(C1272,Sheet2!A:A,0)),INDEX(Sheet2!AB:AB,MATCH(N1272,Sheet2!AA:AA,0)))</f>
        <v>激怒（觉醒）</v>
      </c>
      <c r="S1272" s="27" t="str">
        <f>IF($E1272=2,INDEX(Sheet2!Q:Q,MATCH($C1272,Sheet2!$A:$A,0)),IF(OR(N1272=3,N1272=8,N1272=13,,N1272=38),INDEX(Sheet2!$AC:$AC,MATCH($N1272,Sheet2!$AA:$AA,0))&amp;O1272,INDEX(Sheet2!$AC:$AC,MATCH($N1272,Sheet2!$AA:$AA,0))&amp;(O1272/10)&amp;"%"))</f>
        <v>变身，提高自身&lt;color=#e56000&gt;5%&lt;/color&gt;生命和&lt;color=#e56000&gt;5%&lt;/color&gt;防御，保留当前的暴击率和暴击伤害增益，被动暴走打击停止生效；技能“阿修罗重击”替换为“阿修罗重击（变身）”。变身后立即获得一个回合。（该技能只能使用一次）</v>
      </c>
      <c r="T1272" s="3" t="str">
        <f>INDEX(Sheet6!G:G,MATCH(B1272,Sheet6!A:A,0))</f>
        <v>1210009,20</v>
      </c>
      <c r="U1272" s="3">
        <v>1120001</v>
      </c>
      <c r="V1272" s="3">
        <f>INDEX(Sheet6!H:H,MATCH(B1272,Sheet6!A:A,0))</f>
        <v>87000</v>
      </c>
      <c r="W1272" s="23">
        <v>0</v>
      </c>
      <c r="X1272" s="3" t="str">
        <f>VLOOKUP(B1272,Sheet4!A:N,14,FALSE)</f>
        <v>1210001,175|1210002,175|1210003,350</v>
      </c>
      <c r="Y1272" s="23">
        <v>1120001</v>
      </c>
      <c r="Z1272" s="23">
        <f t="shared" si="75"/>
        <v>870000</v>
      </c>
      <c r="AA1272" s="27" t="str">
        <f>IF($E1272=2,INDEX(Sheet2!Q:Q,MATCH($C1272,Sheet2!$A:$A,0)),IF(OR(N1272=3,N1272=8,N1272=13,,N1272=38),INDEX(Sheet2!$AC:$AC,MATCH($N1272,Sheet2!$AA:$AA,0))&amp;O1272,INDEX(Sheet2!$AC:$AC,MATCH($N1272,Sheet2!$AA:$AA,0))&amp;(O1272/10)&amp;"%"))</f>
        <v>变身，提高自身&lt;color=#e56000&gt;5%&lt;/color&gt;生命和&lt;color=#e56000&gt;5%&lt;/color&gt;防御，保留当前的暴击率和暴击伤害增益，被动暴走打击停止生效；技能“阿修罗重击”替换为“阿修罗重击（变身）”。变身后立即获得一个回合。（该技能只能使用一次）</v>
      </c>
    </row>
    <row r="1273" spans="1:27">
      <c r="A1273" s="23" t="s">
        <v>53</v>
      </c>
      <c r="B1273" s="23">
        <f t="shared" ref="B1273:B1293" si="76">C1273*100+D1273</f>
        <v>6208</v>
      </c>
      <c r="C1273" s="3">
        <v>62</v>
      </c>
      <c r="D1273" s="3">
        <v>8</v>
      </c>
      <c r="E1273" s="3">
        <f t="shared" si="68"/>
        <v>1</v>
      </c>
      <c r="F1273" s="3">
        <f>IF(AND($D1273=1,$E1273=1),VLOOKUP($C1273,Sheet2!$A:$J,3,0),IF($E1273=2,INDEX(Sheet2!G:G,MATCH($C1273,Sheet2!$A:$A,0)),F1272))</f>
        <v>6201</v>
      </c>
      <c r="G1273" s="3">
        <f>IF(AND($D1273=1,$E1273=1),VLOOKUP($C1273,Sheet2!$A:$J,4,0),IF($E1273=2,INDEX(Sheet2!H:H,MATCH($C1273,Sheet2!$A:$A,0)),G1272))</f>
        <v>6202</v>
      </c>
      <c r="H1273" s="3">
        <f>IF(AND($D1273=1,$E1273=1),VLOOKUP($C1273,Sheet2!$A:$J,5,0),IF($E1273=2,INDEX(Sheet2!I:I,MATCH($C1273,Sheet2!$A:$A,0)),H1272))</f>
        <v>6203</v>
      </c>
      <c r="I1273" s="3">
        <f>IF(AND($D1273=1,$E1273=1),VLOOKUP($C1273,Sheet2!$A:$J,6,0),IF($E1273=2,INDEX(Sheet2!J:J,MATCH($C1273,Sheet2!$A:$A,0)),I1272))</f>
        <v>6204</v>
      </c>
      <c r="K1273" s="31">
        <v>0</v>
      </c>
      <c r="L1273" s="31">
        <v>0</v>
      </c>
      <c r="M1273" s="31">
        <v>0</v>
      </c>
      <c r="N1273" s="27">
        <f>VLOOKUP(B1273,Sheet5!$D:$G,3,0)</f>
        <v>8</v>
      </c>
      <c r="O1273" s="27">
        <f>VLOOKUP(B1273,Sheet5!$D:$G,4,0)</f>
        <v>100</v>
      </c>
      <c r="P1273" s="27" t="s">
        <v>54</v>
      </c>
      <c r="Q1273" s="27">
        <f>IFERROR(VLOOKUP(R1273,Sheet2!V:X,3,FALSE),VLOOKUP(B1273,Sheet5!D:H,5,0))</f>
        <v>340020006</v>
      </c>
      <c r="R1273" s="27" t="str">
        <f>IF($E1273=2,INDEX(Sheet2!P:P,MATCH($C1273,Sheet2!$A:$A,0)),INDEX(Sheet2!$AB:$AB,MATCH($N1273,Sheet2!$AA:$AA,0)))</f>
        <v>攻击强化</v>
      </c>
      <c r="S1273" s="27" t="str">
        <f>IF($E1273=2,INDEX(Sheet2!Q:Q,MATCH($C1273,Sheet2!$A:$A,0)),IF(OR(N1273=3,N1273=8,N1273=13,,N1273=38),INDEX(Sheet2!$AC:$AC,MATCH($N1273,Sheet2!$AA:$AA,0))&amp;O1273,INDEX(Sheet2!$AC:$AC,MATCH($N1273,Sheet2!$AA:$AA,0))&amp;(O1273/10)&amp;"%"))</f>
        <v>觉醒后基础攻击力增加100</v>
      </c>
      <c r="T1273" s="3" t="str">
        <f>INDEX(Sheet6!G:G,MATCH(B1273,Sheet6!A:A,0))</f>
        <v>1210009,6|1430001,1</v>
      </c>
      <c r="U1273" s="3">
        <v>1120001</v>
      </c>
      <c r="V1273" s="3">
        <f>INDEX(Sheet6!H:H,MATCH(B1273,Sheet6!A:A,0))</f>
        <v>19500</v>
      </c>
      <c r="W1273" s="23">
        <v>0</v>
      </c>
      <c r="X1273" s="3" t="s">
        <v>1323</v>
      </c>
      <c r="Y1273" s="23">
        <v>1120001</v>
      </c>
      <c r="Z1273" s="23">
        <v>130000</v>
      </c>
      <c r="AA1273" s="27" t="str">
        <f>IF($E1273=2,INDEX(Sheet2!Q:Q,MATCH($C1273,Sheet2!$A:$A,0)),IF(OR(N1273=3,N1273=8,N1273=13,,N1273=38),INDEX(Sheet2!$AC:$AC,MATCH($N1273,Sheet2!$AA:$AA,0))&amp;O1273,INDEX(Sheet2!$AC:$AC,MATCH($N1273,Sheet2!$AA:$AA,0))&amp;(O1273/10)&amp;"%"))</f>
        <v>觉醒后基础攻击力增加100</v>
      </c>
    </row>
    <row r="1274" spans="1:27">
      <c r="A1274" s="23" t="s">
        <v>53</v>
      </c>
      <c r="B1274" s="23">
        <f t="shared" si="76"/>
        <v>6209</v>
      </c>
      <c r="C1274" s="3">
        <v>62</v>
      </c>
      <c r="D1274" s="3">
        <v>9</v>
      </c>
      <c r="E1274" s="3">
        <f t="shared" ref="E1274:E1337" si="77">IF(N1274&gt;0,1,2)</f>
        <v>1</v>
      </c>
      <c r="F1274" s="3">
        <f>IF(AND($D1274=1,$E1274=1),VLOOKUP($C1274,Sheet2!$A:$J,3,0),IF($E1274=2,INDEX(Sheet2!G:G,MATCH($C1274,Sheet2!$A:$A,0)),F1273))</f>
        <v>6201</v>
      </c>
      <c r="G1274" s="3">
        <f>IF(AND($D1274=1,$E1274=1),VLOOKUP($C1274,Sheet2!$A:$J,4,0),IF($E1274=2,INDEX(Sheet2!H:H,MATCH($C1274,Sheet2!$A:$A,0)),G1273))</f>
        <v>6202</v>
      </c>
      <c r="H1274" s="3">
        <f>IF(AND($D1274=1,$E1274=1),VLOOKUP($C1274,Sheet2!$A:$J,5,0),IF($E1274=2,INDEX(Sheet2!I:I,MATCH($C1274,Sheet2!$A:$A,0)),H1273))</f>
        <v>6203</v>
      </c>
      <c r="I1274" s="3">
        <f>IF(AND($D1274=1,$E1274=1),VLOOKUP($C1274,Sheet2!$A:$J,6,0),IF($E1274=2,INDEX(Sheet2!J:J,MATCH($C1274,Sheet2!$A:$A,0)),I1273))</f>
        <v>6204</v>
      </c>
      <c r="K1274" s="31">
        <v>0</v>
      </c>
      <c r="L1274" s="31">
        <v>0</v>
      </c>
      <c r="M1274" s="31">
        <v>0</v>
      </c>
      <c r="N1274" s="27">
        <f>VLOOKUP(B1274,Sheet5!$D:$G,3,0)</f>
        <v>3</v>
      </c>
      <c r="O1274" s="27">
        <f>VLOOKUP(B1274,Sheet5!$D:$G,4,0)</f>
        <v>600</v>
      </c>
      <c r="P1274" s="27" t="s">
        <v>55</v>
      </c>
      <c r="Q1274" s="27">
        <f>IFERROR(VLOOKUP(R1274,Sheet2!V:X,3,FALSE),VLOOKUP(B1274,Sheet5!D:H,5,0))</f>
        <v>340020009</v>
      </c>
      <c r="R1274" s="27" t="str">
        <f>IF(E1274=2,INDEX(Sheet2!P:P,MATCH(C1274,Sheet2!A:A,0)),INDEX(Sheet2!AB:AB,MATCH(N1274,Sheet2!AA:AA,0)))</f>
        <v>生命强化</v>
      </c>
      <c r="S1274" s="27" t="str">
        <f>IF($E1274=2,INDEX(Sheet2!Q:Q,MATCH($C1274,Sheet2!$A:$A,0)),IF(OR(N1274=3,N1274=8,N1274=13,,N1274=38),INDEX(Sheet2!$AC:$AC,MATCH($N1274,Sheet2!$AA:$AA,0))&amp;O1274,INDEX(Sheet2!$AC:$AC,MATCH($N1274,Sheet2!$AA:$AA,0))&amp;(O1274/10)&amp;"%"))</f>
        <v>觉醒后基础生命上限增加600</v>
      </c>
      <c r="T1274" s="3" t="str">
        <f>INDEX(Sheet6!G:G,MATCH(B1274,Sheet6!A:A,0))</f>
        <v>1210009,9|1430001,2</v>
      </c>
      <c r="U1274" s="3">
        <v>1120001</v>
      </c>
      <c r="V1274" s="3">
        <f>INDEX(Sheet6!H:H,MATCH(B1274,Sheet6!A:A,0))</f>
        <v>22500</v>
      </c>
      <c r="W1274" s="23">
        <v>0</v>
      </c>
      <c r="X1274" s="3" t="s">
        <v>1324</v>
      </c>
      <c r="Y1274" s="23">
        <v>1120001</v>
      </c>
      <c r="Z1274" s="23">
        <v>150000</v>
      </c>
      <c r="AA1274" s="27" t="str">
        <f>IF($E1274=2,INDEX(Sheet2!Q:Q,MATCH($C1274,Sheet2!$A:$A,0)),IF(OR(N1274=3,N1274=8,N1274=13,,N1274=38),INDEX(Sheet2!$AC:$AC,MATCH($N1274,Sheet2!$AA:$AA,0))&amp;O1274,INDEX(Sheet2!$AC:$AC,MATCH($N1274,Sheet2!$AA:$AA,0))&amp;(O1274/10)&amp;"%"))</f>
        <v>觉醒后基础生命上限增加600</v>
      </c>
    </row>
    <row r="1275" spans="1:27">
      <c r="A1275" s="23" t="s">
        <v>53</v>
      </c>
      <c r="B1275" s="23">
        <f t="shared" si="76"/>
        <v>6210</v>
      </c>
      <c r="C1275" s="3">
        <v>62</v>
      </c>
      <c r="D1275" s="3">
        <v>10</v>
      </c>
      <c r="E1275" s="3">
        <f t="shared" si="77"/>
        <v>1</v>
      </c>
      <c r="F1275" s="3">
        <f>IF(AND($D1275=1,$E1275=1),VLOOKUP($C1275,Sheet2!$A:$J,3,0),IF($E1275=2,INDEX(Sheet2!G:G,MATCH($C1275,Sheet2!$A:$A,0)),F1274))</f>
        <v>6201</v>
      </c>
      <c r="G1275" s="3">
        <f>IF(AND($D1275=1,$E1275=1),VLOOKUP($C1275,Sheet2!$A:$J,4,0),IF($E1275=2,INDEX(Sheet2!H:H,MATCH($C1275,Sheet2!$A:$A,0)),G1274))</f>
        <v>6202</v>
      </c>
      <c r="H1275" s="3">
        <f>IF(AND($D1275=1,$E1275=1),VLOOKUP($C1275,Sheet2!$A:$J,5,0),IF($E1275=2,INDEX(Sheet2!I:I,MATCH($C1275,Sheet2!$A:$A,0)),H1274))</f>
        <v>6203</v>
      </c>
      <c r="I1275" s="3">
        <f>IF(AND($D1275=1,$E1275=1),VLOOKUP($C1275,Sheet2!$A:$J,6,0),IF($E1275=2,INDEX(Sheet2!J:J,MATCH($C1275,Sheet2!$A:$A,0)),I1274))</f>
        <v>6204</v>
      </c>
      <c r="K1275" s="31">
        <v>0</v>
      </c>
      <c r="L1275" s="31">
        <v>0</v>
      </c>
      <c r="M1275" s="31">
        <v>0</v>
      </c>
      <c r="N1275" s="27">
        <f>VLOOKUP(B1275,Sheet5!$D:$G,3,0)</f>
        <v>8</v>
      </c>
      <c r="O1275" s="27">
        <f>VLOOKUP(B1275,Sheet5!$D:$G,4,0)</f>
        <v>100</v>
      </c>
      <c r="P1275" s="27" t="s">
        <v>56</v>
      </c>
      <c r="Q1275" s="27">
        <f>IFERROR(VLOOKUP(R1275,Sheet2!V:X,3,FALSE),VLOOKUP(B1275,Sheet5!D:H,5,0))</f>
        <v>340020006</v>
      </c>
      <c r="R1275" s="27" t="str">
        <f>IF(E1275=2,INDEX(Sheet2!P:P,MATCH(C1275,Sheet2!A:A,0)),INDEX(Sheet2!AB:AB,MATCH(N1275,Sheet2!AA:AA,0)))</f>
        <v>攻击强化</v>
      </c>
      <c r="S1275" s="27" t="str">
        <f>IF($E1275=2,INDEX(Sheet2!Q:Q,MATCH($C1275,Sheet2!$A:$A,0)),IF(OR(N1275=3,N1275=8,N1275=13,,N1275=38),INDEX(Sheet2!$AC:$AC,MATCH($N1275,Sheet2!$AA:$AA,0))&amp;O1275,INDEX(Sheet2!$AC:$AC,MATCH($N1275,Sheet2!$AA:$AA,0))&amp;(O1275/10)&amp;"%"))</f>
        <v>觉醒后基础攻击力增加100</v>
      </c>
      <c r="T1275" s="3" t="str">
        <f>INDEX(Sheet6!G:G,MATCH(B1275,Sheet6!A:A,0))</f>
        <v>1210009,12|1430001,3</v>
      </c>
      <c r="U1275" s="3">
        <v>1120001</v>
      </c>
      <c r="V1275" s="3">
        <f>INDEX(Sheet6!H:H,MATCH(B1275,Sheet6!A:A,0))</f>
        <v>33750</v>
      </c>
      <c r="W1275" s="23">
        <v>0</v>
      </c>
      <c r="X1275" s="3" t="s">
        <v>1325</v>
      </c>
      <c r="Y1275" s="23">
        <v>1120001</v>
      </c>
      <c r="Z1275" s="23">
        <v>225000</v>
      </c>
      <c r="AA1275" s="27" t="str">
        <f>IF($E1275=2,INDEX(Sheet2!Q:Q,MATCH($C1275,Sheet2!$A:$A,0)),IF(OR(N1275=3,N1275=8,N1275=13,,N1275=38),INDEX(Sheet2!$AC:$AC,MATCH($N1275,Sheet2!$AA:$AA,0))&amp;O1275,INDEX(Sheet2!$AC:$AC,MATCH($N1275,Sheet2!$AA:$AA,0))&amp;(O1275/10)&amp;"%"))</f>
        <v>觉醒后基础攻击力增加100</v>
      </c>
    </row>
    <row r="1276" spans="1:27">
      <c r="A1276" s="23" t="s">
        <v>53</v>
      </c>
      <c r="B1276" s="23">
        <f t="shared" si="76"/>
        <v>6211</v>
      </c>
      <c r="C1276" s="3">
        <v>62</v>
      </c>
      <c r="D1276" s="3">
        <v>11</v>
      </c>
      <c r="E1276" s="3">
        <f t="shared" si="77"/>
        <v>1</v>
      </c>
      <c r="F1276" s="3">
        <f>IF(AND($D1276=1,$E1276=1),VLOOKUP($C1276,Sheet2!$A:$J,3,0),IF($E1276=2,INDEX(Sheet2!G:G,MATCH($C1276,Sheet2!$A:$A,0)),F1275))</f>
        <v>6201</v>
      </c>
      <c r="G1276" s="3">
        <f>IF(AND($D1276=1,$E1276=1),VLOOKUP($C1276,Sheet2!$A:$J,4,0),IF($E1276=2,INDEX(Sheet2!H:H,MATCH($C1276,Sheet2!$A:$A,0)),G1275))</f>
        <v>6202</v>
      </c>
      <c r="H1276" s="3">
        <f>IF(AND($D1276=1,$E1276=1),VLOOKUP($C1276,Sheet2!$A:$J,5,0),IF($E1276=2,INDEX(Sheet2!I:I,MATCH($C1276,Sheet2!$A:$A,0)),H1275))</f>
        <v>6203</v>
      </c>
      <c r="I1276" s="3">
        <f>IF(AND($D1276=1,$E1276=1),VLOOKUP($C1276,Sheet2!$A:$J,6,0),IF($E1276=2,INDEX(Sheet2!J:J,MATCH($C1276,Sheet2!$A:$A,0)),I1275))</f>
        <v>6204</v>
      </c>
      <c r="K1276" s="31">
        <v>0</v>
      </c>
      <c r="L1276" s="31">
        <v>0</v>
      </c>
      <c r="M1276" s="31">
        <v>0</v>
      </c>
      <c r="N1276" s="27">
        <f>VLOOKUP(B1276,Sheet5!$D:$G,3,0)</f>
        <v>13</v>
      </c>
      <c r="O1276" s="27">
        <f>VLOOKUP(B1276,Sheet5!$D:$G,4,0)</f>
        <v>130</v>
      </c>
      <c r="P1276" s="27" t="s">
        <v>57</v>
      </c>
      <c r="Q1276" s="27">
        <f>IFERROR(VLOOKUP(R1276,Sheet2!V:X,3,FALSE),VLOOKUP(B1276,Sheet5!D:H,5,0))</f>
        <v>340020004</v>
      </c>
      <c r="R1276" s="27" t="str">
        <f>IF(E1276=2,INDEX(Sheet2!P:P,MATCH(C1276,Sheet2!A:A,0)),INDEX(Sheet2!AB:AB,MATCH(N1276,Sheet2!AA:AA,0)))</f>
        <v>防御强化</v>
      </c>
      <c r="S1276" s="27" t="str">
        <f>IF($E1276=2,INDEX(Sheet2!Q:Q,MATCH($C1276,Sheet2!$A:$A,0)),IF(OR(N1276=3,N1276=8,N1276=13,,N1276=38),INDEX(Sheet2!$AC:$AC,MATCH($N1276,Sheet2!$AA:$AA,0))&amp;O1276,INDEX(Sheet2!$AC:$AC,MATCH($N1276,Sheet2!$AA:$AA,0))&amp;(O1276/10)&amp;"%"))</f>
        <v>觉醒后基础防御力增加130</v>
      </c>
      <c r="T1276" s="3" t="str">
        <f>INDEX(Sheet6!G:G,MATCH(B1276,Sheet6!A:A,0))</f>
        <v>1210009,15|1430001,4</v>
      </c>
      <c r="U1276" s="3">
        <v>1120001</v>
      </c>
      <c r="V1276" s="3">
        <f>INDEX(Sheet6!H:H,MATCH(B1276,Sheet6!A:A,0))</f>
        <v>50550</v>
      </c>
      <c r="W1276" s="23">
        <v>0</v>
      </c>
      <c r="X1276" s="3" t="s">
        <v>1326</v>
      </c>
      <c r="Y1276" s="23">
        <v>1120001</v>
      </c>
      <c r="Z1276" s="23">
        <v>337000</v>
      </c>
      <c r="AA1276" s="27" t="str">
        <f>IF($E1276=2,INDEX(Sheet2!Q:Q,MATCH($C1276,Sheet2!$A:$A,0)),IF(OR(N1276=3,N1276=8,N1276=13,,N1276=38),INDEX(Sheet2!$AC:$AC,MATCH($N1276,Sheet2!$AA:$AA,0))&amp;O1276,INDEX(Sheet2!$AC:$AC,MATCH($N1276,Sheet2!$AA:$AA,0))&amp;(O1276/10)&amp;"%"))</f>
        <v>觉醒后基础防御力增加130</v>
      </c>
    </row>
    <row r="1277" spans="1:27">
      <c r="A1277" s="23" t="s">
        <v>53</v>
      </c>
      <c r="B1277" s="23">
        <f t="shared" si="76"/>
        <v>6212</v>
      </c>
      <c r="C1277" s="3">
        <v>62</v>
      </c>
      <c r="D1277" s="3">
        <v>12</v>
      </c>
      <c r="E1277" s="3">
        <f t="shared" si="77"/>
        <v>1</v>
      </c>
      <c r="F1277" s="3">
        <f>IF(AND($D1277=1,$E1277=1),VLOOKUP($C1277,Sheet2!$A:$J,3,0),IF($E1277=2,INDEX(Sheet2!G:G,MATCH($C1277,Sheet2!$A:$A,0)),F1276))</f>
        <v>6201</v>
      </c>
      <c r="G1277" s="3">
        <f>IF(AND($D1277=1,$E1277=1),VLOOKUP($C1277,Sheet2!$A:$J,4,0),IF($E1277=2,INDEX(Sheet2!H:H,MATCH($C1277,Sheet2!$A:$A,0)),G1276))</f>
        <v>6202</v>
      </c>
      <c r="H1277" s="3">
        <f>IF(AND($D1277=1,$E1277=1),VLOOKUP($C1277,Sheet2!$A:$J,5,0),IF($E1277=2,INDEX(Sheet2!I:I,MATCH($C1277,Sheet2!$A:$A,0)),H1276))</f>
        <v>6203</v>
      </c>
      <c r="I1277" s="3">
        <f>IF(AND($D1277=1,$E1277=1),VLOOKUP($C1277,Sheet2!$A:$J,6,0),IF($E1277=2,INDEX(Sheet2!J:J,MATCH($C1277,Sheet2!$A:$A,0)),I1276))</f>
        <v>6204</v>
      </c>
      <c r="K1277" s="31">
        <v>0</v>
      </c>
      <c r="L1277" s="31">
        <v>0</v>
      </c>
      <c r="M1277" s="31">
        <v>0</v>
      </c>
      <c r="N1277" s="27">
        <f>VLOOKUP(B1277,Sheet5!$D:$G,3,0)</f>
        <v>3</v>
      </c>
      <c r="O1277" s="27">
        <f>VLOOKUP(B1277,Sheet5!$D:$G,4,0)</f>
        <v>1200</v>
      </c>
      <c r="P1277" s="27" t="s">
        <v>58</v>
      </c>
      <c r="Q1277" s="27">
        <f>IFERROR(VLOOKUP(R1277,Sheet2!V:X,3,FALSE),VLOOKUP(B1277,Sheet5!D:H,5,0))</f>
        <v>340020010</v>
      </c>
      <c r="R1277" s="27" t="str">
        <f>IF(E1277=2,INDEX(Sheet2!P:P,MATCH(C1277,Sheet2!A:A,0)),INDEX(Sheet2!AB:AB,MATCH(N1277,Sheet2!AA:AA,0)))</f>
        <v>生命强化</v>
      </c>
      <c r="S1277" s="27" t="str">
        <f>IF($E1277=2,INDEX(Sheet2!Q:Q,MATCH($C1277,Sheet2!$A:$A,0)),IF(OR(N1277=3,N1277=8,N1277=13,,N1277=38),INDEX(Sheet2!$AC:$AC,MATCH($N1277,Sheet2!$AA:$AA,0))&amp;O1277,INDEX(Sheet2!$AC:$AC,MATCH($N1277,Sheet2!$AA:$AA,0))&amp;(O1277/10)&amp;"%"))</f>
        <v>觉醒后基础生命上限增加1200</v>
      </c>
      <c r="T1277" s="3" t="str">
        <f>INDEX(Sheet6!G:G,MATCH(B1277,Sheet6!A:A,0))</f>
        <v>1210009,18|1430001,5</v>
      </c>
      <c r="U1277" s="3">
        <v>1120001</v>
      </c>
      <c r="V1277" s="3">
        <f>INDEX(Sheet6!H:H,MATCH(B1277,Sheet6!A:A,0))</f>
        <v>70650</v>
      </c>
      <c r="W1277" s="23">
        <v>0</v>
      </c>
      <c r="X1277" s="3" t="s">
        <v>1327</v>
      </c>
      <c r="Y1277" s="23">
        <v>1120001</v>
      </c>
      <c r="Z1277" s="23">
        <v>471000</v>
      </c>
      <c r="AA1277" s="27" t="str">
        <f>IF($E1277=2,INDEX(Sheet2!Q:Q,MATCH($C1277,Sheet2!$A:$A,0)),IF(OR(N1277=3,N1277=8,N1277=13,,N1277=38),INDEX(Sheet2!$AC:$AC,MATCH($N1277,Sheet2!$AA:$AA,0))&amp;O1277,INDEX(Sheet2!$AC:$AC,MATCH($N1277,Sheet2!$AA:$AA,0))&amp;(O1277/10)&amp;"%"))</f>
        <v>觉醒后基础生命上限增加1200</v>
      </c>
    </row>
    <row r="1278" spans="1:27">
      <c r="A1278" s="23" t="s">
        <v>53</v>
      </c>
      <c r="B1278" s="23">
        <f t="shared" si="76"/>
        <v>6213</v>
      </c>
      <c r="C1278" s="3">
        <v>62</v>
      </c>
      <c r="D1278" s="3">
        <v>13</v>
      </c>
      <c r="E1278" s="3">
        <f t="shared" si="77"/>
        <v>1</v>
      </c>
      <c r="F1278" s="3">
        <f>IF(AND($D1278=1,$E1278=1),VLOOKUP($C1278,Sheet2!$A:$J,3,0),IF($E1278=2,INDEX(Sheet2!G:G,MATCH($C1278,Sheet2!$A:$A,0)),F1277))</f>
        <v>6201</v>
      </c>
      <c r="G1278" s="3">
        <f>IF(AND($D1278=1,$E1278=1),VLOOKUP($C1278,Sheet2!$A:$J,4,0),IF($E1278=2,INDEX(Sheet2!H:H,MATCH($C1278,Sheet2!$A:$A,0)),G1277))</f>
        <v>6202</v>
      </c>
      <c r="H1278" s="3">
        <f>IF(AND($D1278=1,$E1278=1),VLOOKUP($C1278,Sheet2!$A:$J,5,0),IF($E1278=2,INDEX(Sheet2!I:I,MATCH($C1278,Sheet2!$A:$A,0)),H1277))</f>
        <v>6203</v>
      </c>
      <c r="I1278" s="3">
        <f>IF(AND($D1278=1,$E1278=1),VLOOKUP($C1278,Sheet2!$A:$J,6,0),IF($E1278=2,INDEX(Sheet2!J:J,MATCH($C1278,Sheet2!$A:$A,0)),I1277))</f>
        <v>6204</v>
      </c>
      <c r="K1278" s="31">
        <v>0</v>
      </c>
      <c r="L1278" s="31">
        <v>0</v>
      </c>
      <c r="M1278" s="31">
        <v>0</v>
      </c>
      <c r="N1278" s="27">
        <f>VLOOKUP(B1278,Sheet5!$D:$G,3,0)</f>
        <v>8</v>
      </c>
      <c r="O1278" s="27">
        <f>VLOOKUP(B1278,Sheet5!$D:$G,4,0)</f>
        <v>200</v>
      </c>
      <c r="P1278" s="27" t="s">
        <v>59</v>
      </c>
      <c r="Q1278" s="27">
        <f>IFERROR(VLOOKUP(R1278,Sheet2!V:X,3,FALSE),VLOOKUP(B1278,Sheet5!D:H,5,0))</f>
        <v>340020007</v>
      </c>
      <c r="R1278" s="27" t="str">
        <f>IF(E1278=2,INDEX(Sheet2!P:P,MATCH(C1278,Sheet2!A:A,0)),INDEX(Sheet2!AB:AB,MATCH(N1278,Sheet2!AA:AA,0)))</f>
        <v>攻击强化</v>
      </c>
      <c r="S1278" s="27" t="str">
        <f>IF($E1278=2,INDEX(Sheet2!Q:Q,MATCH($C1278,Sheet2!$A:$A,0)),IF(OR(N1278=3,N1278=8,N1278=13,,N1278=38),INDEX(Sheet2!$AC:$AC,MATCH($N1278,Sheet2!$AA:$AA,0))&amp;O1278,INDEX(Sheet2!$AC:$AC,MATCH($N1278,Sheet2!$AA:$AA,0))&amp;(O1278/10)&amp;"%"))</f>
        <v>觉醒后基础攻击力增加200</v>
      </c>
      <c r="T1278" s="3" t="str">
        <f>INDEX(Sheet6!G:G,MATCH(B1278,Sheet6!A:A,0))</f>
        <v>1210009,24|1430001,6</v>
      </c>
      <c r="U1278" s="3">
        <v>1120001</v>
      </c>
      <c r="V1278" s="3">
        <f>INDEX(Sheet6!H:H,MATCH(B1278,Sheet6!A:A,0))</f>
        <v>96750</v>
      </c>
      <c r="W1278" s="23">
        <v>0</v>
      </c>
      <c r="X1278" s="3" t="s">
        <v>1328</v>
      </c>
      <c r="Y1278" s="23">
        <v>1120001</v>
      </c>
      <c r="Z1278" s="23">
        <v>645000</v>
      </c>
      <c r="AA1278" s="27" t="str">
        <f>IF($E1278=2,INDEX(Sheet2!Q:Q,MATCH($C1278,Sheet2!$A:$A,0)),IF(OR(N1278=3,N1278=8,N1278=13,,N1278=38),INDEX(Sheet2!$AC:$AC,MATCH($N1278,Sheet2!$AA:$AA,0))&amp;O1278,INDEX(Sheet2!$AC:$AC,MATCH($N1278,Sheet2!$AA:$AA,0))&amp;(O1278/10)&amp;"%"))</f>
        <v>觉醒后基础攻击力增加200</v>
      </c>
    </row>
    <row r="1279" spans="1:27">
      <c r="A1279" s="23" t="s">
        <v>53</v>
      </c>
      <c r="B1279" s="23">
        <f t="shared" si="76"/>
        <v>6214</v>
      </c>
      <c r="C1279" s="3">
        <v>62</v>
      </c>
      <c r="D1279" s="3">
        <v>14</v>
      </c>
      <c r="E1279" s="3">
        <f t="shared" si="77"/>
        <v>2</v>
      </c>
      <c r="F1279" s="3">
        <f>IF(AND($D1279=1,$E1279=1),VLOOKUP($C1279,Sheet2!$A:$J,3,0),IF($E1279=2,INDEX(Sheet2!G:G,MATCH($C1279,Sheet2!$A:$A,0)+1),F1278))</f>
        <v>6201</v>
      </c>
      <c r="G1279" s="3">
        <f>IF(AND($D1279=1,$E1279=1),VLOOKUP($C1279,Sheet2!$A:$J,4,0),IF($E1279=2,INDEX(Sheet2!H:H,MATCH($C1279,Sheet2!$A:$A,0)+1),G1278))</f>
        <v>6205</v>
      </c>
      <c r="H1279" s="3">
        <f>IF(AND($D1279=1,$E1279=1),VLOOKUP($C1279,Sheet2!$A:$J,5,0),IF($E1279=2,INDEX(Sheet2!I:I,MATCH($C1279,Sheet2!$A:$A,0)+1),H1278))</f>
        <v>6203</v>
      </c>
      <c r="I1279" s="3">
        <f>IF(AND($D1279=1,$E1279=1),VLOOKUP($C1279,Sheet2!$A:$J,6,0),IF($E1279=2,INDEX(Sheet2!J:J,MATCH($C1279,Sheet2!$A:$A,0)+1),I1278))</f>
        <v>6204</v>
      </c>
      <c r="K1279" s="31">
        <v>0</v>
      </c>
      <c r="L1279" s="31">
        <v>0</v>
      </c>
      <c r="M1279" s="31">
        <v>0</v>
      </c>
      <c r="N1279" s="27">
        <f>VLOOKUP(B1279,Sheet5!$D:$G,3,0)</f>
        <v>0</v>
      </c>
      <c r="O1279" s="27">
        <f>VLOOKUP(B1279,Sheet5!$D:$G,4,0)</f>
        <v>0</v>
      </c>
      <c r="P1279" s="27" t="s">
        <v>60</v>
      </c>
      <c r="Q1279" s="27">
        <f>IFERROR(VLOOKUP(R1279,Sheet2!V:X,3,FALSE),VLOOKUP(B1279,Sheet5!D:H,5,0))</f>
        <v>311006101</v>
      </c>
      <c r="R1279" s="27" t="str">
        <f>IF(E1279=2,INDEX(Sheet2!P:P,MATCH(C1279,Sheet2!A:A,0)+1),INDEX(Sheet2!AB:AB,MATCH(N1279,Sheet2!AA:AA,0)))</f>
        <v>暴走打击</v>
      </c>
      <c r="S1279" s="27" t="s">
        <v>2393</v>
      </c>
      <c r="T1279" s="3" t="str">
        <f>INDEX(Sheet6!G:G,MATCH(B1279,Sheet6!A:A,0))</f>
        <v>1431062,1</v>
      </c>
      <c r="U1279" s="3">
        <v>1120001</v>
      </c>
      <c r="V1279" s="3">
        <f>INDEX(Sheet6!H:H,MATCH(B1279,Sheet6!A:A,0))</f>
        <v>130500</v>
      </c>
      <c r="W1279" s="23">
        <v>0</v>
      </c>
      <c r="X1279" s="3" t="s">
        <v>1329</v>
      </c>
      <c r="Y1279" s="23">
        <v>1120001</v>
      </c>
      <c r="Z1279" s="23">
        <v>870000</v>
      </c>
      <c r="AA1279" s="27" t="str">
        <f>IF($E1279=2,INDEX(Sheet2!Q:Q,MATCH($C1279,Sheet2!$A:$A,0)+1),IF(OR(N1279=3,N1279=8,N1279=13,,N1279=38),INDEX(Sheet2!$AC:$AC,MATCH($N1279,Sheet2!$AA:$AA,0))&amp;O1279,INDEX(Sheet2!$AC:$AC,MATCH($N1279,Sheet2!$AA:$AA,0))&amp;(O1279/10)&amp;"%"))</f>
        <v>每当队友暴击时，增加阿修罗独角仙&lt;color=#e56000&gt;3%&lt;/color&gt;暴击率和&lt;color=#e56000&gt;2%&lt;/color&gt;暴击伤害，最多叠加&lt;color=#e56000&gt;10&lt;/color&gt;层</v>
      </c>
    </row>
    <row r="1280" spans="1:27">
      <c r="A1280" s="23" t="s">
        <v>53</v>
      </c>
      <c r="B1280" s="23">
        <f t="shared" si="76"/>
        <v>6215</v>
      </c>
      <c r="C1280" s="3">
        <v>62</v>
      </c>
      <c r="D1280" s="3">
        <v>15</v>
      </c>
      <c r="E1280" s="3">
        <f t="shared" si="77"/>
        <v>1</v>
      </c>
      <c r="F1280" s="3">
        <f>IF(AND($D1280=1,$E1280=1),VLOOKUP($C1280,Sheet2!$A:$J,3,0),IF($E1280=2,INDEX(Sheet2!G:G,MATCH($C1280,Sheet2!$A:$A,0)+1),F1279))</f>
        <v>6201</v>
      </c>
      <c r="G1280" s="3">
        <f>IF(AND($D1280=1,$E1280=1),VLOOKUP($C1280,Sheet2!$A:$J,4,0),IF($E1280=2,INDEX(Sheet2!H:H,MATCH($C1280,Sheet2!$A:$A,0)+1),G1279))</f>
        <v>6205</v>
      </c>
      <c r="H1280" s="3">
        <f>IF(AND($D1280=1,$E1280=1),VLOOKUP($C1280,Sheet2!$A:$J,5,0),IF($E1280=2,INDEX(Sheet2!I:I,MATCH($C1280,Sheet2!$A:$A,0)+1),H1279))</f>
        <v>6203</v>
      </c>
      <c r="I1280" s="3">
        <f>IF(AND($D1280=1,$E1280=1),VLOOKUP($C1280,Sheet2!$A:$J,6,0),IF($E1280=2,INDEX(Sheet2!J:J,MATCH($C1280,Sheet2!$A:$A,0)+1),I1279))</f>
        <v>6204</v>
      </c>
      <c r="K1280" s="31">
        <v>0</v>
      </c>
      <c r="L1280" s="31">
        <v>0</v>
      </c>
      <c r="M1280" s="31">
        <v>0</v>
      </c>
      <c r="N1280" s="27">
        <f>VLOOKUP(B1280,Sheet5!$D:$G,3,0)</f>
        <v>8</v>
      </c>
      <c r="O1280" s="27">
        <f>VLOOKUP(B1280,Sheet5!$D:$G,4,0)</f>
        <v>100</v>
      </c>
      <c r="P1280" s="27" t="s">
        <v>54</v>
      </c>
      <c r="Q1280" s="27">
        <f>IFERROR(VLOOKUP(R1280,Sheet2!V:X,3,FALSE),VLOOKUP(B1280,Sheet5!D:H,5,0))</f>
        <v>340020006</v>
      </c>
      <c r="R1280" s="27" t="str">
        <f>IF($E1280=2,INDEX(Sheet2!P:P,MATCH($C1280,Sheet2!$A:$A,0)),INDEX(Sheet2!$AB:$AB,MATCH($N1280,Sheet2!$AA:$AA,0)))</f>
        <v>攻击强化</v>
      </c>
      <c r="S1280" s="27" t="str">
        <f>IF($E1280=2,INDEX(Sheet2!Q:Q,MATCH($C1280,Sheet2!$A:$A,0)),IF(OR(N1280=3,N1280=8,N1280=13,,N1280=38),INDEX(Sheet2!$AC:$AC,MATCH($N1280,Sheet2!$AA:$AA,0))&amp;O1280,INDEX(Sheet2!$AC:$AC,MATCH($N1280,Sheet2!$AA:$AA,0))&amp;(O1280/10)&amp;"%"))</f>
        <v>觉醒后基础攻击力增加100</v>
      </c>
      <c r="T1280" s="3" t="str">
        <f>INDEX(Sheet6!G:G,MATCH(B1280,Sheet6!A:A,0))</f>
        <v>1210009,8|1430001,3</v>
      </c>
      <c r="U1280" s="3">
        <v>1120001</v>
      </c>
      <c r="V1280" s="3">
        <f>INDEX(Sheet6!H:H,MATCH(B1280,Sheet6!A:A,0))</f>
        <v>26000</v>
      </c>
      <c r="W1280" s="23">
        <v>0</v>
      </c>
      <c r="X1280" s="3" t="s">
        <v>1323</v>
      </c>
      <c r="Y1280" s="23">
        <v>1120001</v>
      </c>
      <c r="Z1280" s="23">
        <v>130000</v>
      </c>
      <c r="AA1280" s="27" t="str">
        <f>IF($E1280=2,INDEX(Sheet2!Q:Q,MATCH($C1280,Sheet2!$A:$A,0)),IF(OR(N1280=3,N1280=8,N1280=13,,N1280=38),INDEX(Sheet2!$AC:$AC,MATCH($N1280,Sheet2!$AA:$AA,0))&amp;O1280,INDEX(Sheet2!$AC:$AC,MATCH($N1280,Sheet2!$AA:$AA,0))&amp;(O1280/10)&amp;"%"))</f>
        <v>觉醒后基础攻击力增加100</v>
      </c>
    </row>
    <row r="1281" spans="1:27">
      <c r="A1281" s="23" t="s">
        <v>53</v>
      </c>
      <c r="B1281" s="23">
        <f t="shared" si="76"/>
        <v>6216</v>
      </c>
      <c r="C1281" s="3">
        <v>62</v>
      </c>
      <c r="D1281" s="3">
        <v>16</v>
      </c>
      <c r="E1281" s="3">
        <f t="shared" si="77"/>
        <v>1</v>
      </c>
      <c r="F1281" s="3">
        <f>IF(AND($D1281=1,$E1281=1),VLOOKUP($C1281,Sheet2!$A:$J,3,0),IF($E1281=2,INDEX(Sheet2!G:G,MATCH($C1281,Sheet2!$A:$A,0)+1),F1280))</f>
        <v>6201</v>
      </c>
      <c r="G1281" s="3">
        <f>IF(AND($D1281=1,$E1281=1),VLOOKUP($C1281,Sheet2!$A:$J,4,0),IF($E1281=2,INDEX(Sheet2!H:H,MATCH($C1281,Sheet2!$A:$A,0)+1),G1280))</f>
        <v>6205</v>
      </c>
      <c r="H1281" s="3">
        <f>IF(AND($D1281=1,$E1281=1),VLOOKUP($C1281,Sheet2!$A:$J,5,0),IF($E1281=2,INDEX(Sheet2!I:I,MATCH($C1281,Sheet2!$A:$A,0)+1),H1280))</f>
        <v>6203</v>
      </c>
      <c r="I1281" s="3">
        <f>IF(AND($D1281=1,$E1281=1),VLOOKUP($C1281,Sheet2!$A:$J,6,0),IF($E1281=2,INDEX(Sheet2!J:J,MATCH($C1281,Sheet2!$A:$A,0)+1),I1280))</f>
        <v>6204</v>
      </c>
      <c r="K1281" s="31">
        <v>0</v>
      </c>
      <c r="L1281" s="31">
        <v>0</v>
      </c>
      <c r="M1281" s="31">
        <v>0</v>
      </c>
      <c r="N1281" s="27">
        <f>VLOOKUP(B1281,Sheet5!$D:$G,3,0)</f>
        <v>3</v>
      </c>
      <c r="O1281" s="27">
        <f>VLOOKUP(B1281,Sheet5!$D:$G,4,0)</f>
        <v>600</v>
      </c>
      <c r="P1281" s="27" t="s">
        <v>55</v>
      </c>
      <c r="Q1281" s="27">
        <f>IFERROR(VLOOKUP(R1281,Sheet2!V:X,3,FALSE),VLOOKUP(B1281,Sheet5!D:H,5,0))</f>
        <v>340020009</v>
      </c>
      <c r="R1281" s="27" t="str">
        <f>IF(E1281=2,INDEX(Sheet2!P:P,MATCH(C1281,Sheet2!A:A,0)),INDEX(Sheet2!AB:AB,MATCH(N1281,Sheet2!AA:AA,0)))</f>
        <v>生命强化</v>
      </c>
      <c r="S1281" s="27" t="str">
        <f>IF($E1281=2,INDEX(Sheet2!Q:Q,MATCH($C1281,Sheet2!$A:$A,0)),IF(OR(N1281=3,N1281=8,N1281=13,,N1281=38),INDEX(Sheet2!$AC:$AC,MATCH($N1281,Sheet2!$AA:$AA,0))&amp;O1281,INDEX(Sheet2!$AC:$AC,MATCH($N1281,Sheet2!$AA:$AA,0))&amp;(O1281/10)&amp;"%"))</f>
        <v>觉醒后基础生命上限增加600</v>
      </c>
      <c r="T1281" s="3" t="str">
        <f>INDEX(Sheet6!G:G,MATCH(B1281,Sheet6!A:A,0))</f>
        <v>1210009,12|1430001,6</v>
      </c>
      <c r="U1281" s="3">
        <v>1120001</v>
      </c>
      <c r="V1281" s="3">
        <f>INDEX(Sheet6!H:H,MATCH(B1281,Sheet6!A:A,0))</f>
        <v>30000</v>
      </c>
      <c r="W1281" s="23">
        <v>0</v>
      </c>
      <c r="X1281" s="3" t="s">
        <v>1324</v>
      </c>
      <c r="Y1281" s="23">
        <v>1120001</v>
      </c>
      <c r="Z1281" s="23">
        <v>150000</v>
      </c>
      <c r="AA1281" s="27" t="str">
        <f>IF($E1281=2,INDEX(Sheet2!Q:Q,MATCH($C1281,Sheet2!$A:$A,0)),IF(OR(N1281=3,N1281=8,N1281=13,,N1281=38),INDEX(Sheet2!$AC:$AC,MATCH($N1281,Sheet2!$AA:$AA,0))&amp;O1281,INDEX(Sheet2!$AC:$AC,MATCH($N1281,Sheet2!$AA:$AA,0))&amp;(O1281/10)&amp;"%"))</f>
        <v>觉醒后基础生命上限增加600</v>
      </c>
    </row>
    <row r="1282" spans="1:27">
      <c r="A1282" s="23" t="s">
        <v>53</v>
      </c>
      <c r="B1282" s="23">
        <f t="shared" si="76"/>
        <v>6217</v>
      </c>
      <c r="C1282" s="3">
        <v>62</v>
      </c>
      <c r="D1282" s="3">
        <v>17</v>
      </c>
      <c r="E1282" s="3">
        <f t="shared" si="77"/>
        <v>1</v>
      </c>
      <c r="F1282" s="3">
        <f>IF(AND($D1282=1,$E1282=1),VLOOKUP($C1282,Sheet2!$A:$J,3,0),IF($E1282=2,INDEX(Sheet2!G:G,MATCH($C1282,Sheet2!$A:$A,0)+1),F1281))</f>
        <v>6201</v>
      </c>
      <c r="G1282" s="3">
        <f>IF(AND($D1282=1,$E1282=1),VLOOKUP($C1282,Sheet2!$A:$J,4,0),IF($E1282=2,INDEX(Sheet2!H:H,MATCH($C1282,Sheet2!$A:$A,0)+1),G1281))</f>
        <v>6205</v>
      </c>
      <c r="H1282" s="3">
        <f>IF(AND($D1282=1,$E1282=1),VLOOKUP($C1282,Sheet2!$A:$J,5,0),IF($E1282=2,INDEX(Sheet2!I:I,MATCH($C1282,Sheet2!$A:$A,0)+1),H1281))</f>
        <v>6203</v>
      </c>
      <c r="I1282" s="3">
        <f>IF(AND($D1282=1,$E1282=1),VLOOKUP($C1282,Sheet2!$A:$J,6,0),IF($E1282=2,INDEX(Sheet2!J:J,MATCH($C1282,Sheet2!$A:$A,0)+1),I1281))</f>
        <v>6204</v>
      </c>
      <c r="K1282" s="31">
        <v>0</v>
      </c>
      <c r="L1282" s="31">
        <v>0</v>
      </c>
      <c r="M1282" s="31">
        <v>0</v>
      </c>
      <c r="N1282" s="27">
        <f>VLOOKUP(B1282,Sheet5!$D:$G,3,0)</f>
        <v>8</v>
      </c>
      <c r="O1282" s="27">
        <f>VLOOKUP(B1282,Sheet5!$D:$G,4,0)</f>
        <v>100</v>
      </c>
      <c r="P1282" s="27" t="s">
        <v>56</v>
      </c>
      <c r="Q1282" s="27">
        <f>IFERROR(VLOOKUP(R1282,Sheet2!V:X,3,FALSE),VLOOKUP(B1282,Sheet5!D:H,5,0))</f>
        <v>340020006</v>
      </c>
      <c r="R1282" s="27" t="str">
        <f>IF(E1282=2,INDEX(Sheet2!P:P,MATCH(C1282,Sheet2!A:A,0)),INDEX(Sheet2!AB:AB,MATCH(N1282,Sheet2!AA:AA,0)))</f>
        <v>攻击强化</v>
      </c>
      <c r="S1282" s="27" t="str">
        <f>IF($E1282=2,INDEX(Sheet2!Q:Q,MATCH($C1282,Sheet2!$A:$A,0)),IF(OR(N1282=3,N1282=8,N1282=13,,N1282=38),INDEX(Sheet2!$AC:$AC,MATCH($N1282,Sheet2!$AA:$AA,0))&amp;O1282,INDEX(Sheet2!$AC:$AC,MATCH($N1282,Sheet2!$AA:$AA,0))&amp;(O1282/10)&amp;"%"))</f>
        <v>觉醒后基础攻击力增加100</v>
      </c>
      <c r="T1282" s="3" t="str">
        <f>INDEX(Sheet6!G:G,MATCH(B1282,Sheet6!A:A,0))</f>
        <v>1210009,16|1430001,9</v>
      </c>
      <c r="U1282" s="3">
        <v>1120001</v>
      </c>
      <c r="V1282" s="3">
        <f>INDEX(Sheet6!H:H,MATCH(B1282,Sheet6!A:A,0))</f>
        <v>45000</v>
      </c>
      <c r="W1282" s="23">
        <v>0</v>
      </c>
      <c r="X1282" s="3" t="s">
        <v>1325</v>
      </c>
      <c r="Y1282" s="23">
        <v>1120001</v>
      </c>
      <c r="Z1282" s="23">
        <v>225000</v>
      </c>
      <c r="AA1282" s="27" t="str">
        <f>IF($E1282=2,INDEX(Sheet2!Q:Q,MATCH($C1282,Sheet2!$A:$A,0)),IF(OR(N1282=3,N1282=8,N1282=13,,N1282=38),INDEX(Sheet2!$AC:$AC,MATCH($N1282,Sheet2!$AA:$AA,0))&amp;O1282,INDEX(Sheet2!$AC:$AC,MATCH($N1282,Sheet2!$AA:$AA,0))&amp;(O1282/10)&amp;"%"))</f>
        <v>觉醒后基础攻击力增加100</v>
      </c>
    </row>
    <row r="1283" spans="1:27">
      <c r="A1283" s="23" t="s">
        <v>53</v>
      </c>
      <c r="B1283" s="23">
        <f t="shared" si="76"/>
        <v>6218</v>
      </c>
      <c r="C1283" s="3">
        <v>62</v>
      </c>
      <c r="D1283" s="3">
        <v>18</v>
      </c>
      <c r="E1283" s="3">
        <f t="shared" si="77"/>
        <v>1</v>
      </c>
      <c r="F1283" s="3">
        <f>IF(AND($D1283=1,$E1283=1),VLOOKUP($C1283,Sheet2!$A:$J,3,0),IF($E1283=2,INDEX(Sheet2!G:G,MATCH($C1283,Sheet2!$A:$A,0)+1),F1282))</f>
        <v>6201</v>
      </c>
      <c r="G1283" s="3">
        <f>IF(AND($D1283=1,$E1283=1),VLOOKUP($C1283,Sheet2!$A:$J,4,0),IF($E1283=2,INDEX(Sheet2!H:H,MATCH($C1283,Sheet2!$A:$A,0)+1),G1282))</f>
        <v>6205</v>
      </c>
      <c r="H1283" s="3">
        <f>IF(AND($D1283=1,$E1283=1),VLOOKUP($C1283,Sheet2!$A:$J,5,0),IF($E1283=2,INDEX(Sheet2!I:I,MATCH($C1283,Sheet2!$A:$A,0)+1),H1282))</f>
        <v>6203</v>
      </c>
      <c r="I1283" s="3">
        <f>IF(AND($D1283=1,$E1283=1),VLOOKUP($C1283,Sheet2!$A:$J,6,0),IF($E1283=2,INDEX(Sheet2!J:J,MATCH($C1283,Sheet2!$A:$A,0)+1),I1282))</f>
        <v>6204</v>
      </c>
      <c r="K1283" s="31">
        <v>0</v>
      </c>
      <c r="L1283" s="31">
        <v>0</v>
      </c>
      <c r="M1283" s="31">
        <v>0</v>
      </c>
      <c r="N1283" s="27">
        <f>VLOOKUP(B1283,Sheet5!$D:$G,3,0)</f>
        <v>13</v>
      </c>
      <c r="O1283" s="27">
        <f>VLOOKUP(B1283,Sheet5!$D:$G,4,0)</f>
        <v>130</v>
      </c>
      <c r="P1283" s="27" t="s">
        <v>57</v>
      </c>
      <c r="Q1283" s="27">
        <f>IFERROR(VLOOKUP(R1283,Sheet2!V:X,3,FALSE),VLOOKUP(B1283,Sheet5!D:H,5,0))</f>
        <v>340020004</v>
      </c>
      <c r="R1283" s="27" t="str">
        <f>IF(E1283=2,INDEX(Sheet2!P:P,MATCH(C1283,Sheet2!A:A,0)),INDEX(Sheet2!AB:AB,MATCH(N1283,Sheet2!AA:AA,0)))</f>
        <v>防御强化</v>
      </c>
      <c r="S1283" s="27" t="str">
        <f>IF($E1283=2,INDEX(Sheet2!Q:Q,MATCH($C1283,Sheet2!$A:$A,0)),IF(OR(N1283=3,N1283=8,N1283=13,,N1283=38),INDEX(Sheet2!$AC:$AC,MATCH($N1283,Sheet2!$AA:$AA,0))&amp;O1283,INDEX(Sheet2!$AC:$AC,MATCH($N1283,Sheet2!$AA:$AA,0))&amp;(O1283/10)&amp;"%"))</f>
        <v>觉醒后基础防御力增加130</v>
      </c>
      <c r="T1283" s="3" t="str">
        <f>INDEX(Sheet6!G:G,MATCH(B1283,Sheet6!A:A,0))</f>
        <v>1210009,20|1430001,12</v>
      </c>
      <c r="U1283" s="3">
        <v>1120001</v>
      </c>
      <c r="V1283" s="3">
        <f>INDEX(Sheet6!H:H,MATCH(B1283,Sheet6!A:A,0))</f>
        <v>67400</v>
      </c>
      <c r="W1283" s="23">
        <v>0</v>
      </c>
      <c r="X1283" s="3" t="s">
        <v>1326</v>
      </c>
      <c r="Y1283" s="23">
        <v>1120001</v>
      </c>
      <c r="Z1283" s="23">
        <v>337000</v>
      </c>
      <c r="AA1283" s="27" t="str">
        <f>IF($E1283=2,INDEX(Sheet2!Q:Q,MATCH($C1283,Sheet2!$A:$A,0)),IF(OR(N1283=3,N1283=8,N1283=13,,N1283=38),INDEX(Sheet2!$AC:$AC,MATCH($N1283,Sheet2!$AA:$AA,0))&amp;O1283,INDEX(Sheet2!$AC:$AC,MATCH($N1283,Sheet2!$AA:$AA,0))&amp;(O1283/10)&amp;"%"))</f>
        <v>觉醒后基础防御力增加130</v>
      </c>
    </row>
    <row r="1284" spans="1:27">
      <c r="A1284" s="23" t="s">
        <v>53</v>
      </c>
      <c r="B1284" s="23">
        <f t="shared" si="76"/>
        <v>6219</v>
      </c>
      <c r="C1284" s="3">
        <v>62</v>
      </c>
      <c r="D1284" s="3">
        <v>19</v>
      </c>
      <c r="E1284" s="3">
        <f t="shared" si="77"/>
        <v>1</v>
      </c>
      <c r="F1284" s="3">
        <f>IF(AND($D1284=1,$E1284=1),VLOOKUP($C1284,Sheet2!$A:$J,3,0),IF($E1284=2,INDEX(Sheet2!G:G,MATCH($C1284,Sheet2!$A:$A,0)+1),F1283))</f>
        <v>6201</v>
      </c>
      <c r="G1284" s="3">
        <f>IF(AND($D1284=1,$E1284=1),VLOOKUP($C1284,Sheet2!$A:$J,4,0),IF($E1284=2,INDEX(Sheet2!H:H,MATCH($C1284,Sheet2!$A:$A,0)+1),G1283))</f>
        <v>6205</v>
      </c>
      <c r="H1284" s="3">
        <f>IF(AND($D1284=1,$E1284=1),VLOOKUP($C1284,Sheet2!$A:$J,5,0),IF($E1284=2,INDEX(Sheet2!I:I,MATCH($C1284,Sheet2!$A:$A,0)+1),H1283))</f>
        <v>6203</v>
      </c>
      <c r="I1284" s="3">
        <f>IF(AND($D1284=1,$E1284=1),VLOOKUP($C1284,Sheet2!$A:$J,6,0),IF($E1284=2,INDEX(Sheet2!J:J,MATCH($C1284,Sheet2!$A:$A,0)+1),I1283))</f>
        <v>6204</v>
      </c>
      <c r="K1284" s="31">
        <v>0</v>
      </c>
      <c r="L1284" s="31">
        <v>0</v>
      </c>
      <c r="M1284" s="31">
        <v>0</v>
      </c>
      <c r="N1284" s="27">
        <f>VLOOKUP(B1284,Sheet5!$D:$G,3,0)</f>
        <v>3</v>
      </c>
      <c r="O1284" s="27">
        <f>VLOOKUP(B1284,Sheet5!$D:$G,4,0)</f>
        <v>1200</v>
      </c>
      <c r="P1284" s="27" t="s">
        <v>58</v>
      </c>
      <c r="Q1284" s="27">
        <f>IFERROR(VLOOKUP(R1284,Sheet2!V:X,3,FALSE),VLOOKUP(B1284,Sheet5!D:H,5,0))</f>
        <v>340020010</v>
      </c>
      <c r="R1284" s="27" t="str">
        <f>IF(E1284=2,INDEX(Sheet2!P:P,MATCH(C1284,Sheet2!A:A,0)),INDEX(Sheet2!AB:AB,MATCH(N1284,Sheet2!AA:AA,0)))</f>
        <v>生命强化</v>
      </c>
      <c r="S1284" s="27" t="str">
        <f>IF($E1284=2,INDEX(Sheet2!Q:Q,MATCH($C1284,Sheet2!$A:$A,0)),IF(OR(N1284=3,N1284=8,N1284=13,,N1284=38),INDEX(Sheet2!$AC:$AC,MATCH($N1284,Sheet2!$AA:$AA,0))&amp;O1284,INDEX(Sheet2!$AC:$AC,MATCH($N1284,Sheet2!$AA:$AA,0))&amp;(O1284/10)&amp;"%"))</f>
        <v>觉醒后基础生命上限增加1200</v>
      </c>
      <c r="T1284" s="3" t="str">
        <f>INDEX(Sheet6!G:G,MATCH(B1284,Sheet6!A:A,0))</f>
        <v>1210009,24|1430001,15</v>
      </c>
      <c r="U1284" s="3">
        <v>1120001</v>
      </c>
      <c r="V1284" s="3">
        <f>INDEX(Sheet6!H:H,MATCH(B1284,Sheet6!A:A,0))</f>
        <v>94200</v>
      </c>
      <c r="W1284" s="23">
        <v>0</v>
      </c>
      <c r="X1284" s="3" t="s">
        <v>1327</v>
      </c>
      <c r="Y1284" s="23">
        <v>1120001</v>
      </c>
      <c r="Z1284" s="23">
        <v>471000</v>
      </c>
      <c r="AA1284" s="27" t="str">
        <f>IF($E1284=2,INDEX(Sheet2!Q:Q,MATCH($C1284,Sheet2!$A:$A,0)),IF(OR(N1284=3,N1284=8,N1284=13,,N1284=38),INDEX(Sheet2!$AC:$AC,MATCH($N1284,Sheet2!$AA:$AA,0))&amp;O1284,INDEX(Sheet2!$AC:$AC,MATCH($N1284,Sheet2!$AA:$AA,0))&amp;(O1284/10)&amp;"%"))</f>
        <v>觉醒后基础生命上限增加1200</v>
      </c>
    </row>
    <row r="1285" spans="1:27">
      <c r="A1285" s="23" t="s">
        <v>53</v>
      </c>
      <c r="B1285" s="23">
        <f t="shared" si="76"/>
        <v>6220</v>
      </c>
      <c r="C1285" s="3">
        <v>62</v>
      </c>
      <c r="D1285" s="3">
        <v>20</v>
      </c>
      <c r="E1285" s="3">
        <f t="shared" si="77"/>
        <v>1</v>
      </c>
      <c r="F1285" s="3">
        <f>IF(AND($D1285=1,$E1285=1),VLOOKUP($C1285,Sheet2!$A:$J,3,0),IF($E1285=2,INDEX(Sheet2!G:G,MATCH($C1285,Sheet2!$A:$A,0)+1),F1284))</f>
        <v>6201</v>
      </c>
      <c r="G1285" s="3">
        <f>IF(AND($D1285=1,$E1285=1),VLOOKUP($C1285,Sheet2!$A:$J,4,0),IF($E1285=2,INDEX(Sheet2!H:H,MATCH($C1285,Sheet2!$A:$A,0)+1),G1284))</f>
        <v>6205</v>
      </c>
      <c r="H1285" s="3">
        <f>IF(AND($D1285=1,$E1285=1),VLOOKUP($C1285,Sheet2!$A:$J,5,0),IF($E1285=2,INDEX(Sheet2!I:I,MATCH($C1285,Sheet2!$A:$A,0)+1),H1284))</f>
        <v>6203</v>
      </c>
      <c r="I1285" s="3">
        <f>IF(AND($D1285=1,$E1285=1),VLOOKUP($C1285,Sheet2!$A:$J,6,0),IF($E1285=2,INDEX(Sheet2!J:J,MATCH($C1285,Sheet2!$A:$A,0)+1),I1284))</f>
        <v>6204</v>
      </c>
      <c r="K1285" s="31">
        <v>0</v>
      </c>
      <c r="L1285" s="31">
        <v>0</v>
      </c>
      <c r="M1285" s="31">
        <v>0</v>
      </c>
      <c r="N1285" s="27">
        <f>VLOOKUP(B1285,Sheet5!$D:$G,3,0)</f>
        <v>8</v>
      </c>
      <c r="O1285" s="27">
        <f>VLOOKUP(B1285,Sheet5!$D:$G,4,0)</f>
        <v>200</v>
      </c>
      <c r="P1285" s="27" t="s">
        <v>59</v>
      </c>
      <c r="Q1285" s="27">
        <f>IFERROR(VLOOKUP(R1285,Sheet2!V:X,3,FALSE),VLOOKUP(B1285,Sheet5!D:H,5,0))</f>
        <v>340020007</v>
      </c>
      <c r="R1285" s="27" t="str">
        <f>IF(E1285=2,INDEX(Sheet2!P:P,MATCH(C1285,Sheet2!A:A,0)),INDEX(Sheet2!AB:AB,MATCH(N1285,Sheet2!AA:AA,0)))</f>
        <v>攻击强化</v>
      </c>
      <c r="S1285" s="27" t="str">
        <f>IF($E1285=2,INDEX(Sheet2!Q:Q,MATCH($C1285,Sheet2!$A:$A,0)),IF(OR(N1285=3,N1285=8,N1285=13,,N1285=38),INDEX(Sheet2!$AC:$AC,MATCH($N1285,Sheet2!$AA:$AA,0))&amp;O1285,INDEX(Sheet2!$AC:$AC,MATCH($N1285,Sheet2!$AA:$AA,0))&amp;(O1285/10)&amp;"%"))</f>
        <v>觉醒后基础攻击力增加200</v>
      </c>
      <c r="T1285" s="3" t="str">
        <f>INDEX(Sheet6!G:G,MATCH(B1285,Sheet6!A:A,0))</f>
        <v>1210009,32|1430001,18</v>
      </c>
      <c r="U1285" s="3">
        <v>1120001</v>
      </c>
      <c r="V1285" s="3">
        <f>INDEX(Sheet6!H:H,MATCH(B1285,Sheet6!A:A,0))</f>
        <v>129000</v>
      </c>
      <c r="W1285" s="23">
        <v>0</v>
      </c>
      <c r="X1285" s="3" t="s">
        <v>1328</v>
      </c>
      <c r="Y1285" s="23">
        <v>1120001</v>
      </c>
      <c r="Z1285" s="23">
        <v>645000</v>
      </c>
      <c r="AA1285" s="27" t="str">
        <f>IF($E1285=2,INDEX(Sheet2!Q:Q,MATCH($C1285,Sheet2!$A:$A,0)),IF(OR(N1285=3,N1285=8,N1285=13,,N1285=38),INDEX(Sheet2!$AC:$AC,MATCH($N1285,Sheet2!$AA:$AA,0))&amp;O1285,INDEX(Sheet2!$AC:$AC,MATCH($N1285,Sheet2!$AA:$AA,0))&amp;(O1285/10)&amp;"%"))</f>
        <v>觉醒后基础攻击力增加200</v>
      </c>
    </row>
    <row r="1286" spans="1:27">
      <c r="A1286" s="23" t="s">
        <v>53</v>
      </c>
      <c r="B1286" s="23">
        <f t="shared" si="76"/>
        <v>6221</v>
      </c>
      <c r="C1286" s="3">
        <v>62</v>
      </c>
      <c r="D1286" s="3">
        <v>21</v>
      </c>
      <c r="E1286" s="3">
        <f t="shared" si="77"/>
        <v>2</v>
      </c>
      <c r="F1286" s="3">
        <f>IF(AND($D1286=1,$E1286=1),VLOOKUP($C1286,Sheet2!$A:$J,3,0),IF($E1286=2,INDEX(Sheet2!G:G,MATCH($C1286,Sheet2!$A:$A,0)+2),F1285))</f>
        <v>6201</v>
      </c>
      <c r="G1286" s="3">
        <f>IF(AND($D1286=1,$E1286=1),VLOOKUP($C1286,Sheet2!$A:$J,4,0),IF($E1286=2,INDEX(Sheet2!H:H,MATCH($C1286,Sheet2!$A:$A,0)+2),G1285))</f>
        <v>6206</v>
      </c>
      <c r="H1286" s="3">
        <f>IF(AND($D1286=1,$E1286=1),VLOOKUP($C1286,Sheet2!$A:$J,5,0),IF($E1286=2,INDEX(Sheet2!I:I,MATCH($C1286,Sheet2!$A:$A,0)+2),H1285))</f>
        <v>6203</v>
      </c>
      <c r="I1286" s="3">
        <f>IF(AND($D1286=1,$E1286=1),VLOOKUP($C1286,Sheet2!$A:$J,6,0),IF($E1286=2,INDEX(Sheet2!J:J,MATCH($C1286,Sheet2!$A:$A,0)+2),I1285))</f>
        <v>6204</v>
      </c>
      <c r="K1286" s="31">
        <v>0</v>
      </c>
      <c r="L1286" s="31">
        <v>0</v>
      </c>
      <c r="M1286" s="31">
        <v>0</v>
      </c>
      <c r="N1286" s="27">
        <f>VLOOKUP(B1286,Sheet5!$D:$G,3,0)</f>
        <v>0</v>
      </c>
      <c r="O1286" s="27">
        <f>VLOOKUP(B1286,Sheet5!$D:$G,4,0)</f>
        <v>0</v>
      </c>
      <c r="P1286" s="27" t="s">
        <v>60</v>
      </c>
      <c r="Q1286" s="27">
        <f>IFERROR(VLOOKUP(R1286,Sheet2!V:X,3,FALSE),VLOOKUP(B1286,Sheet5!D:H,5,0))</f>
        <v>311006101</v>
      </c>
      <c r="R1286" s="27" t="str">
        <f>IF(E1286=2,INDEX(Sheet2!P:P,MATCH(C1286,Sheet2!A:A,0)+2),INDEX(Sheet2!AB:AB,MATCH(N1286,Sheet2!AA:AA,0)))</f>
        <v>暴走打击</v>
      </c>
      <c r="S1286" s="27" t="s">
        <v>2394</v>
      </c>
      <c r="T1286" s="3" t="str">
        <f>INDEX(Sheet6!G:G,MATCH(B1286,Sheet6!A:A,0))</f>
        <v>1431062,3</v>
      </c>
      <c r="U1286" s="3">
        <v>1120001</v>
      </c>
      <c r="V1286" s="3">
        <f>INDEX(Sheet6!H:H,MATCH(B1286,Sheet6!A:A,0))</f>
        <v>174000</v>
      </c>
      <c r="W1286" s="23">
        <v>0</v>
      </c>
      <c r="X1286" s="3" t="s">
        <v>1329</v>
      </c>
      <c r="Y1286" s="23">
        <v>1120001</v>
      </c>
      <c r="Z1286" s="23">
        <v>870000</v>
      </c>
      <c r="AA1286" s="27" t="str">
        <f>IF($E1286=2,INDEX(Sheet2!Q:Q,MATCH($C1286,Sheet2!$A:$A,0)+2),IF(OR(N1286=3,N1286=8,N1286=13,,N1286=38),INDEX(Sheet2!$AC:$AC,MATCH($N1286,Sheet2!$AA:$AA,0))&amp;O1286,INDEX(Sheet2!$AC:$AC,MATCH($N1286,Sheet2!$AA:$AA,0))&amp;(O1286/10)&amp;"%"))</f>
        <v>每当队友暴击时，增加阿修罗独角仙&lt;color=#e56000&gt;3%&lt;/color&gt;暴击率和&lt;color=#e56000&gt;3%&lt;/color&gt;暴击伤害，最多叠加&lt;color=#e56000&gt;10&lt;/color&gt;层</v>
      </c>
    </row>
    <row r="1287" spans="1:27">
      <c r="A1287" s="23" t="s">
        <v>53</v>
      </c>
      <c r="B1287" s="23">
        <f t="shared" si="76"/>
        <v>6222</v>
      </c>
      <c r="C1287" s="3">
        <v>62</v>
      </c>
      <c r="D1287" s="3">
        <v>22</v>
      </c>
      <c r="E1287" s="3">
        <f t="shared" si="77"/>
        <v>1</v>
      </c>
      <c r="F1287" s="3">
        <f>IF(AND($D1287=1,$E1287=1),VLOOKUP($C1287,Sheet2!$A:$J,3,0),IF($E1287=2,INDEX(Sheet2!G:G,MATCH($C1287,Sheet2!$A:$A,0)+2),F1286))</f>
        <v>6201</v>
      </c>
      <c r="G1287" s="3">
        <f>IF(AND($D1287=1,$E1287=1),VLOOKUP($C1287,Sheet2!$A:$J,4,0),IF($E1287=2,INDEX(Sheet2!H:H,MATCH($C1287,Sheet2!$A:$A,0)+2),G1286))</f>
        <v>6206</v>
      </c>
      <c r="H1287" s="3">
        <f>IF(AND($D1287=1,$E1287=1),VLOOKUP($C1287,Sheet2!$A:$J,5,0),IF($E1287=2,INDEX(Sheet2!I:I,MATCH($C1287,Sheet2!$A:$A,0)+2),H1286))</f>
        <v>6203</v>
      </c>
      <c r="I1287" s="3">
        <f>IF(AND($D1287=1,$E1287=1),VLOOKUP($C1287,Sheet2!$A:$J,6,0),IF($E1287=2,INDEX(Sheet2!J:J,MATCH($C1287,Sheet2!$A:$A,0)+2),I1286))</f>
        <v>6204</v>
      </c>
      <c r="K1287" s="31">
        <v>0</v>
      </c>
      <c r="L1287" s="31">
        <v>0</v>
      </c>
      <c r="M1287" s="31">
        <v>0</v>
      </c>
      <c r="N1287" s="27">
        <f>VLOOKUP(B1287,Sheet5!$D:$G,3,0)</f>
        <v>8</v>
      </c>
      <c r="O1287" s="27">
        <f>VLOOKUP(B1287,Sheet5!$D:$G,4,0)</f>
        <v>100</v>
      </c>
      <c r="P1287" s="27" t="s">
        <v>54</v>
      </c>
      <c r="Q1287" s="27">
        <f>IFERROR(VLOOKUP(R1287,Sheet2!V:X,3,FALSE),VLOOKUP(B1287,Sheet5!D:H,5,0))</f>
        <v>340020006</v>
      </c>
      <c r="R1287" s="27" t="str">
        <f>IF($E1287=2,INDEX(Sheet2!P:P,MATCH($C1287,Sheet2!$A:$A,0)),INDEX(Sheet2!$AB:$AB,MATCH($N1287,Sheet2!$AA:$AA,0)))</f>
        <v>攻击强化</v>
      </c>
      <c r="S1287" s="27" t="str">
        <f>IF($E1287=2,INDEX(Sheet2!Q:Q,MATCH($C1287,Sheet2!$A:$A,0)),IF(OR(N1287=3,N1287=8,N1287=13,,N1287=38),INDEX(Sheet2!$AC:$AC,MATCH($N1287,Sheet2!$AA:$AA,0))&amp;O1287,INDEX(Sheet2!$AC:$AC,MATCH($N1287,Sheet2!$AA:$AA,0))&amp;(O1287/10)&amp;"%"))</f>
        <v>觉醒后基础攻击力增加100</v>
      </c>
      <c r="T1287" s="3" t="str">
        <f>INDEX(Sheet6!G:G,MATCH(B1287,Sheet6!A:A,0))</f>
        <v>1210009,10|1430001,9</v>
      </c>
      <c r="U1287" s="3">
        <v>1120001</v>
      </c>
      <c r="V1287" s="3">
        <f>INDEX(Sheet6!H:H,MATCH(B1287,Sheet6!A:A,0))</f>
        <v>32500</v>
      </c>
      <c r="W1287" s="23">
        <v>0</v>
      </c>
      <c r="X1287" s="3" t="s">
        <v>1323</v>
      </c>
      <c r="Y1287" s="23">
        <v>1120001</v>
      </c>
      <c r="Z1287" s="23">
        <v>130000</v>
      </c>
      <c r="AA1287" s="27" t="str">
        <f>IF($E1287=2,INDEX(Sheet2!Q:Q,MATCH($C1287,Sheet2!$A:$A,0)),IF(OR(N1287=3,N1287=8,N1287=13,,N1287=38),INDEX(Sheet2!$AC:$AC,MATCH($N1287,Sheet2!$AA:$AA,0))&amp;O1287,INDEX(Sheet2!$AC:$AC,MATCH($N1287,Sheet2!$AA:$AA,0))&amp;(O1287/10)&amp;"%"))</f>
        <v>觉醒后基础攻击力增加100</v>
      </c>
    </row>
    <row r="1288" spans="1:27">
      <c r="A1288" s="23" t="s">
        <v>53</v>
      </c>
      <c r="B1288" s="23">
        <f t="shared" si="76"/>
        <v>6223</v>
      </c>
      <c r="C1288" s="3">
        <v>62</v>
      </c>
      <c r="D1288" s="3">
        <v>23</v>
      </c>
      <c r="E1288" s="3">
        <f t="shared" si="77"/>
        <v>1</v>
      </c>
      <c r="F1288" s="3">
        <f>IF(AND($D1288=1,$E1288=1),VLOOKUP($C1288,Sheet2!$A:$J,3,0),IF($E1288=2,INDEX(Sheet2!G:G,MATCH($C1288,Sheet2!$A:$A,0)+2),F1287))</f>
        <v>6201</v>
      </c>
      <c r="G1288" s="3">
        <f>IF(AND($D1288=1,$E1288=1),VLOOKUP($C1288,Sheet2!$A:$J,4,0),IF($E1288=2,INDEX(Sheet2!H:H,MATCH($C1288,Sheet2!$A:$A,0)+2),G1287))</f>
        <v>6206</v>
      </c>
      <c r="H1288" s="3">
        <f>IF(AND($D1288=1,$E1288=1),VLOOKUP($C1288,Sheet2!$A:$J,5,0),IF($E1288=2,INDEX(Sheet2!I:I,MATCH($C1288,Sheet2!$A:$A,0)+2),H1287))</f>
        <v>6203</v>
      </c>
      <c r="I1288" s="3">
        <f>IF(AND($D1288=1,$E1288=1),VLOOKUP($C1288,Sheet2!$A:$J,6,0),IF($E1288=2,INDEX(Sheet2!J:J,MATCH($C1288,Sheet2!$A:$A,0)+2),I1287))</f>
        <v>6204</v>
      </c>
      <c r="K1288" s="31">
        <v>0</v>
      </c>
      <c r="L1288" s="31">
        <v>0</v>
      </c>
      <c r="M1288" s="31">
        <v>0</v>
      </c>
      <c r="N1288" s="27">
        <f>VLOOKUP(B1288,Sheet5!$D:$G,3,0)</f>
        <v>3</v>
      </c>
      <c r="O1288" s="27">
        <f>VLOOKUP(B1288,Sheet5!$D:$G,4,0)</f>
        <v>600</v>
      </c>
      <c r="P1288" s="27" t="s">
        <v>55</v>
      </c>
      <c r="Q1288" s="27">
        <f>IFERROR(VLOOKUP(R1288,Sheet2!V:X,3,FALSE),VLOOKUP(B1288,Sheet5!D:H,5,0))</f>
        <v>340020009</v>
      </c>
      <c r="R1288" s="27" t="str">
        <f>IF(E1288=2,INDEX(Sheet2!P:P,MATCH(C1288,Sheet2!A:A,0)),INDEX(Sheet2!AB:AB,MATCH(N1288,Sheet2!AA:AA,0)))</f>
        <v>生命强化</v>
      </c>
      <c r="S1288" s="27" t="str">
        <f>IF($E1288=2,INDEX(Sheet2!Q:Q,MATCH($C1288,Sheet2!$A:$A,0)),IF(OR(N1288=3,N1288=8,N1288=13,,N1288=38),INDEX(Sheet2!$AC:$AC,MATCH($N1288,Sheet2!$AA:$AA,0))&amp;O1288,INDEX(Sheet2!$AC:$AC,MATCH($N1288,Sheet2!$AA:$AA,0))&amp;(O1288/10)&amp;"%"))</f>
        <v>觉醒后基础生命上限增加600</v>
      </c>
      <c r="T1288" s="3" t="str">
        <f>INDEX(Sheet6!G:G,MATCH(B1288,Sheet6!A:A,0))</f>
        <v>1210009,15|1430001,18</v>
      </c>
      <c r="U1288" s="3">
        <v>1120001</v>
      </c>
      <c r="V1288" s="3">
        <f>INDEX(Sheet6!H:H,MATCH(B1288,Sheet6!A:A,0))</f>
        <v>37500</v>
      </c>
      <c r="W1288" s="23">
        <v>0</v>
      </c>
      <c r="X1288" s="3" t="s">
        <v>1324</v>
      </c>
      <c r="Y1288" s="23">
        <v>1120001</v>
      </c>
      <c r="Z1288" s="23">
        <v>150000</v>
      </c>
      <c r="AA1288" s="27" t="str">
        <f>IF($E1288=2,INDEX(Sheet2!Q:Q,MATCH($C1288,Sheet2!$A:$A,0)),IF(OR(N1288=3,N1288=8,N1288=13,,N1288=38),INDEX(Sheet2!$AC:$AC,MATCH($N1288,Sheet2!$AA:$AA,0))&amp;O1288,INDEX(Sheet2!$AC:$AC,MATCH($N1288,Sheet2!$AA:$AA,0))&amp;(O1288/10)&amp;"%"))</f>
        <v>觉醒后基础生命上限增加600</v>
      </c>
    </row>
    <row r="1289" spans="1:27">
      <c r="A1289" s="23" t="s">
        <v>53</v>
      </c>
      <c r="B1289" s="23">
        <f t="shared" si="76"/>
        <v>6224</v>
      </c>
      <c r="C1289" s="3">
        <v>62</v>
      </c>
      <c r="D1289" s="3">
        <v>24</v>
      </c>
      <c r="E1289" s="3">
        <f t="shared" si="77"/>
        <v>1</v>
      </c>
      <c r="F1289" s="3">
        <f>IF(AND($D1289=1,$E1289=1),VLOOKUP($C1289,Sheet2!$A:$J,3,0),IF($E1289=2,INDEX(Sheet2!G:G,MATCH($C1289,Sheet2!$A:$A,0)+2),F1288))</f>
        <v>6201</v>
      </c>
      <c r="G1289" s="3">
        <f>IF(AND($D1289=1,$E1289=1),VLOOKUP($C1289,Sheet2!$A:$J,4,0),IF($E1289=2,INDEX(Sheet2!H:H,MATCH($C1289,Sheet2!$A:$A,0)+2),G1288))</f>
        <v>6206</v>
      </c>
      <c r="H1289" s="3">
        <f>IF(AND($D1289=1,$E1289=1),VLOOKUP($C1289,Sheet2!$A:$J,5,0),IF($E1289=2,INDEX(Sheet2!I:I,MATCH($C1289,Sheet2!$A:$A,0)+2),H1288))</f>
        <v>6203</v>
      </c>
      <c r="I1289" s="3">
        <f>IF(AND($D1289=1,$E1289=1),VLOOKUP($C1289,Sheet2!$A:$J,6,0),IF($E1289=2,INDEX(Sheet2!J:J,MATCH($C1289,Sheet2!$A:$A,0)+2),I1288))</f>
        <v>6204</v>
      </c>
      <c r="K1289" s="31">
        <v>0</v>
      </c>
      <c r="L1289" s="31">
        <v>0</v>
      </c>
      <c r="M1289" s="31">
        <v>0</v>
      </c>
      <c r="N1289" s="27">
        <f>VLOOKUP(B1289,Sheet5!$D:$G,3,0)</f>
        <v>3</v>
      </c>
      <c r="O1289" s="27">
        <f>VLOOKUP(B1289,Sheet5!$D:$G,4,0)</f>
        <v>600</v>
      </c>
      <c r="P1289" s="27" t="s">
        <v>56</v>
      </c>
      <c r="Q1289" s="27">
        <f>IFERROR(VLOOKUP(R1289,Sheet2!V:X,3,FALSE),VLOOKUP(B1289,Sheet5!D:H,5,0))</f>
        <v>340020009</v>
      </c>
      <c r="R1289" s="27" t="str">
        <f>IF(E1289=2,INDEX(Sheet2!P:P,MATCH(C1289,Sheet2!A:A,0)),INDEX(Sheet2!AB:AB,MATCH(N1289,Sheet2!AA:AA,0)))</f>
        <v>生命强化</v>
      </c>
      <c r="S1289" s="27" t="str">
        <f>IF($E1289=2,INDEX(Sheet2!Q:Q,MATCH($C1289,Sheet2!$A:$A,0)),IF(OR(N1289=3,N1289=8,N1289=13,,N1289=38),INDEX(Sheet2!$AC:$AC,MATCH($N1289,Sheet2!$AA:$AA,0))&amp;O1289,INDEX(Sheet2!$AC:$AC,MATCH($N1289,Sheet2!$AA:$AA,0))&amp;(O1289/10)&amp;"%"))</f>
        <v>觉醒后基础生命上限增加600</v>
      </c>
      <c r="T1289" s="3" t="str">
        <f>INDEX(Sheet6!G:G,MATCH(B1289,Sheet6!A:A,0))</f>
        <v>1210009,20|1430001,27</v>
      </c>
      <c r="U1289" s="3">
        <v>1120001</v>
      </c>
      <c r="V1289" s="3">
        <f>INDEX(Sheet6!H:H,MATCH(B1289,Sheet6!A:A,0))</f>
        <v>56250</v>
      </c>
      <c r="W1289" s="23">
        <v>0</v>
      </c>
      <c r="X1289" s="3" t="s">
        <v>1325</v>
      </c>
      <c r="Y1289" s="23">
        <v>1120001</v>
      </c>
      <c r="Z1289" s="23">
        <v>225000</v>
      </c>
      <c r="AA1289" s="27" t="str">
        <f>IF($E1289=2,INDEX(Sheet2!Q:Q,MATCH($C1289,Sheet2!$A:$A,0)),IF(OR(N1289=3,N1289=8,N1289=13,,N1289=38),INDEX(Sheet2!$AC:$AC,MATCH($N1289,Sheet2!$AA:$AA,0))&amp;O1289,INDEX(Sheet2!$AC:$AC,MATCH($N1289,Sheet2!$AA:$AA,0))&amp;(O1289/10)&amp;"%"))</f>
        <v>觉醒后基础生命上限增加600</v>
      </c>
    </row>
    <row r="1290" spans="1:27">
      <c r="A1290" s="23" t="s">
        <v>53</v>
      </c>
      <c r="B1290" s="23">
        <f t="shared" si="76"/>
        <v>6225</v>
      </c>
      <c r="C1290" s="3">
        <v>62</v>
      </c>
      <c r="D1290" s="3">
        <v>25</v>
      </c>
      <c r="E1290" s="3">
        <f t="shared" si="77"/>
        <v>1</v>
      </c>
      <c r="F1290" s="3">
        <f>IF(AND($D1290=1,$E1290=1),VLOOKUP($C1290,Sheet2!$A:$J,3,0),IF($E1290=2,INDEX(Sheet2!G:G,MATCH($C1290,Sheet2!$A:$A,0)+2),F1289))</f>
        <v>6201</v>
      </c>
      <c r="G1290" s="3">
        <f>IF(AND($D1290=1,$E1290=1),VLOOKUP($C1290,Sheet2!$A:$J,4,0),IF($E1290=2,INDEX(Sheet2!H:H,MATCH($C1290,Sheet2!$A:$A,0)+2),G1289))</f>
        <v>6206</v>
      </c>
      <c r="H1290" s="3">
        <f>IF(AND($D1290=1,$E1290=1),VLOOKUP($C1290,Sheet2!$A:$J,5,0),IF($E1290=2,INDEX(Sheet2!I:I,MATCH($C1290,Sheet2!$A:$A,0)+2),H1289))</f>
        <v>6203</v>
      </c>
      <c r="I1290" s="3">
        <f>IF(AND($D1290=1,$E1290=1),VLOOKUP($C1290,Sheet2!$A:$J,6,0),IF($E1290=2,INDEX(Sheet2!J:J,MATCH($C1290,Sheet2!$A:$A,0)+2),I1289))</f>
        <v>6204</v>
      </c>
      <c r="K1290" s="31">
        <v>0</v>
      </c>
      <c r="L1290" s="31">
        <v>0</v>
      </c>
      <c r="M1290" s="31">
        <v>0</v>
      </c>
      <c r="N1290" s="27">
        <f>VLOOKUP(B1290,Sheet5!$D:$G,3,0)</f>
        <v>13</v>
      </c>
      <c r="O1290" s="27">
        <f>VLOOKUP(B1290,Sheet5!$D:$G,4,0)</f>
        <v>130</v>
      </c>
      <c r="P1290" s="27" t="s">
        <v>57</v>
      </c>
      <c r="Q1290" s="27">
        <f>IFERROR(VLOOKUP(R1290,Sheet2!V:X,3,FALSE),VLOOKUP(B1290,Sheet5!D:H,5,0))</f>
        <v>340020004</v>
      </c>
      <c r="R1290" s="27" t="str">
        <f>IF(E1290=2,INDEX(Sheet2!P:P,MATCH(C1290,Sheet2!A:A,0)),INDEX(Sheet2!AB:AB,MATCH(N1290,Sheet2!AA:AA,0)))</f>
        <v>防御强化</v>
      </c>
      <c r="S1290" s="27" t="str">
        <f>IF($E1290=2,INDEX(Sheet2!Q:Q,MATCH($C1290,Sheet2!$A:$A,0)),IF(OR(N1290=3,N1290=8,N1290=13,,N1290=38),INDEX(Sheet2!$AC:$AC,MATCH($N1290,Sheet2!$AA:$AA,0))&amp;O1290,INDEX(Sheet2!$AC:$AC,MATCH($N1290,Sheet2!$AA:$AA,0))&amp;(O1290/10)&amp;"%"))</f>
        <v>觉醒后基础防御力增加130</v>
      </c>
      <c r="T1290" s="3" t="str">
        <f>INDEX(Sheet6!G:G,MATCH(B1290,Sheet6!A:A,0))</f>
        <v>1210009,25|1430001,36</v>
      </c>
      <c r="U1290" s="3">
        <v>1120001</v>
      </c>
      <c r="V1290" s="3">
        <f>INDEX(Sheet6!H:H,MATCH(B1290,Sheet6!A:A,0))</f>
        <v>84250</v>
      </c>
      <c r="W1290" s="23">
        <v>0</v>
      </c>
      <c r="X1290" s="3" t="s">
        <v>1326</v>
      </c>
      <c r="Y1290" s="23">
        <v>1120001</v>
      </c>
      <c r="Z1290" s="23">
        <v>337000</v>
      </c>
      <c r="AA1290" s="27" t="str">
        <f>IF($E1290=2,INDEX(Sheet2!Q:Q,MATCH($C1290,Sheet2!$A:$A,0)),IF(OR(N1290=3,N1290=8,N1290=13,,N1290=38),INDEX(Sheet2!$AC:$AC,MATCH($N1290,Sheet2!$AA:$AA,0))&amp;O1290,INDEX(Sheet2!$AC:$AC,MATCH($N1290,Sheet2!$AA:$AA,0))&amp;(O1290/10)&amp;"%"))</f>
        <v>觉醒后基础防御力增加130</v>
      </c>
    </row>
    <row r="1291" spans="1:27">
      <c r="A1291" s="23" t="s">
        <v>53</v>
      </c>
      <c r="B1291" s="23">
        <f t="shared" si="76"/>
        <v>6226</v>
      </c>
      <c r="C1291" s="3">
        <v>62</v>
      </c>
      <c r="D1291" s="3">
        <v>26</v>
      </c>
      <c r="E1291" s="3">
        <f t="shared" si="77"/>
        <v>1</v>
      </c>
      <c r="F1291" s="3">
        <f>IF(AND($D1291=1,$E1291=1),VLOOKUP($C1291,Sheet2!$A:$J,3,0),IF($E1291=2,INDEX(Sheet2!G:G,MATCH($C1291,Sheet2!$A:$A,0)+2),F1290))</f>
        <v>6201</v>
      </c>
      <c r="G1291" s="3">
        <f>IF(AND($D1291=1,$E1291=1),VLOOKUP($C1291,Sheet2!$A:$J,4,0),IF($E1291=2,INDEX(Sheet2!H:H,MATCH($C1291,Sheet2!$A:$A,0)+2),G1290))</f>
        <v>6206</v>
      </c>
      <c r="H1291" s="3">
        <f>IF(AND($D1291=1,$E1291=1),VLOOKUP($C1291,Sheet2!$A:$J,5,0),IF($E1291=2,INDEX(Sheet2!I:I,MATCH($C1291,Sheet2!$A:$A,0)+2),H1290))</f>
        <v>6203</v>
      </c>
      <c r="I1291" s="3">
        <f>IF(AND($D1291=1,$E1291=1),VLOOKUP($C1291,Sheet2!$A:$J,6,0),IF($E1291=2,INDEX(Sheet2!J:J,MATCH($C1291,Sheet2!$A:$A,0)+2),I1290))</f>
        <v>6204</v>
      </c>
      <c r="K1291" s="31">
        <v>0</v>
      </c>
      <c r="L1291" s="31">
        <v>0</v>
      </c>
      <c r="M1291" s="31">
        <v>0</v>
      </c>
      <c r="N1291" s="27">
        <f>VLOOKUP(B1291,Sheet5!$D:$G,3,0)</f>
        <v>3</v>
      </c>
      <c r="O1291" s="27">
        <f>VLOOKUP(B1291,Sheet5!$D:$G,4,0)</f>
        <v>1200</v>
      </c>
      <c r="P1291" s="27" t="s">
        <v>58</v>
      </c>
      <c r="Q1291" s="27">
        <f>IFERROR(VLOOKUP(R1291,Sheet2!V:X,3,FALSE),VLOOKUP(B1291,Sheet5!D:H,5,0))</f>
        <v>340020010</v>
      </c>
      <c r="R1291" s="27" t="str">
        <f>IF(E1291=2,INDEX(Sheet2!P:P,MATCH(C1291,Sheet2!A:A,0)),INDEX(Sheet2!AB:AB,MATCH(N1291,Sheet2!AA:AA,0)))</f>
        <v>生命强化</v>
      </c>
      <c r="S1291" s="27" t="str">
        <f>IF($E1291=2,INDEX(Sheet2!Q:Q,MATCH($C1291,Sheet2!$A:$A,0)),IF(OR(N1291=3,N1291=8,N1291=13,,N1291=38),INDEX(Sheet2!$AC:$AC,MATCH($N1291,Sheet2!$AA:$AA,0))&amp;O1291,INDEX(Sheet2!$AC:$AC,MATCH($N1291,Sheet2!$AA:$AA,0))&amp;(O1291/10)&amp;"%"))</f>
        <v>觉醒后基础生命上限增加1200</v>
      </c>
      <c r="T1291" s="3" t="str">
        <f>INDEX(Sheet6!G:G,MATCH(B1291,Sheet6!A:A,0))</f>
        <v>1210009,30|1430001,45</v>
      </c>
      <c r="U1291" s="3">
        <v>1120001</v>
      </c>
      <c r="V1291" s="3">
        <f>INDEX(Sheet6!H:H,MATCH(B1291,Sheet6!A:A,0))</f>
        <v>117750</v>
      </c>
      <c r="W1291" s="23">
        <v>0</v>
      </c>
      <c r="X1291" s="3" t="s">
        <v>1327</v>
      </c>
      <c r="Y1291" s="23">
        <v>1120001</v>
      </c>
      <c r="Z1291" s="23">
        <v>471000</v>
      </c>
      <c r="AA1291" s="27" t="str">
        <f>IF($E1291=2,INDEX(Sheet2!Q:Q,MATCH($C1291,Sheet2!$A:$A,0)),IF(OR(N1291=3,N1291=8,N1291=13,,N1291=38),INDEX(Sheet2!$AC:$AC,MATCH($N1291,Sheet2!$AA:$AA,0))&amp;O1291,INDEX(Sheet2!$AC:$AC,MATCH($N1291,Sheet2!$AA:$AA,0))&amp;(O1291/10)&amp;"%"))</f>
        <v>觉醒后基础生命上限增加1200</v>
      </c>
    </row>
    <row r="1292" spans="1:27">
      <c r="A1292" s="23" t="s">
        <v>53</v>
      </c>
      <c r="B1292" s="23">
        <f t="shared" si="76"/>
        <v>6227</v>
      </c>
      <c r="C1292" s="3">
        <v>62</v>
      </c>
      <c r="D1292" s="3">
        <v>27</v>
      </c>
      <c r="E1292" s="3">
        <f t="shared" si="77"/>
        <v>1</v>
      </c>
      <c r="F1292" s="3">
        <f>IF(AND($D1292=1,$E1292=1),VLOOKUP($C1292,Sheet2!$A:$J,3,0),IF($E1292=2,INDEX(Sheet2!G:G,MATCH($C1292,Sheet2!$A:$A,0)+2),F1291))</f>
        <v>6201</v>
      </c>
      <c r="G1292" s="3">
        <f>IF(AND($D1292=1,$E1292=1),VLOOKUP($C1292,Sheet2!$A:$J,4,0),IF($E1292=2,INDEX(Sheet2!H:H,MATCH($C1292,Sheet2!$A:$A,0)+2),G1291))</f>
        <v>6206</v>
      </c>
      <c r="H1292" s="3">
        <f>IF(AND($D1292=1,$E1292=1),VLOOKUP($C1292,Sheet2!$A:$J,5,0),IF($E1292=2,INDEX(Sheet2!I:I,MATCH($C1292,Sheet2!$A:$A,0)+2),H1291))</f>
        <v>6203</v>
      </c>
      <c r="I1292" s="3">
        <f>IF(AND($D1292=1,$E1292=1),VLOOKUP($C1292,Sheet2!$A:$J,6,0),IF($E1292=2,INDEX(Sheet2!J:J,MATCH($C1292,Sheet2!$A:$A,0)+2),I1291))</f>
        <v>6204</v>
      </c>
      <c r="K1292" s="31">
        <v>0</v>
      </c>
      <c r="L1292" s="31">
        <v>0</v>
      </c>
      <c r="M1292" s="31">
        <v>0</v>
      </c>
      <c r="N1292" s="27">
        <f>VLOOKUP(B1292,Sheet5!$D:$G,3,0)</f>
        <v>8</v>
      </c>
      <c r="O1292" s="27">
        <f>VLOOKUP(B1292,Sheet5!$D:$G,4,0)</f>
        <v>200</v>
      </c>
      <c r="P1292" s="27" t="s">
        <v>59</v>
      </c>
      <c r="Q1292" s="27">
        <f>IFERROR(VLOOKUP(R1292,Sheet2!V:X,3,FALSE),VLOOKUP(B1292,Sheet5!D:H,5,0))</f>
        <v>340020007</v>
      </c>
      <c r="R1292" s="27" t="str">
        <f>IF(E1292=2,INDEX(Sheet2!P:P,MATCH(C1292,Sheet2!A:A,0)),INDEX(Sheet2!AB:AB,MATCH(N1292,Sheet2!AA:AA,0)))</f>
        <v>攻击强化</v>
      </c>
      <c r="S1292" s="27" t="str">
        <f>IF($E1292=2,INDEX(Sheet2!Q:Q,MATCH($C1292,Sheet2!$A:$A,0)),IF(OR(N1292=3,N1292=8,N1292=13,,N1292=38),INDEX(Sheet2!$AC:$AC,MATCH($N1292,Sheet2!$AA:$AA,0))&amp;O1292,INDEX(Sheet2!$AC:$AC,MATCH($N1292,Sheet2!$AA:$AA,0))&amp;(O1292/10)&amp;"%"))</f>
        <v>觉醒后基础攻击力增加200</v>
      </c>
      <c r="T1292" s="3" t="str">
        <f>INDEX(Sheet6!G:G,MATCH(B1292,Sheet6!A:A,0))</f>
        <v>1210009,40|1430001,54</v>
      </c>
      <c r="U1292" s="3">
        <v>1120001</v>
      </c>
      <c r="V1292" s="3">
        <f>INDEX(Sheet6!H:H,MATCH(B1292,Sheet6!A:A,0))</f>
        <v>161250</v>
      </c>
      <c r="W1292" s="23">
        <v>0</v>
      </c>
      <c r="X1292" s="3" t="s">
        <v>1328</v>
      </c>
      <c r="Y1292" s="23">
        <v>1120001</v>
      </c>
      <c r="Z1292" s="23">
        <v>645000</v>
      </c>
      <c r="AA1292" s="27" t="str">
        <f>IF($E1292=2,INDEX(Sheet2!Q:Q,MATCH($C1292,Sheet2!$A:$A,0)),IF(OR(N1292=3,N1292=8,N1292=13,,N1292=38),INDEX(Sheet2!$AC:$AC,MATCH($N1292,Sheet2!$AA:$AA,0))&amp;O1292,INDEX(Sheet2!$AC:$AC,MATCH($N1292,Sheet2!$AA:$AA,0))&amp;(O1292/10)&amp;"%"))</f>
        <v>觉醒后基础攻击力增加200</v>
      </c>
    </row>
    <row r="1293" spans="1:27">
      <c r="A1293" s="23" t="s">
        <v>53</v>
      </c>
      <c r="B1293" s="23">
        <f t="shared" si="76"/>
        <v>6228</v>
      </c>
      <c r="C1293" s="3">
        <v>62</v>
      </c>
      <c r="D1293" s="3">
        <v>28</v>
      </c>
      <c r="E1293" s="3">
        <f t="shared" si="77"/>
        <v>2</v>
      </c>
      <c r="F1293" s="3">
        <f>IF(AND($D1293=1,$E1293=1),VLOOKUP($C1293,Sheet2!$A:$J,3,0),IF($E1293=2,INDEX(Sheet2!G:G,MATCH($C1293,Sheet2!$A:$A,0)+3),F1292))</f>
        <v>6201</v>
      </c>
      <c r="G1293" s="3">
        <f>IF(AND($D1293=1,$E1293=1),VLOOKUP($C1293,Sheet2!$A:$J,4,0),IF($E1293=2,INDEX(Sheet2!H:H,MATCH($C1293,Sheet2!$A:$A,0)+3),G1292))</f>
        <v>6206</v>
      </c>
      <c r="H1293" s="3">
        <f>IF(AND($D1293=1,$E1293=1),VLOOKUP($C1293,Sheet2!$A:$J,5,0),IF($E1293=2,INDEX(Sheet2!I:I,MATCH($C1293,Sheet2!$A:$A,0)+3),H1292))</f>
        <v>6203</v>
      </c>
      <c r="I1293" s="3">
        <f>IF(AND($D1293=1,$E1293=1),VLOOKUP($C1293,Sheet2!$A:$J,6,0),IF($E1293=2,INDEX(Sheet2!J:J,MATCH($C1293,Sheet2!$A:$A,0)+3),I1292))</f>
        <v>6207</v>
      </c>
      <c r="K1293" s="31">
        <v>0</v>
      </c>
      <c r="L1293" s="31">
        <v>0</v>
      </c>
      <c r="M1293" s="31">
        <v>0</v>
      </c>
      <c r="N1293" s="27">
        <f>VLOOKUP(B1293,Sheet5!$D:$G,3,0)</f>
        <v>0</v>
      </c>
      <c r="O1293" s="27">
        <f>VLOOKUP(B1293,Sheet5!$D:$G,4,0)</f>
        <v>0</v>
      </c>
      <c r="P1293" s="27" t="s">
        <v>60</v>
      </c>
      <c r="Q1293" s="27">
        <f>IFERROR(VLOOKUP(R1293,Sheet2!V:X,3,FALSE),VLOOKUP(B1293,Sheet5!D:H,5,0))</f>
        <v>311005501</v>
      </c>
      <c r="R1293" s="27" t="str">
        <f>IF(E1293=2,INDEX(Sheet2!P:P,MATCH(C1293,Sheet2!A:A,0)+3),INDEX(Sheet2!AB:AB,MATCH(N1293,Sheet2!AA:AA,0)))</f>
        <v>激怒（觉醒）</v>
      </c>
      <c r="S1293" s="27" t="s">
        <v>2417</v>
      </c>
      <c r="T1293" s="3" t="str">
        <f>INDEX(Sheet6!G:G,MATCH(B1293,Sheet6!A:A,0))</f>
        <v>1431062,9</v>
      </c>
      <c r="U1293" s="3">
        <v>1120001</v>
      </c>
      <c r="V1293" s="3">
        <f>INDEX(Sheet6!H:H,MATCH(B1293,Sheet6!A:A,0))</f>
        <v>217500</v>
      </c>
      <c r="W1293" s="23">
        <v>0</v>
      </c>
      <c r="X1293" s="3" t="s">
        <v>1329</v>
      </c>
      <c r="Y1293" s="23">
        <v>1120001</v>
      </c>
      <c r="Z1293" s="23">
        <v>870000</v>
      </c>
      <c r="AA1293" s="27" t="str">
        <f>IF($E1293=2,INDEX(Sheet2!Q:Q,MATCH($C1293,Sheet2!$A:$A,0)+3),IF(OR(N1293=3,N1293=8,N1293=13,,N1293=38),INDEX(Sheet2!$AC:$AC,MATCH($N1293,Sheet2!$AA:$AA,0))&amp;O1293,INDEX(Sheet2!$AC:$AC,MATCH($N1293,Sheet2!$AA:$AA,0))&amp;(O1293/10)&amp;"%"))</f>
        <v>变身，提高自身&lt;color=#e56000&gt;8%&lt;/color&gt;生命和&lt;color=#e56000&gt;8%&lt;/color&gt;防御，保留当前的暴击率和暴击伤害增益，被动暴走打击停止生效；技能“阿修罗重击”替换为“阿修罗重击（变身）”。变身后立即获得一个回合。（该技能只能使用一次）</v>
      </c>
    </row>
    <row r="1294" spans="1:27">
      <c r="A1294" s="23" t="s">
        <v>53</v>
      </c>
      <c r="B1294" s="23">
        <f t="shared" si="74"/>
        <v>6401</v>
      </c>
      <c r="C1294" s="3">
        <v>64</v>
      </c>
      <c r="D1294" s="3">
        <v>1</v>
      </c>
      <c r="E1294" s="3">
        <f t="shared" si="77"/>
        <v>1</v>
      </c>
      <c r="F1294" s="3">
        <f>IF(AND($D1294=1,$E1294=1),VLOOKUP($C1294,Sheet2!$A:$J,3,0),IF($E1294=2,INDEX(Sheet2!G:G,MATCH($C1294,Sheet2!$A:$A,0)),F1293))</f>
        <v>6401</v>
      </c>
      <c r="G1294" s="3">
        <f>IF(AND($D1294=1,$E1294=1),VLOOKUP($C1294,Sheet2!$A:$J,4,0),IF($E1294=2,INDEX(Sheet2!H:H,MATCH($C1294,Sheet2!$A:$A,0)),G1293))</f>
        <v>6402</v>
      </c>
      <c r="H1294" s="3">
        <f>IF(AND($D1294=1,$E1294=1),VLOOKUP($C1294,Sheet2!$A:$J,5,0),IF($E1294=2,INDEX(Sheet2!I:I,MATCH($C1294,Sheet2!$A:$A,0)),H1293))</f>
        <v>6403</v>
      </c>
      <c r="I1294" s="3">
        <f>IF(AND($D1294=1,$E1294=1),VLOOKUP($C1294,Sheet2!$A:$J,6,0),IF($E1294=2,INDEX(Sheet2!J:J,MATCH($C1294,Sheet2!$A:$A,0)),I1293))</f>
        <v>0</v>
      </c>
      <c r="K1294" s="31">
        <v>0</v>
      </c>
      <c r="L1294" s="31">
        <v>0</v>
      </c>
      <c r="M1294" s="31">
        <v>0</v>
      </c>
      <c r="N1294" s="27">
        <f>VLOOKUP(B1294,Sheet5!$D:$G,3,0)</f>
        <v>8</v>
      </c>
      <c r="O1294" s="27">
        <f>VLOOKUP(B1294,Sheet5!$D:$G,4,0)</f>
        <v>80</v>
      </c>
      <c r="P1294" s="27" t="s">
        <v>54</v>
      </c>
      <c r="Q1294" s="27">
        <f>IFERROR(VLOOKUP(R1294,Sheet2!V:X,3,FALSE),VLOOKUP(B1294,Sheet5!D:H,5,0))</f>
        <v>340020006</v>
      </c>
      <c r="R1294" s="27" t="str">
        <f>IF($E1294=2,INDEX(Sheet2!P:P,MATCH($C1294,Sheet2!$A:$A,0)),INDEX(Sheet2!$AB:$AB,MATCH($N1294,Sheet2!$AA:$AA,0)))</f>
        <v>攻击强化</v>
      </c>
      <c r="S1294" s="27" t="str">
        <f>IF($E1294=2,INDEX(Sheet2!Q:Q,MATCH($C1294,Sheet2!$A:$A,0)),IF(OR(N1294=3,N1294=8,N1294=13,,N1294=38),INDEX(Sheet2!$AC:$AC,MATCH($N1294,Sheet2!$AA:$AA,0))&amp;O1294,INDEX(Sheet2!$AC:$AC,MATCH($N1294,Sheet2!$AA:$AA,0))&amp;(O1294/10)&amp;"%"))</f>
        <v>觉醒后基础攻击力增加80</v>
      </c>
      <c r="T1294" s="3" t="str">
        <f>INDEX(Sheet6!G:G,MATCH(B1294,Sheet6!A:A,0))</f>
        <v>1210003,32</v>
      </c>
      <c r="U1294" s="3">
        <v>1120001</v>
      </c>
      <c r="V1294" s="3">
        <f>INDEX(Sheet6!H:H,MATCH(B1294,Sheet6!A:A,0))</f>
        <v>10400</v>
      </c>
      <c r="W1294" s="23">
        <v>0</v>
      </c>
      <c r="X1294" s="3" t="str">
        <f>VLOOKUP(B1294,Sheet4!A:N,14,FALSE)</f>
        <v>1210001,8|1210002,8|1210003,16</v>
      </c>
      <c r="Y1294" s="23">
        <v>1120001</v>
      </c>
      <c r="Z1294" s="23">
        <f t="shared" si="75"/>
        <v>104000</v>
      </c>
      <c r="AA1294" s="27" t="str">
        <f>IF($E1294=2,INDEX(Sheet2!Q:Q,MATCH($C1294,Sheet2!$A:$A,0)),IF(OR(N1294=3,N1294=8,N1294=13,,N1294=38),INDEX(Sheet2!$AC:$AC,MATCH($N1294,Sheet2!$AA:$AA,0))&amp;O1294,INDEX(Sheet2!$AC:$AC,MATCH($N1294,Sheet2!$AA:$AA,0))&amp;(O1294/10)&amp;"%"))</f>
        <v>觉醒后基础攻击力增加80</v>
      </c>
    </row>
    <row r="1295" spans="1:27">
      <c r="A1295" s="23" t="s">
        <v>53</v>
      </c>
      <c r="B1295" s="23">
        <f t="shared" si="74"/>
        <v>6402</v>
      </c>
      <c r="C1295" s="3">
        <v>64</v>
      </c>
      <c r="D1295" s="3">
        <v>2</v>
      </c>
      <c r="E1295" s="3">
        <f t="shared" si="77"/>
        <v>1</v>
      </c>
      <c r="F1295" s="3">
        <f>IF(AND($D1295=1,$E1295=1),VLOOKUP($C1295,Sheet2!$A:$J,3,0),IF($E1295=2,INDEX(Sheet2!G:G,MATCH($C1295,Sheet2!$A:$A,0)),F1294))</f>
        <v>6401</v>
      </c>
      <c r="G1295" s="3">
        <f>IF(AND($D1295=1,$E1295=1),VLOOKUP($C1295,Sheet2!$A:$J,4,0),IF($E1295=2,INDEX(Sheet2!H:H,MATCH($C1295,Sheet2!$A:$A,0)),G1294))</f>
        <v>6402</v>
      </c>
      <c r="H1295" s="3">
        <f>IF(AND($D1295=1,$E1295=1),VLOOKUP($C1295,Sheet2!$A:$J,5,0),IF($E1295=2,INDEX(Sheet2!I:I,MATCH($C1295,Sheet2!$A:$A,0)),H1294))</f>
        <v>6403</v>
      </c>
      <c r="I1295" s="3">
        <f>IF(AND($D1295=1,$E1295=1),VLOOKUP($C1295,Sheet2!$A:$J,6,0),IF($E1295=2,INDEX(Sheet2!J:J,MATCH($C1295,Sheet2!$A:$A,0)),I1294))</f>
        <v>0</v>
      </c>
      <c r="K1295" s="31">
        <v>0</v>
      </c>
      <c r="L1295" s="31">
        <v>0</v>
      </c>
      <c r="M1295" s="31">
        <v>0</v>
      </c>
      <c r="N1295" s="27">
        <f>VLOOKUP(B1295,Sheet5!$D:$G,3,0)</f>
        <v>3</v>
      </c>
      <c r="O1295" s="27">
        <f>VLOOKUP(B1295,Sheet5!$D:$G,4,0)</f>
        <v>480</v>
      </c>
      <c r="P1295" s="27" t="s">
        <v>55</v>
      </c>
      <c r="Q1295" s="27">
        <f>IFERROR(VLOOKUP(R1295,Sheet2!V:X,3,FALSE),VLOOKUP(B1295,Sheet5!D:H,5,0))</f>
        <v>340020009</v>
      </c>
      <c r="R1295" s="27" t="str">
        <f>IF(E1295=2,INDEX(Sheet2!P:P,MATCH(C1295,Sheet2!A:A,0)),INDEX(Sheet2!AB:AB,MATCH(N1295,Sheet2!AA:AA,0)))</f>
        <v>生命强化</v>
      </c>
      <c r="S1295" s="27" t="str">
        <f>IF($E1295=2,INDEX(Sheet2!Q:Q,MATCH($C1295,Sheet2!$A:$A,0)),IF(OR(N1295=3,N1295=8,N1295=13,,N1295=38),INDEX(Sheet2!$AC:$AC,MATCH($N1295,Sheet2!$AA:$AA,0))&amp;O1295,INDEX(Sheet2!$AC:$AC,MATCH($N1295,Sheet2!$AA:$AA,0))&amp;(O1295/10)&amp;"%"))</f>
        <v>觉醒后基础生命上限增加480</v>
      </c>
      <c r="T1295" s="3" t="str">
        <f>INDEX(Sheet6!G:G,MATCH(B1295,Sheet6!A:A,0))</f>
        <v>1210003,48</v>
      </c>
      <c r="U1295" s="3">
        <v>1120001</v>
      </c>
      <c r="V1295" s="3">
        <f>INDEX(Sheet6!H:H,MATCH(B1295,Sheet6!A:A,0))</f>
        <v>12000</v>
      </c>
      <c r="W1295" s="23">
        <v>0</v>
      </c>
      <c r="X1295" s="3" t="str">
        <f>VLOOKUP(B1295,Sheet4!A:N,14,FALSE)</f>
        <v>1210001,20|1210002,20|1210003,40</v>
      </c>
      <c r="Y1295" s="23">
        <v>1120001</v>
      </c>
      <c r="Z1295" s="23">
        <f t="shared" si="75"/>
        <v>120000</v>
      </c>
      <c r="AA1295" s="27" t="str">
        <f>IF($E1295=2,INDEX(Sheet2!Q:Q,MATCH($C1295,Sheet2!$A:$A,0)),IF(OR(N1295=3,N1295=8,N1295=13,,N1295=38),INDEX(Sheet2!$AC:$AC,MATCH($N1295,Sheet2!$AA:$AA,0))&amp;O1295,INDEX(Sheet2!$AC:$AC,MATCH($N1295,Sheet2!$AA:$AA,0))&amp;(O1295/10)&amp;"%"))</f>
        <v>觉醒后基础生命上限增加480</v>
      </c>
    </row>
    <row r="1296" spans="1:27">
      <c r="A1296" s="23" t="s">
        <v>53</v>
      </c>
      <c r="B1296" s="23">
        <f t="shared" si="74"/>
        <v>6403</v>
      </c>
      <c r="C1296" s="3">
        <v>64</v>
      </c>
      <c r="D1296" s="3">
        <v>3</v>
      </c>
      <c r="E1296" s="3">
        <f t="shared" si="77"/>
        <v>1</v>
      </c>
      <c r="F1296" s="3">
        <f>IF(AND($D1296=1,$E1296=1),VLOOKUP($C1296,Sheet2!$A:$J,3,0),IF($E1296=2,INDEX(Sheet2!G:G,MATCH($C1296,Sheet2!$A:$A,0)),F1295))</f>
        <v>6401</v>
      </c>
      <c r="G1296" s="3">
        <f>IF(AND($D1296=1,$E1296=1),VLOOKUP($C1296,Sheet2!$A:$J,4,0),IF($E1296=2,INDEX(Sheet2!H:H,MATCH($C1296,Sheet2!$A:$A,0)),G1295))</f>
        <v>6402</v>
      </c>
      <c r="H1296" s="3">
        <f>IF(AND($D1296=1,$E1296=1),VLOOKUP($C1296,Sheet2!$A:$J,5,0),IF($E1296=2,INDEX(Sheet2!I:I,MATCH($C1296,Sheet2!$A:$A,0)),H1295))</f>
        <v>6403</v>
      </c>
      <c r="I1296" s="3">
        <f>IF(AND($D1296=1,$E1296=1),VLOOKUP($C1296,Sheet2!$A:$J,6,0),IF($E1296=2,INDEX(Sheet2!J:J,MATCH($C1296,Sheet2!$A:$A,0)),I1295))</f>
        <v>0</v>
      </c>
      <c r="K1296" s="31">
        <v>0</v>
      </c>
      <c r="L1296" s="31">
        <v>0</v>
      </c>
      <c r="M1296" s="31">
        <v>0</v>
      </c>
      <c r="N1296" s="27">
        <f>VLOOKUP(B1296,Sheet5!$D:$G,3,0)</f>
        <v>38</v>
      </c>
      <c r="O1296" s="27">
        <f>VLOOKUP(B1296,Sheet5!$D:$G,4,0)</f>
        <v>12</v>
      </c>
      <c r="P1296" s="27" t="s">
        <v>56</v>
      </c>
      <c r="Q1296" s="27">
        <f>IFERROR(VLOOKUP(R1296,Sheet2!V:X,3,FALSE),VLOOKUP(B1296,Sheet5!D:H,5,0))</f>
        <v>340020011</v>
      </c>
      <c r="R1296" s="27" t="str">
        <f>IF(E1296=2,INDEX(Sheet2!P:P,MATCH(C1296,Sheet2!A:A,0)),INDEX(Sheet2!AB:AB,MATCH(N1296,Sheet2!AA:AA,0)))</f>
        <v>速度强化</v>
      </c>
      <c r="S1296" s="27" t="str">
        <f>IF($E1296=2,INDEX(Sheet2!Q:Q,MATCH($C1296,Sheet2!$A:$A,0)),IF(OR(N1296=3,N1296=8,N1296=13,,N1296=38),INDEX(Sheet2!$AC:$AC,MATCH($N1296,Sheet2!$AA:$AA,0))&amp;O1296,INDEX(Sheet2!$AC:$AC,MATCH($N1296,Sheet2!$AA:$AA,0))&amp;(O1296/10)&amp;"%"))</f>
        <v>觉醒后基础速度增加12</v>
      </c>
      <c r="T1296" s="3" t="str">
        <f>INDEX(Sheet6!G:G,MATCH(B1296,Sheet6!A:A,0))</f>
        <v>1210006,20</v>
      </c>
      <c r="U1296" s="3">
        <v>1120001</v>
      </c>
      <c r="V1296" s="3">
        <f>INDEX(Sheet6!H:H,MATCH(B1296,Sheet6!A:A,0))</f>
        <v>18000</v>
      </c>
      <c r="W1296" s="23">
        <v>0</v>
      </c>
      <c r="X1296" s="3" t="str">
        <f>VLOOKUP(B1296,Sheet4!A:N,14,FALSE)</f>
        <v>1210001,36|1210002,36|1210003,72</v>
      </c>
      <c r="Y1296" s="23">
        <v>1120001</v>
      </c>
      <c r="Z1296" s="23">
        <f t="shared" si="75"/>
        <v>180000</v>
      </c>
      <c r="AA1296" s="27" t="str">
        <f>IF($E1296=2,INDEX(Sheet2!Q:Q,MATCH($C1296,Sheet2!$A:$A,0)),IF(OR(N1296=3,N1296=8,N1296=13,,N1296=38),INDEX(Sheet2!$AC:$AC,MATCH($N1296,Sheet2!$AA:$AA,0))&amp;O1296,INDEX(Sheet2!$AC:$AC,MATCH($N1296,Sheet2!$AA:$AA,0))&amp;(O1296/10)&amp;"%"))</f>
        <v>觉醒后基础速度增加12</v>
      </c>
    </row>
    <row r="1297" spans="1:27">
      <c r="A1297" s="23" t="s">
        <v>53</v>
      </c>
      <c r="B1297" s="23">
        <f t="shared" si="74"/>
        <v>6404</v>
      </c>
      <c r="C1297" s="3">
        <v>64</v>
      </c>
      <c r="D1297" s="3">
        <v>4</v>
      </c>
      <c r="E1297" s="3">
        <f t="shared" si="77"/>
        <v>1</v>
      </c>
      <c r="F1297" s="3">
        <f>IF(AND($D1297=1,$E1297=1),VLOOKUP($C1297,Sheet2!$A:$J,3,0),IF($E1297=2,INDEX(Sheet2!G:G,MATCH($C1297,Sheet2!$A:$A,0)),F1296))</f>
        <v>6401</v>
      </c>
      <c r="G1297" s="3">
        <f>IF(AND($D1297=1,$E1297=1),VLOOKUP($C1297,Sheet2!$A:$J,4,0),IF($E1297=2,INDEX(Sheet2!H:H,MATCH($C1297,Sheet2!$A:$A,0)),G1296))</f>
        <v>6402</v>
      </c>
      <c r="H1297" s="3">
        <f>IF(AND($D1297=1,$E1297=1),VLOOKUP($C1297,Sheet2!$A:$J,5,0),IF($E1297=2,INDEX(Sheet2!I:I,MATCH($C1297,Sheet2!$A:$A,0)),H1296))</f>
        <v>6403</v>
      </c>
      <c r="I1297" s="3">
        <f>IF(AND($D1297=1,$E1297=1),VLOOKUP($C1297,Sheet2!$A:$J,6,0),IF($E1297=2,INDEX(Sheet2!J:J,MATCH($C1297,Sheet2!$A:$A,0)),I1296))</f>
        <v>0</v>
      </c>
      <c r="K1297" s="31">
        <v>0</v>
      </c>
      <c r="L1297" s="31">
        <v>0</v>
      </c>
      <c r="M1297" s="31">
        <v>0</v>
      </c>
      <c r="N1297" s="27">
        <f>VLOOKUP(B1297,Sheet5!$D:$G,3,0)</f>
        <v>13</v>
      </c>
      <c r="O1297" s="27">
        <f>VLOOKUP(B1297,Sheet5!$D:$G,4,0)</f>
        <v>104</v>
      </c>
      <c r="P1297" s="27" t="s">
        <v>57</v>
      </c>
      <c r="Q1297" s="27">
        <f>IFERROR(VLOOKUP(R1297,Sheet2!V:X,3,FALSE),VLOOKUP(B1297,Sheet5!D:H,5,0))</f>
        <v>340020004</v>
      </c>
      <c r="R1297" s="27" t="str">
        <f>IF(E1297=2,INDEX(Sheet2!P:P,MATCH(C1297,Sheet2!A:A,0)),INDEX(Sheet2!AB:AB,MATCH(N1297,Sheet2!AA:AA,0)))</f>
        <v>防御强化</v>
      </c>
      <c r="S1297" s="27" t="str">
        <f>IF($E1297=2,INDEX(Sheet2!Q:Q,MATCH($C1297,Sheet2!$A:$A,0)),IF(OR(N1297=3,N1297=8,N1297=13,,N1297=38),INDEX(Sheet2!$AC:$AC,MATCH($N1297,Sheet2!$AA:$AA,0))&amp;O1297,INDEX(Sheet2!$AC:$AC,MATCH($N1297,Sheet2!$AA:$AA,0))&amp;(O1297/10)&amp;"%"))</f>
        <v>觉醒后基础防御力增加104</v>
      </c>
      <c r="T1297" s="3" t="str">
        <f>INDEX(Sheet6!G:G,MATCH(B1297,Sheet6!A:A,0))</f>
        <v>1210006,24</v>
      </c>
      <c r="U1297" s="3">
        <v>1120001</v>
      </c>
      <c r="V1297" s="3">
        <f>INDEX(Sheet6!H:H,MATCH(B1297,Sheet6!A:A,0))</f>
        <v>26900</v>
      </c>
      <c r="W1297" s="23">
        <v>0</v>
      </c>
      <c r="X1297" s="3" t="str">
        <f>VLOOKUP(B1297,Sheet4!A:N,14,FALSE)</f>
        <v>1210001,56|1210002,56|1210003,112</v>
      </c>
      <c r="Y1297" s="23">
        <v>1120001</v>
      </c>
      <c r="Z1297" s="23">
        <f t="shared" si="75"/>
        <v>269000</v>
      </c>
      <c r="AA1297" s="27" t="str">
        <f>IF($E1297=2,INDEX(Sheet2!Q:Q,MATCH($C1297,Sheet2!$A:$A,0)),IF(OR(N1297=3,N1297=8,N1297=13,,N1297=38),INDEX(Sheet2!$AC:$AC,MATCH($N1297,Sheet2!$AA:$AA,0))&amp;O1297,INDEX(Sheet2!$AC:$AC,MATCH($N1297,Sheet2!$AA:$AA,0))&amp;(O1297/10)&amp;"%"))</f>
        <v>觉醒后基础防御力增加104</v>
      </c>
    </row>
    <row r="1298" spans="1:27">
      <c r="A1298" s="23" t="s">
        <v>53</v>
      </c>
      <c r="B1298" s="23">
        <f t="shared" si="74"/>
        <v>6405</v>
      </c>
      <c r="C1298" s="3">
        <v>64</v>
      </c>
      <c r="D1298" s="3">
        <v>5</v>
      </c>
      <c r="E1298" s="3">
        <f t="shared" si="77"/>
        <v>1</v>
      </c>
      <c r="F1298" s="3">
        <f>IF(AND($D1298=1,$E1298=1),VLOOKUP($C1298,Sheet2!$A:$J,3,0),IF($E1298=2,INDEX(Sheet2!G:G,MATCH($C1298,Sheet2!$A:$A,0)),F1297))</f>
        <v>6401</v>
      </c>
      <c r="G1298" s="3">
        <f>IF(AND($D1298=1,$E1298=1),VLOOKUP($C1298,Sheet2!$A:$J,4,0),IF($E1298=2,INDEX(Sheet2!H:H,MATCH($C1298,Sheet2!$A:$A,0)),G1297))</f>
        <v>6402</v>
      </c>
      <c r="H1298" s="3">
        <f>IF(AND($D1298=1,$E1298=1),VLOOKUP($C1298,Sheet2!$A:$J,5,0),IF($E1298=2,INDEX(Sheet2!I:I,MATCH($C1298,Sheet2!$A:$A,0)),H1297))</f>
        <v>6403</v>
      </c>
      <c r="I1298" s="3">
        <f>IF(AND($D1298=1,$E1298=1),VLOOKUP($C1298,Sheet2!$A:$J,6,0),IF($E1298=2,INDEX(Sheet2!J:J,MATCH($C1298,Sheet2!$A:$A,0)),I1297))</f>
        <v>0</v>
      </c>
      <c r="K1298" s="31">
        <v>0</v>
      </c>
      <c r="L1298" s="31">
        <v>0</v>
      </c>
      <c r="M1298" s="31">
        <v>0</v>
      </c>
      <c r="N1298" s="27">
        <f>VLOOKUP(B1298,Sheet5!$D:$G,3,0)</f>
        <v>3</v>
      </c>
      <c r="O1298" s="27">
        <f>VLOOKUP(B1298,Sheet5!$D:$G,4,0)</f>
        <v>960</v>
      </c>
      <c r="P1298" s="27" t="s">
        <v>58</v>
      </c>
      <c r="Q1298" s="27">
        <f>IFERROR(VLOOKUP(R1298,Sheet2!V:X,3,FALSE),VLOOKUP(B1298,Sheet5!D:H,5,0))</f>
        <v>340020010</v>
      </c>
      <c r="R1298" s="27" t="str">
        <f>IF(E1298=2,INDEX(Sheet2!P:P,MATCH(C1298,Sheet2!A:A,0)),INDEX(Sheet2!AB:AB,MATCH(N1298,Sheet2!AA:AA,0)))</f>
        <v>生命强化</v>
      </c>
      <c r="S1298" s="27" t="str">
        <f>IF($E1298=2,INDEX(Sheet2!Q:Q,MATCH($C1298,Sheet2!$A:$A,0)),IF(OR(N1298=3,N1298=8,N1298=13,,N1298=38),INDEX(Sheet2!$AC:$AC,MATCH($N1298,Sheet2!$AA:$AA,0))&amp;O1298,INDEX(Sheet2!$AC:$AC,MATCH($N1298,Sheet2!$AA:$AA,0))&amp;(O1298/10)&amp;"%"))</f>
        <v>觉醒后基础生命上限增加960</v>
      </c>
      <c r="T1298" s="3" t="str">
        <f>INDEX(Sheet6!G:G,MATCH(B1298,Sheet6!A:A,0))</f>
        <v>1210006,32</v>
      </c>
      <c r="U1298" s="3">
        <v>1120001</v>
      </c>
      <c r="V1298" s="3">
        <f>INDEX(Sheet6!H:H,MATCH(B1298,Sheet6!A:A,0))</f>
        <v>37600</v>
      </c>
      <c r="W1298" s="23">
        <v>0</v>
      </c>
      <c r="X1298" s="3" t="str">
        <f>VLOOKUP(B1298,Sheet4!A:N,14,FALSE)</f>
        <v>1210001,80|1210002,80|1210003,160</v>
      </c>
      <c r="Y1298" s="23">
        <v>1120001</v>
      </c>
      <c r="Z1298" s="23">
        <f t="shared" si="75"/>
        <v>376000</v>
      </c>
      <c r="AA1298" s="27" t="str">
        <f>IF($E1298=2,INDEX(Sheet2!Q:Q,MATCH($C1298,Sheet2!$A:$A,0)),IF(OR(N1298=3,N1298=8,N1298=13,,N1298=38),INDEX(Sheet2!$AC:$AC,MATCH($N1298,Sheet2!$AA:$AA,0))&amp;O1298,INDEX(Sheet2!$AC:$AC,MATCH($N1298,Sheet2!$AA:$AA,0))&amp;(O1298/10)&amp;"%"))</f>
        <v>觉醒后基础生命上限增加960</v>
      </c>
    </row>
    <row r="1299" spans="1:27">
      <c r="A1299" s="23" t="s">
        <v>53</v>
      </c>
      <c r="B1299" s="23">
        <f t="shared" si="74"/>
        <v>6406</v>
      </c>
      <c r="C1299" s="3">
        <v>64</v>
      </c>
      <c r="D1299" s="3">
        <v>6</v>
      </c>
      <c r="E1299" s="3">
        <f t="shared" si="77"/>
        <v>1</v>
      </c>
      <c r="F1299" s="3">
        <f>IF(AND($D1299=1,$E1299=1),VLOOKUP($C1299,Sheet2!$A:$J,3,0),IF($E1299=2,INDEX(Sheet2!G:G,MATCH($C1299,Sheet2!$A:$A,0)),F1298))</f>
        <v>6401</v>
      </c>
      <c r="G1299" s="3">
        <f>IF(AND($D1299=1,$E1299=1),VLOOKUP($C1299,Sheet2!$A:$J,4,0),IF($E1299=2,INDEX(Sheet2!H:H,MATCH($C1299,Sheet2!$A:$A,0)),G1298))</f>
        <v>6402</v>
      </c>
      <c r="H1299" s="3">
        <f>IF(AND($D1299=1,$E1299=1),VLOOKUP($C1299,Sheet2!$A:$J,5,0),IF($E1299=2,INDEX(Sheet2!I:I,MATCH($C1299,Sheet2!$A:$A,0)),H1298))</f>
        <v>6403</v>
      </c>
      <c r="I1299" s="3">
        <f>IF(AND($D1299=1,$E1299=1),VLOOKUP($C1299,Sheet2!$A:$J,6,0),IF($E1299=2,INDEX(Sheet2!J:J,MATCH($C1299,Sheet2!$A:$A,0)),I1298))</f>
        <v>0</v>
      </c>
      <c r="K1299" s="31">
        <v>0</v>
      </c>
      <c r="L1299" s="31">
        <v>0</v>
      </c>
      <c r="M1299" s="31">
        <v>0</v>
      </c>
      <c r="N1299" s="27">
        <f>VLOOKUP(B1299,Sheet5!$D:$G,3,0)</f>
        <v>8</v>
      </c>
      <c r="O1299" s="27">
        <f>VLOOKUP(B1299,Sheet5!$D:$G,4,0)</f>
        <v>160</v>
      </c>
      <c r="P1299" s="27" t="s">
        <v>59</v>
      </c>
      <c r="Q1299" s="27">
        <f>IFERROR(VLOOKUP(R1299,Sheet2!V:X,3,FALSE),VLOOKUP(B1299,Sheet5!D:H,5,0))</f>
        <v>340020007</v>
      </c>
      <c r="R1299" s="27" t="str">
        <f>IF(E1299=2,INDEX(Sheet2!P:P,MATCH(C1299,Sheet2!A:A,0)),INDEX(Sheet2!AB:AB,MATCH(N1299,Sheet2!AA:AA,0)))</f>
        <v>攻击强化</v>
      </c>
      <c r="S1299" s="27" t="str">
        <f>IF($E1299=2,INDEX(Sheet2!Q:Q,MATCH($C1299,Sheet2!$A:$A,0)),IF(OR(N1299=3,N1299=8,N1299=13,,N1299=38),INDEX(Sheet2!$AC:$AC,MATCH($N1299,Sheet2!$AA:$AA,0))&amp;O1299,INDEX(Sheet2!$AC:$AC,MATCH($N1299,Sheet2!$AA:$AA,0))&amp;(O1299/10)&amp;"%"))</f>
        <v>觉醒后基础攻击力增加160</v>
      </c>
      <c r="T1299" s="3" t="str">
        <f>INDEX(Sheet6!G:G,MATCH(B1299,Sheet6!A:A,0))</f>
        <v>1210009,12</v>
      </c>
      <c r="U1299" s="3">
        <v>1120001</v>
      </c>
      <c r="V1299" s="3">
        <f>INDEX(Sheet6!H:H,MATCH(B1299,Sheet6!A:A,0))</f>
        <v>51600</v>
      </c>
      <c r="W1299" s="23">
        <v>0</v>
      </c>
      <c r="X1299" s="3" t="str">
        <f>VLOOKUP(B1299,Sheet4!A:N,14,FALSE)</f>
        <v>1210001,108|1210002,108|1210003,216</v>
      </c>
      <c r="Y1299" s="23">
        <v>1120001</v>
      </c>
      <c r="Z1299" s="23">
        <f t="shared" si="75"/>
        <v>516000</v>
      </c>
      <c r="AA1299" s="27" t="str">
        <f>IF($E1299=2,INDEX(Sheet2!Q:Q,MATCH($C1299,Sheet2!$A:$A,0)),IF(OR(N1299=3,N1299=8,N1299=13,,N1299=38),INDEX(Sheet2!$AC:$AC,MATCH($N1299,Sheet2!$AA:$AA,0))&amp;O1299,INDEX(Sheet2!$AC:$AC,MATCH($N1299,Sheet2!$AA:$AA,0))&amp;(O1299/10)&amp;"%"))</f>
        <v>觉醒后基础攻击力增加160</v>
      </c>
    </row>
    <row r="1300" spans="1:27">
      <c r="A1300" s="23" t="s">
        <v>53</v>
      </c>
      <c r="B1300" s="23">
        <f t="shared" si="74"/>
        <v>6407</v>
      </c>
      <c r="C1300" s="3">
        <v>64</v>
      </c>
      <c r="D1300" s="3">
        <v>7</v>
      </c>
      <c r="E1300" s="3">
        <f t="shared" si="77"/>
        <v>2</v>
      </c>
      <c r="F1300" s="3">
        <f>IF(AND($D1300=1,$E1300=1),VLOOKUP($C1300,Sheet2!$A:$J,3,0),IF($E1300=2,INDEX(Sheet2!G:G,MATCH($C1300,Sheet2!$A:$A,0)),F1299))</f>
        <v>6401</v>
      </c>
      <c r="G1300" s="3">
        <f>IF(AND($D1300=1,$E1300=1),VLOOKUP($C1300,Sheet2!$A:$J,4,0),IF($E1300=2,INDEX(Sheet2!H:H,MATCH($C1300,Sheet2!$A:$A,0)),G1299))</f>
        <v>6402</v>
      </c>
      <c r="H1300" s="3">
        <f>IF(AND($D1300=1,$E1300=1),VLOOKUP($C1300,Sheet2!$A:$J,5,0),IF($E1300=2,INDEX(Sheet2!I:I,MATCH($C1300,Sheet2!$A:$A,0)),H1299))</f>
        <v>6404</v>
      </c>
      <c r="I1300" s="3">
        <f>IF(AND($D1300=1,$E1300=1),VLOOKUP($C1300,Sheet2!$A:$J,6,0),IF($E1300=2,INDEX(Sheet2!J:J,MATCH($C1300,Sheet2!$A:$A,0)),I1299))</f>
        <v>0</v>
      </c>
      <c r="K1300" s="31">
        <v>0</v>
      </c>
      <c r="L1300" s="31">
        <v>0</v>
      </c>
      <c r="M1300" s="31">
        <v>0</v>
      </c>
      <c r="N1300" s="27">
        <f>VLOOKUP(B1300,Sheet5!$D:$G,3,0)</f>
        <v>0</v>
      </c>
      <c r="O1300" s="27">
        <f>VLOOKUP(B1300,Sheet5!$D:$G,4,0)</f>
        <v>0</v>
      </c>
      <c r="P1300" s="27" t="s">
        <v>60</v>
      </c>
      <c r="Q1300" s="27">
        <f>IFERROR(VLOOKUP(R1300,Sheet2!V:X,3,FALSE),VLOOKUP(B1300,Sheet5!D:H,5,0))</f>
        <v>311005903</v>
      </c>
      <c r="R1300" s="27" t="str">
        <f>IF(E1300=2,INDEX(Sheet2!P:P,MATCH(C1300,Sheet2!A:A,0)),INDEX(Sheet2!AB:AB,MATCH(N1300,Sheet2!AA:AA,0)))</f>
        <v>装甲护盾（觉醒）</v>
      </c>
      <c r="S1300" s="27" t="s">
        <v>2395</v>
      </c>
      <c r="T1300" s="3" t="str">
        <f>INDEX(Sheet6!G:G,MATCH(B1300,Sheet6!A:A,0))</f>
        <v>1210009,16</v>
      </c>
      <c r="U1300" s="3">
        <v>1120001</v>
      </c>
      <c r="V1300" s="3">
        <f>INDEX(Sheet6!H:H,MATCH(B1300,Sheet6!A:A,0))</f>
        <v>69600</v>
      </c>
      <c r="W1300" s="23">
        <v>0</v>
      </c>
      <c r="X1300" s="3" t="str">
        <f>VLOOKUP(B1300,Sheet4!A:N,14,FALSE)</f>
        <v>1210001,140|1210002,140|1210003,280</v>
      </c>
      <c r="Y1300" s="23">
        <v>1120001</v>
      </c>
      <c r="Z1300" s="23">
        <f t="shared" si="75"/>
        <v>696000</v>
      </c>
      <c r="AA1300" s="27" t="str">
        <f>IF($E1300=2,INDEX(Sheet2!Q:Q,MATCH($C1300,Sheet2!$A:$A,0)),IF(OR(N1300=3,N1300=8,N1300=13,,N1300=38),INDEX(Sheet2!$AC:$AC,MATCH($N1300,Sheet2!$AA:$AA,0))&amp;O1300,INDEX(Sheet2!$AC:$AC,MATCH($N1300,Sheet2!$AA:$AA,0))&amp;(O1300/10)&amp;"%"))</f>
        <v>为1名友方单位添加护盾并随机驱散一个负面效果，护盾值为装甲大猩猩生命上限的&lt;color=#e56000&gt;10%&lt;/color&gt;但不超过装甲大猩猩攻击力的150%，持续2回合。护盾可抵挡一次控制</v>
      </c>
    </row>
    <row r="1301" spans="1:27">
      <c r="A1301" s="23" t="s">
        <v>53</v>
      </c>
      <c r="B1301" s="23">
        <f t="shared" ref="B1301:B1321" si="78">C1301*100+D1301</f>
        <v>6408</v>
      </c>
      <c r="C1301" s="3">
        <v>64</v>
      </c>
      <c r="D1301" s="3">
        <v>8</v>
      </c>
      <c r="E1301" s="3">
        <f t="shared" si="77"/>
        <v>1</v>
      </c>
      <c r="F1301" s="3">
        <f>IF(AND($D1301=1,$E1301=1),VLOOKUP($C1301,Sheet2!$A:$J,3,0),IF($E1301=2,INDEX(Sheet2!G:G,MATCH($C1301,Sheet2!$A:$A,0)),F1300))</f>
        <v>6401</v>
      </c>
      <c r="G1301" s="3">
        <f>IF(AND($D1301=1,$E1301=1),VLOOKUP($C1301,Sheet2!$A:$J,4,0),IF($E1301=2,INDEX(Sheet2!H:H,MATCH($C1301,Sheet2!$A:$A,0)),G1300))</f>
        <v>6402</v>
      </c>
      <c r="H1301" s="3">
        <f>IF(AND($D1301=1,$E1301=1),VLOOKUP($C1301,Sheet2!$A:$J,5,0),IF($E1301=2,INDEX(Sheet2!I:I,MATCH($C1301,Sheet2!$A:$A,0)),H1300))</f>
        <v>6404</v>
      </c>
      <c r="I1301" s="3">
        <f>IF(AND($D1301=1,$E1301=1),VLOOKUP($C1301,Sheet2!$A:$J,6,0),IF($E1301=2,INDEX(Sheet2!J:J,MATCH($C1301,Sheet2!$A:$A,0)),I1300))</f>
        <v>0</v>
      </c>
      <c r="K1301" s="31">
        <v>0</v>
      </c>
      <c r="L1301" s="31">
        <v>0</v>
      </c>
      <c r="M1301" s="31">
        <v>0</v>
      </c>
      <c r="N1301" s="27">
        <f>VLOOKUP(B1301,Sheet5!$D:$G,3,0)</f>
        <v>8</v>
      </c>
      <c r="O1301" s="27">
        <f>VLOOKUP(B1301,Sheet5!$D:$G,4,0)</f>
        <v>80</v>
      </c>
      <c r="P1301" s="27" t="s">
        <v>54</v>
      </c>
      <c r="Q1301" s="27">
        <f>IFERROR(VLOOKUP(R1301,Sheet2!V:X,3,FALSE),VLOOKUP(B1301,Sheet5!D:H,5,0))</f>
        <v>340020006</v>
      </c>
      <c r="R1301" s="27" t="str">
        <f>IF($E1301=2,INDEX(Sheet2!P:P,MATCH($C1301,Sheet2!$A:$A,0)),INDEX(Sheet2!$AB:$AB,MATCH($N1301,Sheet2!$AA:$AA,0)))</f>
        <v>攻击强化</v>
      </c>
      <c r="S1301" s="27" t="str">
        <f>IF($E1301=2,INDEX(Sheet2!Q:Q,MATCH($C1301,Sheet2!$A:$A,0)),IF(OR(N1301=3,N1301=8,N1301=13,,N1301=38),INDEX(Sheet2!$AC:$AC,MATCH($N1301,Sheet2!$AA:$AA,0))&amp;O1301,INDEX(Sheet2!$AC:$AC,MATCH($N1301,Sheet2!$AA:$AA,0))&amp;(O1301/10)&amp;"%"))</f>
        <v>觉醒后基础攻击力增加80</v>
      </c>
      <c r="T1301" s="3" t="str">
        <f>INDEX(Sheet6!G:G,MATCH(B1301,Sheet6!A:A,0))</f>
        <v>1210009,5|1430002,1</v>
      </c>
      <c r="U1301" s="3">
        <v>1120001</v>
      </c>
      <c r="V1301" s="3">
        <f>INDEX(Sheet6!H:H,MATCH(B1301,Sheet6!A:A,0))</f>
        <v>15600</v>
      </c>
      <c r="W1301" s="23">
        <v>0</v>
      </c>
      <c r="X1301" s="3" t="s">
        <v>1344</v>
      </c>
      <c r="Y1301" s="23">
        <v>1120001</v>
      </c>
      <c r="Z1301" s="23">
        <v>104000</v>
      </c>
      <c r="AA1301" s="27" t="str">
        <f>IF($E1301=2,INDEX(Sheet2!Q:Q,MATCH($C1301,Sheet2!$A:$A,0)),IF(OR(N1301=3,N1301=8,N1301=13,,N1301=38),INDEX(Sheet2!$AC:$AC,MATCH($N1301,Sheet2!$AA:$AA,0))&amp;O1301,INDEX(Sheet2!$AC:$AC,MATCH($N1301,Sheet2!$AA:$AA,0))&amp;(O1301/10)&amp;"%"))</f>
        <v>觉醒后基础攻击力增加80</v>
      </c>
    </row>
    <row r="1302" spans="1:27">
      <c r="A1302" s="23" t="s">
        <v>53</v>
      </c>
      <c r="B1302" s="23">
        <f t="shared" si="78"/>
        <v>6409</v>
      </c>
      <c r="C1302" s="3">
        <v>64</v>
      </c>
      <c r="D1302" s="3">
        <v>9</v>
      </c>
      <c r="E1302" s="3">
        <f t="shared" si="77"/>
        <v>1</v>
      </c>
      <c r="F1302" s="3">
        <f>IF(AND($D1302=1,$E1302=1),VLOOKUP($C1302,Sheet2!$A:$J,3,0),IF($E1302=2,INDEX(Sheet2!G:G,MATCH($C1302,Sheet2!$A:$A,0)),F1301))</f>
        <v>6401</v>
      </c>
      <c r="G1302" s="3">
        <f>IF(AND($D1302=1,$E1302=1),VLOOKUP($C1302,Sheet2!$A:$J,4,0),IF($E1302=2,INDEX(Sheet2!H:H,MATCH($C1302,Sheet2!$A:$A,0)),G1301))</f>
        <v>6402</v>
      </c>
      <c r="H1302" s="3">
        <f>IF(AND($D1302=1,$E1302=1),VLOOKUP($C1302,Sheet2!$A:$J,5,0),IF($E1302=2,INDEX(Sheet2!I:I,MATCH($C1302,Sheet2!$A:$A,0)),H1301))</f>
        <v>6404</v>
      </c>
      <c r="I1302" s="3">
        <f>IF(AND($D1302=1,$E1302=1),VLOOKUP($C1302,Sheet2!$A:$J,6,0),IF($E1302=2,INDEX(Sheet2!J:J,MATCH($C1302,Sheet2!$A:$A,0)),I1301))</f>
        <v>0</v>
      </c>
      <c r="K1302" s="31">
        <v>0</v>
      </c>
      <c r="L1302" s="31">
        <v>0</v>
      </c>
      <c r="M1302" s="31">
        <v>0</v>
      </c>
      <c r="N1302" s="27">
        <f>VLOOKUP(B1302,Sheet5!$D:$G,3,0)</f>
        <v>3</v>
      </c>
      <c r="O1302" s="27">
        <f>VLOOKUP(B1302,Sheet5!$D:$G,4,0)</f>
        <v>480</v>
      </c>
      <c r="P1302" s="27" t="s">
        <v>55</v>
      </c>
      <c r="Q1302" s="27">
        <f>IFERROR(VLOOKUP(R1302,Sheet2!V:X,3,FALSE),VLOOKUP(B1302,Sheet5!D:H,5,0))</f>
        <v>340020009</v>
      </c>
      <c r="R1302" s="27" t="str">
        <f>IF(E1302=2,INDEX(Sheet2!P:P,MATCH(C1302,Sheet2!A:A,0)),INDEX(Sheet2!AB:AB,MATCH(N1302,Sheet2!AA:AA,0)))</f>
        <v>生命强化</v>
      </c>
      <c r="S1302" s="27" t="str">
        <f>IF($E1302=2,INDEX(Sheet2!Q:Q,MATCH($C1302,Sheet2!$A:$A,0)),IF(OR(N1302=3,N1302=8,N1302=13,,N1302=38),INDEX(Sheet2!$AC:$AC,MATCH($N1302,Sheet2!$AA:$AA,0))&amp;O1302,INDEX(Sheet2!$AC:$AC,MATCH($N1302,Sheet2!$AA:$AA,0))&amp;(O1302/10)&amp;"%"))</f>
        <v>觉醒后基础生命上限增加480</v>
      </c>
      <c r="T1302" s="3" t="str">
        <f>INDEX(Sheet6!G:G,MATCH(B1302,Sheet6!A:A,0))</f>
        <v>1210009,8|1430002,2</v>
      </c>
      <c r="U1302" s="3">
        <v>1120001</v>
      </c>
      <c r="V1302" s="3">
        <f>INDEX(Sheet6!H:H,MATCH(B1302,Sheet6!A:A,0))</f>
        <v>18000</v>
      </c>
      <c r="W1302" s="23">
        <v>0</v>
      </c>
      <c r="X1302" s="3" t="s">
        <v>1345</v>
      </c>
      <c r="Y1302" s="23">
        <v>1120001</v>
      </c>
      <c r="Z1302" s="23">
        <v>120000</v>
      </c>
      <c r="AA1302" s="27" t="str">
        <f>IF($E1302=2,INDEX(Sheet2!Q:Q,MATCH($C1302,Sheet2!$A:$A,0)),IF(OR(N1302=3,N1302=8,N1302=13,,N1302=38),INDEX(Sheet2!$AC:$AC,MATCH($N1302,Sheet2!$AA:$AA,0))&amp;O1302,INDEX(Sheet2!$AC:$AC,MATCH($N1302,Sheet2!$AA:$AA,0))&amp;(O1302/10)&amp;"%"))</f>
        <v>觉醒后基础生命上限增加480</v>
      </c>
    </row>
    <row r="1303" spans="1:27">
      <c r="A1303" s="23" t="s">
        <v>53</v>
      </c>
      <c r="B1303" s="23">
        <f t="shared" si="78"/>
        <v>6410</v>
      </c>
      <c r="C1303" s="3">
        <v>64</v>
      </c>
      <c r="D1303" s="3">
        <v>10</v>
      </c>
      <c r="E1303" s="3">
        <f t="shared" si="77"/>
        <v>1</v>
      </c>
      <c r="F1303" s="3">
        <f>IF(AND($D1303=1,$E1303=1),VLOOKUP($C1303,Sheet2!$A:$J,3,0),IF($E1303=2,INDEX(Sheet2!G:G,MATCH($C1303,Sheet2!$A:$A,0)),F1302))</f>
        <v>6401</v>
      </c>
      <c r="G1303" s="3">
        <f>IF(AND($D1303=1,$E1303=1),VLOOKUP($C1303,Sheet2!$A:$J,4,0),IF($E1303=2,INDEX(Sheet2!H:H,MATCH($C1303,Sheet2!$A:$A,0)),G1302))</f>
        <v>6402</v>
      </c>
      <c r="H1303" s="3">
        <f>IF(AND($D1303=1,$E1303=1),VLOOKUP($C1303,Sheet2!$A:$J,5,0),IF($E1303=2,INDEX(Sheet2!I:I,MATCH($C1303,Sheet2!$A:$A,0)),H1302))</f>
        <v>6404</v>
      </c>
      <c r="I1303" s="3">
        <f>IF(AND($D1303=1,$E1303=1),VLOOKUP($C1303,Sheet2!$A:$J,6,0),IF($E1303=2,INDEX(Sheet2!J:J,MATCH($C1303,Sheet2!$A:$A,0)),I1302))</f>
        <v>0</v>
      </c>
      <c r="K1303" s="31">
        <v>0</v>
      </c>
      <c r="L1303" s="31">
        <v>0</v>
      </c>
      <c r="M1303" s="31">
        <v>0</v>
      </c>
      <c r="N1303" s="27">
        <f>VLOOKUP(B1303,Sheet5!$D:$G,3,0)</f>
        <v>3</v>
      </c>
      <c r="O1303" s="27">
        <f>VLOOKUP(B1303,Sheet5!$D:$G,4,0)</f>
        <v>480</v>
      </c>
      <c r="P1303" s="27" t="s">
        <v>56</v>
      </c>
      <c r="Q1303" s="27">
        <f>IFERROR(VLOOKUP(R1303,Sheet2!V:X,3,FALSE),VLOOKUP(B1303,Sheet5!D:H,5,0))</f>
        <v>340020009</v>
      </c>
      <c r="R1303" s="27" t="str">
        <f>IF(E1303=2,INDEX(Sheet2!P:P,MATCH(C1303,Sheet2!A:A,0)),INDEX(Sheet2!AB:AB,MATCH(N1303,Sheet2!AA:AA,0)))</f>
        <v>生命强化</v>
      </c>
      <c r="S1303" s="27" t="str">
        <f>IF($E1303=2,INDEX(Sheet2!Q:Q,MATCH($C1303,Sheet2!$A:$A,0)),IF(OR(N1303=3,N1303=8,N1303=13,,N1303=38),INDEX(Sheet2!$AC:$AC,MATCH($N1303,Sheet2!$AA:$AA,0))&amp;O1303,INDEX(Sheet2!$AC:$AC,MATCH($N1303,Sheet2!$AA:$AA,0))&amp;(O1303/10)&amp;"%"))</f>
        <v>觉醒后基础生命上限增加480</v>
      </c>
      <c r="T1303" s="3" t="str">
        <f>INDEX(Sheet6!G:G,MATCH(B1303,Sheet6!A:A,0))</f>
        <v>1210009,10|1430002,3</v>
      </c>
      <c r="U1303" s="3">
        <v>1120001</v>
      </c>
      <c r="V1303" s="3">
        <f>INDEX(Sheet6!H:H,MATCH(B1303,Sheet6!A:A,0))</f>
        <v>27000</v>
      </c>
      <c r="W1303" s="23">
        <v>0</v>
      </c>
      <c r="X1303" s="3" t="s">
        <v>1346</v>
      </c>
      <c r="Y1303" s="23">
        <v>1120001</v>
      </c>
      <c r="Z1303" s="23">
        <v>180000</v>
      </c>
      <c r="AA1303" s="27" t="str">
        <f>IF($E1303=2,INDEX(Sheet2!Q:Q,MATCH($C1303,Sheet2!$A:$A,0)),IF(OR(N1303=3,N1303=8,N1303=13,,N1303=38),INDEX(Sheet2!$AC:$AC,MATCH($N1303,Sheet2!$AA:$AA,0))&amp;O1303,INDEX(Sheet2!$AC:$AC,MATCH($N1303,Sheet2!$AA:$AA,0))&amp;(O1303/10)&amp;"%"))</f>
        <v>觉醒后基础生命上限增加480</v>
      </c>
    </row>
    <row r="1304" spans="1:27">
      <c r="A1304" s="23" t="s">
        <v>53</v>
      </c>
      <c r="B1304" s="23">
        <f t="shared" si="78"/>
        <v>6411</v>
      </c>
      <c r="C1304" s="3">
        <v>64</v>
      </c>
      <c r="D1304" s="3">
        <v>11</v>
      </c>
      <c r="E1304" s="3">
        <f t="shared" si="77"/>
        <v>1</v>
      </c>
      <c r="F1304" s="3">
        <f>IF(AND($D1304=1,$E1304=1),VLOOKUP($C1304,Sheet2!$A:$J,3,0),IF($E1304=2,INDEX(Sheet2!G:G,MATCH($C1304,Sheet2!$A:$A,0)),F1303))</f>
        <v>6401</v>
      </c>
      <c r="G1304" s="3">
        <f>IF(AND($D1304=1,$E1304=1),VLOOKUP($C1304,Sheet2!$A:$J,4,0),IF($E1304=2,INDEX(Sheet2!H:H,MATCH($C1304,Sheet2!$A:$A,0)),G1303))</f>
        <v>6402</v>
      </c>
      <c r="H1304" s="3">
        <f>IF(AND($D1304=1,$E1304=1),VLOOKUP($C1304,Sheet2!$A:$J,5,0),IF($E1304=2,INDEX(Sheet2!I:I,MATCH($C1304,Sheet2!$A:$A,0)),H1303))</f>
        <v>6404</v>
      </c>
      <c r="I1304" s="3">
        <f>IF(AND($D1304=1,$E1304=1),VLOOKUP($C1304,Sheet2!$A:$J,6,0),IF($E1304=2,INDEX(Sheet2!J:J,MATCH($C1304,Sheet2!$A:$A,0)),I1303))</f>
        <v>0</v>
      </c>
      <c r="K1304" s="31">
        <v>0</v>
      </c>
      <c r="L1304" s="31">
        <v>0</v>
      </c>
      <c r="M1304" s="31">
        <v>0</v>
      </c>
      <c r="N1304" s="27">
        <f>VLOOKUP(B1304,Sheet5!$D:$G,3,0)</f>
        <v>13</v>
      </c>
      <c r="O1304" s="27">
        <f>VLOOKUP(B1304,Sheet5!$D:$G,4,0)</f>
        <v>104</v>
      </c>
      <c r="P1304" s="27" t="s">
        <v>57</v>
      </c>
      <c r="Q1304" s="27">
        <f>IFERROR(VLOOKUP(R1304,Sheet2!V:X,3,FALSE),VLOOKUP(B1304,Sheet5!D:H,5,0))</f>
        <v>340020004</v>
      </c>
      <c r="R1304" s="27" t="str">
        <f>IF(E1304=2,INDEX(Sheet2!P:P,MATCH(C1304,Sheet2!A:A,0)),INDEX(Sheet2!AB:AB,MATCH(N1304,Sheet2!AA:AA,0)))</f>
        <v>防御强化</v>
      </c>
      <c r="S1304" s="27" t="str">
        <f>IF($E1304=2,INDEX(Sheet2!Q:Q,MATCH($C1304,Sheet2!$A:$A,0)),IF(OR(N1304=3,N1304=8,N1304=13,,N1304=38),INDEX(Sheet2!$AC:$AC,MATCH($N1304,Sheet2!$AA:$AA,0))&amp;O1304,INDEX(Sheet2!$AC:$AC,MATCH($N1304,Sheet2!$AA:$AA,0))&amp;(O1304/10)&amp;"%"))</f>
        <v>觉醒后基础防御力增加104</v>
      </c>
      <c r="T1304" s="3" t="str">
        <f>INDEX(Sheet6!G:G,MATCH(B1304,Sheet6!A:A,0))</f>
        <v>1210009,12|1430002,4</v>
      </c>
      <c r="U1304" s="3">
        <v>1120001</v>
      </c>
      <c r="V1304" s="3">
        <f>INDEX(Sheet6!H:H,MATCH(B1304,Sheet6!A:A,0))</f>
        <v>40350</v>
      </c>
      <c r="W1304" s="23">
        <v>0</v>
      </c>
      <c r="X1304" s="3" t="s">
        <v>1347</v>
      </c>
      <c r="Y1304" s="23">
        <v>1120001</v>
      </c>
      <c r="Z1304" s="23">
        <v>269000</v>
      </c>
      <c r="AA1304" s="27" t="str">
        <f>IF($E1304=2,INDEX(Sheet2!Q:Q,MATCH($C1304,Sheet2!$A:$A,0)),IF(OR(N1304=3,N1304=8,N1304=13,,N1304=38),INDEX(Sheet2!$AC:$AC,MATCH($N1304,Sheet2!$AA:$AA,0))&amp;O1304,INDEX(Sheet2!$AC:$AC,MATCH($N1304,Sheet2!$AA:$AA,0))&amp;(O1304/10)&amp;"%"))</f>
        <v>觉醒后基础防御力增加104</v>
      </c>
    </row>
    <row r="1305" spans="1:27">
      <c r="A1305" s="23" t="s">
        <v>53</v>
      </c>
      <c r="B1305" s="23">
        <f t="shared" si="78"/>
        <v>6412</v>
      </c>
      <c r="C1305" s="3">
        <v>64</v>
      </c>
      <c r="D1305" s="3">
        <v>12</v>
      </c>
      <c r="E1305" s="3">
        <f t="shared" si="77"/>
        <v>1</v>
      </c>
      <c r="F1305" s="3">
        <f>IF(AND($D1305=1,$E1305=1),VLOOKUP($C1305,Sheet2!$A:$J,3,0),IF($E1305=2,INDEX(Sheet2!G:G,MATCH($C1305,Sheet2!$A:$A,0)),F1304))</f>
        <v>6401</v>
      </c>
      <c r="G1305" s="3">
        <f>IF(AND($D1305=1,$E1305=1),VLOOKUP($C1305,Sheet2!$A:$J,4,0),IF($E1305=2,INDEX(Sheet2!H:H,MATCH($C1305,Sheet2!$A:$A,0)),G1304))</f>
        <v>6402</v>
      </c>
      <c r="H1305" s="3">
        <f>IF(AND($D1305=1,$E1305=1),VLOOKUP($C1305,Sheet2!$A:$J,5,0),IF($E1305=2,INDEX(Sheet2!I:I,MATCH($C1305,Sheet2!$A:$A,0)),H1304))</f>
        <v>6404</v>
      </c>
      <c r="I1305" s="3">
        <f>IF(AND($D1305=1,$E1305=1),VLOOKUP($C1305,Sheet2!$A:$J,6,0),IF($E1305=2,INDEX(Sheet2!J:J,MATCH($C1305,Sheet2!$A:$A,0)),I1304))</f>
        <v>0</v>
      </c>
      <c r="K1305" s="31">
        <v>0</v>
      </c>
      <c r="L1305" s="31">
        <v>0</v>
      </c>
      <c r="M1305" s="31">
        <v>0</v>
      </c>
      <c r="N1305" s="27">
        <f>VLOOKUP(B1305,Sheet5!$D:$G,3,0)</f>
        <v>3</v>
      </c>
      <c r="O1305" s="27">
        <f>VLOOKUP(B1305,Sheet5!$D:$G,4,0)</f>
        <v>960</v>
      </c>
      <c r="P1305" s="27" t="s">
        <v>58</v>
      </c>
      <c r="Q1305" s="27">
        <f>IFERROR(VLOOKUP(R1305,Sheet2!V:X,3,FALSE),VLOOKUP(B1305,Sheet5!D:H,5,0))</f>
        <v>340020010</v>
      </c>
      <c r="R1305" s="27" t="str">
        <f>IF(E1305=2,INDEX(Sheet2!P:P,MATCH(C1305,Sheet2!A:A,0)),INDEX(Sheet2!AB:AB,MATCH(N1305,Sheet2!AA:AA,0)))</f>
        <v>生命强化</v>
      </c>
      <c r="S1305" s="27" t="str">
        <f>IF($E1305=2,INDEX(Sheet2!Q:Q,MATCH($C1305,Sheet2!$A:$A,0)),IF(OR(N1305=3,N1305=8,N1305=13,,N1305=38),INDEX(Sheet2!$AC:$AC,MATCH($N1305,Sheet2!$AA:$AA,0))&amp;O1305,INDEX(Sheet2!$AC:$AC,MATCH($N1305,Sheet2!$AA:$AA,0))&amp;(O1305/10)&amp;"%"))</f>
        <v>觉醒后基础生命上限增加960</v>
      </c>
      <c r="T1305" s="3" t="str">
        <f>INDEX(Sheet6!G:G,MATCH(B1305,Sheet6!A:A,0))</f>
        <v>1210009,16|1430002,5</v>
      </c>
      <c r="U1305" s="3">
        <v>1120001</v>
      </c>
      <c r="V1305" s="3">
        <f>INDEX(Sheet6!H:H,MATCH(B1305,Sheet6!A:A,0))</f>
        <v>56400</v>
      </c>
      <c r="W1305" s="23">
        <v>0</v>
      </c>
      <c r="X1305" s="3" t="s">
        <v>1348</v>
      </c>
      <c r="Y1305" s="23">
        <v>1120001</v>
      </c>
      <c r="Z1305" s="23">
        <v>376000</v>
      </c>
      <c r="AA1305" s="27" t="str">
        <f>IF($E1305=2,INDEX(Sheet2!Q:Q,MATCH($C1305,Sheet2!$A:$A,0)),IF(OR(N1305=3,N1305=8,N1305=13,,N1305=38),INDEX(Sheet2!$AC:$AC,MATCH($N1305,Sheet2!$AA:$AA,0))&amp;O1305,INDEX(Sheet2!$AC:$AC,MATCH($N1305,Sheet2!$AA:$AA,0))&amp;(O1305/10)&amp;"%"))</f>
        <v>觉醒后基础生命上限增加960</v>
      </c>
    </row>
    <row r="1306" spans="1:27">
      <c r="A1306" s="23" t="s">
        <v>53</v>
      </c>
      <c r="B1306" s="23">
        <f t="shared" si="78"/>
        <v>6413</v>
      </c>
      <c r="C1306" s="3">
        <v>64</v>
      </c>
      <c r="D1306" s="3">
        <v>13</v>
      </c>
      <c r="E1306" s="3">
        <f t="shared" si="77"/>
        <v>1</v>
      </c>
      <c r="F1306" s="3">
        <f>IF(AND($D1306=1,$E1306=1),VLOOKUP($C1306,Sheet2!$A:$J,3,0),IF($E1306=2,INDEX(Sheet2!G:G,MATCH($C1306,Sheet2!$A:$A,0)),F1305))</f>
        <v>6401</v>
      </c>
      <c r="G1306" s="3">
        <f>IF(AND($D1306=1,$E1306=1),VLOOKUP($C1306,Sheet2!$A:$J,4,0),IF($E1306=2,INDEX(Sheet2!H:H,MATCH($C1306,Sheet2!$A:$A,0)),G1305))</f>
        <v>6402</v>
      </c>
      <c r="H1306" s="3">
        <f>IF(AND($D1306=1,$E1306=1),VLOOKUP($C1306,Sheet2!$A:$J,5,0),IF($E1306=2,INDEX(Sheet2!I:I,MATCH($C1306,Sheet2!$A:$A,0)),H1305))</f>
        <v>6404</v>
      </c>
      <c r="I1306" s="3">
        <f>IF(AND($D1306=1,$E1306=1),VLOOKUP($C1306,Sheet2!$A:$J,6,0),IF($E1306=2,INDEX(Sheet2!J:J,MATCH($C1306,Sheet2!$A:$A,0)),I1305))</f>
        <v>0</v>
      </c>
      <c r="K1306" s="31">
        <v>0</v>
      </c>
      <c r="L1306" s="31">
        <v>0</v>
      </c>
      <c r="M1306" s="31">
        <v>0</v>
      </c>
      <c r="N1306" s="27">
        <f>VLOOKUP(B1306,Sheet5!$D:$G,3,0)</f>
        <v>8</v>
      </c>
      <c r="O1306" s="27">
        <f>VLOOKUP(B1306,Sheet5!$D:$G,4,0)</f>
        <v>160</v>
      </c>
      <c r="P1306" s="27" t="s">
        <v>59</v>
      </c>
      <c r="Q1306" s="27">
        <f>IFERROR(VLOOKUP(R1306,Sheet2!V:X,3,FALSE),VLOOKUP(B1306,Sheet5!D:H,5,0))</f>
        <v>340020007</v>
      </c>
      <c r="R1306" s="27" t="str">
        <f>IF(E1306=2,INDEX(Sheet2!P:P,MATCH(C1306,Sheet2!A:A,0)),INDEX(Sheet2!AB:AB,MATCH(N1306,Sheet2!AA:AA,0)))</f>
        <v>攻击强化</v>
      </c>
      <c r="S1306" s="27" t="str">
        <f>IF($E1306=2,INDEX(Sheet2!Q:Q,MATCH($C1306,Sheet2!$A:$A,0)),IF(OR(N1306=3,N1306=8,N1306=13,,N1306=38),INDEX(Sheet2!$AC:$AC,MATCH($N1306,Sheet2!$AA:$AA,0))&amp;O1306,INDEX(Sheet2!$AC:$AC,MATCH($N1306,Sheet2!$AA:$AA,0))&amp;(O1306/10)&amp;"%"))</f>
        <v>觉醒后基础攻击力增加160</v>
      </c>
      <c r="T1306" s="3" t="str">
        <f>INDEX(Sheet6!G:G,MATCH(B1306,Sheet6!A:A,0))</f>
        <v>1210009,18|1430002,6</v>
      </c>
      <c r="U1306" s="3">
        <v>1120001</v>
      </c>
      <c r="V1306" s="3">
        <f>INDEX(Sheet6!H:H,MATCH(B1306,Sheet6!A:A,0))</f>
        <v>77400</v>
      </c>
      <c r="W1306" s="23">
        <v>0</v>
      </c>
      <c r="X1306" s="3" t="s">
        <v>1349</v>
      </c>
      <c r="Y1306" s="23">
        <v>1120001</v>
      </c>
      <c r="Z1306" s="23">
        <v>516000</v>
      </c>
      <c r="AA1306" s="27" t="str">
        <f>IF($E1306=2,INDEX(Sheet2!Q:Q,MATCH($C1306,Sheet2!$A:$A,0)),IF(OR(N1306=3,N1306=8,N1306=13,,N1306=38),INDEX(Sheet2!$AC:$AC,MATCH($N1306,Sheet2!$AA:$AA,0))&amp;O1306,INDEX(Sheet2!$AC:$AC,MATCH($N1306,Sheet2!$AA:$AA,0))&amp;(O1306/10)&amp;"%"))</f>
        <v>觉醒后基础攻击力增加160</v>
      </c>
    </row>
    <row r="1307" spans="1:27">
      <c r="A1307" s="23" t="s">
        <v>53</v>
      </c>
      <c r="B1307" s="23">
        <f t="shared" si="78"/>
        <v>6414</v>
      </c>
      <c r="C1307" s="3">
        <v>64</v>
      </c>
      <c r="D1307" s="3">
        <v>14</v>
      </c>
      <c r="E1307" s="3">
        <f t="shared" si="77"/>
        <v>2</v>
      </c>
      <c r="F1307" s="3">
        <f>IF(AND($D1307=1,$E1307=1),VLOOKUP($C1307,Sheet2!$A:$J,3,0),IF($E1307=2,INDEX(Sheet2!G:G,MATCH($C1307,Sheet2!$A:$A,0)+1),F1306))</f>
        <v>6401</v>
      </c>
      <c r="G1307" s="3">
        <f>IF(AND($D1307=1,$E1307=1),VLOOKUP($C1307,Sheet2!$A:$J,4,0),IF($E1307=2,INDEX(Sheet2!H:H,MATCH($C1307,Sheet2!$A:$A,0)+1),G1306))</f>
        <v>6402</v>
      </c>
      <c r="H1307" s="3">
        <f>IF(AND($D1307=1,$E1307=1),VLOOKUP($C1307,Sheet2!$A:$J,5,0),IF($E1307=2,INDEX(Sheet2!I:I,MATCH($C1307,Sheet2!$A:$A,0)+1),H1306))</f>
        <v>6405</v>
      </c>
      <c r="I1307" s="3">
        <f>IF(AND($D1307=1,$E1307=1),VLOOKUP($C1307,Sheet2!$A:$J,6,0),IF($E1307=2,INDEX(Sheet2!J:J,MATCH($C1307,Sheet2!$A:$A,0)+1),I1306))</f>
        <v>0</v>
      </c>
      <c r="K1307" s="31">
        <v>0</v>
      </c>
      <c r="L1307" s="31">
        <v>0</v>
      </c>
      <c r="M1307" s="31">
        <v>0</v>
      </c>
      <c r="N1307" s="27">
        <f>VLOOKUP(B1307,Sheet5!$D:$G,3,0)</f>
        <v>0</v>
      </c>
      <c r="O1307" s="27">
        <f>VLOOKUP(B1307,Sheet5!$D:$G,4,0)</f>
        <v>0</v>
      </c>
      <c r="P1307" s="27" t="s">
        <v>60</v>
      </c>
      <c r="Q1307" s="27">
        <f>IFERROR(VLOOKUP(R1307,Sheet2!V:X,3,FALSE),VLOOKUP(B1307,Sheet5!D:H,5,0))</f>
        <v>311005903</v>
      </c>
      <c r="R1307" s="27" t="str">
        <f>IF(E1307=2,INDEX(Sheet2!P:P,MATCH(C1307,Sheet2!A:A,0)+1),INDEX(Sheet2!AB:AB,MATCH(N1307,Sheet2!AA:AA,0)))</f>
        <v>装甲护盾（觉醒）</v>
      </c>
      <c r="S1307" s="27" t="s">
        <v>2396</v>
      </c>
      <c r="T1307" s="3" t="str">
        <f>INDEX(Sheet6!G:G,MATCH(B1307,Sheet6!A:A,0))</f>
        <v>1430004,1</v>
      </c>
      <c r="U1307" s="3">
        <v>1120001</v>
      </c>
      <c r="V1307" s="3">
        <f>INDEX(Sheet6!H:H,MATCH(B1307,Sheet6!A:A,0))</f>
        <v>104400</v>
      </c>
      <c r="W1307" s="23">
        <v>0</v>
      </c>
      <c r="X1307" s="3" t="s">
        <v>1350</v>
      </c>
      <c r="Y1307" s="23">
        <v>1120001</v>
      </c>
      <c r="Z1307" s="23">
        <v>696000</v>
      </c>
      <c r="AA1307" s="27" t="str">
        <f>IF($E1307=2,INDEX(Sheet2!Q:Q,MATCH($C1307,Sheet2!$A:$A,0)+1),IF(OR(N1307=3,N1307=8,N1307=13,,N1307=38),INDEX(Sheet2!$AC:$AC,MATCH($N1307,Sheet2!$AA:$AA,0))&amp;O1307,INDEX(Sheet2!$AC:$AC,MATCH($N1307,Sheet2!$AA:$AA,0))&amp;(O1307/10)&amp;"%"))</f>
        <v>为1名友方单位添加护盾并随机驱散一个负面效果，护盾值为装甲大猩猩生命上限的&lt;color=#e56000&gt;12%&lt;/color&gt;但不超过装甲大猩猩攻击力的150%，持续2回合。护盾可抵挡一次控制</v>
      </c>
    </row>
    <row r="1308" spans="1:27">
      <c r="A1308" s="23" t="s">
        <v>53</v>
      </c>
      <c r="B1308" s="23">
        <f t="shared" si="78"/>
        <v>6415</v>
      </c>
      <c r="C1308" s="3">
        <v>64</v>
      </c>
      <c r="D1308" s="3">
        <v>15</v>
      </c>
      <c r="E1308" s="3">
        <f t="shared" si="77"/>
        <v>1</v>
      </c>
      <c r="F1308" s="3">
        <f>IF(AND($D1308=1,$E1308=1),VLOOKUP($C1308,Sheet2!$A:$J,3,0),IF($E1308=2,INDEX(Sheet2!G:G,MATCH($C1308,Sheet2!$A:$A,0)+1),F1307))</f>
        <v>6401</v>
      </c>
      <c r="G1308" s="3">
        <f>IF(AND($D1308=1,$E1308=1),VLOOKUP($C1308,Sheet2!$A:$J,4,0),IF($E1308=2,INDEX(Sheet2!H:H,MATCH($C1308,Sheet2!$A:$A,0)+1),G1307))</f>
        <v>6402</v>
      </c>
      <c r="H1308" s="3">
        <f>IF(AND($D1308=1,$E1308=1),VLOOKUP($C1308,Sheet2!$A:$J,5,0),IF($E1308=2,INDEX(Sheet2!I:I,MATCH($C1308,Sheet2!$A:$A,0)+1),H1307))</f>
        <v>6405</v>
      </c>
      <c r="I1308" s="3">
        <f>IF(AND($D1308=1,$E1308=1),VLOOKUP($C1308,Sheet2!$A:$J,6,0),IF($E1308=2,INDEX(Sheet2!J:J,MATCH($C1308,Sheet2!$A:$A,0)+1),I1307))</f>
        <v>0</v>
      </c>
      <c r="K1308" s="31">
        <v>0</v>
      </c>
      <c r="L1308" s="31">
        <v>0</v>
      </c>
      <c r="M1308" s="31">
        <v>0</v>
      </c>
      <c r="N1308" s="27">
        <f>VLOOKUP(B1308,Sheet5!$D:$G,3,0)</f>
        <v>8</v>
      </c>
      <c r="O1308" s="27">
        <f>VLOOKUP(B1308,Sheet5!$D:$G,4,0)</f>
        <v>80</v>
      </c>
      <c r="P1308" s="27" t="s">
        <v>54</v>
      </c>
      <c r="Q1308" s="27">
        <f>IFERROR(VLOOKUP(R1308,Sheet2!V:X,3,FALSE),VLOOKUP(B1308,Sheet5!D:H,5,0))</f>
        <v>340020006</v>
      </c>
      <c r="R1308" s="27" t="str">
        <f>IF($E1308=2,INDEX(Sheet2!P:P,MATCH($C1308,Sheet2!$A:$A,0)),INDEX(Sheet2!$AB:$AB,MATCH($N1308,Sheet2!$AA:$AA,0)))</f>
        <v>攻击强化</v>
      </c>
      <c r="S1308" s="27" t="str">
        <f>IF($E1308=2,INDEX(Sheet2!Q:Q,MATCH($C1308,Sheet2!$A:$A,0)),IF(OR(N1308=3,N1308=8,N1308=13,,N1308=38),INDEX(Sheet2!$AC:$AC,MATCH($N1308,Sheet2!$AA:$AA,0))&amp;O1308,INDEX(Sheet2!$AC:$AC,MATCH($N1308,Sheet2!$AA:$AA,0))&amp;(O1308/10)&amp;"%"))</f>
        <v>觉醒后基础攻击力增加80</v>
      </c>
      <c r="T1308" s="3" t="str">
        <f>INDEX(Sheet6!G:G,MATCH(B1308,Sheet6!A:A,0))</f>
        <v>1210009,7|1430002,3</v>
      </c>
      <c r="U1308" s="3">
        <v>1120001</v>
      </c>
      <c r="V1308" s="3">
        <f>INDEX(Sheet6!H:H,MATCH(B1308,Sheet6!A:A,0))</f>
        <v>20800</v>
      </c>
      <c r="W1308" s="23">
        <v>0</v>
      </c>
      <c r="X1308" s="3" t="s">
        <v>1344</v>
      </c>
      <c r="Y1308" s="23">
        <v>1120001</v>
      </c>
      <c r="Z1308" s="23">
        <v>104000</v>
      </c>
      <c r="AA1308" s="27" t="str">
        <f>IF($E1308=2,INDEX(Sheet2!Q:Q,MATCH($C1308,Sheet2!$A:$A,0)),IF(OR(N1308=3,N1308=8,N1308=13,,N1308=38),INDEX(Sheet2!$AC:$AC,MATCH($N1308,Sheet2!$AA:$AA,0))&amp;O1308,INDEX(Sheet2!$AC:$AC,MATCH($N1308,Sheet2!$AA:$AA,0))&amp;(O1308/10)&amp;"%"))</f>
        <v>觉醒后基础攻击力增加80</v>
      </c>
    </row>
    <row r="1309" spans="1:27">
      <c r="A1309" s="23" t="s">
        <v>53</v>
      </c>
      <c r="B1309" s="23">
        <f t="shared" si="78"/>
        <v>6416</v>
      </c>
      <c r="C1309" s="3">
        <v>64</v>
      </c>
      <c r="D1309" s="3">
        <v>16</v>
      </c>
      <c r="E1309" s="3">
        <f t="shared" si="77"/>
        <v>1</v>
      </c>
      <c r="F1309" s="3">
        <f>IF(AND($D1309=1,$E1309=1),VLOOKUP($C1309,Sheet2!$A:$J,3,0),IF($E1309=2,INDEX(Sheet2!G:G,MATCH($C1309,Sheet2!$A:$A,0)+1),F1308))</f>
        <v>6401</v>
      </c>
      <c r="G1309" s="3">
        <f>IF(AND($D1309=1,$E1309=1),VLOOKUP($C1309,Sheet2!$A:$J,4,0),IF($E1309=2,INDEX(Sheet2!H:H,MATCH($C1309,Sheet2!$A:$A,0)+1),G1308))</f>
        <v>6402</v>
      </c>
      <c r="H1309" s="3">
        <f>IF(AND($D1309=1,$E1309=1),VLOOKUP($C1309,Sheet2!$A:$J,5,0),IF($E1309=2,INDEX(Sheet2!I:I,MATCH($C1309,Sheet2!$A:$A,0)+1),H1308))</f>
        <v>6405</v>
      </c>
      <c r="I1309" s="3">
        <f>IF(AND($D1309=1,$E1309=1),VLOOKUP($C1309,Sheet2!$A:$J,6,0),IF($E1309=2,INDEX(Sheet2!J:J,MATCH($C1309,Sheet2!$A:$A,0)+1),I1308))</f>
        <v>0</v>
      </c>
      <c r="K1309" s="31">
        <v>0</v>
      </c>
      <c r="L1309" s="31">
        <v>0</v>
      </c>
      <c r="M1309" s="31">
        <v>0</v>
      </c>
      <c r="N1309" s="27">
        <f>VLOOKUP(B1309,Sheet5!$D:$G,3,0)</f>
        <v>3</v>
      </c>
      <c r="O1309" s="27">
        <f>VLOOKUP(B1309,Sheet5!$D:$G,4,0)</f>
        <v>480</v>
      </c>
      <c r="P1309" s="27" t="s">
        <v>55</v>
      </c>
      <c r="Q1309" s="27">
        <f>IFERROR(VLOOKUP(R1309,Sheet2!V:X,3,FALSE),VLOOKUP(B1309,Sheet5!D:H,5,0))</f>
        <v>340020009</v>
      </c>
      <c r="R1309" s="27" t="str">
        <f>IF(E1309=2,INDEX(Sheet2!P:P,MATCH(C1309,Sheet2!A:A,0)),INDEX(Sheet2!AB:AB,MATCH(N1309,Sheet2!AA:AA,0)))</f>
        <v>生命强化</v>
      </c>
      <c r="S1309" s="27" t="str">
        <f>IF($E1309=2,INDEX(Sheet2!Q:Q,MATCH($C1309,Sheet2!$A:$A,0)),IF(OR(N1309=3,N1309=8,N1309=13,,N1309=38),INDEX(Sheet2!$AC:$AC,MATCH($N1309,Sheet2!$AA:$AA,0))&amp;O1309,INDEX(Sheet2!$AC:$AC,MATCH($N1309,Sheet2!$AA:$AA,0))&amp;(O1309/10)&amp;"%"))</f>
        <v>觉醒后基础生命上限增加480</v>
      </c>
      <c r="T1309" s="3" t="str">
        <f>INDEX(Sheet6!G:G,MATCH(B1309,Sheet6!A:A,0))</f>
        <v>1210009,11|1430002,6</v>
      </c>
      <c r="U1309" s="3">
        <v>1120001</v>
      </c>
      <c r="V1309" s="3">
        <f>INDEX(Sheet6!H:H,MATCH(B1309,Sheet6!A:A,0))</f>
        <v>24000</v>
      </c>
      <c r="W1309" s="23">
        <v>0</v>
      </c>
      <c r="X1309" s="3" t="s">
        <v>1345</v>
      </c>
      <c r="Y1309" s="23">
        <v>1120001</v>
      </c>
      <c r="Z1309" s="23">
        <v>120000</v>
      </c>
      <c r="AA1309" s="27" t="str">
        <f>IF($E1309=2,INDEX(Sheet2!Q:Q,MATCH($C1309,Sheet2!$A:$A,0)),IF(OR(N1309=3,N1309=8,N1309=13,,N1309=38),INDEX(Sheet2!$AC:$AC,MATCH($N1309,Sheet2!$AA:$AA,0))&amp;O1309,INDEX(Sheet2!$AC:$AC,MATCH($N1309,Sheet2!$AA:$AA,0))&amp;(O1309/10)&amp;"%"))</f>
        <v>觉醒后基础生命上限增加480</v>
      </c>
    </row>
    <row r="1310" spans="1:27">
      <c r="A1310" s="23" t="s">
        <v>53</v>
      </c>
      <c r="B1310" s="23">
        <f t="shared" si="78"/>
        <v>6417</v>
      </c>
      <c r="C1310" s="3">
        <v>64</v>
      </c>
      <c r="D1310" s="3">
        <v>17</v>
      </c>
      <c r="E1310" s="3">
        <f t="shared" si="77"/>
        <v>1</v>
      </c>
      <c r="F1310" s="3">
        <f>IF(AND($D1310=1,$E1310=1),VLOOKUP($C1310,Sheet2!$A:$J,3,0),IF($E1310=2,INDEX(Sheet2!G:G,MATCH($C1310,Sheet2!$A:$A,0)+1),F1309))</f>
        <v>6401</v>
      </c>
      <c r="G1310" s="3">
        <f>IF(AND($D1310=1,$E1310=1),VLOOKUP($C1310,Sheet2!$A:$J,4,0),IF($E1310=2,INDEX(Sheet2!H:H,MATCH($C1310,Sheet2!$A:$A,0)+1),G1309))</f>
        <v>6402</v>
      </c>
      <c r="H1310" s="3">
        <f>IF(AND($D1310=1,$E1310=1),VLOOKUP($C1310,Sheet2!$A:$J,5,0),IF($E1310=2,INDEX(Sheet2!I:I,MATCH($C1310,Sheet2!$A:$A,0)+1),H1309))</f>
        <v>6405</v>
      </c>
      <c r="I1310" s="3">
        <f>IF(AND($D1310=1,$E1310=1),VLOOKUP($C1310,Sheet2!$A:$J,6,0),IF($E1310=2,INDEX(Sheet2!J:J,MATCH($C1310,Sheet2!$A:$A,0)+1),I1309))</f>
        <v>0</v>
      </c>
      <c r="K1310" s="31">
        <v>0</v>
      </c>
      <c r="L1310" s="31">
        <v>0</v>
      </c>
      <c r="M1310" s="31">
        <v>0</v>
      </c>
      <c r="N1310" s="27">
        <f>VLOOKUP(B1310,Sheet5!$D:$G,3,0)</f>
        <v>3</v>
      </c>
      <c r="O1310" s="27">
        <f>VLOOKUP(B1310,Sheet5!$D:$G,4,0)</f>
        <v>480</v>
      </c>
      <c r="P1310" s="27" t="s">
        <v>56</v>
      </c>
      <c r="Q1310" s="27">
        <f>IFERROR(VLOOKUP(R1310,Sheet2!V:X,3,FALSE),VLOOKUP(B1310,Sheet5!D:H,5,0))</f>
        <v>340020009</v>
      </c>
      <c r="R1310" s="27" t="str">
        <f>IF(E1310=2,INDEX(Sheet2!P:P,MATCH(C1310,Sheet2!A:A,0)),INDEX(Sheet2!AB:AB,MATCH(N1310,Sheet2!AA:AA,0)))</f>
        <v>生命强化</v>
      </c>
      <c r="S1310" s="27" t="str">
        <f>IF($E1310=2,INDEX(Sheet2!Q:Q,MATCH($C1310,Sheet2!$A:$A,0)),IF(OR(N1310=3,N1310=8,N1310=13,,N1310=38),INDEX(Sheet2!$AC:$AC,MATCH($N1310,Sheet2!$AA:$AA,0))&amp;O1310,INDEX(Sheet2!$AC:$AC,MATCH($N1310,Sheet2!$AA:$AA,0))&amp;(O1310/10)&amp;"%"))</f>
        <v>觉醒后基础生命上限增加480</v>
      </c>
      <c r="T1310" s="3" t="str">
        <f>INDEX(Sheet6!G:G,MATCH(B1310,Sheet6!A:A,0))</f>
        <v>1210009,13|1430002,9</v>
      </c>
      <c r="U1310" s="3">
        <v>1120001</v>
      </c>
      <c r="V1310" s="3">
        <f>INDEX(Sheet6!H:H,MATCH(B1310,Sheet6!A:A,0))</f>
        <v>36000</v>
      </c>
      <c r="W1310" s="23">
        <v>0</v>
      </c>
      <c r="X1310" s="3" t="s">
        <v>1346</v>
      </c>
      <c r="Y1310" s="23">
        <v>1120001</v>
      </c>
      <c r="Z1310" s="23">
        <v>180000</v>
      </c>
      <c r="AA1310" s="27" t="str">
        <f>IF($E1310=2,INDEX(Sheet2!Q:Q,MATCH($C1310,Sheet2!$A:$A,0)),IF(OR(N1310=3,N1310=8,N1310=13,,N1310=38),INDEX(Sheet2!$AC:$AC,MATCH($N1310,Sheet2!$AA:$AA,0))&amp;O1310,INDEX(Sheet2!$AC:$AC,MATCH($N1310,Sheet2!$AA:$AA,0))&amp;(O1310/10)&amp;"%"))</f>
        <v>觉醒后基础生命上限增加480</v>
      </c>
    </row>
    <row r="1311" spans="1:27">
      <c r="A1311" s="23" t="s">
        <v>53</v>
      </c>
      <c r="B1311" s="23">
        <f t="shared" si="78"/>
        <v>6418</v>
      </c>
      <c r="C1311" s="3">
        <v>64</v>
      </c>
      <c r="D1311" s="3">
        <v>18</v>
      </c>
      <c r="E1311" s="3">
        <f t="shared" si="77"/>
        <v>1</v>
      </c>
      <c r="F1311" s="3">
        <f>IF(AND($D1311=1,$E1311=1),VLOOKUP($C1311,Sheet2!$A:$J,3,0),IF($E1311=2,INDEX(Sheet2!G:G,MATCH($C1311,Sheet2!$A:$A,0)+1),F1310))</f>
        <v>6401</v>
      </c>
      <c r="G1311" s="3">
        <f>IF(AND($D1311=1,$E1311=1),VLOOKUP($C1311,Sheet2!$A:$J,4,0),IF($E1311=2,INDEX(Sheet2!H:H,MATCH($C1311,Sheet2!$A:$A,0)+1),G1310))</f>
        <v>6402</v>
      </c>
      <c r="H1311" s="3">
        <f>IF(AND($D1311=1,$E1311=1),VLOOKUP($C1311,Sheet2!$A:$J,5,0),IF($E1311=2,INDEX(Sheet2!I:I,MATCH($C1311,Sheet2!$A:$A,0)+1),H1310))</f>
        <v>6405</v>
      </c>
      <c r="I1311" s="3">
        <f>IF(AND($D1311=1,$E1311=1),VLOOKUP($C1311,Sheet2!$A:$J,6,0),IF($E1311=2,INDEX(Sheet2!J:J,MATCH($C1311,Sheet2!$A:$A,0)+1),I1310))</f>
        <v>0</v>
      </c>
      <c r="K1311" s="31">
        <v>0</v>
      </c>
      <c r="L1311" s="31">
        <v>0</v>
      </c>
      <c r="M1311" s="31">
        <v>0</v>
      </c>
      <c r="N1311" s="27">
        <f>VLOOKUP(B1311,Sheet5!$D:$G,3,0)</f>
        <v>13</v>
      </c>
      <c r="O1311" s="27">
        <f>VLOOKUP(B1311,Sheet5!$D:$G,4,0)</f>
        <v>104</v>
      </c>
      <c r="P1311" s="27" t="s">
        <v>57</v>
      </c>
      <c r="Q1311" s="27">
        <f>IFERROR(VLOOKUP(R1311,Sheet2!V:X,3,FALSE),VLOOKUP(B1311,Sheet5!D:H,5,0))</f>
        <v>340020004</v>
      </c>
      <c r="R1311" s="27" t="str">
        <f>IF(E1311=2,INDEX(Sheet2!P:P,MATCH(C1311,Sheet2!A:A,0)),INDEX(Sheet2!AB:AB,MATCH(N1311,Sheet2!AA:AA,0)))</f>
        <v>防御强化</v>
      </c>
      <c r="S1311" s="27" t="str">
        <f>IF($E1311=2,INDEX(Sheet2!Q:Q,MATCH($C1311,Sheet2!$A:$A,0)),IF(OR(N1311=3,N1311=8,N1311=13,,N1311=38),INDEX(Sheet2!$AC:$AC,MATCH($N1311,Sheet2!$AA:$AA,0))&amp;O1311,INDEX(Sheet2!$AC:$AC,MATCH($N1311,Sheet2!$AA:$AA,0))&amp;(O1311/10)&amp;"%"))</f>
        <v>觉醒后基础防御力增加104</v>
      </c>
      <c r="T1311" s="3" t="str">
        <f>INDEX(Sheet6!G:G,MATCH(B1311,Sheet6!A:A,0))</f>
        <v>1210009,16|1430002,12</v>
      </c>
      <c r="U1311" s="3">
        <v>1120001</v>
      </c>
      <c r="V1311" s="3">
        <f>INDEX(Sheet6!H:H,MATCH(B1311,Sheet6!A:A,0))</f>
        <v>53800</v>
      </c>
      <c r="W1311" s="23">
        <v>0</v>
      </c>
      <c r="X1311" s="3" t="s">
        <v>1347</v>
      </c>
      <c r="Y1311" s="23">
        <v>1120001</v>
      </c>
      <c r="Z1311" s="23">
        <v>269000</v>
      </c>
      <c r="AA1311" s="27" t="str">
        <f>IF($E1311=2,INDEX(Sheet2!Q:Q,MATCH($C1311,Sheet2!$A:$A,0)),IF(OR(N1311=3,N1311=8,N1311=13,,N1311=38),INDEX(Sheet2!$AC:$AC,MATCH($N1311,Sheet2!$AA:$AA,0))&amp;O1311,INDEX(Sheet2!$AC:$AC,MATCH($N1311,Sheet2!$AA:$AA,0))&amp;(O1311/10)&amp;"%"))</f>
        <v>觉醒后基础防御力增加104</v>
      </c>
    </row>
    <row r="1312" spans="1:27">
      <c r="A1312" s="23" t="s">
        <v>53</v>
      </c>
      <c r="B1312" s="23">
        <f t="shared" si="78"/>
        <v>6419</v>
      </c>
      <c r="C1312" s="3">
        <v>64</v>
      </c>
      <c r="D1312" s="3">
        <v>19</v>
      </c>
      <c r="E1312" s="3">
        <f t="shared" si="77"/>
        <v>1</v>
      </c>
      <c r="F1312" s="3">
        <f>IF(AND($D1312=1,$E1312=1),VLOOKUP($C1312,Sheet2!$A:$J,3,0),IF($E1312=2,INDEX(Sheet2!G:G,MATCH($C1312,Sheet2!$A:$A,0)+1),F1311))</f>
        <v>6401</v>
      </c>
      <c r="G1312" s="3">
        <f>IF(AND($D1312=1,$E1312=1),VLOOKUP($C1312,Sheet2!$A:$J,4,0),IF($E1312=2,INDEX(Sheet2!H:H,MATCH($C1312,Sheet2!$A:$A,0)+1),G1311))</f>
        <v>6402</v>
      </c>
      <c r="H1312" s="3">
        <f>IF(AND($D1312=1,$E1312=1),VLOOKUP($C1312,Sheet2!$A:$J,5,0),IF($E1312=2,INDEX(Sheet2!I:I,MATCH($C1312,Sheet2!$A:$A,0)+1),H1311))</f>
        <v>6405</v>
      </c>
      <c r="I1312" s="3">
        <f>IF(AND($D1312=1,$E1312=1),VLOOKUP($C1312,Sheet2!$A:$J,6,0),IF($E1312=2,INDEX(Sheet2!J:J,MATCH($C1312,Sheet2!$A:$A,0)+1),I1311))</f>
        <v>0</v>
      </c>
      <c r="K1312" s="31">
        <v>0</v>
      </c>
      <c r="L1312" s="31">
        <v>0</v>
      </c>
      <c r="M1312" s="31">
        <v>0</v>
      </c>
      <c r="N1312" s="27">
        <f>VLOOKUP(B1312,Sheet5!$D:$G,3,0)</f>
        <v>3</v>
      </c>
      <c r="O1312" s="27">
        <f>VLOOKUP(B1312,Sheet5!$D:$G,4,0)</f>
        <v>960</v>
      </c>
      <c r="P1312" s="27" t="s">
        <v>58</v>
      </c>
      <c r="Q1312" s="27">
        <f>IFERROR(VLOOKUP(R1312,Sheet2!V:X,3,FALSE),VLOOKUP(B1312,Sheet5!D:H,5,0))</f>
        <v>340020010</v>
      </c>
      <c r="R1312" s="27" t="str">
        <f>IF(E1312=2,INDEX(Sheet2!P:P,MATCH(C1312,Sheet2!A:A,0)),INDEX(Sheet2!AB:AB,MATCH(N1312,Sheet2!AA:AA,0)))</f>
        <v>生命强化</v>
      </c>
      <c r="S1312" s="27" t="str">
        <f>IF($E1312=2,INDEX(Sheet2!Q:Q,MATCH($C1312,Sheet2!$A:$A,0)),IF(OR(N1312=3,N1312=8,N1312=13,,N1312=38),INDEX(Sheet2!$AC:$AC,MATCH($N1312,Sheet2!$AA:$AA,0))&amp;O1312,INDEX(Sheet2!$AC:$AC,MATCH($N1312,Sheet2!$AA:$AA,0))&amp;(O1312/10)&amp;"%"))</f>
        <v>觉醒后基础生命上限增加960</v>
      </c>
      <c r="T1312" s="3" t="str">
        <f>INDEX(Sheet6!G:G,MATCH(B1312,Sheet6!A:A,0))</f>
        <v>1210009,21|1430002,15</v>
      </c>
      <c r="U1312" s="3">
        <v>1120001</v>
      </c>
      <c r="V1312" s="3">
        <f>INDEX(Sheet6!H:H,MATCH(B1312,Sheet6!A:A,0))</f>
        <v>75200</v>
      </c>
      <c r="W1312" s="23">
        <v>0</v>
      </c>
      <c r="X1312" s="3" t="s">
        <v>1348</v>
      </c>
      <c r="Y1312" s="23">
        <v>1120001</v>
      </c>
      <c r="Z1312" s="23">
        <v>376000</v>
      </c>
      <c r="AA1312" s="27" t="str">
        <f>IF($E1312=2,INDEX(Sheet2!Q:Q,MATCH($C1312,Sheet2!$A:$A,0)),IF(OR(N1312=3,N1312=8,N1312=13,,N1312=38),INDEX(Sheet2!$AC:$AC,MATCH($N1312,Sheet2!$AA:$AA,0))&amp;O1312,INDEX(Sheet2!$AC:$AC,MATCH($N1312,Sheet2!$AA:$AA,0))&amp;(O1312/10)&amp;"%"))</f>
        <v>觉醒后基础生命上限增加960</v>
      </c>
    </row>
    <row r="1313" spans="1:27">
      <c r="A1313" s="23" t="s">
        <v>53</v>
      </c>
      <c r="B1313" s="23">
        <f t="shared" si="78"/>
        <v>6420</v>
      </c>
      <c r="C1313" s="3">
        <v>64</v>
      </c>
      <c r="D1313" s="3">
        <v>20</v>
      </c>
      <c r="E1313" s="3">
        <f t="shared" si="77"/>
        <v>1</v>
      </c>
      <c r="F1313" s="3">
        <f>IF(AND($D1313=1,$E1313=1),VLOOKUP($C1313,Sheet2!$A:$J,3,0),IF($E1313=2,INDEX(Sheet2!G:G,MATCH($C1313,Sheet2!$A:$A,0)+1),F1312))</f>
        <v>6401</v>
      </c>
      <c r="G1313" s="3">
        <f>IF(AND($D1313=1,$E1313=1),VLOOKUP($C1313,Sheet2!$A:$J,4,0),IF($E1313=2,INDEX(Sheet2!H:H,MATCH($C1313,Sheet2!$A:$A,0)+1),G1312))</f>
        <v>6402</v>
      </c>
      <c r="H1313" s="3">
        <f>IF(AND($D1313=1,$E1313=1),VLOOKUP($C1313,Sheet2!$A:$J,5,0),IF($E1313=2,INDEX(Sheet2!I:I,MATCH($C1313,Sheet2!$A:$A,0)+1),H1312))</f>
        <v>6405</v>
      </c>
      <c r="I1313" s="3">
        <f>IF(AND($D1313=1,$E1313=1),VLOOKUP($C1313,Sheet2!$A:$J,6,0),IF($E1313=2,INDEX(Sheet2!J:J,MATCH($C1313,Sheet2!$A:$A,0)+1),I1312))</f>
        <v>0</v>
      </c>
      <c r="K1313" s="31">
        <v>0</v>
      </c>
      <c r="L1313" s="31">
        <v>0</v>
      </c>
      <c r="M1313" s="31">
        <v>0</v>
      </c>
      <c r="N1313" s="27">
        <f>VLOOKUP(B1313,Sheet5!$D:$G,3,0)</f>
        <v>8</v>
      </c>
      <c r="O1313" s="27">
        <f>VLOOKUP(B1313,Sheet5!$D:$G,4,0)</f>
        <v>160</v>
      </c>
      <c r="P1313" s="27" t="s">
        <v>59</v>
      </c>
      <c r="Q1313" s="27">
        <f>IFERROR(VLOOKUP(R1313,Sheet2!V:X,3,FALSE),VLOOKUP(B1313,Sheet5!D:H,5,0))</f>
        <v>340020007</v>
      </c>
      <c r="R1313" s="27" t="str">
        <f>IF(E1313=2,INDEX(Sheet2!P:P,MATCH(C1313,Sheet2!A:A,0)),INDEX(Sheet2!AB:AB,MATCH(N1313,Sheet2!AA:AA,0)))</f>
        <v>攻击强化</v>
      </c>
      <c r="S1313" s="27" t="str">
        <f>IF($E1313=2,INDEX(Sheet2!Q:Q,MATCH($C1313,Sheet2!$A:$A,0)),IF(OR(N1313=3,N1313=8,N1313=13,,N1313=38),INDEX(Sheet2!$AC:$AC,MATCH($N1313,Sheet2!$AA:$AA,0))&amp;O1313,INDEX(Sheet2!$AC:$AC,MATCH($N1313,Sheet2!$AA:$AA,0))&amp;(O1313/10)&amp;"%"))</f>
        <v>觉醒后基础攻击力增加160</v>
      </c>
      <c r="T1313" s="3" t="str">
        <f>INDEX(Sheet6!G:G,MATCH(B1313,Sheet6!A:A,0))</f>
        <v>1210009,24|1430002,18</v>
      </c>
      <c r="U1313" s="3">
        <v>1120001</v>
      </c>
      <c r="V1313" s="3">
        <f>INDEX(Sheet6!H:H,MATCH(B1313,Sheet6!A:A,0))</f>
        <v>103200</v>
      </c>
      <c r="W1313" s="23">
        <v>0</v>
      </c>
      <c r="X1313" s="3" t="s">
        <v>1349</v>
      </c>
      <c r="Y1313" s="23">
        <v>1120001</v>
      </c>
      <c r="Z1313" s="23">
        <v>516000</v>
      </c>
      <c r="AA1313" s="27" t="str">
        <f>IF($E1313=2,INDEX(Sheet2!Q:Q,MATCH($C1313,Sheet2!$A:$A,0)),IF(OR(N1313=3,N1313=8,N1313=13,,N1313=38),INDEX(Sheet2!$AC:$AC,MATCH($N1313,Sheet2!$AA:$AA,0))&amp;O1313,INDEX(Sheet2!$AC:$AC,MATCH($N1313,Sheet2!$AA:$AA,0))&amp;(O1313/10)&amp;"%"))</f>
        <v>觉醒后基础攻击力增加160</v>
      </c>
    </row>
    <row r="1314" spans="1:27">
      <c r="A1314" s="23" t="s">
        <v>53</v>
      </c>
      <c r="B1314" s="23">
        <f t="shared" si="78"/>
        <v>6421</v>
      </c>
      <c r="C1314" s="3">
        <v>64</v>
      </c>
      <c r="D1314" s="3">
        <v>21</v>
      </c>
      <c r="E1314" s="3">
        <f t="shared" si="77"/>
        <v>2</v>
      </c>
      <c r="F1314" s="3">
        <f>IF(AND($D1314=1,$E1314=1),VLOOKUP($C1314,Sheet2!$A:$J,3,0),IF($E1314=2,INDEX(Sheet2!G:G,MATCH($C1314,Sheet2!$A:$A,0)+2),F1313))</f>
        <v>6401</v>
      </c>
      <c r="G1314" s="3">
        <f>IF(AND($D1314=1,$E1314=1),VLOOKUP($C1314,Sheet2!$A:$J,4,0),IF($E1314=2,INDEX(Sheet2!H:H,MATCH($C1314,Sheet2!$A:$A,0)+2),G1313))</f>
        <v>6402</v>
      </c>
      <c r="H1314" s="3">
        <f>IF(AND($D1314=1,$E1314=1),VLOOKUP($C1314,Sheet2!$A:$J,5,0),IF($E1314=2,INDEX(Sheet2!I:I,MATCH($C1314,Sheet2!$A:$A,0)+2),H1313))</f>
        <v>6406</v>
      </c>
      <c r="I1314" s="3">
        <f>IF(AND($D1314=1,$E1314=1),VLOOKUP($C1314,Sheet2!$A:$J,6,0),IF($E1314=2,INDEX(Sheet2!J:J,MATCH($C1314,Sheet2!$A:$A,0)+2),I1313))</f>
        <v>0</v>
      </c>
      <c r="K1314" s="31">
        <v>0</v>
      </c>
      <c r="L1314" s="31">
        <v>0</v>
      </c>
      <c r="M1314" s="31">
        <v>0</v>
      </c>
      <c r="N1314" s="27">
        <f>VLOOKUP(B1314,Sheet5!$D:$G,3,0)</f>
        <v>0</v>
      </c>
      <c r="O1314" s="27">
        <f>VLOOKUP(B1314,Sheet5!$D:$G,4,0)</f>
        <v>0</v>
      </c>
      <c r="P1314" s="27" t="s">
        <v>60</v>
      </c>
      <c r="Q1314" s="27">
        <f>IFERROR(VLOOKUP(R1314,Sheet2!V:X,3,FALSE),VLOOKUP(B1314,Sheet5!D:H,5,0))</f>
        <v>311005903</v>
      </c>
      <c r="R1314" s="27" t="str">
        <f>IF(E1314=2,INDEX(Sheet2!P:P,MATCH(C1314,Sheet2!A:A,0)+2),INDEX(Sheet2!AB:AB,MATCH(N1314,Sheet2!AA:AA,0)))</f>
        <v>装甲护盾（觉醒）</v>
      </c>
      <c r="S1314" s="27" t="s">
        <v>2397</v>
      </c>
      <c r="T1314" s="3" t="str">
        <f>INDEX(Sheet6!G:G,MATCH(B1314,Sheet6!A:A,0))</f>
        <v>1430004,3</v>
      </c>
      <c r="U1314" s="3">
        <v>1120001</v>
      </c>
      <c r="V1314" s="3">
        <f>INDEX(Sheet6!H:H,MATCH(B1314,Sheet6!A:A,0))</f>
        <v>139200</v>
      </c>
      <c r="W1314" s="23">
        <v>0</v>
      </c>
      <c r="X1314" s="3" t="s">
        <v>1350</v>
      </c>
      <c r="Y1314" s="23">
        <v>1120001</v>
      </c>
      <c r="Z1314" s="23">
        <v>696000</v>
      </c>
      <c r="AA1314" s="27" t="str">
        <f>IF($E1314=2,INDEX(Sheet2!Q:Q,MATCH($C1314,Sheet2!$A:$A,0)+2),IF(OR(N1314=3,N1314=8,N1314=13,,N1314=38),INDEX(Sheet2!$AC:$AC,MATCH($N1314,Sheet2!$AA:$AA,0))&amp;O1314,INDEX(Sheet2!$AC:$AC,MATCH($N1314,Sheet2!$AA:$AA,0))&amp;(O1314/10)&amp;"%"))</f>
        <v>为1名友方单位添加护盾并随机驱散一个负面效果，护盾值为装甲大猩猩生命上限的&lt;color=#e56000&gt;12%&lt;/color&gt;但不超过装甲大猩猩攻击力的160%，持续2回合。护盾可抵挡一次控制</v>
      </c>
    </row>
    <row r="1315" spans="1:27">
      <c r="A1315" s="23" t="s">
        <v>53</v>
      </c>
      <c r="B1315" s="23">
        <f t="shared" si="78"/>
        <v>6422</v>
      </c>
      <c r="C1315" s="3">
        <v>64</v>
      </c>
      <c r="D1315" s="3">
        <v>22</v>
      </c>
      <c r="E1315" s="3">
        <f t="shared" si="77"/>
        <v>1</v>
      </c>
      <c r="F1315" s="3">
        <f>IF(AND($D1315=1,$E1315=1),VLOOKUP($C1315,Sheet2!$A:$J,3,0),IF($E1315=2,INDEX(Sheet2!G:G,MATCH($C1315,Sheet2!$A:$A,0)+2),F1314))</f>
        <v>6401</v>
      </c>
      <c r="G1315" s="3">
        <f>IF(AND($D1315=1,$E1315=1),VLOOKUP($C1315,Sheet2!$A:$J,4,0),IF($E1315=2,INDEX(Sheet2!H:H,MATCH($C1315,Sheet2!$A:$A,0)+2),G1314))</f>
        <v>6402</v>
      </c>
      <c r="H1315" s="3">
        <f>IF(AND($D1315=1,$E1315=1),VLOOKUP($C1315,Sheet2!$A:$J,5,0),IF($E1315=2,INDEX(Sheet2!I:I,MATCH($C1315,Sheet2!$A:$A,0)+2),H1314))</f>
        <v>6406</v>
      </c>
      <c r="I1315" s="3">
        <f>IF(AND($D1315=1,$E1315=1),VLOOKUP($C1315,Sheet2!$A:$J,6,0),IF($E1315=2,INDEX(Sheet2!J:J,MATCH($C1315,Sheet2!$A:$A,0)+2),I1314))</f>
        <v>0</v>
      </c>
      <c r="K1315" s="31">
        <v>0</v>
      </c>
      <c r="L1315" s="31">
        <v>0</v>
      </c>
      <c r="M1315" s="31">
        <v>0</v>
      </c>
      <c r="N1315" s="27">
        <f>VLOOKUP(B1315,Sheet5!$D:$G,3,0)</f>
        <v>8</v>
      </c>
      <c r="O1315" s="27">
        <f>VLOOKUP(B1315,Sheet5!$D:$G,4,0)</f>
        <v>80</v>
      </c>
      <c r="P1315" s="27" t="s">
        <v>54</v>
      </c>
      <c r="Q1315" s="27">
        <f>IFERROR(VLOOKUP(R1315,Sheet2!V:X,3,FALSE),VLOOKUP(B1315,Sheet5!D:H,5,0))</f>
        <v>340020006</v>
      </c>
      <c r="R1315" s="27" t="str">
        <f>IF($E1315=2,INDEX(Sheet2!P:P,MATCH($C1315,Sheet2!$A:$A,0)),INDEX(Sheet2!$AB:$AB,MATCH($N1315,Sheet2!$AA:$AA,0)))</f>
        <v>攻击强化</v>
      </c>
      <c r="S1315" s="27" t="str">
        <f>IF($E1315=2,INDEX(Sheet2!Q:Q,MATCH($C1315,Sheet2!$A:$A,0)),IF(OR(N1315=3,N1315=8,N1315=13,,N1315=38),INDEX(Sheet2!$AC:$AC,MATCH($N1315,Sheet2!$AA:$AA,0))&amp;O1315,INDEX(Sheet2!$AC:$AC,MATCH($N1315,Sheet2!$AA:$AA,0))&amp;(O1315/10)&amp;"%"))</f>
        <v>觉醒后基础攻击力增加80</v>
      </c>
      <c r="T1315" s="3" t="str">
        <f>INDEX(Sheet6!G:G,MATCH(B1315,Sheet6!A:A,0))</f>
        <v>1210009,9|1430002,9</v>
      </c>
      <c r="U1315" s="3">
        <v>1120001</v>
      </c>
      <c r="V1315" s="3">
        <f>INDEX(Sheet6!H:H,MATCH(B1315,Sheet6!A:A,0))</f>
        <v>26000</v>
      </c>
      <c r="W1315" s="23">
        <v>0</v>
      </c>
      <c r="X1315" s="3" t="s">
        <v>1344</v>
      </c>
      <c r="Y1315" s="23">
        <v>1120001</v>
      </c>
      <c r="Z1315" s="23">
        <v>104000</v>
      </c>
      <c r="AA1315" s="27" t="str">
        <f>IF($E1315=2,INDEX(Sheet2!Q:Q,MATCH($C1315,Sheet2!$A:$A,0)),IF(OR(N1315=3,N1315=8,N1315=13,,N1315=38),INDEX(Sheet2!$AC:$AC,MATCH($N1315,Sheet2!$AA:$AA,0))&amp;O1315,INDEX(Sheet2!$AC:$AC,MATCH($N1315,Sheet2!$AA:$AA,0))&amp;(O1315/10)&amp;"%"))</f>
        <v>觉醒后基础攻击力增加80</v>
      </c>
    </row>
    <row r="1316" spans="1:27">
      <c r="A1316" s="23" t="s">
        <v>53</v>
      </c>
      <c r="B1316" s="23">
        <f t="shared" si="78"/>
        <v>6423</v>
      </c>
      <c r="C1316" s="3">
        <v>64</v>
      </c>
      <c r="D1316" s="3">
        <v>23</v>
      </c>
      <c r="E1316" s="3">
        <f t="shared" si="77"/>
        <v>1</v>
      </c>
      <c r="F1316" s="3">
        <f>IF(AND($D1316=1,$E1316=1),VLOOKUP($C1316,Sheet2!$A:$J,3,0),IF($E1316=2,INDEX(Sheet2!G:G,MATCH($C1316,Sheet2!$A:$A,0)+2),F1315))</f>
        <v>6401</v>
      </c>
      <c r="G1316" s="3">
        <f>IF(AND($D1316=1,$E1316=1),VLOOKUP($C1316,Sheet2!$A:$J,4,0),IF($E1316=2,INDEX(Sheet2!H:H,MATCH($C1316,Sheet2!$A:$A,0)+2),G1315))</f>
        <v>6402</v>
      </c>
      <c r="H1316" s="3">
        <f>IF(AND($D1316=1,$E1316=1),VLOOKUP($C1316,Sheet2!$A:$J,5,0),IF($E1316=2,INDEX(Sheet2!I:I,MATCH($C1316,Sheet2!$A:$A,0)+2),H1315))</f>
        <v>6406</v>
      </c>
      <c r="I1316" s="3">
        <f>IF(AND($D1316=1,$E1316=1),VLOOKUP($C1316,Sheet2!$A:$J,6,0),IF($E1316=2,INDEX(Sheet2!J:J,MATCH($C1316,Sheet2!$A:$A,0)+2),I1315))</f>
        <v>0</v>
      </c>
      <c r="K1316" s="31">
        <v>0</v>
      </c>
      <c r="L1316" s="31">
        <v>0</v>
      </c>
      <c r="M1316" s="31">
        <v>0</v>
      </c>
      <c r="N1316" s="27">
        <f>VLOOKUP(B1316,Sheet5!$D:$G,3,0)</f>
        <v>3</v>
      </c>
      <c r="O1316" s="27">
        <f>VLOOKUP(B1316,Sheet5!$D:$G,4,0)</f>
        <v>480</v>
      </c>
      <c r="P1316" s="27" t="s">
        <v>55</v>
      </c>
      <c r="Q1316" s="27">
        <f>IFERROR(VLOOKUP(R1316,Sheet2!V:X,3,FALSE),VLOOKUP(B1316,Sheet5!D:H,5,0))</f>
        <v>340020009</v>
      </c>
      <c r="R1316" s="27" t="str">
        <f>IF(E1316=2,INDEX(Sheet2!P:P,MATCH(C1316,Sheet2!A:A,0)),INDEX(Sheet2!AB:AB,MATCH(N1316,Sheet2!AA:AA,0)))</f>
        <v>生命强化</v>
      </c>
      <c r="S1316" s="27" t="str">
        <f>IF($E1316=2,INDEX(Sheet2!Q:Q,MATCH($C1316,Sheet2!$A:$A,0)),IF(OR(N1316=3,N1316=8,N1316=13,,N1316=38),INDEX(Sheet2!$AC:$AC,MATCH($N1316,Sheet2!$AA:$AA,0))&amp;O1316,INDEX(Sheet2!$AC:$AC,MATCH($N1316,Sheet2!$AA:$AA,0))&amp;(O1316/10)&amp;"%"))</f>
        <v>觉醒后基础生命上限增加480</v>
      </c>
      <c r="T1316" s="3" t="str">
        <f>INDEX(Sheet6!G:G,MATCH(B1316,Sheet6!A:A,0))</f>
        <v>1210009,13|1430002,18</v>
      </c>
      <c r="U1316" s="3">
        <v>1120001</v>
      </c>
      <c r="V1316" s="3">
        <f>INDEX(Sheet6!H:H,MATCH(B1316,Sheet6!A:A,0))</f>
        <v>30000</v>
      </c>
      <c r="W1316" s="23">
        <v>0</v>
      </c>
      <c r="X1316" s="3" t="s">
        <v>1345</v>
      </c>
      <c r="Y1316" s="23">
        <v>1120001</v>
      </c>
      <c r="Z1316" s="23">
        <v>120000</v>
      </c>
      <c r="AA1316" s="27" t="str">
        <f>IF($E1316=2,INDEX(Sheet2!Q:Q,MATCH($C1316,Sheet2!$A:$A,0)),IF(OR(N1316=3,N1316=8,N1316=13,,N1316=38),INDEX(Sheet2!$AC:$AC,MATCH($N1316,Sheet2!$AA:$AA,0))&amp;O1316,INDEX(Sheet2!$AC:$AC,MATCH($N1316,Sheet2!$AA:$AA,0))&amp;(O1316/10)&amp;"%"))</f>
        <v>觉醒后基础生命上限增加480</v>
      </c>
    </row>
    <row r="1317" spans="1:27">
      <c r="A1317" s="23" t="s">
        <v>53</v>
      </c>
      <c r="B1317" s="23">
        <f t="shared" si="78"/>
        <v>6424</v>
      </c>
      <c r="C1317" s="3">
        <v>64</v>
      </c>
      <c r="D1317" s="3">
        <v>24</v>
      </c>
      <c r="E1317" s="3">
        <f t="shared" si="77"/>
        <v>1</v>
      </c>
      <c r="F1317" s="3">
        <f>IF(AND($D1317=1,$E1317=1),VLOOKUP($C1317,Sheet2!$A:$J,3,0),IF($E1317=2,INDEX(Sheet2!G:G,MATCH($C1317,Sheet2!$A:$A,0)+2),F1316))</f>
        <v>6401</v>
      </c>
      <c r="G1317" s="3">
        <f>IF(AND($D1317=1,$E1317=1),VLOOKUP($C1317,Sheet2!$A:$J,4,0),IF($E1317=2,INDEX(Sheet2!H:H,MATCH($C1317,Sheet2!$A:$A,0)+2),G1316))</f>
        <v>6402</v>
      </c>
      <c r="H1317" s="3">
        <f>IF(AND($D1317=1,$E1317=1),VLOOKUP($C1317,Sheet2!$A:$J,5,0),IF($E1317=2,INDEX(Sheet2!I:I,MATCH($C1317,Sheet2!$A:$A,0)+2),H1316))</f>
        <v>6406</v>
      </c>
      <c r="I1317" s="3">
        <f>IF(AND($D1317=1,$E1317=1),VLOOKUP($C1317,Sheet2!$A:$J,6,0),IF($E1317=2,INDEX(Sheet2!J:J,MATCH($C1317,Sheet2!$A:$A,0)+2),I1316))</f>
        <v>0</v>
      </c>
      <c r="K1317" s="31">
        <v>0</v>
      </c>
      <c r="L1317" s="31">
        <v>0</v>
      </c>
      <c r="M1317" s="31">
        <v>0</v>
      </c>
      <c r="N1317" s="27">
        <f>VLOOKUP(B1317,Sheet5!$D:$G,3,0)</f>
        <v>8</v>
      </c>
      <c r="O1317" s="27">
        <f>VLOOKUP(B1317,Sheet5!$D:$G,4,0)</f>
        <v>80</v>
      </c>
      <c r="P1317" s="27" t="s">
        <v>56</v>
      </c>
      <c r="Q1317" s="27">
        <f>IFERROR(VLOOKUP(R1317,Sheet2!V:X,3,FALSE),VLOOKUP(B1317,Sheet5!D:H,5,0))</f>
        <v>340020006</v>
      </c>
      <c r="R1317" s="27" t="str">
        <f>IF(E1317=2,INDEX(Sheet2!P:P,MATCH(C1317,Sheet2!A:A,0)),INDEX(Sheet2!AB:AB,MATCH(N1317,Sheet2!AA:AA,0)))</f>
        <v>攻击强化</v>
      </c>
      <c r="S1317" s="27" t="str">
        <f>IF($E1317=2,INDEX(Sheet2!Q:Q,MATCH($C1317,Sheet2!$A:$A,0)),IF(OR(N1317=3,N1317=8,N1317=13,,N1317=38),INDEX(Sheet2!$AC:$AC,MATCH($N1317,Sheet2!$AA:$AA,0))&amp;O1317,INDEX(Sheet2!$AC:$AC,MATCH($N1317,Sheet2!$AA:$AA,0))&amp;(O1317/10)&amp;"%"))</f>
        <v>觉醒后基础攻击力增加80</v>
      </c>
      <c r="T1317" s="3" t="str">
        <f>INDEX(Sheet6!G:G,MATCH(B1317,Sheet6!A:A,0))</f>
        <v>1210009,17|1430002,27</v>
      </c>
      <c r="U1317" s="3">
        <v>1120001</v>
      </c>
      <c r="V1317" s="3">
        <f>INDEX(Sheet6!H:H,MATCH(B1317,Sheet6!A:A,0))</f>
        <v>45000</v>
      </c>
      <c r="W1317" s="23">
        <v>0</v>
      </c>
      <c r="X1317" s="3" t="s">
        <v>1346</v>
      </c>
      <c r="Y1317" s="23">
        <v>1120001</v>
      </c>
      <c r="Z1317" s="23">
        <v>180000</v>
      </c>
      <c r="AA1317" s="27" t="str">
        <f>IF($E1317=2,INDEX(Sheet2!Q:Q,MATCH($C1317,Sheet2!$A:$A,0)),IF(OR(N1317=3,N1317=8,N1317=13,,N1317=38),INDEX(Sheet2!$AC:$AC,MATCH($N1317,Sheet2!$AA:$AA,0))&amp;O1317,INDEX(Sheet2!$AC:$AC,MATCH($N1317,Sheet2!$AA:$AA,0))&amp;(O1317/10)&amp;"%"))</f>
        <v>觉醒后基础攻击力增加80</v>
      </c>
    </row>
    <row r="1318" spans="1:27">
      <c r="A1318" s="23" t="s">
        <v>53</v>
      </c>
      <c r="B1318" s="23">
        <f t="shared" si="78"/>
        <v>6425</v>
      </c>
      <c r="C1318" s="3">
        <v>64</v>
      </c>
      <c r="D1318" s="3">
        <v>25</v>
      </c>
      <c r="E1318" s="3">
        <f t="shared" si="77"/>
        <v>1</v>
      </c>
      <c r="F1318" s="3">
        <f>IF(AND($D1318=1,$E1318=1),VLOOKUP($C1318,Sheet2!$A:$J,3,0),IF($E1318=2,INDEX(Sheet2!G:G,MATCH($C1318,Sheet2!$A:$A,0)+2),F1317))</f>
        <v>6401</v>
      </c>
      <c r="G1318" s="3">
        <f>IF(AND($D1318=1,$E1318=1),VLOOKUP($C1318,Sheet2!$A:$J,4,0),IF($E1318=2,INDEX(Sheet2!H:H,MATCH($C1318,Sheet2!$A:$A,0)+2),G1317))</f>
        <v>6402</v>
      </c>
      <c r="H1318" s="3">
        <f>IF(AND($D1318=1,$E1318=1),VLOOKUP($C1318,Sheet2!$A:$J,5,0),IF($E1318=2,INDEX(Sheet2!I:I,MATCH($C1318,Sheet2!$A:$A,0)+2),H1317))</f>
        <v>6406</v>
      </c>
      <c r="I1318" s="3">
        <f>IF(AND($D1318=1,$E1318=1),VLOOKUP($C1318,Sheet2!$A:$J,6,0),IF($E1318=2,INDEX(Sheet2!J:J,MATCH($C1318,Sheet2!$A:$A,0)+2),I1317))</f>
        <v>0</v>
      </c>
      <c r="K1318" s="31">
        <v>0</v>
      </c>
      <c r="L1318" s="31">
        <v>0</v>
      </c>
      <c r="M1318" s="31">
        <v>0</v>
      </c>
      <c r="N1318" s="27">
        <f>VLOOKUP(B1318,Sheet5!$D:$G,3,0)</f>
        <v>13</v>
      </c>
      <c r="O1318" s="27">
        <f>VLOOKUP(B1318,Sheet5!$D:$G,4,0)</f>
        <v>104</v>
      </c>
      <c r="P1318" s="27" t="s">
        <v>57</v>
      </c>
      <c r="Q1318" s="27">
        <f>IFERROR(VLOOKUP(R1318,Sheet2!V:X,3,FALSE),VLOOKUP(B1318,Sheet5!D:H,5,0))</f>
        <v>340020004</v>
      </c>
      <c r="R1318" s="27" t="str">
        <f>IF(E1318=2,INDEX(Sheet2!P:P,MATCH(C1318,Sheet2!A:A,0)),INDEX(Sheet2!AB:AB,MATCH(N1318,Sheet2!AA:AA,0)))</f>
        <v>防御强化</v>
      </c>
      <c r="S1318" s="27" t="str">
        <f>IF($E1318=2,INDEX(Sheet2!Q:Q,MATCH($C1318,Sheet2!$A:$A,0)),IF(OR(N1318=3,N1318=8,N1318=13,,N1318=38),INDEX(Sheet2!$AC:$AC,MATCH($N1318,Sheet2!$AA:$AA,0))&amp;O1318,INDEX(Sheet2!$AC:$AC,MATCH($N1318,Sheet2!$AA:$AA,0))&amp;(O1318/10)&amp;"%"))</f>
        <v>觉醒后基础防御力增加104</v>
      </c>
      <c r="T1318" s="3" t="str">
        <f>INDEX(Sheet6!G:G,MATCH(B1318,Sheet6!A:A,0))</f>
        <v>1210009,20|1430002,36</v>
      </c>
      <c r="U1318" s="3">
        <v>1120001</v>
      </c>
      <c r="V1318" s="3">
        <f>INDEX(Sheet6!H:H,MATCH(B1318,Sheet6!A:A,0))</f>
        <v>67250</v>
      </c>
      <c r="W1318" s="23">
        <v>0</v>
      </c>
      <c r="X1318" s="3" t="s">
        <v>1347</v>
      </c>
      <c r="Y1318" s="23">
        <v>1120001</v>
      </c>
      <c r="Z1318" s="23">
        <v>269000</v>
      </c>
      <c r="AA1318" s="27" t="str">
        <f>IF($E1318=2,INDEX(Sheet2!Q:Q,MATCH($C1318,Sheet2!$A:$A,0)),IF(OR(N1318=3,N1318=8,N1318=13,,N1318=38),INDEX(Sheet2!$AC:$AC,MATCH($N1318,Sheet2!$AA:$AA,0))&amp;O1318,INDEX(Sheet2!$AC:$AC,MATCH($N1318,Sheet2!$AA:$AA,0))&amp;(O1318/10)&amp;"%"))</f>
        <v>觉醒后基础防御力增加104</v>
      </c>
    </row>
    <row r="1319" spans="1:27">
      <c r="A1319" s="23" t="s">
        <v>53</v>
      </c>
      <c r="B1319" s="23">
        <f t="shared" si="78"/>
        <v>6426</v>
      </c>
      <c r="C1319" s="3">
        <v>64</v>
      </c>
      <c r="D1319" s="3">
        <v>26</v>
      </c>
      <c r="E1319" s="3">
        <f t="shared" si="77"/>
        <v>1</v>
      </c>
      <c r="F1319" s="3">
        <f>IF(AND($D1319=1,$E1319=1),VLOOKUP($C1319,Sheet2!$A:$J,3,0),IF($E1319=2,INDEX(Sheet2!G:G,MATCH($C1319,Sheet2!$A:$A,0)+2),F1318))</f>
        <v>6401</v>
      </c>
      <c r="G1319" s="3">
        <f>IF(AND($D1319=1,$E1319=1),VLOOKUP($C1319,Sheet2!$A:$J,4,0),IF($E1319=2,INDEX(Sheet2!H:H,MATCH($C1319,Sheet2!$A:$A,0)+2),G1318))</f>
        <v>6402</v>
      </c>
      <c r="H1319" s="3">
        <f>IF(AND($D1319=1,$E1319=1),VLOOKUP($C1319,Sheet2!$A:$J,5,0),IF($E1319=2,INDEX(Sheet2!I:I,MATCH($C1319,Sheet2!$A:$A,0)+2),H1318))</f>
        <v>6406</v>
      </c>
      <c r="I1319" s="3">
        <f>IF(AND($D1319=1,$E1319=1),VLOOKUP($C1319,Sheet2!$A:$J,6,0),IF($E1319=2,INDEX(Sheet2!J:J,MATCH($C1319,Sheet2!$A:$A,0)+2),I1318))</f>
        <v>0</v>
      </c>
      <c r="K1319" s="31">
        <v>0</v>
      </c>
      <c r="L1319" s="31">
        <v>0</v>
      </c>
      <c r="M1319" s="31">
        <v>0</v>
      </c>
      <c r="N1319" s="27">
        <f>VLOOKUP(B1319,Sheet5!$D:$G,3,0)</f>
        <v>3</v>
      </c>
      <c r="O1319" s="27">
        <f>VLOOKUP(B1319,Sheet5!$D:$G,4,0)</f>
        <v>960</v>
      </c>
      <c r="P1319" s="27" t="s">
        <v>58</v>
      </c>
      <c r="Q1319" s="27">
        <f>IFERROR(VLOOKUP(R1319,Sheet2!V:X,3,FALSE),VLOOKUP(B1319,Sheet5!D:H,5,0))</f>
        <v>340020010</v>
      </c>
      <c r="R1319" s="27" t="str">
        <f>IF(E1319=2,INDEX(Sheet2!P:P,MATCH(C1319,Sheet2!A:A,0)),INDEX(Sheet2!AB:AB,MATCH(N1319,Sheet2!AA:AA,0)))</f>
        <v>生命强化</v>
      </c>
      <c r="S1319" s="27" t="str">
        <f>IF($E1319=2,INDEX(Sheet2!Q:Q,MATCH($C1319,Sheet2!$A:$A,0)),IF(OR(N1319=3,N1319=8,N1319=13,,N1319=38),INDEX(Sheet2!$AC:$AC,MATCH($N1319,Sheet2!$AA:$AA,0))&amp;O1319,INDEX(Sheet2!$AC:$AC,MATCH($N1319,Sheet2!$AA:$AA,0))&amp;(O1319/10)&amp;"%"))</f>
        <v>觉醒后基础生命上限增加960</v>
      </c>
      <c r="T1319" s="3" t="str">
        <f>INDEX(Sheet6!G:G,MATCH(B1319,Sheet6!A:A,0))</f>
        <v>1210009,27|1430002,45</v>
      </c>
      <c r="U1319" s="3">
        <v>1120001</v>
      </c>
      <c r="V1319" s="3">
        <f>INDEX(Sheet6!H:H,MATCH(B1319,Sheet6!A:A,0))</f>
        <v>94000</v>
      </c>
      <c r="W1319" s="23">
        <v>0</v>
      </c>
      <c r="X1319" s="3" t="s">
        <v>1348</v>
      </c>
      <c r="Y1319" s="23">
        <v>1120001</v>
      </c>
      <c r="Z1319" s="23">
        <v>376000</v>
      </c>
      <c r="AA1319" s="27" t="str">
        <f>IF($E1319=2,INDEX(Sheet2!Q:Q,MATCH($C1319,Sheet2!$A:$A,0)),IF(OR(N1319=3,N1319=8,N1319=13,,N1319=38),INDEX(Sheet2!$AC:$AC,MATCH($N1319,Sheet2!$AA:$AA,0))&amp;O1319,INDEX(Sheet2!$AC:$AC,MATCH($N1319,Sheet2!$AA:$AA,0))&amp;(O1319/10)&amp;"%"))</f>
        <v>觉醒后基础生命上限增加960</v>
      </c>
    </row>
    <row r="1320" spans="1:27">
      <c r="A1320" s="23" t="s">
        <v>53</v>
      </c>
      <c r="B1320" s="23">
        <f t="shared" si="78"/>
        <v>6427</v>
      </c>
      <c r="C1320" s="3">
        <v>64</v>
      </c>
      <c r="D1320" s="3">
        <v>27</v>
      </c>
      <c r="E1320" s="3">
        <f t="shared" si="77"/>
        <v>1</v>
      </c>
      <c r="F1320" s="3">
        <f>IF(AND($D1320=1,$E1320=1),VLOOKUP($C1320,Sheet2!$A:$J,3,0),IF($E1320=2,INDEX(Sheet2!G:G,MATCH($C1320,Sheet2!$A:$A,0)+2),F1319))</f>
        <v>6401</v>
      </c>
      <c r="G1320" s="3">
        <f>IF(AND($D1320=1,$E1320=1),VLOOKUP($C1320,Sheet2!$A:$J,4,0),IF($E1320=2,INDEX(Sheet2!H:H,MATCH($C1320,Sheet2!$A:$A,0)+2),G1319))</f>
        <v>6402</v>
      </c>
      <c r="H1320" s="3">
        <f>IF(AND($D1320=1,$E1320=1),VLOOKUP($C1320,Sheet2!$A:$J,5,0),IF($E1320=2,INDEX(Sheet2!I:I,MATCH($C1320,Sheet2!$A:$A,0)+2),H1319))</f>
        <v>6406</v>
      </c>
      <c r="I1320" s="3">
        <f>IF(AND($D1320=1,$E1320=1),VLOOKUP($C1320,Sheet2!$A:$J,6,0),IF($E1320=2,INDEX(Sheet2!J:J,MATCH($C1320,Sheet2!$A:$A,0)+2),I1319))</f>
        <v>0</v>
      </c>
      <c r="K1320" s="31">
        <v>0</v>
      </c>
      <c r="L1320" s="31">
        <v>0</v>
      </c>
      <c r="M1320" s="31">
        <v>0</v>
      </c>
      <c r="N1320" s="27">
        <f>VLOOKUP(B1320,Sheet5!$D:$G,3,0)</f>
        <v>8</v>
      </c>
      <c r="O1320" s="27">
        <f>VLOOKUP(B1320,Sheet5!$D:$G,4,0)</f>
        <v>160</v>
      </c>
      <c r="P1320" s="27" t="s">
        <v>59</v>
      </c>
      <c r="Q1320" s="27">
        <f>IFERROR(VLOOKUP(R1320,Sheet2!V:X,3,FALSE),VLOOKUP(B1320,Sheet5!D:H,5,0))</f>
        <v>340020007</v>
      </c>
      <c r="R1320" s="27" t="str">
        <f>IF(E1320=2,INDEX(Sheet2!P:P,MATCH(C1320,Sheet2!A:A,0)),INDEX(Sheet2!AB:AB,MATCH(N1320,Sheet2!AA:AA,0)))</f>
        <v>攻击强化</v>
      </c>
      <c r="S1320" s="27" t="str">
        <f>IF($E1320=2,INDEX(Sheet2!Q:Q,MATCH($C1320,Sheet2!$A:$A,0)),IF(OR(N1320=3,N1320=8,N1320=13,,N1320=38),INDEX(Sheet2!$AC:$AC,MATCH($N1320,Sheet2!$AA:$AA,0))&amp;O1320,INDEX(Sheet2!$AC:$AC,MATCH($N1320,Sheet2!$AA:$AA,0))&amp;(O1320/10)&amp;"%"))</f>
        <v>觉醒后基础攻击力增加160</v>
      </c>
      <c r="T1320" s="3" t="str">
        <f>INDEX(Sheet6!G:G,MATCH(B1320,Sheet6!A:A,0))</f>
        <v>1210009,30|1430002,54</v>
      </c>
      <c r="U1320" s="3">
        <v>1120001</v>
      </c>
      <c r="V1320" s="3">
        <f>INDEX(Sheet6!H:H,MATCH(B1320,Sheet6!A:A,0))</f>
        <v>129000</v>
      </c>
      <c r="W1320" s="23">
        <v>0</v>
      </c>
      <c r="X1320" s="3" t="s">
        <v>1349</v>
      </c>
      <c r="Y1320" s="23">
        <v>1120001</v>
      </c>
      <c r="Z1320" s="23">
        <v>516000</v>
      </c>
      <c r="AA1320" s="27" t="str">
        <f>IF($E1320=2,INDEX(Sheet2!Q:Q,MATCH($C1320,Sheet2!$A:$A,0)),IF(OR(N1320=3,N1320=8,N1320=13,,N1320=38),INDEX(Sheet2!$AC:$AC,MATCH($N1320,Sheet2!$AA:$AA,0))&amp;O1320,INDEX(Sheet2!$AC:$AC,MATCH($N1320,Sheet2!$AA:$AA,0))&amp;(O1320/10)&amp;"%"))</f>
        <v>觉醒后基础攻击力增加160</v>
      </c>
    </row>
    <row r="1321" spans="1:27">
      <c r="A1321" s="23" t="s">
        <v>53</v>
      </c>
      <c r="B1321" s="23">
        <f t="shared" si="78"/>
        <v>6428</v>
      </c>
      <c r="C1321" s="3">
        <v>64</v>
      </c>
      <c r="D1321" s="3">
        <v>28</v>
      </c>
      <c r="E1321" s="3">
        <f t="shared" si="77"/>
        <v>2</v>
      </c>
      <c r="F1321" s="3">
        <f>IF(AND($D1321=1,$E1321=1),VLOOKUP($C1321,Sheet2!$A:$J,3,0),IF($E1321=2,INDEX(Sheet2!G:G,MATCH($C1321,Sheet2!$A:$A,0)+3),F1320))</f>
        <v>6401</v>
      </c>
      <c r="G1321" s="3">
        <f>IF(AND($D1321=1,$E1321=1),VLOOKUP($C1321,Sheet2!$A:$J,4,0),IF($E1321=2,INDEX(Sheet2!H:H,MATCH($C1321,Sheet2!$A:$A,0)+3),G1320))</f>
        <v>6402</v>
      </c>
      <c r="H1321" s="3">
        <f>IF(AND($D1321=1,$E1321=1),VLOOKUP($C1321,Sheet2!$A:$J,5,0),IF($E1321=2,INDEX(Sheet2!I:I,MATCH($C1321,Sheet2!$A:$A,0)+3),H1320))</f>
        <v>6407</v>
      </c>
      <c r="I1321" s="3">
        <f>IF(AND($D1321=1,$E1321=1),VLOOKUP($C1321,Sheet2!$A:$J,6,0),IF($E1321=2,INDEX(Sheet2!J:J,MATCH($C1321,Sheet2!$A:$A,0)+3),I1320))</f>
        <v>0</v>
      </c>
      <c r="K1321" s="31">
        <v>0</v>
      </c>
      <c r="L1321" s="31">
        <v>0</v>
      </c>
      <c r="M1321" s="31">
        <v>0</v>
      </c>
      <c r="N1321" s="27">
        <f>VLOOKUP(B1321,Sheet5!$D:$G,3,0)</f>
        <v>0</v>
      </c>
      <c r="O1321" s="27">
        <f>VLOOKUP(B1321,Sheet5!$D:$G,4,0)</f>
        <v>0</v>
      </c>
      <c r="P1321" s="27" t="s">
        <v>60</v>
      </c>
      <c r="Q1321" s="27">
        <f>IFERROR(VLOOKUP(R1321,Sheet2!V:X,3,FALSE),VLOOKUP(B1321,Sheet5!D:H,5,0))</f>
        <v>311005903</v>
      </c>
      <c r="R1321" s="27" t="str">
        <f>IF(E1321=2,INDEX(Sheet2!P:P,MATCH(C1321,Sheet2!A:A,0)+3),INDEX(Sheet2!AB:AB,MATCH(N1321,Sheet2!AA:AA,0)))</f>
        <v>装甲护盾（觉醒）</v>
      </c>
      <c r="S1321" s="27" t="s">
        <v>2396</v>
      </c>
      <c r="T1321" s="3" t="str">
        <f>INDEX(Sheet6!G:G,MATCH(B1321,Sheet6!A:A,0))</f>
        <v>1430004,9</v>
      </c>
      <c r="U1321" s="3">
        <v>1120001</v>
      </c>
      <c r="V1321" s="3">
        <f>INDEX(Sheet6!H:H,MATCH(B1321,Sheet6!A:A,0))</f>
        <v>174000</v>
      </c>
      <c r="W1321" s="23">
        <v>0</v>
      </c>
      <c r="X1321" s="3" t="s">
        <v>1350</v>
      </c>
      <c r="Y1321" s="23">
        <v>1120001</v>
      </c>
      <c r="Z1321" s="23">
        <v>696000</v>
      </c>
      <c r="AA1321" s="27" t="str">
        <f>IF($E1321=2,INDEX(Sheet2!Q:Q,MATCH($C1321,Sheet2!$A:$A,0)+3),IF(OR(N1321=3,N1321=8,N1321=13,,N1321=38),INDEX(Sheet2!$AC:$AC,MATCH($N1321,Sheet2!$AA:$AA,0))&amp;O1321,INDEX(Sheet2!$AC:$AC,MATCH($N1321,Sheet2!$AA:$AA,0))&amp;(O1321/10)&amp;"%"))</f>
        <v>为1名友方单位添加护盾并随机驱散一个负面效果，护盾值为装甲大猩猩生命上限的&lt;color=#e56000&gt;14%&lt;/color&gt;但不超过装甲大猩猩攻击力的160%，持续2回合。护盾可抵挡一次控制</v>
      </c>
    </row>
    <row r="1322" spans="1:27">
      <c r="A1322" s="23" t="s">
        <v>53</v>
      </c>
      <c r="B1322" s="23">
        <f t="shared" si="74"/>
        <v>6501</v>
      </c>
      <c r="C1322" s="3">
        <v>65</v>
      </c>
      <c r="D1322" s="3">
        <v>1</v>
      </c>
      <c r="E1322" s="3">
        <f t="shared" si="77"/>
        <v>1</v>
      </c>
      <c r="F1322" s="3">
        <f>IF(AND($D1322=1,$E1322=1),VLOOKUP($C1322,Sheet2!$A:$J,3,0),IF($E1322=2,INDEX(Sheet2!G:G,MATCH($C1322,Sheet2!$A:$A,0)),F1321))</f>
        <v>6501</v>
      </c>
      <c r="G1322" s="3">
        <f>IF(AND($D1322=1,$E1322=1),VLOOKUP($C1322,Sheet2!$A:$J,4,0),IF($E1322=2,INDEX(Sheet2!H:H,MATCH($C1322,Sheet2!$A:$A,0)),G1321))</f>
        <v>6502</v>
      </c>
      <c r="H1322" s="3">
        <f>IF(AND($D1322=1,$E1322=1),VLOOKUP($C1322,Sheet2!$A:$J,5,0),IF($E1322=2,INDEX(Sheet2!I:I,MATCH($C1322,Sheet2!$A:$A,0)),H1321))</f>
        <v>6503</v>
      </c>
      <c r="I1322" s="3">
        <f>IF(AND($D1322=1,$E1322=1),VLOOKUP($C1322,Sheet2!$A:$J,6,0),IF($E1322=2,INDEX(Sheet2!J:J,MATCH($C1322,Sheet2!$A:$A,0)),I1321))</f>
        <v>0</v>
      </c>
      <c r="K1322" s="31">
        <v>0</v>
      </c>
      <c r="L1322" s="31">
        <v>0</v>
      </c>
      <c r="M1322" s="31">
        <v>0</v>
      </c>
      <c r="N1322" s="27">
        <f>VLOOKUP(B1322,Sheet5!$D:$G,3,0)</f>
        <v>8</v>
      </c>
      <c r="O1322" s="27">
        <f>VLOOKUP(B1322,Sheet5!$D:$G,4,0)</f>
        <v>80</v>
      </c>
      <c r="P1322" s="27" t="s">
        <v>54</v>
      </c>
      <c r="Q1322" s="27">
        <f>IFERROR(VLOOKUP(R1322,Sheet2!V:X,3,FALSE),VLOOKUP(B1322,Sheet5!D:H,5,0))</f>
        <v>340020006</v>
      </c>
      <c r="R1322" s="27" t="str">
        <f>IF($E1322=2,INDEX(Sheet2!P:P,MATCH($C1322,Sheet2!$A:$A,0)),INDEX(Sheet2!$AB:$AB,MATCH($N1322,Sheet2!$AA:$AA,0)))</f>
        <v>攻击强化</v>
      </c>
      <c r="S1322" s="27" t="str">
        <f>IF($E1322=2,INDEX(Sheet2!Q:Q,MATCH($C1322,Sheet2!$A:$A,0)),IF(OR(N1322=3,N1322=8,N1322=13,,N1322=38),INDEX(Sheet2!$AC:$AC,MATCH($N1322,Sheet2!$AA:$AA,0))&amp;O1322,INDEX(Sheet2!$AC:$AC,MATCH($N1322,Sheet2!$AA:$AA,0))&amp;(O1322/10)&amp;"%"))</f>
        <v>觉醒后基础攻击力增加80</v>
      </c>
      <c r="T1322" s="3" t="str">
        <f>INDEX(Sheet6!G:G,MATCH(B1322,Sheet6!A:A,0))</f>
        <v>1210001,32</v>
      </c>
      <c r="U1322" s="3">
        <v>1120001</v>
      </c>
      <c r="V1322" s="3">
        <f>INDEX(Sheet6!H:H,MATCH(B1322,Sheet6!A:A,0))</f>
        <v>10400</v>
      </c>
      <c r="W1322" s="23">
        <v>0</v>
      </c>
      <c r="X1322" s="3" t="str">
        <f>VLOOKUP(B1322,Sheet4!A:N,14,FALSE)</f>
        <v>1210001,16|1210002,8|1210003,8</v>
      </c>
      <c r="Y1322" s="23">
        <v>1120001</v>
      </c>
      <c r="Z1322" s="23">
        <f t="shared" si="75"/>
        <v>104000</v>
      </c>
      <c r="AA1322" s="27" t="str">
        <f>IF($E1322=2,INDEX(Sheet2!Q:Q,MATCH($C1322,Sheet2!$A:$A,0)),IF(OR(N1322=3,N1322=8,N1322=13,,N1322=38),INDEX(Sheet2!$AC:$AC,MATCH($N1322,Sheet2!$AA:$AA,0))&amp;O1322,INDEX(Sheet2!$AC:$AC,MATCH($N1322,Sheet2!$AA:$AA,0))&amp;(O1322/10)&amp;"%"))</f>
        <v>觉醒后基础攻击力增加80</v>
      </c>
    </row>
    <row r="1323" spans="1:27">
      <c r="A1323" s="23" t="s">
        <v>53</v>
      </c>
      <c r="B1323" s="23">
        <f t="shared" si="74"/>
        <v>6502</v>
      </c>
      <c r="C1323" s="3">
        <v>65</v>
      </c>
      <c r="D1323" s="3">
        <v>2</v>
      </c>
      <c r="E1323" s="3">
        <f t="shared" si="77"/>
        <v>1</v>
      </c>
      <c r="F1323" s="3">
        <f>IF(AND($D1323=1,$E1323=1),VLOOKUP($C1323,Sheet2!$A:$J,3,0),IF($E1323=2,INDEX(Sheet2!G:G,MATCH($C1323,Sheet2!$A:$A,0)),F1322))</f>
        <v>6501</v>
      </c>
      <c r="G1323" s="3">
        <f>IF(AND($D1323=1,$E1323=1),VLOOKUP($C1323,Sheet2!$A:$J,4,0),IF($E1323=2,INDEX(Sheet2!H:H,MATCH($C1323,Sheet2!$A:$A,0)),G1322))</f>
        <v>6502</v>
      </c>
      <c r="H1323" s="3">
        <f>IF(AND($D1323=1,$E1323=1),VLOOKUP($C1323,Sheet2!$A:$J,5,0),IF($E1323=2,INDEX(Sheet2!I:I,MATCH($C1323,Sheet2!$A:$A,0)),H1322))</f>
        <v>6503</v>
      </c>
      <c r="I1323" s="3">
        <f>IF(AND($D1323=1,$E1323=1),VLOOKUP($C1323,Sheet2!$A:$J,6,0),IF($E1323=2,INDEX(Sheet2!J:J,MATCH($C1323,Sheet2!$A:$A,0)),I1322))</f>
        <v>0</v>
      </c>
      <c r="K1323" s="31">
        <v>0</v>
      </c>
      <c r="L1323" s="31">
        <v>0</v>
      </c>
      <c r="M1323" s="31">
        <v>0</v>
      </c>
      <c r="N1323" s="27">
        <f>VLOOKUP(B1323,Sheet5!$D:$G,3,0)</f>
        <v>3</v>
      </c>
      <c r="O1323" s="27">
        <f>VLOOKUP(B1323,Sheet5!$D:$G,4,0)</f>
        <v>480</v>
      </c>
      <c r="P1323" s="27" t="s">
        <v>55</v>
      </c>
      <c r="Q1323" s="27">
        <f>IFERROR(VLOOKUP(R1323,Sheet2!V:X,3,FALSE),VLOOKUP(B1323,Sheet5!D:H,5,0))</f>
        <v>340020009</v>
      </c>
      <c r="R1323" s="27" t="str">
        <f>IF(E1323=2,INDEX(Sheet2!P:P,MATCH(C1323,Sheet2!A:A,0)),INDEX(Sheet2!AB:AB,MATCH(N1323,Sheet2!AA:AA,0)))</f>
        <v>生命强化</v>
      </c>
      <c r="S1323" s="27" t="str">
        <f>IF($E1323=2,INDEX(Sheet2!Q:Q,MATCH($C1323,Sheet2!$A:$A,0)),IF(OR(N1323=3,N1323=8,N1323=13,,N1323=38),INDEX(Sheet2!$AC:$AC,MATCH($N1323,Sheet2!$AA:$AA,0))&amp;O1323,INDEX(Sheet2!$AC:$AC,MATCH($N1323,Sheet2!$AA:$AA,0))&amp;(O1323/10)&amp;"%"))</f>
        <v>觉醒后基础生命上限增加480</v>
      </c>
      <c r="T1323" s="3" t="str">
        <f>INDEX(Sheet6!G:G,MATCH(B1323,Sheet6!A:A,0))</f>
        <v>1210001,48</v>
      </c>
      <c r="U1323" s="3">
        <v>1120001</v>
      </c>
      <c r="V1323" s="3">
        <f>INDEX(Sheet6!H:H,MATCH(B1323,Sheet6!A:A,0))</f>
        <v>12000</v>
      </c>
      <c r="W1323" s="23">
        <v>0</v>
      </c>
      <c r="X1323" s="3" t="str">
        <f>VLOOKUP(B1323,Sheet4!A:N,14,FALSE)</f>
        <v>1210001,40|1210002,20|1210003,20</v>
      </c>
      <c r="Y1323" s="23">
        <v>1120001</v>
      </c>
      <c r="Z1323" s="23">
        <f t="shared" si="75"/>
        <v>120000</v>
      </c>
      <c r="AA1323" s="27" t="str">
        <f>IF($E1323=2,INDEX(Sheet2!Q:Q,MATCH($C1323,Sheet2!$A:$A,0)),IF(OR(N1323=3,N1323=8,N1323=13,,N1323=38),INDEX(Sheet2!$AC:$AC,MATCH($N1323,Sheet2!$AA:$AA,0))&amp;O1323,INDEX(Sheet2!$AC:$AC,MATCH($N1323,Sheet2!$AA:$AA,0))&amp;(O1323/10)&amp;"%"))</f>
        <v>觉醒后基础生命上限增加480</v>
      </c>
    </row>
    <row r="1324" spans="1:27">
      <c r="A1324" s="23" t="s">
        <v>53</v>
      </c>
      <c r="B1324" s="23">
        <f t="shared" si="74"/>
        <v>6503</v>
      </c>
      <c r="C1324" s="3">
        <v>65</v>
      </c>
      <c r="D1324" s="3">
        <v>3</v>
      </c>
      <c r="E1324" s="3">
        <f t="shared" si="77"/>
        <v>1</v>
      </c>
      <c r="F1324" s="3">
        <f>IF(AND($D1324=1,$E1324=1),VLOOKUP($C1324,Sheet2!$A:$J,3,0),IF($E1324=2,INDEX(Sheet2!G:G,MATCH($C1324,Sheet2!$A:$A,0)),F1323))</f>
        <v>6501</v>
      </c>
      <c r="G1324" s="3">
        <f>IF(AND($D1324=1,$E1324=1),VLOOKUP($C1324,Sheet2!$A:$J,4,0),IF($E1324=2,INDEX(Sheet2!H:H,MATCH($C1324,Sheet2!$A:$A,0)),G1323))</f>
        <v>6502</v>
      </c>
      <c r="H1324" s="3">
        <f>IF(AND($D1324=1,$E1324=1),VLOOKUP($C1324,Sheet2!$A:$J,5,0),IF($E1324=2,INDEX(Sheet2!I:I,MATCH($C1324,Sheet2!$A:$A,0)),H1323))</f>
        <v>6503</v>
      </c>
      <c r="I1324" s="3">
        <f>IF(AND($D1324=1,$E1324=1),VLOOKUP($C1324,Sheet2!$A:$J,6,0),IF($E1324=2,INDEX(Sheet2!J:J,MATCH($C1324,Sheet2!$A:$A,0)),I1323))</f>
        <v>0</v>
      </c>
      <c r="K1324" s="31">
        <v>0</v>
      </c>
      <c r="L1324" s="31">
        <v>0</v>
      </c>
      <c r="M1324" s="31">
        <v>0</v>
      </c>
      <c r="N1324" s="27">
        <f>VLOOKUP(B1324,Sheet5!$D:$G,3,0)</f>
        <v>38</v>
      </c>
      <c r="O1324" s="27">
        <f>VLOOKUP(B1324,Sheet5!$D:$G,4,0)</f>
        <v>12</v>
      </c>
      <c r="P1324" s="27" t="s">
        <v>56</v>
      </c>
      <c r="Q1324" s="27">
        <f>IFERROR(VLOOKUP(R1324,Sheet2!V:X,3,FALSE),VLOOKUP(B1324,Sheet5!D:H,5,0))</f>
        <v>340020011</v>
      </c>
      <c r="R1324" s="27" t="str">
        <f>IF(E1324=2,INDEX(Sheet2!P:P,MATCH(C1324,Sheet2!A:A,0)),INDEX(Sheet2!AB:AB,MATCH(N1324,Sheet2!AA:AA,0)))</f>
        <v>速度强化</v>
      </c>
      <c r="S1324" s="27" t="str">
        <f>IF($E1324=2,INDEX(Sheet2!Q:Q,MATCH($C1324,Sheet2!$A:$A,0)),IF(OR(N1324=3,N1324=8,N1324=13,,N1324=38),INDEX(Sheet2!$AC:$AC,MATCH($N1324,Sheet2!$AA:$AA,0))&amp;O1324,INDEX(Sheet2!$AC:$AC,MATCH($N1324,Sheet2!$AA:$AA,0))&amp;(O1324/10)&amp;"%"))</f>
        <v>觉醒后基础速度增加12</v>
      </c>
      <c r="T1324" s="3" t="str">
        <f>INDEX(Sheet6!G:G,MATCH(B1324,Sheet6!A:A,0))</f>
        <v>1210004,20</v>
      </c>
      <c r="U1324" s="3">
        <v>1120001</v>
      </c>
      <c r="V1324" s="3">
        <f>INDEX(Sheet6!H:H,MATCH(B1324,Sheet6!A:A,0))</f>
        <v>18000</v>
      </c>
      <c r="W1324" s="23">
        <v>0</v>
      </c>
      <c r="X1324" s="3" t="str">
        <f>VLOOKUP(B1324,Sheet4!A:N,14,FALSE)</f>
        <v>1210001,72|1210002,36|1210003,36</v>
      </c>
      <c r="Y1324" s="23">
        <v>1120001</v>
      </c>
      <c r="Z1324" s="23">
        <f t="shared" si="75"/>
        <v>180000</v>
      </c>
      <c r="AA1324" s="27" t="str">
        <f>IF($E1324=2,INDEX(Sheet2!Q:Q,MATCH($C1324,Sheet2!$A:$A,0)),IF(OR(N1324=3,N1324=8,N1324=13,,N1324=38),INDEX(Sheet2!$AC:$AC,MATCH($N1324,Sheet2!$AA:$AA,0))&amp;O1324,INDEX(Sheet2!$AC:$AC,MATCH($N1324,Sheet2!$AA:$AA,0))&amp;(O1324/10)&amp;"%"))</f>
        <v>觉醒后基础速度增加12</v>
      </c>
    </row>
    <row r="1325" spans="1:27">
      <c r="A1325" s="23" t="s">
        <v>53</v>
      </c>
      <c r="B1325" s="23">
        <f t="shared" si="74"/>
        <v>6504</v>
      </c>
      <c r="C1325" s="3">
        <v>65</v>
      </c>
      <c r="D1325" s="3">
        <v>4</v>
      </c>
      <c r="E1325" s="3">
        <f t="shared" si="77"/>
        <v>1</v>
      </c>
      <c r="F1325" s="3">
        <f>IF(AND($D1325=1,$E1325=1),VLOOKUP($C1325,Sheet2!$A:$J,3,0),IF($E1325=2,INDEX(Sheet2!G:G,MATCH($C1325,Sheet2!$A:$A,0)),F1324))</f>
        <v>6501</v>
      </c>
      <c r="G1325" s="3">
        <f>IF(AND($D1325=1,$E1325=1),VLOOKUP($C1325,Sheet2!$A:$J,4,0),IF($E1325=2,INDEX(Sheet2!H:H,MATCH($C1325,Sheet2!$A:$A,0)),G1324))</f>
        <v>6502</v>
      </c>
      <c r="H1325" s="3">
        <f>IF(AND($D1325=1,$E1325=1),VLOOKUP($C1325,Sheet2!$A:$J,5,0),IF($E1325=2,INDEX(Sheet2!I:I,MATCH($C1325,Sheet2!$A:$A,0)),H1324))</f>
        <v>6503</v>
      </c>
      <c r="I1325" s="3">
        <f>IF(AND($D1325=1,$E1325=1),VLOOKUP($C1325,Sheet2!$A:$J,6,0),IF($E1325=2,INDEX(Sheet2!J:J,MATCH($C1325,Sheet2!$A:$A,0)),I1324))</f>
        <v>0</v>
      </c>
      <c r="K1325" s="31">
        <v>0</v>
      </c>
      <c r="L1325" s="31">
        <v>0</v>
      </c>
      <c r="M1325" s="31">
        <v>0</v>
      </c>
      <c r="N1325" s="27">
        <f>VLOOKUP(B1325,Sheet5!$D:$G,3,0)</f>
        <v>13</v>
      </c>
      <c r="O1325" s="27">
        <f>VLOOKUP(B1325,Sheet5!$D:$G,4,0)</f>
        <v>104</v>
      </c>
      <c r="P1325" s="27" t="s">
        <v>57</v>
      </c>
      <c r="Q1325" s="27">
        <f>IFERROR(VLOOKUP(R1325,Sheet2!V:X,3,FALSE),VLOOKUP(B1325,Sheet5!D:H,5,0))</f>
        <v>340020004</v>
      </c>
      <c r="R1325" s="27" t="str">
        <f>IF(E1325=2,INDEX(Sheet2!P:P,MATCH(C1325,Sheet2!A:A,0)),INDEX(Sheet2!AB:AB,MATCH(N1325,Sheet2!AA:AA,0)))</f>
        <v>防御强化</v>
      </c>
      <c r="S1325" s="27" t="str">
        <f>IF($E1325=2,INDEX(Sheet2!Q:Q,MATCH($C1325,Sheet2!$A:$A,0)),IF(OR(N1325=3,N1325=8,N1325=13,,N1325=38),INDEX(Sheet2!$AC:$AC,MATCH($N1325,Sheet2!$AA:$AA,0))&amp;O1325,INDEX(Sheet2!$AC:$AC,MATCH($N1325,Sheet2!$AA:$AA,0))&amp;(O1325/10)&amp;"%"))</f>
        <v>觉醒后基础防御力增加104</v>
      </c>
      <c r="T1325" s="3" t="str">
        <f>INDEX(Sheet6!G:G,MATCH(B1325,Sheet6!A:A,0))</f>
        <v>1210004,24</v>
      </c>
      <c r="U1325" s="3">
        <v>1120001</v>
      </c>
      <c r="V1325" s="3">
        <f>INDEX(Sheet6!H:H,MATCH(B1325,Sheet6!A:A,0))</f>
        <v>26900</v>
      </c>
      <c r="W1325" s="23">
        <v>0</v>
      </c>
      <c r="X1325" s="3" t="str">
        <f>VLOOKUP(B1325,Sheet4!A:N,14,FALSE)</f>
        <v>1210001,112|1210002,56|1210003,56</v>
      </c>
      <c r="Y1325" s="23">
        <v>1120001</v>
      </c>
      <c r="Z1325" s="23">
        <f t="shared" si="75"/>
        <v>269000</v>
      </c>
      <c r="AA1325" s="27" t="str">
        <f>IF($E1325=2,INDEX(Sheet2!Q:Q,MATCH($C1325,Sheet2!$A:$A,0)),IF(OR(N1325=3,N1325=8,N1325=13,,N1325=38),INDEX(Sheet2!$AC:$AC,MATCH($N1325,Sheet2!$AA:$AA,0))&amp;O1325,INDEX(Sheet2!$AC:$AC,MATCH($N1325,Sheet2!$AA:$AA,0))&amp;(O1325/10)&amp;"%"))</f>
        <v>觉醒后基础防御力增加104</v>
      </c>
    </row>
    <row r="1326" spans="1:27">
      <c r="A1326" s="23" t="s">
        <v>53</v>
      </c>
      <c r="B1326" s="23">
        <f t="shared" si="74"/>
        <v>6505</v>
      </c>
      <c r="C1326" s="3">
        <v>65</v>
      </c>
      <c r="D1326" s="3">
        <v>5</v>
      </c>
      <c r="E1326" s="3">
        <f t="shared" si="77"/>
        <v>1</v>
      </c>
      <c r="F1326" s="3">
        <f>IF(AND($D1326=1,$E1326=1),VLOOKUP($C1326,Sheet2!$A:$J,3,0),IF($E1326=2,INDEX(Sheet2!G:G,MATCH($C1326,Sheet2!$A:$A,0)),F1325))</f>
        <v>6501</v>
      </c>
      <c r="G1326" s="3">
        <f>IF(AND($D1326=1,$E1326=1),VLOOKUP($C1326,Sheet2!$A:$J,4,0),IF($E1326=2,INDEX(Sheet2!H:H,MATCH($C1326,Sheet2!$A:$A,0)),G1325))</f>
        <v>6502</v>
      </c>
      <c r="H1326" s="3">
        <f>IF(AND($D1326=1,$E1326=1),VLOOKUP($C1326,Sheet2!$A:$J,5,0),IF($E1326=2,INDEX(Sheet2!I:I,MATCH($C1326,Sheet2!$A:$A,0)),H1325))</f>
        <v>6503</v>
      </c>
      <c r="I1326" s="3">
        <f>IF(AND($D1326=1,$E1326=1),VLOOKUP($C1326,Sheet2!$A:$J,6,0),IF($E1326=2,INDEX(Sheet2!J:J,MATCH($C1326,Sheet2!$A:$A,0)),I1325))</f>
        <v>0</v>
      </c>
      <c r="K1326" s="31">
        <v>0</v>
      </c>
      <c r="L1326" s="31">
        <v>0</v>
      </c>
      <c r="M1326" s="31">
        <v>0</v>
      </c>
      <c r="N1326" s="27">
        <f>VLOOKUP(B1326,Sheet5!$D:$G,3,0)</f>
        <v>3</v>
      </c>
      <c r="O1326" s="27">
        <f>VLOOKUP(B1326,Sheet5!$D:$G,4,0)</f>
        <v>960</v>
      </c>
      <c r="P1326" s="27" t="s">
        <v>58</v>
      </c>
      <c r="Q1326" s="27">
        <f>IFERROR(VLOOKUP(R1326,Sheet2!V:X,3,FALSE),VLOOKUP(B1326,Sheet5!D:H,5,0))</f>
        <v>340020010</v>
      </c>
      <c r="R1326" s="27" t="str">
        <f>IF(E1326=2,INDEX(Sheet2!P:P,MATCH(C1326,Sheet2!A:A,0)),INDEX(Sheet2!AB:AB,MATCH(N1326,Sheet2!AA:AA,0)))</f>
        <v>生命强化</v>
      </c>
      <c r="S1326" s="27" t="str">
        <f>IF($E1326=2,INDEX(Sheet2!Q:Q,MATCH($C1326,Sheet2!$A:$A,0)),IF(OR(N1326=3,N1326=8,N1326=13,,N1326=38),INDEX(Sheet2!$AC:$AC,MATCH($N1326,Sheet2!$AA:$AA,0))&amp;O1326,INDEX(Sheet2!$AC:$AC,MATCH($N1326,Sheet2!$AA:$AA,0))&amp;(O1326/10)&amp;"%"))</f>
        <v>觉醒后基础生命上限增加960</v>
      </c>
      <c r="T1326" s="3" t="str">
        <f>INDEX(Sheet6!G:G,MATCH(B1326,Sheet6!A:A,0))</f>
        <v>1210004,32</v>
      </c>
      <c r="U1326" s="3">
        <v>1120001</v>
      </c>
      <c r="V1326" s="3">
        <f>INDEX(Sheet6!H:H,MATCH(B1326,Sheet6!A:A,0))</f>
        <v>37600</v>
      </c>
      <c r="W1326" s="23">
        <v>0</v>
      </c>
      <c r="X1326" s="3" t="str">
        <f>VLOOKUP(B1326,Sheet4!A:N,14,FALSE)</f>
        <v>1210001,160|1210002,80|1210003,80</v>
      </c>
      <c r="Y1326" s="23">
        <v>1120001</v>
      </c>
      <c r="Z1326" s="23">
        <f t="shared" si="75"/>
        <v>376000</v>
      </c>
      <c r="AA1326" s="27" t="str">
        <f>IF($E1326=2,INDEX(Sheet2!Q:Q,MATCH($C1326,Sheet2!$A:$A,0)),IF(OR(N1326=3,N1326=8,N1326=13,,N1326=38),INDEX(Sheet2!$AC:$AC,MATCH($N1326,Sheet2!$AA:$AA,0))&amp;O1326,INDEX(Sheet2!$AC:$AC,MATCH($N1326,Sheet2!$AA:$AA,0))&amp;(O1326/10)&amp;"%"))</f>
        <v>觉醒后基础生命上限增加960</v>
      </c>
    </row>
    <row r="1327" spans="1:27">
      <c r="A1327" s="23" t="s">
        <v>53</v>
      </c>
      <c r="B1327" s="23">
        <f t="shared" si="74"/>
        <v>6506</v>
      </c>
      <c r="C1327" s="3">
        <v>65</v>
      </c>
      <c r="D1327" s="3">
        <v>6</v>
      </c>
      <c r="E1327" s="3">
        <f t="shared" si="77"/>
        <v>1</v>
      </c>
      <c r="F1327" s="3">
        <f>IF(AND($D1327=1,$E1327=1),VLOOKUP($C1327,Sheet2!$A:$J,3,0),IF($E1327=2,INDEX(Sheet2!G:G,MATCH($C1327,Sheet2!$A:$A,0)),F1326))</f>
        <v>6501</v>
      </c>
      <c r="G1327" s="3">
        <f>IF(AND($D1327=1,$E1327=1),VLOOKUP($C1327,Sheet2!$A:$J,4,0),IF($E1327=2,INDEX(Sheet2!H:H,MATCH($C1327,Sheet2!$A:$A,0)),G1326))</f>
        <v>6502</v>
      </c>
      <c r="H1327" s="3">
        <f>IF(AND($D1327=1,$E1327=1),VLOOKUP($C1327,Sheet2!$A:$J,5,0),IF($E1327=2,INDEX(Sheet2!I:I,MATCH($C1327,Sheet2!$A:$A,0)),H1326))</f>
        <v>6503</v>
      </c>
      <c r="I1327" s="3">
        <f>IF(AND($D1327=1,$E1327=1),VLOOKUP($C1327,Sheet2!$A:$J,6,0),IF($E1327=2,INDEX(Sheet2!J:J,MATCH($C1327,Sheet2!$A:$A,0)),I1326))</f>
        <v>0</v>
      </c>
      <c r="K1327" s="31">
        <v>0</v>
      </c>
      <c r="L1327" s="31">
        <v>0</v>
      </c>
      <c r="M1327" s="31">
        <v>0</v>
      </c>
      <c r="N1327" s="27">
        <f>VLOOKUP(B1327,Sheet5!$D:$G,3,0)</f>
        <v>8</v>
      </c>
      <c r="O1327" s="27">
        <f>VLOOKUP(B1327,Sheet5!$D:$G,4,0)</f>
        <v>160</v>
      </c>
      <c r="P1327" s="27" t="s">
        <v>59</v>
      </c>
      <c r="Q1327" s="27">
        <f>IFERROR(VLOOKUP(R1327,Sheet2!V:X,3,FALSE),VLOOKUP(B1327,Sheet5!D:H,5,0))</f>
        <v>340020007</v>
      </c>
      <c r="R1327" s="27" t="str">
        <f>IF(E1327=2,INDEX(Sheet2!P:P,MATCH(C1327,Sheet2!A:A,0)),INDEX(Sheet2!AB:AB,MATCH(N1327,Sheet2!AA:AA,0)))</f>
        <v>攻击强化</v>
      </c>
      <c r="S1327" s="27" t="str">
        <f>IF($E1327=2,INDEX(Sheet2!Q:Q,MATCH($C1327,Sheet2!$A:$A,0)),IF(OR(N1327=3,N1327=8,N1327=13,,N1327=38),INDEX(Sheet2!$AC:$AC,MATCH($N1327,Sheet2!$AA:$AA,0))&amp;O1327,INDEX(Sheet2!$AC:$AC,MATCH($N1327,Sheet2!$AA:$AA,0))&amp;(O1327/10)&amp;"%"))</f>
        <v>觉醒后基础攻击力增加160</v>
      </c>
      <c r="T1327" s="3" t="str">
        <f>INDEX(Sheet6!G:G,MATCH(B1327,Sheet6!A:A,0))</f>
        <v>1210007,12</v>
      </c>
      <c r="U1327" s="3">
        <v>1120001</v>
      </c>
      <c r="V1327" s="3">
        <f>INDEX(Sheet6!H:H,MATCH(B1327,Sheet6!A:A,0))</f>
        <v>51600</v>
      </c>
      <c r="W1327" s="23">
        <v>0</v>
      </c>
      <c r="X1327" s="3" t="str">
        <f>VLOOKUP(B1327,Sheet4!A:N,14,FALSE)</f>
        <v>1210001,216|1210002,108|1210003,108</v>
      </c>
      <c r="Y1327" s="23">
        <v>1120001</v>
      </c>
      <c r="Z1327" s="23">
        <f t="shared" si="75"/>
        <v>516000</v>
      </c>
      <c r="AA1327" s="27" t="str">
        <f>IF($E1327=2,INDEX(Sheet2!Q:Q,MATCH($C1327,Sheet2!$A:$A,0)),IF(OR(N1327=3,N1327=8,N1327=13,,N1327=38),INDEX(Sheet2!$AC:$AC,MATCH($N1327,Sheet2!$AA:$AA,0))&amp;O1327,INDEX(Sheet2!$AC:$AC,MATCH($N1327,Sheet2!$AA:$AA,0))&amp;(O1327/10)&amp;"%"))</f>
        <v>觉醒后基础攻击力增加160</v>
      </c>
    </row>
    <row r="1328" spans="1:27">
      <c r="A1328" s="23" t="s">
        <v>53</v>
      </c>
      <c r="B1328" s="23">
        <f t="shared" si="74"/>
        <v>6507</v>
      </c>
      <c r="C1328" s="3">
        <v>65</v>
      </c>
      <c r="D1328" s="3">
        <v>7</v>
      </c>
      <c r="E1328" s="3">
        <f t="shared" si="77"/>
        <v>2</v>
      </c>
      <c r="F1328" s="3">
        <f>IF(AND($D1328=1,$E1328=1),VLOOKUP($C1328,Sheet2!$A:$J,3,0),IF($E1328=2,INDEX(Sheet2!G:G,MATCH($C1328,Sheet2!$A:$A,0)),F1327))</f>
        <v>6501</v>
      </c>
      <c r="G1328" s="3">
        <f>IF(AND($D1328=1,$E1328=1),VLOOKUP($C1328,Sheet2!$A:$J,4,0),IF($E1328=2,INDEX(Sheet2!H:H,MATCH($C1328,Sheet2!$A:$A,0)),G1327))</f>
        <v>6502</v>
      </c>
      <c r="H1328" s="3">
        <f>IF(AND($D1328=1,$E1328=1),VLOOKUP($C1328,Sheet2!$A:$J,5,0),IF($E1328=2,INDEX(Sheet2!I:I,MATCH($C1328,Sheet2!$A:$A,0)),H1327))</f>
        <v>6504</v>
      </c>
      <c r="I1328" s="3">
        <f>IF(AND($D1328=1,$E1328=1),VLOOKUP($C1328,Sheet2!$A:$J,6,0),IF($E1328=2,INDEX(Sheet2!J:J,MATCH($C1328,Sheet2!$A:$A,0)),I1327))</f>
        <v>0</v>
      </c>
      <c r="K1328" s="31">
        <v>0</v>
      </c>
      <c r="L1328" s="31">
        <v>0</v>
      </c>
      <c r="M1328" s="31">
        <v>0</v>
      </c>
      <c r="N1328" s="27">
        <f>VLOOKUP(B1328,Sheet5!$D:$G,3,0)</f>
        <v>0</v>
      </c>
      <c r="O1328" s="27">
        <f>VLOOKUP(B1328,Sheet5!$D:$G,4,0)</f>
        <v>0</v>
      </c>
      <c r="P1328" s="27" t="s">
        <v>60</v>
      </c>
      <c r="Q1328" s="27">
        <f>IFERROR(VLOOKUP(R1328,Sheet2!V:X,3,FALSE),VLOOKUP(B1328,Sheet5!D:H,5,0))</f>
        <v>311005703</v>
      </c>
      <c r="R1328" s="27" t="str">
        <f>IF(E1328=2,INDEX(Sheet2!P:P,MATCH(C1328,Sheet2!A:A,0)),INDEX(Sheet2!AB:AB,MATCH(N1328,Sheet2!AA:AA,0)))</f>
        <v>狮子斩流势群（觉醒）</v>
      </c>
      <c r="S1328" s="27" t="s">
        <v>2398</v>
      </c>
      <c r="T1328" s="3" t="str">
        <f>INDEX(Sheet6!G:G,MATCH(B1328,Sheet6!A:A,0))</f>
        <v>1210007,16</v>
      </c>
      <c r="U1328" s="3">
        <v>1120001</v>
      </c>
      <c r="V1328" s="3">
        <f>INDEX(Sheet6!H:H,MATCH(B1328,Sheet6!A:A,0))</f>
        <v>69600</v>
      </c>
      <c r="W1328" s="23">
        <v>0</v>
      </c>
      <c r="X1328" s="3" t="str">
        <f>VLOOKUP(B1328,Sheet4!A:N,14,FALSE)</f>
        <v>1210001,280|1210002,140|1210003,140</v>
      </c>
      <c r="Y1328" s="23">
        <v>1120001</v>
      </c>
      <c r="Z1328" s="23">
        <f t="shared" si="75"/>
        <v>696000</v>
      </c>
      <c r="AA1328" s="27" t="str">
        <f>IF($E1328=2,INDEX(Sheet2!Q:Q,MATCH($C1328,Sheet2!$A:$A,0)),IF(OR(N1328=3,N1328=8,N1328=13,,N1328=38),INDEX(Sheet2!$AC:$AC,MATCH($N1328,Sheet2!$AA:$AA,0))&amp;O1328,INDEX(Sheet2!$AC:$AC,MATCH($N1328,Sheet2!$AA:$AA,0))&amp;(O1328/10)&amp;"%"))</f>
        <v>对敌方全体造成3段伤害，每段造成攻击力&lt;color=#e56000&gt;40%&lt;/color&gt;的伤害。敌人的血量每降低&lt;color=#e56000&gt;10%&lt;/color&gt;，造成的伤害提高&lt;color=#e56000&gt;4%&lt;/color&gt;</v>
      </c>
    </row>
    <row r="1329" spans="1:27">
      <c r="A1329" s="23" t="s">
        <v>53</v>
      </c>
      <c r="B1329" s="23">
        <f t="shared" ref="B1329:B1349" si="79">C1329*100+D1329</f>
        <v>6508</v>
      </c>
      <c r="C1329" s="3">
        <v>65</v>
      </c>
      <c r="D1329" s="3">
        <v>8</v>
      </c>
      <c r="E1329" s="3">
        <f t="shared" si="77"/>
        <v>1</v>
      </c>
      <c r="F1329" s="3">
        <f>IF(AND($D1329=1,$E1329=1),VLOOKUP($C1329,Sheet2!$A:$J,3,0),IF($E1329=2,INDEX(Sheet2!G:G,MATCH($C1329,Sheet2!$A:$A,0)),F1328))</f>
        <v>6501</v>
      </c>
      <c r="G1329" s="3">
        <f>IF(AND($D1329=1,$E1329=1),VLOOKUP($C1329,Sheet2!$A:$J,4,0),IF($E1329=2,INDEX(Sheet2!H:H,MATCH($C1329,Sheet2!$A:$A,0)),G1328))</f>
        <v>6502</v>
      </c>
      <c r="H1329" s="3">
        <f>IF(AND($D1329=1,$E1329=1),VLOOKUP($C1329,Sheet2!$A:$J,5,0),IF($E1329=2,INDEX(Sheet2!I:I,MATCH($C1329,Sheet2!$A:$A,0)),H1328))</f>
        <v>6504</v>
      </c>
      <c r="I1329" s="3">
        <f>IF(AND($D1329=1,$E1329=1),VLOOKUP($C1329,Sheet2!$A:$J,6,0),IF($E1329=2,INDEX(Sheet2!J:J,MATCH($C1329,Sheet2!$A:$A,0)),I1328))</f>
        <v>0</v>
      </c>
      <c r="K1329" s="31">
        <v>0</v>
      </c>
      <c r="L1329" s="31">
        <v>0</v>
      </c>
      <c r="M1329" s="31">
        <v>0</v>
      </c>
      <c r="N1329" s="27">
        <f>VLOOKUP(B1329,Sheet5!$D:$G,3,0)</f>
        <v>8</v>
      </c>
      <c r="O1329" s="27">
        <f>VLOOKUP(B1329,Sheet5!$D:$G,4,0)</f>
        <v>80</v>
      </c>
      <c r="P1329" s="27" t="s">
        <v>54</v>
      </c>
      <c r="Q1329" s="27">
        <f>IFERROR(VLOOKUP(R1329,Sheet2!V:X,3,FALSE),VLOOKUP(B1329,Sheet5!D:H,5,0))</f>
        <v>340020006</v>
      </c>
      <c r="R1329" s="27" t="str">
        <f>IF($E1329=2,INDEX(Sheet2!P:P,MATCH($C1329,Sheet2!$A:$A,0)),INDEX(Sheet2!$AB:$AB,MATCH($N1329,Sheet2!$AA:$AA,0)))</f>
        <v>攻击强化</v>
      </c>
      <c r="S1329" s="27" t="str">
        <f>IF($E1329=2,INDEX(Sheet2!Q:Q,MATCH($C1329,Sheet2!$A:$A,0)),IF(OR(N1329=3,N1329=8,N1329=13,,N1329=38),INDEX(Sheet2!$AC:$AC,MATCH($N1329,Sheet2!$AA:$AA,0))&amp;O1329,INDEX(Sheet2!$AC:$AC,MATCH($N1329,Sheet2!$AA:$AA,0))&amp;(O1329/10)&amp;"%"))</f>
        <v>觉醒后基础攻击力增加80</v>
      </c>
      <c r="T1329" s="3" t="str">
        <f>INDEX(Sheet6!G:G,MATCH(B1329,Sheet6!A:A,0))</f>
        <v>1210007,5|1430002,1</v>
      </c>
      <c r="U1329" s="3">
        <v>1120001</v>
      </c>
      <c r="V1329" s="3">
        <f>INDEX(Sheet6!H:H,MATCH(B1329,Sheet6!A:A,0))</f>
        <v>15600</v>
      </c>
      <c r="W1329" s="23">
        <v>0</v>
      </c>
      <c r="X1329" s="3" t="s">
        <v>1337</v>
      </c>
      <c r="Y1329" s="23">
        <v>1120001</v>
      </c>
      <c r="Z1329" s="23">
        <v>104000</v>
      </c>
      <c r="AA1329" s="27" t="str">
        <f>IF($E1329=2,INDEX(Sheet2!Q:Q,MATCH($C1329,Sheet2!$A:$A,0)),IF(OR(N1329=3,N1329=8,N1329=13,,N1329=38),INDEX(Sheet2!$AC:$AC,MATCH($N1329,Sheet2!$AA:$AA,0))&amp;O1329,INDEX(Sheet2!$AC:$AC,MATCH($N1329,Sheet2!$AA:$AA,0))&amp;(O1329/10)&amp;"%"))</f>
        <v>觉醒后基础攻击力增加80</v>
      </c>
    </row>
    <row r="1330" spans="1:27">
      <c r="A1330" s="23" t="s">
        <v>53</v>
      </c>
      <c r="B1330" s="23">
        <f t="shared" si="79"/>
        <v>6509</v>
      </c>
      <c r="C1330" s="3">
        <v>65</v>
      </c>
      <c r="D1330" s="3">
        <v>9</v>
      </c>
      <c r="E1330" s="3">
        <f t="shared" si="77"/>
        <v>1</v>
      </c>
      <c r="F1330" s="3">
        <f>IF(AND($D1330=1,$E1330=1),VLOOKUP($C1330,Sheet2!$A:$J,3,0),IF($E1330=2,INDEX(Sheet2!G:G,MATCH($C1330,Sheet2!$A:$A,0)),F1329))</f>
        <v>6501</v>
      </c>
      <c r="G1330" s="3">
        <f>IF(AND($D1330=1,$E1330=1),VLOOKUP($C1330,Sheet2!$A:$J,4,0),IF($E1330=2,INDEX(Sheet2!H:H,MATCH($C1330,Sheet2!$A:$A,0)),G1329))</f>
        <v>6502</v>
      </c>
      <c r="H1330" s="3">
        <f>IF(AND($D1330=1,$E1330=1),VLOOKUP($C1330,Sheet2!$A:$J,5,0),IF($E1330=2,INDEX(Sheet2!I:I,MATCH($C1330,Sheet2!$A:$A,0)),H1329))</f>
        <v>6504</v>
      </c>
      <c r="I1330" s="3">
        <f>IF(AND($D1330=1,$E1330=1),VLOOKUP($C1330,Sheet2!$A:$J,6,0),IF($E1330=2,INDEX(Sheet2!J:J,MATCH($C1330,Sheet2!$A:$A,0)),I1329))</f>
        <v>0</v>
      </c>
      <c r="K1330" s="31">
        <v>0</v>
      </c>
      <c r="L1330" s="31">
        <v>0</v>
      </c>
      <c r="M1330" s="31">
        <v>0</v>
      </c>
      <c r="N1330" s="27">
        <f>VLOOKUP(B1330,Sheet5!$D:$G,3,0)</f>
        <v>3</v>
      </c>
      <c r="O1330" s="27">
        <f>VLOOKUP(B1330,Sheet5!$D:$G,4,0)</f>
        <v>480</v>
      </c>
      <c r="P1330" s="27" t="s">
        <v>55</v>
      </c>
      <c r="Q1330" s="27">
        <f>IFERROR(VLOOKUP(R1330,Sheet2!V:X,3,FALSE),VLOOKUP(B1330,Sheet5!D:H,5,0))</f>
        <v>340020009</v>
      </c>
      <c r="R1330" s="27" t="str">
        <f>IF(E1330=2,INDEX(Sheet2!P:P,MATCH(C1330,Sheet2!A:A,0)),INDEX(Sheet2!AB:AB,MATCH(N1330,Sheet2!AA:AA,0)))</f>
        <v>生命强化</v>
      </c>
      <c r="S1330" s="27" t="str">
        <f>IF($E1330=2,INDEX(Sheet2!Q:Q,MATCH($C1330,Sheet2!$A:$A,0)),IF(OR(N1330=3,N1330=8,N1330=13,,N1330=38),INDEX(Sheet2!$AC:$AC,MATCH($N1330,Sheet2!$AA:$AA,0))&amp;O1330,INDEX(Sheet2!$AC:$AC,MATCH($N1330,Sheet2!$AA:$AA,0))&amp;(O1330/10)&amp;"%"))</f>
        <v>觉醒后基础生命上限增加480</v>
      </c>
      <c r="T1330" s="3" t="str">
        <f>INDEX(Sheet6!G:G,MATCH(B1330,Sheet6!A:A,0))</f>
        <v>1210007,8|1430002,2</v>
      </c>
      <c r="U1330" s="3">
        <v>1120001</v>
      </c>
      <c r="V1330" s="3">
        <f>INDEX(Sheet6!H:H,MATCH(B1330,Sheet6!A:A,0))</f>
        <v>18000</v>
      </c>
      <c r="W1330" s="23">
        <v>0</v>
      </c>
      <c r="X1330" s="3" t="s">
        <v>1338</v>
      </c>
      <c r="Y1330" s="23">
        <v>1120001</v>
      </c>
      <c r="Z1330" s="23">
        <v>120000</v>
      </c>
      <c r="AA1330" s="27" t="str">
        <f>IF($E1330=2,INDEX(Sheet2!Q:Q,MATCH($C1330,Sheet2!$A:$A,0)),IF(OR(N1330=3,N1330=8,N1330=13,,N1330=38),INDEX(Sheet2!$AC:$AC,MATCH($N1330,Sheet2!$AA:$AA,0))&amp;O1330,INDEX(Sheet2!$AC:$AC,MATCH($N1330,Sheet2!$AA:$AA,0))&amp;(O1330/10)&amp;"%"))</f>
        <v>觉醒后基础生命上限增加480</v>
      </c>
    </row>
    <row r="1331" spans="1:27">
      <c r="A1331" s="23" t="s">
        <v>53</v>
      </c>
      <c r="B1331" s="23">
        <f t="shared" si="79"/>
        <v>6510</v>
      </c>
      <c r="C1331" s="3">
        <v>65</v>
      </c>
      <c r="D1331" s="3">
        <v>10</v>
      </c>
      <c r="E1331" s="3">
        <f t="shared" si="77"/>
        <v>1</v>
      </c>
      <c r="F1331" s="3">
        <f>IF(AND($D1331=1,$E1331=1),VLOOKUP($C1331,Sheet2!$A:$J,3,0),IF($E1331=2,INDEX(Sheet2!G:G,MATCH($C1331,Sheet2!$A:$A,0)),F1330))</f>
        <v>6501</v>
      </c>
      <c r="G1331" s="3">
        <f>IF(AND($D1331=1,$E1331=1),VLOOKUP($C1331,Sheet2!$A:$J,4,0),IF($E1331=2,INDEX(Sheet2!H:H,MATCH($C1331,Sheet2!$A:$A,0)),G1330))</f>
        <v>6502</v>
      </c>
      <c r="H1331" s="3">
        <f>IF(AND($D1331=1,$E1331=1),VLOOKUP($C1331,Sheet2!$A:$J,5,0),IF($E1331=2,INDEX(Sheet2!I:I,MATCH($C1331,Sheet2!$A:$A,0)),H1330))</f>
        <v>6504</v>
      </c>
      <c r="I1331" s="3">
        <f>IF(AND($D1331=1,$E1331=1),VLOOKUP($C1331,Sheet2!$A:$J,6,0),IF($E1331=2,INDEX(Sheet2!J:J,MATCH($C1331,Sheet2!$A:$A,0)),I1330))</f>
        <v>0</v>
      </c>
      <c r="K1331" s="31">
        <v>0</v>
      </c>
      <c r="L1331" s="31">
        <v>0</v>
      </c>
      <c r="M1331" s="31">
        <v>0</v>
      </c>
      <c r="N1331" s="27">
        <f>VLOOKUP(B1331,Sheet5!$D:$G,3,0)</f>
        <v>8</v>
      </c>
      <c r="O1331" s="27">
        <f>VLOOKUP(B1331,Sheet5!$D:$G,4,0)</f>
        <v>80</v>
      </c>
      <c r="P1331" s="27" t="s">
        <v>56</v>
      </c>
      <c r="Q1331" s="27">
        <f>IFERROR(VLOOKUP(R1331,Sheet2!V:X,3,FALSE),VLOOKUP(B1331,Sheet5!D:H,5,0))</f>
        <v>340020006</v>
      </c>
      <c r="R1331" s="27" t="str">
        <f>IF(E1331=2,INDEX(Sheet2!P:P,MATCH(C1331,Sheet2!A:A,0)),INDEX(Sheet2!AB:AB,MATCH(N1331,Sheet2!AA:AA,0)))</f>
        <v>攻击强化</v>
      </c>
      <c r="S1331" s="27" t="str">
        <f>IF($E1331=2,INDEX(Sheet2!Q:Q,MATCH($C1331,Sheet2!$A:$A,0)),IF(OR(N1331=3,N1331=8,N1331=13,,N1331=38),INDEX(Sheet2!$AC:$AC,MATCH($N1331,Sheet2!$AA:$AA,0))&amp;O1331,INDEX(Sheet2!$AC:$AC,MATCH($N1331,Sheet2!$AA:$AA,0))&amp;(O1331/10)&amp;"%"))</f>
        <v>觉醒后基础攻击力增加80</v>
      </c>
      <c r="T1331" s="3" t="str">
        <f>INDEX(Sheet6!G:G,MATCH(B1331,Sheet6!A:A,0))</f>
        <v>1210007,10|1430002,3</v>
      </c>
      <c r="U1331" s="3">
        <v>1120001</v>
      </c>
      <c r="V1331" s="3">
        <f>INDEX(Sheet6!H:H,MATCH(B1331,Sheet6!A:A,0))</f>
        <v>27000</v>
      </c>
      <c r="W1331" s="23">
        <v>0</v>
      </c>
      <c r="X1331" s="3" t="s">
        <v>1339</v>
      </c>
      <c r="Y1331" s="23">
        <v>1120001</v>
      </c>
      <c r="Z1331" s="23">
        <v>180000</v>
      </c>
      <c r="AA1331" s="27" t="str">
        <f>IF($E1331=2,INDEX(Sheet2!Q:Q,MATCH($C1331,Sheet2!$A:$A,0)),IF(OR(N1331=3,N1331=8,N1331=13,,N1331=38),INDEX(Sheet2!$AC:$AC,MATCH($N1331,Sheet2!$AA:$AA,0))&amp;O1331,INDEX(Sheet2!$AC:$AC,MATCH($N1331,Sheet2!$AA:$AA,0))&amp;(O1331/10)&amp;"%"))</f>
        <v>觉醒后基础攻击力增加80</v>
      </c>
    </row>
    <row r="1332" spans="1:27">
      <c r="A1332" s="23" t="s">
        <v>53</v>
      </c>
      <c r="B1332" s="23">
        <f t="shared" si="79"/>
        <v>6511</v>
      </c>
      <c r="C1332" s="3">
        <v>65</v>
      </c>
      <c r="D1332" s="3">
        <v>11</v>
      </c>
      <c r="E1332" s="3">
        <f t="shared" si="77"/>
        <v>1</v>
      </c>
      <c r="F1332" s="3">
        <f>IF(AND($D1332=1,$E1332=1),VLOOKUP($C1332,Sheet2!$A:$J,3,0),IF($E1332=2,INDEX(Sheet2!G:G,MATCH($C1332,Sheet2!$A:$A,0)),F1331))</f>
        <v>6501</v>
      </c>
      <c r="G1332" s="3">
        <f>IF(AND($D1332=1,$E1332=1),VLOOKUP($C1332,Sheet2!$A:$J,4,0),IF($E1332=2,INDEX(Sheet2!H:H,MATCH($C1332,Sheet2!$A:$A,0)),G1331))</f>
        <v>6502</v>
      </c>
      <c r="H1332" s="3">
        <f>IF(AND($D1332=1,$E1332=1),VLOOKUP($C1332,Sheet2!$A:$J,5,0),IF($E1332=2,INDEX(Sheet2!I:I,MATCH($C1332,Sheet2!$A:$A,0)),H1331))</f>
        <v>6504</v>
      </c>
      <c r="I1332" s="3">
        <f>IF(AND($D1332=1,$E1332=1),VLOOKUP($C1332,Sheet2!$A:$J,6,0),IF($E1332=2,INDEX(Sheet2!J:J,MATCH($C1332,Sheet2!$A:$A,0)),I1331))</f>
        <v>0</v>
      </c>
      <c r="K1332" s="31">
        <v>0</v>
      </c>
      <c r="L1332" s="31">
        <v>0</v>
      </c>
      <c r="M1332" s="31">
        <v>0</v>
      </c>
      <c r="N1332" s="27">
        <f>VLOOKUP(B1332,Sheet5!$D:$G,3,0)</f>
        <v>13</v>
      </c>
      <c r="O1332" s="27">
        <f>VLOOKUP(B1332,Sheet5!$D:$G,4,0)</f>
        <v>104</v>
      </c>
      <c r="P1332" s="27" t="s">
        <v>57</v>
      </c>
      <c r="Q1332" s="27">
        <f>IFERROR(VLOOKUP(R1332,Sheet2!V:X,3,FALSE),VLOOKUP(B1332,Sheet5!D:H,5,0))</f>
        <v>340020004</v>
      </c>
      <c r="R1332" s="27" t="str">
        <f>IF(E1332=2,INDEX(Sheet2!P:P,MATCH(C1332,Sheet2!A:A,0)),INDEX(Sheet2!AB:AB,MATCH(N1332,Sheet2!AA:AA,0)))</f>
        <v>防御强化</v>
      </c>
      <c r="S1332" s="27" t="str">
        <f>IF($E1332=2,INDEX(Sheet2!Q:Q,MATCH($C1332,Sheet2!$A:$A,0)),IF(OR(N1332=3,N1332=8,N1332=13,,N1332=38),INDEX(Sheet2!$AC:$AC,MATCH($N1332,Sheet2!$AA:$AA,0))&amp;O1332,INDEX(Sheet2!$AC:$AC,MATCH($N1332,Sheet2!$AA:$AA,0))&amp;(O1332/10)&amp;"%"))</f>
        <v>觉醒后基础防御力增加104</v>
      </c>
      <c r="T1332" s="3" t="str">
        <f>INDEX(Sheet6!G:G,MATCH(B1332,Sheet6!A:A,0))</f>
        <v>1210007,12|1430002,4</v>
      </c>
      <c r="U1332" s="3">
        <v>1120001</v>
      </c>
      <c r="V1332" s="3">
        <f>INDEX(Sheet6!H:H,MATCH(B1332,Sheet6!A:A,0))</f>
        <v>40350</v>
      </c>
      <c r="W1332" s="23">
        <v>0</v>
      </c>
      <c r="X1332" s="3" t="s">
        <v>1340</v>
      </c>
      <c r="Y1332" s="23">
        <v>1120001</v>
      </c>
      <c r="Z1332" s="23">
        <v>269000</v>
      </c>
      <c r="AA1332" s="27" t="str">
        <f>IF($E1332=2,INDEX(Sheet2!Q:Q,MATCH($C1332,Sheet2!$A:$A,0)),IF(OR(N1332=3,N1332=8,N1332=13,,N1332=38),INDEX(Sheet2!$AC:$AC,MATCH($N1332,Sheet2!$AA:$AA,0))&amp;O1332,INDEX(Sheet2!$AC:$AC,MATCH($N1332,Sheet2!$AA:$AA,0))&amp;(O1332/10)&amp;"%"))</f>
        <v>觉醒后基础防御力增加104</v>
      </c>
    </row>
    <row r="1333" spans="1:27">
      <c r="A1333" s="23" t="s">
        <v>53</v>
      </c>
      <c r="B1333" s="23">
        <f t="shared" si="79"/>
        <v>6512</v>
      </c>
      <c r="C1333" s="3">
        <v>65</v>
      </c>
      <c r="D1333" s="3">
        <v>12</v>
      </c>
      <c r="E1333" s="3">
        <f t="shared" si="77"/>
        <v>1</v>
      </c>
      <c r="F1333" s="3">
        <f>IF(AND($D1333=1,$E1333=1),VLOOKUP($C1333,Sheet2!$A:$J,3,0),IF($E1333=2,INDEX(Sheet2!G:G,MATCH($C1333,Sheet2!$A:$A,0)),F1332))</f>
        <v>6501</v>
      </c>
      <c r="G1333" s="3">
        <f>IF(AND($D1333=1,$E1333=1),VLOOKUP($C1333,Sheet2!$A:$J,4,0),IF($E1333=2,INDEX(Sheet2!H:H,MATCH($C1333,Sheet2!$A:$A,0)),G1332))</f>
        <v>6502</v>
      </c>
      <c r="H1333" s="3">
        <f>IF(AND($D1333=1,$E1333=1),VLOOKUP($C1333,Sheet2!$A:$J,5,0),IF($E1333=2,INDEX(Sheet2!I:I,MATCH($C1333,Sheet2!$A:$A,0)),H1332))</f>
        <v>6504</v>
      </c>
      <c r="I1333" s="3">
        <f>IF(AND($D1333=1,$E1333=1),VLOOKUP($C1333,Sheet2!$A:$J,6,0),IF($E1333=2,INDEX(Sheet2!J:J,MATCH($C1333,Sheet2!$A:$A,0)),I1332))</f>
        <v>0</v>
      </c>
      <c r="K1333" s="31">
        <v>0</v>
      </c>
      <c r="L1333" s="31">
        <v>0</v>
      </c>
      <c r="M1333" s="31">
        <v>0</v>
      </c>
      <c r="N1333" s="27">
        <f>VLOOKUP(B1333,Sheet5!$D:$G,3,0)</f>
        <v>3</v>
      </c>
      <c r="O1333" s="27">
        <f>VLOOKUP(B1333,Sheet5!$D:$G,4,0)</f>
        <v>960</v>
      </c>
      <c r="P1333" s="27" t="s">
        <v>58</v>
      </c>
      <c r="Q1333" s="27">
        <f>IFERROR(VLOOKUP(R1333,Sheet2!V:X,3,FALSE),VLOOKUP(B1333,Sheet5!D:H,5,0))</f>
        <v>340020010</v>
      </c>
      <c r="R1333" s="27" t="str">
        <f>IF(E1333=2,INDEX(Sheet2!P:P,MATCH(C1333,Sheet2!A:A,0)),INDEX(Sheet2!AB:AB,MATCH(N1333,Sheet2!AA:AA,0)))</f>
        <v>生命强化</v>
      </c>
      <c r="S1333" s="27" t="str">
        <f>IF($E1333=2,INDEX(Sheet2!Q:Q,MATCH($C1333,Sheet2!$A:$A,0)),IF(OR(N1333=3,N1333=8,N1333=13,,N1333=38),INDEX(Sheet2!$AC:$AC,MATCH($N1333,Sheet2!$AA:$AA,0))&amp;O1333,INDEX(Sheet2!$AC:$AC,MATCH($N1333,Sheet2!$AA:$AA,0))&amp;(O1333/10)&amp;"%"))</f>
        <v>觉醒后基础生命上限增加960</v>
      </c>
      <c r="T1333" s="3" t="str">
        <f>INDEX(Sheet6!G:G,MATCH(B1333,Sheet6!A:A,0))</f>
        <v>1210007,16|1430002,5</v>
      </c>
      <c r="U1333" s="3">
        <v>1120001</v>
      </c>
      <c r="V1333" s="3">
        <f>INDEX(Sheet6!H:H,MATCH(B1333,Sheet6!A:A,0))</f>
        <v>56400</v>
      </c>
      <c r="W1333" s="23">
        <v>0</v>
      </c>
      <c r="X1333" s="3" t="s">
        <v>1341</v>
      </c>
      <c r="Y1333" s="23">
        <v>1120001</v>
      </c>
      <c r="Z1333" s="23">
        <v>376000</v>
      </c>
      <c r="AA1333" s="27" t="str">
        <f>IF($E1333=2,INDEX(Sheet2!Q:Q,MATCH($C1333,Sheet2!$A:$A,0)),IF(OR(N1333=3,N1333=8,N1333=13,,N1333=38),INDEX(Sheet2!$AC:$AC,MATCH($N1333,Sheet2!$AA:$AA,0))&amp;O1333,INDEX(Sheet2!$AC:$AC,MATCH($N1333,Sheet2!$AA:$AA,0))&amp;(O1333/10)&amp;"%"))</f>
        <v>觉醒后基础生命上限增加960</v>
      </c>
    </row>
    <row r="1334" spans="1:27">
      <c r="A1334" s="23" t="s">
        <v>53</v>
      </c>
      <c r="B1334" s="23">
        <f t="shared" si="79"/>
        <v>6513</v>
      </c>
      <c r="C1334" s="3">
        <v>65</v>
      </c>
      <c r="D1334" s="3">
        <v>13</v>
      </c>
      <c r="E1334" s="3">
        <f t="shared" si="77"/>
        <v>1</v>
      </c>
      <c r="F1334" s="3">
        <f>IF(AND($D1334=1,$E1334=1),VLOOKUP($C1334,Sheet2!$A:$J,3,0),IF($E1334=2,INDEX(Sheet2!G:G,MATCH($C1334,Sheet2!$A:$A,0)),F1333))</f>
        <v>6501</v>
      </c>
      <c r="G1334" s="3">
        <f>IF(AND($D1334=1,$E1334=1),VLOOKUP($C1334,Sheet2!$A:$J,4,0),IF($E1334=2,INDEX(Sheet2!H:H,MATCH($C1334,Sheet2!$A:$A,0)),G1333))</f>
        <v>6502</v>
      </c>
      <c r="H1334" s="3">
        <f>IF(AND($D1334=1,$E1334=1),VLOOKUP($C1334,Sheet2!$A:$J,5,0),IF($E1334=2,INDEX(Sheet2!I:I,MATCH($C1334,Sheet2!$A:$A,0)),H1333))</f>
        <v>6504</v>
      </c>
      <c r="I1334" s="3">
        <f>IF(AND($D1334=1,$E1334=1),VLOOKUP($C1334,Sheet2!$A:$J,6,0),IF($E1334=2,INDEX(Sheet2!J:J,MATCH($C1334,Sheet2!$A:$A,0)),I1333))</f>
        <v>0</v>
      </c>
      <c r="K1334" s="31">
        <v>0</v>
      </c>
      <c r="L1334" s="31">
        <v>0</v>
      </c>
      <c r="M1334" s="31">
        <v>0</v>
      </c>
      <c r="N1334" s="27">
        <f>VLOOKUP(B1334,Sheet5!$D:$G,3,0)</f>
        <v>8</v>
      </c>
      <c r="O1334" s="27">
        <f>VLOOKUP(B1334,Sheet5!$D:$G,4,0)</f>
        <v>160</v>
      </c>
      <c r="P1334" s="27" t="s">
        <v>59</v>
      </c>
      <c r="Q1334" s="27">
        <f>IFERROR(VLOOKUP(R1334,Sheet2!V:X,3,FALSE),VLOOKUP(B1334,Sheet5!D:H,5,0))</f>
        <v>340020007</v>
      </c>
      <c r="R1334" s="27" t="str">
        <f>IF(E1334=2,INDEX(Sheet2!P:P,MATCH(C1334,Sheet2!A:A,0)),INDEX(Sheet2!AB:AB,MATCH(N1334,Sheet2!AA:AA,0)))</f>
        <v>攻击强化</v>
      </c>
      <c r="S1334" s="27" t="str">
        <f>IF($E1334=2,INDEX(Sheet2!Q:Q,MATCH($C1334,Sheet2!$A:$A,0)),IF(OR(N1334=3,N1334=8,N1334=13,,N1334=38),INDEX(Sheet2!$AC:$AC,MATCH($N1334,Sheet2!$AA:$AA,0))&amp;O1334,INDEX(Sheet2!$AC:$AC,MATCH($N1334,Sheet2!$AA:$AA,0))&amp;(O1334/10)&amp;"%"))</f>
        <v>觉醒后基础攻击力增加160</v>
      </c>
      <c r="T1334" s="3" t="str">
        <f>INDEX(Sheet6!G:G,MATCH(B1334,Sheet6!A:A,0))</f>
        <v>1210007,18|1430002,6</v>
      </c>
      <c r="U1334" s="3">
        <v>1120001</v>
      </c>
      <c r="V1334" s="3">
        <f>INDEX(Sheet6!H:H,MATCH(B1334,Sheet6!A:A,0))</f>
        <v>77400</v>
      </c>
      <c r="W1334" s="23">
        <v>0</v>
      </c>
      <c r="X1334" s="3" t="s">
        <v>1342</v>
      </c>
      <c r="Y1334" s="23">
        <v>1120001</v>
      </c>
      <c r="Z1334" s="23">
        <v>516000</v>
      </c>
      <c r="AA1334" s="27" t="str">
        <f>IF($E1334=2,INDEX(Sheet2!Q:Q,MATCH($C1334,Sheet2!$A:$A,0)),IF(OR(N1334=3,N1334=8,N1334=13,,N1334=38),INDEX(Sheet2!$AC:$AC,MATCH($N1334,Sheet2!$AA:$AA,0))&amp;O1334,INDEX(Sheet2!$AC:$AC,MATCH($N1334,Sheet2!$AA:$AA,0))&amp;(O1334/10)&amp;"%"))</f>
        <v>觉醒后基础攻击力增加160</v>
      </c>
    </row>
    <row r="1335" spans="1:27">
      <c r="A1335" s="23" t="s">
        <v>53</v>
      </c>
      <c r="B1335" s="23">
        <f t="shared" si="79"/>
        <v>6514</v>
      </c>
      <c r="C1335" s="3">
        <v>65</v>
      </c>
      <c r="D1335" s="3">
        <v>14</v>
      </c>
      <c r="E1335" s="3">
        <f t="shared" si="77"/>
        <v>2</v>
      </c>
      <c r="F1335" s="3">
        <f>IF(AND($D1335=1,$E1335=1),VLOOKUP($C1335,Sheet2!$A:$J,3,0),IF($E1335=2,INDEX(Sheet2!G:G,MATCH($C1335,Sheet2!$A:$A,0)+1),F1334))</f>
        <v>6501</v>
      </c>
      <c r="G1335" s="3">
        <f>IF(AND($D1335=1,$E1335=1),VLOOKUP($C1335,Sheet2!$A:$J,4,0),IF($E1335=2,INDEX(Sheet2!H:H,MATCH($C1335,Sheet2!$A:$A,0)+1),G1334))</f>
        <v>6502</v>
      </c>
      <c r="H1335" s="3">
        <f>IF(AND($D1335=1,$E1335=1),VLOOKUP($C1335,Sheet2!$A:$J,5,0),IF($E1335=2,INDEX(Sheet2!I:I,MATCH($C1335,Sheet2!$A:$A,0)+1),H1334))</f>
        <v>6505</v>
      </c>
      <c r="I1335" s="3">
        <f>IF(AND($D1335=1,$E1335=1),VLOOKUP($C1335,Sheet2!$A:$J,6,0),IF($E1335=2,INDEX(Sheet2!J:J,MATCH($C1335,Sheet2!$A:$A,0)+1),I1334))</f>
        <v>0</v>
      </c>
      <c r="K1335" s="31">
        <v>0</v>
      </c>
      <c r="L1335" s="31">
        <v>0</v>
      </c>
      <c r="M1335" s="31">
        <v>0</v>
      </c>
      <c r="N1335" s="27">
        <f>VLOOKUP(B1335,Sheet5!$D:$G,3,0)</f>
        <v>0</v>
      </c>
      <c r="O1335" s="27">
        <f>VLOOKUP(B1335,Sheet5!$D:$G,4,0)</f>
        <v>0</v>
      </c>
      <c r="P1335" s="27" t="s">
        <v>60</v>
      </c>
      <c r="Q1335" s="27">
        <f>IFERROR(VLOOKUP(R1335,Sheet2!V:X,3,FALSE),VLOOKUP(B1335,Sheet5!D:H,5,0))</f>
        <v>311005703</v>
      </c>
      <c r="R1335" s="27" t="str">
        <f>IF(E1335=2,INDEX(Sheet2!P:P,MATCH(C1335,Sheet2!A:A,0)+1),INDEX(Sheet2!AB:AB,MATCH(N1335,Sheet2!AA:AA,0)))</f>
        <v>狮子斩流势群（觉醒）</v>
      </c>
      <c r="S1335" s="27" t="s">
        <v>2399</v>
      </c>
      <c r="T1335" s="3" t="str">
        <f>INDEX(Sheet6!G:G,MATCH(B1335,Sheet6!A:A,0))</f>
        <v>1430004,1</v>
      </c>
      <c r="U1335" s="3">
        <v>1120001</v>
      </c>
      <c r="V1335" s="3">
        <f>INDEX(Sheet6!H:H,MATCH(B1335,Sheet6!A:A,0))</f>
        <v>104400</v>
      </c>
      <c r="W1335" s="23">
        <v>0</v>
      </c>
      <c r="X1335" s="3" t="s">
        <v>1343</v>
      </c>
      <c r="Y1335" s="23">
        <v>1120001</v>
      </c>
      <c r="Z1335" s="23">
        <v>696000</v>
      </c>
      <c r="AA1335" s="27" t="str">
        <f>IF($E1335=2,INDEX(Sheet2!Q:Q,MATCH($C1335,Sheet2!$A:$A,0)+1),IF(OR(N1335=3,N1335=8,N1335=13,,N1335=38),INDEX(Sheet2!$AC:$AC,MATCH($N1335,Sheet2!$AA:$AA,0))&amp;O1335,INDEX(Sheet2!$AC:$AC,MATCH($N1335,Sheet2!$AA:$AA,0))&amp;(O1335/10)&amp;"%"))</f>
        <v>对敌方全体造成3段伤害，每段造成攻击力&lt;color=#e56000&gt;42%&lt;/color&gt;的伤害。敌人的血量每降低&lt;color=#e56000&gt;10%&lt;/color&gt;，造成的伤害提高&lt;color=#e56000&gt;4%&lt;/color&gt;</v>
      </c>
    </row>
    <row r="1336" spans="1:27">
      <c r="A1336" s="23" t="s">
        <v>53</v>
      </c>
      <c r="B1336" s="23">
        <f t="shared" si="79"/>
        <v>6515</v>
      </c>
      <c r="C1336" s="3">
        <v>65</v>
      </c>
      <c r="D1336" s="3">
        <v>15</v>
      </c>
      <c r="E1336" s="3">
        <f t="shared" si="77"/>
        <v>1</v>
      </c>
      <c r="F1336" s="3">
        <f>IF(AND($D1336=1,$E1336=1),VLOOKUP($C1336,Sheet2!$A:$J,3,0),IF($E1336=2,INDEX(Sheet2!G:G,MATCH($C1336,Sheet2!$A:$A,0)+1),F1335))</f>
        <v>6501</v>
      </c>
      <c r="G1336" s="3">
        <f>IF(AND($D1336=1,$E1336=1),VLOOKUP($C1336,Sheet2!$A:$J,4,0),IF($E1336=2,INDEX(Sheet2!H:H,MATCH($C1336,Sheet2!$A:$A,0)+1),G1335))</f>
        <v>6502</v>
      </c>
      <c r="H1336" s="3">
        <f>IF(AND($D1336=1,$E1336=1),VLOOKUP($C1336,Sheet2!$A:$J,5,0),IF($E1336=2,INDEX(Sheet2!I:I,MATCH($C1336,Sheet2!$A:$A,0)+1),H1335))</f>
        <v>6505</v>
      </c>
      <c r="I1336" s="3">
        <f>IF(AND($D1336=1,$E1336=1),VLOOKUP($C1336,Sheet2!$A:$J,6,0),IF($E1336=2,INDEX(Sheet2!J:J,MATCH($C1336,Sheet2!$A:$A,0)+1),I1335))</f>
        <v>0</v>
      </c>
      <c r="K1336" s="31">
        <v>0</v>
      </c>
      <c r="L1336" s="31">
        <v>0</v>
      </c>
      <c r="M1336" s="31">
        <v>0</v>
      </c>
      <c r="N1336" s="27">
        <f>VLOOKUP(B1336,Sheet5!$D:$G,3,0)</f>
        <v>8</v>
      </c>
      <c r="O1336" s="27">
        <f>VLOOKUP(B1336,Sheet5!$D:$G,4,0)</f>
        <v>80</v>
      </c>
      <c r="P1336" s="27" t="s">
        <v>54</v>
      </c>
      <c r="Q1336" s="27">
        <f>IFERROR(VLOOKUP(R1336,Sheet2!V:X,3,FALSE),VLOOKUP(B1336,Sheet5!D:H,5,0))</f>
        <v>340020006</v>
      </c>
      <c r="R1336" s="27" t="str">
        <f>IF($E1336=2,INDEX(Sheet2!P:P,MATCH($C1336,Sheet2!$A:$A,0)),INDEX(Sheet2!$AB:$AB,MATCH($N1336,Sheet2!$AA:$AA,0)))</f>
        <v>攻击强化</v>
      </c>
      <c r="S1336" s="27" t="str">
        <f>IF($E1336=2,INDEX(Sheet2!Q:Q,MATCH($C1336,Sheet2!$A:$A,0)),IF(OR(N1336=3,N1336=8,N1336=13,,N1336=38),INDEX(Sheet2!$AC:$AC,MATCH($N1336,Sheet2!$AA:$AA,0))&amp;O1336,INDEX(Sheet2!$AC:$AC,MATCH($N1336,Sheet2!$AA:$AA,0))&amp;(O1336/10)&amp;"%"))</f>
        <v>觉醒后基础攻击力增加80</v>
      </c>
      <c r="T1336" s="3" t="str">
        <f>INDEX(Sheet6!G:G,MATCH(B1336,Sheet6!A:A,0))</f>
        <v>1210007,7|1430002,3</v>
      </c>
      <c r="U1336" s="3">
        <v>1120001</v>
      </c>
      <c r="V1336" s="3">
        <f>INDEX(Sheet6!H:H,MATCH(B1336,Sheet6!A:A,0))</f>
        <v>20800</v>
      </c>
      <c r="W1336" s="23">
        <v>0</v>
      </c>
      <c r="X1336" s="3" t="s">
        <v>1337</v>
      </c>
      <c r="Y1336" s="23">
        <v>1120001</v>
      </c>
      <c r="Z1336" s="23">
        <v>104000</v>
      </c>
      <c r="AA1336" s="27" t="str">
        <f>IF($E1336=2,INDEX(Sheet2!Q:Q,MATCH($C1336,Sheet2!$A:$A,0)),IF(OR(N1336=3,N1336=8,N1336=13,,N1336=38),INDEX(Sheet2!$AC:$AC,MATCH($N1336,Sheet2!$AA:$AA,0))&amp;O1336,INDEX(Sheet2!$AC:$AC,MATCH($N1336,Sheet2!$AA:$AA,0))&amp;(O1336/10)&amp;"%"))</f>
        <v>觉醒后基础攻击力增加80</v>
      </c>
    </row>
    <row r="1337" spans="1:27">
      <c r="A1337" s="23" t="s">
        <v>53</v>
      </c>
      <c r="B1337" s="23">
        <f t="shared" si="79"/>
        <v>6516</v>
      </c>
      <c r="C1337" s="3">
        <v>65</v>
      </c>
      <c r="D1337" s="3">
        <v>16</v>
      </c>
      <c r="E1337" s="3">
        <f t="shared" si="77"/>
        <v>1</v>
      </c>
      <c r="F1337" s="3">
        <f>IF(AND($D1337=1,$E1337=1),VLOOKUP($C1337,Sheet2!$A:$J,3,0),IF($E1337=2,INDEX(Sheet2!G:G,MATCH($C1337,Sheet2!$A:$A,0)+1),F1336))</f>
        <v>6501</v>
      </c>
      <c r="G1337" s="3">
        <f>IF(AND($D1337=1,$E1337=1),VLOOKUP($C1337,Sheet2!$A:$J,4,0),IF($E1337=2,INDEX(Sheet2!H:H,MATCH($C1337,Sheet2!$A:$A,0)+1),G1336))</f>
        <v>6502</v>
      </c>
      <c r="H1337" s="3">
        <f>IF(AND($D1337=1,$E1337=1),VLOOKUP($C1337,Sheet2!$A:$J,5,0),IF($E1337=2,INDEX(Sheet2!I:I,MATCH($C1337,Sheet2!$A:$A,0)+1),H1336))</f>
        <v>6505</v>
      </c>
      <c r="I1337" s="3">
        <f>IF(AND($D1337=1,$E1337=1),VLOOKUP($C1337,Sheet2!$A:$J,6,0),IF($E1337=2,INDEX(Sheet2!J:J,MATCH($C1337,Sheet2!$A:$A,0)+1),I1336))</f>
        <v>0</v>
      </c>
      <c r="K1337" s="31">
        <v>0</v>
      </c>
      <c r="L1337" s="31">
        <v>0</v>
      </c>
      <c r="M1337" s="31">
        <v>0</v>
      </c>
      <c r="N1337" s="27">
        <f>VLOOKUP(B1337,Sheet5!$D:$G,3,0)</f>
        <v>3</v>
      </c>
      <c r="O1337" s="27">
        <f>VLOOKUP(B1337,Sheet5!$D:$G,4,0)</f>
        <v>480</v>
      </c>
      <c r="P1337" s="27" t="s">
        <v>55</v>
      </c>
      <c r="Q1337" s="27">
        <f>IFERROR(VLOOKUP(R1337,Sheet2!V:X,3,FALSE),VLOOKUP(B1337,Sheet5!D:H,5,0))</f>
        <v>340020009</v>
      </c>
      <c r="R1337" s="27" t="str">
        <f>IF(E1337=2,INDEX(Sheet2!P:P,MATCH(C1337,Sheet2!A:A,0)),INDEX(Sheet2!AB:AB,MATCH(N1337,Sheet2!AA:AA,0)))</f>
        <v>生命强化</v>
      </c>
      <c r="S1337" s="27" t="str">
        <f>IF($E1337=2,INDEX(Sheet2!Q:Q,MATCH($C1337,Sheet2!$A:$A,0)),IF(OR(N1337=3,N1337=8,N1337=13,,N1337=38),INDEX(Sheet2!$AC:$AC,MATCH($N1337,Sheet2!$AA:$AA,0))&amp;O1337,INDEX(Sheet2!$AC:$AC,MATCH($N1337,Sheet2!$AA:$AA,0))&amp;(O1337/10)&amp;"%"))</f>
        <v>觉醒后基础生命上限增加480</v>
      </c>
      <c r="T1337" s="3" t="str">
        <f>INDEX(Sheet6!G:G,MATCH(B1337,Sheet6!A:A,0))</f>
        <v>1210007,11|1430002,6</v>
      </c>
      <c r="U1337" s="3">
        <v>1120001</v>
      </c>
      <c r="V1337" s="3">
        <f>INDEX(Sheet6!H:H,MATCH(B1337,Sheet6!A:A,0))</f>
        <v>24000</v>
      </c>
      <c r="W1337" s="23">
        <v>0</v>
      </c>
      <c r="X1337" s="3" t="s">
        <v>1338</v>
      </c>
      <c r="Y1337" s="23">
        <v>1120001</v>
      </c>
      <c r="Z1337" s="23">
        <v>120000</v>
      </c>
      <c r="AA1337" s="27" t="str">
        <f>IF($E1337=2,INDEX(Sheet2!Q:Q,MATCH($C1337,Sheet2!$A:$A,0)),IF(OR(N1337=3,N1337=8,N1337=13,,N1337=38),INDEX(Sheet2!$AC:$AC,MATCH($N1337,Sheet2!$AA:$AA,0))&amp;O1337,INDEX(Sheet2!$AC:$AC,MATCH($N1337,Sheet2!$AA:$AA,0))&amp;(O1337/10)&amp;"%"))</f>
        <v>觉醒后基础生命上限增加480</v>
      </c>
    </row>
    <row r="1338" spans="1:27">
      <c r="A1338" s="23" t="s">
        <v>53</v>
      </c>
      <c r="B1338" s="23">
        <f t="shared" si="79"/>
        <v>6517</v>
      </c>
      <c r="C1338" s="3">
        <v>65</v>
      </c>
      <c r="D1338" s="3">
        <v>17</v>
      </c>
      <c r="E1338" s="3">
        <f t="shared" ref="E1338:E1401" si="80">IF(N1338&gt;0,1,2)</f>
        <v>1</v>
      </c>
      <c r="F1338" s="3">
        <f>IF(AND($D1338=1,$E1338=1),VLOOKUP($C1338,Sheet2!$A:$J,3,0),IF($E1338=2,INDEX(Sheet2!G:G,MATCH($C1338,Sheet2!$A:$A,0)+1),F1337))</f>
        <v>6501</v>
      </c>
      <c r="G1338" s="3">
        <f>IF(AND($D1338=1,$E1338=1),VLOOKUP($C1338,Sheet2!$A:$J,4,0),IF($E1338=2,INDEX(Sheet2!H:H,MATCH($C1338,Sheet2!$A:$A,0)+1),G1337))</f>
        <v>6502</v>
      </c>
      <c r="H1338" s="3">
        <f>IF(AND($D1338=1,$E1338=1),VLOOKUP($C1338,Sheet2!$A:$J,5,0),IF($E1338=2,INDEX(Sheet2!I:I,MATCH($C1338,Sheet2!$A:$A,0)+1),H1337))</f>
        <v>6505</v>
      </c>
      <c r="I1338" s="3">
        <f>IF(AND($D1338=1,$E1338=1),VLOOKUP($C1338,Sheet2!$A:$J,6,0),IF($E1338=2,INDEX(Sheet2!J:J,MATCH($C1338,Sheet2!$A:$A,0)+1),I1337))</f>
        <v>0</v>
      </c>
      <c r="K1338" s="31">
        <v>0</v>
      </c>
      <c r="L1338" s="31">
        <v>0</v>
      </c>
      <c r="M1338" s="31">
        <v>0</v>
      </c>
      <c r="N1338" s="27">
        <f>VLOOKUP(B1338,Sheet5!$D:$G,3,0)</f>
        <v>3</v>
      </c>
      <c r="O1338" s="27">
        <f>VLOOKUP(B1338,Sheet5!$D:$G,4,0)</f>
        <v>480</v>
      </c>
      <c r="P1338" s="27" t="s">
        <v>56</v>
      </c>
      <c r="Q1338" s="27">
        <f>IFERROR(VLOOKUP(R1338,Sheet2!V:X,3,FALSE),VLOOKUP(B1338,Sheet5!D:H,5,0))</f>
        <v>340020009</v>
      </c>
      <c r="R1338" s="27" t="str">
        <f>IF(E1338=2,INDEX(Sheet2!P:P,MATCH(C1338,Sheet2!A:A,0)),INDEX(Sheet2!AB:AB,MATCH(N1338,Sheet2!AA:AA,0)))</f>
        <v>生命强化</v>
      </c>
      <c r="S1338" s="27" t="str">
        <f>IF($E1338=2,INDEX(Sheet2!Q:Q,MATCH($C1338,Sheet2!$A:$A,0)),IF(OR(N1338=3,N1338=8,N1338=13,,N1338=38),INDEX(Sheet2!$AC:$AC,MATCH($N1338,Sheet2!$AA:$AA,0))&amp;O1338,INDEX(Sheet2!$AC:$AC,MATCH($N1338,Sheet2!$AA:$AA,0))&amp;(O1338/10)&amp;"%"))</f>
        <v>觉醒后基础生命上限增加480</v>
      </c>
      <c r="T1338" s="3" t="str">
        <f>INDEX(Sheet6!G:G,MATCH(B1338,Sheet6!A:A,0))</f>
        <v>1210007,13|1430002,9</v>
      </c>
      <c r="U1338" s="3">
        <v>1120001</v>
      </c>
      <c r="V1338" s="3">
        <f>INDEX(Sheet6!H:H,MATCH(B1338,Sheet6!A:A,0))</f>
        <v>36000</v>
      </c>
      <c r="W1338" s="23">
        <v>0</v>
      </c>
      <c r="X1338" s="3" t="s">
        <v>1339</v>
      </c>
      <c r="Y1338" s="23">
        <v>1120001</v>
      </c>
      <c r="Z1338" s="23">
        <v>180000</v>
      </c>
      <c r="AA1338" s="27" t="str">
        <f>IF($E1338=2,INDEX(Sheet2!Q:Q,MATCH($C1338,Sheet2!$A:$A,0)),IF(OR(N1338=3,N1338=8,N1338=13,,N1338=38),INDEX(Sheet2!$AC:$AC,MATCH($N1338,Sheet2!$AA:$AA,0))&amp;O1338,INDEX(Sheet2!$AC:$AC,MATCH($N1338,Sheet2!$AA:$AA,0))&amp;(O1338/10)&amp;"%"))</f>
        <v>觉醒后基础生命上限增加480</v>
      </c>
    </row>
    <row r="1339" spans="1:27">
      <c r="A1339" s="23" t="s">
        <v>53</v>
      </c>
      <c r="B1339" s="23">
        <f t="shared" si="79"/>
        <v>6518</v>
      </c>
      <c r="C1339" s="3">
        <v>65</v>
      </c>
      <c r="D1339" s="3">
        <v>18</v>
      </c>
      <c r="E1339" s="3">
        <f t="shared" si="80"/>
        <v>1</v>
      </c>
      <c r="F1339" s="3">
        <f>IF(AND($D1339=1,$E1339=1),VLOOKUP($C1339,Sheet2!$A:$J,3,0),IF($E1339=2,INDEX(Sheet2!G:G,MATCH($C1339,Sheet2!$A:$A,0)+1),F1338))</f>
        <v>6501</v>
      </c>
      <c r="G1339" s="3">
        <f>IF(AND($D1339=1,$E1339=1),VLOOKUP($C1339,Sheet2!$A:$J,4,0),IF($E1339=2,INDEX(Sheet2!H:H,MATCH($C1339,Sheet2!$A:$A,0)+1),G1338))</f>
        <v>6502</v>
      </c>
      <c r="H1339" s="3">
        <f>IF(AND($D1339=1,$E1339=1),VLOOKUP($C1339,Sheet2!$A:$J,5,0),IF($E1339=2,INDEX(Sheet2!I:I,MATCH($C1339,Sheet2!$A:$A,0)+1),H1338))</f>
        <v>6505</v>
      </c>
      <c r="I1339" s="3">
        <f>IF(AND($D1339=1,$E1339=1),VLOOKUP($C1339,Sheet2!$A:$J,6,0),IF($E1339=2,INDEX(Sheet2!J:J,MATCH($C1339,Sheet2!$A:$A,0)+1),I1338))</f>
        <v>0</v>
      </c>
      <c r="K1339" s="31">
        <v>0</v>
      </c>
      <c r="L1339" s="31">
        <v>0</v>
      </c>
      <c r="M1339" s="31">
        <v>0</v>
      </c>
      <c r="N1339" s="27">
        <f>VLOOKUP(B1339,Sheet5!$D:$G,3,0)</f>
        <v>13</v>
      </c>
      <c r="O1339" s="27">
        <f>VLOOKUP(B1339,Sheet5!$D:$G,4,0)</f>
        <v>104</v>
      </c>
      <c r="P1339" s="27" t="s">
        <v>57</v>
      </c>
      <c r="Q1339" s="27">
        <f>IFERROR(VLOOKUP(R1339,Sheet2!V:X,3,FALSE),VLOOKUP(B1339,Sheet5!D:H,5,0))</f>
        <v>340020004</v>
      </c>
      <c r="R1339" s="27" t="str">
        <f>IF(E1339=2,INDEX(Sheet2!P:P,MATCH(C1339,Sheet2!A:A,0)),INDEX(Sheet2!AB:AB,MATCH(N1339,Sheet2!AA:AA,0)))</f>
        <v>防御强化</v>
      </c>
      <c r="S1339" s="27" t="str">
        <f>IF($E1339=2,INDEX(Sheet2!Q:Q,MATCH($C1339,Sheet2!$A:$A,0)),IF(OR(N1339=3,N1339=8,N1339=13,,N1339=38),INDEX(Sheet2!$AC:$AC,MATCH($N1339,Sheet2!$AA:$AA,0))&amp;O1339,INDEX(Sheet2!$AC:$AC,MATCH($N1339,Sheet2!$AA:$AA,0))&amp;(O1339/10)&amp;"%"))</f>
        <v>觉醒后基础防御力增加104</v>
      </c>
      <c r="T1339" s="3" t="str">
        <f>INDEX(Sheet6!G:G,MATCH(B1339,Sheet6!A:A,0))</f>
        <v>1210007,16|1430002,12</v>
      </c>
      <c r="U1339" s="3">
        <v>1120001</v>
      </c>
      <c r="V1339" s="3">
        <f>INDEX(Sheet6!H:H,MATCH(B1339,Sheet6!A:A,0))</f>
        <v>53800</v>
      </c>
      <c r="W1339" s="23">
        <v>0</v>
      </c>
      <c r="X1339" s="3" t="s">
        <v>1340</v>
      </c>
      <c r="Y1339" s="23">
        <v>1120001</v>
      </c>
      <c r="Z1339" s="23">
        <v>269000</v>
      </c>
      <c r="AA1339" s="27" t="str">
        <f>IF($E1339=2,INDEX(Sheet2!Q:Q,MATCH($C1339,Sheet2!$A:$A,0)),IF(OR(N1339=3,N1339=8,N1339=13,,N1339=38),INDEX(Sheet2!$AC:$AC,MATCH($N1339,Sheet2!$AA:$AA,0))&amp;O1339,INDEX(Sheet2!$AC:$AC,MATCH($N1339,Sheet2!$AA:$AA,0))&amp;(O1339/10)&amp;"%"))</f>
        <v>觉醒后基础防御力增加104</v>
      </c>
    </row>
    <row r="1340" spans="1:27">
      <c r="A1340" s="23" t="s">
        <v>53</v>
      </c>
      <c r="B1340" s="23">
        <f t="shared" si="79"/>
        <v>6519</v>
      </c>
      <c r="C1340" s="3">
        <v>65</v>
      </c>
      <c r="D1340" s="3">
        <v>19</v>
      </c>
      <c r="E1340" s="3">
        <f t="shared" si="80"/>
        <v>1</v>
      </c>
      <c r="F1340" s="3">
        <f>IF(AND($D1340=1,$E1340=1),VLOOKUP($C1340,Sheet2!$A:$J,3,0),IF($E1340=2,INDEX(Sheet2!G:G,MATCH($C1340,Sheet2!$A:$A,0)+1),F1339))</f>
        <v>6501</v>
      </c>
      <c r="G1340" s="3">
        <f>IF(AND($D1340=1,$E1340=1),VLOOKUP($C1340,Sheet2!$A:$J,4,0),IF($E1340=2,INDEX(Sheet2!H:H,MATCH($C1340,Sheet2!$A:$A,0)+1),G1339))</f>
        <v>6502</v>
      </c>
      <c r="H1340" s="3">
        <f>IF(AND($D1340=1,$E1340=1),VLOOKUP($C1340,Sheet2!$A:$J,5,0),IF($E1340=2,INDEX(Sheet2!I:I,MATCH($C1340,Sheet2!$A:$A,0)+1),H1339))</f>
        <v>6505</v>
      </c>
      <c r="I1340" s="3">
        <f>IF(AND($D1340=1,$E1340=1),VLOOKUP($C1340,Sheet2!$A:$J,6,0),IF($E1340=2,INDEX(Sheet2!J:J,MATCH($C1340,Sheet2!$A:$A,0)+1),I1339))</f>
        <v>0</v>
      </c>
      <c r="K1340" s="31">
        <v>0</v>
      </c>
      <c r="L1340" s="31">
        <v>0</v>
      </c>
      <c r="M1340" s="31">
        <v>0</v>
      </c>
      <c r="N1340" s="27">
        <f>VLOOKUP(B1340,Sheet5!$D:$G,3,0)</f>
        <v>3</v>
      </c>
      <c r="O1340" s="27">
        <f>VLOOKUP(B1340,Sheet5!$D:$G,4,0)</f>
        <v>960</v>
      </c>
      <c r="P1340" s="27" t="s">
        <v>58</v>
      </c>
      <c r="Q1340" s="27">
        <f>IFERROR(VLOOKUP(R1340,Sheet2!V:X,3,FALSE),VLOOKUP(B1340,Sheet5!D:H,5,0))</f>
        <v>340020010</v>
      </c>
      <c r="R1340" s="27" t="str">
        <f>IF(E1340=2,INDEX(Sheet2!P:P,MATCH(C1340,Sheet2!A:A,0)),INDEX(Sheet2!AB:AB,MATCH(N1340,Sheet2!AA:AA,0)))</f>
        <v>生命强化</v>
      </c>
      <c r="S1340" s="27" t="str">
        <f>IF($E1340=2,INDEX(Sheet2!Q:Q,MATCH($C1340,Sheet2!$A:$A,0)),IF(OR(N1340=3,N1340=8,N1340=13,,N1340=38),INDEX(Sheet2!$AC:$AC,MATCH($N1340,Sheet2!$AA:$AA,0))&amp;O1340,INDEX(Sheet2!$AC:$AC,MATCH($N1340,Sheet2!$AA:$AA,0))&amp;(O1340/10)&amp;"%"))</f>
        <v>觉醒后基础生命上限增加960</v>
      </c>
      <c r="T1340" s="3" t="str">
        <f>INDEX(Sheet6!G:G,MATCH(B1340,Sheet6!A:A,0))</f>
        <v>1210007,21|1430002,15</v>
      </c>
      <c r="U1340" s="3">
        <v>1120001</v>
      </c>
      <c r="V1340" s="3">
        <f>INDEX(Sheet6!H:H,MATCH(B1340,Sheet6!A:A,0))</f>
        <v>75200</v>
      </c>
      <c r="W1340" s="23">
        <v>0</v>
      </c>
      <c r="X1340" s="3" t="s">
        <v>1341</v>
      </c>
      <c r="Y1340" s="23">
        <v>1120001</v>
      </c>
      <c r="Z1340" s="23">
        <v>376000</v>
      </c>
      <c r="AA1340" s="27" t="str">
        <f>IF($E1340=2,INDEX(Sheet2!Q:Q,MATCH($C1340,Sheet2!$A:$A,0)),IF(OR(N1340=3,N1340=8,N1340=13,,N1340=38),INDEX(Sheet2!$AC:$AC,MATCH($N1340,Sheet2!$AA:$AA,0))&amp;O1340,INDEX(Sheet2!$AC:$AC,MATCH($N1340,Sheet2!$AA:$AA,0))&amp;(O1340/10)&amp;"%"))</f>
        <v>觉醒后基础生命上限增加960</v>
      </c>
    </row>
    <row r="1341" spans="1:27">
      <c r="A1341" s="23" t="s">
        <v>53</v>
      </c>
      <c r="B1341" s="23">
        <f t="shared" si="79"/>
        <v>6520</v>
      </c>
      <c r="C1341" s="3">
        <v>65</v>
      </c>
      <c r="D1341" s="3">
        <v>20</v>
      </c>
      <c r="E1341" s="3">
        <f t="shared" si="80"/>
        <v>1</v>
      </c>
      <c r="F1341" s="3">
        <f>IF(AND($D1341=1,$E1341=1),VLOOKUP($C1341,Sheet2!$A:$J,3,0),IF($E1341=2,INDEX(Sheet2!G:G,MATCH($C1341,Sheet2!$A:$A,0)+1),F1340))</f>
        <v>6501</v>
      </c>
      <c r="G1341" s="3">
        <f>IF(AND($D1341=1,$E1341=1),VLOOKUP($C1341,Sheet2!$A:$J,4,0),IF($E1341=2,INDEX(Sheet2!H:H,MATCH($C1341,Sheet2!$A:$A,0)+1),G1340))</f>
        <v>6502</v>
      </c>
      <c r="H1341" s="3">
        <f>IF(AND($D1341=1,$E1341=1),VLOOKUP($C1341,Sheet2!$A:$J,5,0),IF($E1341=2,INDEX(Sheet2!I:I,MATCH($C1341,Sheet2!$A:$A,0)+1),H1340))</f>
        <v>6505</v>
      </c>
      <c r="I1341" s="3">
        <f>IF(AND($D1341=1,$E1341=1),VLOOKUP($C1341,Sheet2!$A:$J,6,0),IF($E1341=2,INDEX(Sheet2!J:J,MATCH($C1341,Sheet2!$A:$A,0)+1),I1340))</f>
        <v>0</v>
      </c>
      <c r="K1341" s="31">
        <v>0</v>
      </c>
      <c r="L1341" s="31">
        <v>0</v>
      </c>
      <c r="M1341" s="31">
        <v>0</v>
      </c>
      <c r="N1341" s="27">
        <f>VLOOKUP(B1341,Sheet5!$D:$G,3,0)</f>
        <v>8</v>
      </c>
      <c r="O1341" s="27">
        <f>VLOOKUP(B1341,Sheet5!$D:$G,4,0)</f>
        <v>160</v>
      </c>
      <c r="P1341" s="27" t="s">
        <v>59</v>
      </c>
      <c r="Q1341" s="27">
        <f>IFERROR(VLOOKUP(R1341,Sheet2!V:X,3,FALSE),VLOOKUP(B1341,Sheet5!D:H,5,0))</f>
        <v>340020007</v>
      </c>
      <c r="R1341" s="27" t="str">
        <f>IF(E1341=2,INDEX(Sheet2!P:P,MATCH(C1341,Sheet2!A:A,0)),INDEX(Sheet2!AB:AB,MATCH(N1341,Sheet2!AA:AA,0)))</f>
        <v>攻击强化</v>
      </c>
      <c r="S1341" s="27" t="str">
        <f>IF($E1341=2,INDEX(Sheet2!Q:Q,MATCH($C1341,Sheet2!$A:$A,0)),IF(OR(N1341=3,N1341=8,N1341=13,,N1341=38),INDEX(Sheet2!$AC:$AC,MATCH($N1341,Sheet2!$AA:$AA,0))&amp;O1341,INDEX(Sheet2!$AC:$AC,MATCH($N1341,Sheet2!$AA:$AA,0))&amp;(O1341/10)&amp;"%"))</f>
        <v>觉醒后基础攻击力增加160</v>
      </c>
      <c r="T1341" s="3" t="str">
        <f>INDEX(Sheet6!G:G,MATCH(B1341,Sheet6!A:A,0))</f>
        <v>1210007,24|1430002,18</v>
      </c>
      <c r="U1341" s="3">
        <v>1120001</v>
      </c>
      <c r="V1341" s="3">
        <f>INDEX(Sheet6!H:H,MATCH(B1341,Sheet6!A:A,0))</f>
        <v>103200</v>
      </c>
      <c r="W1341" s="23">
        <v>0</v>
      </c>
      <c r="X1341" s="3" t="s">
        <v>1342</v>
      </c>
      <c r="Y1341" s="23">
        <v>1120001</v>
      </c>
      <c r="Z1341" s="23">
        <v>516000</v>
      </c>
      <c r="AA1341" s="27" t="str">
        <f>IF($E1341=2,INDEX(Sheet2!Q:Q,MATCH($C1341,Sheet2!$A:$A,0)),IF(OR(N1341=3,N1341=8,N1341=13,,N1341=38),INDEX(Sheet2!$AC:$AC,MATCH($N1341,Sheet2!$AA:$AA,0))&amp;O1341,INDEX(Sheet2!$AC:$AC,MATCH($N1341,Sheet2!$AA:$AA,0))&amp;(O1341/10)&amp;"%"))</f>
        <v>觉醒后基础攻击力增加160</v>
      </c>
    </row>
    <row r="1342" spans="1:27">
      <c r="A1342" s="23" t="s">
        <v>53</v>
      </c>
      <c r="B1342" s="23">
        <f t="shared" si="79"/>
        <v>6521</v>
      </c>
      <c r="C1342" s="3">
        <v>65</v>
      </c>
      <c r="D1342" s="3">
        <v>21</v>
      </c>
      <c r="E1342" s="3">
        <f t="shared" si="80"/>
        <v>2</v>
      </c>
      <c r="F1342" s="3">
        <f>IF(AND($D1342=1,$E1342=1),VLOOKUP($C1342,Sheet2!$A:$J,3,0),IF($E1342=2,INDEX(Sheet2!G:G,MATCH($C1342,Sheet2!$A:$A,0)+2),F1341))</f>
        <v>6501</v>
      </c>
      <c r="G1342" s="3">
        <f>IF(AND($D1342=1,$E1342=1),VLOOKUP($C1342,Sheet2!$A:$J,4,0),IF($E1342=2,INDEX(Sheet2!H:H,MATCH($C1342,Sheet2!$A:$A,0)+2),G1341))</f>
        <v>6506</v>
      </c>
      <c r="H1342" s="3">
        <f>IF(AND($D1342=1,$E1342=1),VLOOKUP($C1342,Sheet2!$A:$J,5,0),IF($E1342=2,INDEX(Sheet2!I:I,MATCH($C1342,Sheet2!$A:$A,0)+2),H1341))</f>
        <v>6505</v>
      </c>
      <c r="I1342" s="3">
        <f>IF(AND($D1342=1,$E1342=1),VLOOKUP($C1342,Sheet2!$A:$J,6,0),IF($E1342=2,INDEX(Sheet2!J:J,MATCH($C1342,Sheet2!$A:$A,0)+2),I1341))</f>
        <v>0</v>
      </c>
      <c r="K1342" s="31">
        <v>0</v>
      </c>
      <c r="L1342" s="31">
        <v>0</v>
      </c>
      <c r="M1342" s="31">
        <v>0</v>
      </c>
      <c r="N1342" s="27">
        <f>VLOOKUP(B1342,Sheet5!$D:$G,3,0)</f>
        <v>0</v>
      </c>
      <c r="O1342" s="27">
        <f>VLOOKUP(B1342,Sheet5!$D:$G,4,0)</f>
        <v>0</v>
      </c>
      <c r="P1342" s="27" t="s">
        <v>60</v>
      </c>
      <c r="Q1342" s="27">
        <f>IFERROR(VLOOKUP(R1342,Sheet2!V:X,3,FALSE),VLOOKUP(B1342,Sheet5!D:H,5,0))</f>
        <v>311005702</v>
      </c>
      <c r="R1342" s="27" t="str">
        <f>IF(E1342=2,INDEX(Sheet2!P:P,MATCH(C1342,Sheet2!A:A,0)+2),INDEX(Sheet2!AB:AB,MATCH(N1342,Sheet2!AA:AA,0)))</f>
        <v>狮心</v>
      </c>
      <c r="S1342" s="27" t="s">
        <v>2400</v>
      </c>
      <c r="T1342" s="3" t="str">
        <f>INDEX(Sheet6!G:G,MATCH(B1342,Sheet6!A:A,0))</f>
        <v>1430004,3</v>
      </c>
      <c r="U1342" s="3">
        <v>1120001</v>
      </c>
      <c r="V1342" s="3">
        <f>INDEX(Sheet6!H:H,MATCH(B1342,Sheet6!A:A,0))</f>
        <v>139200</v>
      </c>
      <c r="W1342" s="23">
        <v>0</v>
      </c>
      <c r="X1342" s="3" t="s">
        <v>1343</v>
      </c>
      <c r="Y1342" s="23">
        <v>1120001</v>
      </c>
      <c r="Z1342" s="23">
        <v>696000</v>
      </c>
      <c r="AA1342" s="27" t="str">
        <f>IF($E1342=2,INDEX(Sheet2!Q:Q,MATCH($C1342,Sheet2!$A:$A,0)+2),IF(OR(N1342=3,N1342=8,N1342=13,,N1342=38),INDEX(Sheet2!$AC:$AC,MATCH($N1342,Sheet2!$AA:$AA,0))&amp;O1342,INDEX(Sheet2!$AC:$AC,MATCH($N1342,Sheet2!$AA:$AA,0))&amp;(O1342/10)&amp;"%"))</f>
        <v>兽王暴击时对目标添加一层&lt;color=#e56000&gt;12%&lt;/color&gt;减疗效果，最多叠加3层，持续2回合</v>
      </c>
    </row>
    <row r="1343" spans="1:27">
      <c r="A1343" s="23" t="s">
        <v>53</v>
      </c>
      <c r="B1343" s="23">
        <f t="shared" si="79"/>
        <v>6522</v>
      </c>
      <c r="C1343" s="3">
        <v>65</v>
      </c>
      <c r="D1343" s="3">
        <v>22</v>
      </c>
      <c r="E1343" s="3">
        <f t="shared" si="80"/>
        <v>1</v>
      </c>
      <c r="F1343" s="3">
        <f>IF(AND($D1343=1,$E1343=1),VLOOKUP($C1343,Sheet2!$A:$J,3,0),IF($E1343=2,INDEX(Sheet2!G:G,MATCH($C1343,Sheet2!$A:$A,0)+2),F1342))</f>
        <v>6501</v>
      </c>
      <c r="G1343" s="3">
        <f>IF(AND($D1343=1,$E1343=1),VLOOKUP($C1343,Sheet2!$A:$J,4,0),IF($E1343=2,INDEX(Sheet2!H:H,MATCH($C1343,Sheet2!$A:$A,0)+2),G1342))</f>
        <v>6506</v>
      </c>
      <c r="H1343" s="3">
        <f>IF(AND($D1343=1,$E1343=1),VLOOKUP($C1343,Sheet2!$A:$J,5,0),IF($E1343=2,INDEX(Sheet2!I:I,MATCH($C1343,Sheet2!$A:$A,0)+2),H1342))</f>
        <v>6505</v>
      </c>
      <c r="I1343" s="3">
        <f>IF(AND($D1343=1,$E1343=1),VLOOKUP($C1343,Sheet2!$A:$J,6,0),IF($E1343=2,INDEX(Sheet2!J:J,MATCH($C1343,Sheet2!$A:$A,0)+2),I1342))</f>
        <v>0</v>
      </c>
      <c r="K1343" s="31">
        <v>0</v>
      </c>
      <c r="L1343" s="31">
        <v>0</v>
      </c>
      <c r="M1343" s="31">
        <v>0</v>
      </c>
      <c r="N1343" s="27">
        <f>VLOOKUP(B1343,Sheet5!$D:$G,3,0)</f>
        <v>8</v>
      </c>
      <c r="O1343" s="27">
        <f>VLOOKUP(B1343,Sheet5!$D:$G,4,0)</f>
        <v>80</v>
      </c>
      <c r="P1343" s="27" t="s">
        <v>54</v>
      </c>
      <c r="Q1343" s="27">
        <f>IFERROR(VLOOKUP(R1343,Sheet2!V:X,3,FALSE),VLOOKUP(B1343,Sheet5!D:H,5,0))</f>
        <v>340020006</v>
      </c>
      <c r="R1343" s="27" t="str">
        <f>IF($E1343=2,INDEX(Sheet2!P:P,MATCH($C1343,Sheet2!$A:$A,0)),INDEX(Sheet2!$AB:$AB,MATCH($N1343,Sheet2!$AA:$AA,0)))</f>
        <v>攻击强化</v>
      </c>
      <c r="S1343" s="27" t="str">
        <f>IF($E1343=2,INDEX(Sheet2!Q:Q,MATCH($C1343,Sheet2!$A:$A,0)),IF(OR(N1343=3,N1343=8,N1343=13,,N1343=38),INDEX(Sheet2!$AC:$AC,MATCH($N1343,Sheet2!$AA:$AA,0))&amp;O1343,INDEX(Sheet2!$AC:$AC,MATCH($N1343,Sheet2!$AA:$AA,0))&amp;(O1343/10)&amp;"%"))</f>
        <v>觉醒后基础攻击力增加80</v>
      </c>
      <c r="T1343" s="3" t="str">
        <f>INDEX(Sheet6!G:G,MATCH(B1343,Sheet6!A:A,0))</f>
        <v>1210007,9|1430002,9</v>
      </c>
      <c r="U1343" s="3">
        <v>1120001</v>
      </c>
      <c r="V1343" s="3">
        <f>INDEX(Sheet6!H:H,MATCH(B1343,Sheet6!A:A,0))</f>
        <v>26000</v>
      </c>
      <c r="W1343" s="23">
        <v>0</v>
      </c>
      <c r="X1343" s="3" t="s">
        <v>1337</v>
      </c>
      <c r="Y1343" s="23">
        <v>1120001</v>
      </c>
      <c r="Z1343" s="23">
        <v>104000</v>
      </c>
      <c r="AA1343" s="27" t="str">
        <f>IF($E1343=2,INDEX(Sheet2!Q:Q,MATCH($C1343,Sheet2!$A:$A,0)),IF(OR(N1343=3,N1343=8,N1343=13,,N1343=38),INDEX(Sheet2!$AC:$AC,MATCH($N1343,Sheet2!$AA:$AA,0))&amp;O1343,INDEX(Sheet2!$AC:$AC,MATCH($N1343,Sheet2!$AA:$AA,0))&amp;(O1343/10)&amp;"%"))</f>
        <v>觉醒后基础攻击力增加80</v>
      </c>
    </row>
    <row r="1344" spans="1:27">
      <c r="A1344" s="23" t="s">
        <v>53</v>
      </c>
      <c r="B1344" s="23">
        <f t="shared" si="79"/>
        <v>6523</v>
      </c>
      <c r="C1344" s="3">
        <v>65</v>
      </c>
      <c r="D1344" s="3">
        <v>23</v>
      </c>
      <c r="E1344" s="3">
        <f t="shared" si="80"/>
        <v>1</v>
      </c>
      <c r="F1344" s="3">
        <f>IF(AND($D1344=1,$E1344=1),VLOOKUP($C1344,Sheet2!$A:$J,3,0),IF($E1344=2,INDEX(Sheet2!G:G,MATCH($C1344,Sheet2!$A:$A,0)+2),F1343))</f>
        <v>6501</v>
      </c>
      <c r="G1344" s="3">
        <f>IF(AND($D1344=1,$E1344=1),VLOOKUP($C1344,Sheet2!$A:$J,4,0),IF($E1344=2,INDEX(Sheet2!H:H,MATCH($C1344,Sheet2!$A:$A,0)+2),G1343))</f>
        <v>6506</v>
      </c>
      <c r="H1344" s="3">
        <f>IF(AND($D1344=1,$E1344=1),VLOOKUP($C1344,Sheet2!$A:$J,5,0),IF($E1344=2,INDEX(Sheet2!I:I,MATCH($C1344,Sheet2!$A:$A,0)+2),H1343))</f>
        <v>6505</v>
      </c>
      <c r="I1344" s="3">
        <f>IF(AND($D1344=1,$E1344=1),VLOOKUP($C1344,Sheet2!$A:$J,6,0),IF($E1344=2,INDEX(Sheet2!J:J,MATCH($C1344,Sheet2!$A:$A,0)+2),I1343))</f>
        <v>0</v>
      </c>
      <c r="K1344" s="31">
        <v>0</v>
      </c>
      <c r="L1344" s="31">
        <v>0</v>
      </c>
      <c r="M1344" s="31">
        <v>0</v>
      </c>
      <c r="N1344" s="27">
        <f>VLOOKUP(B1344,Sheet5!$D:$G,3,0)</f>
        <v>3</v>
      </c>
      <c r="O1344" s="27">
        <f>VLOOKUP(B1344,Sheet5!$D:$G,4,0)</f>
        <v>480</v>
      </c>
      <c r="P1344" s="27" t="s">
        <v>55</v>
      </c>
      <c r="Q1344" s="27">
        <f>IFERROR(VLOOKUP(R1344,Sheet2!V:X,3,FALSE),VLOOKUP(B1344,Sheet5!D:H,5,0))</f>
        <v>340020009</v>
      </c>
      <c r="R1344" s="27" t="str">
        <f>IF(E1344=2,INDEX(Sheet2!P:P,MATCH(C1344,Sheet2!A:A,0)),INDEX(Sheet2!AB:AB,MATCH(N1344,Sheet2!AA:AA,0)))</f>
        <v>生命强化</v>
      </c>
      <c r="S1344" s="27" t="str">
        <f>IF($E1344=2,INDEX(Sheet2!Q:Q,MATCH($C1344,Sheet2!$A:$A,0)),IF(OR(N1344=3,N1344=8,N1344=13,,N1344=38),INDEX(Sheet2!$AC:$AC,MATCH($N1344,Sheet2!$AA:$AA,0))&amp;O1344,INDEX(Sheet2!$AC:$AC,MATCH($N1344,Sheet2!$AA:$AA,0))&amp;(O1344/10)&amp;"%"))</f>
        <v>觉醒后基础生命上限增加480</v>
      </c>
      <c r="T1344" s="3" t="str">
        <f>INDEX(Sheet6!G:G,MATCH(B1344,Sheet6!A:A,0))</f>
        <v>1210007,13|1430002,18</v>
      </c>
      <c r="U1344" s="3">
        <v>1120001</v>
      </c>
      <c r="V1344" s="3">
        <f>INDEX(Sheet6!H:H,MATCH(B1344,Sheet6!A:A,0))</f>
        <v>30000</v>
      </c>
      <c r="W1344" s="23">
        <v>0</v>
      </c>
      <c r="X1344" s="3" t="s">
        <v>1338</v>
      </c>
      <c r="Y1344" s="23">
        <v>1120001</v>
      </c>
      <c r="Z1344" s="23">
        <v>120000</v>
      </c>
      <c r="AA1344" s="27" t="str">
        <f>IF($E1344=2,INDEX(Sheet2!Q:Q,MATCH($C1344,Sheet2!$A:$A,0)),IF(OR(N1344=3,N1344=8,N1344=13,,N1344=38),INDEX(Sheet2!$AC:$AC,MATCH($N1344,Sheet2!$AA:$AA,0))&amp;O1344,INDEX(Sheet2!$AC:$AC,MATCH($N1344,Sheet2!$AA:$AA,0))&amp;(O1344/10)&amp;"%"))</f>
        <v>觉醒后基础生命上限增加480</v>
      </c>
    </row>
    <row r="1345" spans="1:27">
      <c r="A1345" s="23" t="s">
        <v>53</v>
      </c>
      <c r="B1345" s="23">
        <f t="shared" si="79"/>
        <v>6524</v>
      </c>
      <c r="C1345" s="3">
        <v>65</v>
      </c>
      <c r="D1345" s="3">
        <v>24</v>
      </c>
      <c r="E1345" s="3">
        <f t="shared" si="80"/>
        <v>1</v>
      </c>
      <c r="F1345" s="3">
        <f>IF(AND($D1345=1,$E1345=1),VLOOKUP($C1345,Sheet2!$A:$J,3,0),IF($E1345=2,INDEX(Sheet2!G:G,MATCH($C1345,Sheet2!$A:$A,0)+2),F1344))</f>
        <v>6501</v>
      </c>
      <c r="G1345" s="3">
        <f>IF(AND($D1345=1,$E1345=1),VLOOKUP($C1345,Sheet2!$A:$J,4,0),IF($E1345=2,INDEX(Sheet2!H:H,MATCH($C1345,Sheet2!$A:$A,0)+2),G1344))</f>
        <v>6506</v>
      </c>
      <c r="H1345" s="3">
        <f>IF(AND($D1345=1,$E1345=1),VLOOKUP($C1345,Sheet2!$A:$J,5,0),IF($E1345=2,INDEX(Sheet2!I:I,MATCH($C1345,Sheet2!$A:$A,0)+2),H1344))</f>
        <v>6505</v>
      </c>
      <c r="I1345" s="3">
        <f>IF(AND($D1345=1,$E1345=1),VLOOKUP($C1345,Sheet2!$A:$J,6,0),IF($E1345=2,INDEX(Sheet2!J:J,MATCH($C1345,Sheet2!$A:$A,0)+2),I1344))</f>
        <v>0</v>
      </c>
      <c r="K1345" s="31">
        <v>0</v>
      </c>
      <c r="L1345" s="31">
        <v>0</v>
      </c>
      <c r="M1345" s="31">
        <v>0</v>
      </c>
      <c r="N1345" s="27">
        <f>VLOOKUP(B1345,Sheet5!$D:$G,3,0)</f>
        <v>8</v>
      </c>
      <c r="O1345" s="27">
        <f>VLOOKUP(B1345,Sheet5!$D:$G,4,0)</f>
        <v>80</v>
      </c>
      <c r="P1345" s="27" t="s">
        <v>56</v>
      </c>
      <c r="Q1345" s="27">
        <f>IFERROR(VLOOKUP(R1345,Sheet2!V:X,3,FALSE),VLOOKUP(B1345,Sheet5!D:H,5,0))</f>
        <v>340020006</v>
      </c>
      <c r="R1345" s="27" t="str">
        <f>IF(E1345=2,INDEX(Sheet2!P:P,MATCH(C1345,Sheet2!A:A,0)),INDEX(Sheet2!AB:AB,MATCH(N1345,Sheet2!AA:AA,0)))</f>
        <v>攻击强化</v>
      </c>
      <c r="S1345" s="27" t="str">
        <f>IF($E1345=2,INDEX(Sheet2!Q:Q,MATCH($C1345,Sheet2!$A:$A,0)),IF(OR(N1345=3,N1345=8,N1345=13,,N1345=38),INDEX(Sheet2!$AC:$AC,MATCH($N1345,Sheet2!$AA:$AA,0))&amp;O1345,INDEX(Sheet2!$AC:$AC,MATCH($N1345,Sheet2!$AA:$AA,0))&amp;(O1345/10)&amp;"%"))</f>
        <v>觉醒后基础攻击力增加80</v>
      </c>
      <c r="T1345" s="3" t="str">
        <f>INDEX(Sheet6!G:G,MATCH(B1345,Sheet6!A:A,0))</f>
        <v>1210007,17|1430002,27</v>
      </c>
      <c r="U1345" s="3">
        <v>1120001</v>
      </c>
      <c r="V1345" s="3">
        <f>INDEX(Sheet6!H:H,MATCH(B1345,Sheet6!A:A,0))</f>
        <v>45000</v>
      </c>
      <c r="W1345" s="23">
        <v>0</v>
      </c>
      <c r="X1345" s="3" t="s">
        <v>1339</v>
      </c>
      <c r="Y1345" s="23">
        <v>1120001</v>
      </c>
      <c r="Z1345" s="23">
        <v>180000</v>
      </c>
      <c r="AA1345" s="27" t="str">
        <f>IF($E1345=2,INDEX(Sheet2!Q:Q,MATCH($C1345,Sheet2!$A:$A,0)),IF(OR(N1345=3,N1345=8,N1345=13,,N1345=38),INDEX(Sheet2!$AC:$AC,MATCH($N1345,Sheet2!$AA:$AA,0))&amp;O1345,INDEX(Sheet2!$AC:$AC,MATCH($N1345,Sheet2!$AA:$AA,0))&amp;(O1345/10)&amp;"%"))</f>
        <v>觉醒后基础攻击力增加80</v>
      </c>
    </row>
    <row r="1346" spans="1:27">
      <c r="A1346" s="23" t="s">
        <v>53</v>
      </c>
      <c r="B1346" s="23">
        <f t="shared" si="79"/>
        <v>6525</v>
      </c>
      <c r="C1346" s="3">
        <v>65</v>
      </c>
      <c r="D1346" s="3">
        <v>25</v>
      </c>
      <c r="E1346" s="3">
        <f t="shared" si="80"/>
        <v>1</v>
      </c>
      <c r="F1346" s="3">
        <f>IF(AND($D1346=1,$E1346=1),VLOOKUP($C1346,Sheet2!$A:$J,3,0),IF($E1346=2,INDEX(Sheet2!G:G,MATCH($C1346,Sheet2!$A:$A,0)+2),F1345))</f>
        <v>6501</v>
      </c>
      <c r="G1346" s="3">
        <f>IF(AND($D1346=1,$E1346=1),VLOOKUP($C1346,Sheet2!$A:$J,4,0),IF($E1346=2,INDEX(Sheet2!H:H,MATCH($C1346,Sheet2!$A:$A,0)+2),G1345))</f>
        <v>6506</v>
      </c>
      <c r="H1346" s="3">
        <f>IF(AND($D1346=1,$E1346=1),VLOOKUP($C1346,Sheet2!$A:$J,5,0),IF($E1346=2,INDEX(Sheet2!I:I,MATCH($C1346,Sheet2!$A:$A,0)+2),H1345))</f>
        <v>6505</v>
      </c>
      <c r="I1346" s="3">
        <f>IF(AND($D1346=1,$E1346=1),VLOOKUP($C1346,Sheet2!$A:$J,6,0),IF($E1346=2,INDEX(Sheet2!J:J,MATCH($C1346,Sheet2!$A:$A,0)+2),I1345))</f>
        <v>0</v>
      </c>
      <c r="K1346" s="31">
        <v>0</v>
      </c>
      <c r="L1346" s="31">
        <v>0</v>
      </c>
      <c r="M1346" s="31">
        <v>0</v>
      </c>
      <c r="N1346" s="27">
        <f>VLOOKUP(B1346,Sheet5!$D:$G,3,0)</f>
        <v>13</v>
      </c>
      <c r="O1346" s="27">
        <f>VLOOKUP(B1346,Sheet5!$D:$G,4,0)</f>
        <v>104</v>
      </c>
      <c r="P1346" s="27" t="s">
        <v>57</v>
      </c>
      <c r="Q1346" s="27">
        <f>IFERROR(VLOOKUP(R1346,Sheet2!V:X,3,FALSE),VLOOKUP(B1346,Sheet5!D:H,5,0))</f>
        <v>340020004</v>
      </c>
      <c r="R1346" s="27" t="str">
        <f>IF(E1346=2,INDEX(Sheet2!P:P,MATCH(C1346,Sheet2!A:A,0)),INDEX(Sheet2!AB:AB,MATCH(N1346,Sheet2!AA:AA,0)))</f>
        <v>防御强化</v>
      </c>
      <c r="S1346" s="27" t="str">
        <f>IF($E1346=2,INDEX(Sheet2!Q:Q,MATCH($C1346,Sheet2!$A:$A,0)),IF(OR(N1346=3,N1346=8,N1346=13,,N1346=38),INDEX(Sheet2!$AC:$AC,MATCH($N1346,Sheet2!$AA:$AA,0))&amp;O1346,INDEX(Sheet2!$AC:$AC,MATCH($N1346,Sheet2!$AA:$AA,0))&amp;(O1346/10)&amp;"%"))</f>
        <v>觉醒后基础防御力增加104</v>
      </c>
      <c r="T1346" s="3" t="str">
        <f>INDEX(Sheet6!G:G,MATCH(B1346,Sheet6!A:A,0))</f>
        <v>1210007,20|1430002,36</v>
      </c>
      <c r="U1346" s="3">
        <v>1120001</v>
      </c>
      <c r="V1346" s="3">
        <f>INDEX(Sheet6!H:H,MATCH(B1346,Sheet6!A:A,0))</f>
        <v>67250</v>
      </c>
      <c r="W1346" s="23">
        <v>0</v>
      </c>
      <c r="X1346" s="3" t="s">
        <v>1340</v>
      </c>
      <c r="Y1346" s="23">
        <v>1120001</v>
      </c>
      <c r="Z1346" s="23">
        <v>269000</v>
      </c>
      <c r="AA1346" s="27" t="str">
        <f>IF($E1346=2,INDEX(Sheet2!Q:Q,MATCH($C1346,Sheet2!$A:$A,0)),IF(OR(N1346=3,N1346=8,N1346=13,,N1346=38),INDEX(Sheet2!$AC:$AC,MATCH($N1346,Sheet2!$AA:$AA,0))&amp;O1346,INDEX(Sheet2!$AC:$AC,MATCH($N1346,Sheet2!$AA:$AA,0))&amp;(O1346/10)&amp;"%"))</f>
        <v>觉醒后基础防御力增加104</v>
      </c>
    </row>
    <row r="1347" spans="1:27">
      <c r="A1347" s="23" t="s">
        <v>53</v>
      </c>
      <c r="B1347" s="23">
        <f t="shared" si="79"/>
        <v>6526</v>
      </c>
      <c r="C1347" s="3">
        <v>65</v>
      </c>
      <c r="D1347" s="3">
        <v>26</v>
      </c>
      <c r="E1347" s="3">
        <f t="shared" si="80"/>
        <v>1</v>
      </c>
      <c r="F1347" s="3">
        <f>IF(AND($D1347=1,$E1347=1),VLOOKUP($C1347,Sheet2!$A:$J,3,0),IF($E1347=2,INDEX(Sheet2!G:G,MATCH($C1347,Sheet2!$A:$A,0)+2),F1346))</f>
        <v>6501</v>
      </c>
      <c r="G1347" s="3">
        <f>IF(AND($D1347=1,$E1347=1),VLOOKUP($C1347,Sheet2!$A:$J,4,0),IF($E1347=2,INDEX(Sheet2!H:H,MATCH($C1347,Sheet2!$A:$A,0)+2),G1346))</f>
        <v>6506</v>
      </c>
      <c r="H1347" s="3">
        <f>IF(AND($D1347=1,$E1347=1),VLOOKUP($C1347,Sheet2!$A:$J,5,0),IF($E1347=2,INDEX(Sheet2!I:I,MATCH($C1347,Sheet2!$A:$A,0)+2),H1346))</f>
        <v>6505</v>
      </c>
      <c r="I1347" s="3">
        <f>IF(AND($D1347=1,$E1347=1),VLOOKUP($C1347,Sheet2!$A:$J,6,0),IF($E1347=2,INDEX(Sheet2!J:J,MATCH($C1347,Sheet2!$A:$A,0)+2),I1346))</f>
        <v>0</v>
      </c>
      <c r="K1347" s="31">
        <v>0</v>
      </c>
      <c r="L1347" s="31">
        <v>0</v>
      </c>
      <c r="M1347" s="31">
        <v>0</v>
      </c>
      <c r="N1347" s="27">
        <f>VLOOKUP(B1347,Sheet5!$D:$G,3,0)</f>
        <v>3</v>
      </c>
      <c r="O1347" s="27">
        <f>VLOOKUP(B1347,Sheet5!$D:$G,4,0)</f>
        <v>960</v>
      </c>
      <c r="P1347" s="27" t="s">
        <v>58</v>
      </c>
      <c r="Q1347" s="27">
        <f>IFERROR(VLOOKUP(R1347,Sheet2!V:X,3,FALSE),VLOOKUP(B1347,Sheet5!D:H,5,0))</f>
        <v>340020010</v>
      </c>
      <c r="R1347" s="27" t="str">
        <f>IF(E1347=2,INDEX(Sheet2!P:P,MATCH(C1347,Sheet2!A:A,0)),INDEX(Sheet2!AB:AB,MATCH(N1347,Sheet2!AA:AA,0)))</f>
        <v>生命强化</v>
      </c>
      <c r="S1347" s="27" t="str">
        <f>IF($E1347=2,INDEX(Sheet2!Q:Q,MATCH($C1347,Sheet2!$A:$A,0)),IF(OR(N1347=3,N1347=8,N1347=13,,N1347=38),INDEX(Sheet2!$AC:$AC,MATCH($N1347,Sheet2!$AA:$AA,0))&amp;O1347,INDEX(Sheet2!$AC:$AC,MATCH($N1347,Sheet2!$AA:$AA,0))&amp;(O1347/10)&amp;"%"))</f>
        <v>觉醒后基础生命上限增加960</v>
      </c>
      <c r="T1347" s="3" t="str">
        <f>INDEX(Sheet6!G:G,MATCH(B1347,Sheet6!A:A,0))</f>
        <v>1210007,27|1430002,45</v>
      </c>
      <c r="U1347" s="3">
        <v>1120001</v>
      </c>
      <c r="V1347" s="3">
        <f>INDEX(Sheet6!H:H,MATCH(B1347,Sheet6!A:A,0))</f>
        <v>94000</v>
      </c>
      <c r="W1347" s="23">
        <v>0</v>
      </c>
      <c r="X1347" s="3" t="s">
        <v>1341</v>
      </c>
      <c r="Y1347" s="23">
        <v>1120001</v>
      </c>
      <c r="Z1347" s="23">
        <v>376000</v>
      </c>
      <c r="AA1347" s="27" t="str">
        <f>IF($E1347=2,INDEX(Sheet2!Q:Q,MATCH($C1347,Sheet2!$A:$A,0)),IF(OR(N1347=3,N1347=8,N1347=13,,N1347=38),INDEX(Sheet2!$AC:$AC,MATCH($N1347,Sheet2!$AA:$AA,0))&amp;O1347,INDEX(Sheet2!$AC:$AC,MATCH($N1347,Sheet2!$AA:$AA,0))&amp;(O1347/10)&amp;"%"))</f>
        <v>觉醒后基础生命上限增加960</v>
      </c>
    </row>
    <row r="1348" spans="1:27">
      <c r="A1348" s="23" t="s">
        <v>53</v>
      </c>
      <c r="B1348" s="23">
        <f t="shared" si="79"/>
        <v>6527</v>
      </c>
      <c r="C1348" s="3">
        <v>65</v>
      </c>
      <c r="D1348" s="3">
        <v>27</v>
      </c>
      <c r="E1348" s="3">
        <f t="shared" si="80"/>
        <v>1</v>
      </c>
      <c r="F1348" s="3">
        <f>IF(AND($D1348=1,$E1348=1),VLOOKUP($C1348,Sheet2!$A:$J,3,0),IF($E1348=2,INDEX(Sheet2!G:G,MATCH($C1348,Sheet2!$A:$A,0)+2),F1347))</f>
        <v>6501</v>
      </c>
      <c r="G1348" s="3">
        <f>IF(AND($D1348=1,$E1348=1),VLOOKUP($C1348,Sheet2!$A:$J,4,0),IF($E1348=2,INDEX(Sheet2!H:H,MATCH($C1348,Sheet2!$A:$A,0)+2),G1347))</f>
        <v>6506</v>
      </c>
      <c r="H1348" s="3">
        <f>IF(AND($D1348=1,$E1348=1),VLOOKUP($C1348,Sheet2!$A:$J,5,0),IF($E1348=2,INDEX(Sheet2!I:I,MATCH($C1348,Sheet2!$A:$A,0)+2),H1347))</f>
        <v>6505</v>
      </c>
      <c r="I1348" s="3">
        <f>IF(AND($D1348=1,$E1348=1),VLOOKUP($C1348,Sheet2!$A:$J,6,0),IF($E1348=2,INDEX(Sheet2!J:J,MATCH($C1348,Sheet2!$A:$A,0)+2),I1347))</f>
        <v>0</v>
      </c>
      <c r="K1348" s="31">
        <v>0</v>
      </c>
      <c r="L1348" s="31">
        <v>0</v>
      </c>
      <c r="M1348" s="31">
        <v>0</v>
      </c>
      <c r="N1348" s="27">
        <f>VLOOKUP(B1348,Sheet5!$D:$G,3,0)</f>
        <v>8</v>
      </c>
      <c r="O1348" s="27">
        <f>VLOOKUP(B1348,Sheet5!$D:$G,4,0)</f>
        <v>160</v>
      </c>
      <c r="P1348" s="27" t="s">
        <v>59</v>
      </c>
      <c r="Q1348" s="27">
        <f>IFERROR(VLOOKUP(R1348,Sheet2!V:X,3,FALSE),VLOOKUP(B1348,Sheet5!D:H,5,0))</f>
        <v>340020007</v>
      </c>
      <c r="R1348" s="27" t="str">
        <f>IF(E1348=2,INDEX(Sheet2!P:P,MATCH(C1348,Sheet2!A:A,0)),INDEX(Sheet2!AB:AB,MATCH(N1348,Sheet2!AA:AA,0)))</f>
        <v>攻击强化</v>
      </c>
      <c r="S1348" s="27" t="str">
        <f>IF($E1348=2,INDEX(Sheet2!Q:Q,MATCH($C1348,Sheet2!$A:$A,0)),IF(OR(N1348=3,N1348=8,N1348=13,,N1348=38),INDEX(Sheet2!$AC:$AC,MATCH($N1348,Sheet2!$AA:$AA,0))&amp;O1348,INDEX(Sheet2!$AC:$AC,MATCH($N1348,Sheet2!$AA:$AA,0))&amp;(O1348/10)&amp;"%"))</f>
        <v>觉醒后基础攻击力增加160</v>
      </c>
      <c r="T1348" s="3" t="str">
        <f>INDEX(Sheet6!G:G,MATCH(B1348,Sheet6!A:A,0))</f>
        <v>1210007,30|1430002,54</v>
      </c>
      <c r="U1348" s="3">
        <v>1120001</v>
      </c>
      <c r="V1348" s="3">
        <f>INDEX(Sheet6!H:H,MATCH(B1348,Sheet6!A:A,0))</f>
        <v>129000</v>
      </c>
      <c r="W1348" s="23">
        <v>0</v>
      </c>
      <c r="X1348" s="3" t="s">
        <v>1342</v>
      </c>
      <c r="Y1348" s="23">
        <v>1120001</v>
      </c>
      <c r="Z1348" s="23">
        <v>516000</v>
      </c>
      <c r="AA1348" s="27" t="str">
        <f>IF($E1348=2,INDEX(Sheet2!Q:Q,MATCH($C1348,Sheet2!$A:$A,0)),IF(OR(N1348=3,N1348=8,N1348=13,,N1348=38),INDEX(Sheet2!$AC:$AC,MATCH($N1348,Sheet2!$AA:$AA,0))&amp;O1348,INDEX(Sheet2!$AC:$AC,MATCH($N1348,Sheet2!$AA:$AA,0))&amp;(O1348/10)&amp;"%"))</f>
        <v>觉醒后基础攻击力增加160</v>
      </c>
    </row>
    <row r="1349" spans="1:27">
      <c r="A1349" s="23" t="s">
        <v>53</v>
      </c>
      <c r="B1349" s="23">
        <f t="shared" si="79"/>
        <v>6528</v>
      </c>
      <c r="C1349" s="3">
        <v>65</v>
      </c>
      <c r="D1349" s="3">
        <v>28</v>
      </c>
      <c r="E1349" s="3">
        <f t="shared" si="80"/>
        <v>2</v>
      </c>
      <c r="F1349" s="3">
        <f>IF(AND($D1349=1,$E1349=1),VLOOKUP($C1349,Sheet2!$A:$J,3,0),IF($E1349=2,INDEX(Sheet2!G:G,MATCH($C1349,Sheet2!$A:$A,0)+3),F1348))</f>
        <v>6501</v>
      </c>
      <c r="G1349" s="3">
        <f>IF(AND($D1349=1,$E1349=1),VLOOKUP($C1349,Sheet2!$A:$J,4,0),IF($E1349=2,INDEX(Sheet2!H:H,MATCH($C1349,Sheet2!$A:$A,0)+3),G1348))</f>
        <v>6506</v>
      </c>
      <c r="H1349" s="3">
        <f>IF(AND($D1349=1,$E1349=1),VLOOKUP($C1349,Sheet2!$A:$J,5,0),IF($E1349=2,INDEX(Sheet2!I:I,MATCH($C1349,Sheet2!$A:$A,0)+3),H1348))</f>
        <v>6507</v>
      </c>
      <c r="I1349" s="3">
        <f>IF(AND($D1349=1,$E1349=1),VLOOKUP($C1349,Sheet2!$A:$J,6,0),IF($E1349=2,INDEX(Sheet2!J:J,MATCH($C1349,Sheet2!$A:$A,0)+3),I1348))</f>
        <v>0</v>
      </c>
      <c r="K1349" s="31">
        <v>0</v>
      </c>
      <c r="L1349" s="31">
        <v>0</v>
      </c>
      <c r="M1349" s="31">
        <v>0</v>
      </c>
      <c r="N1349" s="27">
        <f>VLOOKUP(B1349,Sheet5!$D:$G,3,0)</f>
        <v>0</v>
      </c>
      <c r="O1349" s="27">
        <f>VLOOKUP(B1349,Sheet5!$D:$G,4,0)</f>
        <v>0</v>
      </c>
      <c r="P1349" s="27" t="s">
        <v>60</v>
      </c>
      <c r="Q1349" s="27">
        <f>IFERROR(VLOOKUP(R1349,Sheet2!V:X,3,FALSE),VLOOKUP(B1349,Sheet5!D:H,5,0))</f>
        <v>311005703</v>
      </c>
      <c r="R1349" s="27" t="str">
        <f>IF(E1349=2,INDEX(Sheet2!P:P,MATCH(C1349,Sheet2!A:A,0)+3),INDEX(Sheet2!AB:AB,MATCH(N1349,Sheet2!AA:AA,0)))</f>
        <v>狮子斩流势群（觉醒）</v>
      </c>
      <c r="S1349" s="27" t="s">
        <v>2401</v>
      </c>
      <c r="T1349" s="3" t="str">
        <f>INDEX(Sheet6!G:G,MATCH(B1349,Sheet6!A:A,0))</f>
        <v>1430004,9</v>
      </c>
      <c r="U1349" s="3">
        <v>1120001</v>
      </c>
      <c r="V1349" s="3">
        <f>INDEX(Sheet6!H:H,MATCH(B1349,Sheet6!A:A,0))</f>
        <v>174000</v>
      </c>
      <c r="W1349" s="23">
        <v>0</v>
      </c>
      <c r="X1349" s="3" t="s">
        <v>1343</v>
      </c>
      <c r="Y1349" s="23">
        <v>1120001</v>
      </c>
      <c r="Z1349" s="23">
        <v>696000</v>
      </c>
      <c r="AA1349" s="27" t="str">
        <f>IF($E1349=2,INDEX(Sheet2!Q:Q,MATCH($C1349,Sheet2!$A:$A,0)+3),IF(OR(N1349=3,N1349=8,N1349=13,,N1349=38),INDEX(Sheet2!$AC:$AC,MATCH($N1349,Sheet2!$AA:$AA,0))&amp;O1349,INDEX(Sheet2!$AC:$AC,MATCH($N1349,Sheet2!$AA:$AA,0))&amp;(O1349/10)&amp;"%"))</f>
        <v>对敌方全体造成3段伤害，每段造成攻击力&lt;color=#e56000&gt;42%&lt;/color&gt;的伤害。敌人的血量每降低&lt;color=#e56000&gt;10%&lt;/color&gt;，造成的伤害提高&lt;color=#e56000&gt;6%&lt;/color&gt;</v>
      </c>
    </row>
    <row r="1350" spans="1:27">
      <c r="A1350" s="23" t="s">
        <v>53</v>
      </c>
      <c r="B1350" s="23">
        <f t="shared" ref="B1350:B1356" si="81">C1350*100+D1350</f>
        <v>4201</v>
      </c>
      <c r="C1350" s="3">
        <v>42</v>
      </c>
      <c r="D1350" s="3">
        <v>1</v>
      </c>
      <c r="E1350" s="3">
        <f t="shared" si="80"/>
        <v>1</v>
      </c>
      <c r="F1350" s="3">
        <f>IF(AND($D1350=1,$E1350=1),VLOOKUP($C1350,Sheet2!$A:$J,3,0),IF($E1350=2,INDEX(Sheet2!G:G,MATCH($C1350,Sheet2!$A:$A,0)),F1349))</f>
        <v>4201</v>
      </c>
      <c r="G1350" s="3">
        <f>IF(AND($D1350=1,$E1350=1),VLOOKUP($C1350,Sheet2!$A:$J,4,0),IF($E1350=2,INDEX(Sheet2!H:H,MATCH($C1350,Sheet2!$A:$A,0)),G1349))</f>
        <v>4202</v>
      </c>
      <c r="H1350" s="3">
        <f>IF(AND($D1350=1,$E1350=1),VLOOKUP($C1350,Sheet2!$A:$J,5,0),IF($E1350=2,INDEX(Sheet2!I:I,MATCH($C1350,Sheet2!$A:$A,0)),H1349))</f>
        <v>4203</v>
      </c>
      <c r="I1350" s="3">
        <f>IF(AND($D1350=1,$E1350=1),VLOOKUP($C1350,Sheet2!$A:$J,6,0),IF($E1350=2,INDEX(Sheet2!J:J,MATCH($C1350,Sheet2!$A:$A,0)),I1349))</f>
        <v>4205</v>
      </c>
      <c r="K1350" s="31">
        <v>0</v>
      </c>
      <c r="L1350" s="31">
        <v>0</v>
      </c>
      <c r="M1350" s="31">
        <v>0</v>
      </c>
      <c r="N1350" s="27">
        <f>VLOOKUP(B1350,Sheet5!$D:$G,3,0)</f>
        <v>13</v>
      </c>
      <c r="O1350" s="27">
        <f>VLOOKUP(B1350,Sheet5!$D:$G,4,0)</f>
        <v>65</v>
      </c>
      <c r="P1350" s="27" t="s">
        <v>54</v>
      </c>
      <c r="Q1350" s="27">
        <f>IFERROR(VLOOKUP(R1350,Sheet2!V:X,3,FALSE),VLOOKUP(B1350,Sheet5!D:H,5,0))</f>
        <v>340020005</v>
      </c>
      <c r="R1350" s="27" t="str">
        <f>IF($E1350=2,INDEX(Sheet2!P:P,MATCH($C1350,Sheet2!$A:$A,0)),INDEX(Sheet2!$AB:$AB,MATCH($N1350,Sheet2!$AA:$AA,0)))</f>
        <v>防御强化</v>
      </c>
      <c r="S1350" s="27" t="str">
        <f>IF($E1350=2,INDEX(Sheet2!Q:Q,MATCH($C1350,Sheet2!$A:$A,0)),IF(OR(N1350=3,N1350=8,N1350=13,,N1350=38),INDEX(Sheet2!$AC:$AC,MATCH($N1350,Sheet2!$AA:$AA,0))&amp;O1350,INDEX(Sheet2!$AC:$AC,MATCH($N1350,Sheet2!$AA:$AA,0))&amp;(O1350/10)&amp;"%"))</f>
        <v>觉醒后基础防御力增加65</v>
      </c>
      <c r="T1350" s="3" t="str">
        <f>INDEX(Sheet6!G:G,MATCH(B1350,Sheet6!A:A,0))</f>
        <v>1210002,40</v>
      </c>
      <c r="U1350" s="3">
        <v>1120001</v>
      </c>
      <c r="V1350" s="3">
        <f>INDEX(Sheet6!H:H,MATCH(B1350,Sheet6!A:A,0))</f>
        <v>13000</v>
      </c>
      <c r="W1350" s="23">
        <v>0</v>
      </c>
      <c r="X1350" s="3" t="str">
        <f>VLOOKUP(B1350,Sheet4!A:N,14,FALSE)</f>
        <v>1210001,10|1210002,20|1210003,10</v>
      </c>
      <c r="Y1350" s="23">
        <v>1120001</v>
      </c>
      <c r="Z1350" s="23">
        <f t="shared" ref="Z1350:Z1356" si="82">V1350*10</f>
        <v>130000</v>
      </c>
      <c r="AA1350" s="27" t="str">
        <f>IF($E1350=2,INDEX(Sheet2!Q:Q,MATCH($C1350,Sheet2!$A:$A,0)),IF(OR(N1350=3,N1350=8,N1350=13,,N1350=38),INDEX(Sheet2!$AC:$AC,MATCH($N1350,Sheet2!$AA:$AA,0))&amp;O1350,INDEX(Sheet2!$AC:$AC,MATCH($N1350,Sheet2!$AA:$AA,0))&amp;(O1350/10)&amp;"%"))</f>
        <v>觉醒后基础防御力增加65</v>
      </c>
    </row>
    <row r="1351" spans="1:27">
      <c r="A1351" s="23" t="s">
        <v>53</v>
      </c>
      <c r="B1351" s="23">
        <f t="shared" si="81"/>
        <v>4202</v>
      </c>
      <c r="C1351" s="3">
        <v>42</v>
      </c>
      <c r="D1351" s="3">
        <v>2</v>
      </c>
      <c r="E1351" s="3">
        <f t="shared" si="80"/>
        <v>1</v>
      </c>
      <c r="F1351" s="3">
        <f>IF(AND($D1351=1,$E1351=1),VLOOKUP($C1351,Sheet2!$A:$J,3,0),IF($E1351=2,INDEX(Sheet2!G:G,MATCH($C1351,Sheet2!$A:$A,0)),F1350))</f>
        <v>4201</v>
      </c>
      <c r="G1351" s="3">
        <f>IF(AND($D1351=1,$E1351=1),VLOOKUP($C1351,Sheet2!$A:$J,4,0),IF($E1351=2,INDEX(Sheet2!H:H,MATCH($C1351,Sheet2!$A:$A,0)),G1350))</f>
        <v>4202</v>
      </c>
      <c r="H1351" s="3">
        <f>IF(AND($D1351=1,$E1351=1),VLOOKUP($C1351,Sheet2!$A:$J,5,0),IF($E1351=2,INDEX(Sheet2!I:I,MATCH($C1351,Sheet2!$A:$A,0)),H1350))</f>
        <v>4203</v>
      </c>
      <c r="I1351" s="3">
        <f>IF(AND($D1351=1,$E1351=1),VLOOKUP($C1351,Sheet2!$A:$J,6,0),IF($E1351=2,INDEX(Sheet2!J:J,MATCH($C1351,Sheet2!$A:$A,0)),I1350))</f>
        <v>4205</v>
      </c>
      <c r="K1351" s="31">
        <v>0</v>
      </c>
      <c r="L1351" s="31">
        <v>0</v>
      </c>
      <c r="M1351" s="31">
        <v>0</v>
      </c>
      <c r="N1351" s="27">
        <f>VLOOKUP(B1351,Sheet5!$D:$G,3,0)</f>
        <v>3</v>
      </c>
      <c r="O1351" s="27">
        <f>VLOOKUP(B1351,Sheet5!$D:$G,4,0)</f>
        <v>600</v>
      </c>
      <c r="P1351" s="27" t="s">
        <v>55</v>
      </c>
      <c r="Q1351" s="27">
        <f>IFERROR(VLOOKUP(R1351,Sheet2!V:X,3,FALSE),VLOOKUP(B1351,Sheet5!D:H,5,0))</f>
        <v>340020009</v>
      </c>
      <c r="R1351" s="27" t="str">
        <f>IF(E1351=2,INDEX(Sheet2!P:P,MATCH(C1351,Sheet2!A:A,0)),INDEX(Sheet2!AB:AB,MATCH(N1351,Sheet2!AA:AA,0)))</f>
        <v>生命强化</v>
      </c>
      <c r="S1351" s="27" t="str">
        <f>IF($E1351=2,INDEX(Sheet2!Q:Q,MATCH($C1351,Sheet2!$A:$A,0)),IF(OR(N1351=3,N1351=8,N1351=13,,N1351=38),INDEX(Sheet2!$AC:$AC,MATCH($N1351,Sheet2!$AA:$AA,0))&amp;O1351,INDEX(Sheet2!$AC:$AC,MATCH($N1351,Sheet2!$AA:$AA,0))&amp;(O1351/10)&amp;"%"))</f>
        <v>觉醒后基础生命上限增加600</v>
      </c>
      <c r="T1351" s="3" t="str">
        <f>INDEX(Sheet6!G:G,MATCH(B1351,Sheet6!A:A,0))</f>
        <v>1210002,60</v>
      </c>
      <c r="U1351" s="3">
        <v>1120001</v>
      </c>
      <c r="V1351" s="3">
        <f>INDEX(Sheet6!H:H,MATCH(B1351,Sheet6!A:A,0))</f>
        <v>15000</v>
      </c>
      <c r="W1351" s="23">
        <v>0</v>
      </c>
      <c r="X1351" s="3" t="str">
        <f>VLOOKUP(B1351,Sheet4!A:N,14,FALSE)</f>
        <v>1210001,25|1210002,50|1210003,25</v>
      </c>
      <c r="Y1351" s="23">
        <v>1120001</v>
      </c>
      <c r="Z1351" s="23">
        <f t="shared" si="82"/>
        <v>150000</v>
      </c>
      <c r="AA1351" s="27" t="str">
        <f>IF($E1351=2,INDEX(Sheet2!Q:Q,MATCH($C1351,Sheet2!$A:$A,0)),IF(OR(N1351=3,N1351=8,N1351=13,,N1351=38),INDEX(Sheet2!$AC:$AC,MATCH($N1351,Sheet2!$AA:$AA,0))&amp;O1351,INDEX(Sheet2!$AC:$AC,MATCH($N1351,Sheet2!$AA:$AA,0))&amp;(O1351/10)&amp;"%"))</f>
        <v>觉醒后基础生命上限增加600</v>
      </c>
    </row>
    <row r="1352" spans="1:27">
      <c r="A1352" s="23" t="s">
        <v>53</v>
      </c>
      <c r="B1352" s="23">
        <f t="shared" si="81"/>
        <v>4203</v>
      </c>
      <c r="C1352" s="3">
        <v>42</v>
      </c>
      <c r="D1352" s="3">
        <v>3</v>
      </c>
      <c r="E1352" s="3">
        <f t="shared" si="80"/>
        <v>1</v>
      </c>
      <c r="F1352" s="3">
        <f>IF(AND($D1352=1,$E1352=1),VLOOKUP($C1352,Sheet2!$A:$J,3,0),IF($E1352=2,INDEX(Sheet2!G:G,MATCH($C1352,Sheet2!$A:$A,0)),F1351))</f>
        <v>4201</v>
      </c>
      <c r="G1352" s="3">
        <f>IF(AND($D1352=1,$E1352=1),VLOOKUP($C1352,Sheet2!$A:$J,4,0),IF($E1352=2,INDEX(Sheet2!H:H,MATCH($C1352,Sheet2!$A:$A,0)),G1351))</f>
        <v>4202</v>
      </c>
      <c r="H1352" s="3">
        <f>IF(AND($D1352=1,$E1352=1),VLOOKUP($C1352,Sheet2!$A:$J,5,0),IF($E1352=2,INDEX(Sheet2!I:I,MATCH($C1352,Sheet2!$A:$A,0)),H1351))</f>
        <v>4203</v>
      </c>
      <c r="I1352" s="3">
        <f>IF(AND($D1352=1,$E1352=1),VLOOKUP($C1352,Sheet2!$A:$J,6,0),IF($E1352=2,INDEX(Sheet2!J:J,MATCH($C1352,Sheet2!$A:$A,0)),I1351))</f>
        <v>4205</v>
      </c>
      <c r="K1352" s="31">
        <v>0</v>
      </c>
      <c r="L1352" s="31">
        <v>0</v>
      </c>
      <c r="M1352" s="31">
        <v>0</v>
      </c>
      <c r="N1352" s="27">
        <f>VLOOKUP(B1352,Sheet5!$D:$G,3,0)</f>
        <v>33</v>
      </c>
      <c r="O1352" s="27">
        <f>VLOOKUP(B1352,Sheet5!$D:$G,4,0)</f>
        <v>50</v>
      </c>
      <c r="P1352" s="27" t="s">
        <v>56</v>
      </c>
      <c r="Q1352" s="27">
        <f>IFERROR(VLOOKUP(R1352,Sheet2!V:X,3,FALSE),VLOOKUP(B1352,Sheet5!D:H,5,0))</f>
        <v>340020003</v>
      </c>
      <c r="R1352" s="27" t="str">
        <f>IF(E1352=2,INDEX(Sheet2!P:P,MATCH(C1352,Sheet2!A:A,0)),INDEX(Sheet2!AB:AB,MATCH(N1352,Sheet2!AA:AA,0)))</f>
        <v>抵抗强化</v>
      </c>
      <c r="S1352" s="27" t="str">
        <f>IF($E1352=2,INDEX(Sheet2!Q:Q,MATCH($C1352,Sheet2!$A:$A,0)),IF(OR(N1352=3,N1352=8,N1352=13,,N1352=38),INDEX(Sheet2!$AC:$AC,MATCH($N1352,Sheet2!$AA:$AA,0))&amp;O1352,INDEX(Sheet2!$AC:$AC,MATCH($N1352,Sheet2!$AA:$AA,0))&amp;(O1352/10)&amp;"%"))</f>
        <v>觉醒后基础效果抵抗增加5%</v>
      </c>
      <c r="T1352" s="3" t="str">
        <f>INDEX(Sheet6!G:G,MATCH(B1352,Sheet6!A:A,0))</f>
        <v>1210005,24</v>
      </c>
      <c r="U1352" s="3">
        <v>1120001</v>
      </c>
      <c r="V1352" s="3">
        <f>INDEX(Sheet6!H:H,MATCH(B1352,Sheet6!A:A,0))</f>
        <v>22500</v>
      </c>
      <c r="W1352" s="23">
        <v>0</v>
      </c>
      <c r="X1352" s="3" t="str">
        <f>VLOOKUP(B1352,Sheet4!A:N,14,FALSE)</f>
        <v>1210001,45|1210002,90|1210003,45</v>
      </c>
      <c r="Y1352" s="23">
        <v>1120001</v>
      </c>
      <c r="Z1352" s="23">
        <f t="shared" si="82"/>
        <v>225000</v>
      </c>
      <c r="AA1352" s="27" t="str">
        <f>IF($E1352=2,INDEX(Sheet2!Q:Q,MATCH($C1352,Sheet2!$A:$A,0)),IF(OR(N1352=3,N1352=8,N1352=13,,N1352=38),INDEX(Sheet2!$AC:$AC,MATCH($N1352,Sheet2!$AA:$AA,0))&amp;O1352,INDEX(Sheet2!$AC:$AC,MATCH($N1352,Sheet2!$AA:$AA,0))&amp;(O1352/10)&amp;"%"))</f>
        <v>觉醒后基础效果抵抗增加5%</v>
      </c>
    </row>
    <row r="1353" spans="1:27">
      <c r="A1353" s="23" t="s">
        <v>53</v>
      </c>
      <c r="B1353" s="23">
        <f t="shared" si="81"/>
        <v>4204</v>
      </c>
      <c r="C1353" s="3">
        <v>42</v>
      </c>
      <c r="D1353" s="3">
        <v>4</v>
      </c>
      <c r="E1353" s="3">
        <f t="shared" si="80"/>
        <v>1</v>
      </c>
      <c r="F1353" s="3">
        <f>IF(AND($D1353=1,$E1353=1),VLOOKUP($C1353,Sheet2!$A:$J,3,0),IF($E1353=2,INDEX(Sheet2!G:G,MATCH($C1353,Sheet2!$A:$A,0)),F1352))</f>
        <v>4201</v>
      </c>
      <c r="G1353" s="3">
        <f>IF(AND($D1353=1,$E1353=1),VLOOKUP($C1353,Sheet2!$A:$J,4,0),IF($E1353=2,INDEX(Sheet2!H:H,MATCH($C1353,Sheet2!$A:$A,0)),G1352))</f>
        <v>4202</v>
      </c>
      <c r="H1353" s="3">
        <f>IF(AND($D1353=1,$E1353=1),VLOOKUP($C1353,Sheet2!$A:$J,5,0),IF($E1353=2,INDEX(Sheet2!I:I,MATCH($C1353,Sheet2!$A:$A,0)),H1352))</f>
        <v>4203</v>
      </c>
      <c r="I1353" s="3">
        <f>IF(AND($D1353=1,$E1353=1),VLOOKUP($C1353,Sheet2!$A:$J,6,0),IF($E1353=2,INDEX(Sheet2!J:J,MATCH($C1353,Sheet2!$A:$A,0)),I1352))</f>
        <v>4205</v>
      </c>
      <c r="K1353" s="31">
        <v>0</v>
      </c>
      <c r="L1353" s="31">
        <v>0</v>
      </c>
      <c r="M1353" s="31">
        <v>0</v>
      </c>
      <c r="N1353" s="27">
        <f>VLOOKUP(B1353,Sheet5!$D:$G,3,0)</f>
        <v>13</v>
      </c>
      <c r="O1353" s="27">
        <f>VLOOKUP(B1353,Sheet5!$D:$G,4,0)</f>
        <v>130</v>
      </c>
      <c r="P1353" s="27" t="s">
        <v>57</v>
      </c>
      <c r="Q1353" s="27">
        <f>IFERROR(VLOOKUP(R1353,Sheet2!V:X,3,FALSE),VLOOKUP(B1353,Sheet5!D:H,5,0))</f>
        <v>340020004</v>
      </c>
      <c r="R1353" s="27" t="str">
        <f>IF(E1353=2,INDEX(Sheet2!P:P,MATCH(C1353,Sheet2!A:A,0)),INDEX(Sheet2!AB:AB,MATCH(N1353,Sheet2!AA:AA,0)))</f>
        <v>防御强化</v>
      </c>
      <c r="S1353" s="27" t="str">
        <f>IF($E1353=2,INDEX(Sheet2!Q:Q,MATCH($C1353,Sheet2!$A:$A,0)),IF(OR(N1353=3,N1353=8,N1353=13,,N1353=38),INDEX(Sheet2!$AC:$AC,MATCH($N1353,Sheet2!$AA:$AA,0))&amp;O1353,INDEX(Sheet2!$AC:$AC,MATCH($N1353,Sheet2!$AA:$AA,0))&amp;(O1353/10)&amp;"%"))</f>
        <v>觉醒后基础防御力增加130</v>
      </c>
      <c r="T1353" s="3" t="str">
        <f>INDEX(Sheet6!G:G,MATCH(B1353,Sheet6!A:A,0))</f>
        <v>1210005,32</v>
      </c>
      <c r="U1353" s="3">
        <v>1120001</v>
      </c>
      <c r="V1353" s="3">
        <f>INDEX(Sheet6!H:H,MATCH(B1353,Sheet6!A:A,0))</f>
        <v>33700</v>
      </c>
      <c r="W1353" s="23">
        <v>0</v>
      </c>
      <c r="X1353" s="3" t="str">
        <f>VLOOKUP(B1353,Sheet4!A:N,14,FALSE)</f>
        <v>1210001,70|1210002,140|1210003,70</v>
      </c>
      <c r="Y1353" s="23">
        <v>1120001</v>
      </c>
      <c r="Z1353" s="23">
        <f t="shared" si="82"/>
        <v>337000</v>
      </c>
      <c r="AA1353" s="27" t="str">
        <f>IF($E1353=2,INDEX(Sheet2!Q:Q,MATCH($C1353,Sheet2!$A:$A,0)),IF(OR(N1353=3,N1353=8,N1353=13,,N1353=38),INDEX(Sheet2!$AC:$AC,MATCH($N1353,Sheet2!$AA:$AA,0))&amp;O1353,INDEX(Sheet2!$AC:$AC,MATCH($N1353,Sheet2!$AA:$AA,0))&amp;(O1353/10)&amp;"%"))</f>
        <v>觉醒后基础防御力增加130</v>
      </c>
    </row>
    <row r="1354" spans="1:27">
      <c r="A1354" s="23" t="s">
        <v>53</v>
      </c>
      <c r="B1354" s="23">
        <f t="shared" si="81"/>
        <v>4205</v>
      </c>
      <c r="C1354" s="3">
        <v>42</v>
      </c>
      <c r="D1354" s="3">
        <v>5</v>
      </c>
      <c r="E1354" s="3">
        <f t="shared" si="80"/>
        <v>1</v>
      </c>
      <c r="F1354" s="3">
        <f>IF(AND($D1354=1,$E1354=1),VLOOKUP($C1354,Sheet2!$A:$J,3,0),IF($E1354=2,INDEX(Sheet2!G:G,MATCH($C1354,Sheet2!$A:$A,0)),F1353))</f>
        <v>4201</v>
      </c>
      <c r="G1354" s="3">
        <f>IF(AND($D1354=1,$E1354=1),VLOOKUP($C1354,Sheet2!$A:$J,4,0),IF($E1354=2,INDEX(Sheet2!H:H,MATCH($C1354,Sheet2!$A:$A,0)),G1353))</f>
        <v>4202</v>
      </c>
      <c r="H1354" s="3">
        <f>IF(AND($D1354=1,$E1354=1),VLOOKUP($C1354,Sheet2!$A:$J,5,0),IF($E1354=2,INDEX(Sheet2!I:I,MATCH($C1354,Sheet2!$A:$A,0)),H1353))</f>
        <v>4203</v>
      </c>
      <c r="I1354" s="3">
        <f>IF(AND($D1354=1,$E1354=1),VLOOKUP($C1354,Sheet2!$A:$J,6,0),IF($E1354=2,INDEX(Sheet2!J:J,MATCH($C1354,Sheet2!$A:$A,0)),I1353))</f>
        <v>4205</v>
      </c>
      <c r="K1354" s="31">
        <v>0</v>
      </c>
      <c r="L1354" s="31">
        <v>0</v>
      </c>
      <c r="M1354" s="31">
        <v>0</v>
      </c>
      <c r="N1354" s="27">
        <f>VLOOKUP(B1354,Sheet5!$D:$G,3,0)</f>
        <v>3</v>
      </c>
      <c r="O1354" s="27">
        <f>VLOOKUP(B1354,Sheet5!$D:$G,4,0)</f>
        <v>1200</v>
      </c>
      <c r="P1354" s="27" t="s">
        <v>58</v>
      </c>
      <c r="Q1354" s="27">
        <f>IFERROR(VLOOKUP(R1354,Sheet2!V:X,3,FALSE),VLOOKUP(B1354,Sheet5!D:H,5,0))</f>
        <v>340020010</v>
      </c>
      <c r="R1354" s="27" t="str">
        <f>IF(E1354=2,INDEX(Sheet2!P:P,MATCH(C1354,Sheet2!A:A,0)),INDEX(Sheet2!AB:AB,MATCH(N1354,Sheet2!AA:AA,0)))</f>
        <v>生命强化</v>
      </c>
      <c r="S1354" s="27" t="str">
        <f>IF($E1354=2,INDEX(Sheet2!Q:Q,MATCH($C1354,Sheet2!$A:$A,0)),IF(OR(N1354=3,N1354=8,N1354=13,,N1354=38),INDEX(Sheet2!$AC:$AC,MATCH($N1354,Sheet2!$AA:$AA,0))&amp;O1354,INDEX(Sheet2!$AC:$AC,MATCH($N1354,Sheet2!$AA:$AA,0))&amp;(O1354/10)&amp;"%"))</f>
        <v>觉醒后基础生命上限增加1200</v>
      </c>
      <c r="T1354" s="3" t="str">
        <f>INDEX(Sheet6!G:G,MATCH(B1354,Sheet6!A:A,0))</f>
        <v>1210008,12</v>
      </c>
      <c r="U1354" s="3">
        <v>1120001</v>
      </c>
      <c r="V1354" s="3">
        <f>INDEX(Sheet6!H:H,MATCH(B1354,Sheet6!A:A,0))</f>
        <v>47100</v>
      </c>
      <c r="W1354" s="23">
        <v>0</v>
      </c>
      <c r="X1354" s="3" t="str">
        <f>VLOOKUP(B1354,Sheet4!A:N,14,FALSE)</f>
        <v>1210001,100|1210002,200|1210003,100</v>
      </c>
      <c r="Y1354" s="23">
        <v>1120001</v>
      </c>
      <c r="Z1354" s="23">
        <f t="shared" si="82"/>
        <v>471000</v>
      </c>
      <c r="AA1354" s="27" t="str">
        <f>IF($E1354=2,INDEX(Sheet2!Q:Q,MATCH($C1354,Sheet2!$A:$A,0)),IF(OR(N1354=3,N1354=8,N1354=13,,N1354=38),INDEX(Sheet2!$AC:$AC,MATCH($N1354,Sheet2!$AA:$AA,0))&amp;O1354,INDEX(Sheet2!$AC:$AC,MATCH($N1354,Sheet2!$AA:$AA,0))&amp;(O1354/10)&amp;"%"))</f>
        <v>觉醒后基础生命上限增加1200</v>
      </c>
    </row>
    <row r="1355" spans="1:27">
      <c r="A1355" s="23" t="s">
        <v>53</v>
      </c>
      <c r="B1355" s="23">
        <f t="shared" si="81"/>
        <v>4206</v>
      </c>
      <c r="C1355" s="3">
        <v>42</v>
      </c>
      <c r="D1355" s="3">
        <v>6</v>
      </c>
      <c r="E1355" s="3">
        <f t="shared" si="80"/>
        <v>1</v>
      </c>
      <c r="F1355" s="3">
        <f>IF(AND($D1355=1,$E1355=1),VLOOKUP($C1355,Sheet2!$A:$J,3,0),IF($E1355=2,INDEX(Sheet2!G:G,MATCH($C1355,Sheet2!$A:$A,0)),F1354))</f>
        <v>4201</v>
      </c>
      <c r="G1355" s="3">
        <f>IF(AND($D1355=1,$E1355=1),VLOOKUP($C1355,Sheet2!$A:$J,4,0),IF($E1355=2,INDEX(Sheet2!H:H,MATCH($C1355,Sheet2!$A:$A,0)),G1354))</f>
        <v>4202</v>
      </c>
      <c r="H1355" s="3">
        <f>IF(AND($D1355=1,$E1355=1),VLOOKUP($C1355,Sheet2!$A:$J,5,0),IF($E1355=2,INDEX(Sheet2!I:I,MATCH($C1355,Sheet2!$A:$A,0)),H1354))</f>
        <v>4203</v>
      </c>
      <c r="I1355" s="3">
        <f>IF(AND($D1355=1,$E1355=1),VLOOKUP($C1355,Sheet2!$A:$J,6,0),IF($E1355=2,INDEX(Sheet2!J:J,MATCH($C1355,Sheet2!$A:$A,0)),I1354))</f>
        <v>4205</v>
      </c>
      <c r="K1355" s="31">
        <v>0</v>
      </c>
      <c r="L1355" s="31">
        <v>0</v>
      </c>
      <c r="M1355" s="31">
        <v>0</v>
      </c>
      <c r="N1355" s="27">
        <f>VLOOKUP(B1355,Sheet5!$D:$G,3,0)</f>
        <v>8</v>
      </c>
      <c r="O1355" s="27">
        <f>VLOOKUP(B1355,Sheet5!$D:$G,4,0)</f>
        <v>200</v>
      </c>
      <c r="P1355" s="27" t="s">
        <v>59</v>
      </c>
      <c r="Q1355" s="27">
        <f>IFERROR(VLOOKUP(R1355,Sheet2!V:X,3,FALSE),VLOOKUP(B1355,Sheet5!D:H,5,0))</f>
        <v>340020007</v>
      </c>
      <c r="R1355" s="27" t="str">
        <f>IF(E1355=2,INDEX(Sheet2!P:P,MATCH(C1355,Sheet2!A:A,0)),INDEX(Sheet2!AB:AB,MATCH(N1355,Sheet2!AA:AA,0)))</f>
        <v>攻击强化</v>
      </c>
      <c r="S1355" s="27" t="str">
        <f>IF($E1355=2,INDEX(Sheet2!Q:Q,MATCH($C1355,Sheet2!$A:$A,0)),IF(OR(N1355=3,N1355=8,N1355=13,,N1355=38),INDEX(Sheet2!$AC:$AC,MATCH($N1355,Sheet2!$AA:$AA,0))&amp;O1355,INDEX(Sheet2!$AC:$AC,MATCH($N1355,Sheet2!$AA:$AA,0))&amp;(O1355/10)&amp;"%"))</f>
        <v>觉醒后基础攻击力增加200</v>
      </c>
      <c r="T1355" s="3" t="str">
        <f>INDEX(Sheet6!G:G,MATCH(B1355,Sheet6!A:A,0))</f>
        <v>1210008,16</v>
      </c>
      <c r="U1355" s="3">
        <v>1120001</v>
      </c>
      <c r="V1355" s="3">
        <f>INDEX(Sheet6!H:H,MATCH(B1355,Sheet6!A:A,0))</f>
        <v>64500</v>
      </c>
      <c r="W1355" s="23">
        <v>0</v>
      </c>
      <c r="X1355" s="3" t="str">
        <f>VLOOKUP(B1355,Sheet4!A:N,14,FALSE)</f>
        <v>1210001,135|1210002,270|1210003,135</v>
      </c>
      <c r="Y1355" s="23">
        <v>1120001</v>
      </c>
      <c r="Z1355" s="23">
        <f t="shared" si="82"/>
        <v>645000</v>
      </c>
      <c r="AA1355" s="27" t="str">
        <f>IF($E1355=2,INDEX(Sheet2!Q:Q,MATCH($C1355,Sheet2!$A:$A,0)),IF(OR(N1355=3,N1355=8,N1355=13,,N1355=38),INDEX(Sheet2!$AC:$AC,MATCH($N1355,Sheet2!$AA:$AA,0))&amp;O1355,INDEX(Sheet2!$AC:$AC,MATCH($N1355,Sheet2!$AA:$AA,0))&amp;(O1355/10)&amp;"%"))</f>
        <v>觉醒后基础攻击力增加200</v>
      </c>
    </row>
    <row r="1356" spans="1:27">
      <c r="A1356" s="23" t="s">
        <v>53</v>
      </c>
      <c r="B1356" s="23">
        <f t="shared" si="81"/>
        <v>4207</v>
      </c>
      <c r="C1356" s="3">
        <v>42</v>
      </c>
      <c r="D1356" s="3">
        <v>7</v>
      </c>
      <c r="E1356" s="3">
        <f t="shared" si="80"/>
        <v>2</v>
      </c>
      <c r="F1356" s="3">
        <f>IF(AND($D1356=1,$E1356=1),VLOOKUP($C1356,Sheet2!$A:$J,3,0),IF($E1356=2,INDEX(Sheet2!G:G,MATCH($C1356,Sheet2!$A:$A,0)),F1355))</f>
        <v>4201</v>
      </c>
      <c r="G1356" s="3">
        <f>IF(AND($D1356=1,$E1356=1),VLOOKUP($C1356,Sheet2!$A:$J,4,0),IF($E1356=2,INDEX(Sheet2!H:H,MATCH($C1356,Sheet2!$A:$A,0)),G1355))</f>
        <v>4206</v>
      </c>
      <c r="H1356" s="3">
        <f>IF(AND($D1356=1,$E1356=1),VLOOKUP($C1356,Sheet2!$A:$J,5,0),IF($E1356=2,INDEX(Sheet2!I:I,MATCH($C1356,Sheet2!$A:$A,0)),H1355))</f>
        <v>4203</v>
      </c>
      <c r="I1356" s="3">
        <f>IF(AND($D1356=1,$E1356=1),VLOOKUP($C1356,Sheet2!$A:$J,6,0),IF($E1356=2,INDEX(Sheet2!J:J,MATCH($C1356,Sheet2!$A:$A,0)),I1355))</f>
        <v>4205</v>
      </c>
      <c r="K1356" s="31">
        <v>0</v>
      </c>
      <c r="L1356" s="31">
        <v>0</v>
      </c>
      <c r="M1356" s="31">
        <v>0</v>
      </c>
      <c r="N1356" s="27">
        <f>VLOOKUP(B1356,Sheet5!$D:$G,3,0)</f>
        <v>0</v>
      </c>
      <c r="O1356" s="27">
        <f>VLOOKUP(B1356,Sheet5!$D:$G,4,0)</f>
        <v>0</v>
      </c>
      <c r="P1356" s="27" t="s">
        <v>60</v>
      </c>
      <c r="Q1356" s="27">
        <f>IFERROR(VLOOKUP(R1356,Sheet2!V:X,3,FALSE),VLOOKUP(B1356,Sheet5!D:H,5,0))</f>
        <v>311004202</v>
      </c>
      <c r="R1356" s="27" t="str">
        <f>IF(E1356=2,INDEX(Sheet2!P:P,MATCH(C1356,Sheet2!A:A,0)),INDEX(Sheet2!AB:AB,MATCH(N1356,Sheet2!AA:AA,0)))</f>
        <v>守望之心（觉醒）</v>
      </c>
      <c r="S1356" s="27" t="s">
        <v>2402</v>
      </c>
      <c r="T1356" s="3" t="str">
        <f>INDEX(Sheet6!G:G,MATCH(B1356,Sheet6!A:A,0))</f>
        <v>1210008,20</v>
      </c>
      <c r="U1356" s="3">
        <v>1120001</v>
      </c>
      <c r="V1356" s="3">
        <f>INDEX(Sheet6!H:H,MATCH(B1356,Sheet6!A:A,0))</f>
        <v>87000</v>
      </c>
      <c r="W1356" s="23">
        <v>0</v>
      </c>
      <c r="X1356" s="3" t="str">
        <f>VLOOKUP(B1356,Sheet4!A:N,14,FALSE)</f>
        <v>1210001,175|1210002,350|1210003,175</v>
      </c>
      <c r="Y1356" s="23">
        <v>1120001</v>
      </c>
      <c r="Z1356" s="23">
        <f t="shared" si="82"/>
        <v>870000</v>
      </c>
      <c r="AA1356" s="27" t="str">
        <f>IF($E1356=2,INDEX(Sheet2!Q:Q,MATCH($C1356,Sheet2!$A:$A,0)),IF(OR(N1356=3,N1356=8,N1356=13,,N1356=38),INDEX(Sheet2!$AC:$AC,MATCH($N1356,Sheet2!$AA:$AA,0))&amp;O1356,INDEX(Sheet2!$AC:$AC,MATCH($N1356,Sheet2!$AA:$AA,0))&amp;(O1356/10)&amp;"%"))</f>
        <v>援护姿态：为1名生命值最低的友方单位提供援护，该单位受到攻击时超合金黑光援护并承担伤害，每次援护减少1层&lt;color=#f2b600&gt;信心&lt;/color&gt;，每层&lt;color=#f2b600&gt;信心&lt;/color&gt;使自己受到的伤害减少&lt;color=#e56000&gt;6%&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v>
      </c>
    </row>
    <row r="1357" spans="1:27">
      <c r="A1357" s="23" t="s">
        <v>53</v>
      </c>
      <c r="B1357" s="23">
        <f t="shared" ref="B1357:B1377" si="83">C1357*100+D1357</f>
        <v>4208</v>
      </c>
      <c r="C1357" s="3">
        <v>42</v>
      </c>
      <c r="D1357" s="3">
        <v>8</v>
      </c>
      <c r="E1357" s="3">
        <f t="shared" si="80"/>
        <v>1</v>
      </c>
      <c r="F1357" s="3">
        <f>IF(AND($D1357=1,$E1357=1),VLOOKUP($C1357,Sheet2!$A:$J,3,0),IF($E1357=2,INDEX(Sheet2!G:G,MATCH($C1357,Sheet2!$A:$A,0)),F1356))</f>
        <v>4201</v>
      </c>
      <c r="G1357" s="3">
        <f>IF(AND($D1357=1,$E1357=1),VLOOKUP($C1357,Sheet2!$A:$J,4,0),IF($E1357=2,INDEX(Sheet2!H:H,MATCH($C1357,Sheet2!$A:$A,0)),G1356))</f>
        <v>4206</v>
      </c>
      <c r="H1357" s="3">
        <f>IF(AND($D1357=1,$E1357=1),VLOOKUP($C1357,Sheet2!$A:$J,5,0),IF($E1357=2,INDEX(Sheet2!I:I,MATCH($C1357,Sheet2!$A:$A,0)),H1356))</f>
        <v>4203</v>
      </c>
      <c r="I1357" s="3">
        <f>IF(AND($D1357=1,$E1357=1),VLOOKUP($C1357,Sheet2!$A:$J,6,0),IF($E1357=2,INDEX(Sheet2!J:J,MATCH($C1357,Sheet2!$A:$A,0)),I1356))</f>
        <v>4205</v>
      </c>
      <c r="K1357" s="31">
        <v>0</v>
      </c>
      <c r="L1357" s="31">
        <v>0</v>
      </c>
      <c r="M1357" s="31">
        <v>0</v>
      </c>
      <c r="N1357" s="27">
        <f>VLOOKUP(B1357,Sheet5!$D:$G,3,0)</f>
        <v>13</v>
      </c>
      <c r="O1357" s="27">
        <f>VLOOKUP(B1357,Sheet5!$D:$G,4,0)</f>
        <v>65</v>
      </c>
      <c r="P1357" s="27" t="s">
        <v>54</v>
      </c>
      <c r="Q1357" s="27">
        <f>IFERROR(VLOOKUP(R1357,Sheet2!V:X,3,FALSE),VLOOKUP(B1357,Sheet5!D:H,5,0))</f>
        <v>340020005</v>
      </c>
      <c r="R1357" s="27" t="str">
        <f>IF($E1357=2,INDEX(Sheet2!P:P,MATCH($C1357,Sheet2!$A:$A,0)),INDEX(Sheet2!$AB:$AB,MATCH($N1357,Sheet2!$AA:$AA,0)))</f>
        <v>防御强化</v>
      </c>
      <c r="S1357" s="27" t="str">
        <f>IF($E1357=2,INDEX(Sheet2!Q:Q,MATCH($C1357,Sheet2!$A:$A,0)),IF(OR(N1357=3,N1357=8,N1357=13,,N1357=38),INDEX(Sheet2!$AC:$AC,MATCH($N1357,Sheet2!$AA:$AA,0))&amp;O1357,INDEX(Sheet2!$AC:$AC,MATCH($N1357,Sheet2!$AA:$AA,0))&amp;(O1357/10)&amp;"%"))</f>
        <v>觉醒后基础防御力增加65</v>
      </c>
      <c r="T1357" s="3" t="str">
        <f>INDEX(Sheet6!G:G,MATCH(B1357,Sheet6!A:A,0))</f>
        <v>1210008,6|1430001,1</v>
      </c>
      <c r="U1357" s="3">
        <v>1120001</v>
      </c>
      <c r="V1357" s="3">
        <f>INDEX(Sheet6!H:H,MATCH(B1357,Sheet6!A:A,0))</f>
        <v>19500</v>
      </c>
      <c r="W1357" s="23">
        <v>0</v>
      </c>
      <c r="X1357" s="3" t="s">
        <v>1316</v>
      </c>
      <c r="Y1357" s="23">
        <v>1120001</v>
      </c>
      <c r="Z1357" s="23">
        <v>130000</v>
      </c>
      <c r="AA1357" s="27" t="str">
        <f>IF($E1357=2,INDEX(Sheet2!Q:Q,MATCH($C1357,Sheet2!$A:$A,0)),IF(OR(N1357=3,N1357=8,N1357=13,,N1357=38),INDEX(Sheet2!$AC:$AC,MATCH($N1357,Sheet2!$AA:$AA,0))&amp;O1357,INDEX(Sheet2!$AC:$AC,MATCH($N1357,Sheet2!$AA:$AA,0))&amp;(O1357/10)&amp;"%"))</f>
        <v>觉醒后基础防御力增加65</v>
      </c>
    </row>
    <row r="1358" spans="1:27">
      <c r="A1358" s="23" t="s">
        <v>53</v>
      </c>
      <c r="B1358" s="23">
        <f t="shared" si="83"/>
        <v>4209</v>
      </c>
      <c r="C1358" s="3">
        <v>42</v>
      </c>
      <c r="D1358" s="3">
        <v>9</v>
      </c>
      <c r="E1358" s="3">
        <f t="shared" si="80"/>
        <v>1</v>
      </c>
      <c r="F1358" s="3">
        <f>IF(AND($D1358=1,$E1358=1),VLOOKUP($C1358,Sheet2!$A:$J,3,0),IF($E1358=2,INDEX(Sheet2!G:G,MATCH($C1358,Sheet2!$A:$A,0)),F1357))</f>
        <v>4201</v>
      </c>
      <c r="G1358" s="3">
        <f>IF(AND($D1358=1,$E1358=1),VLOOKUP($C1358,Sheet2!$A:$J,4,0),IF($E1358=2,INDEX(Sheet2!H:H,MATCH($C1358,Sheet2!$A:$A,0)),G1357))</f>
        <v>4206</v>
      </c>
      <c r="H1358" s="3">
        <f>IF(AND($D1358=1,$E1358=1),VLOOKUP($C1358,Sheet2!$A:$J,5,0),IF($E1358=2,INDEX(Sheet2!I:I,MATCH($C1358,Sheet2!$A:$A,0)),H1357))</f>
        <v>4203</v>
      </c>
      <c r="I1358" s="3">
        <f>IF(AND($D1358=1,$E1358=1),VLOOKUP($C1358,Sheet2!$A:$J,6,0),IF($E1358=2,INDEX(Sheet2!J:J,MATCH($C1358,Sheet2!$A:$A,0)),I1357))</f>
        <v>4205</v>
      </c>
      <c r="K1358" s="31">
        <v>0</v>
      </c>
      <c r="L1358" s="31">
        <v>0</v>
      </c>
      <c r="M1358" s="31">
        <v>0</v>
      </c>
      <c r="N1358" s="27">
        <f>VLOOKUP(B1358,Sheet5!$D:$G,3,0)</f>
        <v>3</v>
      </c>
      <c r="O1358" s="27">
        <f>VLOOKUP(B1358,Sheet5!$D:$G,4,0)</f>
        <v>600</v>
      </c>
      <c r="P1358" s="27" t="s">
        <v>55</v>
      </c>
      <c r="Q1358" s="27">
        <f>IFERROR(VLOOKUP(R1358,Sheet2!V:X,3,FALSE),VLOOKUP(B1358,Sheet5!D:H,5,0))</f>
        <v>340020009</v>
      </c>
      <c r="R1358" s="27" t="str">
        <f>IF(E1358=2,INDEX(Sheet2!P:P,MATCH(C1358,Sheet2!A:A,0)),INDEX(Sheet2!AB:AB,MATCH(N1358,Sheet2!AA:AA,0)))</f>
        <v>生命强化</v>
      </c>
      <c r="S1358" s="27" t="str">
        <f>IF($E1358=2,INDEX(Sheet2!Q:Q,MATCH($C1358,Sheet2!$A:$A,0)),IF(OR(N1358=3,N1358=8,N1358=13,,N1358=38),INDEX(Sheet2!$AC:$AC,MATCH($N1358,Sheet2!$AA:$AA,0))&amp;O1358,INDEX(Sheet2!$AC:$AC,MATCH($N1358,Sheet2!$AA:$AA,0))&amp;(O1358/10)&amp;"%"))</f>
        <v>觉醒后基础生命上限增加600</v>
      </c>
      <c r="T1358" s="3" t="str">
        <f>INDEX(Sheet6!G:G,MATCH(B1358,Sheet6!A:A,0))</f>
        <v>1210008,9|1430001,2</v>
      </c>
      <c r="U1358" s="3">
        <v>1120001</v>
      </c>
      <c r="V1358" s="3">
        <f>INDEX(Sheet6!H:H,MATCH(B1358,Sheet6!A:A,0))</f>
        <v>22500</v>
      </c>
      <c r="W1358" s="23">
        <v>0</v>
      </c>
      <c r="X1358" s="3" t="s">
        <v>1317</v>
      </c>
      <c r="Y1358" s="23">
        <v>1120001</v>
      </c>
      <c r="Z1358" s="23">
        <v>150000</v>
      </c>
      <c r="AA1358" s="27" t="str">
        <f>IF($E1358=2,INDEX(Sheet2!Q:Q,MATCH($C1358,Sheet2!$A:$A,0)),IF(OR(N1358=3,N1358=8,N1358=13,,N1358=38),INDEX(Sheet2!$AC:$AC,MATCH($N1358,Sheet2!$AA:$AA,0))&amp;O1358,INDEX(Sheet2!$AC:$AC,MATCH($N1358,Sheet2!$AA:$AA,0))&amp;(O1358/10)&amp;"%"))</f>
        <v>觉醒后基础生命上限增加600</v>
      </c>
    </row>
    <row r="1359" spans="1:27">
      <c r="A1359" s="23" t="s">
        <v>53</v>
      </c>
      <c r="B1359" s="23">
        <f t="shared" si="83"/>
        <v>4210</v>
      </c>
      <c r="C1359" s="3">
        <v>42</v>
      </c>
      <c r="D1359" s="3">
        <v>10</v>
      </c>
      <c r="E1359" s="3">
        <f t="shared" si="80"/>
        <v>1</v>
      </c>
      <c r="F1359" s="3">
        <f>IF(AND($D1359=1,$E1359=1),VLOOKUP($C1359,Sheet2!$A:$J,3,0),IF($E1359=2,INDEX(Sheet2!G:G,MATCH($C1359,Sheet2!$A:$A,0)),F1358))</f>
        <v>4201</v>
      </c>
      <c r="G1359" s="3">
        <f>IF(AND($D1359=1,$E1359=1),VLOOKUP($C1359,Sheet2!$A:$J,4,0),IF($E1359=2,INDEX(Sheet2!H:H,MATCH($C1359,Sheet2!$A:$A,0)),G1358))</f>
        <v>4206</v>
      </c>
      <c r="H1359" s="3">
        <f>IF(AND($D1359=1,$E1359=1),VLOOKUP($C1359,Sheet2!$A:$J,5,0),IF($E1359=2,INDEX(Sheet2!I:I,MATCH($C1359,Sheet2!$A:$A,0)),H1358))</f>
        <v>4203</v>
      </c>
      <c r="I1359" s="3">
        <f>IF(AND($D1359=1,$E1359=1),VLOOKUP($C1359,Sheet2!$A:$J,6,0),IF($E1359=2,INDEX(Sheet2!J:J,MATCH($C1359,Sheet2!$A:$A,0)),I1358))</f>
        <v>4205</v>
      </c>
      <c r="K1359" s="31">
        <v>0</v>
      </c>
      <c r="L1359" s="31">
        <v>0</v>
      </c>
      <c r="M1359" s="31">
        <v>0</v>
      </c>
      <c r="N1359" s="27">
        <f>VLOOKUP(B1359,Sheet5!$D:$G,3,0)</f>
        <v>33</v>
      </c>
      <c r="O1359" s="27">
        <f>VLOOKUP(B1359,Sheet5!$D:$G,4,0)</f>
        <v>50</v>
      </c>
      <c r="P1359" s="27" t="s">
        <v>56</v>
      </c>
      <c r="Q1359" s="27">
        <f>IFERROR(VLOOKUP(R1359,Sheet2!V:X,3,FALSE),VLOOKUP(B1359,Sheet5!D:H,5,0))</f>
        <v>340020003</v>
      </c>
      <c r="R1359" s="27" t="str">
        <f>IF(E1359=2,INDEX(Sheet2!P:P,MATCH(C1359,Sheet2!A:A,0)),INDEX(Sheet2!AB:AB,MATCH(N1359,Sheet2!AA:AA,0)))</f>
        <v>抵抗强化</v>
      </c>
      <c r="S1359" s="27" t="str">
        <f>IF($E1359=2,INDEX(Sheet2!Q:Q,MATCH($C1359,Sheet2!$A:$A,0)),IF(OR(N1359=3,N1359=8,N1359=13,,N1359=38),INDEX(Sheet2!$AC:$AC,MATCH($N1359,Sheet2!$AA:$AA,0))&amp;O1359,INDEX(Sheet2!$AC:$AC,MATCH($N1359,Sheet2!$AA:$AA,0))&amp;(O1359/10)&amp;"%"))</f>
        <v>觉醒后基础效果抵抗增加5%</v>
      </c>
      <c r="T1359" s="3" t="str">
        <f>INDEX(Sheet6!G:G,MATCH(B1359,Sheet6!A:A,0))</f>
        <v>1210008,12|1430001,3</v>
      </c>
      <c r="U1359" s="3">
        <v>1120001</v>
      </c>
      <c r="V1359" s="3">
        <f>INDEX(Sheet6!H:H,MATCH(B1359,Sheet6!A:A,0))</f>
        <v>33750</v>
      </c>
      <c r="W1359" s="23">
        <v>0</v>
      </c>
      <c r="X1359" s="3" t="s">
        <v>1318</v>
      </c>
      <c r="Y1359" s="23">
        <v>1120001</v>
      </c>
      <c r="Z1359" s="23">
        <v>225000</v>
      </c>
      <c r="AA1359" s="27" t="str">
        <f>IF($E1359=2,INDEX(Sheet2!Q:Q,MATCH($C1359,Sheet2!$A:$A,0)),IF(OR(N1359=3,N1359=8,N1359=13,,N1359=38),INDEX(Sheet2!$AC:$AC,MATCH($N1359,Sheet2!$AA:$AA,0))&amp;O1359,INDEX(Sheet2!$AC:$AC,MATCH($N1359,Sheet2!$AA:$AA,0))&amp;(O1359/10)&amp;"%"))</f>
        <v>觉醒后基础效果抵抗增加5%</v>
      </c>
    </row>
    <row r="1360" spans="1:27">
      <c r="A1360" s="23" t="s">
        <v>53</v>
      </c>
      <c r="B1360" s="23">
        <f t="shared" si="83"/>
        <v>4211</v>
      </c>
      <c r="C1360" s="3">
        <v>42</v>
      </c>
      <c r="D1360" s="3">
        <v>11</v>
      </c>
      <c r="E1360" s="3">
        <f t="shared" si="80"/>
        <v>1</v>
      </c>
      <c r="F1360" s="3">
        <f>IF(AND($D1360=1,$E1360=1),VLOOKUP($C1360,Sheet2!$A:$J,3,0),IF($E1360=2,INDEX(Sheet2!G:G,MATCH($C1360,Sheet2!$A:$A,0)),F1359))</f>
        <v>4201</v>
      </c>
      <c r="G1360" s="3">
        <f>IF(AND($D1360=1,$E1360=1),VLOOKUP($C1360,Sheet2!$A:$J,4,0),IF($E1360=2,INDEX(Sheet2!H:H,MATCH($C1360,Sheet2!$A:$A,0)),G1359))</f>
        <v>4206</v>
      </c>
      <c r="H1360" s="3">
        <f>IF(AND($D1360=1,$E1360=1),VLOOKUP($C1360,Sheet2!$A:$J,5,0),IF($E1360=2,INDEX(Sheet2!I:I,MATCH($C1360,Sheet2!$A:$A,0)),H1359))</f>
        <v>4203</v>
      </c>
      <c r="I1360" s="3">
        <f>IF(AND($D1360=1,$E1360=1),VLOOKUP($C1360,Sheet2!$A:$J,6,0),IF($E1360=2,INDEX(Sheet2!J:J,MATCH($C1360,Sheet2!$A:$A,0)),I1359))</f>
        <v>4205</v>
      </c>
      <c r="K1360" s="31">
        <v>0</v>
      </c>
      <c r="L1360" s="31">
        <v>0</v>
      </c>
      <c r="M1360" s="31">
        <v>0</v>
      </c>
      <c r="N1360" s="27">
        <f>VLOOKUP(B1360,Sheet5!$D:$G,3,0)</f>
        <v>13</v>
      </c>
      <c r="O1360" s="27">
        <f>VLOOKUP(B1360,Sheet5!$D:$G,4,0)</f>
        <v>130</v>
      </c>
      <c r="P1360" s="27" t="s">
        <v>57</v>
      </c>
      <c r="Q1360" s="27">
        <f>IFERROR(VLOOKUP(R1360,Sheet2!V:X,3,FALSE),VLOOKUP(B1360,Sheet5!D:H,5,0))</f>
        <v>340020004</v>
      </c>
      <c r="R1360" s="27" t="str">
        <f>IF(E1360=2,INDEX(Sheet2!P:P,MATCH(C1360,Sheet2!A:A,0)),INDEX(Sheet2!AB:AB,MATCH(N1360,Sheet2!AA:AA,0)))</f>
        <v>防御强化</v>
      </c>
      <c r="S1360" s="27" t="str">
        <f>IF($E1360=2,INDEX(Sheet2!Q:Q,MATCH($C1360,Sheet2!$A:$A,0)),IF(OR(N1360=3,N1360=8,N1360=13,,N1360=38),INDEX(Sheet2!$AC:$AC,MATCH($N1360,Sheet2!$AA:$AA,0))&amp;O1360,INDEX(Sheet2!$AC:$AC,MATCH($N1360,Sheet2!$AA:$AA,0))&amp;(O1360/10)&amp;"%"))</f>
        <v>觉醒后基础防御力增加130</v>
      </c>
      <c r="T1360" s="3" t="str">
        <f>INDEX(Sheet6!G:G,MATCH(B1360,Sheet6!A:A,0))</f>
        <v>1210008,15|1430001,4</v>
      </c>
      <c r="U1360" s="3">
        <v>1120001</v>
      </c>
      <c r="V1360" s="3">
        <f>INDEX(Sheet6!H:H,MATCH(B1360,Sheet6!A:A,0))</f>
        <v>50550</v>
      </c>
      <c r="W1360" s="23">
        <v>0</v>
      </c>
      <c r="X1360" s="3" t="s">
        <v>1319</v>
      </c>
      <c r="Y1360" s="23">
        <v>1120001</v>
      </c>
      <c r="Z1360" s="23">
        <v>337000</v>
      </c>
      <c r="AA1360" s="27" t="str">
        <f>IF($E1360=2,INDEX(Sheet2!Q:Q,MATCH($C1360,Sheet2!$A:$A,0)),IF(OR(N1360=3,N1360=8,N1360=13,,N1360=38),INDEX(Sheet2!$AC:$AC,MATCH($N1360,Sheet2!$AA:$AA,0))&amp;O1360,INDEX(Sheet2!$AC:$AC,MATCH($N1360,Sheet2!$AA:$AA,0))&amp;(O1360/10)&amp;"%"))</f>
        <v>觉醒后基础防御力增加130</v>
      </c>
    </row>
    <row r="1361" spans="1:27">
      <c r="A1361" s="23" t="s">
        <v>53</v>
      </c>
      <c r="B1361" s="23">
        <f t="shared" si="83"/>
        <v>4212</v>
      </c>
      <c r="C1361" s="3">
        <v>42</v>
      </c>
      <c r="D1361" s="3">
        <v>12</v>
      </c>
      <c r="E1361" s="3">
        <f t="shared" si="80"/>
        <v>1</v>
      </c>
      <c r="F1361" s="3">
        <f>IF(AND($D1361=1,$E1361=1),VLOOKUP($C1361,Sheet2!$A:$J,3,0),IF($E1361=2,INDEX(Sheet2!G:G,MATCH($C1361,Sheet2!$A:$A,0)),F1360))</f>
        <v>4201</v>
      </c>
      <c r="G1361" s="3">
        <f>IF(AND($D1361=1,$E1361=1),VLOOKUP($C1361,Sheet2!$A:$J,4,0),IF($E1361=2,INDEX(Sheet2!H:H,MATCH($C1361,Sheet2!$A:$A,0)),G1360))</f>
        <v>4206</v>
      </c>
      <c r="H1361" s="3">
        <f>IF(AND($D1361=1,$E1361=1),VLOOKUP($C1361,Sheet2!$A:$J,5,0),IF($E1361=2,INDEX(Sheet2!I:I,MATCH($C1361,Sheet2!$A:$A,0)),H1360))</f>
        <v>4203</v>
      </c>
      <c r="I1361" s="3">
        <f>IF(AND($D1361=1,$E1361=1),VLOOKUP($C1361,Sheet2!$A:$J,6,0),IF($E1361=2,INDEX(Sheet2!J:J,MATCH($C1361,Sheet2!$A:$A,0)),I1360))</f>
        <v>4205</v>
      </c>
      <c r="K1361" s="31">
        <v>0</v>
      </c>
      <c r="L1361" s="31">
        <v>0</v>
      </c>
      <c r="M1361" s="31">
        <v>0</v>
      </c>
      <c r="N1361" s="27">
        <f>VLOOKUP(B1361,Sheet5!$D:$G,3,0)</f>
        <v>3</v>
      </c>
      <c r="O1361" s="27">
        <f>VLOOKUP(B1361,Sheet5!$D:$G,4,0)</f>
        <v>1200</v>
      </c>
      <c r="P1361" s="27" t="s">
        <v>58</v>
      </c>
      <c r="Q1361" s="27">
        <f>IFERROR(VLOOKUP(R1361,Sheet2!V:X,3,FALSE),VLOOKUP(B1361,Sheet5!D:H,5,0))</f>
        <v>340020010</v>
      </c>
      <c r="R1361" s="27" t="str">
        <f>IF(E1361=2,INDEX(Sheet2!P:P,MATCH(C1361,Sheet2!A:A,0)),INDEX(Sheet2!AB:AB,MATCH(N1361,Sheet2!AA:AA,0)))</f>
        <v>生命强化</v>
      </c>
      <c r="S1361" s="27" t="str">
        <f>IF($E1361=2,INDEX(Sheet2!Q:Q,MATCH($C1361,Sheet2!$A:$A,0)),IF(OR(N1361=3,N1361=8,N1361=13,,N1361=38),INDEX(Sheet2!$AC:$AC,MATCH($N1361,Sheet2!$AA:$AA,0))&amp;O1361,INDEX(Sheet2!$AC:$AC,MATCH($N1361,Sheet2!$AA:$AA,0))&amp;(O1361/10)&amp;"%"))</f>
        <v>觉醒后基础生命上限增加1200</v>
      </c>
      <c r="T1361" s="3" t="str">
        <f>INDEX(Sheet6!G:G,MATCH(B1361,Sheet6!A:A,0))</f>
        <v>1210008,18|1430001,5</v>
      </c>
      <c r="U1361" s="3">
        <v>1120001</v>
      </c>
      <c r="V1361" s="3">
        <f>INDEX(Sheet6!H:H,MATCH(B1361,Sheet6!A:A,0))</f>
        <v>70650</v>
      </c>
      <c r="W1361" s="23">
        <v>0</v>
      </c>
      <c r="X1361" s="3" t="s">
        <v>1320</v>
      </c>
      <c r="Y1361" s="23">
        <v>1120001</v>
      </c>
      <c r="Z1361" s="23">
        <v>471000</v>
      </c>
      <c r="AA1361" s="27" t="str">
        <f>IF($E1361=2,INDEX(Sheet2!Q:Q,MATCH($C1361,Sheet2!$A:$A,0)),IF(OR(N1361=3,N1361=8,N1361=13,,N1361=38),INDEX(Sheet2!$AC:$AC,MATCH($N1361,Sheet2!$AA:$AA,0))&amp;O1361,INDEX(Sheet2!$AC:$AC,MATCH($N1361,Sheet2!$AA:$AA,0))&amp;(O1361/10)&amp;"%"))</f>
        <v>觉醒后基础生命上限增加1200</v>
      </c>
    </row>
    <row r="1362" spans="1:27">
      <c r="A1362" s="23" t="s">
        <v>53</v>
      </c>
      <c r="B1362" s="23">
        <f t="shared" si="83"/>
        <v>4213</v>
      </c>
      <c r="C1362" s="3">
        <v>42</v>
      </c>
      <c r="D1362" s="3">
        <v>13</v>
      </c>
      <c r="E1362" s="3">
        <f t="shared" si="80"/>
        <v>1</v>
      </c>
      <c r="F1362" s="3">
        <f>IF(AND($D1362=1,$E1362=1),VLOOKUP($C1362,Sheet2!$A:$J,3,0),IF($E1362=2,INDEX(Sheet2!G:G,MATCH($C1362,Sheet2!$A:$A,0)),F1361))</f>
        <v>4201</v>
      </c>
      <c r="G1362" s="3">
        <f>IF(AND($D1362=1,$E1362=1),VLOOKUP($C1362,Sheet2!$A:$J,4,0),IF($E1362=2,INDEX(Sheet2!H:H,MATCH($C1362,Sheet2!$A:$A,0)),G1361))</f>
        <v>4206</v>
      </c>
      <c r="H1362" s="3">
        <f>IF(AND($D1362=1,$E1362=1),VLOOKUP($C1362,Sheet2!$A:$J,5,0),IF($E1362=2,INDEX(Sheet2!I:I,MATCH($C1362,Sheet2!$A:$A,0)),H1361))</f>
        <v>4203</v>
      </c>
      <c r="I1362" s="3">
        <f>IF(AND($D1362=1,$E1362=1),VLOOKUP($C1362,Sheet2!$A:$J,6,0),IF($E1362=2,INDEX(Sheet2!J:J,MATCH($C1362,Sheet2!$A:$A,0)),I1361))</f>
        <v>4205</v>
      </c>
      <c r="K1362" s="31">
        <v>0</v>
      </c>
      <c r="L1362" s="31">
        <v>0</v>
      </c>
      <c r="M1362" s="31">
        <v>0</v>
      </c>
      <c r="N1362" s="27">
        <f>VLOOKUP(B1362,Sheet5!$D:$G,3,0)</f>
        <v>8</v>
      </c>
      <c r="O1362" s="27">
        <f>VLOOKUP(B1362,Sheet5!$D:$G,4,0)</f>
        <v>200</v>
      </c>
      <c r="P1362" s="27" t="s">
        <v>59</v>
      </c>
      <c r="Q1362" s="27">
        <f>IFERROR(VLOOKUP(R1362,Sheet2!V:X,3,FALSE),VLOOKUP(B1362,Sheet5!D:H,5,0))</f>
        <v>340020007</v>
      </c>
      <c r="R1362" s="27" t="str">
        <f>IF(E1362=2,INDEX(Sheet2!P:P,MATCH(C1362,Sheet2!A:A,0)),INDEX(Sheet2!AB:AB,MATCH(N1362,Sheet2!AA:AA,0)))</f>
        <v>攻击强化</v>
      </c>
      <c r="S1362" s="27" t="str">
        <f>IF($E1362=2,INDEX(Sheet2!Q:Q,MATCH($C1362,Sheet2!$A:$A,0)),IF(OR(N1362=3,N1362=8,N1362=13,,N1362=38),INDEX(Sheet2!$AC:$AC,MATCH($N1362,Sheet2!$AA:$AA,0))&amp;O1362,INDEX(Sheet2!$AC:$AC,MATCH($N1362,Sheet2!$AA:$AA,0))&amp;(O1362/10)&amp;"%"))</f>
        <v>觉醒后基础攻击力增加200</v>
      </c>
      <c r="T1362" s="3" t="str">
        <f>INDEX(Sheet6!G:G,MATCH(B1362,Sheet6!A:A,0))</f>
        <v>1210008,24|1430001,6</v>
      </c>
      <c r="U1362" s="3">
        <v>1120001</v>
      </c>
      <c r="V1362" s="3">
        <f>INDEX(Sheet6!H:H,MATCH(B1362,Sheet6!A:A,0))</f>
        <v>96750</v>
      </c>
      <c r="W1362" s="23">
        <v>0</v>
      </c>
      <c r="X1362" s="3" t="s">
        <v>1321</v>
      </c>
      <c r="Y1362" s="23">
        <v>1120001</v>
      </c>
      <c r="Z1362" s="23">
        <v>645000</v>
      </c>
      <c r="AA1362" s="27" t="str">
        <f>IF($E1362=2,INDEX(Sheet2!Q:Q,MATCH($C1362,Sheet2!$A:$A,0)),IF(OR(N1362=3,N1362=8,N1362=13,,N1362=38),INDEX(Sheet2!$AC:$AC,MATCH($N1362,Sheet2!$AA:$AA,0))&amp;O1362,INDEX(Sheet2!$AC:$AC,MATCH($N1362,Sheet2!$AA:$AA,0))&amp;(O1362/10)&amp;"%"))</f>
        <v>觉醒后基础攻击力增加200</v>
      </c>
    </row>
    <row r="1363" spans="1:27">
      <c r="A1363" s="23" t="s">
        <v>53</v>
      </c>
      <c r="B1363" s="23">
        <f t="shared" si="83"/>
        <v>4214</v>
      </c>
      <c r="C1363" s="3">
        <v>42</v>
      </c>
      <c r="D1363" s="3">
        <v>14</v>
      </c>
      <c r="E1363" s="3">
        <f t="shared" si="80"/>
        <v>2</v>
      </c>
      <c r="F1363" s="3">
        <f>IF(AND($D1363=1,$E1363=1),VLOOKUP($C1363,Sheet2!$A:$J,3,0),IF($E1363=2,INDEX(Sheet2!G:G,MATCH($C1363,Sheet2!$A:$A,0)+1),F1362))</f>
        <v>4201</v>
      </c>
      <c r="G1363" s="3">
        <f>IF(AND($D1363=1,$E1363=1),VLOOKUP($C1363,Sheet2!$A:$J,4,0),IF($E1363=2,INDEX(Sheet2!H:H,MATCH($C1363,Sheet2!$A:$A,0)+1),G1362))</f>
        <v>4207</v>
      </c>
      <c r="H1363" s="3">
        <f>IF(AND($D1363=1,$E1363=1),VLOOKUP($C1363,Sheet2!$A:$J,5,0),IF($E1363=2,INDEX(Sheet2!I:I,MATCH($C1363,Sheet2!$A:$A,0)+1),H1362))</f>
        <v>4203</v>
      </c>
      <c r="I1363" s="3">
        <f>IF(AND($D1363=1,$E1363=1),VLOOKUP($C1363,Sheet2!$A:$J,6,0),IF($E1363=2,INDEX(Sheet2!J:J,MATCH($C1363,Sheet2!$A:$A,0)+1),I1362))</f>
        <v>4205</v>
      </c>
      <c r="K1363" s="31">
        <v>0</v>
      </c>
      <c r="L1363" s="31">
        <v>0</v>
      </c>
      <c r="M1363" s="31">
        <v>0</v>
      </c>
      <c r="N1363" s="27">
        <f>VLOOKUP(B1363,Sheet5!$D:$G,3,0)</f>
        <v>0</v>
      </c>
      <c r="O1363" s="27">
        <f>VLOOKUP(B1363,Sheet5!$D:$G,4,0)</f>
        <v>0</v>
      </c>
      <c r="P1363" s="27" t="s">
        <v>60</v>
      </c>
      <c r="Q1363" s="27">
        <f>IFERROR(VLOOKUP(R1363,Sheet2!V:X,3,FALSE),VLOOKUP(B1363,Sheet5!D:H,5,0))</f>
        <v>311004202</v>
      </c>
      <c r="R1363" s="27" t="str">
        <f>IF(E1363=2,INDEX(Sheet2!P:P,MATCH(C1363,Sheet2!A:A,0)+1),INDEX(Sheet2!AB:AB,MATCH(N1363,Sheet2!AA:AA,0)))</f>
        <v>守望之心（觉醒）</v>
      </c>
      <c r="S1363" s="27" t="s">
        <v>2403</v>
      </c>
      <c r="T1363" s="3" t="str">
        <f>INDEX(Sheet6!G:G,MATCH(B1363,Sheet6!A:A,0))</f>
        <v>1431042,1</v>
      </c>
      <c r="U1363" s="3">
        <v>1120001</v>
      </c>
      <c r="V1363" s="3">
        <f>INDEX(Sheet6!H:H,MATCH(B1363,Sheet6!A:A,0))</f>
        <v>130500</v>
      </c>
      <c r="W1363" s="23">
        <v>0</v>
      </c>
      <c r="X1363" s="3" t="s">
        <v>1322</v>
      </c>
      <c r="Y1363" s="23">
        <v>1120001</v>
      </c>
      <c r="Z1363" s="23">
        <v>870000</v>
      </c>
      <c r="AA1363" s="27" t="str">
        <f>IF($E1363=2,INDEX(Sheet2!Q:Q,MATCH($C1363,Sheet2!$A:$A,0)+1),IF(OR(N1363=3,N1363=8,N1363=13,,N1363=38),INDEX(Sheet2!$AC:$AC,MATCH($N1363,Sheet2!$AA:$AA,0))&amp;O1363,INDEX(Sheet2!$AC:$AC,MATCH($N1363,Sheet2!$AA:$AA,0))&amp;(O1363/10)&amp;"%"))</f>
        <v>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v>
      </c>
    </row>
    <row r="1364" spans="1:27">
      <c r="A1364" s="23" t="s">
        <v>53</v>
      </c>
      <c r="B1364" s="23">
        <f t="shared" si="83"/>
        <v>4215</v>
      </c>
      <c r="C1364" s="3">
        <v>42</v>
      </c>
      <c r="D1364" s="3">
        <v>15</v>
      </c>
      <c r="E1364" s="3">
        <f t="shared" si="80"/>
        <v>1</v>
      </c>
      <c r="F1364" s="3">
        <f>IF(AND($D1364=1,$E1364=1),VLOOKUP($C1364,Sheet2!$A:$J,3,0),IF($E1364=2,INDEX(Sheet2!G:G,MATCH($C1364,Sheet2!$A:$A,0)+1),F1363))</f>
        <v>4201</v>
      </c>
      <c r="G1364" s="3">
        <f>IF(AND($D1364=1,$E1364=1),VLOOKUP($C1364,Sheet2!$A:$J,4,0),IF($E1364=2,INDEX(Sheet2!H:H,MATCH($C1364,Sheet2!$A:$A,0)+1),G1363))</f>
        <v>4207</v>
      </c>
      <c r="H1364" s="3">
        <f>IF(AND($D1364=1,$E1364=1),VLOOKUP($C1364,Sheet2!$A:$J,5,0),IF($E1364=2,INDEX(Sheet2!I:I,MATCH($C1364,Sheet2!$A:$A,0)+1),H1363))</f>
        <v>4203</v>
      </c>
      <c r="I1364" s="3">
        <f>IF(AND($D1364=1,$E1364=1),VLOOKUP($C1364,Sheet2!$A:$J,6,0),IF($E1364=2,INDEX(Sheet2!J:J,MATCH($C1364,Sheet2!$A:$A,0)+1),I1363))</f>
        <v>4205</v>
      </c>
      <c r="K1364" s="31">
        <v>0</v>
      </c>
      <c r="L1364" s="31">
        <v>0</v>
      </c>
      <c r="M1364" s="31">
        <v>0</v>
      </c>
      <c r="N1364" s="27">
        <f>VLOOKUP(B1364,Sheet5!$D:$G,3,0)</f>
        <v>13</v>
      </c>
      <c r="O1364" s="27">
        <f>VLOOKUP(B1364,Sheet5!$D:$G,4,0)</f>
        <v>65</v>
      </c>
      <c r="P1364" s="27" t="s">
        <v>54</v>
      </c>
      <c r="Q1364" s="27">
        <f>IFERROR(VLOOKUP(R1364,Sheet2!V:X,3,FALSE),VLOOKUP(B1364,Sheet5!D:H,5,0))</f>
        <v>340020005</v>
      </c>
      <c r="R1364" s="27" t="str">
        <f>IF($E1364=2,INDEX(Sheet2!P:P,MATCH($C1364,Sheet2!$A:$A,0)),INDEX(Sheet2!$AB:$AB,MATCH($N1364,Sheet2!$AA:$AA,0)))</f>
        <v>防御强化</v>
      </c>
      <c r="S1364" s="27" t="str">
        <f>IF($E1364=2,INDEX(Sheet2!Q:Q,MATCH($C1364,Sheet2!$A:$A,0)),IF(OR(N1364=3,N1364=8,N1364=13,,N1364=38),INDEX(Sheet2!$AC:$AC,MATCH($N1364,Sheet2!$AA:$AA,0))&amp;O1364,INDEX(Sheet2!$AC:$AC,MATCH($N1364,Sheet2!$AA:$AA,0))&amp;(O1364/10)&amp;"%"))</f>
        <v>觉醒后基础防御力增加65</v>
      </c>
      <c r="T1364" s="3" t="str">
        <f>INDEX(Sheet6!G:G,MATCH(B1364,Sheet6!A:A,0))</f>
        <v>1210008,8|1430001,3</v>
      </c>
      <c r="U1364" s="3">
        <v>1120001</v>
      </c>
      <c r="V1364" s="3">
        <f>INDEX(Sheet6!H:H,MATCH(B1364,Sheet6!A:A,0))</f>
        <v>26000</v>
      </c>
      <c r="W1364" s="23">
        <v>0</v>
      </c>
      <c r="X1364" s="3" t="s">
        <v>1316</v>
      </c>
      <c r="Y1364" s="23">
        <v>1120001</v>
      </c>
      <c r="Z1364" s="23">
        <v>130000</v>
      </c>
      <c r="AA1364" s="27" t="str">
        <f>IF($E1364=2,INDEX(Sheet2!Q:Q,MATCH($C1364,Sheet2!$A:$A,0)),IF(OR(N1364=3,N1364=8,N1364=13,,N1364=38),INDEX(Sheet2!$AC:$AC,MATCH($N1364,Sheet2!$AA:$AA,0))&amp;O1364,INDEX(Sheet2!$AC:$AC,MATCH($N1364,Sheet2!$AA:$AA,0))&amp;(O1364/10)&amp;"%"))</f>
        <v>觉醒后基础防御力增加65</v>
      </c>
    </row>
    <row r="1365" spans="1:27">
      <c r="A1365" s="23" t="s">
        <v>53</v>
      </c>
      <c r="B1365" s="23">
        <f t="shared" si="83"/>
        <v>4216</v>
      </c>
      <c r="C1365" s="3">
        <v>42</v>
      </c>
      <c r="D1365" s="3">
        <v>16</v>
      </c>
      <c r="E1365" s="3">
        <f t="shared" si="80"/>
        <v>1</v>
      </c>
      <c r="F1365" s="3">
        <f>IF(AND($D1365=1,$E1365=1),VLOOKUP($C1365,Sheet2!$A:$J,3,0),IF($E1365=2,INDEX(Sheet2!G:G,MATCH($C1365,Sheet2!$A:$A,0)+1),F1364))</f>
        <v>4201</v>
      </c>
      <c r="G1365" s="3">
        <f>IF(AND($D1365=1,$E1365=1),VLOOKUP($C1365,Sheet2!$A:$J,4,0),IF($E1365=2,INDEX(Sheet2!H:H,MATCH($C1365,Sheet2!$A:$A,0)+1),G1364))</f>
        <v>4207</v>
      </c>
      <c r="H1365" s="3">
        <f>IF(AND($D1365=1,$E1365=1),VLOOKUP($C1365,Sheet2!$A:$J,5,0),IF($E1365=2,INDEX(Sheet2!I:I,MATCH($C1365,Sheet2!$A:$A,0)+1),H1364))</f>
        <v>4203</v>
      </c>
      <c r="I1365" s="3">
        <f>IF(AND($D1365=1,$E1365=1),VLOOKUP($C1365,Sheet2!$A:$J,6,0),IF($E1365=2,INDEX(Sheet2!J:J,MATCH($C1365,Sheet2!$A:$A,0)+1),I1364))</f>
        <v>4205</v>
      </c>
      <c r="K1365" s="31">
        <v>0</v>
      </c>
      <c r="L1365" s="31">
        <v>0</v>
      </c>
      <c r="M1365" s="31">
        <v>0</v>
      </c>
      <c r="N1365" s="27">
        <f>VLOOKUP(B1365,Sheet5!$D:$G,3,0)</f>
        <v>3</v>
      </c>
      <c r="O1365" s="27">
        <f>VLOOKUP(B1365,Sheet5!$D:$G,4,0)</f>
        <v>600</v>
      </c>
      <c r="P1365" s="27" t="s">
        <v>55</v>
      </c>
      <c r="Q1365" s="27">
        <f>IFERROR(VLOOKUP(R1365,Sheet2!V:X,3,FALSE),VLOOKUP(B1365,Sheet5!D:H,5,0))</f>
        <v>340020009</v>
      </c>
      <c r="R1365" s="27" t="str">
        <f>IF(E1365=2,INDEX(Sheet2!P:P,MATCH(C1365,Sheet2!A:A,0)),INDEX(Sheet2!AB:AB,MATCH(N1365,Sheet2!AA:AA,0)))</f>
        <v>生命强化</v>
      </c>
      <c r="S1365" s="27" t="str">
        <f>IF($E1365=2,INDEX(Sheet2!Q:Q,MATCH($C1365,Sheet2!$A:$A,0)),IF(OR(N1365=3,N1365=8,N1365=13,,N1365=38),INDEX(Sheet2!$AC:$AC,MATCH($N1365,Sheet2!$AA:$AA,0))&amp;O1365,INDEX(Sheet2!$AC:$AC,MATCH($N1365,Sheet2!$AA:$AA,0))&amp;(O1365/10)&amp;"%"))</f>
        <v>觉醒后基础生命上限增加600</v>
      </c>
      <c r="T1365" s="3" t="str">
        <f>INDEX(Sheet6!G:G,MATCH(B1365,Sheet6!A:A,0))</f>
        <v>1210008,12|1430001,6</v>
      </c>
      <c r="U1365" s="3">
        <v>1120001</v>
      </c>
      <c r="V1365" s="3">
        <f>INDEX(Sheet6!H:H,MATCH(B1365,Sheet6!A:A,0))</f>
        <v>30000</v>
      </c>
      <c r="W1365" s="23">
        <v>0</v>
      </c>
      <c r="X1365" s="3" t="s">
        <v>1317</v>
      </c>
      <c r="Y1365" s="23">
        <v>1120001</v>
      </c>
      <c r="Z1365" s="23">
        <v>150000</v>
      </c>
      <c r="AA1365" s="27" t="str">
        <f>IF($E1365=2,INDEX(Sheet2!Q:Q,MATCH($C1365,Sheet2!$A:$A,0)),IF(OR(N1365=3,N1365=8,N1365=13,,N1365=38),INDEX(Sheet2!$AC:$AC,MATCH($N1365,Sheet2!$AA:$AA,0))&amp;O1365,INDEX(Sheet2!$AC:$AC,MATCH($N1365,Sheet2!$AA:$AA,0))&amp;(O1365/10)&amp;"%"))</f>
        <v>觉醒后基础生命上限增加600</v>
      </c>
    </row>
    <row r="1366" spans="1:27">
      <c r="A1366" s="23" t="s">
        <v>53</v>
      </c>
      <c r="B1366" s="23">
        <f t="shared" si="83"/>
        <v>4217</v>
      </c>
      <c r="C1366" s="3">
        <v>42</v>
      </c>
      <c r="D1366" s="3">
        <v>17</v>
      </c>
      <c r="E1366" s="3">
        <f t="shared" si="80"/>
        <v>1</v>
      </c>
      <c r="F1366" s="3">
        <f>IF(AND($D1366=1,$E1366=1),VLOOKUP($C1366,Sheet2!$A:$J,3,0),IF($E1366=2,INDEX(Sheet2!G:G,MATCH($C1366,Sheet2!$A:$A,0)+1),F1365))</f>
        <v>4201</v>
      </c>
      <c r="G1366" s="3">
        <f>IF(AND($D1366=1,$E1366=1),VLOOKUP($C1366,Sheet2!$A:$J,4,0),IF($E1366=2,INDEX(Sheet2!H:H,MATCH($C1366,Sheet2!$A:$A,0)+1),G1365))</f>
        <v>4207</v>
      </c>
      <c r="H1366" s="3">
        <f>IF(AND($D1366=1,$E1366=1),VLOOKUP($C1366,Sheet2!$A:$J,5,0),IF($E1366=2,INDEX(Sheet2!I:I,MATCH($C1366,Sheet2!$A:$A,0)+1),H1365))</f>
        <v>4203</v>
      </c>
      <c r="I1366" s="3">
        <f>IF(AND($D1366=1,$E1366=1),VLOOKUP($C1366,Sheet2!$A:$J,6,0),IF($E1366=2,INDEX(Sheet2!J:J,MATCH($C1366,Sheet2!$A:$A,0)+1),I1365))</f>
        <v>4205</v>
      </c>
      <c r="K1366" s="31">
        <v>0</v>
      </c>
      <c r="L1366" s="31">
        <v>0</v>
      </c>
      <c r="M1366" s="31">
        <v>0</v>
      </c>
      <c r="N1366" s="27">
        <f>VLOOKUP(B1366,Sheet5!$D:$G,3,0)</f>
        <v>33</v>
      </c>
      <c r="O1366" s="27">
        <f>VLOOKUP(B1366,Sheet5!$D:$G,4,0)</f>
        <v>50</v>
      </c>
      <c r="P1366" s="27" t="s">
        <v>56</v>
      </c>
      <c r="Q1366" s="27">
        <f>IFERROR(VLOOKUP(R1366,Sheet2!V:X,3,FALSE),VLOOKUP(B1366,Sheet5!D:H,5,0))</f>
        <v>340020003</v>
      </c>
      <c r="R1366" s="27" t="str">
        <f>IF(E1366=2,INDEX(Sheet2!P:P,MATCH(C1366,Sheet2!A:A,0)),INDEX(Sheet2!AB:AB,MATCH(N1366,Sheet2!AA:AA,0)))</f>
        <v>抵抗强化</v>
      </c>
      <c r="S1366" s="27" t="str">
        <f>IF($E1366=2,INDEX(Sheet2!Q:Q,MATCH($C1366,Sheet2!$A:$A,0)),IF(OR(N1366=3,N1366=8,N1366=13,,N1366=38),INDEX(Sheet2!$AC:$AC,MATCH($N1366,Sheet2!$AA:$AA,0))&amp;O1366,INDEX(Sheet2!$AC:$AC,MATCH($N1366,Sheet2!$AA:$AA,0))&amp;(O1366/10)&amp;"%"))</f>
        <v>觉醒后基础效果抵抗增加5%</v>
      </c>
      <c r="T1366" s="3" t="str">
        <f>INDEX(Sheet6!G:G,MATCH(B1366,Sheet6!A:A,0))</f>
        <v>1210008,16|1430001,9</v>
      </c>
      <c r="U1366" s="3">
        <v>1120001</v>
      </c>
      <c r="V1366" s="3">
        <f>INDEX(Sheet6!H:H,MATCH(B1366,Sheet6!A:A,0))</f>
        <v>45000</v>
      </c>
      <c r="W1366" s="23">
        <v>0</v>
      </c>
      <c r="X1366" s="3" t="s">
        <v>1318</v>
      </c>
      <c r="Y1366" s="23">
        <v>1120001</v>
      </c>
      <c r="Z1366" s="23">
        <v>225000</v>
      </c>
      <c r="AA1366" s="27" t="str">
        <f>IF($E1366=2,INDEX(Sheet2!Q:Q,MATCH($C1366,Sheet2!$A:$A,0)),IF(OR(N1366=3,N1366=8,N1366=13,,N1366=38),INDEX(Sheet2!$AC:$AC,MATCH($N1366,Sheet2!$AA:$AA,0))&amp;O1366,INDEX(Sheet2!$AC:$AC,MATCH($N1366,Sheet2!$AA:$AA,0))&amp;(O1366/10)&amp;"%"))</f>
        <v>觉醒后基础效果抵抗增加5%</v>
      </c>
    </row>
    <row r="1367" spans="1:27">
      <c r="A1367" s="23" t="s">
        <v>53</v>
      </c>
      <c r="B1367" s="23">
        <f t="shared" si="83"/>
        <v>4218</v>
      </c>
      <c r="C1367" s="3">
        <v>42</v>
      </c>
      <c r="D1367" s="3">
        <v>18</v>
      </c>
      <c r="E1367" s="3">
        <f t="shared" si="80"/>
        <v>1</v>
      </c>
      <c r="F1367" s="3">
        <f>IF(AND($D1367=1,$E1367=1),VLOOKUP($C1367,Sheet2!$A:$J,3,0),IF($E1367=2,INDEX(Sheet2!G:G,MATCH($C1367,Sheet2!$A:$A,0)+1),F1366))</f>
        <v>4201</v>
      </c>
      <c r="G1367" s="3">
        <f>IF(AND($D1367=1,$E1367=1),VLOOKUP($C1367,Sheet2!$A:$J,4,0),IF($E1367=2,INDEX(Sheet2!H:H,MATCH($C1367,Sheet2!$A:$A,0)+1),G1366))</f>
        <v>4207</v>
      </c>
      <c r="H1367" s="3">
        <f>IF(AND($D1367=1,$E1367=1),VLOOKUP($C1367,Sheet2!$A:$J,5,0),IF($E1367=2,INDEX(Sheet2!I:I,MATCH($C1367,Sheet2!$A:$A,0)+1),H1366))</f>
        <v>4203</v>
      </c>
      <c r="I1367" s="3">
        <f>IF(AND($D1367=1,$E1367=1),VLOOKUP($C1367,Sheet2!$A:$J,6,0),IF($E1367=2,INDEX(Sheet2!J:J,MATCH($C1367,Sheet2!$A:$A,0)+1),I1366))</f>
        <v>4205</v>
      </c>
      <c r="K1367" s="31">
        <v>0</v>
      </c>
      <c r="L1367" s="31">
        <v>0</v>
      </c>
      <c r="M1367" s="31">
        <v>0</v>
      </c>
      <c r="N1367" s="27">
        <f>VLOOKUP(B1367,Sheet5!$D:$G,3,0)</f>
        <v>13</v>
      </c>
      <c r="O1367" s="27">
        <f>VLOOKUP(B1367,Sheet5!$D:$G,4,0)</f>
        <v>130</v>
      </c>
      <c r="P1367" s="27" t="s">
        <v>57</v>
      </c>
      <c r="Q1367" s="27">
        <f>IFERROR(VLOOKUP(R1367,Sheet2!V:X,3,FALSE),VLOOKUP(B1367,Sheet5!D:H,5,0))</f>
        <v>340020004</v>
      </c>
      <c r="R1367" s="27" t="str">
        <f>IF(E1367=2,INDEX(Sheet2!P:P,MATCH(C1367,Sheet2!A:A,0)),INDEX(Sheet2!AB:AB,MATCH(N1367,Sheet2!AA:AA,0)))</f>
        <v>防御强化</v>
      </c>
      <c r="S1367" s="27" t="str">
        <f>IF($E1367=2,INDEX(Sheet2!Q:Q,MATCH($C1367,Sheet2!$A:$A,0)),IF(OR(N1367=3,N1367=8,N1367=13,,N1367=38),INDEX(Sheet2!$AC:$AC,MATCH($N1367,Sheet2!$AA:$AA,0))&amp;O1367,INDEX(Sheet2!$AC:$AC,MATCH($N1367,Sheet2!$AA:$AA,0))&amp;(O1367/10)&amp;"%"))</f>
        <v>觉醒后基础防御力增加130</v>
      </c>
      <c r="T1367" s="3" t="str">
        <f>INDEX(Sheet6!G:G,MATCH(B1367,Sheet6!A:A,0))</f>
        <v>1210008,20|1430001,12</v>
      </c>
      <c r="U1367" s="3">
        <v>1120001</v>
      </c>
      <c r="V1367" s="3">
        <f>INDEX(Sheet6!H:H,MATCH(B1367,Sheet6!A:A,0))</f>
        <v>67400</v>
      </c>
      <c r="W1367" s="23">
        <v>0</v>
      </c>
      <c r="X1367" s="3" t="s">
        <v>1319</v>
      </c>
      <c r="Y1367" s="23">
        <v>1120001</v>
      </c>
      <c r="Z1367" s="23">
        <v>337000</v>
      </c>
      <c r="AA1367" s="27" t="str">
        <f>IF($E1367=2,INDEX(Sheet2!Q:Q,MATCH($C1367,Sheet2!$A:$A,0)),IF(OR(N1367=3,N1367=8,N1367=13,,N1367=38),INDEX(Sheet2!$AC:$AC,MATCH($N1367,Sheet2!$AA:$AA,0))&amp;O1367,INDEX(Sheet2!$AC:$AC,MATCH($N1367,Sheet2!$AA:$AA,0))&amp;(O1367/10)&amp;"%"))</f>
        <v>觉醒后基础防御力增加130</v>
      </c>
    </row>
    <row r="1368" spans="1:27">
      <c r="A1368" s="23" t="s">
        <v>53</v>
      </c>
      <c r="B1368" s="23">
        <f t="shared" si="83"/>
        <v>4219</v>
      </c>
      <c r="C1368" s="3">
        <v>42</v>
      </c>
      <c r="D1368" s="3">
        <v>19</v>
      </c>
      <c r="E1368" s="3">
        <f t="shared" si="80"/>
        <v>1</v>
      </c>
      <c r="F1368" s="3">
        <f>IF(AND($D1368=1,$E1368=1),VLOOKUP($C1368,Sheet2!$A:$J,3,0),IF($E1368=2,INDEX(Sheet2!G:G,MATCH($C1368,Sheet2!$A:$A,0)+1),F1367))</f>
        <v>4201</v>
      </c>
      <c r="G1368" s="3">
        <f>IF(AND($D1368=1,$E1368=1),VLOOKUP($C1368,Sheet2!$A:$J,4,0),IF($E1368=2,INDEX(Sheet2!H:H,MATCH($C1368,Sheet2!$A:$A,0)+1),G1367))</f>
        <v>4207</v>
      </c>
      <c r="H1368" s="3">
        <f>IF(AND($D1368=1,$E1368=1),VLOOKUP($C1368,Sheet2!$A:$J,5,0),IF($E1368=2,INDEX(Sheet2!I:I,MATCH($C1368,Sheet2!$A:$A,0)+1),H1367))</f>
        <v>4203</v>
      </c>
      <c r="I1368" s="3">
        <f>IF(AND($D1368=1,$E1368=1),VLOOKUP($C1368,Sheet2!$A:$J,6,0),IF($E1368=2,INDEX(Sheet2!J:J,MATCH($C1368,Sheet2!$A:$A,0)+1),I1367))</f>
        <v>4205</v>
      </c>
      <c r="K1368" s="31">
        <v>0</v>
      </c>
      <c r="L1368" s="31">
        <v>0</v>
      </c>
      <c r="M1368" s="31">
        <v>0</v>
      </c>
      <c r="N1368" s="27">
        <f>VLOOKUP(B1368,Sheet5!$D:$G,3,0)</f>
        <v>3</v>
      </c>
      <c r="O1368" s="27">
        <f>VLOOKUP(B1368,Sheet5!$D:$G,4,0)</f>
        <v>1200</v>
      </c>
      <c r="P1368" s="27" t="s">
        <v>58</v>
      </c>
      <c r="Q1368" s="27">
        <f>IFERROR(VLOOKUP(R1368,Sheet2!V:X,3,FALSE),VLOOKUP(B1368,Sheet5!D:H,5,0))</f>
        <v>340020010</v>
      </c>
      <c r="R1368" s="27" t="str">
        <f>IF(E1368=2,INDEX(Sheet2!P:P,MATCH(C1368,Sheet2!A:A,0)),INDEX(Sheet2!AB:AB,MATCH(N1368,Sheet2!AA:AA,0)))</f>
        <v>生命强化</v>
      </c>
      <c r="S1368" s="27" t="str">
        <f>IF($E1368=2,INDEX(Sheet2!Q:Q,MATCH($C1368,Sheet2!$A:$A,0)),IF(OR(N1368=3,N1368=8,N1368=13,,N1368=38),INDEX(Sheet2!$AC:$AC,MATCH($N1368,Sheet2!$AA:$AA,0))&amp;O1368,INDEX(Sheet2!$AC:$AC,MATCH($N1368,Sheet2!$AA:$AA,0))&amp;(O1368/10)&amp;"%"))</f>
        <v>觉醒后基础生命上限增加1200</v>
      </c>
      <c r="T1368" s="3" t="str">
        <f>INDEX(Sheet6!G:G,MATCH(B1368,Sheet6!A:A,0))</f>
        <v>1210008,24|1430001,15</v>
      </c>
      <c r="U1368" s="3">
        <v>1120001</v>
      </c>
      <c r="V1368" s="3">
        <f>INDEX(Sheet6!H:H,MATCH(B1368,Sheet6!A:A,0))</f>
        <v>94200</v>
      </c>
      <c r="W1368" s="23">
        <v>0</v>
      </c>
      <c r="X1368" s="3" t="s">
        <v>1320</v>
      </c>
      <c r="Y1368" s="23">
        <v>1120001</v>
      </c>
      <c r="Z1368" s="23">
        <v>471000</v>
      </c>
      <c r="AA1368" s="27" t="str">
        <f>IF($E1368=2,INDEX(Sheet2!Q:Q,MATCH($C1368,Sheet2!$A:$A,0)),IF(OR(N1368=3,N1368=8,N1368=13,,N1368=38),INDEX(Sheet2!$AC:$AC,MATCH($N1368,Sheet2!$AA:$AA,0))&amp;O1368,INDEX(Sheet2!$AC:$AC,MATCH($N1368,Sheet2!$AA:$AA,0))&amp;(O1368/10)&amp;"%"))</f>
        <v>觉醒后基础生命上限增加1200</v>
      </c>
    </row>
    <row r="1369" spans="1:27">
      <c r="A1369" s="23" t="s">
        <v>53</v>
      </c>
      <c r="B1369" s="23">
        <f t="shared" si="83"/>
        <v>4220</v>
      </c>
      <c r="C1369" s="3">
        <v>42</v>
      </c>
      <c r="D1369" s="3">
        <v>20</v>
      </c>
      <c r="E1369" s="3">
        <f t="shared" si="80"/>
        <v>1</v>
      </c>
      <c r="F1369" s="3">
        <f>IF(AND($D1369=1,$E1369=1),VLOOKUP($C1369,Sheet2!$A:$J,3,0),IF($E1369=2,INDEX(Sheet2!G:G,MATCH($C1369,Sheet2!$A:$A,0)+1),F1368))</f>
        <v>4201</v>
      </c>
      <c r="G1369" s="3">
        <f>IF(AND($D1369=1,$E1369=1),VLOOKUP($C1369,Sheet2!$A:$J,4,0),IF($E1369=2,INDEX(Sheet2!H:H,MATCH($C1369,Sheet2!$A:$A,0)+1),G1368))</f>
        <v>4207</v>
      </c>
      <c r="H1369" s="3">
        <f>IF(AND($D1369=1,$E1369=1),VLOOKUP($C1369,Sheet2!$A:$J,5,0),IF($E1369=2,INDEX(Sheet2!I:I,MATCH($C1369,Sheet2!$A:$A,0)+1),H1368))</f>
        <v>4203</v>
      </c>
      <c r="I1369" s="3">
        <f>IF(AND($D1369=1,$E1369=1),VLOOKUP($C1369,Sheet2!$A:$J,6,0),IF($E1369=2,INDEX(Sheet2!J:J,MATCH($C1369,Sheet2!$A:$A,0)+1),I1368))</f>
        <v>4205</v>
      </c>
      <c r="K1369" s="31">
        <v>0</v>
      </c>
      <c r="L1369" s="31">
        <v>0</v>
      </c>
      <c r="M1369" s="31">
        <v>0</v>
      </c>
      <c r="N1369" s="27">
        <f>VLOOKUP(B1369,Sheet5!$D:$G,3,0)</f>
        <v>8</v>
      </c>
      <c r="O1369" s="27">
        <f>VLOOKUP(B1369,Sheet5!$D:$G,4,0)</f>
        <v>200</v>
      </c>
      <c r="P1369" s="27" t="s">
        <v>59</v>
      </c>
      <c r="Q1369" s="27">
        <f>IFERROR(VLOOKUP(R1369,Sheet2!V:X,3,FALSE),VLOOKUP(B1369,Sheet5!D:H,5,0))</f>
        <v>340020007</v>
      </c>
      <c r="R1369" s="27" t="str">
        <f>IF(E1369=2,INDEX(Sheet2!P:P,MATCH(C1369,Sheet2!A:A,0)),INDEX(Sheet2!AB:AB,MATCH(N1369,Sheet2!AA:AA,0)))</f>
        <v>攻击强化</v>
      </c>
      <c r="S1369" s="27" t="str">
        <f>IF($E1369=2,INDEX(Sheet2!Q:Q,MATCH($C1369,Sheet2!$A:$A,0)),IF(OR(N1369=3,N1369=8,N1369=13,,N1369=38),INDEX(Sheet2!$AC:$AC,MATCH($N1369,Sheet2!$AA:$AA,0))&amp;O1369,INDEX(Sheet2!$AC:$AC,MATCH($N1369,Sheet2!$AA:$AA,0))&amp;(O1369/10)&amp;"%"))</f>
        <v>觉醒后基础攻击力增加200</v>
      </c>
      <c r="T1369" s="3" t="str">
        <f>INDEX(Sheet6!G:G,MATCH(B1369,Sheet6!A:A,0))</f>
        <v>1210008,32|1430001,18</v>
      </c>
      <c r="U1369" s="3">
        <v>1120001</v>
      </c>
      <c r="V1369" s="3">
        <f>INDEX(Sheet6!H:H,MATCH(B1369,Sheet6!A:A,0))</f>
        <v>129000</v>
      </c>
      <c r="W1369" s="23">
        <v>0</v>
      </c>
      <c r="X1369" s="3" t="s">
        <v>1321</v>
      </c>
      <c r="Y1369" s="23">
        <v>1120001</v>
      </c>
      <c r="Z1369" s="23">
        <v>645000</v>
      </c>
      <c r="AA1369" s="27" t="str">
        <f>IF($E1369=2,INDEX(Sheet2!Q:Q,MATCH($C1369,Sheet2!$A:$A,0)),IF(OR(N1369=3,N1369=8,N1369=13,,N1369=38),INDEX(Sheet2!$AC:$AC,MATCH($N1369,Sheet2!$AA:$AA,0))&amp;O1369,INDEX(Sheet2!$AC:$AC,MATCH($N1369,Sheet2!$AA:$AA,0))&amp;(O1369/10)&amp;"%"))</f>
        <v>觉醒后基础攻击力增加200</v>
      </c>
    </row>
    <row r="1370" spans="1:27">
      <c r="A1370" s="23" t="s">
        <v>53</v>
      </c>
      <c r="B1370" s="23">
        <f t="shared" si="83"/>
        <v>4221</v>
      </c>
      <c r="C1370" s="3">
        <v>42</v>
      </c>
      <c r="D1370" s="3">
        <v>21</v>
      </c>
      <c r="E1370" s="3">
        <f t="shared" si="80"/>
        <v>2</v>
      </c>
      <c r="F1370" s="3">
        <f>IF(AND($D1370=1,$E1370=1),VLOOKUP($C1370,Sheet2!$A:$J,3,0),IF($E1370=2,INDEX(Sheet2!G:G,MATCH($C1370,Sheet2!$A:$A,0)+2),F1369))</f>
        <v>4208</v>
      </c>
      <c r="G1370" s="3">
        <f>IF(AND($D1370=1,$E1370=1),VLOOKUP($C1370,Sheet2!$A:$J,4,0),IF($E1370=2,INDEX(Sheet2!H:H,MATCH($C1370,Sheet2!$A:$A,0)+2),G1369))</f>
        <v>4207</v>
      </c>
      <c r="H1370" s="3">
        <f>IF(AND($D1370=1,$E1370=1),VLOOKUP($C1370,Sheet2!$A:$J,5,0),IF($E1370=2,INDEX(Sheet2!I:I,MATCH($C1370,Sheet2!$A:$A,0)+2),H1369))</f>
        <v>4203</v>
      </c>
      <c r="I1370" s="3">
        <f>IF(AND($D1370=1,$E1370=1),VLOOKUP($C1370,Sheet2!$A:$J,6,0),IF($E1370=2,INDEX(Sheet2!J:J,MATCH($C1370,Sheet2!$A:$A,0)+2),I1369))</f>
        <v>4205</v>
      </c>
      <c r="K1370" s="31">
        <v>0</v>
      </c>
      <c r="L1370" s="31">
        <v>0</v>
      </c>
      <c r="M1370" s="31">
        <v>0</v>
      </c>
      <c r="N1370" s="27">
        <f>VLOOKUP(B1370,Sheet5!$D:$G,3,0)</f>
        <v>0</v>
      </c>
      <c r="O1370" s="27">
        <f>VLOOKUP(B1370,Sheet5!$D:$G,4,0)</f>
        <v>0</v>
      </c>
      <c r="P1370" s="27" t="s">
        <v>60</v>
      </c>
      <c r="Q1370" s="27">
        <f>IFERROR(VLOOKUP(R1370,Sheet2!V:X,3,FALSE),VLOOKUP(B1370,Sheet5!D:H,5,0))</f>
        <v>311004201</v>
      </c>
      <c r="R1370" s="27" t="str">
        <f>IF(E1370=2,INDEX(Sheet2!P:P,MATCH(C1370,Sheet2!A:A,0)+2),INDEX(Sheet2!AB:AB,MATCH(N1370,Sheet2!AA:AA,0)))</f>
        <v>肉体冲撞</v>
      </c>
      <c r="S1370" s="27" t="s">
        <v>2404</v>
      </c>
      <c r="T1370" s="3" t="str">
        <f>INDEX(Sheet6!G:G,MATCH(B1370,Sheet6!A:A,0))</f>
        <v>1431042,3</v>
      </c>
      <c r="U1370" s="3">
        <v>1120001</v>
      </c>
      <c r="V1370" s="3">
        <f>INDEX(Sheet6!H:H,MATCH(B1370,Sheet6!A:A,0))</f>
        <v>174000</v>
      </c>
      <c r="W1370" s="23">
        <v>0</v>
      </c>
      <c r="X1370" s="3" t="s">
        <v>1322</v>
      </c>
      <c r="Y1370" s="23">
        <v>1120001</v>
      </c>
      <c r="Z1370" s="23">
        <v>870000</v>
      </c>
      <c r="AA1370" s="27" t="str">
        <f>IF($E1370=2,INDEX(Sheet2!Q:Q,MATCH($C1370,Sheet2!$A:$A,0)+2),IF(OR(N1370=3,N1370=8,N1370=13,,N1370=38),INDEX(Sheet2!$AC:$AC,MATCH($N1370,Sheet2!$AA:$AA,0))&amp;O1370,INDEX(Sheet2!$AC:$AC,MATCH($N1370,Sheet2!$AA:$AA,0))&amp;(O1370/10)&amp;"%"))</f>
        <v>使用强壮身躯冲向敌人，对1名敌人造成攻击力&lt;color=#e56000&gt;45%&lt;/color&gt;的伤害。</v>
      </c>
    </row>
    <row r="1371" spans="1:27">
      <c r="A1371" s="23" t="s">
        <v>53</v>
      </c>
      <c r="B1371" s="23">
        <f t="shared" si="83"/>
        <v>4222</v>
      </c>
      <c r="C1371" s="3">
        <v>42</v>
      </c>
      <c r="D1371" s="3">
        <v>22</v>
      </c>
      <c r="E1371" s="3">
        <f t="shared" si="80"/>
        <v>1</v>
      </c>
      <c r="F1371" s="3">
        <f>IF(AND($D1371=1,$E1371=1),VLOOKUP($C1371,Sheet2!$A:$J,3,0),IF($E1371=2,INDEX(Sheet2!G:G,MATCH($C1371,Sheet2!$A:$A,0)+2),F1370))</f>
        <v>4208</v>
      </c>
      <c r="G1371" s="3">
        <f>IF(AND($D1371=1,$E1371=1),VLOOKUP($C1371,Sheet2!$A:$J,4,0),IF($E1371=2,INDEX(Sheet2!H:H,MATCH($C1371,Sheet2!$A:$A,0)+2),G1370))</f>
        <v>4207</v>
      </c>
      <c r="H1371" s="3">
        <f>IF(AND($D1371=1,$E1371=1),VLOOKUP($C1371,Sheet2!$A:$J,5,0),IF($E1371=2,INDEX(Sheet2!I:I,MATCH($C1371,Sheet2!$A:$A,0)+2),H1370))</f>
        <v>4203</v>
      </c>
      <c r="I1371" s="3">
        <f>IF(AND($D1371=1,$E1371=1),VLOOKUP($C1371,Sheet2!$A:$J,6,0),IF($E1371=2,INDEX(Sheet2!J:J,MATCH($C1371,Sheet2!$A:$A,0)+2),I1370))</f>
        <v>4205</v>
      </c>
      <c r="K1371" s="31">
        <v>0</v>
      </c>
      <c r="L1371" s="31">
        <v>0</v>
      </c>
      <c r="M1371" s="31">
        <v>0</v>
      </c>
      <c r="N1371" s="27">
        <f>VLOOKUP(B1371,Sheet5!$D:$G,3,0)</f>
        <v>13</v>
      </c>
      <c r="O1371" s="27">
        <f>VLOOKUP(B1371,Sheet5!$D:$G,4,0)</f>
        <v>65</v>
      </c>
      <c r="P1371" s="27" t="s">
        <v>54</v>
      </c>
      <c r="Q1371" s="27">
        <f>IFERROR(VLOOKUP(R1371,Sheet2!V:X,3,FALSE),VLOOKUP(B1371,Sheet5!D:H,5,0))</f>
        <v>340020005</v>
      </c>
      <c r="R1371" s="27" t="str">
        <f>IF($E1371=2,INDEX(Sheet2!P:P,MATCH($C1371,Sheet2!$A:$A,0)),INDEX(Sheet2!$AB:$AB,MATCH($N1371,Sheet2!$AA:$AA,0)))</f>
        <v>防御强化</v>
      </c>
      <c r="S1371" s="27" t="str">
        <f>IF($E1371=2,INDEX(Sheet2!Q:Q,MATCH($C1371,Sheet2!$A:$A,0)),IF(OR(N1371=3,N1371=8,N1371=13,,N1371=38),INDEX(Sheet2!$AC:$AC,MATCH($N1371,Sheet2!$AA:$AA,0))&amp;O1371,INDEX(Sheet2!$AC:$AC,MATCH($N1371,Sheet2!$AA:$AA,0))&amp;(O1371/10)&amp;"%"))</f>
        <v>觉醒后基础防御力增加65</v>
      </c>
      <c r="T1371" s="3" t="str">
        <f>INDEX(Sheet6!G:G,MATCH(B1371,Sheet6!A:A,0))</f>
        <v>1210008,10|1430001,9</v>
      </c>
      <c r="U1371" s="3">
        <v>1120001</v>
      </c>
      <c r="V1371" s="3">
        <f>INDEX(Sheet6!H:H,MATCH(B1371,Sheet6!A:A,0))</f>
        <v>32500</v>
      </c>
      <c r="W1371" s="23">
        <v>0</v>
      </c>
      <c r="X1371" s="3" t="s">
        <v>1316</v>
      </c>
      <c r="Y1371" s="23">
        <v>1120001</v>
      </c>
      <c r="Z1371" s="23">
        <v>130000</v>
      </c>
      <c r="AA1371" s="27" t="str">
        <f>IF($E1371=2,INDEX(Sheet2!Q:Q,MATCH($C1371,Sheet2!$A:$A,0)),IF(OR(N1371=3,N1371=8,N1371=13,,N1371=38),INDEX(Sheet2!$AC:$AC,MATCH($N1371,Sheet2!$AA:$AA,0))&amp;O1371,INDEX(Sheet2!$AC:$AC,MATCH($N1371,Sheet2!$AA:$AA,0))&amp;(O1371/10)&amp;"%"))</f>
        <v>觉醒后基础防御力增加65</v>
      </c>
    </row>
    <row r="1372" spans="1:27">
      <c r="A1372" s="23" t="s">
        <v>53</v>
      </c>
      <c r="B1372" s="23">
        <f t="shared" si="83"/>
        <v>4223</v>
      </c>
      <c r="C1372" s="3">
        <v>42</v>
      </c>
      <c r="D1372" s="3">
        <v>23</v>
      </c>
      <c r="E1372" s="3">
        <f t="shared" si="80"/>
        <v>1</v>
      </c>
      <c r="F1372" s="3">
        <f>IF(AND($D1372=1,$E1372=1),VLOOKUP($C1372,Sheet2!$A:$J,3,0),IF($E1372=2,INDEX(Sheet2!G:G,MATCH($C1372,Sheet2!$A:$A,0)+2),F1371))</f>
        <v>4208</v>
      </c>
      <c r="G1372" s="3">
        <f>IF(AND($D1372=1,$E1372=1),VLOOKUP($C1372,Sheet2!$A:$J,4,0),IF($E1372=2,INDEX(Sheet2!H:H,MATCH($C1372,Sheet2!$A:$A,0)+2),G1371))</f>
        <v>4207</v>
      </c>
      <c r="H1372" s="3">
        <f>IF(AND($D1372=1,$E1372=1),VLOOKUP($C1372,Sheet2!$A:$J,5,0),IF($E1372=2,INDEX(Sheet2!I:I,MATCH($C1372,Sheet2!$A:$A,0)+2),H1371))</f>
        <v>4203</v>
      </c>
      <c r="I1372" s="3">
        <f>IF(AND($D1372=1,$E1372=1),VLOOKUP($C1372,Sheet2!$A:$J,6,0),IF($E1372=2,INDEX(Sheet2!J:J,MATCH($C1372,Sheet2!$A:$A,0)+2),I1371))</f>
        <v>4205</v>
      </c>
      <c r="K1372" s="31">
        <v>0</v>
      </c>
      <c r="L1372" s="31">
        <v>0</v>
      </c>
      <c r="M1372" s="31">
        <v>0</v>
      </c>
      <c r="N1372" s="27">
        <f>VLOOKUP(B1372,Sheet5!$D:$G,3,0)</f>
        <v>3</v>
      </c>
      <c r="O1372" s="27">
        <f>VLOOKUP(B1372,Sheet5!$D:$G,4,0)</f>
        <v>600</v>
      </c>
      <c r="P1372" s="27" t="s">
        <v>55</v>
      </c>
      <c r="Q1372" s="27">
        <f>IFERROR(VLOOKUP(R1372,Sheet2!V:X,3,FALSE),VLOOKUP(B1372,Sheet5!D:H,5,0))</f>
        <v>340020009</v>
      </c>
      <c r="R1372" s="27" t="str">
        <f>IF(E1372=2,INDEX(Sheet2!P:P,MATCH(C1372,Sheet2!A:A,0)),INDEX(Sheet2!AB:AB,MATCH(N1372,Sheet2!AA:AA,0)))</f>
        <v>生命强化</v>
      </c>
      <c r="S1372" s="27" t="str">
        <f>IF($E1372=2,INDEX(Sheet2!Q:Q,MATCH($C1372,Sheet2!$A:$A,0)),IF(OR(N1372=3,N1372=8,N1372=13,,N1372=38),INDEX(Sheet2!$AC:$AC,MATCH($N1372,Sheet2!$AA:$AA,0))&amp;O1372,INDEX(Sheet2!$AC:$AC,MATCH($N1372,Sheet2!$AA:$AA,0))&amp;(O1372/10)&amp;"%"))</f>
        <v>觉醒后基础生命上限增加600</v>
      </c>
      <c r="T1372" s="3" t="str">
        <f>INDEX(Sheet6!G:G,MATCH(B1372,Sheet6!A:A,0))</f>
        <v>1210008,15|1430001,18</v>
      </c>
      <c r="U1372" s="3">
        <v>1120001</v>
      </c>
      <c r="V1372" s="3">
        <f>INDEX(Sheet6!H:H,MATCH(B1372,Sheet6!A:A,0))</f>
        <v>37500</v>
      </c>
      <c r="W1372" s="23">
        <v>0</v>
      </c>
      <c r="X1372" s="3" t="s">
        <v>1317</v>
      </c>
      <c r="Y1372" s="23">
        <v>1120001</v>
      </c>
      <c r="Z1372" s="23">
        <v>150000</v>
      </c>
      <c r="AA1372" s="27" t="str">
        <f>IF($E1372=2,INDEX(Sheet2!Q:Q,MATCH($C1372,Sheet2!$A:$A,0)),IF(OR(N1372=3,N1372=8,N1372=13,,N1372=38),INDEX(Sheet2!$AC:$AC,MATCH($N1372,Sheet2!$AA:$AA,0))&amp;O1372,INDEX(Sheet2!$AC:$AC,MATCH($N1372,Sheet2!$AA:$AA,0))&amp;(O1372/10)&amp;"%"))</f>
        <v>觉醒后基础生命上限增加600</v>
      </c>
    </row>
    <row r="1373" spans="1:27">
      <c r="A1373" s="23" t="s">
        <v>53</v>
      </c>
      <c r="B1373" s="23">
        <f t="shared" si="83"/>
        <v>4224</v>
      </c>
      <c r="C1373" s="3">
        <v>42</v>
      </c>
      <c r="D1373" s="3">
        <v>24</v>
      </c>
      <c r="E1373" s="3">
        <f t="shared" si="80"/>
        <v>1</v>
      </c>
      <c r="F1373" s="3">
        <f>IF(AND($D1373=1,$E1373=1),VLOOKUP($C1373,Sheet2!$A:$J,3,0),IF($E1373=2,INDEX(Sheet2!G:G,MATCH($C1373,Sheet2!$A:$A,0)+2),F1372))</f>
        <v>4208</v>
      </c>
      <c r="G1373" s="3">
        <f>IF(AND($D1373=1,$E1373=1),VLOOKUP($C1373,Sheet2!$A:$J,4,0),IF($E1373=2,INDEX(Sheet2!H:H,MATCH($C1373,Sheet2!$A:$A,0)+2),G1372))</f>
        <v>4207</v>
      </c>
      <c r="H1373" s="3">
        <f>IF(AND($D1373=1,$E1373=1),VLOOKUP($C1373,Sheet2!$A:$J,5,0),IF($E1373=2,INDEX(Sheet2!I:I,MATCH($C1373,Sheet2!$A:$A,0)+2),H1372))</f>
        <v>4203</v>
      </c>
      <c r="I1373" s="3">
        <f>IF(AND($D1373=1,$E1373=1),VLOOKUP($C1373,Sheet2!$A:$J,6,0),IF($E1373=2,INDEX(Sheet2!J:J,MATCH($C1373,Sheet2!$A:$A,0)+2),I1372))</f>
        <v>4205</v>
      </c>
      <c r="K1373" s="31">
        <v>0</v>
      </c>
      <c r="L1373" s="31">
        <v>0</v>
      </c>
      <c r="M1373" s="31">
        <v>0</v>
      </c>
      <c r="N1373" s="27">
        <f>VLOOKUP(B1373,Sheet5!$D:$G,3,0)</f>
        <v>33</v>
      </c>
      <c r="O1373" s="27">
        <f>VLOOKUP(B1373,Sheet5!$D:$G,4,0)</f>
        <v>50</v>
      </c>
      <c r="P1373" s="27" t="s">
        <v>56</v>
      </c>
      <c r="Q1373" s="27">
        <f>IFERROR(VLOOKUP(R1373,Sheet2!V:X,3,FALSE),VLOOKUP(B1373,Sheet5!D:H,5,0))</f>
        <v>340020003</v>
      </c>
      <c r="R1373" s="27" t="str">
        <f>IF(E1373=2,INDEX(Sheet2!P:P,MATCH(C1373,Sheet2!A:A,0)),INDEX(Sheet2!AB:AB,MATCH(N1373,Sheet2!AA:AA,0)))</f>
        <v>抵抗强化</v>
      </c>
      <c r="S1373" s="27" t="str">
        <f>IF($E1373=2,INDEX(Sheet2!Q:Q,MATCH($C1373,Sheet2!$A:$A,0)),IF(OR(N1373=3,N1373=8,N1373=13,,N1373=38),INDEX(Sheet2!$AC:$AC,MATCH($N1373,Sheet2!$AA:$AA,0))&amp;O1373,INDEX(Sheet2!$AC:$AC,MATCH($N1373,Sheet2!$AA:$AA,0))&amp;(O1373/10)&amp;"%"))</f>
        <v>觉醒后基础效果抵抗增加5%</v>
      </c>
      <c r="T1373" s="3" t="str">
        <f>INDEX(Sheet6!G:G,MATCH(B1373,Sheet6!A:A,0))</f>
        <v>1210008,20|1430001,27</v>
      </c>
      <c r="U1373" s="3">
        <v>1120001</v>
      </c>
      <c r="V1373" s="3">
        <f>INDEX(Sheet6!H:H,MATCH(B1373,Sheet6!A:A,0))</f>
        <v>56250</v>
      </c>
      <c r="W1373" s="23">
        <v>0</v>
      </c>
      <c r="X1373" s="3" t="s">
        <v>1318</v>
      </c>
      <c r="Y1373" s="23">
        <v>1120001</v>
      </c>
      <c r="Z1373" s="23">
        <v>225000</v>
      </c>
      <c r="AA1373" s="27" t="str">
        <f>IF($E1373=2,INDEX(Sheet2!Q:Q,MATCH($C1373,Sheet2!$A:$A,0)),IF(OR(N1373=3,N1373=8,N1373=13,,N1373=38),INDEX(Sheet2!$AC:$AC,MATCH($N1373,Sheet2!$AA:$AA,0))&amp;O1373,INDEX(Sheet2!$AC:$AC,MATCH($N1373,Sheet2!$AA:$AA,0))&amp;(O1373/10)&amp;"%"))</f>
        <v>觉醒后基础效果抵抗增加5%</v>
      </c>
    </row>
    <row r="1374" spans="1:27">
      <c r="A1374" s="23" t="s">
        <v>53</v>
      </c>
      <c r="B1374" s="23">
        <f t="shared" si="83"/>
        <v>4225</v>
      </c>
      <c r="C1374" s="3">
        <v>42</v>
      </c>
      <c r="D1374" s="3">
        <v>25</v>
      </c>
      <c r="E1374" s="3">
        <f t="shared" si="80"/>
        <v>1</v>
      </c>
      <c r="F1374" s="3">
        <f>IF(AND($D1374=1,$E1374=1),VLOOKUP($C1374,Sheet2!$A:$J,3,0),IF($E1374=2,INDEX(Sheet2!G:G,MATCH($C1374,Sheet2!$A:$A,0)+2),F1373))</f>
        <v>4208</v>
      </c>
      <c r="G1374" s="3">
        <f>IF(AND($D1374=1,$E1374=1),VLOOKUP($C1374,Sheet2!$A:$J,4,0),IF($E1374=2,INDEX(Sheet2!H:H,MATCH($C1374,Sheet2!$A:$A,0)+2),G1373))</f>
        <v>4207</v>
      </c>
      <c r="H1374" s="3">
        <f>IF(AND($D1374=1,$E1374=1),VLOOKUP($C1374,Sheet2!$A:$J,5,0),IF($E1374=2,INDEX(Sheet2!I:I,MATCH($C1374,Sheet2!$A:$A,0)+2),H1373))</f>
        <v>4203</v>
      </c>
      <c r="I1374" s="3">
        <f>IF(AND($D1374=1,$E1374=1),VLOOKUP($C1374,Sheet2!$A:$J,6,0),IF($E1374=2,INDEX(Sheet2!J:J,MATCH($C1374,Sheet2!$A:$A,0)+2),I1373))</f>
        <v>4205</v>
      </c>
      <c r="K1374" s="31">
        <v>0</v>
      </c>
      <c r="L1374" s="31">
        <v>0</v>
      </c>
      <c r="M1374" s="31">
        <v>0</v>
      </c>
      <c r="N1374" s="27">
        <f>VLOOKUP(B1374,Sheet5!$D:$G,3,0)</f>
        <v>13</v>
      </c>
      <c r="O1374" s="27">
        <f>VLOOKUP(B1374,Sheet5!$D:$G,4,0)</f>
        <v>130</v>
      </c>
      <c r="P1374" s="27" t="s">
        <v>57</v>
      </c>
      <c r="Q1374" s="27">
        <f>IFERROR(VLOOKUP(R1374,Sheet2!V:X,3,FALSE),VLOOKUP(B1374,Sheet5!D:H,5,0))</f>
        <v>340020004</v>
      </c>
      <c r="R1374" s="27" t="str">
        <f>IF(E1374=2,INDEX(Sheet2!P:P,MATCH(C1374,Sheet2!A:A,0)),INDEX(Sheet2!AB:AB,MATCH(N1374,Sheet2!AA:AA,0)))</f>
        <v>防御强化</v>
      </c>
      <c r="S1374" s="27" t="str">
        <f>IF($E1374=2,INDEX(Sheet2!Q:Q,MATCH($C1374,Sheet2!$A:$A,0)),IF(OR(N1374=3,N1374=8,N1374=13,,N1374=38),INDEX(Sheet2!$AC:$AC,MATCH($N1374,Sheet2!$AA:$AA,0))&amp;O1374,INDEX(Sheet2!$AC:$AC,MATCH($N1374,Sheet2!$AA:$AA,0))&amp;(O1374/10)&amp;"%"))</f>
        <v>觉醒后基础防御力增加130</v>
      </c>
      <c r="T1374" s="3" t="str">
        <f>INDEX(Sheet6!G:G,MATCH(B1374,Sheet6!A:A,0))</f>
        <v>1210008,25|1430001,36</v>
      </c>
      <c r="U1374" s="3">
        <v>1120001</v>
      </c>
      <c r="V1374" s="3">
        <f>INDEX(Sheet6!H:H,MATCH(B1374,Sheet6!A:A,0))</f>
        <v>84250</v>
      </c>
      <c r="W1374" s="23">
        <v>0</v>
      </c>
      <c r="X1374" s="3" t="s">
        <v>1319</v>
      </c>
      <c r="Y1374" s="23">
        <v>1120001</v>
      </c>
      <c r="Z1374" s="23">
        <v>337000</v>
      </c>
      <c r="AA1374" s="27" t="str">
        <f>IF($E1374=2,INDEX(Sheet2!Q:Q,MATCH($C1374,Sheet2!$A:$A,0)),IF(OR(N1374=3,N1374=8,N1374=13,,N1374=38),INDEX(Sheet2!$AC:$AC,MATCH($N1374,Sheet2!$AA:$AA,0))&amp;O1374,INDEX(Sheet2!$AC:$AC,MATCH($N1374,Sheet2!$AA:$AA,0))&amp;(O1374/10)&amp;"%"))</f>
        <v>觉醒后基础防御力增加130</v>
      </c>
    </row>
    <row r="1375" spans="1:27">
      <c r="A1375" s="23" t="s">
        <v>53</v>
      </c>
      <c r="B1375" s="23">
        <f t="shared" si="83"/>
        <v>4226</v>
      </c>
      <c r="C1375" s="3">
        <v>42</v>
      </c>
      <c r="D1375" s="3">
        <v>26</v>
      </c>
      <c r="E1375" s="3">
        <f t="shared" si="80"/>
        <v>1</v>
      </c>
      <c r="F1375" s="3">
        <f>IF(AND($D1375=1,$E1375=1),VLOOKUP($C1375,Sheet2!$A:$J,3,0),IF($E1375=2,INDEX(Sheet2!G:G,MATCH($C1375,Sheet2!$A:$A,0)+2),F1374))</f>
        <v>4208</v>
      </c>
      <c r="G1375" s="3">
        <f>IF(AND($D1375=1,$E1375=1),VLOOKUP($C1375,Sheet2!$A:$J,4,0),IF($E1375=2,INDEX(Sheet2!H:H,MATCH($C1375,Sheet2!$A:$A,0)+2),G1374))</f>
        <v>4207</v>
      </c>
      <c r="H1375" s="3">
        <f>IF(AND($D1375=1,$E1375=1),VLOOKUP($C1375,Sheet2!$A:$J,5,0),IF($E1375=2,INDEX(Sheet2!I:I,MATCH($C1375,Sheet2!$A:$A,0)+2),H1374))</f>
        <v>4203</v>
      </c>
      <c r="I1375" s="3">
        <f>IF(AND($D1375=1,$E1375=1),VLOOKUP($C1375,Sheet2!$A:$J,6,0),IF($E1375=2,INDEX(Sheet2!J:J,MATCH($C1375,Sheet2!$A:$A,0)+2),I1374))</f>
        <v>4205</v>
      </c>
      <c r="K1375" s="31">
        <v>0</v>
      </c>
      <c r="L1375" s="31">
        <v>0</v>
      </c>
      <c r="M1375" s="31">
        <v>0</v>
      </c>
      <c r="N1375" s="27">
        <f>VLOOKUP(B1375,Sheet5!$D:$G,3,0)</f>
        <v>3</v>
      </c>
      <c r="O1375" s="27">
        <f>VLOOKUP(B1375,Sheet5!$D:$G,4,0)</f>
        <v>1200</v>
      </c>
      <c r="P1375" s="27" t="s">
        <v>58</v>
      </c>
      <c r="Q1375" s="27">
        <f>IFERROR(VLOOKUP(R1375,Sheet2!V:X,3,FALSE),VLOOKUP(B1375,Sheet5!D:H,5,0))</f>
        <v>340020010</v>
      </c>
      <c r="R1375" s="27" t="str">
        <f>IF(E1375=2,INDEX(Sheet2!P:P,MATCH(C1375,Sheet2!A:A,0)),INDEX(Sheet2!AB:AB,MATCH(N1375,Sheet2!AA:AA,0)))</f>
        <v>生命强化</v>
      </c>
      <c r="S1375" s="27" t="str">
        <f>IF($E1375=2,INDEX(Sheet2!Q:Q,MATCH($C1375,Sheet2!$A:$A,0)),IF(OR(N1375=3,N1375=8,N1375=13,,N1375=38),INDEX(Sheet2!$AC:$AC,MATCH($N1375,Sheet2!$AA:$AA,0))&amp;O1375,INDEX(Sheet2!$AC:$AC,MATCH($N1375,Sheet2!$AA:$AA,0))&amp;(O1375/10)&amp;"%"))</f>
        <v>觉醒后基础生命上限增加1200</v>
      </c>
      <c r="T1375" s="3" t="str">
        <f>INDEX(Sheet6!G:G,MATCH(B1375,Sheet6!A:A,0))</f>
        <v>1210008,30|1430001,45</v>
      </c>
      <c r="U1375" s="3">
        <v>1120001</v>
      </c>
      <c r="V1375" s="3">
        <f>INDEX(Sheet6!H:H,MATCH(B1375,Sheet6!A:A,0))</f>
        <v>117750</v>
      </c>
      <c r="W1375" s="23">
        <v>0</v>
      </c>
      <c r="X1375" s="3" t="s">
        <v>1320</v>
      </c>
      <c r="Y1375" s="23">
        <v>1120001</v>
      </c>
      <c r="Z1375" s="23">
        <v>471000</v>
      </c>
      <c r="AA1375" s="27" t="str">
        <f>IF($E1375=2,INDEX(Sheet2!Q:Q,MATCH($C1375,Sheet2!$A:$A,0)),IF(OR(N1375=3,N1375=8,N1375=13,,N1375=38),INDEX(Sheet2!$AC:$AC,MATCH($N1375,Sheet2!$AA:$AA,0))&amp;O1375,INDEX(Sheet2!$AC:$AC,MATCH($N1375,Sheet2!$AA:$AA,0))&amp;(O1375/10)&amp;"%"))</f>
        <v>觉醒后基础生命上限增加1200</v>
      </c>
    </row>
    <row r="1376" spans="1:27">
      <c r="A1376" s="23" t="s">
        <v>53</v>
      </c>
      <c r="B1376" s="23">
        <f t="shared" si="83"/>
        <v>4227</v>
      </c>
      <c r="C1376" s="3">
        <v>42</v>
      </c>
      <c r="D1376" s="3">
        <v>27</v>
      </c>
      <c r="E1376" s="3">
        <f t="shared" si="80"/>
        <v>1</v>
      </c>
      <c r="F1376" s="3">
        <f>IF(AND($D1376=1,$E1376=1),VLOOKUP($C1376,Sheet2!$A:$J,3,0),IF($E1376=2,INDEX(Sheet2!G:G,MATCH($C1376,Sheet2!$A:$A,0)+2),F1375))</f>
        <v>4208</v>
      </c>
      <c r="G1376" s="3">
        <f>IF(AND($D1376=1,$E1376=1),VLOOKUP($C1376,Sheet2!$A:$J,4,0),IF($E1376=2,INDEX(Sheet2!H:H,MATCH($C1376,Sheet2!$A:$A,0)+2),G1375))</f>
        <v>4207</v>
      </c>
      <c r="H1376" s="3">
        <f>IF(AND($D1376=1,$E1376=1),VLOOKUP($C1376,Sheet2!$A:$J,5,0),IF($E1376=2,INDEX(Sheet2!I:I,MATCH($C1376,Sheet2!$A:$A,0)+2),H1375))</f>
        <v>4203</v>
      </c>
      <c r="I1376" s="3">
        <f>IF(AND($D1376=1,$E1376=1),VLOOKUP($C1376,Sheet2!$A:$J,6,0),IF($E1376=2,INDEX(Sheet2!J:J,MATCH($C1376,Sheet2!$A:$A,0)+2),I1375))</f>
        <v>4205</v>
      </c>
      <c r="K1376" s="31">
        <v>0</v>
      </c>
      <c r="L1376" s="31">
        <v>0</v>
      </c>
      <c r="M1376" s="31">
        <v>0</v>
      </c>
      <c r="N1376" s="27">
        <f>VLOOKUP(B1376,Sheet5!$D:$G,3,0)</f>
        <v>8</v>
      </c>
      <c r="O1376" s="27">
        <f>VLOOKUP(B1376,Sheet5!$D:$G,4,0)</f>
        <v>200</v>
      </c>
      <c r="P1376" s="27" t="s">
        <v>59</v>
      </c>
      <c r="Q1376" s="27">
        <f>IFERROR(VLOOKUP(R1376,Sheet2!V:X,3,FALSE),VLOOKUP(B1376,Sheet5!D:H,5,0))</f>
        <v>340020007</v>
      </c>
      <c r="R1376" s="27" t="str">
        <f>IF(E1376=2,INDEX(Sheet2!P:P,MATCH(C1376,Sheet2!A:A,0)),INDEX(Sheet2!AB:AB,MATCH(N1376,Sheet2!AA:AA,0)))</f>
        <v>攻击强化</v>
      </c>
      <c r="S1376" s="27" t="str">
        <f>IF($E1376=2,INDEX(Sheet2!Q:Q,MATCH($C1376,Sheet2!$A:$A,0)),IF(OR(N1376=3,N1376=8,N1376=13,,N1376=38),INDEX(Sheet2!$AC:$AC,MATCH($N1376,Sheet2!$AA:$AA,0))&amp;O1376,INDEX(Sheet2!$AC:$AC,MATCH($N1376,Sheet2!$AA:$AA,0))&amp;(O1376/10)&amp;"%"))</f>
        <v>觉醒后基础攻击力增加200</v>
      </c>
      <c r="T1376" s="3" t="str">
        <f>INDEX(Sheet6!G:G,MATCH(B1376,Sheet6!A:A,0))</f>
        <v>1210008,40|1430001,54</v>
      </c>
      <c r="U1376" s="3">
        <v>1120001</v>
      </c>
      <c r="V1376" s="3">
        <f>INDEX(Sheet6!H:H,MATCH(B1376,Sheet6!A:A,0))</f>
        <v>161250</v>
      </c>
      <c r="W1376" s="23">
        <v>0</v>
      </c>
      <c r="X1376" s="3" t="s">
        <v>1321</v>
      </c>
      <c r="Y1376" s="23">
        <v>1120001</v>
      </c>
      <c r="Z1376" s="23">
        <v>645000</v>
      </c>
      <c r="AA1376" s="27" t="str">
        <f>IF($E1376=2,INDEX(Sheet2!Q:Q,MATCH($C1376,Sheet2!$A:$A,0)),IF(OR(N1376=3,N1376=8,N1376=13,,N1376=38),INDEX(Sheet2!$AC:$AC,MATCH($N1376,Sheet2!$AA:$AA,0))&amp;O1376,INDEX(Sheet2!$AC:$AC,MATCH($N1376,Sheet2!$AA:$AA,0))&amp;(O1376/10)&amp;"%"))</f>
        <v>觉醒后基础攻击力增加200</v>
      </c>
    </row>
    <row r="1377" spans="1:27">
      <c r="A1377" s="23" t="s">
        <v>53</v>
      </c>
      <c r="B1377" s="23">
        <f t="shared" si="83"/>
        <v>4228</v>
      </c>
      <c r="C1377" s="3">
        <v>42</v>
      </c>
      <c r="D1377" s="3">
        <v>28</v>
      </c>
      <c r="E1377" s="3">
        <f t="shared" si="80"/>
        <v>2</v>
      </c>
      <c r="F1377" s="3">
        <f>IF(AND($D1377=1,$E1377=1),VLOOKUP($C1377,Sheet2!$A:$J,3,0),IF($E1377=2,INDEX(Sheet2!G:G,MATCH($C1377,Sheet2!$A:$A,0)+3),F1376))</f>
        <v>4209</v>
      </c>
      <c r="G1377" s="3">
        <f>IF(AND($D1377=1,$E1377=1),VLOOKUP($C1377,Sheet2!$A:$J,4,0),IF($E1377=2,INDEX(Sheet2!H:H,MATCH($C1377,Sheet2!$A:$A,0)+3),G1376))</f>
        <v>4207</v>
      </c>
      <c r="H1377" s="3">
        <f>IF(AND($D1377=1,$E1377=1),VLOOKUP($C1377,Sheet2!$A:$J,5,0),IF($E1377=2,INDEX(Sheet2!I:I,MATCH($C1377,Sheet2!$A:$A,0)+3),H1376))</f>
        <v>4203</v>
      </c>
      <c r="I1377" s="3">
        <f>IF(AND($D1377=1,$E1377=1),VLOOKUP($C1377,Sheet2!$A:$J,6,0),IF($E1377=2,INDEX(Sheet2!J:J,MATCH($C1377,Sheet2!$A:$A,0)+3),I1376))</f>
        <v>4205</v>
      </c>
      <c r="K1377" s="31">
        <v>0</v>
      </c>
      <c r="L1377" s="31">
        <v>0</v>
      </c>
      <c r="M1377" s="31">
        <v>0</v>
      </c>
      <c r="N1377" s="27">
        <f>VLOOKUP(B1377,Sheet5!$D:$G,3,0)</f>
        <v>0</v>
      </c>
      <c r="O1377" s="27">
        <f>VLOOKUP(B1377,Sheet5!$D:$G,4,0)</f>
        <v>0</v>
      </c>
      <c r="P1377" s="27" t="s">
        <v>60</v>
      </c>
      <c r="Q1377" s="27">
        <f>IFERROR(VLOOKUP(R1377,Sheet2!V:X,3,FALSE),VLOOKUP(B1377,Sheet5!D:H,5,0))</f>
        <v>311004201</v>
      </c>
      <c r="R1377" s="27" t="str">
        <f>IF(E1377=2,INDEX(Sheet2!P:P,MATCH(C1377,Sheet2!A:A,0)+3),INDEX(Sheet2!AB:AB,MATCH(N1377,Sheet2!AA:AA,0)))</f>
        <v>肉体冲撞</v>
      </c>
      <c r="S1377" s="27" t="s">
        <v>2404</v>
      </c>
      <c r="T1377" s="3" t="str">
        <f>INDEX(Sheet6!G:G,MATCH(B1377,Sheet6!A:A,0))</f>
        <v>1431042,9</v>
      </c>
      <c r="U1377" s="3">
        <v>1120001</v>
      </c>
      <c r="V1377" s="3">
        <f>INDEX(Sheet6!H:H,MATCH(B1377,Sheet6!A:A,0))</f>
        <v>217500</v>
      </c>
      <c r="W1377" s="23">
        <v>0</v>
      </c>
      <c r="X1377" s="3" t="s">
        <v>1322</v>
      </c>
      <c r="Y1377" s="23">
        <v>1120001</v>
      </c>
      <c r="Z1377" s="23">
        <v>870000</v>
      </c>
      <c r="AA1377" s="27" t="str">
        <f>IF($E1377=2,INDEX(Sheet2!Q:Q,MATCH($C1377,Sheet2!$A:$A,0)+3),IF(OR(N1377=3,N1377=8,N1377=13,,N1377=38),INDEX(Sheet2!$AC:$AC,MATCH($N1377,Sheet2!$AA:$AA,0))&amp;O1377,INDEX(Sheet2!$AC:$AC,MATCH($N1377,Sheet2!$AA:$AA,0))&amp;(O1377/10)&amp;"%"))</f>
        <v>使用强壮身躯冲向敌人，对1名敌人造成攻击力&lt;color=#e56000&gt;50%&lt;/color&gt;的伤害。</v>
      </c>
    </row>
    <row r="1378" spans="1:27">
      <c r="A1378" s="23" t="s">
        <v>53</v>
      </c>
      <c r="B1378" s="23">
        <f t="shared" ref="B1378:B1440" si="84">C1378*100+D1378</f>
        <v>4501</v>
      </c>
      <c r="C1378" s="3">
        <v>45</v>
      </c>
      <c r="D1378" s="3">
        <v>1</v>
      </c>
      <c r="E1378" s="3">
        <f t="shared" si="80"/>
        <v>1</v>
      </c>
      <c r="F1378" s="3">
        <f>IF(AND($D1378=1,$E1378=1),VLOOKUP($C1378,Sheet2!$A:$J,3,0),IF($E1378=2,INDEX(Sheet2!G:G,MATCH($C1378,Sheet2!$A:$A,0)),F1377))</f>
        <v>4501</v>
      </c>
      <c r="G1378" s="3">
        <f>IF(AND($D1378=1,$E1378=1),VLOOKUP($C1378,Sheet2!$A:$J,4,0),IF($E1378=2,INDEX(Sheet2!H:H,MATCH($C1378,Sheet2!$A:$A,0)),G1377))</f>
        <v>4502</v>
      </c>
      <c r="H1378" s="3">
        <f>IF(AND($D1378=1,$E1378=1),VLOOKUP($C1378,Sheet2!$A:$J,5,0),IF($E1378=2,INDEX(Sheet2!I:I,MATCH($C1378,Sheet2!$A:$A,0)),H1377))</f>
        <v>4505</v>
      </c>
      <c r="I1378" s="3">
        <f>IF(AND($D1378=1,$E1378=1),VLOOKUP($C1378,Sheet2!$A:$J,6,0),IF($E1378=2,INDEX(Sheet2!J:J,MATCH($C1378,Sheet2!$A:$A,0)),I1377))</f>
        <v>4506</v>
      </c>
      <c r="K1378" s="31">
        <v>0</v>
      </c>
      <c r="L1378" s="31">
        <v>0</v>
      </c>
      <c r="M1378" s="31">
        <v>0</v>
      </c>
      <c r="N1378" s="27">
        <f>VLOOKUP(B1378,Sheet5!$D:$G,3,0)</f>
        <v>8</v>
      </c>
      <c r="O1378" s="27">
        <f>VLOOKUP(B1378,Sheet5!$D:$G,4,0)</f>
        <v>100</v>
      </c>
      <c r="P1378" s="27" t="s">
        <v>54</v>
      </c>
      <c r="Q1378" s="27">
        <f>IFERROR(VLOOKUP(R1378,Sheet2!V:X,3,FALSE),VLOOKUP(B1378,Sheet5!D:H,5,0))</f>
        <v>340020006</v>
      </c>
      <c r="R1378" s="27" t="str">
        <f>IF($E1378=2,INDEX(Sheet2!P:P,MATCH($C1378,Sheet2!$A:$A,0)),INDEX(Sheet2!$AB:$AB,MATCH($N1378,Sheet2!$AA:$AA,0)))</f>
        <v>攻击强化</v>
      </c>
      <c r="S1378" s="27" t="str">
        <f>IF($E1378=2,INDEX(Sheet2!Q:Q,MATCH($C1378,Sheet2!$A:$A,0)),IF(OR(N1378=3,N1378=8,N1378=13,,N1378=38),INDEX(Sheet2!$AC:$AC,MATCH($N1378,Sheet2!$AA:$AA,0))&amp;O1378,INDEX(Sheet2!$AC:$AC,MATCH($N1378,Sheet2!$AA:$AA,0))&amp;(O1378/10)&amp;"%"))</f>
        <v>觉醒后基础攻击力增加100</v>
      </c>
      <c r="T1378" s="3" t="str">
        <f>INDEX(Sheet6!G:G,MATCH(B1378,Sheet6!A:A,0))</f>
        <v>1210002,40</v>
      </c>
      <c r="U1378" s="3">
        <v>1120001</v>
      </c>
      <c r="V1378" s="3">
        <f>INDEX(Sheet6!H:H,MATCH(B1378,Sheet6!A:A,0))</f>
        <v>13000</v>
      </c>
      <c r="W1378" s="23">
        <v>0</v>
      </c>
      <c r="X1378" s="3" t="str">
        <f>VLOOKUP(B1378,Sheet4!A:N,14,FALSE)</f>
        <v>1210001,10|1210002,20|1210003,10</v>
      </c>
      <c r="Y1378" s="23">
        <v>1120001</v>
      </c>
      <c r="Z1378" s="23">
        <f t="shared" ref="Z1378:Z1440" si="85">V1378*10</f>
        <v>130000</v>
      </c>
      <c r="AA1378" s="27" t="str">
        <f>IF($E1378=2,INDEX(Sheet2!Q:Q,MATCH($C1378,Sheet2!$A:$A,0)),IF(OR(N1378=3,N1378=8,N1378=13,,N1378=38),INDEX(Sheet2!$AC:$AC,MATCH($N1378,Sheet2!$AA:$AA,0))&amp;O1378,INDEX(Sheet2!$AC:$AC,MATCH($N1378,Sheet2!$AA:$AA,0))&amp;(O1378/10)&amp;"%"))</f>
        <v>觉醒后基础攻击力增加100</v>
      </c>
    </row>
    <row r="1379" spans="1:27">
      <c r="A1379" s="23" t="s">
        <v>53</v>
      </c>
      <c r="B1379" s="23">
        <f t="shared" si="84"/>
        <v>4502</v>
      </c>
      <c r="C1379" s="3">
        <v>45</v>
      </c>
      <c r="D1379" s="3">
        <v>2</v>
      </c>
      <c r="E1379" s="3">
        <f t="shared" si="80"/>
        <v>1</v>
      </c>
      <c r="F1379" s="3">
        <f>IF(AND($D1379=1,$E1379=1),VLOOKUP($C1379,Sheet2!$A:$J,3,0),IF($E1379=2,INDEX(Sheet2!G:G,MATCH($C1379,Sheet2!$A:$A,0)),F1378))</f>
        <v>4501</v>
      </c>
      <c r="G1379" s="3">
        <f>IF(AND($D1379=1,$E1379=1),VLOOKUP($C1379,Sheet2!$A:$J,4,0),IF($E1379=2,INDEX(Sheet2!H:H,MATCH($C1379,Sheet2!$A:$A,0)),G1378))</f>
        <v>4502</v>
      </c>
      <c r="H1379" s="3">
        <f>IF(AND($D1379=1,$E1379=1),VLOOKUP($C1379,Sheet2!$A:$J,5,0),IF($E1379=2,INDEX(Sheet2!I:I,MATCH($C1379,Sheet2!$A:$A,0)),H1378))</f>
        <v>4505</v>
      </c>
      <c r="I1379" s="3">
        <f>IF(AND($D1379=1,$E1379=1),VLOOKUP($C1379,Sheet2!$A:$J,6,0),IF($E1379=2,INDEX(Sheet2!J:J,MATCH($C1379,Sheet2!$A:$A,0)),I1378))</f>
        <v>4506</v>
      </c>
      <c r="K1379" s="31">
        <v>0</v>
      </c>
      <c r="L1379" s="31">
        <v>0</v>
      </c>
      <c r="M1379" s="31">
        <v>0</v>
      </c>
      <c r="N1379" s="27">
        <f>VLOOKUP(B1379,Sheet5!$D:$G,3,0)</f>
        <v>3</v>
      </c>
      <c r="O1379" s="27">
        <f>VLOOKUP(B1379,Sheet5!$D:$G,4,0)</f>
        <v>600</v>
      </c>
      <c r="P1379" s="27" t="s">
        <v>55</v>
      </c>
      <c r="Q1379" s="27">
        <f>IFERROR(VLOOKUP(R1379,Sheet2!V:X,3,FALSE),VLOOKUP(B1379,Sheet5!D:H,5,0))</f>
        <v>340020009</v>
      </c>
      <c r="R1379" s="27" t="str">
        <f>IF(E1379=2,INDEX(Sheet2!P:P,MATCH(C1379,Sheet2!A:A,0)),INDEX(Sheet2!AB:AB,MATCH(N1379,Sheet2!AA:AA,0)))</f>
        <v>生命强化</v>
      </c>
      <c r="S1379" s="27" t="str">
        <f>IF($E1379=2,INDEX(Sheet2!Q:Q,MATCH($C1379,Sheet2!$A:$A,0)),IF(OR(N1379=3,N1379=8,N1379=13,,N1379=38),INDEX(Sheet2!$AC:$AC,MATCH($N1379,Sheet2!$AA:$AA,0))&amp;O1379,INDEX(Sheet2!$AC:$AC,MATCH($N1379,Sheet2!$AA:$AA,0))&amp;(O1379/10)&amp;"%"))</f>
        <v>觉醒后基础生命上限增加600</v>
      </c>
      <c r="T1379" s="3" t="str">
        <f>INDEX(Sheet6!G:G,MATCH(B1379,Sheet6!A:A,0))</f>
        <v>1210002,60</v>
      </c>
      <c r="U1379" s="3">
        <v>1120001</v>
      </c>
      <c r="V1379" s="3">
        <f>INDEX(Sheet6!H:H,MATCH(B1379,Sheet6!A:A,0))</f>
        <v>15000</v>
      </c>
      <c r="W1379" s="23">
        <v>0</v>
      </c>
      <c r="X1379" s="3" t="str">
        <f>VLOOKUP(B1379,Sheet4!A:N,14,FALSE)</f>
        <v>1210001,25|1210002,50|1210003,25</v>
      </c>
      <c r="Y1379" s="23">
        <v>1120001</v>
      </c>
      <c r="Z1379" s="23">
        <f t="shared" si="85"/>
        <v>150000</v>
      </c>
      <c r="AA1379" s="27" t="str">
        <f>IF($E1379=2,INDEX(Sheet2!Q:Q,MATCH($C1379,Sheet2!$A:$A,0)),IF(OR(N1379=3,N1379=8,N1379=13,,N1379=38),INDEX(Sheet2!$AC:$AC,MATCH($N1379,Sheet2!$AA:$AA,0))&amp;O1379,INDEX(Sheet2!$AC:$AC,MATCH($N1379,Sheet2!$AA:$AA,0))&amp;(O1379/10)&amp;"%"))</f>
        <v>觉醒后基础生命上限增加600</v>
      </c>
    </row>
    <row r="1380" spans="1:27">
      <c r="A1380" s="23" t="s">
        <v>53</v>
      </c>
      <c r="B1380" s="23">
        <f t="shared" si="84"/>
        <v>4503</v>
      </c>
      <c r="C1380" s="3">
        <v>45</v>
      </c>
      <c r="D1380" s="3">
        <v>3</v>
      </c>
      <c r="E1380" s="3">
        <f t="shared" si="80"/>
        <v>1</v>
      </c>
      <c r="F1380" s="3">
        <f>IF(AND($D1380=1,$E1380=1),VLOOKUP($C1380,Sheet2!$A:$J,3,0),IF($E1380=2,INDEX(Sheet2!G:G,MATCH($C1380,Sheet2!$A:$A,0)),F1379))</f>
        <v>4501</v>
      </c>
      <c r="G1380" s="3">
        <f>IF(AND($D1380=1,$E1380=1),VLOOKUP($C1380,Sheet2!$A:$J,4,0),IF($E1380=2,INDEX(Sheet2!H:H,MATCH($C1380,Sheet2!$A:$A,0)),G1379))</f>
        <v>4502</v>
      </c>
      <c r="H1380" s="3">
        <f>IF(AND($D1380=1,$E1380=1),VLOOKUP($C1380,Sheet2!$A:$J,5,0),IF($E1380=2,INDEX(Sheet2!I:I,MATCH($C1380,Sheet2!$A:$A,0)),H1379))</f>
        <v>4505</v>
      </c>
      <c r="I1380" s="3">
        <f>IF(AND($D1380=1,$E1380=1),VLOOKUP($C1380,Sheet2!$A:$J,6,0),IF($E1380=2,INDEX(Sheet2!J:J,MATCH($C1380,Sheet2!$A:$A,0)),I1379))</f>
        <v>4506</v>
      </c>
      <c r="K1380" s="31">
        <v>0</v>
      </c>
      <c r="L1380" s="31">
        <v>0</v>
      </c>
      <c r="M1380" s="31">
        <v>0</v>
      </c>
      <c r="N1380" s="27">
        <f>VLOOKUP(B1380,Sheet5!$D:$G,3,0)</f>
        <v>18</v>
      </c>
      <c r="O1380" s="27">
        <f>VLOOKUP(B1380,Sheet5!$D:$G,4,0)</f>
        <v>50</v>
      </c>
      <c r="P1380" s="27" t="s">
        <v>56</v>
      </c>
      <c r="Q1380" s="27">
        <f>IFERROR(VLOOKUP(R1380,Sheet2!V:X,3,FALSE),VLOOKUP(B1380,Sheet5!D:H,5,0))</f>
        <v>340020001</v>
      </c>
      <c r="R1380" s="27" t="str">
        <f>IF(E1380=2,INDEX(Sheet2!P:P,MATCH(C1380,Sheet2!A:A,0)),INDEX(Sheet2!AB:AB,MATCH(N1380,Sheet2!AA:AA,0)))</f>
        <v>暴击强化</v>
      </c>
      <c r="S1380" s="27" t="str">
        <f>IF($E1380=2,INDEX(Sheet2!Q:Q,MATCH($C1380,Sheet2!$A:$A,0)),IF(OR(N1380=3,N1380=8,N1380=13,,N1380=38),INDEX(Sheet2!$AC:$AC,MATCH($N1380,Sheet2!$AA:$AA,0))&amp;O1380,INDEX(Sheet2!$AC:$AC,MATCH($N1380,Sheet2!$AA:$AA,0))&amp;(O1380/10)&amp;"%"))</f>
        <v>觉醒后基础暴击增加5%</v>
      </c>
      <c r="T1380" s="3" t="str">
        <f>INDEX(Sheet6!G:G,MATCH(B1380,Sheet6!A:A,0))</f>
        <v>1210005,24</v>
      </c>
      <c r="U1380" s="3">
        <v>1120001</v>
      </c>
      <c r="V1380" s="3">
        <f>INDEX(Sheet6!H:H,MATCH(B1380,Sheet6!A:A,0))</f>
        <v>22500</v>
      </c>
      <c r="W1380" s="23">
        <v>0</v>
      </c>
      <c r="X1380" s="3" t="str">
        <f>VLOOKUP(B1380,Sheet4!A:N,14,FALSE)</f>
        <v>1210001,45|1210002,90|1210003,45</v>
      </c>
      <c r="Y1380" s="23">
        <v>1120001</v>
      </c>
      <c r="Z1380" s="23">
        <f t="shared" si="85"/>
        <v>225000</v>
      </c>
      <c r="AA1380" s="27" t="str">
        <f>IF($E1380=2,INDEX(Sheet2!Q:Q,MATCH($C1380,Sheet2!$A:$A,0)),IF(OR(N1380=3,N1380=8,N1380=13,,N1380=38),INDEX(Sheet2!$AC:$AC,MATCH($N1380,Sheet2!$AA:$AA,0))&amp;O1380,INDEX(Sheet2!$AC:$AC,MATCH($N1380,Sheet2!$AA:$AA,0))&amp;(O1380/10)&amp;"%"))</f>
        <v>觉醒后基础暴击增加5%</v>
      </c>
    </row>
    <row r="1381" spans="1:27">
      <c r="A1381" s="23" t="s">
        <v>53</v>
      </c>
      <c r="B1381" s="23">
        <f t="shared" si="84"/>
        <v>4504</v>
      </c>
      <c r="C1381" s="3">
        <v>45</v>
      </c>
      <c r="D1381" s="3">
        <v>4</v>
      </c>
      <c r="E1381" s="3">
        <f t="shared" si="80"/>
        <v>1</v>
      </c>
      <c r="F1381" s="3">
        <f>IF(AND($D1381=1,$E1381=1),VLOOKUP($C1381,Sheet2!$A:$J,3,0),IF($E1381=2,INDEX(Sheet2!G:G,MATCH($C1381,Sheet2!$A:$A,0)),F1380))</f>
        <v>4501</v>
      </c>
      <c r="G1381" s="3">
        <f>IF(AND($D1381=1,$E1381=1),VLOOKUP($C1381,Sheet2!$A:$J,4,0),IF($E1381=2,INDEX(Sheet2!H:H,MATCH($C1381,Sheet2!$A:$A,0)),G1380))</f>
        <v>4502</v>
      </c>
      <c r="H1381" s="3">
        <f>IF(AND($D1381=1,$E1381=1),VLOOKUP($C1381,Sheet2!$A:$J,5,0),IF($E1381=2,INDEX(Sheet2!I:I,MATCH($C1381,Sheet2!$A:$A,0)),H1380))</f>
        <v>4505</v>
      </c>
      <c r="I1381" s="3">
        <f>IF(AND($D1381=1,$E1381=1),VLOOKUP($C1381,Sheet2!$A:$J,6,0),IF($E1381=2,INDEX(Sheet2!J:J,MATCH($C1381,Sheet2!$A:$A,0)),I1380))</f>
        <v>4506</v>
      </c>
      <c r="K1381" s="31">
        <v>0</v>
      </c>
      <c r="L1381" s="31">
        <v>0</v>
      </c>
      <c r="M1381" s="31">
        <v>0</v>
      </c>
      <c r="N1381" s="27">
        <f>VLOOKUP(B1381,Sheet5!$D:$G,3,0)</f>
        <v>13</v>
      </c>
      <c r="O1381" s="27">
        <f>VLOOKUP(B1381,Sheet5!$D:$G,4,0)</f>
        <v>130</v>
      </c>
      <c r="P1381" s="27" t="s">
        <v>57</v>
      </c>
      <c r="Q1381" s="27">
        <f>IFERROR(VLOOKUP(R1381,Sheet2!V:X,3,FALSE),VLOOKUP(B1381,Sheet5!D:H,5,0))</f>
        <v>340020004</v>
      </c>
      <c r="R1381" s="27" t="str">
        <f>IF(E1381=2,INDEX(Sheet2!P:P,MATCH(C1381,Sheet2!A:A,0)),INDEX(Sheet2!AB:AB,MATCH(N1381,Sheet2!AA:AA,0)))</f>
        <v>防御强化</v>
      </c>
      <c r="S1381" s="27" t="str">
        <f>IF($E1381=2,INDEX(Sheet2!Q:Q,MATCH($C1381,Sheet2!$A:$A,0)),IF(OR(N1381=3,N1381=8,N1381=13,,N1381=38),INDEX(Sheet2!$AC:$AC,MATCH($N1381,Sheet2!$AA:$AA,0))&amp;O1381,INDEX(Sheet2!$AC:$AC,MATCH($N1381,Sheet2!$AA:$AA,0))&amp;(O1381/10)&amp;"%"))</f>
        <v>觉醒后基础防御力增加130</v>
      </c>
      <c r="T1381" s="3" t="str">
        <f>INDEX(Sheet6!G:G,MATCH(B1381,Sheet6!A:A,0))</f>
        <v>1210005,32</v>
      </c>
      <c r="U1381" s="3">
        <v>1120001</v>
      </c>
      <c r="V1381" s="3">
        <f>INDEX(Sheet6!H:H,MATCH(B1381,Sheet6!A:A,0))</f>
        <v>33700</v>
      </c>
      <c r="W1381" s="23">
        <v>0</v>
      </c>
      <c r="X1381" s="3" t="str">
        <f>VLOOKUP(B1381,Sheet4!A:N,14,FALSE)</f>
        <v>1210001,70|1210002,140|1210003,70</v>
      </c>
      <c r="Y1381" s="23">
        <v>1120001</v>
      </c>
      <c r="Z1381" s="23">
        <f t="shared" si="85"/>
        <v>337000</v>
      </c>
      <c r="AA1381" s="27" t="str">
        <f>IF($E1381=2,INDEX(Sheet2!Q:Q,MATCH($C1381,Sheet2!$A:$A,0)),IF(OR(N1381=3,N1381=8,N1381=13,,N1381=38),INDEX(Sheet2!$AC:$AC,MATCH($N1381,Sheet2!$AA:$AA,0))&amp;O1381,INDEX(Sheet2!$AC:$AC,MATCH($N1381,Sheet2!$AA:$AA,0))&amp;(O1381/10)&amp;"%"))</f>
        <v>觉醒后基础防御力增加130</v>
      </c>
    </row>
    <row r="1382" spans="1:27">
      <c r="A1382" s="23" t="s">
        <v>53</v>
      </c>
      <c r="B1382" s="23">
        <f t="shared" si="84"/>
        <v>4505</v>
      </c>
      <c r="C1382" s="3">
        <v>45</v>
      </c>
      <c r="D1382" s="3">
        <v>5</v>
      </c>
      <c r="E1382" s="3">
        <f t="shared" si="80"/>
        <v>1</v>
      </c>
      <c r="F1382" s="3">
        <f>IF(AND($D1382=1,$E1382=1),VLOOKUP($C1382,Sheet2!$A:$J,3,0),IF($E1382=2,INDEX(Sheet2!G:G,MATCH($C1382,Sheet2!$A:$A,0)),F1381))</f>
        <v>4501</v>
      </c>
      <c r="G1382" s="3">
        <f>IF(AND($D1382=1,$E1382=1),VLOOKUP($C1382,Sheet2!$A:$J,4,0),IF($E1382=2,INDEX(Sheet2!H:H,MATCH($C1382,Sheet2!$A:$A,0)),G1381))</f>
        <v>4502</v>
      </c>
      <c r="H1382" s="3">
        <f>IF(AND($D1382=1,$E1382=1),VLOOKUP($C1382,Sheet2!$A:$J,5,0),IF($E1382=2,INDEX(Sheet2!I:I,MATCH($C1382,Sheet2!$A:$A,0)),H1381))</f>
        <v>4505</v>
      </c>
      <c r="I1382" s="3">
        <f>IF(AND($D1382=1,$E1382=1),VLOOKUP($C1382,Sheet2!$A:$J,6,0),IF($E1382=2,INDEX(Sheet2!J:J,MATCH($C1382,Sheet2!$A:$A,0)),I1381))</f>
        <v>4506</v>
      </c>
      <c r="K1382" s="31">
        <v>0</v>
      </c>
      <c r="L1382" s="31">
        <v>0</v>
      </c>
      <c r="M1382" s="31">
        <v>0</v>
      </c>
      <c r="N1382" s="27">
        <f>VLOOKUP(B1382,Sheet5!$D:$G,3,0)</f>
        <v>3</v>
      </c>
      <c r="O1382" s="27">
        <f>VLOOKUP(B1382,Sheet5!$D:$G,4,0)</f>
        <v>1200</v>
      </c>
      <c r="P1382" s="27" t="s">
        <v>58</v>
      </c>
      <c r="Q1382" s="27">
        <f>IFERROR(VLOOKUP(R1382,Sheet2!V:X,3,FALSE),VLOOKUP(B1382,Sheet5!D:H,5,0))</f>
        <v>340020010</v>
      </c>
      <c r="R1382" s="27" t="str">
        <f>IF(E1382=2,INDEX(Sheet2!P:P,MATCH(C1382,Sheet2!A:A,0)),INDEX(Sheet2!AB:AB,MATCH(N1382,Sheet2!AA:AA,0)))</f>
        <v>生命强化</v>
      </c>
      <c r="S1382" s="27" t="str">
        <f>IF($E1382=2,INDEX(Sheet2!Q:Q,MATCH($C1382,Sheet2!$A:$A,0)),IF(OR(N1382=3,N1382=8,N1382=13,,N1382=38),INDEX(Sheet2!$AC:$AC,MATCH($N1382,Sheet2!$AA:$AA,0))&amp;O1382,INDEX(Sheet2!$AC:$AC,MATCH($N1382,Sheet2!$AA:$AA,0))&amp;(O1382/10)&amp;"%"))</f>
        <v>觉醒后基础生命上限增加1200</v>
      </c>
      <c r="T1382" s="3" t="str">
        <f>INDEX(Sheet6!G:G,MATCH(B1382,Sheet6!A:A,0))</f>
        <v>1210008,12</v>
      </c>
      <c r="U1382" s="3">
        <v>1120001</v>
      </c>
      <c r="V1382" s="3">
        <f>INDEX(Sheet6!H:H,MATCH(B1382,Sheet6!A:A,0))</f>
        <v>47100</v>
      </c>
      <c r="W1382" s="23">
        <v>0</v>
      </c>
      <c r="X1382" s="3" t="str">
        <f>VLOOKUP(B1382,Sheet4!A:N,14,FALSE)</f>
        <v>1210001,100|1210002,200|1210003,100</v>
      </c>
      <c r="Y1382" s="23">
        <v>1120001</v>
      </c>
      <c r="Z1382" s="23">
        <f t="shared" si="85"/>
        <v>471000</v>
      </c>
      <c r="AA1382" s="27" t="str">
        <f>IF($E1382=2,INDEX(Sheet2!Q:Q,MATCH($C1382,Sheet2!$A:$A,0)),IF(OR(N1382=3,N1382=8,N1382=13,,N1382=38),INDEX(Sheet2!$AC:$AC,MATCH($N1382,Sheet2!$AA:$AA,0))&amp;O1382,INDEX(Sheet2!$AC:$AC,MATCH($N1382,Sheet2!$AA:$AA,0))&amp;(O1382/10)&amp;"%"))</f>
        <v>觉醒后基础生命上限增加1200</v>
      </c>
    </row>
    <row r="1383" spans="1:27">
      <c r="A1383" s="23" t="s">
        <v>53</v>
      </c>
      <c r="B1383" s="23">
        <f t="shared" si="84"/>
        <v>4506</v>
      </c>
      <c r="C1383" s="3">
        <v>45</v>
      </c>
      <c r="D1383" s="3">
        <v>6</v>
      </c>
      <c r="E1383" s="3">
        <f t="shared" si="80"/>
        <v>1</v>
      </c>
      <c r="F1383" s="3">
        <f>IF(AND($D1383=1,$E1383=1),VLOOKUP($C1383,Sheet2!$A:$J,3,0),IF($E1383=2,INDEX(Sheet2!G:G,MATCH($C1383,Sheet2!$A:$A,0)),F1382))</f>
        <v>4501</v>
      </c>
      <c r="G1383" s="3">
        <f>IF(AND($D1383=1,$E1383=1),VLOOKUP($C1383,Sheet2!$A:$J,4,0),IF($E1383=2,INDEX(Sheet2!H:H,MATCH($C1383,Sheet2!$A:$A,0)),G1382))</f>
        <v>4502</v>
      </c>
      <c r="H1383" s="3">
        <f>IF(AND($D1383=1,$E1383=1),VLOOKUP($C1383,Sheet2!$A:$J,5,0),IF($E1383=2,INDEX(Sheet2!I:I,MATCH($C1383,Sheet2!$A:$A,0)),H1382))</f>
        <v>4505</v>
      </c>
      <c r="I1383" s="3">
        <f>IF(AND($D1383=1,$E1383=1),VLOOKUP($C1383,Sheet2!$A:$J,6,0),IF($E1383=2,INDEX(Sheet2!J:J,MATCH($C1383,Sheet2!$A:$A,0)),I1382))</f>
        <v>4506</v>
      </c>
      <c r="K1383" s="31">
        <v>0</v>
      </c>
      <c r="L1383" s="31">
        <v>0</v>
      </c>
      <c r="M1383" s="31">
        <v>0</v>
      </c>
      <c r="N1383" s="27">
        <f>VLOOKUP(B1383,Sheet5!$D:$G,3,0)</f>
        <v>8</v>
      </c>
      <c r="O1383" s="27">
        <f>VLOOKUP(B1383,Sheet5!$D:$G,4,0)</f>
        <v>200</v>
      </c>
      <c r="P1383" s="27" t="s">
        <v>59</v>
      </c>
      <c r="Q1383" s="27">
        <f>IFERROR(VLOOKUP(R1383,Sheet2!V:X,3,FALSE),VLOOKUP(B1383,Sheet5!D:H,5,0))</f>
        <v>340020007</v>
      </c>
      <c r="R1383" s="27" t="str">
        <f>IF(E1383=2,INDEX(Sheet2!P:P,MATCH(C1383,Sheet2!A:A,0)),INDEX(Sheet2!AB:AB,MATCH(N1383,Sheet2!AA:AA,0)))</f>
        <v>攻击强化</v>
      </c>
      <c r="S1383" s="27" t="str">
        <f>IF($E1383=2,INDEX(Sheet2!Q:Q,MATCH($C1383,Sheet2!$A:$A,0)),IF(OR(N1383=3,N1383=8,N1383=13,,N1383=38),INDEX(Sheet2!$AC:$AC,MATCH($N1383,Sheet2!$AA:$AA,0))&amp;O1383,INDEX(Sheet2!$AC:$AC,MATCH($N1383,Sheet2!$AA:$AA,0))&amp;(O1383/10)&amp;"%"))</f>
        <v>觉醒后基础攻击力增加200</v>
      </c>
      <c r="T1383" s="3" t="str">
        <f>INDEX(Sheet6!G:G,MATCH(B1383,Sheet6!A:A,0))</f>
        <v>1210008,16</v>
      </c>
      <c r="U1383" s="3">
        <v>1120001</v>
      </c>
      <c r="V1383" s="3">
        <f>INDEX(Sheet6!H:H,MATCH(B1383,Sheet6!A:A,0))</f>
        <v>64500</v>
      </c>
      <c r="W1383" s="23">
        <v>0</v>
      </c>
      <c r="X1383" s="3" t="str">
        <f>VLOOKUP(B1383,Sheet4!A:N,14,FALSE)</f>
        <v>1210001,135|1210002,270|1210003,135</v>
      </c>
      <c r="Y1383" s="23">
        <v>1120001</v>
      </c>
      <c r="Z1383" s="23">
        <f t="shared" si="85"/>
        <v>645000</v>
      </c>
      <c r="AA1383" s="27" t="str">
        <f>IF($E1383=2,INDEX(Sheet2!Q:Q,MATCH($C1383,Sheet2!$A:$A,0)),IF(OR(N1383=3,N1383=8,N1383=13,,N1383=38),INDEX(Sheet2!$AC:$AC,MATCH($N1383,Sheet2!$AA:$AA,0))&amp;O1383,INDEX(Sheet2!$AC:$AC,MATCH($N1383,Sheet2!$AA:$AA,0))&amp;(O1383/10)&amp;"%"))</f>
        <v>觉醒后基础攻击力增加200</v>
      </c>
    </row>
    <row r="1384" spans="1:27">
      <c r="A1384" s="23" t="s">
        <v>53</v>
      </c>
      <c r="B1384" s="23">
        <f t="shared" si="84"/>
        <v>4507</v>
      </c>
      <c r="C1384" s="3">
        <v>45</v>
      </c>
      <c r="D1384" s="3">
        <v>7</v>
      </c>
      <c r="E1384" s="3">
        <f t="shared" si="80"/>
        <v>2</v>
      </c>
      <c r="F1384" s="3">
        <f>IF(AND($D1384=1,$E1384=1),VLOOKUP($C1384,Sheet2!$A:$J,3,0),IF($E1384=2,INDEX(Sheet2!G:G,MATCH($C1384,Sheet2!$A:$A,0)),F1383))</f>
        <v>4501</v>
      </c>
      <c r="G1384" s="3">
        <f>IF(AND($D1384=1,$E1384=1),VLOOKUP($C1384,Sheet2!$A:$J,4,0),IF($E1384=2,INDEX(Sheet2!H:H,MATCH($C1384,Sheet2!$A:$A,0)),G1383))</f>
        <v>4502</v>
      </c>
      <c r="H1384" s="3">
        <f>IF(AND($D1384=1,$E1384=1),VLOOKUP($C1384,Sheet2!$A:$J,5,0),IF($E1384=2,INDEX(Sheet2!I:I,MATCH($C1384,Sheet2!$A:$A,0)),H1383))</f>
        <v>4505</v>
      </c>
      <c r="I1384" s="3">
        <f>IF(AND($D1384=1,$E1384=1),VLOOKUP($C1384,Sheet2!$A:$J,6,0),IF($E1384=2,INDEX(Sheet2!J:J,MATCH($C1384,Sheet2!$A:$A,0)),I1383))</f>
        <v>4507</v>
      </c>
      <c r="K1384" s="31">
        <v>0</v>
      </c>
      <c r="L1384" s="31">
        <v>0</v>
      </c>
      <c r="M1384" s="31">
        <v>0</v>
      </c>
      <c r="N1384" s="27">
        <f>VLOOKUP(B1384,Sheet5!$D:$G,3,0)</f>
        <v>0</v>
      </c>
      <c r="O1384" s="27">
        <f>VLOOKUP(B1384,Sheet5!$D:$G,4,0)</f>
        <v>0</v>
      </c>
      <c r="P1384" s="27" t="s">
        <v>60</v>
      </c>
      <c r="Q1384" s="27">
        <f>IFERROR(VLOOKUP(R1384,Sheet2!V:X,3,FALSE),VLOOKUP(B1384,Sheet5!D:H,5,0))</f>
        <v>311004504</v>
      </c>
      <c r="R1384" s="27" t="str">
        <f>IF(E1384=2,INDEX(Sheet2!P:P,MATCH(C1384,Sheet2!A:A,0)),INDEX(Sheet2!AB:AB,MATCH(N1384,Sheet2!AA:AA,0)))</f>
        <v>无限再生（觉醒）</v>
      </c>
      <c r="S1384" s="27" t="str">
        <f>IF($E1384=2,INDEX(Sheet2!Q:Q,MATCH($C1384,Sheet2!$A:$A,0)),IF(OR(N1384=3,N1384=8,N1384=13,,N1384=38),INDEX(Sheet2!$AC:$AC,MATCH($N1384,Sheet2!$AA:$AA,0))&amp;O1384,INDEX(Sheet2!$AC:$AC,MATCH($N1384,Sheet2!$AA:$AA,0))&amp;(O1384/10)&amp;"%"))</f>
        <v>恢复自身&lt;color=#e56000&gt;80%&lt;/color&gt;生命值，并永久获得当前由“死而不死”带来的攻击力加成，最多获得&lt;color=#e56000&gt;1&lt;/color&gt;次攻击力永久提升。</v>
      </c>
      <c r="T1384" s="3" t="str">
        <f>INDEX(Sheet6!G:G,MATCH(B1384,Sheet6!A:A,0))</f>
        <v>1210008,20</v>
      </c>
      <c r="U1384" s="3">
        <v>1120001</v>
      </c>
      <c r="V1384" s="3">
        <f>INDEX(Sheet6!H:H,MATCH(B1384,Sheet6!A:A,0))</f>
        <v>87000</v>
      </c>
      <c r="W1384" s="23">
        <v>0</v>
      </c>
      <c r="X1384" s="3" t="str">
        <f>VLOOKUP(B1384,Sheet4!A:N,14,FALSE)</f>
        <v>1210001,175|1210002,350|1210003,175</v>
      </c>
      <c r="Y1384" s="23">
        <v>1120001</v>
      </c>
      <c r="Z1384" s="23">
        <f t="shared" si="85"/>
        <v>870000</v>
      </c>
      <c r="AA1384" s="27" t="str">
        <f>IF($E1384=2,INDEX(Sheet2!Q:Q,MATCH($C1384,Sheet2!$A:$A,0)),IF(OR(N1384=3,N1384=8,N1384=13,,N1384=38),INDEX(Sheet2!$AC:$AC,MATCH($N1384,Sheet2!$AA:$AA,0))&amp;O1384,INDEX(Sheet2!$AC:$AC,MATCH($N1384,Sheet2!$AA:$AA,0))&amp;(O1384/10)&amp;"%"))</f>
        <v>恢复自身&lt;color=#e56000&gt;80%&lt;/color&gt;生命值，并永久获得当前由“死而不死”带来的攻击力加成，最多获得&lt;color=#e56000&gt;1&lt;/color&gt;次攻击力永久提升。</v>
      </c>
    </row>
    <row r="1385" spans="1:27">
      <c r="A1385" s="23" t="s">
        <v>53</v>
      </c>
      <c r="B1385" s="23">
        <f t="shared" ref="B1385:B1405" si="86">C1385*100+D1385</f>
        <v>4508</v>
      </c>
      <c r="C1385" s="3">
        <v>45</v>
      </c>
      <c r="D1385" s="3">
        <v>8</v>
      </c>
      <c r="E1385" s="3">
        <f t="shared" si="80"/>
        <v>1</v>
      </c>
      <c r="F1385" s="3">
        <f>IF(AND($D1385=1,$E1385=1),VLOOKUP($C1385,Sheet2!$A:$J,3,0),IF($E1385=2,INDEX(Sheet2!G:G,MATCH($C1385,Sheet2!$A:$A,0)),F1384))</f>
        <v>4501</v>
      </c>
      <c r="G1385" s="3">
        <f>IF(AND($D1385=1,$E1385=1),VLOOKUP($C1385,Sheet2!$A:$J,4,0),IF($E1385=2,INDEX(Sheet2!H:H,MATCH($C1385,Sheet2!$A:$A,0)),G1384))</f>
        <v>4502</v>
      </c>
      <c r="H1385" s="3">
        <f>IF(AND($D1385=1,$E1385=1),VLOOKUP($C1385,Sheet2!$A:$J,5,0),IF($E1385=2,INDEX(Sheet2!I:I,MATCH($C1385,Sheet2!$A:$A,0)),H1384))</f>
        <v>4505</v>
      </c>
      <c r="I1385" s="3">
        <f>IF(AND($D1385=1,$E1385=1),VLOOKUP($C1385,Sheet2!$A:$J,6,0),IF($E1385=2,INDEX(Sheet2!J:J,MATCH($C1385,Sheet2!$A:$A,0)),I1384))</f>
        <v>4507</v>
      </c>
      <c r="K1385" s="31">
        <v>0</v>
      </c>
      <c r="L1385" s="31">
        <v>0</v>
      </c>
      <c r="M1385" s="31">
        <v>0</v>
      </c>
      <c r="N1385" s="27">
        <f>VLOOKUP(B1385,Sheet5!$D:$G,3,0)</f>
        <v>8</v>
      </c>
      <c r="O1385" s="27">
        <f>VLOOKUP(B1385,Sheet5!$D:$G,4,0)</f>
        <v>100</v>
      </c>
      <c r="P1385" s="27" t="s">
        <v>54</v>
      </c>
      <c r="Q1385" s="27">
        <f>IFERROR(VLOOKUP(R1385,Sheet2!V:X,3,FALSE),VLOOKUP(B1385,Sheet5!D:H,5,0))</f>
        <v>340020006</v>
      </c>
      <c r="R1385" s="27" t="str">
        <f>IF($E1385=2,INDEX(Sheet2!P:P,MATCH($C1385,Sheet2!$A:$A,0)),INDEX(Sheet2!$AB:$AB,MATCH($N1385,Sheet2!$AA:$AA,0)))</f>
        <v>攻击强化</v>
      </c>
      <c r="S1385" s="27" t="str">
        <f>IF($E1385=2,INDEX(Sheet2!Q:Q,MATCH($C1385,Sheet2!$A:$A,0)),IF(OR(N1385=3,N1385=8,N1385=13,,N1385=38),INDEX(Sheet2!$AC:$AC,MATCH($N1385,Sheet2!$AA:$AA,0))&amp;O1385,INDEX(Sheet2!$AC:$AC,MATCH($N1385,Sheet2!$AA:$AA,0))&amp;(O1385/10)&amp;"%"))</f>
        <v>觉醒后基础攻击力增加100</v>
      </c>
      <c r="T1385" s="3" t="str">
        <f>INDEX(Sheet6!G:G,MATCH(B1385,Sheet6!A:A,0))</f>
        <v>1210008,6|1430001,1</v>
      </c>
      <c r="U1385" s="3">
        <v>1120001</v>
      </c>
      <c r="V1385" s="3">
        <f>INDEX(Sheet6!H:H,MATCH(B1385,Sheet6!A:A,0))</f>
        <v>19500</v>
      </c>
      <c r="W1385" s="23">
        <v>0</v>
      </c>
      <c r="X1385" s="3" t="s">
        <v>1316</v>
      </c>
      <c r="Y1385" s="23">
        <v>1120001</v>
      </c>
      <c r="Z1385" s="23">
        <v>130000</v>
      </c>
      <c r="AA1385" s="27" t="str">
        <f>IF($E1385=2,INDEX(Sheet2!Q:Q,MATCH($C1385,Sheet2!$A:$A,0)),IF(OR(N1385=3,N1385=8,N1385=13,,N1385=38),INDEX(Sheet2!$AC:$AC,MATCH($N1385,Sheet2!$AA:$AA,0))&amp;O1385,INDEX(Sheet2!$AC:$AC,MATCH($N1385,Sheet2!$AA:$AA,0))&amp;(O1385/10)&amp;"%"))</f>
        <v>觉醒后基础攻击力增加100</v>
      </c>
    </row>
    <row r="1386" spans="1:27">
      <c r="A1386" s="23" t="s">
        <v>53</v>
      </c>
      <c r="B1386" s="23">
        <f t="shared" si="86"/>
        <v>4509</v>
      </c>
      <c r="C1386" s="3">
        <v>45</v>
      </c>
      <c r="D1386" s="3">
        <v>9</v>
      </c>
      <c r="E1386" s="3">
        <f t="shared" si="80"/>
        <v>1</v>
      </c>
      <c r="F1386" s="3">
        <f>IF(AND($D1386=1,$E1386=1),VLOOKUP($C1386,Sheet2!$A:$J,3,0),IF($E1386=2,INDEX(Sheet2!G:G,MATCH($C1386,Sheet2!$A:$A,0)),F1385))</f>
        <v>4501</v>
      </c>
      <c r="G1386" s="3">
        <f>IF(AND($D1386=1,$E1386=1),VLOOKUP($C1386,Sheet2!$A:$J,4,0),IF($E1386=2,INDEX(Sheet2!H:H,MATCH($C1386,Sheet2!$A:$A,0)),G1385))</f>
        <v>4502</v>
      </c>
      <c r="H1386" s="3">
        <f>IF(AND($D1386=1,$E1386=1),VLOOKUP($C1386,Sheet2!$A:$J,5,0),IF($E1386=2,INDEX(Sheet2!I:I,MATCH($C1386,Sheet2!$A:$A,0)),H1385))</f>
        <v>4505</v>
      </c>
      <c r="I1386" s="3">
        <f>IF(AND($D1386=1,$E1386=1),VLOOKUP($C1386,Sheet2!$A:$J,6,0),IF($E1386=2,INDEX(Sheet2!J:J,MATCH($C1386,Sheet2!$A:$A,0)),I1385))</f>
        <v>4507</v>
      </c>
      <c r="K1386" s="31">
        <v>0</v>
      </c>
      <c r="L1386" s="31">
        <v>0</v>
      </c>
      <c r="M1386" s="31">
        <v>0</v>
      </c>
      <c r="N1386" s="27">
        <f>VLOOKUP(B1386,Sheet5!$D:$G,3,0)</f>
        <v>3</v>
      </c>
      <c r="O1386" s="27">
        <f>VLOOKUP(B1386,Sheet5!$D:$G,4,0)</f>
        <v>600</v>
      </c>
      <c r="P1386" s="27" t="s">
        <v>55</v>
      </c>
      <c r="Q1386" s="27">
        <f>IFERROR(VLOOKUP(R1386,Sheet2!V:X,3,FALSE),VLOOKUP(B1386,Sheet5!D:H,5,0))</f>
        <v>340020009</v>
      </c>
      <c r="R1386" s="27" t="str">
        <f>IF(E1386=2,INDEX(Sheet2!P:P,MATCH(C1386,Sheet2!A:A,0)),INDEX(Sheet2!AB:AB,MATCH(N1386,Sheet2!AA:AA,0)))</f>
        <v>生命强化</v>
      </c>
      <c r="S1386" s="27" t="str">
        <f>IF($E1386=2,INDEX(Sheet2!Q:Q,MATCH($C1386,Sheet2!$A:$A,0)),IF(OR(N1386=3,N1386=8,N1386=13,,N1386=38),INDEX(Sheet2!$AC:$AC,MATCH($N1386,Sheet2!$AA:$AA,0))&amp;O1386,INDEX(Sheet2!$AC:$AC,MATCH($N1386,Sheet2!$AA:$AA,0))&amp;(O1386/10)&amp;"%"))</f>
        <v>觉醒后基础生命上限增加600</v>
      </c>
      <c r="T1386" s="3" t="str">
        <f>INDEX(Sheet6!G:G,MATCH(B1386,Sheet6!A:A,0))</f>
        <v>1210008,9|1430001,2</v>
      </c>
      <c r="U1386" s="3">
        <v>1120001</v>
      </c>
      <c r="V1386" s="3">
        <f>INDEX(Sheet6!H:H,MATCH(B1386,Sheet6!A:A,0))</f>
        <v>22500</v>
      </c>
      <c r="W1386" s="23">
        <v>0</v>
      </c>
      <c r="X1386" s="3" t="s">
        <v>1317</v>
      </c>
      <c r="Y1386" s="23">
        <v>1120001</v>
      </c>
      <c r="Z1386" s="23">
        <v>150000</v>
      </c>
      <c r="AA1386" s="27" t="str">
        <f>IF($E1386=2,INDEX(Sheet2!Q:Q,MATCH($C1386,Sheet2!$A:$A,0)),IF(OR(N1386=3,N1386=8,N1386=13,,N1386=38),INDEX(Sheet2!$AC:$AC,MATCH($N1386,Sheet2!$AA:$AA,0))&amp;O1386,INDEX(Sheet2!$AC:$AC,MATCH($N1386,Sheet2!$AA:$AA,0))&amp;(O1386/10)&amp;"%"))</f>
        <v>觉醒后基础生命上限增加600</v>
      </c>
    </row>
    <row r="1387" spans="1:27">
      <c r="A1387" s="23" t="s">
        <v>53</v>
      </c>
      <c r="B1387" s="23">
        <f t="shared" si="86"/>
        <v>4510</v>
      </c>
      <c r="C1387" s="3">
        <v>45</v>
      </c>
      <c r="D1387" s="3">
        <v>10</v>
      </c>
      <c r="E1387" s="3">
        <f t="shared" si="80"/>
        <v>1</v>
      </c>
      <c r="F1387" s="3">
        <f>IF(AND($D1387=1,$E1387=1),VLOOKUP($C1387,Sheet2!$A:$J,3,0),IF($E1387=2,INDEX(Sheet2!G:G,MATCH($C1387,Sheet2!$A:$A,0)),F1386))</f>
        <v>4501</v>
      </c>
      <c r="G1387" s="3">
        <f>IF(AND($D1387=1,$E1387=1),VLOOKUP($C1387,Sheet2!$A:$J,4,0),IF($E1387=2,INDEX(Sheet2!H:H,MATCH($C1387,Sheet2!$A:$A,0)),G1386))</f>
        <v>4502</v>
      </c>
      <c r="H1387" s="3">
        <f>IF(AND($D1387=1,$E1387=1),VLOOKUP($C1387,Sheet2!$A:$J,5,0),IF($E1387=2,INDEX(Sheet2!I:I,MATCH($C1387,Sheet2!$A:$A,0)),H1386))</f>
        <v>4505</v>
      </c>
      <c r="I1387" s="3">
        <f>IF(AND($D1387=1,$E1387=1),VLOOKUP($C1387,Sheet2!$A:$J,6,0),IF($E1387=2,INDEX(Sheet2!J:J,MATCH($C1387,Sheet2!$A:$A,0)),I1386))</f>
        <v>4507</v>
      </c>
      <c r="K1387" s="31">
        <v>0</v>
      </c>
      <c r="L1387" s="31">
        <v>0</v>
      </c>
      <c r="M1387" s="31">
        <v>0</v>
      </c>
      <c r="N1387" s="27">
        <f>VLOOKUP(B1387,Sheet5!$D:$G,3,0)</f>
        <v>3</v>
      </c>
      <c r="O1387" s="27">
        <f>VLOOKUP(B1387,Sheet5!$D:$G,4,0)</f>
        <v>600</v>
      </c>
      <c r="P1387" s="27" t="s">
        <v>56</v>
      </c>
      <c r="Q1387" s="27">
        <f>IFERROR(VLOOKUP(R1387,Sheet2!V:X,3,FALSE),VLOOKUP(B1387,Sheet5!D:H,5,0))</f>
        <v>340020009</v>
      </c>
      <c r="R1387" s="27" t="str">
        <f>IF(E1387=2,INDEX(Sheet2!P:P,MATCH(C1387,Sheet2!A:A,0)),INDEX(Sheet2!AB:AB,MATCH(N1387,Sheet2!AA:AA,0)))</f>
        <v>生命强化</v>
      </c>
      <c r="S1387" s="27" t="str">
        <f>IF($E1387=2,INDEX(Sheet2!Q:Q,MATCH($C1387,Sheet2!$A:$A,0)),IF(OR(N1387=3,N1387=8,N1387=13,,N1387=38),INDEX(Sheet2!$AC:$AC,MATCH($N1387,Sheet2!$AA:$AA,0))&amp;O1387,INDEX(Sheet2!$AC:$AC,MATCH($N1387,Sheet2!$AA:$AA,0))&amp;(O1387/10)&amp;"%"))</f>
        <v>觉醒后基础生命上限增加600</v>
      </c>
      <c r="T1387" s="3" t="str">
        <f>INDEX(Sheet6!G:G,MATCH(B1387,Sheet6!A:A,0))</f>
        <v>1210008,12|1430001,3</v>
      </c>
      <c r="U1387" s="3">
        <v>1120001</v>
      </c>
      <c r="V1387" s="3">
        <f>INDEX(Sheet6!H:H,MATCH(B1387,Sheet6!A:A,0))</f>
        <v>33750</v>
      </c>
      <c r="W1387" s="23">
        <v>0</v>
      </c>
      <c r="X1387" s="3" t="s">
        <v>1318</v>
      </c>
      <c r="Y1387" s="23">
        <v>1120001</v>
      </c>
      <c r="Z1387" s="23">
        <v>225000</v>
      </c>
      <c r="AA1387" s="27" t="str">
        <f>IF($E1387=2,INDEX(Sheet2!Q:Q,MATCH($C1387,Sheet2!$A:$A,0)),IF(OR(N1387=3,N1387=8,N1387=13,,N1387=38),INDEX(Sheet2!$AC:$AC,MATCH($N1387,Sheet2!$AA:$AA,0))&amp;O1387,INDEX(Sheet2!$AC:$AC,MATCH($N1387,Sheet2!$AA:$AA,0))&amp;(O1387/10)&amp;"%"))</f>
        <v>觉醒后基础生命上限增加600</v>
      </c>
    </row>
    <row r="1388" spans="1:27">
      <c r="A1388" s="23" t="s">
        <v>53</v>
      </c>
      <c r="B1388" s="23">
        <f t="shared" si="86"/>
        <v>4511</v>
      </c>
      <c r="C1388" s="3">
        <v>45</v>
      </c>
      <c r="D1388" s="3">
        <v>11</v>
      </c>
      <c r="E1388" s="3">
        <f t="shared" si="80"/>
        <v>1</v>
      </c>
      <c r="F1388" s="3">
        <f>IF(AND($D1388=1,$E1388=1),VLOOKUP($C1388,Sheet2!$A:$J,3,0),IF($E1388=2,INDEX(Sheet2!G:G,MATCH($C1388,Sheet2!$A:$A,0)),F1387))</f>
        <v>4501</v>
      </c>
      <c r="G1388" s="3">
        <f>IF(AND($D1388=1,$E1388=1),VLOOKUP($C1388,Sheet2!$A:$J,4,0),IF($E1388=2,INDEX(Sheet2!H:H,MATCH($C1388,Sheet2!$A:$A,0)),G1387))</f>
        <v>4502</v>
      </c>
      <c r="H1388" s="3">
        <f>IF(AND($D1388=1,$E1388=1),VLOOKUP($C1388,Sheet2!$A:$J,5,0),IF($E1388=2,INDEX(Sheet2!I:I,MATCH($C1388,Sheet2!$A:$A,0)),H1387))</f>
        <v>4505</v>
      </c>
      <c r="I1388" s="3">
        <f>IF(AND($D1388=1,$E1388=1),VLOOKUP($C1388,Sheet2!$A:$J,6,0),IF($E1388=2,INDEX(Sheet2!J:J,MATCH($C1388,Sheet2!$A:$A,0)),I1387))</f>
        <v>4507</v>
      </c>
      <c r="K1388" s="31">
        <v>0</v>
      </c>
      <c r="L1388" s="31">
        <v>0</v>
      </c>
      <c r="M1388" s="31">
        <v>0</v>
      </c>
      <c r="N1388" s="27">
        <f>VLOOKUP(B1388,Sheet5!$D:$G,3,0)</f>
        <v>13</v>
      </c>
      <c r="O1388" s="27">
        <f>VLOOKUP(B1388,Sheet5!$D:$G,4,0)</f>
        <v>130</v>
      </c>
      <c r="P1388" s="27" t="s">
        <v>57</v>
      </c>
      <c r="Q1388" s="27">
        <f>IFERROR(VLOOKUP(R1388,Sheet2!V:X,3,FALSE),VLOOKUP(B1388,Sheet5!D:H,5,0))</f>
        <v>340020004</v>
      </c>
      <c r="R1388" s="27" t="str">
        <f>IF(E1388=2,INDEX(Sheet2!P:P,MATCH(C1388,Sheet2!A:A,0)),INDEX(Sheet2!AB:AB,MATCH(N1388,Sheet2!AA:AA,0)))</f>
        <v>防御强化</v>
      </c>
      <c r="S1388" s="27" t="str">
        <f>IF($E1388=2,INDEX(Sheet2!Q:Q,MATCH($C1388,Sheet2!$A:$A,0)),IF(OR(N1388=3,N1388=8,N1388=13,,N1388=38),INDEX(Sheet2!$AC:$AC,MATCH($N1388,Sheet2!$AA:$AA,0))&amp;O1388,INDEX(Sheet2!$AC:$AC,MATCH($N1388,Sheet2!$AA:$AA,0))&amp;(O1388/10)&amp;"%"))</f>
        <v>觉醒后基础防御力增加130</v>
      </c>
      <c r="T1388" s="3" t="str">
        <f>INDEX(Sheet6!G:G,MATCH(B1388,Sheet6!A:A,0))</f>
        <v>1210008,15|1430001,4</v>
      </c>
      <c r="U1388" s="3">
        <v>1120001</v>
      </c>
      <c r="V1388" s="3">
        <f>INDEX(Sheet6!H:H,MATCH(B1388,Sheet6!A:A,0))</f>
        <v>50550</v>
      </c>
      <c r="W1388" s="23">
        <v>0</v>
      </c>
      <c r="X1388" s="3" t="s">
        <v>1319</v>
      </c>
      <c r="Y1388" s="23">
        <v>1120001</v>
      </c>
      <c r="Z1388" s="23">
        <v>337000</v>
      </c>
      <c r="AA1388" s="27" t="str">
        <f>IF($E1388=2,INDEX(Sheet2!Q:Q,MATCH($C1388,Sheet2!$A:$A,0)),IF(OR(N1388=3,N1388=8,N1388=13,,N1388=38),INDEX(Sheet2!$AC:$AC,MATCH($N1388,Sheet2!$AA:$AA,0))&amp;O1388,INDEX(Sheet2!$AC:$AC,MATCH($N1388,Sheet2!$AA:$AA,0))&amp;(O1388/10)&amp;"%"))</f>
        <v>觉醒后基础防御力增加130</v>
      </c>
    </row>
    <row r="1389" spans="1:27">
      <c r="A1389" s="23" t="s">
        <v>53</v>
      </c>
      <c r="B1389" s="23">
        <f t="shared" si="86"/>
        <v>4512</v>
      </c>
      <c r="C1389" s="3">
        <v>45</v>
      </c>
      <c r="D1389" s="3">
        <v>12</v>
      </c>
      <c r="E1389" s="3">
        <f t="shared" si="80"/>
        <v>1</v>
      </c>
      <c r="F1389" s="3">
        <f>IF(AND($D1389=1,$E1389=1),VLOOKUP($C1389,Sheet2!$A:$J,3,0),IF($E1389=2,INDEX(Sheet2!G:G,MATCH($C1389,Sheet2!$A:$A,0)),F1388))</f>
        <v>4501</v>
      </c>
      <c r="G1389" s="3">
        <f>IF(AND($D1389=1,$E1389=1),VLOOKUP($C1389,Sheet2!$A:$J,4,0),IF($E1389=2,INDEX(Sheet2!H:H,MATCH($C1389,Sheet2!$A:$A,0)),G1388))</f>
        <v>4502</v>
      </c>
      <c r="H1389" s="3">
        <f>IF(AND($D1389=1,$E1389=1),VLOOKUP($C1389,Sheet2!$A:$J,5,0),IF($E1389=2,INDEX(Sheet2!I:I,MATCH($C1389,Sheet2!$A:$A,0)),H1388))</f>
        <v>4505</v>
      </c>
      <c r="I1389" s="3">
        <f>IF(AND($D1389=1,$E1389=1),VLOOKUP($C1389,Sheet2!$A:$J,6,0),IF($E1389=2,INDEX(Sheet2!J:J,MATCH($C1389,Sheet2!$A:$A,0)),I1388))</f>
        <v>4507</v>
      </c>
      <c r="K1389" s="31">
        <v>0</v>
      </c>
      <c r="L1389" s="31">
        <v>0</v>
      </c>
      <c r="M1389" s="31">
        <v>0</v>
      </c>
      <c r="N1389" s="27">
        <f>VLOOKUP(B1389,Sheet5!$D:$G,3,0)</f>
        <v>3</v>
      </c>
      <c r="O1389" s="27">
        <f>VLOOKUP(B1389,Sheet5!$D:$G,4,0)</f>
        <v>1200</v>
      </c>
      <c r="P1389" s="27" t="s">
        <v>58</v>
      </c>
      <c r="Q1389" s="27">
        <f>IFERROR(VLOOKUP(R1389,Sheet2!V:X,3,FALSE),VLOOKUP(B1389,Sheet5!D:H,5,0))</f>
        <v>340020010</v>
      </c>
      <c r="R1389" s="27" t="str">
        <f>IF(E1389=2,INDEX(Sheet2!P:P,MATCH(C1389,Sheet2!A:A,0)),INDEX(Sheet2!AB:AB,MATCH(N1389,Sheet2!AA:AA,0)))</f>
        <v>生命强化</v>
      </c>
      <c r="S1389" s="27" t="str">
        <f>IF($E1389=2,INDEX(Sheet2!Q:Q,MATCH($C1389,Sheet2!$A:$A,0)),IF(OR(N1389=3,N1389=8,N1389=13,,N1389=38),INDEX(Sheet2!$AC:$AC,MATCH($N1389,Sheet2!$AA:$AA,0))&amp;O1389,INDEX(Sheet2!$AC:$AC,MATCH($N1389,Sheet2!$AA:$AA,0))&amp;(O1389/10)&amp;"%"))</f>
        <v>觉醒后基础生命上限增加1200</v>
      </c>
      <c r="T1389" s="3" t="str">
        <f>INDEX(Sheet6!G:G,MATCH(B1389,Sheet6!A:A,0))</f>
        <v>1210008,18|1430001,5</v>
      </c>
      <c r="U1389" s="3">
        <v>1120001</v>
      </c>
      <c r="V1389" s="3">
        <f>INDEX(Sheet6!H:H,MATCH(B1389,Sheet6!A:A,0))</f>
        <v>70650</v>
      </c>
      <c r="W1389" s="23">
        <v>0</v>
      </c>
      <c r="X1389" s="3" t="s">
        <v>1320</v>
      </c>
      <c r="Y1389" s="23">
        <v>1120001</v>
      </c>
      <c r="Z1389" s="23">
        <v>471000</v>
      </c>
      <c r="AA1389" s="27" t="str">
        <f>IF($E1389=2,INDEX(Sheet2!Q:Q,MATCH($C1389,Sheet2!$A:$A,0)),IF(OR(N1389=3,N1389=8,N1389=13,,N1389=38),INDEX(Sheet2!$AC:$AC,MATCH($N1389,Sheet2!$AA:$AA,0))&amp;O1389,INDEX(Sheet2!$AC:$AC,MATCH($N1389,Sheet2!$AA:$AA,0))&amp;(O1389/10)&amp;"%"))</f>
        <v>觉醒后基础生命上限增加1200</v>
      </c>
    </row>
    <row r="1390" spans="1:27">
      <c r="A1390" s="23" t="s">
        <v>53</v>
      </c>
      <c r="B1390" s="23">
        <f t="shared" si="86"/>
        <v>4513</v>
      </c>
      <c r="C1390" s="3">
        <v>45</v>
      </c>
      <c r="D1390" s="3">
        <v>13</v>
      </c>
      <c r="E1390" s="3">
        <f t="shared" si="80"/>
        <v>1</v>
      </c>
      <c r="F1390" s="3">
        <f>IF(AND($D1390=1,$E1390=1),VLOOKUP($C1390,Sheet2!$A:$J,3,0),IF($E1390=2,INDEX(Sheet2!G:G,MATCH($C1390,Sheet2!$A:$A,0)),F1389))</f>
        <v>4501</v>
      </c>
      <c r="G1390" s="3">
        <f>IF(AND($D1390=1,$E1390=1),VLOOKUP($C1390,Sheet2!$A:$J,4,0),IF($E1390=2,INDEX(Sheet2!H:H,MATCH($C1390,Sheet2!$A:$A,0)),G1389))</f>
        <v>4502</v>
      </c>
      <c r="H1390" s="3">
        <f>IF(AND($D1390=1,$E1390=1),VLOOKUP($C1390,Sheet2!$A:$J,5,0),IF($E1390=2,INDEX(Sheet2!I:I,MATCH($C1390,Sheet2!$A:$A,0)),H1389))</f>
        <v>4505</v>
      </c>
      <c r="I1390" s="3">
        <f>IF(AND($D1390=1,$E1390=1),VLOOKUP($C1390,Sheet2!$A:$J,6,0),IF($E1390=2,INDEX(Sheet2!J:J,MATCH($C1390,Sheet2!$A:$A,0)),I1389))</f>
        <v>4507</v>
      </c>
      <c r="K1390" s="31">
        <v>0</v>
      </c>
      <c r="L1390" s="31">
        <v>0</v>
      </c>
      <c r="M1390" s="31">
        <v>0</v>
      </c>
      <c r="N1390" s="27">
        <f>VLOOKUP(B1390,Sheet5!$D:$G,3,0)</f>
        <v>8</v>
      </c>
      <c r="O1390" s="27">
        <f>VLOOKUP(B1390,Sheet5!$D:$G,4,0)</f>
        <v>200</v>
      </c>
      <c r="P1390" s="27" t="s">
        <v>59</v>
      </c>
      <c r="Q1390" s="27">
        <f>IFERROR(VLOOKUP(R1390,Sheet2!V:X,3,FALSE),VLOOKUP(B1390,Sheet5!D:H,5,0))</f>
        <v>340020007</v>
      </c>
      <c r="R1390" s="27" t="str">
        <f>IF(E1390=2,INDEX(Sheet2!P:P,MATCH(C1390,Sheet2!A:A,0)),INDEX(Sheet2!AB:AB,MATCH(N1390,Sheet2!AA:AA,0)))</f>
        <v>攻击强化</v>
      </c>
      <c r="S1390" s="27" t="str">
        <f>IF($E1390=2,INDEX(Sheet2!Q:Q,MATCH($C1390,Sheet2!$A:$A,0)),IF(OR(N1390=3,N1390=8,N1390=13,,N1390=38),INDEX(Sheet2!$AC:$AC,MATCH($N1390,Sheet2!$AA:$AA,0))&amp;O1390,INDEX(Sheet2!$AC:$AC,MATCH($N1390,Sheet2!$AA:$AA,0))&amp;(O1390/10)&amp;"%"))</f>
        <v>觉醒后基础攻击力增加200</v>
      </c>
      <c r="T1390" s="3" t="str">
        <f>INDEX(Sheet6!G:G,MATCH(B1390,Sheet6!A:A,0))</f>
        <v>1210008,24|1430001,6</v>
      </c>
      <c r="U1390" s="3">
        <v>1120001</v>
      </c>
      <c r="V1390" s="3">
        <f>INDEX(Sheet6!H:H,MATCH(B1390,Sheet6!A:A,0))</f>
        <v>96750</v>
      </c>
      <c r="W1390" s="23">
        <v>0</v>
      </c>
      <c r="X1390" s="3" t="s">
        <v>1321</v>
      </c>
      <c r="Y1390" s="23">
        <v>1120001</v>
      </c>
      <c r="Z1390" s="23">
        <v>645000</v>
      </c>
      <c r="AA1390" s="27" t="str">
        <f>IF($E1390=2,INDEX(Sheet2!Q:Q,MATCH($C1390,Sheet2!$A:$A,0)),IF(OR(N1390=3,N1390=8,N1390=13,,N1390=38),INDEX(Sheet2!$AC:$AC,MATCH($N1390,Sheet2!$AA:$AA,0))&amp;O1390,INDEX(Sheet2!$AC:$AC,MATCH($N1390,Sheet2!$AA:$AA,0))&amp;(O1390/10)&amp;"%"))</f>
        <v>觉醒后基础攻击力增加200</v>
      </c>
    </row>
    <row r="1391" spans="1:27">
      <c r="A1391" s="23" t="s">
        <v>53</v>
      </c>
      <c r="B1391" s="23">
        <f t="shared" si="86"/>
        <v>4514</v>
      </c>
      <c r="C1391" s="3">
        <v>45</v>
      </c>
      <c r="D1391" s="3">
        <v>14</v>
      </c>
      <c r="E1391" s="3">
        <f t="shared" si="80"/>
        <v>2</v>
      </c>
      <c r="F1391" s="3">
        <f>IF(AND($D1391=1,$E1391=1),VLOOKUP($C1391,Sheet2!$A:$J,3,0),IF($E1391=2,INDEX(Sheet2!G:G,MATCH($C1391,Sheet2!$A:$A,0)+1),F1390))</f>
        <v>4501</v>
      </c>
      <c r="G1391" s="3">
        <f>IF(AND($D1391=1,$E1391=1),VLOOKUP($C1391,Sheet2!$A:$J,4,0),IF($E1391=2,INDEX(Sheet2!H:H,MATCH($C1391,Sheet2!$A:$A,0)+1),G1390))</f>
        <v>4502</v>
      </c>
      <c r="H1391" s="3">
        <f>IF(AND($D1391=1,$E1391=1),VLOOKUP($C1391,Sheet2!$A:$J,5,0),IF($E1391=2,INDEX(Sheet2!I:I,MATCH($C1391,Sheet2!$A:$A,0)+1),H1390))</f>
        <v>4508</v>
      </c>
      <c r="I1391" s="3">
        <f>IF(AND($D1391=1,$E1391=1),VLOOKUP($C1391,Sheet2!$A:$J,6,0),IF($E1391=2,INDEX(Sheet2!J:J,MATCH($C1391,Sheet2!$A:$A,0)+1),I1390))</f>
        <v>4507</v>
      </c>
      <c r="K1391" s="31">
        <v>0</v>
      </c>
      <c r="L1391" s="31">
        <v>0</v>
      </c>
      <c r="M1391" s="31">
        <v>0</v>
      </c>
      <c r="N1391" s="27">
        <f>VLOOKUP(B1391,Sheet5!$D:$G,3,0)</f>
        <v>0</v>
      </c>
      <c r="O1391" s="27">
        <f>VLOOKUP(B1391,Sheet5!$D:$G,4,0)</f>
        <v>0</v>
      </c>
      <c r="P1391" s="27" t="s">
        <v>60</v>
      </c>
      <c r="Q1391" s="27">
        <f>IFERROR(VLOOKUP(R1391,Sheet2!V:X,3,FALSE),VLOOKUP(B1391,Sheet5!D:H,5,0))</f>
        <v>311004503</v>
      </c>
      <c r="R1391" s="27" t="str">
        <f>IF(E1391=2,INDEX(Sheet2!P:P,MATCH(C1391,Sheet2!A:A,0)+1),INDEX(Sheet2!AB:AB,MATCH(N1391,Sheet2!AA:AA,0)))</f>
        <v>猎魔扫荡</v>
      </c>
      <c r="S1391" s="27" t="s">
        <v>2405</v>
      </c>
      <c r="T1391" s="3" t="str">
        <f>INDEX(Sheet6!G:G,MATCH(B1391,Sheet6!A:A,0))</f>
        <v>1431045,1</v>
      </c>
      <c r="U1391" s="3">
        <v>1120001</v>
      </c>
      <c r="V1391" s="3">
        <f>INDEX(Sheet6!H:H,MATCH(B1391,Sheet6!A:A,0))</f>
        <v>130500</v>
      </c>
      <c r="W1391" s="23">
        <v>0</v>
      </c>
      <c r="X1391" s="3" t="s">
        <v>1322</v>
      </c>
      <c r="Y1391" s="23">
        <v>1120001</v>
      </c>
      <c r="Z1391" s="23">
        <v>870000</v>
      </c>
      <c r="AA1391" s="27" t="str">
        <f>IF($E1391=2,INDEX(Sheet2!Q:Q,MATCH($C1391,Sheet2!$A:$A,0)+1),IF(OR(N1391=3,N1391=8,N1391=13,,N1391=38),INDEX(Sheet2!$AC:$AC,MATCH($N1391,Sheet2!$AA:$AA,0))&amp;O1391,INDEX(Sheet2!$AC:$AC,MATCH($N1391,Sheet2!$AA:$AA,0))&amp;(O1391/10)&amp;"%"))</f>
        <v>消耗自身生命上限&lt;color=#e56000&gt;15%&lt;/color&gt;的生命值，使用双枪对全体敌人造成攻击力&lt;color=#e56000&gt;145%&lt;/color&gt;的伤害。僵尸男不会因为该技能进入假死状态。</v>
      </c>
    </row>
    <row r="1392" spans="1:27">
      <c r="A1392" s="23" t="s">
        <v>53</v>
      </c>
      <c r="B1392" s="23">
        <f t="shared" si="86"/>
        <v>4515</v>
      </c>
      <c r="C1392" s="3">
        <v>45</v>
      </c>
      <c r="D1392" s="3">
        <v>15</v>
      </c>
      <c r="E1392" s="3">
        <f t="shared" si="80"/>
        <v>1</v>
      </c>
      <c r="F1392" s="3">
        <f>IF(AND($D1392=1,$E1392=1),VLOOKUP($C1392,Sheet2!$A:$J,3,0),IF($E1392=2,INDEX(Sheet2!G:G,MATCH($C1392,Sheet2!$A:$A,0)+1),F1391))</f>
        <v>4501</v>
      </c>
      <c r="G1392" s="3">
        <f>IF(AND($D1392=1,$E1392=1),VLOOKUP($C1392,Sheet2!$A:$J,4,0),IF($E1392=2,INDEX(Sheet2!H:H,MATCH($C1392,Sheet2!$A:$A,0)+1),G1391))</f>
        <v>4502</v>
      </c>
      <c r="H1392" s="3">
        <f>IF(AND($D1392=1,$E1392=1),VLOOKUP($C1392,Sheet2!$A:$J,5,0),IF($E1392=2,INDEX(Sheet2!I:I,MATCH($C1392,Sheet2!$A:$A,0)+1),H1391))</f>
        <v>4508</v>
      </c>
      <c r="I1392" s="3">
        <f>IF(AND($D1392=1,$E1392=1),VLOOKUP($C1392,Sheet2!$A:$J,6,0),IF($E1392=2,INDEX(Sheet2!J:J,MATCH($C1392,Sheet2!$A:$A,0)+1),I1391))</f>
        <v>4507</v>
      </c>
      <c r="K1392" s="31">
        <v>0</v>
      </c>
      <c r="L1392" s="31">
        <v>0</v>
      </c>
      <c r="M1392" s="31">
        <v>0</v>
      </c>
      <c r="N1392" s="27">
        <f>VLOOKUP(B1392,Sheet5!$D:$G,3,0)</f>
        <v>8</v>
      </c>
      <c r="O1392" s="27">
        <f>VLOOKUP(B1392,Sheet5!$D:$G,4,0)</f>
        <v>100</v>
      </c>
      <c r="P1392" s="27" t="s">
        <v>54</v>
      </c>
      <c r="Q1392" s="27">
        <f>IFERROR(VLOOKUP(R1392,Sheet2!V:X,3,FALSE),VLOOKUP(B1392,Sheet5!D:H,5,0))</f>
        <v>340020006</v>
      </c>
      <c r="R1392" s="27" t="str">
        <f>IF($E1392=2,INDEX(Sheet2!P:P,MATCH($C1392,Sheet2!$A:$A,0)),INDEX(Sheet2!$AB:$AB,MATCH($N1392,Sheet2!$AA:$AA,0)))</f>
        <v>攻击强化</v>
      </c>
      <c r="S1392" s="27" t="str">
        <f>IF($E1392=2,INDEX(Sheet2!Q:Q,MATCH($C1392,Sheet2!$A:$A,0)),IF(OR(N1392=3,N1392=8,N1392=13,,N1392=38),INDEX(Sheet2!$AC:$AC,MATCH($N1392,Sheet2!$AA:$AA,0))&amp;O1392,INDEX(Sheet2!$AC:$AC,MATCH($N1392,Sheet2!$AA:$AA,0))&amp;(O1392/10)&amp;"%"))</f>
        <v>觉醒后基础攻击力增加100</v>
      </c>
      <c r="T1392" s="3" t="str">
        <f>INDEX(Sheet6!G:G,MATCH(B1392,Sheet6!A:A,0))</f>
        <v>1210008,8|1430001,3</v>
      </c>
      <c r="U1392" s="3">
        <v>1120001</v>
      </c>
      <c r="V1392" s="3">
        <f>INDEX(Sheet6!H:H,MATCH(B1392,Sheet6!A:A,0))</f>
        <v>26000</v>
      </c>
      <c r="W1392" s="23">
        <v>0</v>
      </c>
      <c r="X1392" s="3" t="s">
        <v>1316</v>
      </c>
      <c r="Y1392" s="23">
        <v>1120001</v>
      </c>
      <c r="Z1392" s="23">
        <v>130000</v>
      </c>
      <c r="AA1392" s="27" t="str">
        <f>IF($E1392=2,INDEX(Sheet2!Q:Q,MATCH($C1392,Sheet2!$A:$A,0)),IF(OR(N1392=3,N1392=8,N1392=13,,N1392=38),INDEX(Sheet2!$AC:$AC,MATCH($N1392,Sheet2!$AA:$AA,0))&amp;O1392,INDEX(Sheet2!$AC:$AC,MATCH($N1392,Sheet2!$AA:$AA,0))&amp;(O1392/10)&amp;"%"))</f>
        <v>觉醒后基础攻击力增加100</v>
      </c>
    </row>
    <row r="1393" spans="1:27">
      <c r="A1393" s="23" t="s">
        <v>53</v>
      </c>
      <c r="B1393" s="23">
        <f t="shared" si="86"/>
        <v>4516</v>
      </c>
      <c r="C1393" s="3">
        <v>45</v>
      </c>
      <c r="D1393" s="3">
        <v>16</v>
      </c>
      <c r="E1393" s="3">
        <f t="shared" si="80"/>
        <v>1</v>
      </c>
      <c r="F1393" s="3">
        <f>IF(AND($D1393=1,$E1393=1),VLOOKUP($C1393,Sheet2!$A:$J,3,0),IF($E1393=2,INDEX(Sheet2!G:G,MATCH($C1393,Sheet2!$A:$A,0)+1),F1392))</f>
        <v>4501</v>
      </c>
      <c r="G1393" s="3">
        <f>IF(AND($D1393=1,$E1393=1),VLOOKUP($C1393,Sheet2!$A:$J,4,0),IF($E1393=2,INDEX(Sheet2!H:H,MATCH($C1393,Sheet2!$A:$A,0)+1),G1392))</f>
        <v>4502</v>
      </c>
      <c r="H1393" s="3">
        <f>IF(AND($D1393=1,$E1393=1),VLOOKUP($C1393,Sheet2!$A:$J,5,0),IF($E1393=2,INDEX(Sheet2!I:I,MATCH($C1393,Sheet2!$A:$A,0)+1),H1392))</f>
        <v>4508</v>
      </c>
      <c r="I1393" s="3">
        <f>IF(AND($D1393=1,$E1393=1),VLOOKUP($C1393,Sheet2!$A:$J,6,0),IF($E1393=2,INDEX(Sheet2!J:J,MATCH($C1393,Sheet2!$A:$A,0)+1),I1392))</f>
        <v>4507</v>
      </c>
      <c r="K1393" s="31">
        <v>0</v>
      </c>
      <c r="L1393" s="31">
        <v>0</v>
      </c>
      <c r="M1393" s="31">
        <v>0</v>
      </c>
      <c r="N1393" s="27">
        <f>VLOOKUP(B1393,Sheet5!$D:$G,3,0)</f>
        <v>3</v>
      </c>
      <c r="O1393" s="27">
        <f>VLOOKUP(B1393,Sheet5!$D:$G,4,0)</f>
        <v>600</v>
      </c>
      <c r="P1393" s="27" t="s">
        <v>55</v>
      </c>
      <c r="Q1393" s="27">
        <f>IFERROR(VLOOKUP(R1393,Sheet2!V:X,3,FALSE),VLOOKUP(B1393,Sheet5!D:H,5,0))</f>
        <v>340020009</v>
      </c>
      <c r="R1393" s="27" t="str">
        <f>IF(E1393=2,INDEX(Sheet2!P:P,MATCH(C1393,Sheet2!A:A,0)),INDEX(Sheet2!AB:AB,MATCH(N1393,Sheet2!AA:AA,0)))</f>
        <v>生命强化</v>
      </c>
      <c r="S1393" s="27" t="str">
        <f>IF($E1393=2,INDEX(Sheet2!Q:Q,MATCH($C1393,Sheet2!$A:$A,0)),IF(OR(N1393=3,N1393=8,N1393=13,,N1393=38),INDEX(Sheet2!$AC:$AC,MATCH($N1393,Sheet2!$AA:$AA,0))&amp;O1393,INDEX(Sheet2!$AC:$AC,MATCH($N1393,Sheet2!$AA:$AA,0))&amp;(O1393/10)&amp;"%"))</f>
        <v>觉醒后基础生命上限增加600</v>
      </c>
      <c r="T1393" s="3" t="str">
        <f>INDEX(Sheet6!G:G,MATCH(B1393,Sheet6!A:A,0))</f>
        <v>1210008,12|1430001,6</v>
      </c>
      <c r="U1393" s="3">
        <v>1120001</v>
      </c>
      <c r="V1393" s="3">
        <f>INDEX(Sheet6!H:H,MATCH(B1393,Sheet6!A:A,0))</f>
        <v>30000</v>
      </c>
      <c r="W1393" s="23">
        <v>0</v>
      </c>
      <c r="X1393" s="3" t="s">
        <v>1317</v>
      </c>
      <c r="Y1393" s="23">
        <v>1120001</v>
      </c>
      <c r="Z1393" s="23">
        <v>150000</v>
      </c>
      <c r="AA1393" s="27" t="str">
        <f>IF($E1393=2,INDEX(Sheet2!Q:Q,MATCH($C1393,Sheet2!$A:$A,0)),IF(OR(N1393=3,N1393=8,N1393=13,,N1393=38),INDEX(Sheet2!$AC:$AC,MATCH($N1393,Sheet2!$AA:$AA,0))&amp;O1393,INDEX(Sheet2!$AC:$AC,MATCH($N1393,Sheet2!$AA:$AA,0))&amp;(O1393/10)&amp;"%"))</f>
        <v>觉醒后基础生命上限增加600</v>
      </c>
    </row>
    <row r="1394" spans="1:27">
      <c r="A1394" s="23" t="s">
        <v>53</v>
      </c>
      <c r="B1394" s="23">
        <f t="shared" si="86"/>
        <v>4517</v>
      </c>
      <c r="C1394" s="3">
        <v>45</v>
      </c>
      <c r="D1394" s="3">
        <v>17</v>
      </c>
      <c r="E1394" s="3">
        <f t="shared" si="80"/>
        <v>1</v>
      </c>
      <c r="F1394" s="3">
        <f>IF(AND($D1394=1,$E1394=1),VLOOKUP($C1394,Sheet2!$A:$J,3,0),IF($E1394=2,INDEX(Sheet2!G:G,MATCH($C1394,Sheet2!$A:$A,0)+1),F1393))</f>
        <v>4501</v>
      </c>
      <c r="G1394" s="3">
        <f>IF(AND($D1394=1,$E1394=1),VLOOKUP($C1394,Sheet2!$A:$J,4,0),IF($E1394=2,INDEX(Sheet2!H:H,MATCH($C1394,Sheet2!$A:$A,0)+1),G1393))</f>
        <v>4502</v>
      </c>
      <c r="H1394" s="3">
        <f>IF(AND($D1394=1,$E1394=1),VLOOKUP($C1394,Sheet2!$A:$J,5,0),IF($E1394=2,INDEX(Sheet2!I:I,MATCH($C1394,Sheet2!$A:$A,0)+1),H1393))</f>
        <v>4508</v>
      </c>
      <c r="I1394" s="3">
        <f>IF(AND($D1394=1,$E1394=1),VLOOKUP($C1394,Sheet2!$A:$J,6,0),IF($E1394=2,INDEX(Sheet2!J:J,MATCH($C1394,Sheet2!$A:$A,0)+1),I1393))</f>
        <v>4507</v>
      </c>
      <c r="K1394" s="31">
        <v>0</v>
      </c>
      <c r="L1394" s="31">
        <v>0</v>
      </c>
      <c r="M1394" s="31">
        <v>0</v>
      </c>
      <c r="N1394" s="27">
        <f>VLOOKUP(B1394,Sheet5!$D:$G,3,0)</f>
        <v>8</v>
      </c>
      <c r="O1394" s="27">
        <f>VLOOKUP(B1394,Sheet5!$D:$G,4,0)</f>
        <v>100</v>
      </c>
      <c r="P1394" s="27" t="s">
        <v>56</v>
      </c>
      <c r="Q1394" s="27">
        <f>IFERROR(VLOOKUP(R1394,Sheet2!V:X,3,FALSE),VLOOKUP(B1394,Sheet5!D:H,5,0))</f>
        <v>340020006</v>
      </c>
      <c r="R1394" s="27" t="str">
        <f>IF(E1394=2,INDEX(Sheet2!P:P,MATCH(C1394,Sheet2!A:A,0)),INDEX(Sheet2!AB:AB,MATCH(N1394,Sheet2!AA:AA,0)))</f>
        <v>攻击强化</v>
      </c>
      <c r="S1394" s="27" t="str">
        <f>IF($E1394=2,INDEX(Sheet2!Q:Q,MATCH($C1394,Sheet2!$A:$A,0)),IF(OR(N1394=3,N1394=8,N1394=13,,N1394=38),INDEX(Sheet2!$AC:$AC,MATCH($N1394,Sheet2!$AA:$AA,0))&amp;O1394,INDEX(Sheet2!$AC:$AC,MATCH($N1394,Sheet2!$AA:$AA,0))&amp;(O1394/10)&amp;"%"))</f>
        <v>觉醒后基础攻击力增加100</v>
      </c>
      <c r="T1394" s="3" t="str">
        <f>INDEX(Sheet6!G:G,MATCH(B1394,Sheet6!A:A,0))</f>
        <v>1210008,16|1430001,9</v>
      </c>
      <c r="U1394" s="3">
        <v>1120001</v>
      </c>
      <c r="V1394" s="3">
        <f>INDEX(Sheet6!H:H,MATCH(B1394,Sheet6!A:A,0))</f>
        <v>45000</v>
      </c>
      <c r="W1394" s="23">
        <v>0</v>
      </c>
      <c r="X1394" s="3" t="s">
        <v>1318</v>
      </c>
      <c r="Y1394" s="23">
        <v>1120001</v>
      </c>
      <c r="Z1394" s="23">
        <v>225000</v>
      </c>
      <c r="AA1394" s="27" t="str">
        <f>IF($E1394=2,INDEX(Sheet2!Q:Q,MATCH($C1394,Sheet2!$A:$A,0)),IF(OR(N1394=3,N1394=8,N1394=13,,N1394=38),INDEX(Sheet2!$AC:$AC,MATCH($N1394,Sheet2!$AA:$AA,0))&amp;O1394,INDEX(Sheet2!$AC:$AC,MATCH($N1394,Sheet2!$AA:$AA,0))&amp;(O1394/10)&amp;"%"))</f>
        <v>觉醒后基础攻击力增加100</v>
      </c>
    </row>
    <row r="1395" spans="1:27">
      <c r="A1395" s="23" t="s">
        <v>53</v>
      </c>
      <c r="B1395" s="23">
        <f t="shared" si="86"/>
        <v>4518</v>
      </c>
      <c r="C1395" s="3">
        <v>45</v>
      </c>
      <c r="D1395" s="3">
        <v>18</v>
      </c>
      <c r="E1395" s="3">
        <f t="shared" si="80"/>
        <v>1</v>
      </c>
      <c r="F1395" s="3">
        <f>IF(AND($D1395=1,$E1395=1),VLOOKUP($C1395,Sheet2!$A:$J,3,0),IF($E1395=2,INDEX(Sheet2!G:G,MATCH($C1395,Sheet2!$A:$A,0)+1),F1394))</f>
        <v>4501</v>
      </c>
      <c r="G1395" s="3">
        <f>IF(AND($D1395=1,$E1395=1),VLOOKUP($C1395,Sheet2!$A:$J,4,0),IF($E1395=2,INDEX(Sheet2!H:H,MATCH($C1395,Sheet2!$A:$A,0)+1),G1394))</f>
        <v>4502</v>
      </c>
      <c r="H1395" s="3">
        <f>IF(AND($D1395=1,$E1395=1),VLOOKUP($C1395,Sheet2!$A:$J,5,0),IF($E1395=2,INDEX(Sheet2!I:I,MATCH($C1395,Sheet2!$A:$A,0)+1),H1394))</f>
        <v>4508</v>
      </c>
      <c r="I1395" s="3">
        <f>IF(AND($D1395=1,$E1395=1),VLOOKUP($C1395,Sheet2!$A:$J,6,0),IF($E1395=2,INDEX(Sheet2!J:J,MATCH($C1395,Sheet2!$A:$A,0)+1),I1394))</f>
        <v>4507</v>
      </c>
      <c r="K1395" s="31">
        <v>0</v>
      </c>
      <c r="L1395" s="31">
        <v>0</v>
      </c>
      <c r="M1395" s="31">
        <v>0</v>
      </c>
      <c r="N1395" s="27">
        <f>VLOOKUP(B1395,Sheet5!$D:$G,3,0)</f>
        <v>13</v>
      </c>
      <c r="O1395" s="27">
        <f>VLOOKUP(B1395,Sheet5!$D:$G,4,0)</f>
        <v>130</v>
      </c>
      <c r="P1395" s="27" t="s">
        <v>57</v>
      </c>
      <c r="Q1395" s="27">
        <f>IFERROR(VLOOKUP(R1395,Sheet2!V:X,3,FALSE),VLOOKUP(B1395,Sheet5!D:H,5,0))</f>
        <v>340020004</v>
      </c>
      <c r="R1395" s="27" t="str">
        <f>IF(E1395=2,INDEX(Sheet2!P:P,MATCH(C1395,Sheet2!A:A,0)),INDEX(Sheet2!AB:AB,MATCH(N1395,Sheet2!AA:AA,0)))</f>
        <v>防御强化</v>
      </c>
      <c r="S1395" s="27" t="str">
        <f>IF($E1395=2,INDEX(Sheet2!Q:Q,MATCH($C1395,Sheet2!$A:$A,0)),IF(OR(N1395=3,N1395=8,N1395=13,,N1395=38),INDEX(Sheet2!$AC:$AC,MATCH($N1395,Sheet2!$AA:$AA,0))&amp;O1395,INDEX(Sheet2!$AC:$AC,MATCH($N1395,Sheet2!$AA:$AA,0))&amp;(O1395/10)&amp;"%"))</f>
        <v>觉醒后基础防御力增加130</v>
      </c>
      <c r="T1395" s="3" t="str">
        <f>INDEX(Sheet6!G:G,MATCH(B1395,Sheet6!A:A,0))</f>
        <v>1210008,20|1430001,12</v>
      </c>
      <c r="U1395" s="3">
        <v>1120001</v>
      </c>
      <c r="V1395" s="3">
        <f>INDEX(Sheet6!H:H,MATCH(B1395,Sheet6!A:A,0))</f>
        <v>67400</v>
      </c>
      <c r="W1395" s="23">
        <v>0</v>
      </c>
      <c r="X1395" s="3" t="s">
        <v>1319</v>
      </c>
      <c r="Y1395" s="23">
        <v>1120001</v>
      </c>
      <c r="Z1395" s="23">
        <v>337000</v>
      </c>
      <c r="AA1395" s="27" t="str">
        <f>IF($E1395=2,INDEX(Sheet2!Q:Q,MATCH($C1395,Sheet2!$A:$A,0)),IF(OR(N1395=3,N1395=8,N1395=13,,N1395=38),INDEX(Sheet2!$AC:$AC,MATCH($N1395,Sheet2!$AA:$AA,0))&amp;O1395,INDEX(Sheet2!$AC:$AC,MATCH($N1395,Sheet2!$AA:$AA,0))&amp;(O1395/10)&amp;"%"))</f>
        <v>觉醒后基础防御力增加130</v>
      </c>
    </row>
    <row r="1396" spans="1:27">
      <c r="A1396" s="23" t="s">
        <v>53</v>
      </c>
      <c r="B1396" s="23">
        <f t="shared" si="86"/>
        <v>4519</v>
      </c>
      <c r="C1396" s="3">
        <v>45</v>
      </c>
      <c r="D1396" s="3">
        <v>19</v>
      </c>
      <c r="E1396" s="3">
        <f t="shared" si="80"/>
        <v>1</v>
      </c>
      <c r="F1396" s="3">
        <f>IF(AND($D1396=1,$E1396=1),VLOOKUP($C1396,Sheet2!$A:$J,3,0),IF($E1396=2,INDEX(Sheet2!G:G,MATCH($C1396,Sheet2!$A:$A,0)+1),F1395))</f>
        <v>4501</v>
      </c>
      <c r="G1396" s="3">
        <f>IF(AND($D1396=1,$E1396=1),VLOOKUP($C1396,Sheet2!$A:$J,4,0),IF($E1396=2,INDEX(Sheet2!H:H,MATCH($C1396,Sheet2!$A:$A,0)+1),G1395))</f>
        <v>4502</v>
      </c>
      <c r="H1396" s="3">
        <f>IF(AND($D1396=1,$E1396=1),VLOOKUP($C1396,Sheet2!$A:$J,5,0),IF($E1396=2,INDEX(Sheet2!I:I,MATCH($C1396,Sheet2!$A:$A,0)+1),H1395))</f>
        <v>4508</v>
      </c>
      <c r="I1396" s="3">
        <f>IF(AND($D1396=1,$E1396=1),VLOOKUP($C1396,Sheet2!$A:$J,6,0),IF($E1396=2,INDEX(Sheet2!J:J,MATCH($C1396,Sheet2!$A:$A,0)+1),I1395))</f>
        <v>4507</v>
      </c>
      <c r="K1396" s="31">
        <v>0</v>
      </c>
      <c r="L1396" s="31">
        <v>0</v>
      </c>
      <c r="M1396" s="31">
        <v>0</v>
      </c>
      <c r="N1396" s="27">
        <f>VLOOKUP(B1396,Sheet5!$D:$G,3,0)</f>
        <v>3</v>
      </c>
      <c r="O1396" s="27">
        <f>VLOOKUP(B1396,Sheet5!$D:$G,4,0)</f>
        <v>1200</v>
      </c>
      <c r="P1396" s="27" t="s">
        <v>58</v>
      </c>
      <c r="Q1396" s="27">
        <f>IFERROR(VLOOKUP(R1396,Sheet2!V:X,3,FALSE),VLOOKUP(B1396,Sheet5!D:H,5,0))</f>
        <v>340020010</v>
      </c>
      <c r="R1396" s="27" t="str">
        <f>IF(E1396=2,INDEX(Sheet2!P:P,MATCH(C1396,Sheet2!A:A,0)),INDEX(Sheet2!AB:AB,MATCH(N1396,Sheet2!AA:AA,0)))</f>
        <v>生命强化</v>
      </c>
      <c r="S1396" s="27" t="str">
        <f>IF($E1396=2,INDEX(Sheet2!Q:Q,MATCH($C1396,Sheet2!$A:$A,0)),IF(OR(N1396=3,N1396=8,N1396=13,,N1396=38),INDEX(Sheet2!$AC:$AC,MATCH($N1396,Sheet2!$AA:$AA,0))&amp;O1396,INDEX(Sheet2!$AC:$AC,MATCH($N1396,Sheet2!$AA:$AA,0))&amp;(O1396/10)&amp;"%"))</f>
        <v>觉醒后基础生命上限增加1200</v>
      </c>
      <c r="T1396" s="3" t="str">
        <f>INDEX(Sheet6!G:G,MATCH(B1396,Sheet6!A:A,0))</f>
        <v>1210008,24|1430001,15</v>
      </c>
      <c r="U1396" s="3">
        <v>1120001</v>
      </c>
      <c r="V1396" s="3">
        <f>INDEX(Sheet6!H:H,MATCH(B1396,Sheet6!A:A,0))</f>
        <v>94200</v>
      </c>
      <c r="W1396" s="23">
        <v>0</v>
      </c>
      <c r="X1396" s="3" t="s">
        <v>1320</v>
      </c>
      <c r="Y1396" s="23">
        <v>1120001</v>
      </c>
      <c r="Z1396" s="23">
        <v>471000</v>
      </c>
      <c r="AA1396" s="27" t="str">
        <f>IF($E1396=2,INDEX(Sheet2!Q:Q,MATCH($C1396,Sheet2!$A:$A,0)),IF(OR(N1396=3,N1396=8,N1396=13,,N1396=38),INDEX(Sheet2!$AC:$AC,MATCH($N1396,Sheet2!$AA:$AA,0))&amp;O1396,INDEX(Sheet2!$AC:$AC,MATCH($N1396,Sheet2!$AA:$AA,0))&amp;(O1396/10)&amp;"%"))</f>
        <v>觉醒后基础生命上限增加1200</v>
      </c>
    </row>
    <row r="1397" spans="1:27">
      <c r="A1397" s="23" t="s">
        <v>53</v>
      </c>
      <c r="B1397" s="23">
        <f t="shared" si="86"/>
        <v>4520</v>
      </c>
      <c r="C1397" s="3">
        <v>45</v>
      </c>
      <c r="D1397" s="3">
        <v>20</v>
      </c>
      <c r="E1397" s="3">
        <f t="shared" si="80"/>
        <v>1</v>
      </c>
      <c r="F1397" s="3">
        <f>IF(AND($D1397=1,$E1397=1),VLOOKUP($C1397,Sheet2!$A:$J,3,0),IF($E1397=2,INDEX(Sheet2!G:G,MATCH($C1397,Sheet2!$A:$A,0)+1),F1396))</f>
        <v>4501</v>
      </c>
      <c r="G1397" s="3">
        <f>IF(AND($D1397=1,$E1397=1),VLOOKUP($C1397,Sheet2!$A:$J,4,0),IF($E1397=2,INDEX(Sheet2!H:H,MATCH($C1397,Sheet2!$A:$A,0)+1),G1396))</f>
        <v>4502</v>
      </c>
      <c r="H1397" s="3">
        <f>IF(AND($D1397=1,$E1397=1),VLOOKUP($C1397,Sheet2!$A:$J,5,0),IF($E1397=2,INDEX(Sheet2!I:I,MATCH($C1397,Sheet2!$A:$A,0)+1),H1396))</f>
        <v>4508</v>
      </c>
      <c r="I1397" s="3">
        <f>IF(AND($D1397=1,$E1397=1),VLOOKUP($C1397,Sheet2!$A:$J,6,0),IF($E1397=2,INDEX(Sheet2!J:J,MATCH($C1397,Sheet2!$A:$A,0)+1),I1396))</f>
        <v>4507</v>
      </c>
      <c r="K1397" s="31">
        <v>0</v>
      </c>
      <c r="L1397" s="31">
        <v>0</v>
      </c>
      <c r="M1397" s="31">
        <v>0</v>
      </c>
      <c r="N1397" s="27">
        <f>VLOOKUP(B1397,Sheet5!$D:$G,3,0)</f>
        <v>8</v>
      </c>
      <c r="O1397" s="27">
        <f>VLOOKUP(B1397,Sheet5!$D:$G,4,0)</f>
        <v>200</v>
      </c>
      <c r="P1397" s="27" t="s">
        <v>59</v>
      </c>
      <c r="Q1397" s="27">
        <f>IFERROR(VLOOKUP(R1397,Sheet2!V:X,3,FALSE),VLOOKUP(B1397,Sheet5!D:H,5,0))</f>
        <v>340020007</v>
      </c>
      <c r="R1397" s="27" t="str">
        <f>IF(E1397=2,INDEX(Sheet2!P:P,MATCH(C1397,Sheet2!A:A,0)),INDEX(Sheet2!AB:AB,MATCH(N1397,Sheet2!AA:AA,0)))</f>
        <v>攻击强化</v>
      </c>
      <c r="S1397" s="27" t="str">
        <f>IF($E1397=2,INDEX(Sheet2!Q:Q,MATCH($C1397,Sheet2!$A:$A,0)),IF(OR(N1397=3,N1397=8,N1397=13,,N1397=38),INDEX(Sheet2!$AC:$AC,MATCH($N1397,Sheet2!$AA:$AA,0))&amp;O1397,INDEX(Sheet2!$AC:$AC,MATCH($N1397,Sheet2!$AA:$AA,0))&amp;(O1397/10)&amp;"%"))</f>
        <v>觉醒后基础攻击力增加200</v>
      </c>
      <c r="T1397" s="3" t="str">
        <f>INDEX(Sheet6!G:G,MATCH(B1397,Sheet6!A:A,0))</f>
        <v>1210008,32|1430001,18</v>
      </c>
      <c r="U1397" s="3">
        <v>1120001</v>
      </c>
      <c r="V1397" s="3">
        <f>INDEX(Sheet6!H:H,MATCH(B1397,Sheet6!A:A,0))</f>
        <v>129000</v>
      </c>
      <c r="W1397" s="23">
        <v>0</v>
      </c>
      <c r="X1397" s="3" t="s">
        <v>1321</v>
      </c>
      <c r="Y1397" s="23">
        <v>1120001</v>
      </c>
      <c r="Z1397" s="23">
        <v>645000</v>
      </c>
      <c r="AA1397" s="27" t="str">
        <f>IF($E1397=2,INDEX(Sheet2!Q:Q,MATCH($C1397,Sheet2!$A:$A,0)),IF(OR(N1397=3,N1397=8,N1397=13,,N1397=38),INDEX(Sheet2!$AC:$AC,MATCH($N1397,Sheet2!$AA:$AA,0))&amp;O1397,INDEX(Sheet2!$AC:$AC,MATCH($N1397,Sheet2!$AA:$AA,0))&amp;(O1397/10)&amp;"%"))</f>
        <v>觉醒后基础攻击力增加200</v>
      </c>
    </row>
    <row r="1398" spans="1:27">
      <c r="A1398" s="23" t="s">
        <v>53</v>
      </c>
      <c r="B1398" s="23">
        <f t="shared" si="86"/>
        <v>4521</v>
      </c>
      <c r="C1398" s="3">
        <v>45</v>
      </c>
      <c r="D1398" s="3">
        <v>21</v>
      </c>
      <c r="E1398" s="3">
        <f t="shared" si="80"/>
        <v>2</v>
      </c>
      <c r="F1398" s="3">
        <f>IF(AND($D1398=1,$E1398=1),VLOOKUP($C1398,Sheet2!$A:$J,3,0),IF($E1398=2,INDEX(Sheet2!G:G,MATCH($C1398,Sheet2!$A:$A,0)+2),F1397))</f>
        <v>4501</v>
      </c>
      <c r="G1398" s="3">
        <f>IF(AND($D1398=1,$E1398=1),VLOOKUP($C1398,Sheet2!$A:$J,4,0),IF($E1398=2,INDEX(Sheet2!H:H,MATCH($C1398,Sheet2!$A:$A,0)+2),G1397))</f>
        <v>4509</v>
      </c>
      <c r="H1398" s="3">
        <f>IF(AND($D1398=1,$E1398=1),VLOOKUP($C1398,Sheet2!$A:$J,5,0),IF($E1398=2,INDEX(Sheet2!I:I,MATCH($C1398,Sheet2!$A:$A,0)+2),H1397))</f>
        <v>4508</v>
      </c>
      <c r="I1398" s="3">
        <f>IF(AND($D1398=1,$E1398=1),VLOOKUP($C1398,Sheet2!$A:$J,6,0),IF($E1398=2,INDEX(Sheet2!J:J,MATCH($C1398,Sheet2!$A:$A,0)+2),I1397))</f>
        <v>4507</v>
      </c>
      <c r="K1398" s="31">
        <v>0</v>
      </c>
      <c r="L1398" s="31">
        <v>0</v>
      </c>
      <c r="M1398" s="31">
        <v>0</v>
      </c>
      <c r="N1398" s="27">
        <f>VLOOKUP(B1398,Sheet5!$D:$G,3,0)</f>
        <v>0</v>
      </c>
      <c r="O1398" s="27">
        <f>VLOOKUP(B1398,Sheet5!$D:$G,4,0)</f>
        <v>0</v>
      </c>
      <c r="P1398" s="27" t="s">
        <v>60</v>
      </c>
      <c r="Q1398" s="27">
        <f>IFERROR(VLOOKUP(R1398,Sheet2!V:X,3,FALSE),VLOOKUP(B1398,Sheet5!D:H,5,0))</f>
        <v>311004502</v>
      </c>
      <c r="R1398" s="27" t="str">
        <f>IF(E1398=2,INDEX(Sheet2!P:P,MATCH(C1398,Sheet2!A:A,0)+2),INDEX(Sheet2!AB:AB,MATCH(N1398,Sheet2!AA:AA,0)))</f>
        <v>死而不死</v>
      </c>
      <c r="S1398" s="27" t="s">
        <v>2406</v>
      </c>
      <c r="T1398" s="3" t="str">
        <f>INDEX(Sheet6!G:G,MATCH(B1398,Sheet6!A:A,0))</f>
        <v>1431045,3</v>
      </c>
      <c r="U1398" s="3">
        <v>1120001</v>
      </c>
      <c r="V1398" s="3">
        <f>INDEX(Sheet6!H:H,MATCH(B1398,Sheet6!A:A,0))</f>
        <v>174000</v>
      </c>
      <c r="W1398" s="23">
        <v>0</v>
      </c>
      <c r="X1398" s="3" t="s">
        <v>1322</v>
      </c>
      <c r="Y1398" s="23">
        <v>1120001</v>
      </c>
      <c r="Z1398" s="23">
        <v>870000</v>
      </c>
      <c r="AA1398" s="27" t="str">
        <f>IF($E1398=2,INDEX(Sheet2!Q:Q,MATCH($C1398,Sheet2!$A:$A,0)+2),IF(OR(N1398=3,N1398=8,N1398=13,,N1398=38),INDEX(Sheet2!$AC:$AC,MATCH($N1398,Sheet2!$AA:$AA,0))&amp;O1398,INDEX(Sheet2!$AC:$AC,MATCH($N1398,Sheet2!$AA:$AA,0))&amp;(O1398/10)&amp;"%"))</f>
        <v>僵尸男生命值每降低&lt;color=#e56000&gt;10%&lt;/color&gt;，自身攻击力提升&lt;color=#e56000&gt;4.5%&lt;/color&gt;。当僵尸男生命值低于&lt;color=#e56000&gt;10%&lt;/color&gt;时将进入假死状态，自身不能行动，但无法被敌人选中也不会受到伤害。（当僵尸男处于假死状态并且队友数量为0时，僵尸男会真正死亡）</v>
      </c>
    </row>
    <row r="1399" spans="1:27">
      <c r="A1399" s="23" t="s">
        <v>53</v>
      </c>
      <c r="B1399" s="23">
        <f t="shared" si="86"/>
        <v>4522</v>
      </c>
      <c r="C1399" s="3">
        <v>45</v>
      </c>
      <c r="D1399" s="3">
        <v>22</v>
      </c>
      <c r="E1399" s="3">
        <f t="shared" si="80"/>
        <v>1</v>
      </c>
      <c r="F1399" s="3">
        <f>IF(AND($D1399=1,$E1399=1),VLOOKUP($C1399,Sheet2!$A:$J,3,0),IF($E1399=2,INDEX(Sheet2!G:G,MATCH($C1399,Sheet2!$A:$A,0)+2),F1398))</f>
        <v>4501</v>
      </c>
      <c r="G1399" s="3">
        <f>IF(AND($D1399=1,$E1399=1),VLOOKUP($C1399,Sheet2!$A:$J,4,0),IF($E1399=2,INDEX(Sheet2!H:H,MATCH($C1399,Sheet2!$A:$A,0)+2),G1398))</f>
        <v>4509</v>
      </c>
      <c r="H1399" s="3">
        <f>IF(AND($D1399=1,$E1399=1),VLOOKUP($C1399,Sheet2!$A:$J,5,0),IF($E1399=2,INDEX(Sheet2!I:I,MATCH($C1399,Sheet2!$A:$A,0)+2),H1398))</f>
        <v>4508</v>
      </c>
      <c r="I1399" s="3">
        <f>IF(AND($D1399=1,$E1399=1),VLOOKUP($C1399,Sheet2!$A:$J,6,0),IF($E1399=2,INDEX(Sheet2!J:J,MATCH($C1399,Sheet2!$A:$A,0)+2),I1398))</f>
        <v>4507</v>
      </c>
      <c r="K1399" s="31">
        <v>0</v>
      </c>
      <c r="L1399" s="31">
        <v>0</v>
      </c>
      <c r="M1399" s="31">
        <v>0</v>
      </c>
      <c r="N1399" s="27">
        <f>VLOOKUP(B1399,Sheet5!$D:$G,3,0)</f>
        <v>8</v>
      </c>
      <c r="O1399" s="27">
        <f>VLOOKUP(B1399,Sheet5!$D:$G,4,0)</f>
        <v>100</v>
      </c>
      <c r="P1399" s="27" t="s">
        <v>54</v>
      </c>
      <c r="Q1399" s="27">
        <f>IFERROR(VLOOKUP(R1399,Sheet2!V:X,3,FALSE),VLOOKUP(B1399,Sheet5!D:H,5,0))</f>
        <v>340020006</v>
      </c>
      <c r="R1399" s="27" t="str">
        <f>IF($E1399=2,INDEX(Sheet2!P:P,MATCH($C1399,Sheet2!$A:$A,0)),INDEX(Sheet2!$AB:$AB,MATCH($N1399,Sheet2!$AA:$AA,0)))</f>
        <v>攻击强化</v>
      </c>
      <c r="S1399" s="27" t="str">
        <f>IF($E1399=2,INDEX(Sheet2!Q:Q,MATCH($C1399,Sheet2!$A:$A,0)),IF(OR(N1399=3,N1399=8,N1399=13,,N1399=38),INDEX(Sheet2!$AC:$AC,MATCH($N1399,Sheet2!$AA:$AA,0))&amp;O1399,INDEX(Sheet2!$AC:$AC,MATCH($N1399,Sheet2!$AA:$AA,0))&amp;(O1399/10)&amp;"%"))</f>
        <v>觉醒后基础攻击力增加100</v>
      </c>
      <c r="T1399" s="3" t="str">
        <f>INDEX(Sheet6!G:G,MATCH(B1399,Sheet6!A:A,0))</f>
        <v>1210008,10|1430001,9</v>
      </c>
      <c r="U1399" s="3">
        <v>1120001</v>
      </c>
      <c r="V1399" s="3">
        <f>INDEX(Sheet6!H:H,MATCH(B1399,Sheet6!A:A,0))</f>
        <v>32500</v>
      </c>
      <c r="W1399" s="23">
        <v>0</v>
      </c>
      <c r="X1399" s="3" t="s">
        <v>1316</v>
      </c>
      <c r="Y1399" s="23">
        <v>1120001</v>
      </c>
      <c r="Z1399" s="23">
        <v>130000</v>
      </c>
      <c r="AA1399" s="27" t="str">
        <f>IF($E1399=2,INDEX(Sheet2!Q:Q,MATCH($C1399,Sheet2!$A:$A,0)),IF(OR(N1399=3,N1399=8,N1399=13,,N1399=38),INDEX(Sheet2!$AC:$AC,MATCH($N1399,Sheet2!$AA:$AA,0))&amp;O1399,INDEX(Sheet2!$AC:$AC,MATCH($N1399,Sheet2!$AA:$AA,0))&amp;(O1399/10)&amp;"%"))</f>
        <v>觉醒后基础攻击力增加100</v>
      </c>
    </row>
    <row r="1400" spans="1:27">
      <c r="A1400" s="23" t="s">
        <v>53</v>
      </c>
      <c r="B1400" s="23">
        <f t="shared" si="86"/>
        <v>4523</v>
      </c>
      <c r="C1400" s="3">
        <v>45</v>
      </c>
      <c r="D1400" s="3">
        <v>23</v>
      </c>
      <c r="E1400" s="3">
        <f t="shared" si="80"/>
        <v>1</v>
      </c>
      <c r="F1400" s="3">
        <f>IF(AND($D1400=1,$E1400=1),VLOOKUP($C1400,Sheet2!$A:$J,3,0),IF($E1400=2,INDEX(Sheet2!G:G,MATCH($C1400,Sheet2!$A:$A,0)+2),F1399))</f>
        <v>4501</v>
      </c>
      <c r="G1400" s="3">
        <f>IF(AND($D1400=1,$E1400=1),VLOOKUP($C1400,Sheet2!$A:$J,4,0),IF($E1400=2,INDEX(Sheet2!H:H,MATCH($C1400,Sheet2!$A:$A,0)+2),G1399))</f>
        <v>4509</v>
      </c>
      <c r="H1400" s="3">
        <f>IF(AND($D1400=1,$E1400=1),VLOOKUP($C1400,Sheet2!$A:$J,5,0),IF($E1400=2,INDEX(Sheet2!I:I,MATCH($C1400,Sheet2!$A:$A,0)+2),H1399))</f>
        <v>4508</v>
      </c>
      <c r="I1400" s="3">
        <f>IF(AND($D1400=1,$E1400=1),VLOOKUP($C1400,Sheet2!$A:$J,6,0),IF($E1400=2,INDEX(Sheet2!J:J,MATCH($C1400,Sheet2!$A:$A,0)+2),I1399))</f>
        <v>4507</v>
      </c>
      <c r="K1400" s="31">
        <v>0</v>
      </c>
      <c r="L1400" s="31">
        <v>0</v>
      </c>
      <c r="M1400" s="31">
        <v>0</v>
      </c>
      <c r="N1400" s="27">
        <f>VLOOKUP(B1400,Sheet5!$D:$G,3,0)</f>
        <v>3</v>
      </c>
      <c r="O1400" s="27">
        <f>VLOOKUP(B1400,Sheet5!$D:$G,4,0)</f>
        <v>600</v>
      </c>
      <c r="P1400" s="27" t="s">
        <v>55</v>
      </c>
      <c r="Q1400" s="27">
        <f>IFERROR(VLOOKUP(R1400,Sheet2!V:X,3,FALSE),VLOOKUP(B1400,Sheet5!D:H,5,0))</f>
        <v>340020009</v>
      </c>
      <c r="R1400" s="27" t="str">
        <f>IF(E1400=2,INDEX(Sheet2!P:P,MATCH(C1400,Sheet2!A:A,0)),INDEX(Sheet2!AB:AB,MATCH(N1400,Sheet2!AA:AA,0)))</f>
        <v>生命强化</v>
      </c>
      <c r="S1400" s="27" t="str">
        <f>IF($E1400=2,INDEX(Sheet2!Q:Q,MATCH($C1400,Sheet2!$A:$A,0)),IF(OR(N1400=3,N1400=8,N1400=13,,N1400=38),INDEX(Sheet2!$AC:$AC,MATCH($N1400,Sheet2!$AA:$AA,0))&amp;O1400,INDEX(Sheet2!$AC:$AC,MATCH($N1400,Sheet2!$AA:$AA,0))&amp;(O1400/10)&amp;"%"))</f>
        <v>觉醒后基础生命上限增加600</v>
      </c>
      <c r="T1400" s="3" t="str">
        <f>INDEX(Sheet6!G:G,MATCH(B1400,Sheet6!A:A,0))</f>
        <v>1210008,15|1430001,18</v>
      </c>
      <c r="U1400" s="3">
        <v>1120001</v>
      </c>
      <c r="V1400" s="3">
        <f>INDEX(Sheet6!H:H,MATCH(B1400,Sheet6!A:A,0))</f>
        <v>37500</v>
      </c>
      <c r="W1400" s="23">
        <v>0</v>
      </c>
      <c r="X1400" s="3" t="s">
        <v>1317</v>
      </c>
      <c r="Y1400" s="23">
        <v>1120001</v>
      </c>
      <c r="Z1400" s="23">
        <v>150000</v>
      </c>
      <c r="AA1400" s="27" t="str">
        <f>IF($E1400=2,INDEX(Sheet2!Q:Q,MATCH($C1400,Sheet2!$A:$A,0)),IF(OR(N1400=3,N1400=8,N1400=13,,N1400=38),INDEX(Sheet2!$AC:$AC,MATCH($N1400,Sheet2!$AA:$AA,0))&amp;O1400,INDEX(Sheet2!$AC:$AC,MATCH($N1400,Sheet2!$AA:$AA,0))&amp;(O1400/10)&amp;"%"))</f>
        <v>觉醒后基础生命上限增加600</v>
      </c>
    </row>
    <row r="1401" spans="1:27">
      <c r="A1401" s="23" t="s">
        <v>53</v>
      </c>
      <c r="B1401" s="23">
        <f t="shared" si="86"/>
        <v>4524</v>
      </c>
      <c r="C1401" s="3">
        <v>45</v>
      </c>
      <c r="D1401" s="3">
        <v>24</v>
      </c>
      <c r="E1401" s="3">
        <f t="shared" si="80"/>
        <v>1</v>
      </c>
      <c r="F1401" s="3">
        <f>IF(AND($D1401=1,$E1401=1),VLOOKUP($C1401,Sheet2!$A:$J,3,0),IF($E1401=2,INDEX(Sheet2!G:G,MATCH($C1401,Sheet2!$A:$A,0)+2),F1400))</f>
        <v>4501</v>
      </c>
      <c r="G1401" s="3">
        <f>IF(AND($D1401=1,$E1401=1),VLOOKUP($C1401,Sheet2!$A:$J,4,0),IF($E1401=2,INDEX(Sheet2!H:H,MATCH($C1401,Sheet2!$A:$A,0)+2),G1400))</f>
        <v>4509</v>
      </c>
      <c r="H1401" s="3">
        <f>IF(AND($D1401=1,$E1401=1),VLOOKUP($C1401,Sheet2!$A:$J,5,0),IF($E1401=2,INDEX(Sheet2!I:I,MATCH($C1401,Sheet2!$A:$A,0)+2),H1400))</f>
        <v>4508</v>
      </c>
      <c r="I1401" s="3">
        <f>IF(AND($D1401=1,$E1401=1),VLOOKUP($C1401,Sheet2!$A:$J,6,0),IF($E1401=2,INDEX(Sheet2!J:J,MATCH($C1401,Sheet2!$A:$A,0)+2),I1400))</f>
        <v>4507</v>
      </c>
      <c r="K1401" s="31">
        <v>0</v>
      </c>
      <c r="L1401" s="31">
        <v>0</v>
      </c>
      <c r="M1401" s="31">
        <v>0</v>
      </c>
      <c r="N1401" s="27">
        <f>VLOOKUP(B1401,Sheet5!$D:$G,3,0)</f>
        <v>8</v>
      </c>
      <c r="O1401" s="27">
        <f>VLOOKUP(B1401,Sheet5!$D:$G,4,0)</f>
        <v>100</v>
      </c>
      <c r="P1401" s="27" t="s">
        <v>56</v>
      </c>
      <c r="Q1401" s="27">
        <f>IFERROR(VLOOKUP(R1401,Sheet2!V:X,3,FALSE),VLOOKUP(B1401,Sheet5!D:H,5,0))</f>
        <v>340020006</v>
      </c>
      <c r="R1401" s="27" t="str">
        <f>IF(E1401=2,INDEX(Sheet2!P:P,MATCH(C1401,Sheet2!A:A,0)),INDEX(Sheet2!AB:AB,MATCH(N1401,Sheet2!AA:AA,0)))</f>
        <v>攻击强化</v>
      </c>
      <c r="S1401" s="27" t="str">
        <f>IF($E1401=2,INDEX(Sheet2!Q:Q,MATCH($C1401,Sheet2!$A:$A,0)),IF(OR(N1401=3,N1401=8,N1401=13,,N1401=38),INDEX(Sheet2!$AC:$AC,MATCH($N1401,Sheet2!$AA:$AA,0))&amp;O1401,INDEX(Sheet2!$AC:$AC,MATCH($N1401,Sheet2!$AA:$AA,0))&amp;(O1401/10)&amp;"%"))</f>
        <v>觉醒后基础攻击力增加100</v>
      </c>
      <c r="T1401" s="3" t="str">
        <f>INDEX(Sheet6!G:G,MATCH(B1401,Sheet6!A:A,0))</f>
        <v>1210008,20|1430001,27</v>
      </c>
      <c r="U1401" s="3">
        <v>1120001</v>
      </c>
      <c r="V1401" s="3">
        <f>INDEX(Sheet6!H:H,MATCH(B1401,Sheet6!A:A,0))</f>
        <v>56250</v>
      </c>
      <c r="W1401" s="23">
        <v>0</v>
      </c>
      <c r="X1401" s="3" t="s">
        <v>1318</v>
      </c>
      <c r="Y1401" s="23">
        <v>1120001</v>
      </c>
      <c r="Z1401" s="23">
        <v>225000</v>
      </c>
      <c r="AA1401" s="27" t="str">
        <f>IF($E1401=2,INDEX(Sheet2!Q:Q,MATCH($C1401,Sheet2!$A:$A,0)),IF(OR(N1401=3,N1401=8,N1401=13,,N1401=38),INDEX(Sheet2!$AC:$AC,MATCH($N1401,Sheet2!$AA:$AA,0))&amp;O1401,INDEX(Sheet2!$AC:$AC,MATCH($N1401,Sheet2!$AA:$AA,0))&amp;(O1401/10)&amp;"%"))</f>
        <v>觉醒后基础攻击力增加100</v>
      </c>
    </row>
    <row r="1402" spans="1:27">
      <c r="A1402" s="23" t="s">
        <v>53</v>
      </c>
      <c r="B1402" s="23">
        <f t="shared" si="86"/>
        <v>4525</v>
      </c>
      <c r="C1402" s="3">
        <v>45</v>
      </c>
      <c r="D1402" s="3">
        <v>25</v>
      </c>
      <c r="E1402" s="3">
        <f t="shared" ref="E1402:E1461" si="87">IF(N1402&gt;0,1,2)</f>
        <v>1</v>
      </c>
      <c r="F1402" s="3">
        <f>IF(AND($D1402=1,$E1402=1),VLOOKUP($C1402,Sheet2!$A:$J,3,0),IF($E1402=2,INDEX(Sheet2!G:G,MATCH($C1402,Sheet2!$A:$A,0)+2),F1401))</f>
        <v>4501</v>
      </c>
      <c r="G1402" s="3">
        <f>IF(AND($D1402=1,$E1402=1),VLOOKUP($C1402,Sheet2!$A:$J,4,0),IF($E1402=2,INDEX(Sheet2!H:H,MATCH($C1402,Sheet2!$A:$A,0)+2),G1401))</f>
        <v>4509</v>
      </c>
      <c r="H1402" s="3">
        <f>IF(AND($D1402=1,$E1402=1),VLOOKUP($C1402,Sheet2!$A:$J,5,0),IF($E1402=2,INDEX(Sheet2!I:I,MATCH($C1402,Sheet2!$A:$A,0)+2),H1401))</f>
        <v>4508</v>
      </c>
      <c r="I1402" s="3">
        <f>IF(AND($D1402=1,$E1402=1),VLOOKUP($C1402,Sheet2!$A:$J,6,0),IF($E1402=2,INDEX(Sheet2!J:J,MATCH($C1402,Sheet2!$A:$A,0)+2),I1401))</f>
        <v>4507</v>
      </c>
      <c r="K1402" s="31">
        <v>0</v>
      </c>
      <c r="L1402" s="31">
        <v>0</v>
      </c>
      <c r="M1402" s="31">
        <v>0</v>
      </c>
      <c r="N1402" s="27">
        <f>VLOOKUP(B1402,Sheet5!$D:$G,3,0)</f>
        <v>13</v>
      </c>
      <c r="O1402" s="27">
        <f>VLOOKUP(B1402,Sheet5!$D:$G,4,0)</f>
        <v>130</v>
      </c>
      <c r="P1402" s="27" t="s">
        <v>57</v>
      </c>
      <c r="Q1402" s="27">
        <f>IFERROR(VLOOKUP(R1402,Sheet2!V:X,3,FALSE),VLOOKUP(B1402,Sheet5!D:H,5,0))</f>
        <v>340020004</v>
      </c>
      <c r="R1402" s="27" t="str">
        <f>IF(E1402=2,INDEX(Sheet2!P:P,MATCH(C1402,Sheet2!A:A,0)),INDEX(Sheet2!AB:AB,MATCH(N1402,Sheet2!AA:AA,0)))</f>
        <v>防御强化</v>
      </c>
      <c r="S1402" s="27" t="str">
        <f>IF($E1402=2,INDEX(Sheet2!Q:Q,MATCH($C1402,Sheet2!$A:$A,0)),IF(OR(N1402=3,N1402=8,N1402=13,,N1402=38),INDEX(Sheet2!$AC:$AC,MATCH($N1402,Sheet2!$AA:$AA,0))&amp;O1402,INDEX(Sheet2!$AC:$AC,MATCH($N1402,Sheet2!$AA:$AA,0))&amp;(O1402/10)&amp;"%"))</f>
        <v>觉醒后基础防御力增加130</v>
      </c>
      <c r="T1402" s="3" t="str">
        <f>INDEX(Sheet6!G:G,MATCH(B1402,Sheet6!A:A,0))</f>
        <v>1210008,25|1430001,36</v>
      </c>
      <c r="U1402" s="3">
        <v>1120001</v>
      </c>
      <c r="V1402" s="3">
        <f>INDEX(Sheet6!H:H,MATCH(B1402,Sheet6!A:A,0))</f>
        <v>84250</v>
      </c>
      <c r="W1402" s="23">
        <v>0</v>
      </c>
      <c r="X1402" s="3" t="s">
        <v>1319</v>
      </c>
      <c r="Y1402" s="23">
        <v>1120001</v>
      </c>
      <c r="Z1402" s="23">
        <v>337000</v>
      </c>
      <c r="AA1402" s="27" t="str">
        <f>IF($E1402=2,INDEX(Sheet2!Q:Q,MATCH($C1402,Sheet2!$A:$A,0)),IF(OR(N1402=3,N1402=8,N1402=13,,N1402=38),INDEX(Sheet2!$AC:$AC,MATCH($N1402,Sheet2!$AA:$AA,0))&amp;O1402,INDEX(Sheet2!$AC:$AC,MATCH($N1402,Sheet2!$AA:$AA,0))&amp;(O1402/10)&amp;"%"))</f>
        <v>觉醒后基础防御力增加130</v>
      </c>
    </row>
    <row r="1403" spans="1:27">
      <c r="A1403" s="23" t="s">
        <v>53</v>
      </c>
      <c r="B1403" s="23">
        <f t="shared" si="86"/>
        <v>4526</v>
      </c>
      <c r="C1403" s="3">
        <v>45</v>
      </c>
      <c r="D1403" s="3">
        <v>26</v>
      </c>
      <c r="E1403" s="3">
        <f t="shared" si="87"/>
        <v>1</v>
      </c>
      <c r="F1403" s="3">
        <f>IF(AND($D1403=1,$E1403=1),VLOOKUP($C1403,Sheet2!$A:$J,3,0),IF($E1403=2,INDEX(Sheet2!G:G,MATCH($C1403,Sheet2!$A:$A,0)+2),F1402))</f>
        <v>4501</v>
      </c>
      <c r="G1403" s="3">
        <f>IF(AND($D1403=1,$E1403=1),VLOOKUP($C1403,Sheet2!$A:$J,4,0),IF($E1403=2,INDEX(Sheet2!H:H,MATCH($C1403,Sheet2!$A:$A,0)+2),G1402))</f>
        <v>4509</v>
      </c>
      <c r="H1403" s="3">
        <f>IF(AND($D1403=1,$E1403=1),VLOOKUP($C1403,Sheet2!$A:$J,5,0),IF($E1403=2,INDEX(Sheet2!I:I,MATCH($C1403,Sheet2!$A:$A,0)+2),H1402))</f>
        <v>4508</v>
      </c>
      <c r="I1403" s="3">
        <f>IF(AND($D1403=1,$E1403=1),VLOOKUP($C1403,Sheet2!$A:$J,6,0),IF($E1403=2,INDEX(Sheet2!J:J,MATCH($C1403,Sheet2!$A:$A,0)+2),I1402))</f>
        <v>4507</v>
      </c>
      <c r="K1403" s="31">
        <v>0</v>
      </c>
      <c r="L1403" s="31">
        <v>0</v>
      </c>
      <c r="M1403" s="31">
        <v>0</v>
      </c>
      <c r="N1403" s="27">
        <f>VLOOKUP(B1403,Sheet5!$D:$G,3,0)</f>
        <v>3</v>
      </c>
      <c r="O1403" s="27">
        <f>VLOOKUP(B1403,Sheet5!$D:$G,4,0)</f>
        <v>1200</v>
      </c>
      <c r="P1403" s="27" t="s">
        <v>58</v>
      </c>
      <c r="Q1403" s="27">
        <f>IFERROR(VLOOKUP(R1403,Sheet2!V:X,3,FALSE),VLOOKUP(B1403,Sheet5!D:H,5,0))</f>
        <v>340020010</v>
      </c>
      <c r="R1403" s="27" t="str">
        <f>IF(E1403=2,INDEX(Sheet2!P:P,MATCH(C1403,Sheet2!A:A,0)),INDEX(Sheet2!AB:AB,MATCH(N1403,Sheet2!AA:AA,0)))</f>
        <v>生命强化</v>
      </c>
      <c r="S1403" s="27" t="str">
        <f>IF($E1403=2,INDEX(Sheet2!Q:Q,MATCH($C1403,Sheet2!$A:$A,0)),IF(OR(N1403=3,N1403=8,N1403=13,,N1403=38),INDEX(Sheet2!$AC:$AC,MATCH($N1403,Sheet2!$AA:$AA,0))&amp;O1403,INDEX(Sheet2!$AC:$AC,MATCH($N1403,Sheet2!$AA:$AA,0))&amp;(O1403/10)&amp;"%"))</f>
        <v>觉醒后基础生命上限增加1200</v>
      </c>
      <c r="T1403" s="3" t="str">
        <f>INDEX(Sheet6!G:G,MATCH(B1403,Sheet6!A:A,0))</f>
        <v>1210008,30|1430001,45</v>
      </c>
      <c r="U1403" s="3">
        <v>1120001</v>
      </c>
      <c r="V1403" s="3">
        <f>INDEX(Sheet6!H:H,MATCH(B1403,Sheet6!A:A,0))</f>
        <v>117750</v>
      </c>
      <c r="W1403" s="23">
        <v>0</v>
      </c>
      <c r="X1403" s="3" t="s">
        <v>1320</v>
      </c>
      <c r="Y1403" s="23">
        <v>1120001</v>
      </c>
      <c r="Z1403" s="23">
        <v>471000</v>
      </c>
      <c r="AA1403" s="27" t="str">
        <f>IF($E1403=2,INDEX(Sheet2!Q:Q,MATCH($C1403,Sheet2!$A:$A,0)),IF(OR(N1403=3,N1403=8,N1403=13,,N1403=38),INDEX(Sheet2!$AC:$AC,MATCH($N1403,Sheet2!$AA:$AA,0))&amp;O1403,INDEX(Sheet2!$AC:$AC,MATCH($N1403,Sheet2!$AA:$AA,0))&amp;(O1403/10)&amp;"%"))</f>
        <v>觉醒后基础生命上限增加1200</v>
      </c>
    </row>
    <row r="1404" spans="1:27">
      <c r="A1404" s="23" t="s">
        <v>53</v>
      </c>
      <c r="B1404" s="23">
        <f t="shared" si="86"/>
        <v>4527</v>
      </c>
      <c r="C1404" s="3">
        <v>45</v>
      </c>
      <c r="D1404" s="3">
        <v>27</v>
      </c>
      <c r="E1404" s="3">
        <f t="shared" si="87"/>
        <v>1</v>
      </c>
      <c r="F1404" s="3">
        <f>IF(AND($D1404=1,$E1404=1),VLOOKUP($C1404,Sheet2!$A:$J,3,0),IF($E1404=2,INDEX(Sheet2!G:G,MATCH($C1404,Sheet2!$A:$A,0)+2),F1403))</f>
        <v>4501</v>
      </c>
      <c r="G1404" s="3">
        <f>IF(AND($D1404=1,$E1404=1),VLOOKUP($C1404,Sheet2!$A:$J,4,0),IF($E1404=2,INDEX(Sheet2!H:H,MATCH($C1404,Sheet2!$A:$A,0)+2),G1403))</f>
        <v>4509</v>
      </c>
      <c r="H1404" s="3">
        <f>IF(AND($D1404=1,$E1404=1),VLOOKUP($C1404,Sheet2!$A:$J,5,0),IF($E1404=2,INDEX(Sheet2!I:I,MATCH($C1404,Sheet2!$A:$A,0)+2),H1403))</f>
        <v>4508</v>
      </c>
      <c r="I1404" s="3">
        <f>IF(AND($D1404=1,$E1404=1),VLOOKUP($C1404,Sheet2!$A:$J,6,0),IF($E1404=2,INDEX(Sheet2!J:J,MATCH($C1404,Sheet2!$A:$A,0)+2),I1403))</f>
        <v>4507</v>
      </c>
      <c r="K1404" s="31">
        <v>0</v>
      </c>
      <c r="L1404" s="31">
        <v>0</v>
      </c>
      <c r="M1404" s="31">
        <v>0</v>
      </c>
      <c r="N1404" s="27">
        <f>VLOOKUP(B1404,Sheet5!$D:$G,3,0)</f>
        <v>8</v>
      </c>
      <c r="O1404" s="27">
        <f>VLOOKUP(B1404,Sheet5!$D:$G,4,0)</f>
        <v>200</v>
      </c>
      <c r="P1404" s="27" t="s">
        <v>59</v>
      </c>
      <c r="Q1404" s="27">
        <f>IFERROR(VLOOKUP(R1404,Sheet2!V:X,3,FALSE),VLOOKUP(B1404,Sheet5!D:H,5,0))</f>
        <v>340020007</v>
      </c>
      <c r="R1404" s="27" t="str">
        <f>IF(E1404=2,INDEX(Sheet2!P:P,MATCH(C1404,Sheet2!A:A,0)),INDEX(Sheet2!AB:AB,MATCH(N1404,Sheet2!AA:AA,0)))</f>
        <v>攻击强化</v>
      </c>
      <c r="S1404" s="27" t="str">
        <f>IF($E1404=2,INDEX(Sheet2!Q:Q,MATCH($C1404,Sheet2!$A:$A,0)),IF(OR(N1404=3,N1404=8,N1404=13,,N1404=38),INDEX(Sheet2!$AC:$AC,MATCH($N1404,Sheet2!$AA:$AA,0))&amp;O1404,INDEX(Sheet2!$AC:$AC,MATCH($N1404,Sheet2!$AA:$AA,0))&amp;(O1404/10)&amp;"%"))</f>
        <v>觉醒后基础攻击力增加200</v>
      </c>
      <c r="T1404" s="3" t="str">
        <f>INDEX(Sheet6!G:G,MATCH(B1404,Sheet6!A:A,0))</f>
        <v>1210008,40|1430001,54</v>
      </c>
      <c r="U1404" s="3">
        <v>1120001</v>
      </c>
      <c r="V1404" s="3">
        <f>INDEX(Sheet6!H:H,MATCH(B1404,Sheet6!A:A,0))</f>
        <v>161250</v>
      </c>
      <c r="W1404" s="23">
        <v>0</v>
      </c>
      <c r="X1404" s="3" t="s">
        <v>1321</v>
      </c>
      <c r="Y1404" s="23">
        <v>1120001</v>
      </c>
      <c r="Z1404" s="23">
        <v>645000</v>
      </c>
      <c r="AA1404" s="27" t="str">
        <f>IF($E1404=2,INDEX(Sheet2!Q:Q,MATCH($C1404,Sheet2!$A:$A,0)),IF(OR(N1404=3,N1404=8,N1404=13,,N1404=38),INDEX(Sheet2!$AC:$AC,MATCH($N1404,Sheet2!$AA:$AA,0))&amp;O1404,INDEX(Sheet2!$AC:$AC,MATCH($N1404,Sheet2!$AA:$AA,0))&amp;(O1404/10)&amp;"%"))</f>
        <v>觉醒后基础攻击力增加200</v>
      </c>
    </row>
    <row r="1405" spans="1:27">
      <c r="A1405" s="23" t="s">
        <v>53</v>
      </c>
      <c r="B1405" s="23">
        <f t="shared" si="86"/>
        <v>4528</v>
      </c>
      <c r="C1405" s="3">
        <v>45</v>
      </c>
      <c r="D1405" s="3">
        <v>28</v>
      </c>
      <c r="E1405" s="3">
        <f t="shared" si="87"/>
        <v>2</v>
      </c>
      <c r="F1405" s="3">
        <f>IF(AND($D1405=1,$E1405=1),VLOOKUP($C1405,Sheet2!$A:$J,3,0),IF($E1405=2,INDEX(Sheet2!G:G,MATCH($C1405,Sheet2!$A:$A,0)+3),F1404))</f>
        <v>4501</v>
      </c>
      <c r="G1405" s="3">
        <f>IF(AND($D1405=1,$E1405=1),VLOOKUP($C1405,Sheet2!$A:$J,4,0),IF($E1405=2,INDEX(Sheet2!H:H,MATCH($C1405,Sheet2!$A:$A,0)+3),G1404))</f>
        <v>4509</v>
      </c>
      <c r="H1405" s="3">
        <f>IF(AND($D1405=1,$E1405=1),VLOOKUP($C1405,Sheet2!$A:$J,5,0),IF($E1405=2,INDEX(Sheet2!I:I,MATCH($C1405,Sheet2!$A:$A,0)+3),H1404))</f>
        <v>4510</v>
      </c>
      <c r="I1405" s="3">
        <f>IF(AND($D1405=1,$E1405=1),VLOOKUP($C1405,Sheet2!$A:$J,6,0),IF($E1405=2,INDEX(Sheet2!J:J,MATCH($C1405,Sheet2!$A:$A,0)+3),I1404))</f>
        <v>4507</v>
      </c>
      <c r="K1405" s="31">
        <v>0</v>
      </c>
      <c r="L1405" s="31">
        <v>0</v>
      </c>
      <c r="M1405" s="31">
        <v>0</v>
      </c>
      <c r="N1405" s="27">
        <f>VLOOKUP(B1405,Sheet5!$D:$G,3,0)</f>
        <v>0</v>
      </c>
      <c r="O1405" s="27">
        <f>VLOOKUP(B1405,Sheet5!$D:$G,4,0)</f>
        <v>0</v>
      </c>
      <c r="P1405" s="27" t="s">
        <v>60</v>
      </c>
      <c r="Q1405" s="27">
        <f>IFERROR(VLOOKUP(R1405,Sheet2!V:X,3,FALSE),VLOOKUP(B1405,Sheet5!D:H,5,0))</f>
        <v>311004503</v>
      </c>
      <c r="R1405" s="27" t="str">
        <f>IF(E1405=2,INDEX(Sheet2!P:P,MATCH(C1405,Sheet2!A:A,0)+3),INDEX(Sheet2!AB:AB,MATCH(N1405,Sheet2!AA:AA,0)))</f>
        <v>猎魔扫荡</v>
      </c>
      <c r="S1405" s="27" t="s">
        <v>2405</v>
      </c>
      <c r="T1405" s="3" t="str">
        <f>INDEX(Sheet6!G:G,MATCH(B1405,Sheet6!A:A,0))</f>
        <v>1431045,9</v>
      </c>
      <c r="U1405" s="3">
        <v>1120001</v>
      </c>
      <c r="V1405" s="3">
        <f>INDEX(Sheet6!H:H,MATCH(B1405,Sheet6!A:A,0))</f>
        <v>217500</v>
      </c>
      <c r="W1405" s="23">
        <v>0</v>
      </c>
      <c r="X1405" s="3" t="s">
        <v>1322</v>
      </c>
      <c r="Y1405" s="23">
        <v>1120001</v>
      </c>
      <c r="Z1405" s="23">
        <v>870000</v>
      </c>
      <c r="AA1405" s="27" t="str">
        <f>IF($E1405=2,INDEX(Sheet2!Q:Q,MATCH($C1405,Sheet2!$A:$A,0)+3),IF(OR(N1405=3,N1405=8,N1405=13,,N1405=38),INDEX(Sheet2!$AC:$AC,MATCH($N1405,Sheet2!$AA:$AA,0))&amp;O1405,INDEX(Sheet2!$AC:$AC,MATCH($N1405,Sheet2!$AA:$AA,0))&amp;(O1405/10)&amp;"%"))</f>
        <v>消耗自身生命上限&lt;color=#e56000&gt;15%&lt;/color&gt;的生命值，使用双枪对全体敌人造成攻击力&lt;color=#e56000&gt;150%&lt;/color&gt;的伤害。僵尸男不会因为该技能进入假死状态。</v>
      </c>
    </row>
    <row r="1406" spans="1:27">
      <c r="A1406" s="23" t="s">
        <v>53</v>
      </c>
      <c r="B1406" s="23">
        <f t="shared" si="84"/>
        <v>4701</v>
      </c>
      <c r="C1406" s="3">
        <v>47</v>
      </c>
      <c r="D1406" s="3">
        <v>1</v>
      </c>
      <c r="E1406" s="3">
        <f t="shared" si="87"/>
        <v>1</v>
      </c>
      <c r="F1406" s="3">
        <f>IF(AND($D1406=1,$E1406=1),VLOOKUP($C1406,Sheet2!$A:$J,3,0),IF($E1406=2,INDEX(Sheet2!G:G,MATCH($C1406,Sheet2!$A:$A,0)),F1405))</f>
        <v>4701</v>
      </c>
      <c r="G1406" s="3">
        <f>IF(AND($D1406=1,$E1406=1),VLOOKUP($C1406,Sheet2!$A:$J,4,0),IF($E1406=2,INDEX(Sheet2!H:H,MATCH($C1406,Sheet2!$A:$A,0)),G1405))</f>
        <v>4702</v>
      </c>
      <c r="H1406" s="3">
        <f>IF(AND($D1406=1,$E1406=1),VLOOKUP($C1406,Sheet2!$A:$J,5,0),IF($E1406=2,INDEX(Sheet2!I:I,MATCH($C1406,Sheet2!$A:$A,0)),H1405))</f>
        <v>4703</v>
      </c>
      <c r="I1406" s="3">
        <f>IF(AND($D1406=1,$E1406=1),VLOOKUP($C1406,Sheet2!$A:$J,6,0),IF($E1406=2,INDEX(Sheet2!J:J,MATCH($C1406,Sheet2!$A:$A,0)),I1405))</f>
        <v>4704</v>
      </c>
      <c r="K1406" s="31">
        <v>0</v>
      </c>
      <c r="L1406" s="31">
        <v>0</v>
      </c>
      <c r="M1406" s="31">
        <v>0</v>
      </c>
      <c r="N1406" s="27">
        <f>VLOOKUP(B1406,Sheet5!$D:$G,3,0)</f>
        <v>8</v>
      </c>
      <c r="O1406" s="27">
        <f>VLOOKUP(B1406,Sheet5!$D:$G,4,0)</f>
        <v>100</v>
      </c>
      <c r="P1406" s="27" t="s">
        <v>54</v>
      </c>
      <c r="Q1406" s="27">
        <f>IFERROR(VLOOKUP(R1406,Sheet2!V:X,3,FALSE),VLOOKUP(B1406,Sheet5!D:H,5,0))</f>
        <v>340020006</v>
      </c>
      <c r="R1406" s="27" t="str">
        <f>IF($E1406=2,INDEX(Sheet2!P:P,MATCH($C1406,Sheet2!$A:$A,0)),INDEX(Sheet2!$AB:$AB,MATCH($N1406,Sheet2!$AA:$AA,0)))</f>
        <v>攻击强化</v>
      </c>
      <c r="S1406" s="27" t="str">
        <f>IF($E1406=2,INDEX(Sheet2!Q:Q,MATCH($C1406,Sheet2!$A:$A,0)),IF(OR(N1406=3,N1406=8,N1406=13,,N1406=38),INDEX(Sheet2!$AC:$AC,MATCH($N1406,Sheet2!$AA:$AA,0))&amp;O1406,INDEX(Sheet2!$AC:$AC,MATCH($N1406,Sheet2!$AA:$AA,0))&amp;(O1406/10)&amp;"%"))</f>
        <v>觉醒后基础攻击力增加100</v>
      </c>
      <c r="T1406" s="3" t="str">
        <f>INDEX(Sheet6!G:G,MATCH(B1406,Sheet6!A:A,0))</f>
        <v>1210003,40</v>
      </c>
      <c r="U1406" s="3">
        <v>1120001</v>
      </c>
      <c r="V1406" s="3">
        <f>INDEX(Sheet6!H:H,MATCH(B1406,Sheet6!A:A,0))</f>
        <v>13000</v>
      </c>
      <c r="W1406" s="23">
        <v>0</v>
      </c>
      <c r="X1406" s="3" t="str">
        <f>VLOOKUP(B1406,Sheet4!A:N,14,FALSE)</f>
        <v>1210001,10|1210002,10|1210003,20</v>
      </c>
      <c r="Y1406" s="23">
        <v>1120001</v>
      </c>
      <c r="Z1406" s="23">
        <f t="shared" si="85"/>
        <v>130000</v>
      </c>
      <c r="AA1406" s="27" t="str">
        <f>IF($E1406=2,INDEX(Sheet2!Q:Q,MATCH($C1406,Sheet2!$A:$A,0)),IF(OR(N1406=3,N1406=8,N1406=13,,N1406=38),INDEX(Sheet2!$AC:$AC,MATCH($N1406,Sheet2!$AA:$AA,0))&amp;O1406,INDEX(Sheet2!$AC:$AC,MATCH($N1406,Sheet2!$AA:$AA,0))&amp;(O1406/10)&amp;"%"))</f>
        <v>觉醒后基础攻击力增加100</v>
      </c>
    </row>
    <row r="1407" spans="1:27">
      <c r="A1407" s="23" t="s">
        <v>53</v>
      </c>
      <c r="B1407" s="23">
        <f t="shared" si="84"/>
        <v>4702</v>
      </c>
      <c r="C1407" s="3">
        <v>47</v>
      </c>
      <c r="D1407" s="3">
        <v>2</v>
      </c>
      <c r="E1407" s="3">
        <f t="shared" si="87"/>
        <v>1</v>
      </c>
      <c r="F1407" s="3">
        <f>IF(AND($D1407=1,$E1407=1),VLOOKUP($C1407,Sheet2!$A:$J,3,0),IF($E1407=2,INDEX(Sheet2!G:G,MATCH($C1407,Sheet2!$A:$A,0)),F1406))</f>
        <v>4701</v>
      </c>
      <c r="G1407" s="3">
        <f>IF(AND($D1407=1,$E1407=1),VLOOKUP($C1407,Sheet2!$A:$J,4,0),IF($E1407=2,INDEX(Sheet2!H:H,MATCH($C1407,Sheet2!$A:$A,0)),G1406))</f>
        <v>4702</v>
      </c>
      <c r="H1407" s="3">
        <f>IF(AND($D1407=1,$E1407=1),VLOOKUP($C1407,Sheet2!$A:$J,5,0),IF($E1407=2,INDEX(Sheet2!I:I,MATCH($C1407,Sheet2!$A:$A,0)),H1406))</f>
        <v>4703</v>
      </c>
      <c r="I1407" s="3">
        <f>IF(AND($D1407=1,$E1407=1),VLOOKUP($C1407,Sheet2!$A:$J,6,0),IF($E1407=2,INDEX(Sheet2!J:J,MATCH($C1407,Sheet2!$A:$A,0)),I1406))</f>
        <v>4704</v>
      </c>
      <c r="K1407" s="31">
        <v>0</v>
      </c>
      <c r="L1407" s="31">
        <v>0</v>
      </c>
      <c r="M1407" s="31">
        <v>0</v>
      </c>
      <c r="N1407" s="27">
        <f>VLOOKUP(B1407,Sheet5!$D:$G,3,0)</f>
        <v>3</v>
      </c>
      <c r="O1407" s="27">
        <f>VLOOKUP(B1407,Sheet5!$D:$G,4,0)</f>
        <v>600</v>
      </c>
      <c r="P1407" s="27" t="s">
        <v>55</v>
      </c>
      <c r="Q1407" s="27">
        <f>IFERROR(VLOOKUP(R1407,Sheet2!V:X,3,FALSE),VLOOKUP(B1407,Sheet5!D:H,5,0))</f>
        <v>340020009</v>
      </c>
      <c r="R1407" s="27" t="str">
        <f>IF(E1407=2,INDEX(Sheet2!P:P,MATCH(C1407,Sheet2!A:A,0)),INDEX(Sheet2!AB:AB,MATCH(N1407,Sheet2!AA:AA,0)))</f>
        <v>生命强化</v>
      </c>
      <c r="S1407" s="27" t="str">
        <f>IF($E1407=2,INDEX(Sheet2!Q:Q,MATCH($C1407,Sheet2!$A:$A,0)),IF(OR(N1407=3,N1407=8,N1407=13,,N1407=38),INDEX(Sheet2!$AC:$AC,MATCH($N1407,Sheet2!$AA:$AA,0))&amp;O1407,INDEX(Sheet2!$AC:$AC,MATCH($N1407,Sheet2!$AA:$AA,0))&amp;(O1407/10)&amp;"%"))</f>
        <v>觉醒后基础生命上限增加600</v>
      </c>
      <c r="T1407" s="3" t="str">
        <f>INDEX(Sheet6!G:G,MATCH(B1407,Sheet6!A:A,0))</f>
        <v>1210003,60</v>
      </c>
      <c r="U1407" s="3">
        <v>1120001</v>
      </c>
      <c r="V1407" s="3">
        <f>INDEX(Sheet6!H:H,MATCH(B1407,Sheet6!A:A,0))</f>
        <v>15000</v>
      </c>
      <c r="W1407" s="23">
        <v>0</v>
      </c>
      <c r="X1407" s="3" t="str">
        <f>VLOOKUP(B1407,Sheet4!A:N,14,FALSE)</f>
        <v>1210001,25|1210002,25|1210003,50</v>
      </c>
      <c r="Y1407" s="23">
        <v>1120001</v>
      </c>
      <c r="Z1407" s="23">
        <f t="shared" si="85"/>
        <v>150000</v>
      </c>
      <c r="AA1407" s="27" t="str">
        <f>IF($E1407=2,INDEX(Sheet2!Q:Q,MATCH($C1407,Sheet2!$A:$A,0)),IF(OR(N1407=3,N1407=8,N1407=13,,N1407=38),INDEX(Sheet2!$AC:$AC,MATCH($N1407,Sheet2!$AA:$AA,0))&amp;O1407,INDEX(Sheet2!$AC:$AC,MATCH($N1407,Sheet2!$AA:$AA,0))&amp;(O1407/10)&amp;"%"))</f>
        <v>觉醒后基础生命上限增加600</v>
      </c>
    </row>
    <row r="1408" spans="1:27">
      <c r="A1408" s="23" t="s">
        <v>53</v>
      </c>
      <c r="B1408" s="23">
        <f t="shared" si="84"/>
        <v>4703</v>
      </c>
      <c r="C1408" s="3">
        <v>47</v>
      </c>
      <c r="D1408" s="3">
        <v>3</v>
      </c>
      <c r="E1408" s="3">
        <f t="shared" si="87"/>
        <v>1</v>
      </c>
      <c r="F1408" s="3">
        <f>IF(AND($D1408=1,$E1408=1),VLOOKUP($C1408,Sheet2!$A:$J,3,0),IF($E1408=2,INDEX(Sheet2!G:G,MATCH($C1408,Sheet2!$A:$A,0)),F1407))</f>
        <v>4701</v>
      </c>
      <c r="G1408" s="3">
        <f>IF(AND($D1408=1,$E1408=1),VLOOKUP($C1408,Sheet2!$A:$J,4,0),IF($E1408=2,INDEX(Sheet2!H:H,MATCH($C1408,Sheet2!$A:$A,0)),G1407))</f>
        <v>4702</v>
      </c>
      <c r="H1408" s="3">
        <f>IF(AND($D1408=1,$E1408=1),VLOOKUP($C1408,Sheet2!$A:$J,5,0),IF($E1408=2,INDEX(Sheet2!I:I,MATCH($C1408,Sheet2!$A:$A,0)),H1407))</f>
        <v>4703</v>
      </c>
      <c r="I1408" s="3">
        <f>IF(AND($D1408=1,$E1408=1),VLOOKUP($C1408,Sheet2!$A:$J,6,0),IF($E1408=2,INDEX(Sheet2!J:J,MATCH($C1408,Sheet2!$A:$A,0)),I1407))</f>
        <v>4704</v>
      </c>
      <c r="K1408" s="31">
        <v>0</v>
      </c>
      <c r="L1408" s="31">
        <v>0</v>
      </c>
      <c r="M1408" s="31">
        <v>0</v>
      </c>
      <c r="N1408" s="27">
        <f>VLOOKUP(B1408,Sheet5!$D:$G,3,0)</f>
        <v>33</v>
      </c>
      <c r="O1408" s="27">
        <f>VLOOKUP(B1408,Sheet5!$D:$G,4,0)</f>
        <v>50</v>
      </c>
      <c r="P1408" s="27" t="s">
        <v>56</v>
      </c>
      <c r="Q1408" s="27">
        <f>IFERROR(VLOOKUP(R1408,Sheet2!V:X,3,FALSE),VLOOKUP(B1408,Sheet5!D:H,5,0))</f>
        <v>340020003</v>
      </c>
      <c r="R1408" s="27" t="str">
        <f>IF(E1408=2,INDEX(Sheet2!P:P,MATCH(C1408,Sheet2!A:A,0)),INDEX(Sheet2!AB:AB,MATCH(N1408,Sheet2!AA:AA,0)))</f>
        <v>抵抗强化</v>
      </c>
      <c r="S1408" s="27" t="str">
        <f>IF($E1408=2,INDEX(Sheet2!Q:Q,MATCH($C1408,Sheet2!$A:$A,0)),IF(OR(N1408=3,N1408=8,N1408=13,,N1408=38),INDEX(Sheet2!$AC:$AC,MATCH($N1408,Sheet2!$AA:$AA,0))&amp;O1408,INDEX(Sheet2!$AC:$AC,MATCH($N1408,Sheet2!$AA:$AA,0))&amp;(O1408/10)&amp;"%"))</f>
        <v>觉醒后基础效果抵抗增加5%</v>
      </c>
      <c r="T1408" s="3" t="str">
        <f>INDEX(Sheet6!G:G,MATCH(B1408,Sheet6!A:A,0))</f>
        <v>1210006,24</v>
      </c>
      <c r="U1408" s="3">
        <v>1120001</v>
      </c>
      <c r="V1408" s="3">
        <f>INDEX(Sheet6!H:H,MATCH(B1408,Sheet6!A:A,0))</f>
        <v>22500</v>
      </c>
      <c r="W1408" s="23">
        <v>0</v>
      </c>
      <c r="X1408" s="3" t="str">
        <f>VLOOKUP(B1408,Sheet4!A:N,14,FALSE)</f>
        <v>1210001,45|1210002,45|1210003,90</v>
      </c>
      <c r="Y1408" s="23">
        <v>1120001</v>
      </c>
      <c r="Z1408" s="23">
        <f t="shared" si="85"/>
        <v>225000</v>
      </c>
      <c r="AA1408" s="27" t="str">
        <f>IF($E1408=2,INDEX(Sheet2!Q:Q,MATCH($C1408,Sheet2!$A:$A,0)),IF(OR(N1408=3,N1408=8,N1408=13,,N1408=38),INDEX(Sheet2!$AC:$AC,MATCH($N1408,Sheet2!$AA:$AA,0))&amp;O1408,INDEX(Sheet2!$AC:$AC,MATCH($N1408,Sheet2!$AA:$AA,0))&amp;(O1408/10)&amp;"%"))</f>
        <v>觉醒后基础效果抵抗增加5%</v>
      </c>
    </row>
    <row r="1409" spans="1:27">
      <c r="A1409" s="23" t="s">
        <v>53</v>
      </c>
      <c r="B1409" s="23">
        <f t="shared" si="84"/>
        <v>4704</v>
      </c>
      <c r="C1409" s="3">
        <v>47</v>
      </c>
      <c r="D1409" s="3">
        <v>4</v>
      </c>
      <c r="E1409" s="3">
        <f t="shared" si="87"/>
        <v>1</v>
      </c>
      <c r="F1409" s="3">
        <f>IF(AND($D1409=1,$E1409=1),VLOOKUP($C1409,Sheet2!$A:$J,3,0),IF($E1409=2,INDEX(Sheet2!G:G,MATCH($C1409,Sheet2!$A:$A,0)),F1408))</f>
        <v>4701</v>
      </c>
      <c r="G1409" s="3">
        <f>IF(AND($D1409=1,$E1409=1),VLOOKUP($C1409,Sheet2!$A:$J,4,0),IF($E1409=2,INDEX(Sheet2!H:H,MATCH($C1409,Sheet2!$A:$A,0)),G1408))</f>
        <v>4702</v>
      </c>
      <c r="H1409" s="3">
        <f>IF(AND($D1409=1,$E1409=1),VLOOKUP($C1409,Sheet2!$A:$J,5,0),IF($E1409=2,INDEX(Sheet2!I:I,MATCH($C1409,Sheet2!$A:$A,0)),H1408))</f>
        <v>4703</v>
      </c>
      <c r="I1409" s="3">
        <f>IF(AND($D1409=1,$E1409=1),VLOOKUP($C1409,Sheet2!$A:$J,6,0),IF($E1409=2,INDEX(Sheet2!J:J,MATCH($C1409,Sheet2!$A:$A,0)),I1408))</f>
        <v>4704</v>
      </c>
      <c r="K1409" s="31">
        <v>0</v>
      </c>
      <c r="L1409" s="31">
        <v>0</v>
      </c>
      <c r="M1409" s="31">
        <v>0</v>
      </c>
      <c r="N1409" s="27">
        <f>VLOOKUP(B1409,Sheet5!$D:$G,3,0)</f>
        <v>13</v>
      </c>
      <c r="O1409" s="27">
        <f>VLOOKUP(B1409,Sheet5!$D:$G,4,0)</f>
        <v>130</v>
      </c>
      <c r="P1409" s="27" t="s">
        <v>57</v>
      </c>
      <c r="Q1409" s="27">
        <f>IFERROR(VLOOKUP(R1409,Sheet2!V:X,3,FALSE),VLOOKUP(B1409,Sheet5!D:H,5,0))</f>
        <v>340020004</v>
      </c>
      <c r="R1409" s="27" t="str">
        <f>IF(E1409=2,INDEX(Sheet2!P:P,MATCH(C1409,Sheet2!A:A,0)),INDEX(Sheet2!AB:AB,MATCH(N1409,Sheet2!AA:AA,0)))</f>
        <v>防御强化</v>
      </c>
      <c r="S1409" s="27" t="str">
        <f>IF($E1409=2,INDEX(Sheet2!Q:Q,MATCH($C1409,Sheet2!$A:$A,0)),IF(OR(N1409=3,N1409=8,N1409=13,,N1409=38),INDEX(Sheet2!$AC:$AC,MATCH($N1409,Sheet2!$AA:$AA,0))&amp;O1409,INDEX(Sheet2!$AC:$AC,MATCH($N1409,Sheet2!$AA:$AA,0))&amp;(O1409/10)&amp;"%"))</f>
        <v>觉醒后基础防御力增加130</v>
      </c>
      <c r="T1409" s="3" t="str">
        <f>INDEX(Sheet6!G:G,MATCH(B1409,Sheet6!A:A,0))</f>
        <v>1210006,32</v>
      </c>
      <c r="U1409" s="3">
        <v>1120001</v>
      </c>
      <c r="V1409" s="3">
        <f>INDEX(Sheet6!H:H,MATCH(B1409,Sheet6!A:A,0))</f>
        <v>33700</v>
      </c>
      <c r="W1409" s="23">
        <v>0</v>
      </c>
      <c r="X1409" s="3" t="str">
        <f>VLOOKUP(B1409,Sheet4!A:N,14,FALSE)</f>
        <v>1210001,70|1210002,70|1210003,140</v>
      </c>
      <c r="Y1409" s="23">
        <v>1120001</v>
      </c>
      <c r="Z1409" s="23">
        <f t="shared" si="85"/>
        <v>337000</v>
      </c>
      <c r="AA1409" s="27" t="str">
        <f>IF($E1409=2,INDEX(Sheet2!Q:Q,MATCH($C1409,Sheet2!$A:$A,0)),IF(OR(N1409=3,N1409=8,N1409=13,,N1409=38),INDEX(Sheet2!$AC:$AC,MATCH($N1409,Sheet2!$AA:$AA,0))&amp;O1409,INDEX(Sheet2!$AC:$AC,MATCH($N1409,Sheet2!$AA:$AA,0))&amp;(O1409/10)&amp;"%"))</f>
        <v>觉醒后基础防御力增加130</v>
      </c>
    </row>
    <row r="1410" spans="1:27">
      <c r="A1410" s="23" t="s">
        <v>53</v>
      </c>
      <c r="B1410" s="23">
        <f t="shared" si="84"/>
        <v>4705</v>
      </c>
      <c r="C1410" s="3">
        <v>47</v>
      </c>
      <c r="D1410" s="3">
        <v>5</v>
      </c>
      <c r="E1410" s="3">
        <f t="shared" si="87"/>
        <v>1</v>
      </c>
      <c r="F1410" s="3">
        <f>IF(AND($D1410=1,$E1410=1),VLOOKUP($C1410,Sheet2!$A:$J,3,0),IF($E1410=2,INDEX(Sheet2!G:G,MATCH($C1410,Sheet2!$A:$A,0)),F1409))</f>
        <v>4701</v>
      </c>
      <c r="G1410" s="3">
        <f>IF(AND($D1410=1,$E1410=1),VLOOKUP($C1410,Sheet2!$A:$J,4,0),IF($E1410=2,INDEX(Sheet2!H:H,MATCH($C1410,Sheet2!$A:$A,0)),G1409))</f>
        <v>4702</v>
      </c>
      <c r="H1410" s="3">
        <f>IF(AND($D1410=1,$E1410=1),VLOOKUP($C1410,Sheet2!$A:$J,5,0),IF($E1410=2,INDEX(Sheet2!I:I,MATCH($C1410,Sheet2!$A:$A,0)),H1409))</f>
        <v>4703</v>
      </c>
      <c r="I1410" s="3">
        <f>IF(AND($D1410=1,$E1410=1),VLOOKUP($C1410,Sheet2!$A:$J,6,0),IF($E1410=2,INDEX(Sheet2!J:J,MATCH($C1410,Sheet2!$A:$A,0)),I1409))</f>
        <v>4704</v>
      </c>
      <c r="K1410" s="31">
        <v>0</v>
      </c>
      <c r="L1410" s="31">
        <v>0</v>
      </c>
      <c r="M1410" s="31">
        <v>0</v>
      </c>
      <c r="N1410" s="27">
        <f>VLOOKUP(B1410,Sheet5!$D:$G,3,0)</f>
        <v>3</v>
      </c>
      <c r="O1410" s="27">
        <f>VLOOKUP(B1410,Sheet5!$D:$G,4,0)</f>
        <v>1200</v>
      </c>
      <c r="P1410" s="27" t="s">
        <v>58</v>
      </c>
      <c r="Q1410" s="27">
        <f>IFERROR(VLOOKUP(R1410,Sheet2!V:X,3,FALSE),VLOOKUP(B1410,Sheet5!D:H,5,0))</f>
        <v>340020010</v>
      </c>
      <c r="R1410" s="27" t="str">
        <f>IF(E1410=2,INDEX(Sheet2!P:P,MATCH(C1410,Sheet2!A:A,0)),INDEX(Sheet2!AB:AB,MATCH(N1410,Sheet2!AA:AA,0)))</f>
        <v>生命强化</v>
      </c>
      <c r="S1410" s="27" t="str">
        <f>IF($E1410=2,INDEX(Sheet2!Q:Q,MATCH($C1410,Sheet2!$A:$A,0)),IF(OR(N1410=3,N1410=8,N1410=13,,N1410=38),INDEX(Sheet2!$AC:$AC,MATCH($N1410,Sheet2!$AA:$AA,0))&amp;O1410,INDEX(Sheet2!$AC:$AC,MATCH($N1410,Sheet2!$AA:$AA,0))&amp;(O1410/10)&amp;"%"))</f>
        <v>觉醒后基础生命上限增加1200</v>
      </c>
      <c r="T1410" s="3" t="str">
        <f>INDEX(Sheet6!G:G,MATCH(B1410,Sheet6!A:A,0))</f>
        <v>1210009,12</v>
      </c>
      <c r="U1410" s="3">
        <v>1120001</v>
      </c>
      <c r="V1410" s="3">
        <f>INDEX(Sheet6!H:H,MATCH(B1410,Sheet6!A:A,0))</f>
        <v>47100</v>
      </c>
      <c r="W1410" s="23">
        <v>0</v>
      </c>
      <c r="X1410" s="3" t="str">
        <f>VLOOKUP(B1410,Sheet4!A:N,14,FALSE)</f>
        <v>1210001,100|1210002,100|1210003,200</v>
      </c>
      <c r="Y1410" s="23">
        <v>1120001</v>
      </c>
      <c r="Z1410" s="23">
        <f t="shared" si="85"/>
        <v>471000</v>
      </c>
      <c r="AA1410" s="27" t="str">
        <f>IF($E1410=2,INDEX(Sheet2!Q:Q,MATCH($C1410,Sheet2!$A:$A,0)),IF(OR(N1410=3,N1410=8,N1410=13,,N1410=38),INDEX(Sheet2!$AC:$AC,MATCH($N1410,Sheet2!$AA:$AA,0))&amp;O1410,INDEX(Sheet2!$AC:$AC,MATCH($N1410,Sheet2!$AA:$AA,0))&amp;(O1410/10)&amp;"%"))</f>
        <v>觉醒后基础生命上限增加1200</v>
      </c>
    </row>
    <row r="1411" spans="1:27">
      <c r="A1411" s="23" t="s">
        <v>53</v>
      </c>
      <c r="B1411" s="23">
        <f t="shared" si="84"/>
        <v>4706</v>
      </c>
      <c r="C1411" s="3">
        <v>47</v>
      </c>
      <c r="D1411" s="3">
        <v>6</v>
      </c>
      <c r="E1411" s="3">
        <f t="shared" si="87"/>
        <v>1</v>
      </c>
      <c r="F1411" s="3">
        <f>IF(AND($D1411=1,$E1411=1),VLOOKUP($C1411,Sheet2!$A:$J,3,0),IF($E1411=2,INDEX(Sheet2!G:G,MATCH($C1411,Sheet2!$A:$A,0)),F1410))</f>
        <v>4701</v>
      </c>
      <c r="G1411" s="3">
        <f>IF(AND($D1411=1,$E1411=1),VLOOKUP($C1411,Sheet2!$A:$J,4,0),IF($E1411=2,INDEX(Sheet2!H:H,MATCH($C1411,Sheet2!$A:$A,0)),G1410))</f>
        <v>4702</v>
      </c>
      <c r="H1411" s="3">
        <f>IF(AND($D1411=1,$E1411=1),VLOOKUP($C1411,Sheet2!$A:$J,5,0),IF($E1411=2,INDEX(Sheet2!I:I,MATCH($C1411,Sheet2!$A:$A,0)),H1410))</f>
        <v>4703</v>
      </c>
      <c r="I1411" s="3">
        <f>IF(AND($D1411=1,$E1411=1),VLOOKUP($C1411,Sheet2!$A:$J,6,0),IF($E1411=2,INDEX(Sheet2!J:J,MATCH($C1411,Sheet2!$A:$A,0)),I1410))</f>
        <v>4704</v>
      </c>
      <c r="K1411" s="31">
        <v>0</v>
      </c>
      <c r="L1411" s="31">
        <v>0</v>
      </c>
      <c r="M1411" s="31">
        <v>0</v>
      </c>
      <c r="N1411" s="27">
        <f>VLOOKUP(B1411,Sheet5!$D:$G,3,0)</f>
        <v>8</v>
      </c>
      <c r="O1411" s="27">
        <f>VLOOKUP(B1411,Sheet5!$D:$G,4,0)</f>
        <v>200</v>
      </c>
      <c r="P1411" s="27" t="s">
        <v>59</v>
      </c>
      <c r="Q1411" s="27">
        <f>IFERROR(VLOOKUP(R1411,Sheet2!V:X,3,FALSE),VLOOKUP(B1411,Sheet5!D:H,5,0))</f>
        <v>340020007</v>
      </c>
      <c r="R1411" s="27" t="str">
        <f>IF(E1411=2,INDEX(Sheet2!P:P,MATCH(C1411,Sheet2!A:A,0)),INDEX(Sheet2!AB:AB,MATCH(N1411,Sheet2!AA:AA,0)))</f>
        <v>攻击强化</v>
      </c>
      <c r="S1411" s="27" t="str">
        <f>IF($E1411=2,INDEX(Sheet2!Q:Q,MATCH($C1411,Sheet2!$A:$A,0)),IF(OR(N1411=3,N1411=8,N1411=13,,N1411=38),INDEX(Sheet2!$AC:$AC,MATCH($N1411,Sheet2!$AA:$AA,0))&amp;O1411,INDEX(Sheet2!$AC:$AC,MATCH($N1411,Sheet2!$AA:$AA,0))&amp;(O1411/10)&amp;"%"))</f>
        <v>觉醒后基础攻击力增加200</v>
      </c>
      <c r="T1411" s="3" t="str">
        <f>INDEX(Sheet6!G:G,MATCH(B1411,Sheet6!A:A,0))</f>
        <v>1210009,16</v>
      </c>
      <c r="U1411" s="3">
        <v>1120001</v>
      </c>
      <c r="V1411" s="3">
        <f>INDEX(Sheet6!H:H,MATCH(B1411,Sheet6!A:A,0))</f>
        <v>64500</v>
      </c>
      <c r="W1411" s="23">
        <v>0</v>
      </c>
      <c r="X1411" s="3" t="str">
        <f>VLOOKUP(B1411,Sheet4!A:N,14,FALSE)</f>
        <v>1210001,135|1210002,135|1210003,270</v>
      </c>
      <c r="Y1411" s="23">
        <v>1120001</v>
      </c>
      <c r="Z1411" s="23">
        <f t="shared" si="85"/>
        <v>645000</v>
      </c>
      <c r="AA1411" s="27" t="str">
        <f>IF($E1411=2,INDEX(Sheet2!Q:Q,MATCH($C1411,Sheet2!$A:$A,0)),IF(OR(N1411=3,N1411=8,N1411=13,,N1411=38),INDEX(Sheet2!$AC:$AC,MATCH($N1411,Sheet2!$AA:$AA,0))&amp;O1411,INDEX(Sheet2!$AC:$AC,MATCH($N1411,Sheet2!$AA:$AA,0))&amp;(O1411/10)&amp;"%"))</f>
        <v>觉醒后基础攻击力增加200</v>
      </c>
    </row>
    <row r="1412" spans="1:27">
      <c r="A1412" s="23" t="s">
        <v>53</v>
      </c>
      <c r="B1412" s="23">
        <f t="shared" si="84"/>
        <v>4707</v>
      </c>
      <c r="C1412" s="3">
        <v>47</v>
      </c>
      <c r="D1412" s="3">
        <v>7</v>
      </c>
      <c r="E1412" s="3">
        <f t="shared" si="87"/>
        <v>2</v>
      </c>
      <c r="F1412" s="3">
        <f>IF(AND($D1412=1,$E1412=1),VLOOKUP($C1412,Sheet2!$A:$J,3,0),IF($E1412=2,INDEX(Sheet2!G:G,MATCH($C1412,Sheet2!$A:$A,0)),F1411))</f>
        <v>4701</v>
      </c>
      <c r="G1412" s="3">
        <f>IF(AND($D1412=1,$E1412=1),VLOOKUP($C1412,Sheet2!$A:$J,4,0),IF($E1412=2,INDEX(Sheet2!H:H,MATCH($C1412,Sheet2!$A:$A,0)),G1411))</f>
        <v>4702</v>
      </c>
      <c r="H1412" s="3">
        <f>IF(AND($D1412=1,$E1412=1),VLOOKUP($C1412,Sheet2!$A:$J,5,0),IF($E1412=2,INDEX(Sheet2!I:I,MATCH($C1412,Sheet2!$A:$A,0)),H1411))</f>
        <v>4703</v>
      </c>
      <c r="I1412" s="3">
        <f>IF(AND($D1412=1,$E1412=1),VLOOKUP($C1412,Sheet2!$A:$J,6,0),IF($E1412=2,INDEX(Sheet2!J:J,MATCH($C1412,Sheet2!$A:$A,0)),I1411))</f>
        <v>4705</v>
      </c>
      <c r="K1412" s="31">
        <v>0</v>
      </c>
      <c r="L1412" s="31">
        <v>0</v>
      </c>
      <c r="M1412" s="31">
        <v>0</v>
      </c>
      <c r="N1412" s="27">
        <f>VLOOKUP(B1412,Sheet5!$D:$G,3,0)</f>
        <v>0</v>
      </c>
      <c r="O1412" s="27">
        <f>VLOOKUP(B1412,Sheet5!$D:$G,4,0)</f>
        <v>0</v>
      </c>
      <c r="P1412" s="27" t="s">
        <v>60</v>
      </c>
      <c r="Q1412" s="27">
        <f>IFERROR(VLOOKUP(R1412,Sheet2!V:X,3,FALSE),VLOOKUP(B1412,Sheet5!D:H,5,0))</f>
        <v>311004704</v>
      </c>
      <c r="R1412" s="27" t="str">
        <f>IF(E1412=2,INDEX(Sheet2!P:P,MATCH(C1412,Sheet2!A:A,0)),INDEX(Sheet2!AB:AB,MATCH(N1412,Sheet2!AA:AA,0)))</f>
        <v>背心擒摔（觉醒）</v>
      </c>
      <c r="S1412" s="27" t="s">
        <v>2407</v>
      </c>
      <c r="T1412" s="3" t="str">
        <f>INDEX(Sheet6!G:G,MATCH(B1412,Sheet6!A:A,0))</f>
        <v>1210009,20</v>
      </c>
      <c r="U1412" s="3">
        <v>1120001</v>
      </c>
      <c r="V1412" s="3">
        <f>INDEX(Sheet6!H:H,MATCH(B1412,Sheet6!A:A,0))</f>
        <v>87000</v>
      </c>
      <c r="W1412" s="23">
        <v>0</v>
      </c>
      <c r="X1412" s="3" t="str">
        <f>VLOOKUP(B1412,Sheet4!A:N,14,FALSE)</f>
        <v>1210001,175|1210002,175|1210003,350</v>
      </c>
      <c r="Y1412" s="23">
        <v>1120001</v>
      </c>
      <c r="Z1412" s="23">
        <f t="shared" si="85"/>
        <v>870000</v>
      </c>
      <c r="AA1412" s="27" t="str">
        <f>IF($E1412=2,INDEX(Sheet2!Q:Q,MATCH($C1412,Sheet2!$A:$A,0)),IF(OR(N1412=3,N1412=8,N1412=13,,N1412=38),INDEX(Sheet2!$AC:$AC,MATCH($N1412,Sheet2!$AA:$AA,0))&amp;O1412,INDEX(Sheet2!$AC:$AC,MATCH($N1412,Sheet2!$AA:$AA,0))&amp;(O1412/10)&amp;"%"))</f>
        <v>对敌方单体目标造成攻击力&lt;color=#e56000&gt;200%&lt;/color&gt;的伤害，如当前自身生命超过目标，则将之击飞。</v>
      </c>
    </row>
    <row r="1413" spans="1:27">
      <c r="A1413" s="23" t="s">
        <v>53</v>
      </c>
      <c r="B1413" s="23">
        <f t="shared" ref="B1413:B1433" si="88">C1413*100+D1413</f>
        <v>4708</v>
      </c>
      <c r="C1413" s="3">
        <v>47</v>
      </c>
      <c r="D1413" s="3">
        <v>8</v>
      </c>
      <c r="E1413" s="3">
        <f t="shared" si="87"/>
        <v>1</v>
      </c>
      <c r="F1413" s="3">
        <f>IF(AND($D1413=1,$E1413=1),VLOOKUP($C1413,Sheet2!$A:$J,3,0),IF($E1413=2,INDEX(Sheet2!G:G,MATCH($C1413,Sheet2!$A:$A,0)),F1412))</f>
        <v>4701</v>
      </c>
      <c r="G1413" s="3">
        <f>IF(AND($D1413=1,$E1413=1),VLOOKUP($C1413,Sheet2!$A:$J,4,0),IF($E1413=2,INDEX(Sheet2!H:H,MATCH($C1413,Sheet2!$A:$A,0)),G1412))</f>
        <v>4702</v>
      </c>
      <c r="H1413" s="3">
        <f>IF(AND($D1413=1,$E1413=1),VLOOKUP($C1413,Sheet2!$A:$J,5,0),IF($E1413=2,INDEX(Sheet2!I:I,MATCH($C1413,Sheet2!$A:$A,0)),H1412))</f>
        <v>4703</v>
      </c>
      <c r="I1413" s="3">
        <f>IF(AND($D1413=1,$E1413=1),VLOOKUP($C1413,Sheet2!$A:$J,6,0),IF($E1413=2,INDEX(Sheet2!J:J,MATCH($C1413,Sheet2!$A:$A,0)),I1412))</f>
        <v>4705</v>
      </c>
      <c r="K1413" s="31">
        <v>0</v>
      </c>
      <c r="L1413" s="31">
        <v>0</v>
      </c>
      <c r="M1413" s="31">
        <v>0</v>
      </c>
      <c r="N1413" s="27">
        <f>VLOOKUP(B1413,Sheet5!$D:$G,3,0)</f>
        <v>8</v>
      </c>
      <c r="O1413" s="27">
        <f>VLOOKUP(B1413,Sheet5!$D:$G,4,0)</f>
        <v>100</v>
      </c>
      <c r="P1413" s="27" t="s">
        <v>54</v>
      </c>
      <c r="Q1413" s="27">
        <f>IFERROR(VLOOKUP(R1413,Sheet2!V:X,3,FALSE),VLOOKUP(B1413,Sheet5!D:H,5,0))</f>
        <v>340020006</v>
      </c>
      <c r="R1413" s="27" t="str">
        <f>IF($E1413=2,INDEX(Sheet2!P:P,MATCH($C1413,Sheet2!$A:$A,0)),INDEX(Sheet2!$AB:$AB,MATCH($N1413,Sheet2!$AA:$AA,0)))</f>
        <v>攻击强化</v>
      </c>
      <c r="S1413" s="27" t="str">
        <f>IF($E1413=2,INDEX(Sheet2!Q:Q,MATCH($C1413,Sheet2!$A:$A,0)),IF(OR(N1413=3,N1413=8,N1413=13,,N1413=38),INDEX(Sheet2!$AC:$AC,MATCH($N1413,Sheet2!$AA:$AA,0))&amp;O1413,INDEX(Sheet2!$AC:$AC,MATCH($N1413,Sheet2!$AA:$AA,0))&amp;(O1413/10)&amp;"%"))</f>
        <v>觉醒后基础攻击力增加100</v>
      </c>
      <c r="T1413" s="3" t="str">
        <f>INDEX(Sheet6!G:G,MATCH(B1413,Sheet6!A:A,0))</f>
        <v>1210009,6|1430001,1</v>
      </c>
      <c r="U1413" s="3">
        <v>1120001</v>
      </c>
      <c r="V1413" s="3">
        <f>INDEX(Sheet6!H:H,MATCH(B1413,Sheet6!A:A,0))</f>
        <v>19500</v>
      </c>
      <c r="W1413" s="23">
        <v>0</v>
      </c>
      <c r="X1413" s="3" t="s">
        <v>1323</v>
      </c>
      <c r="Y1413" s="23">
        <v>1120001</v>
      </c>
      <c r="Z1413" s="23">
        <v>130000</v>
      </c>
      <c r="AA1413" s="27" t="str">
        <f>IF($E1413=2,INDEX(Sheet2!Q:Q,MATCH($C1413,Sheet2!$A:$A,0)),IF(OR(N1413=3,N1413=8,N1413=13,,N1413=38),INDEX(Sheet2!$AC:$AC,MATCH($N1413,Sheet2!$AA:$AA,0))&amp;O1413,INDEX(Sheet2!$AC:$AC,MATCH($N1413,Sheet2!$AA:$AA,0))&amp;(O1413/10)&amp;"%"))</f>
        <v>觉醒后基础攻击力增加100</v>
      </c>
    </row>
    <row r="1414" spans="1:27">
      <c r="A1414" s="23" t="s">
        <v>53</v>
      </c>
      <c r="B1414" s="23">
        <f t="shared" si="88"/>
        <v>4709</v>
      </c>
      <c r="C1414" s="3">
        <v>47</v>
      </c>
      <c r="D1414" s="3">
        <v>9</v>
      </c>
      <c r="E1414" s="3">
        <f t="shared" si="87"/>
        <v>1</v>
      </c>
      <c r="F1414" s="3">
        <f>IF(AND($D1414=1,$E1414=1),VLOOKUP($C1414,Sheet2!$A:$J,3,0),IF($E1414=2,INDEX(Sheet2!G:G,MATCH($C1414,Sheet2!$A:$A,0)),F1413))</f>
        <v>4701</v>
      </c>
      <c r="G1414" s="3">
        <f>IF(AND($D1414=1,$E1414=1),VLOOKUP($C1414,Sheet2!$A:$J,4,0),IF($E1414=2,INDEX(Sheet2!H:H,MATCH($C1414,Sheet2!$A:$A,0)),G1413))</f>
        <v>4702</v>
      </c>
      <c r="H1414" s="3">
        <f>IF(AND($D1414=1,$E1414=1),VLOOKUP($C1414,Sheet2!$A:$J,5,0),IF($E1414=2,INDEX(Sheet2!I:I,MATCH($C1414,Sheet2!$A:$A,0)),H1413))</f>
        <v>4703</v>
      </c>
      <c r="I1414" s="3">
        <f>IF(AND($D1414=1,$E1414=1),VLOOKUP($C1414,Sheet2!$A:$J,6,0),IF($E1414=2,INDEX(Sheet2!J:J,MATCH($C1414,Sheet2!$A:$A,0)),I1413))</f>
        <v>4705</v>
      </c>
      <c r="K1414" s="31">
        <v>0</v>
      </c>
      <c r="L1414" s="31">
        <v>0</v>
      </c>
      <c r="M1414" s="31">
        <v>0</v>
      </c>
      <c r="N1414" s="27">
        <f>VLOOKUP(B1414,Sheet5!$D:$G,3,0)</f>
        <v>3</v>
      </c>
      <c r="O1414" s="27">
        <f>VLOOKUP(B1414,Sheet5!$D:$G,4,0)</f>
        <v>600</v>
      </c>
      <c r="P1414" s="27" t="s">
        <v>55</v>
      </c>
      <c r="Q1414" s="27">
        <f>IFERROR(VLOOKUP(R1414,Sheet2!V:X,3,FALSE),VLOOKUP(B1414,Sheet5!D:H,5,0))</f>
        <v>340020009</v>
      </c>
      <c r="R1414" s="27" t="str">
        <f>IF(E1414=2,INDEX(Sheet2!P:P,MATCH(C1414,Sheet2!A:A,0)),INDEX(Sheet2!AB:AB,MATCH(N1414,Sheet2!AA:AA,0)))</f>
        <v>生命强化</v>
      </c>
      <c r="S1414" s="27" t="str">
        <f>IF($E1414=2,INDEX(Sheet2!Q:Q,MATCH($C1414,Sheet2!$A:$A,0)),IF(OR(N1414=3,N1414=8,N1414=13,,N1414=38),INDEX(Sheet2!$AC:$AC,MATCH($N1414,Sheet2!$AA:$AA,0))&amp;O1414,INDEX(Sheet2!$AC:$AC,MATCH($N1414,Sheet2!$AA:$AA,0))&amp;(O1414/10)&amp;"%"))</f>
        <v>觉醒后基础生命上限增加600</v>
      </c>
      <c r="T1414" s="3" t="str">
        <f>INDEX(Sheet6!G:G,MATCH(B1414,Sheet6!A:A,0))</f>
        <v>1210009,9|1430001,2</v>
      </c>
      <c r="U1414" s="3">
        <v>1120001</v>
      </c>
      <c r="V1414" s="3">
        <f>INDEX(Sheet6!H:H,MATCH(B1414,Sheet6!A:A,0))</f>
        <v>22500</v>
      </c>
      <c r="W1414" s="23">
        <v>0</v>
      </c>
      <c r="X1414" s="3" t="s">
        <v>1324</v>
      </c>
      <c r="Y1414" s="23">
        <v>1120001</v>
      </c>
      <c r="Z1414" s="23">
        <v>150000</v>
      </c>
      <c r="AA1414" s="27" t="str">
        <f>IF($E1414=2,INDEX(Sheet2!Q:Q,MATCH($C1414,Sheet2!$A:$A,0)),IF(OR(N1414=3,N1414=8,N1414=13,,N1414=38),INDEX(Sheet2!$AC:$AC,MATCH($N1414,Sheet2!$AA:$AA,0))&amp;O1414,INDEX(Sheet2!$AC:$AC,MATCH($N1414,Sheet2!$AA:$AA,0))&amp;(O1414/10)&amp;"%"))</f>
        <v>觉醒后基础生命上限增加600</v>
      </c>
    </row>
    <row r="1415" spans="1:27">
      <c r="A1415" s="23" t="s">
        <v>53</v>
      </c>
      <c r="B1415" s="23">
        <f t="shared" si="88"/>
        <v>4710</v>
      </c>
      <c r="C1415" s="3">
        <v>47</v>
      </c>
      <c r="D1415" s="3">
        <v>10</v>
      </c>
      <c r="E1415" s="3">
        <f t="shared" si="87"/>
        <v>1</v>
      </c>
      <c r="F1415" s="3">
        <f>IF(AND($D1415=1,$E1415=1),VLOOKUP($C1415,Sheet2!$A:$J,3,0),IF($E1415=2,INDEX(Sheet2!G:G,MATCH($C1415,Sheet2!$A:$A,0)),F1414))</f>
        <v>4701</v>
      </c>
      <c r="G1415" s="3">
        <f>IF(AND($D1415=1,$E1415=1),VLOOKUP($C1415,Sheet2!$A:$J,4,0),IF($E1415=2,INDEX(Sheet2!H:H,MATCH($C1415,Sheet2!$A:$A,0)),G1414))</f>
        <v>4702</v>
      </c>
      <c r="H1415" s="3">
        <f>IF(AND($D1415=1,$E1415=1),VLOOKUP($C1415,Sheet2!$A:$J,5,0),IF($E1415=2,INDEX(Sheet2!I:I,MATCH($C1415,Sheet2!$A:$A,0)),H1414))</f>
        <v>4703</v>
      </c>
      <c r="I1415" s="3">
        <f>IF(AND($D1415=1,$E1415=1),VLOOKUP($C1415,Sheet2!$A:$J,6,0),IF($E1415=2,INDEX(Sheet2!J:J,MATCH($C1415,Sheet2!$A:$A,0)),I1414))</f>
        <v>4705</v>
      </c>
      <c r="K1415" s="31">
        <v>0</v>
      </c>
      <c r="L1415" s="31">
        <v>0</v>
      </c>
      <c r="M1415" s="31">
        <v>0</v>
      </c>
      <c r="N1415" s="27">
        <f>VLOOKUP(B1415,Sheet5!$D:$G,3,0)</f>
        <v>33</v>
      </c>
      <c r="O1415" s="27">
        <f>VLOOKUP(B1415,Sheet5!$D:$G,4,0)</f>
        <v>50</v>
      </c>
      <c r="P1415" s="27" t="s">
        <v>56</v>
      </c>
      <c r="Q1415" s="27">
        <f>IFERROR(VLOOKUP(R1415,Sheet2!V:X,3,FALSE),VLOOKUP(B1415,Sheet5!D:H,5,0))</f>
        <v>340020003</v>
      </c>
      <c r="R1415" s="27" t="str">
        <f>IF(E1415=2,INDEX(Sheet2!P:P,MATCH(C1415,Sheet2!A:A,0)),INDEX(Sheet2!AB:AB,MATCH(N1415,Sheet2!AA:AA,0)))</f>
        <v>抵抗强化</v>
      </c>
      <c r="S1415" s="27" t="str">
        <f>IF($E1415=2,INDEX(Sheet2!Q:Q,MATCH($C1415,Sheet2!$A:$A,0)),IF(OR(N1415=3,N1415=8,N1415=13,,N1415=38),INDEX(Sheet2!$AC:$AC,MATCH($N1415,Sheet2!$AA:$AA,0))&amp;O1415,INDEX(Sheet2!$AC:$AC,MATCH($N1415,Sheet2!$AA:$AA,0))&amp;(O1415/10)&amp;"%"))</f>
        <v>觉醒后基础效果抵抗增加5%</v>
      </c>
      <c r="T1415" s="3" t="str">
        <f>INDEX(Sheet6!G:G,MATCH(B1415,Sheet6!A:A,0))</f>
        <v>1210009,12|1430001,3</v>
      </c>
      <c r="U1415" s="3">
        <v>1120001</v>
      </c>
      <c r="V1415" s="3">
        <f>INDEX(Sheet6!H:H,MATCH(B1415,Sheet6!A:A,0))</f>
        <v>33750</v>
      </c>
      <c r="W1415" s="23">
        <v>0</v>
      </c>
      <c r="X1415" s="3" t="s">
        <v>1325</v>
      </c>
      <c r="Y1415" s="23">
        <v>1120001</v>
      </c>
      <c r="Z1415" s="23">
        <v>225000</v>
      </c>
      <c r="AA1415" s="27" t="str">
        <f>IF($E1415=2,INDEX(Sheet2!Q:Q,MATCH($C1415,Sheet2!$A:$A,0)),IF(OR(N1415=3,N1415=8,N1415=13,,N1415=38),INDEX(Sheet2!$AC:$AC,MATCH($N1415,Sheet2!$AA:$AA,0))&amp;O1415,INDEX(Sheet2!$AC:$AC,MATCH($N1415,Sheet2!$AA:$AA,0))&amp;(O1415/10)&amp;"%"))</f>
        <v>觉醒后基础效果抵抗增加5%</v>
      </c>
    </row>
    <row r="1416" spans="1:27">
      <c r="A1416" s="23" t="s">
        <v>53</v>
      </c>
      <c r="B1416" s="23">
        <f t="shared" si="88"/>
        <v>4711</v>
      </c>
      <c r="C1416" s="3">
        <v>47</v>
      </c>
      <c r="D1416" s="3">
        <v>11</v>
      </c>
      <c r="E1416" s="3">
        <f t="shared" si="87"/>
        <v>1</v>
      </c>
      <c r="F1416" s="3">
        <f>IF(AND($D1416=1,$E1416=1),VLOOKUP($C1416,Sheet2!$A:$J,3,0),IF($E1416=2,INDEX(Sheet2!G:G,MATCH($C1416,Sheet2!$A:$A,0)),F1415))</f>
        <v>4701</v>
      </c>
      <c r="G1416" s="3">
        <f>IF(AND($D1416=1,$E1416=1),VLOOKUP($C1416,Sheet2!$A:$J,4,0),IF($E1416=2,INDEX(Sheet2!H:H,MATCH($C1416,Sheet2!$A:$A,0)),G1415))</f>
        <v>4702</v>
      </c>
      <c r="H1416" s="3">
        <f>IF(AND($D1416=1,$E1416=1),VLOOKUP($C1416,Sheet2!$A:$J,5,0),IF($E1416=2,INDEX(Sheet2!I:I,MATCH($C1416,Sheet2!$A:$A,0)),H1415))</f>
        <v>4703</v>
      </c>
      <c r="I1416" s="3">
        <f>IF(AND($D1416=1,$E1416=1),VLOOKUP($C1416,Sheet2!$A:$J,6,0),IF($E1416=2,INDEX(Sheet2!J:J,MATCH($C1416,Sheet2!$A:$A,0)),I1415))</f>
        <v>4705</v>
      </c>
      <c r="K1416" s="31">
        <v>0</v>
      </c>
      <c r="L1416" s="31">
        <v>0</v>
      </c>
      <c r="M1416" s="31">
        <v>0</v>
      </c>
      <c r="N1416" s="27">
        <f>VLOOKUP(B1416,Sheet5!$D:$G,3,0)</f>
        <v>13</v>
      </c>
      <c r="O1416" s="27">
        <f>VLOOKUP(B1416,Sheet5!$D:$G,4,0)</f>
        <v>130</v>
      </c>
      <c r="P1416" s="27" t="s">
        <v>57</v>
      </c>
      <c r="Q1416" s="27">
        <f>IFERROR(VLOOKUP(R1416,Sheet2!V:X,3,FALSE),VLOOKUP(B1416,Sheet5!D:H,5,0))</f>
        <v>340020004</v>
      </c>
      <c r="R1416" s="27" t="str">
        <f>IF(E1416=2,INDEX(Sheet2!P:P,MATCH(C1416,Sheet2!A:A,0)),INDEX(Sheet2!AB:AB,MATCH(N1416,Sheet2!AA:AA,0)))</f>
        <v>防御强化</v>
      </c>
      <c r="S1416" s="27" t="str">
        <f>IF($E1416=2,INDEX(Sheet2!Q:Q,MATCH($C1416,Sheet2!$A:$A,0)),IF(OR(N1416=3,N1416=8,N1416=13,,N1416=38),INDEX(Sheet2!$AC:$AC,MATCH($N1416,Sheet2!$AA:$AA,0))&amp;O1416,INDEX(Sheet2!$AC:$AC,MATCH($N1416,Sheet2!$AA:$AA,0))&amp;(O1416/10)&amp;"%"))</f>
        <v>觉醒后基础防御力增加130</v>
      </c>
      <c r="T1416" s="3" t="str">
        <f>INDEX(Sheet6!G:G,MATCH(B1416,Sheet6!A:A,0))</f>
        <v>1210009,15|1430001,4</v>
      </c>
      <c r="U1416" s="3">
        <v>1120001</v>
      </c>
      <c r="V1416" s="3">
        <f>INDEX(Sheet6!H:H,MATCH(B1416,Sheet6!A:A,0))</f>
        <v>50550</v>
      </c>
      <c r="W1416" s="23">
        <v>0</v>
      </c>
      <c r="X1416" s="3" t="s">
        <v>1326</v>
      </c>
      <c r="Y1416" s="23">
        <v>1120001</v>
      </c>
      <c r="Z1416" s="23">
        <v>337000</v>
      </c>
      <c r="AA1416" s="27" t="str">
        <f>IF($E1416=2,INDEX(Sheet2!Q:Q,MATCH($C1416,Sheet2!$A:$A,0)),IF(OR(N1416=3,N1416=8,N1416=13,,N1416=38),INDEX(Sheet2!$AC:$AC,MATCH($N1416,Sheet2!$AA:$AA,0))&amp;O1416,INDEX(Sheet2!$AC:$AC,MATCH($N1416,Sheet2!$AA:$AA,0))&amp;(O1416/10)&amp;"%"))</f>
        <v>觉醒后基础防御力增加130</v>
      </c>
    </row>
    <row r="1417" spans="1:27">
      <c r="A1417" s="23" t="s">
        <v>53</v>
      </c>
      <c r="B1417" s="23">
        <f t="shared" si="88"/>
        <v>4712</v>
      </c>
      <c r="C1417" s="3">
        <v>47</v>
      </c>
      <c r="D1417" s="3">
        <v>12</v>
      </c>
      <c r="E1417" s="3">
        <f t="shared" si="87"/>
        <v>1</v>
      </c>
      <c r="F1417" s="3">
        <f>IF(AND($D1417=1,$E1417=1),VLOOKUP($C1417,Sheet2!$A:$J,3,0),IF($E1417=2,INDEX(Sheet2!G:G,MATCH($C1417,Sheet2!$A:$A,0)),F1416))</f>
        <v>4701</v>
      </c>
      <c r="G1417" s="3">
        <f>IF(AND($D1417=1,$E1417=1),VLOOKUP($C1417,Sheet2!$A:$J,4,0),IF($E1417=2,INDEX(Sheet2!H:H,MATCH($C1417,Sheet2!$A:$A,0)),G1416))</f>
        <v>4702</v>
      </c>
      <c r="H1417" s="3">
        <f>IF(AND($D1417=1,$E1417=1),VLOOKUP($C1417,Sheet2!$A:$J,5,0),IF($E1417=2,INDEX(Sheet2!I:I,MATCH($C1417,Sheet2!$A:$A,0)),H1416))</f>
        <v>4703</v>
      </c>
      <c r="I1417" s="3">
        <f>IF(AND($D1417=1,$E1417=1),VLOOKUP($C1417,Sheet2!$A:$J,6,0),IF($E1417=2,INDEX(Sheet2!J:J,MATCH($C1417,Sheet2!$A:$A,0)),I1416))</f>
        <v>4705</v>
      </c>
      <c r="K1417" s="31">
        <v>0</v>
      </c>
      <c r="L1417" s="31">
        <v>0</v>
      </c>
      <c r="M1417" s="31">
        <v>0</v>
      </c>
      <c r="N1417" s="27">
        <f>VLOOKUP(B1417,Sheet5!$D:$G,3,0)</f>
        <v>3</v>
      </c>
      <c r="O1417" s="27">
        <f>VLOOKUP(B1417,Sheet5!$D:$G,4,0)</f>
        <v>1200</v>
      </c>
      <c r="P1417" s="27" t="s">
        <v>58</v>
      </c>
      <c r="Q1417" s="27">
        <f>IFERROR(VLOOKUP(R1417,Sheet2!V:X,3,FALSE),VLOOKUP(B1417,Sheet5!D:H,5,0))</f>
        <v>340020010</v>
      </c>
      <c r="R1417" s="27" t="str">
        <f>IF(E1417=2,INDEX(Sheet2!P:P,MATCH(C1417,Sheet2!A:A,0)),INDEX(Sheet2!AB:AB,MATCH(N1417,Sheet2!AA:AA,0)))</f>
        <v>生命强化</v>
      </c>
      <c r="S1417" s="27" t="str">
        <f>IF($E1417=2,INDEX(Sheet2!Q:Q,MATCH($C1417,Sheet2!$A:$A,0)),IF(OR(N1417=3,N1417=8,N1417=13,,N1417=38),INDEX(Sheet2!$AC:$AC,MATCH($N1417,Sheet2!$AA:$AA,0))&amp;O1417,INDEX(Sheet2!$AC:$AC,MATCH($N1417,Sheet2!$AA:$AA,0))&amp;(O1417/10)&amp;"%"))</f>
        <v>觉醒后基础生命上限增加1200</v>
      </c>
      <c r="T1417" s="3" t="str">
        <f>INDEX(Sheet6!G:G,MATCH(B1417,Sheet6!A:A,0))</f>
        <v>1210009,18|1430001,5</v>
      </c>
      <c r="U1417" s="3">
        <v>1120001</v>
      </c>
      <c r="V1417" s="3">
        <f>INDEX(Sheet6!H:H,MATCH(B1417,Sheet6!A:A,0))</f>
        <v>70650</v>
      </c>
      <c r="W1417" s="23">
        <v>0</v>
      </c>
      <c r="X1417" s="3" t="s">
        <v>1327</v>
      </c>
      <c r="Y1417" s="23">
        <v>1120001</v>
      </c>
      <c r="Z1417" s="23">
        <v>471000</v>
      </c>
      <c r="AA1417" s="27" t="str">
        <f>IF($E1417=2,INDEX(Sheet2!Q:Q,MATCH($C1417,Sheet2!$A:$A,0)),IF(OR(N1417=3,N1417=8,N1417=13,,N1417=38),INDEX(Sheet2!$AC:$AC,MATCH($N1417,Sheet2!$AA:$AA,0))&amp;O1417,INDEX(Sheet2!$AC:$AC,MATCH($N1417,Sheet2!$AA:$AA,0))&amp;(O1417/10)&amp;"%"))</f>
        <v>觉醒后基础生命上限增加1200</v>
      </c>
    </row>
    <row r="1418" spans="1:27">
      <c r="A1418" s="23" t="s">
        <v>53</v>
      </c>
      <c r="B1418" s="23">
        <f t="shared" si="88"/>
        <v>4713</v>
      </c>
      <c r="C1418" s="3">
        <v>47</v>
      </c>
      <c r="D1418" s="3">
        <v>13</v>
      </c>
      <c r="E1418" s="3">
        <f t="shared" si="87"/>
        <v>1</v>
      </c>
      <c r="F1418" s="3">
        <f>IF(AND($D1418=1,$E1418=1),VLOOKUP($C1418,Sheet2!$A:$J,3,0),IF($E1418=2,INDEX(Sheet2!G:G,MATCH($C1418,Sheet2!$A:$A,0)),F1417))</f>
        <v>4701</v>
      </c>
      <c r="G1418" s="3">
        <f>IF(AND($D1418=1,$E1418=1),VLOOKUP($C1418,Sheet2!$A:$J,4,0),IF($E1418=2,INDEX(Sheet2!H:H,MATCH($C1418,Sheet2!$A:$A,0)),G1417))</f>
        <v>4702</v>
      </c>
      <c r="H1418" s="3">
        <f>IF(AND($D1418=1,$E1418=1),VLOOKUP($C1418,Sheet2!$A:$J,5,0),IF($E1418=2,INDEX(Sheet2!I:I,MATCH($C1418,Sheet2!$A:$A,0)),H1417))</f>
        <v>4703</v>
      </c>
      <c r="I1418" s="3">
        <f>IF(AND($D1418=1,$E1418=1),VLOOKUP($C1418,Sheet2!$A:$J,6,0),IF($E1418=2,INDEX(Sheet2!J:J,MATCH($C1418,Sheet2!$A:$A,0)),I1417))</f>
        <v>4705</v>
      </c>
      <c r="K1418" s="31">
        <v>0</v>
      </c>
      <c r="L1418" s="31">
        <v>0</v>
      </c>
      <c r="M1418" s="31">
        <v>0</v>
      </c>
      <c r="N1418" s="27">
        <f>VLOOKUP(B1418,Sheet5!$D:$G,3,0)</f>
        <v>8</v>
      </c>
      <c r="O1418" s="27">
        <f>VLOOKUP(B1418,Sheet5!$D:$G,4,0)</f>
        <v>200</v>
      </c>
      <c r="P1418" s="27" t="s">
        <v>59</v>
      </c>
      <c r="Q1418" s="27">
        <f>IFERROR(VLOOKUP(R1418,Sheet2!V:X,3,FALSE),VLOOKUP(B1418,Sheet5!D:H,5,0))</f>
        <v>340020007</v>
      </c>
      <c r="R1418" s="27" t="str">
        <f>IF(E1418=2,INDEX(Sheet2!P:P,MATCH(C1418,Sheet2!A:A,0)),INDEX(Sheet2!AB:AB,MATCH(N1418,Sheet2!AA:AA,0)))</f>
        <v>攻击强化</v>
      </c>
      <c r="S1418" s="27" t="str">
        <f>IF($E1418=2,INDEX(Sheet2!Q:Q,MATCH($C1418,Sheet2!$A:$A,0)),IF(OR(N1418=3,N1418=8,N1418=13,,N1418=38),INDEX(Sheet2!$AC:$AC,MATCH($N1418,Sheet2!$AA:$AA,0))&amp;O1418,INDEX(Sheet2!$AC:$AC,MATCH($N1418,Sheet2!$AA:$AA,0))&amp;(O1418/10)&amp;"%"))</f>
        <v>觉醒后基础攻击力增加200</v>
      </c>
      <c r="T1418" s="3" t="str">
        <f>INDEX(Sheet6!G:G,MATCH(B1418,Sheet6!A:A,0))</f>
        <v>1210009,24|1430001,6</v>
      </c>
      <c r="U1418" s="3">
        <v>1120001</v>
      </c>
      <c r="V1418" s="3">
        <f>INDEX(Sheet6!H:H,MATCH(B1418,Sheet6!A:A,0))</f>
        <v>96750</v>
      </c>
      <c r="W1418" s="23">
        <v>0</v>
      </c>
      <c r="X1418" s="3" t="s">
        <v>1328</v>
      </c>
      <c r="Y1418" s="23">
        <v>1120001</v>
      </c>
      <c r="Z1418" s="23">
        <v>645000</v>
      </c>
      <c r="AA1418" s="27" t="str">
        <f>IF($E1418=2,INDEX(Sheet2!Q:Q,MATCH($C1418,Sheet2!$A:$A,0)),IF(OR(N1418=3,N1418=8,N1418=13,,N1418=38),INDEX(Sheet2!$AC:$AC,MATCH($N1418,Sheet2!$AA:$AA,0))&amp;O1418,INDEX(Sheet2!$AC:$AC,MATCH($N1418,Sheet2!$AA:$AA,0))&amp;(O1418/10)&amp;"%"))</f>
        <v>觉醒后基础攻击力增加200</v>
      </c>
    </row>
    <row r="1419" spans="1:27">
      <c r="A1419" s="23" t="s">
        <v>53</v>
      </c>
      <c r="B1419" s="23">
        <f t="shared" si="88"/>
        <v>4714</v>
      </c>
      <c r="C1419" s="3">
        <v>47</v>
      </c>
      <c r="D1419" s="3">
        <v>14</v>
      </c>
      <c r="E1419" s="3">
        <f t="shared" si="87"/>
        <v>2</v>
      </c>
      <c r="F1419" s="3">
        <f>IF(AND($D1419=1,$E1419=1),VLOOKUP($C1419,Sheet2!$A:$J,3,0),IF($E1419=2,INDEX(Sheet2!G:G,MATCH($C1419,Sheet2!$A:$A,0)+1),F1418))</f>
        <v>4701</v>
      </c>
      <c r="G1419" s="3">
        <f>IF(AND($D1419=1,$E1419=1),VLOOKUP($C1419,Sheet2!$A:$J,4,0),IF($E1419=2,INDEX(Sheet2!H:H,MATCH($C1419,Sheet2!$A:$A,0)+1),G1418))</f>
        <v>4702</v>
      </c>
      <c r="H1419" s="3">
        <f>IF(AND($D1419=1,$E1419=1),VLOOKUP($C1419,Sheet2!$A:$J,5,0),IF($E1419=2,INDEX(Sheet2!I:I,MATCH($C1419,Sheet2!$A:$A,0)+1),H1418))</f>
        <v>4706</v>
      </c>
      <c r="I1419" s="3">
        <f>IF(AND($D1419=1,$E1419=1),VLOOKUP($C1419,Sheet2!$A:$J,6,0),IF($E1419=2,INDEX(Sheet2!J:J,MATCH($C1419,Sheet2!$A:$A,0)+1),I1418))</f>
        <v>4705</v>
      </c>
      <c r="K1419" s="31">
        <v>0</v>
      </c>
      <c r="L1419" s="31">
        <v>0</v>
      </c>
      <c r="M1419" s="31">
        <v>0</v>
      </c>
      <c r="N1419" s="27">
        <f>VLOOKUP(B1419,Sheet5!$D:$G,3,0)</f>
        <v>0</v>
      </c>
      <c r="O1419" s="27">
        <f>VLOOKUP(B1419,Sheet5!$D:$G,4,0)</f>
        <v>0</v>
      </c>
      <c r="P1419" s="27" t="s">
        <v>60</v>
      </c>
      <c r="Q1419" s="27">
        <f>IFERROR(VLOOKUP(R1419,Sheet2!V:X,3,FALSE),VLOOKUP(B1419,Sheet5!D:H,5,0))</f>
        <v>311004703</v>
      </c>
      <c r="R1419" s="27" t="str">
        <f>IF(E1419=2,INDEX(Sheet2!P:P,MATCH(C1419,Sheet2!A:A,0)+1),INDEX(Sheet2!AB:AB,MATCH(N1419,Sheet2!AA:AA,0)))</f>
        <v>背心重击</v>
      </c>
      <c r="S1419" s="27" t="s">
        <v>2408</v>
      </c>
      <c r="T1419" s="3" t="str">
        <f>INDEX(Sheet6!G:G,MATCH(B1419,Sheet6!A:A,0))</f>
        <v>1431047,1</v>
      </c>
      <c r="U1419" s="3">
        <v>1120001</v>
      </c>
      <c r="V1419" s="3">
        <f>INDEX(Sheet6!H:H,MATCH(B1419,Sheet6!A:A,0))</f>
        <v>130500</v>
      </c>
      <c r="W1419" s="23">
        <v>0</v>
      </c>
      <c r="X1419" s="3" t="s">
        <v>1329</v>
      </c>
      <c r="Y1419" s="23">
        <v>1120001</v>
      </c>
      <c r="Z1419" s="23">
        <v>870000</v>
      </c>
      <c r="AA1419" s="27" t="str">
        <f>IF($E1419=2,INDEX(Sheet2!Q:Q,MATCH($C1419,Sheet2!$A:$A,0)+1),IF(OR(N1419=3,N1419=8,N1419=13,,N1419=38),INDEX(Sheet2!$AC:$AC,MATCH($N1419,Sheet2!$AA:$AA,0))&amp;O1419,INDEX(Sheet2!$AC:$AC,MATCH($N1419,Sheet2!$AA:$AA,0))&amp;(O1419/10)&amp;"%"))</f>
        <v>对全体敌人造成攻击力&lt;color=#e56000&gt;155%&lt;/color&gt;的伤害。</v>
      </c>
    </row>
    <row r="1420" spans="1:27">
      <c r="A1420" s="23" t="s">
        <v>53</v>
      </c>
      <c r="B1420" s="23">
        <f t="shared" si="88"/>
        <v>4715</v>
      </c>
      <c r="C1420" s="3">
        <v>47</v>
      </c>
      <c r="D1420" s="3">
        <v>15</v>
      </c>
      <c r="E1420" s="3">
        <f t="shared" si="87"/>
        <v>1</v>
      </c>
      <c r="F1420" s="3">
        <f>IF(AND($D1420=1,$E1420=1),VLOOKUP($C1420,Sheet2!$A:$J,3,0),IF($E1420=2,INDEX(Sheet2!G:G,MATCH($C1420,Sheet2!$A:$A,0)+1),F1419))</f>
        <v>4701</v>
      </c>
      <c r="G1420" s="3">
        <f>IF(AND($D1420=1,$E1420=1),VLOOKUP($C1420,Sheet2!$A:$J,4,0),IF($E1420=2,INDEX(Sheet2!H:H,MATCH($C1420,Sheet2!$A:$A,0)+1),G1419))</f>
        <v>4702</v>
      </c>
      <c r="H1420" s="3">
        <f>IF(AND($D1420=1,$E1420=1),VLOOKUP($C1420,Sheet2!$A:$J,5,0),IF($E1420=2,INDEX(Sheet2!I:I,MATCH($C1420,Sheet2!$A:$A,0)+1),H1419))</f>
        <v>4706</v>
      </c>
      <c r="I1420" s="3">
        <f>IF(AND($D1420=1,$E1420=1),VLOOKUP($C1420,Sheet2!$A:$J,6,0),IF($E1420=2,INDEX(Sheet2!J:J,MATCH($C1420,Sheet2!$A:$A,0)+1),I1419))</f>
        <v>4705</v>
      </c>
      <c r="K1420" s="31">
        <v>0</v>
      </c>
      <c r="L1420" s="31">
        <v>0</v>
      </c>
      <c r="M1420" s="31">
        <v>0</v>
      </c>
      <c r="N1420" s="27">
        <f>VLOOKUP(B1420,Sheet5!$D:$G,3,0)</f>
        <v>8</v>
      </c>
      <c r="O1420" s="27">
        <f>VLOOKUP(B1420,Sheet5!$D:$G,4,0)</f>
        <v>100</v>
      </c>
      <c r="P1420" s="27" t="s">
        <v>54</v>
      </c>
      <c r="Q1420" s="27">
        <f>IFERROR(VLOOKUP(R1420,Sheet2!V:X,3,FALSE),VLOOKUP(B1420,Sheet5!D:H,5,0))</f>
        <v>340020006</v>
      </c>
      <c r="R1420" s="27" t="str">
        <f>IF($E1420=2,INDEX(Sheet2!P:P,MATCH($C1420,Sheet2!$A:$A,0)),INDEX(Sheet2!$AB:$AB,MATCH($N1420,Sheet2!$AA:$AA,0)))</f>
        <v>攻击强化</v>
      </c>
      <c r="S1420" s="27" t="str">
        <f>IF($E1420=2,INDEX(Sheet2!Q:Q,MATCH($C1420,Sheet2!$A:$A,0)),IF(OR(N1420=3,N1420=8,N1420=13,,N1420=38),INDEX(Sheet2!$AC:$AC,MATCH($N1420,Sheet2!$AA:$AA,0))&amp;O1420,INDEX(Sheet2!$AC:$AC,MATCH($N1420,Sheet2!$AA:$AA,0))&amp;(O1420/10)&amp;"%"))</f>
        <v>觉醒后基础攻击力增加100</v>
      </c>
      <c r="T1420" s="3" t="str">
        <f>INDEX(Sheet6!G:G,MATCH(B1420,Sheet6!A:A,0))</f>
        <v>1210009,8|1430001,3</v>
      </c>
      <c r="U1420" s="3">
        <v>1120001</v>
      </c>
      <c r="V1420" s="3">
        <f>INDEX(Sheet6!H:H,MATCH(B1420,Sheet6!A:A,0))</f>
        <v>26000</v>
      </c>
      <c r="W1420" s="23">
        <v>0</v>
      </c>
      <c r="X1420" s="3" t="s">
        <v>1323</v>
      </c>
      <c r="Y1420" s="23">
        <v>1120001</v>
      </c>
      <c r="Z1420" s="23">
        <v>130000</v>
      </c>
      <c r="AA1420" s="27" t="str">
        <f>IF($E1420=2,INDEX(Sheet2!Q:Q,MATCH($C1420,Sheet2!$A:$A,0)),IF(OR(N1420=3,N1420=8,N1420=13,,N1420=38),INDEX(Sheet2!$AC:$AC,MATCH($N1420,Sheet2!$AA:$AA,0))&amp;O1420,INDEX(Sheet2!$AC:$AC,MATCH($N1420,Sheet2!$AA:$AA,0))&amp;(O1420/10)&amp;"%"))</f>
        <v>觉醒后基础攻击力增加100</v>
      </c>
    </row>
    <row r="1421" spans="1:27">
      <c r="A1421" s="23" t="s">
        <v>53</v>
      </c>
      <c r="B1421" s="23">
        <f t="shared" si="88"/>
        <v>4716</v>
      </c>
      <c r="C1421" s="3">
        <v>47</v>
      </c>
      <c r="D1421" s="3">
        <v>16</v>
      </c>
      <c r="E1421" s="3">
        <f t="shared" si="87"/>
        <v>1</v>
      </c>
      <c r="F1421" s="3">
        <f>IF(AND($D1421=1,$E1421=1),VLOOKUP($C1421,Sheet2!$A:$J,3,0),IF($E1421=2,INDEX(Sheet2!G:G,MATCH($C1421,Sheet2!$A:$A,0)+1),F1420))</f>
        <v>4701</v>
      </c>
      <c r="G1421" s="3">
        <f>IF(AND($D1421=1,$E1421=1),VLOOKUP($C1421,Sheet2!$A:$J,4,0),IF($E1421=2,INDEX(Sheet2!H:H,MATCH($C1421,Sheet2!$A:$A,0)+1),G1420))</f>
        <v>4702</v>
      </c>
      <c r="H1421" s="3">
        <f>IF(AND($D1421=1,$E1421=1),VLOOKUP($C1421,Sheet2!$A:$J,5,0),IF($E1421=2,INDEX(Sheet2!I:I,MATCH($C1421,Sheet2!$A:$A,0)+1),H1420))</f>
        <v>4706</v>
      </c>
      <c r="I1421" s="3">
        <f>IF(AND($D1421=1,$E1421=1),VLOOKUP($C1421,Sheet2!$A:$J,6,0),IF($E1421=2,INDEX(Sheet2!J:J,MATCH($C1421,Sheet2!$A:$A,0)+1),I1420))</f>
        <v>4705</v>
      </c>
      <c r="K1421" s="31">
        <v>0</v>
      </c>
      <c r="L1421" s="31">
        <v>0</v>
      </c>
      <c r="M1421" s="31">
        <v>0</v>
      </c>
      <c r="N1421" s="27">
        <f>VLOOKUP(B1421,Sheet5!$D:$G,3,0)</f>
        <v>3</v>
      </c>
      <c r="O1421" s="27">
        <f>VLOOKUP(B1421,Sheet5!$D:$G,4,0)</f>
        <v>600</v>
      </c>
      <c r="P1421" s="27" t="s">
        <v>55</v>
      </c>
      <c r="Q1421" s="27">
        <f>IFERROR(VLOOKUP(R1421,Sheet2!V:X,3,FALSE),VLOOKUP(B1421,Sheet5!D:H,5,0))</f>
        <v>340020009</v>
      </c>
      <c r="R1421" s="27" t="str">
        <f>IF(E1421=2,INDEX(Sheet2!P:P,MATCH(C1421,Sheet2!A:A,0)),INDEX(Sheet2!AB:AB,MATCH(N1421,Sheet2!AA:AA,0)))</f>
        <v>生命强化</v>
      </c>
      <c r="S1421" s="27" t="str">
        <f>IF($E1421=2,INDEX(Sheet2!Q:Q,MATCH($C1421,Sheet2!$A:$A,0)),IF(OR(N1421=3,N1421=8,N1421=13,,N1421=38),INDEX(Sheet2!$AC:$AC,MATCH($N1421,Sheet2!$AA:$AA,0))&amp;O1421,INDEX(Sheet2!$AC:$AC,MATCH($N1421,Sheet2!$AA:$AA,0))&amp;(O1421/10)&amp;"%"))</f>
        <v>觉醒后基础生命上限增加600</v>
      </c>
      <c r="T1421" s="3" t="str">
        <f>INDEX(Sheet6!G:G,MATCH(B1421,Sheet6!A:A,0))</f>
        <v>1210009,12|1430001,6</v>
      </c>
      <c r="U1421" s="3">
        <v>1120001</v>
      </c>
      <c r="V1421" s="3">
        <f>INDEX(Sheet6!H:H,MATCH(B1421,Sheet6!A:A,0))</f>
        <v>30000</v>
      </c>
      <c r="W1421" s="23">
        <v>0</v>
      </c>
      <c r="X1421" s="3" t="s">
        <v>1324</v>
      </c>
      <c r="Y1421" s="23">
        <v>1120001</v>
      </c>
      <c r="Z1421" s="23">
        <v>150000</v>
      </c>
      <c r="AA1421" s="27" t="str">
        <f>IF($E1421=2,INDEX(Sheet2!Q:Q,MATCH($C1421,Sheet2!$A:$A,0)),IF(OR(N1421=3,N1421=8,N1421=13,,N1421=38),INDEX(Sheet2!$AC:$AC,MATCH($N1421,Sheet2!$AA:$AA,0))&amp;O1421,INDEX(Sheet2!$AC:$AC,MATCH($N1421,Sheet2!$AA:$AA,0))&amp;(O1421/10)&amp;"%"))</f>
        <v>觉醒后基础生命上限增加600</v>
      </c>
    </row>
    <row r="1422" spans="1:27">
      <c r="A1422" s="23" t="s">
        <v>53</v>
      </c>
      <c r="B1422" s="23">
        <f t="shared" si="88"/>
        <v>4717</v>
      </c>
      <c r="C1422" s="3">
        <v>47</v>
      </c>
      <c r="D1422" s="3">
        <v>17</v>
      </c>
      <c r="E1422" s="3">
        <f t="shared" si="87"/>
        <v>1</v>
      </c>
      <c r="F1422" s="3">
        <f>IF(AND($D1422=1,$E1422=1),VLOOKUP($C1422,Sheet2!$A:$J,3,0),IF($E1422=2,INDEX(Sheet2!G:G,MATCH($C1422,Sheet2!$A:$A,0)+1),F1421))</f>
        <v>4701</v>
      </c>
      <c r="G1422" s="3">
        <f>IF(AND($D1422=1,$E1422=1),VLOOKUP($C1422,Sheet2!$A:$J,4,0),IF($E1422=2,INDEX(Sheet2!H:H,MATCH($C1422,Sheet2!$A:$A,0)+1),G1421))</f>
        <v>4702</v>
      </c>
      <c r="H1422" s="3">
        <f>IF(AND($D1422=1,$E1422=1),VLOOKUP($C1422,Sheet2!$A:$J,5,0),IF($E1422=2,INDEX(Sheet2!I:I,MATCH($C1422,Sheet2!$A:$A,0)+1),H1421))</f>
        <v>4706</v>
      </c>
      <c r="I1422" s="3">
        <f>IF(AND($D1422=1,$E1422=1),VLOOKUP($C1422,Sheet2!$A:$J,6,0),IF($E1422=2,INDEX(Sheet2!J:J,MATCH($C1422,Sheet2!$A:$A,0)+1),I1421))</f>
        <v>4705</v>
      </c>
      <c r="K1422" s="31">
        <v>0</v>
      </c>
      <c r="L1422" s="31">
        <v>0</v>
      </c>
      <c r="M1422" s="31">
        <v>0</v>
      </c>
      <c r="N1422" s="27">
        <f>VLOOKUP(B1422,Sheet5!$D:$G,3,0)</f>
        <v>33</v>
      </c>
      <c r="O1422" s="27">
        <f>VLOOKUP(B1422,Sheet5!$D:$G,4,0)</f>
        <v>50</v>
      </c>
      <c r="P1422" s="27" t="s">
        <v>56</v>
      </c>
      <c r="Q1422" s="27">
        <f>IFERROR(VLOOKUP(R1422,Sheet2!V:X,3,FALSE),VLOOKUP(B1422,Sheet5!D:H,5,0))</f>
        <v>340020003</v>
      </c>
      <c r="R1422" s="27" t="str">
        <f>IF(E1422=2,INDEX(Sheet2!P:P,MATCH(C1422,Sheet2!A:A,0)),INDEX(Sheet2!AB:AB,MATCH(N1422,Sheet2!AA:AA,0)))</f>
        <v>抵抗强化</v>
      </c>
      <c r="S1422" s="27" t="str">
        <f>IF($E1422=2,INDEX(Sheet2!Q:Q,MATCH($C1422,Sheet2!$A:$A,0)),IF(OR(N1422=3,N1422=8,N1422=13,,N1422=38),INDEX(Sheet2!$AC:$AC,MATCH($N1422,Sheet2!$AA:$AA,0))&amp;O1422,INDEX(Sheet2!$AC:$AC,MATCH($N1422,Sheet2!$AA:$AA,0))&amp;(O1422/10)&amp;"%"))</f>
        <v>觉醒后基础效果抵抗增加5%</v>
      </c>
      <c r="T1422" s="3" t="str">
        <f>INDEX(Sheet6!G:G,MATCH(B1422,Sheet6!A:A,0))</f>
        <v>1210009,16|1430001,9</v>
      </c>
      <c r="U1422" s="3">
        <v>1120001</v>
      </c>
      <c r="V1422" s="3">
        <f>INDEX(Sheet6!H:H,MATCH(B1422,Sheet6!A:A,0))</f>
        <v>45000</v>
      </c>
      <c r="W1422" s="23">
        <v>0</v>
      </c>
      <c r="X1422" s="3" t="s">
        <v>1325</v>
      </c>
      <c r="Y1422" s="23">
        <v>1120001</v>
      </c>
      <c r="Z1422" s="23">
        <v>225000</v>
      </c>
      <c r="AA1422" s="27" t="str">
        <f>IF($E1422=2,INDEX(Sheet2!Q:Q,MATCH($C1422,Sheet2!$A:$A,0)),IF(OR(N1422=3,N1422=8,N1422=13,,N1422=38),INDEX(Sheet2!$AC:$AC,MATCH($N1422,Sheet2!$AA:$AA,0))&amp;O1422,INDEX(Sheet2!$AC:$AC,MATCH($N1422,Sheet2!$AA:$AA,0))&amp;(O1422/10)&amp;"%"))</f>
        <v>觉醒后基础效果抵抗增加5%</v>
      </c>
    </row>
    <row r="1423" spans="1:27">
      <c r="A1423" s="23" t="s">
        <v>53</v>
      </c>
      <c r="B1423" s="23">
        <f t="shared" si="88"/>
        <v>4718</v>
      </c>
      <c r="C1423" s="3">
        <v>47</v>
      </c>
      <c r="D1423" s="3">
        <v>18</v>
      </c>
      <c r="E1423" s="3">
        <f t="shared" si="87"/>
        <v>1</v>
      </c>
      <c r="F1423" s="3">
        <f>IF(AND($D1423=1,$E1423=1),VLOOKUP($C1423,Sheet2!$A:$J,3,0),IF($E1423=2,INDEX(Sheet2!G:G,MATCH($C1423,Sheet2!$A:$A,0)+1),F1422))</f>
        <v>4701</v>
      </c>
      <c r="G1423" s="3">
        <f>IF(AND($D1423=1,$E1423=1),VLOOKUP($C1423,Sheet2!$A:$J,4,0),IF($E1423=2,INDEX(Sheet2!H:H,MATCH($C1423,Sheet2!$A:$A,0)+1),G1422))</f>
        <v>4702</v>
      </c>
      <c r="H1423" s="3">
        <f>IF(AND($D1423=1,$E1423=1),VLOOKUP($C1423,Sheet2!$A:$J,5,0),IF($E1423=2,INDEX(Sheet2!I:I,MATCH($C1423,Sheet2!$A:$A,0)+1),H1422))</f>
        <v>4706</v>
      </c>
      <c r="I1423" s="3">
        <f>IF(AND($D1423=1,$E1423=1),VLOOKUP($C1423,Sheet2!$A:$J,6,0),IF($E1423=2,INDEX(Sheet2!J:J,MATCH($C1423,Sheet2!$A:$A,0)+1),I1422))</f>
        <v>4705</v>
      </c>
      <c r="K1423" s="31">
        <v>0</v>
      </c>
      <c r="L1423" s="31">
        <v>0</v>
      </c>
      <c r="M1423" s="31">
        <v>0</v>
      </c>
      <c r="N1423" s="27">
        <f>VLOOKUP(B1423,Sheet5!$D:$G,3,0)</f>
        <v>13</v>
      </c>
      <c r="O1423" s="27">
        <f>VLOOKUP(B1423,Sheet5!$D:$G,4,0)</f>
        <v>130</v>
      </c>
      <c r="P1423" s="27" t="s">
        <v>57</v>
      </c>
      <c r="Q1423" s="27">
        <f>IFERROR(VLOOKUP(R1423,Sheet2!V:X,3,FALSE),VLOOKUP(B1423,Sheet5!D:H,5,0))</f>
        <v>340020004</v>
      </c>
      <c r="R1423" s="27" t="str">
        <f>IF(E1423=2,INDEX(Sheet2!P:P,MATCH(C1423,Sheet2!A:A,0)),INDEX(Sheet2!AB:AB,MATCH(N1423,Sheet2!AA:AA,0)))</f>
        <v>防御强化</v>
      </c>
      <c r="S1423" s="27" t="str">
        <f>IF($E1423=2,INDEX(Sheet2!Q:Q,MATCH($C1423,Sheet2!$A:$A,0)),IF(OR(N1423=3,N1423=8,N1423=13,,N1423=38),INDEX(Sheet2!$AC:$AC,MATCH($N1423,Sheet2!$AA:$AA,0))&amp;O1423,INDEX(Sheet2!$AC:$AC,MATCH($N1423,Sheet2!$AA:$AA,0))&amp;(O1423/10)&amp;"%"))</f>
        <v>觉醒后基础防御力增加130</v>
      </c>
      <c r="T1423" s="3" t="str">
        <f>INDEX(Sheet6!G:G,MATCH(B1423,Sheet6!A:A,0))</f>
        <v>1210009,20|1430001,12</v>
      </c>
      <c r="U1423" s="3">
        <v>1120001</v>
      </c>
      <c r="V1423" s="3">
        <f>INDEX(Sheet6!H:H,MATCH(B1423,Sheet6!A:A,0))</f>
        <v>67400</v>
      </c>
      <c r="W1423" s="23">
        <v>0</v>
      </c>
      <c r="X1423" s="3" t="s">
        <v>1326</v>
      </c>
      <c r="Y1423" s="23">
        <v>1120001</v>
      </c>
      <c r="Z1423" s="23">
        <v>337000</v>
      </c>
      <c r="AA1423" s="27" t="str">
        <f>IF($E1423=2,INDEX(Sheet2!Q:Q,MATCH($C1423,Sheet2!$A:$A,0)),IF(OR(N1423=3,N1423=8,N1423=13,,N1423=38),INDEX(Sheet2!$AC:$AC,MATCH($N1423,Sheet2!$AA:$AA,0))&amp;O1423,INDEX(Sheet2!$AC:$AC,MATCH($N1423,Sheet2!$AA:$AA,0))&amp;(O1423/10)&amp;"%"))</f>
        <v>觉醒后基础防御力增加130</v>
      </c>
    </row>
    <row r="1424" spans="1:27">
      <c r="A1424" s="23" t="s">
        <v>53</v>
      </c>
      <c r="B1424" s="23">
        <f t="shared" si="88"/>
        <v>4719</v>
      </c>
      <c r="C1424" s="3">
        <v>47</v>
      </c>
      <c r="D1424" s="3">
        <v>19</v>
      </c>
      <c r="E1424" s="3">
        <f t="shared" si="87"/>
        <v>1</v>
      </c>
      <c r="F1424" s="3">
        <f>IF(AND($D1424=1,$E1424=1),VLOOKUP($C1424,Sheet2!$A:$J,3,0),IF($E1424=2,INDEX(Sheet2!G:G,MATCH($C1424,Sheet2!$A:$A,0)+1),F1423))</f>
        <v>4701</v>
      </c>
      <c r="G1424" s="3">
        <f>IF(AND($D1424=1,$E1424=1),VLOOKUP($C1424,Sheet2!$A:$J,4,0),IF($E1424=2,INDEX(Sheet2!H:H,MATCH($C1424,Sheet2!$A:$A,0)+1),G1423))</f>
        <v>4702</v>
      </c>
      <c r="H1424" s="3">
        <f>IF(AND($D1424=1,$E1424=1),VLOOKUP($C1424,Sheet2!$A:$J,5,0),IF($E1424=2,INDEX(Sheet2!I:I,MATCH($C1424,Sheet2!$A:$A,0)+1),H1423))</f>
        <v>4706</v>
      </c>
      <c r="I1424" s="3">
        <f>IF(AND($D1424=1,$E1424=1),VLOOKUP($C1424,Sheet2!$A:$J,6,0),IF($E1424=2,INDEX(Sheet2!J:J,MATCH($C1424,Sheet2!$A:$A,0)+1),I1423))</f>
        <v>4705</v>
      </c>
      <c r="K1424" s="31">
        <v>0</v>
      </c>
      <c r="L1424" s="31">
        <v>0</v>
      </c>
      <c r="M1424" s="31">
        <v>0</v>
      </c>
      <c r="N1424" s="27">
        <f>VLOOKUP(B1424,Sheet5!$D:$G,3,0)</f>
        <v>3</v>
      </c>
      <c r="O1424" s="27">
        <f>VLOOKUP(B1424,Sheet5!$D:$G,4,0)</f>
        <v>1200</v>
      </c>
      <c r="P1424" s="27" t="s">
        <v>58</v>
      </c>
      <c r="Q1424" s="27">
        <f>IFERROR(VLOOKUP(R1424,Sheet2!V:X,3,FALSE),VLOOKUP(B1424,Sheet5!D:H,5,0))</f>
        <v>340020010</v>
      </c>
      <c r="R1424" s="27" t="str">
        <f>IF(E1424=2,INDEX(Sheet2!P:P,MATCH(C1424,Sheet2!A:A,0)),INDEX(Sheet2!AB:AB,MATCH(N1424,Sheet2!AA:AA,0)))</f>
        <v>生命强化</v>
      </c>
      <c r="S1424" s="27" t="str">
        <f>IF($E1424=2,INDEX(Sheet2!Q:Q,MATCH($C1424,Sheet2!$A:$A,0)),IF(OR(N1424=3,N1424=8,N1424=13,,N1424=38),INDEX(Sheet2!$AC:$AC,MATCH($N1424,Sheet2!$AA:$AA,0))&amp;O1424,INDEX(Sheet2!$AC:$AC,MATCH($N1424,Sheet2!$AA:$AA,0))&amp;(O1424/10)&amp;"%"))</f>
        <v>觉醒后基础生命上限增加1200</v>
      </c>
      <c r="T1424" s="3" t="str">
        <f>INDEX(Sheet6!G:G,MATCH(B1424,Sheet6!A:A,0))</f>
        <v>1210009,24|1430001,15</v>
      </c>
      <c r="U1424" s="3">
        <v>1120001</v>
      </c>
      <c r="V1424" s="3">
        <f>INDEX(Sheet6!H:H,MATCH(B1424,Sheet6!A:A,0))</f>
        <v>94200</v>
      </c>
      <c r="W1424" s="23">
        <v>0</v>
      </c>
      <c r="X1424" s="3" t="s">
        <v>1327</v>
      </c>
      <c r="Y1424" s="23">
        <v>1120001</v>
      </c>
      <c r="Z1424" s="23">
        <v>471000</v>
      </c>
      <c r="AA1424" s="27" t="str">
        <f>IF($E1424=2,INDEX(Sheet2!Q:Q,MATCH($C1424,Sheet2!$A:$A,0)),IF(OR(N1424=3,N1424=8,N1424=13,,N1424=38),INDEX(Sheet2!$AC:$AC,MATCH($N1424,Sheet2!$AA:$AA,0))&amp;O1424,INDEX(Sheet2!$AC:$AC,MATCH($N1424,Sheet2!$AA:$AA,0))&amp;(O1424/10)&amp;"%"))</f>
        <v>觉醒后基础生命上限增加1200</v>
      </c>
    </row>
    <row r="1425" spans="1:27">
      <c r="A1425" s="23" t="s">
        <v>53</v>
      </c>
      <c r="B1425" s="23">
        <f t="shared" si="88"/>
        <v>4720</v>
      </c>
      <c r="C1425" s="3">
        <v>47</v>
      </c>
      <c r="D1425" s="3">
        <v>20</v>
      </c>
      <c r="E1425" s="3">
        <f t="shared" si="87"/>
        <v>1</v>
      </c>
      <c r="F1425" s="3">
        <f>IF(AND($D1425=1,$E1425=1),VLOOKUP($C1425,Sheet2!$A:$J,3,0),IF($E1425=2,INDEX(Sheet2!G:G,MATCH($C1425,Sheet2!$A:$A,0)+1),F1424))</f>
        <v>4701</v>
      </c>
      <c r="G1425" s="3">
        <f>IF(AND($D1425=1,$E1425=1),VLOOKUP($C1425,Sheet2!$A:$J,4,0),IF($E1425=2,INDEX(Sheet2!H:H,MATCH($C1425,Sheet2!$A:$A,0)+1),G1424))</f>
        <v>4702</v>
      </c>
      <c r="H1425" s="3">
        <f>IF(AND($D1425=1,$E1425=1),VLOOKUP($C1425,Sheet2!$A:$J,5,0),IF($E1425=2,INDEX(Sheet2!I:I,MATCH($C1425,Sheet2!$A:$A,0)+1),H1424))</f>
        <v>4706</v>
      </c>
      <c r="I1425" s="3">
        <f>IF(AND($D1425=1,$E1425=1),VLOOKUP($C1425,Sheet2!$A:$J,6,0),IF($E1425=2,INDEX(Sheet2!J:J,MATCH($C1425,Sheet2!$A:$A,0)+1),I1424))</f>
        <v>4705</v>
      </c>
      <c r="K1425" s="31">
        <v>0</v>
      </c>
      <c r="L1425" s="31">
        <v>0</v>
      </c>
      <c r="M1425" s="31">
        <v>0</v>
      </c>
      <c r="N1425" s="27">
        <f>VLOOKUP(B1425,Sheet5!$D:$G,3,0)</f>
        <v>8</v>
      </c>
      <c r="O1425" s="27">
        <f>VLOOKUP(B1425,Sheet5!$D:$G,4,0)</f>
        <v>200</v>
      </c>
      <c r="P1425" s="27" t="s">
        <v>59</v>
      </c>
      <c r="Q1425" s="27">
        <f>IFERROR(VLOOKUP(R1425,Sheet2!V:X,3,FALSE),VLOOKUP(B1425,Sheet5!D:H,5,0))</f>
        <v>340020007</v>
      </c>
      <c r="R1425" s="27" t="str">
        <f>IF(E1425=2,INDEX(Sheet2!P:P,MATCH(C1425,Sheet2!A:A,0)),INDEX(Sheet2!AB:AB,MATCH(N1425,Sheet2!AA:AA,0)))</f>
        <v>攻击强化</v>
      </c>
      <c r="S1425" s="27" t="str">
        <f>IF($E1425=2,INDEX(Sheet2!Q:Q,MATCH($C1425,Sheet2!$A:$A,0)),IF(OR(N1425=3,N1425=8,N1425=13,,N1425=38),INDEX(Sheet2!$AC:$AC,MATCH($N1425,Sheet2!$AA:$AA,0))&amp;O1425,INDEX(Sheet2!$AC:$AC,MATCH($N1425,Sheet2!$AA:$AA,0))&amp;(O1425/10)&amp;"%"))</f>
        <v>觉醒后基础攻击力增加200</v>
      </c>
      <c r="T1425" s="3" t="str">
        <f>INDEX(Sheet6!G:G,MATCH(B1425,Sheet6!A:A,0))</f>
        <v>1210009,32|1430001,18</v>
      </c>
      <c r="U1425" s="3">
        <v>1120001</v>
      </c>
      <c r="V1425" s="3">
        <f>INDEX(Sheet6!H:H,MATCH(B1425,Sheet6!A:A,0))</f>
        <v>129000</v>
      </c>
      <c r="W1425" s="23">
        <v>0</v>
      </c>
      <c r="X1425" s="3" t="s">
        <v>1328</v>
      </c>
      <c r="Y1425" s="23">
        <v>1120001</v>
      </c>
      <c r="Z1425" s="23">
        <v>645000</v>
      </c>
      <c r="AA1425" s="27" t="str">
        <f>IF($E1425=2,INDEX(Sheet2!Q:Q,MATCH($C1425,Sheet2!$A:$A,0)),IF(OR(N1425=3,N1425=8,N1425=13,,N1425=38),INDEX(Sheet2!$AC:$AC,MATCH($N1425,Sheet2!$AA:$AA,0))&amp;O1425,INDEX(Sheet2!$AC:$AC,MATCH($N1425,Sheet2!$AA:$AA,0))&amp;(O1425/10)&amp;"%"))</f>
        <v>觉醒后基础攻击力增加200</v>
      </c>
    </row>
    <row r="1426" spans="1:27">
      <c r="A1426" s="23" t="s">
        <v>53</v>
      </c>
      <c r="B1426" s="23">
        <f t="shared" si="88"/>
        <v>4721</v>
      </c>
      <c r="C1426" s="3">
        <v>47</v>
      </c>
      <c r="D1426" s="3">
        <v>21</v>
      </c>
      <c r="E1426" s="3">
        <f t="shared" si="87"/>
        <v>2</v>
      </c>
      <c r="F1426" s="3">
        <f>IF(AND($D1426=1,$E1426=1),VLOOKUP($C1426,Sheet2!$A:$J,3,0),IF($E1426=2,INDEX(Sheet2!G:G,MATCH($C1426,Sheet2!$A:$A,0)+2),F1425))</f>
        <v>4701</v>
      </c>
      <c r="G1426" s="3">
        <f>IF(AND($D1426=1,$E1426=1),VLOOKUP($C1426,Sheet2!$A:$J,4,0),IF($E1426=2,INDEX(Sheet2!H:H,MATCH($C1426,Sheet2!$A:$A,0)+2),G1425))</f>
        <v>4707</v>
      </c>
      <c r="H1426" s="3">
        <f>IF(AND($D1426=1,$E1426=1),VLOOKUP($C1426,Sheet2!$A:$J,5,0),IF($E1426=2,INDEX(Sheet2!I:I,MATCH($C1426,Sheet2!$A:$A,0)+2),H1425))</f>
        <v>4706</v>
      </c>
      <c r="I1426" s="3">
        <f>IF(AND($D1426=1,$E1426=1),VLOOKUP($C1426,Sheet2!$A:$J,6,0),IF($E1426=2,INDEX(Sheet2!J:J,MATCH($C1426,Sheet2!$A:$A,0)+2),I1425))</f>
        <v>4705</v>
      </c>
      <c r="K1426" s="31">
        <v>0</v>
      </c>
      <c r="L1426" s="31">
        <v>0</v>
      </c>
      <c r="M1426" s="31">
        <v>0</v>
      </c>
      <c r="N1426" s="27">
        <f>VLOOKUP(B1426,Sheet5!$D:$G,3,0)</f>
        <v>0</v>
      </c>
      <c r="O1426" s="27">
        <f>VLOOKUP(B1426,Sheet5!$D:$G,4,0)</f>
        <v>0</v>
      </c>
      <c r="P1426" s="27" t="s">
        <v>60</v>
      </c>
      <c r="Q1426" s="27">
        <f>IFERROR(VLOOKUP(R1426,Sheet2!V:X,3,FALSE),VLOOKUP(B1426,Sheet5!D:H,5,0))</f>
        <v>311004702</v>
      </c>
      <c r="R1426" s="27" t="str">
        <f>IF(E1426=2,INDEX(Sheet2!P:P,MATCH(C1426,Sheet2!A:A,0)+2),INDEX(Sheet2!AB:AB,MATCH(N1426,Sheet2!AA:AA,0)))</f>
        <v>背心之力</v>
      </c>
      <c r="S1426" s="27" t="s">
        <v>2409</v>
      </c>
      <c r="T1426" s="3" t="str">
        <f>INDEX(Sheet6!G:G,MATCH(B1426,Sheet6!A:A,0))</f>
        <v>1431047,3</v>
      </c>
      <c r="U1426" s="3">
        <v>1120001</v>
      </c>
      <c r="V1426" s="3">
        <f>INDEX(Sheet6!H:H,MATCH(B1426,Sheet6!A:A,0))</f>
        <v>174000</v>
      </c>
      <c r="W1426" s="23">
        <v>0</v>
      </c>
      <c r="X1426" s="3" t="s">
        <v>1329</v>
      </c>
      <c r="Y1426" s="23">
        <v>1120001</v>
      </c>
      <c r="Z1426" s="23">
        <v>870000</v>
      </c>
      <c r="AA1426" s="27" t="str">
        <f>IF($E1426=2,INDEX(Sheet2!Q:Q,MATCH($C1426,Sheet2!$A:$A,0)+2),IF(OR(N1426=3,N1426=8,N1426=13,,N1426=38),INDEX(Sheet2!$AC:$AC,MATCH($N1426,Sheet2!$AA:$AA,0))&amp;O1426,INDEX(Sheet2!$AC:$AC,MATCH($N1426,Sheet2!$AA:$AA,0))&amp;(O1426/10)&amp;"%"))</f>
        <v>背心尊者造成伤害的同时会减少敌人的生命上限，减少值为造成伤害的&lt;color=#e56000&gt;30%&lt;/color&gt;。</v>
      </c>
    </row>
    <row r="1427" spans="1:27">
      <c r="A1427" s="23" t="s">
        <v>53</v>
      </c>
      <c r="B1427" s="23">
        <f t="shared" si="88"/>
        <v>4722</v>
      </c>
      <c r="C1427" s="3">
        <v>47</v>
      </c>
      <c r="D1427" s="3">
        <v>22</v>
      </c>
      <c r="E1427" s="3">
        <f t="shared" si="87"/>
        <v>1</v>
      </c>
      <c r="F1427" s="3">
        <f>IF(AND($D1427=1,$E1427=1),VLOOKUP($C1427,Sheet2!$A:$J,3,0),IF($E1427=2,INDEX(Sheet2!G:G,MATCH($C1427,Sheet2!$A:$A,0)+2),F1426))</f>
        <v>4701</v>
      </c>
      <c r="G1427" s="3">
        <f>IF(AND($D1427=1,$E1427=1),VLOOKUP($C1427,Sheet2!$A:$J,4,0),IF($E1427=2,INDEX(Sheet2!H:H,MATCH($C1427,Sheet2!$A:$A,0)+2),G1426))</f>
        <v>4707</v>
      </c>
      <c r="H1427" s="3">
        <f>IF(AND($D1427=1,$E1427=1),VLOOKUP($C1427,Sheet2!$A:$J,5,0),IF($E1427=2,INDEX(Sheet2!I:I,MATCH($C1427,Sheet2!$A:$A,0)+2),H1426))</f>
        <v>4706</v>
      </c>
      <c r="I1427" s="3">
        <f>IF(AND($D1427=1,$E1427=1),VLOOKUP($C1427,Sheet2!$A:$J,6,0),IF($E1427=2,INDEX(Sheet2!J:J,MATCH($C1427,Sheet2!$A:$A,0)+2),I1426))</f>
        <v>4705</v>
      </c>
      <c r="K1427" s="31">
        <v>0</v>
      </c>
      <c r="L1427" s="31">
        <v>0</v>
      </c>
      <c r="M1427" s="31">
        <v>0</v>
      </c>
      <c r="N1427" s="27">
        <f>VLOOKUP(B1427,Sheet5!$D:$G,3,0)</f>
        <v>8</v>
      </c>
      <c r="O1427" s="27">
        <f>VLOOKUP(B1427,Sheet5!$D:$G,4,0)</f>
        <v>100</v>
      </c>
      <c r="P1427" s="27" t="s">
        <v>54</v>
      </c>
      <c r="Q1427" s="27">
        <f>IFERROR(VLOOKUP(R1427,Sheet2!V:X,3,FALSE),VLOOKUP(B1427,Sheet5!D:H,5,0))</f>
        <v>340020006</v>
      </c>
      <c r="R1427" s="27" t="str">
        <f>IF($E1427=2,INDEX(Sheet2!P:P,MATCH($C1427,Sheet2!$A:$A,0)),INDEX(Sheet2!$AB:$AB,MATCH($N1427,Sheet2!$AA:$AA,0)))</f>
        <v>攻击强化</v>
      </c>
      <c r="S1427" s="27" t="str">
        <f>IF($E1427=2,INDEX(Sheet2!Q:Q,MATCH($C1427,Sheet2!$A:$A,0)),IF(OR(N1427=3,N1427=8,N1427=13,,N1427=38),INDEX(Sheet2!$AC:$AC,MATCH($N1427,Sheet2!$AA:$AA,0))&amp;O1427,INDEX(Sheet2!$AC:$AC,MATCH($N1427,Sheet2!$AA:$AA,0))&amp;(O1427/10)&amp;"%"))</f>
        <v>觉醒后基础攻击力增加100</v>
      </c>
      <c r="T1427" s="3" t="str">
        <f>INDEX(Sheet6!G:G,MATCH(B1427,Sheet6!A:A,0))</f>
        <v>1210009,10|1430001,9</v>
      </c>
      <c r="U1427" s="3">
        <v>1120001</v>
      </c>
      <c r="V1427" s="3">
        <f>INDEX(Sheet6!H:H,MATCH(B1427,Sheet6!A:A,0))</f>
        <v>32500</v>
      </c>
      <c r="W1427" s="23">
        <v>0</v>
      </c>
      <c r="X1427" s="3" t="s">
        <v>1323</v>
      </c>
      <c r="Y1427" s="23">
        <v>1120001</v>
      </c>
      <c r="Z1427" s="23">
        <v>130000</v>
      </c>
      <c r="AA1427" s="27" t="str">
        <f>IF($E1427=2,INDEX(Sheet2!Q:Q,MATCH($C1427,Sheet2!$A:$A,0)),IF(OR(N1427=3,N1427=8,N1427=13,,N1427=38),INDEX(Sheet2!$AC:$AC,MATCH($N1427,Sheet2!$AA:$AA,0))&amp;O1427,INDEX(Sheet2!$AC:$AC,MATCH($N1427,Sheet2!$AA:$AA,0))&amp;(O1427/10)&amp;"%"))</f>
        <v>觉醒后基础攻击力增加100</v>
      </c>
    </row>
    <row r="1428" spans="1:27">
      <c r="A1428" s="23" t="s">
        <v>53</v>
      </c>
      <c r="B1428" s="23">
        <f t="shared" si="88"/>
        <v>4723</v>
      </c>
      <c r="C1428" s="3">
        <v>47</v>
      </c>
      <c r="D1428" s="3">
        <v>23</v>
      </c>
      <c r="E1428" s="3">
        <f t="shared" si="87"/>
        <v>1</v>
      </c>
      <c r="F1428" s="3">
        <f>IF(AND($D1428=1,$E1428=1),VLOOKUP($C1428,Sheet2!$A:$J,3,0),IF($E1428=2,INDEX(Sheet2!G:G,MATCH($C1428,Sheet2!$A:$A,0)+2),F1427))</f>
        <v>4701</v>
      </c>
      <c r="G1428" s="3">
        <f>IF(AND($D1428=1,$E1428=1),VLOOKUP($C1428,Sheet2!$A:$J,4,0),IF($E1428=2,INDEX(Sheet2!H:H,MATCH($C1428,Sheet2!$A:$A,0)+2),G1427))</f>
        <v>4707</v>
      </c>
      <c r="H1428" s="3">
        <f>IF(AND($D1428=1,$E1428=1),VLOOKUP($C1428,Sheet2!$A:$J,5,0),IF($E1428=2,INDEX(Sheet2!I:I,MATCH($C1428,Sheet2!$A:$A,0)+2),H1427))</f>
        <v>4706</v>
      </c>
      <c r="I1428" s="3">
        <f>IF(AND($D1428=1,$E1428=1),VLOOKUP($C1428,Sheet2!$A:$J,6,0),IF($E1428=2,INDEX(Sheet2!J:J,MATCH($C1428,Sheet2!$A:$A,0)+2),I1427))</f>
        <v>4705</v>
      </c>
      <c r="K1428" s="31">
        <v>0</v>
      </c>
      <c r="L1428" s="31">
        <v>0</v>
      </c>
      <c r="M1428" s="31">
        <v>0</v>
      </c>
      <c r="N1428" s="27">
        <f>VLOOKUP(B1428,Sheet5!$D:$G,3,0)</f>
        <v>3</v>
      </c>
      <c r="O1428" s="27">
        <f>VLOOKUP(B1428,Sheet5!$D:$G,4,0)</f>
        <v>600</v>
      </c>
      <c r="P1428" s="27" t="s">
        <v>55</v>
      </c>
      <c r="Q1428" s="27">
        <f>IFERROR(VLOOKUP(R1428,Sheet2!V:X,3,FALSE),VLOOKUP(B1428,Sheet5!D:H,5,0))</f>
        <v>340020009</v>
      </c>
      <c r="R1428" s="27" t="str">
        <f>IF(E1428=2,INDEX(Sheet2!P:P,MATCH(C1428,Sheet2!A:A,0)),INDEX(Sheet2!AB:AB,MATCH(N1428,Sheet2!AA:AA,0)))</f>
        <v>生命强化</v>
      </c>
      <c r="S1428" s="27" t="str">
        <f>IF($E1428=2,INDEX(Sheet2!Q:Q,MATCH($C1428,Sheet2!$A:$A,0)),IF(OR(N1428=3,N1428=8,N1428=13,,N1428=38),INDEX(Sheet2!$AC:$AC,MATCH($N1428,Sheet2!$AA:$AA,0))&amp;O1428,INDEX(Sheet2!$AC:$AC,MATCH($N1428,Sheet2!$AA:$AA,0))&amp;(O1428/10)&amp;"%"))</f>
        <v>觉醒后基础生命上限增加600</v>
      </c>
      <c r="T1428" s="3" t="str">
        <f>INDEX(Sheet6!G:G,MATCH(B1428,Sheet6!A:A,0))</f>
        <v>1210009,15|1430001,18</v>
      </c>
      <c r="U1428" s="3">
        <v>1120001</v>
      </c>
      <c r="V1428" s="3">
        <f>INDEX(Sheet6!H:H,MATCH(B1428,Sheet6!A:A,0))</f>
        <v>37500</v>
      </c>
      <c r="W1428" s="23">
        <v>0</v>
      </c>
      <c r="X1428" s="3" t="s">
        <v>1324</v>
      </c>
      <c r="Y1428" s="23">
        <v>1120001</v>
      </c>
      <c r="Z1428" s="23">
        <v>150000</v>
      </c>
      <c r="AA1428" s="27" t="str">
        <f>IF($E1428=2,INDEX(Sheet2!Q:Q,MATCH($C1428,Sheet2!$A:$A,0)),IF(OR(N1428=3,N1428=8,N1428=13,,N1428=38),INDEX(Sheet2!$AC:$AC,MATCH($N1428,Sheet2!$AA:$AA,0))&amp;O1428,INDEX(Sheet2!$AC:$AC,MATCH($N1428,Sheet2!$AA:$AA,0))&amp;(O1428/10)&amp;"%"))</f>
        <v>觉醒后基础生命上限增加600</v>
      </c>
    </row>
    <row r="1429" spans="1:27">
      <c r="A1429" s="23" t="s">
        <v>53</v>
      </c>
      <c r="B1429" s="23">
        <f t="shared" si="88"/>
        <v>4724</v>
      </c>
      <c r="C1429" s="3">
        <v>47</v>
      </c>
      <c r="D1429" s="3">
        <v>24</v>
      </c>
      <c r="E1429" s="3">
        <f t="shared" si="87"/>
        <v>1</v>
      </c>
      <c r="F1429" s="3">
        <f>IF(AND($D1429=1,$E1429=1),VLOOKUP($C1429,Sheet2!$A:$J,3,0),IF($E1429=2,INDEX(Sheet2!G:G,MATCH($C1429,Sheet2!$A:$A,0)+2),F1428))</f>
        <v>4701</v>
      </c>
      <c r="G1429" s="3">
        <f>IF(AND($D1429=1,$E1429=1),VLOOKUP($C1429,Sheet2!$A:$J,4,0),IF($E1429=2,INDEX(Sheet2!H:H,MATCH($C1429,Sheet2!$A:$A,0)+2),G1428))</f>
        <v>4707</v>
      </c>
      <c r="H1429" s="3">
        <f>IF(AND($D1429=1,$E1429=1),VLOOKUP($C1429,Sheet2!$A:$J,5,0),IF($E1429=2,INDEX(Sheet2!I:I,MATCH($C1429,Sheet2!$A:$A,0)+2),H1428))</f>
        <v>4706</v>
      </c>
      <c r="I1429" s="3">
        <f>IF(AND($D1429=1,$E1429=1),VLOOKUP($C1429,Sheet2!$A:$J,6,0),IF($E1429=2,INDEX(Sheet2!J:J,MATCH($C1429,Sheet2!$A:$A,0)+2),I1428))</f>
        <v>4705</v>
      </c>
      <c r="K1429" s="31">
        <v>0</v>
      </c>
      <c r="L1429" s="31">
        <v>0</v>
      </c>
      <c r="M1429" s="31">
        <v>0</v>
      </c>
      <c r="N1429" s="27">
        <f>VLOOKUP(B1429,Sheet5!$D:$G,3,0)</f>
        <v>33</v>
      </c>
      <c r="O1429" s="27">
        <f>VLOOKUP(B1429,Sheet5!$D:$G,4,0)</f>
        <v>50</v>
      </c>
      <c r="P1429" s="27" t="s">
        <v>56</v>
      </c>
      <c r="Q1429" s="27">
        <f>IFERROR(VLOOKUP(R1429,Sheet2!V:X,3,FALSE),VLOOKUP(B1429,Sheet5!D:H,5,0))</f>
        <v>340020003</v>
      </c>
      <c r="R1429" s="27" t="str">
        <f>IF(E1429=2,INDEX(Sheet2!P:P,MATCH(C1429,Sheet2!A:A,0)),INDEX(Sheet2!AB:AB,MATCH(N1429,Sheet2!AA:AA,0)))</f>
        <v>抵抗强化</v>
      </c>
      <c r="S1429" s="27" t="str">
        <f>IF($E1429=2,INDEX(Sheet2!Q:Q,MATCH($C1429,Sheet2!$A:$A,0)),IF(OR(N1429=3,N1429=8,N1429=13,,N1429=38),INDEX(Sheet2!$AC:$AC,MATCH($N1429,Sheet2!$AA:$AA,0))&amp;O1429,INDEX(Sheet2!$AC:$AC,MATCH($N1429,Sheet2!$AA:$AA,0))&amp;(O1429/10)&amp;"%"))</f>
        <v>觉醒后基础效果抵抗增加5%</v>
      </c>
      <c r="T1429" s="3" t="str">
        <f>INDEX(Sheet6!G:G,MATCH(B1429,Sheet6!A:A,0))</f>
        <v>1210009,20|1430001,27</v>
      </c>
      <c r="U1429" s="3">
        <v>1120001</v>
      </c>
      <c r="V1429" s="3">
        <f>INDEX(Sheet6!H:H,MATCH(B1429,Sheet6!A:A,0))</f>
        <v>56250</v>
      </c>
      <c r="W1429" s="23">
        <v>0</v>
      </c>
      <c r="X1429" s="3" t="s">
        <v>1325</v>
      </c>
      <c r="Y1429" s="23">
        <v>1120001</v>
      </c>
      <c r="Z1429" s="23">
        <v>225000</v>
      </c>
      <c r="AA1429" s="27" t="str">
        <f>IF($E1429=2,INDEX(Sheet2!Q:Q,MATCH($C1429,Sheet2!$A:$A,0)),IF(OR(N1429=3,N1429=8,N1429=13,,N1429=38),INDEX(Sheet2!$AC:$AC,MATCH($N1429,Sheet2!$AA:$AA,0))&amp;O1429,INDEX(Sheet2!$AC:$AC,MATCH($N1429,Sheet2!$AA:$AA,0))&amp;(O1429/10)&amp;"%"))</f>
        <v>觉醒后基础效果抵抗增加5%</v>
      </c>
    </row>
    <row r="1430" spans="1:27">
      <c r="A1430" s="23" t="s">
        <v>53</v>
      </c>
      <c r="B1430" s="23">
        <f t="shared" si="88"/>
        <v>4725</v>
      </c>
      <c r="C1430" s="3">
        <v>47</v>
      </c>
      <c r="D1430" s="3">
        <v>25</v>
      </c>
      <c r="E1430" s="3">
        <f t="shared" si="87"/>
        <v>1</v>
      </c>
      <c r="F1430" s="3">
        <f>IF(AND($D1430=1,$E1430=1),VLOOKUP($C1430,Sheet2!$A:$J,3,0),IF($E1430=2,INDEX(Sheet2!G:G,MATCH($C1430,Sheet2!$A:$A,0)+2),F1429))</f>
        <v>4701</v>
      </c>
      <c r="G1430" s="3">
        <f>IF(AND($D1430=1,$E1430=1),VLOOKUP($C1430,Sheet2!$A:$J,4,0),IF($E1430=2,INDEX(Sheet2!H:H,MATCH($C1430,Sheet2!$A:$A,0)+2),G1429))</f>
        <v>4707</v>
      </c>
      <c r="H1430" s="3">
        <f>IF(AND($D1430=1,$E1430=1),VLOOKUP($C1430,Sheet2!$A:$J,5,0),IF($E1430=2,INDEX(Sheet2!I:I,MATCH($C1430,Sheet2!$A:$A,0)+2),H1429))</f>
        <v>4706</v>
      </c>
      <c r="I1430" s="3">
        <f>IF(AND($D1430=1,$E1430=1),VLOOKUP($C1430,Sheet2!$A:$J,6,0),IF($E1430=2,INDEX(Sheet2!J:J,MATCH($C1430,Sheet2!$A:$A,0)+2),I1429))</f>
        <v>4705</v>
      </c>
      <c r="K1430" s="31">
        <v>0</v>
      </c>
      <c r="L1430" s="31">
        <v>0</v>
      </c>
      <c r="M1430" s="31">
        <v>0</v>
      </c>
      <c r="N1430" s="27">
        <f>VLOOKUP(B1430,Sheet5!$D:$G,3,0)</f>
        <v>13</v>
      </c>
      <c r="O1430" s="27">
        <f>VLOOKUP(B1430,Sheet5!$D:$G,4,0)</f>
        <v>130</v>
      </c>
      <c r="P1430" s="27" t="s">
        <v>57</v>
      </c>
      <c r="Q1430" s="27">
        <f>IFERROR(VLOOKUP(R1430,Sheet2!V:X,3,FALSE),VLOOKUP(B1430,Sheet5!D:H,5,0))</f>
        <v>340020004</v>
      </c>
      <c r="R1430" s="27" t="str">
        <f>IF(E1430=2,INDEX(Sheet2!P:P,MATCH(C1430,Sheet2!A:A,0)),INDEX(Sheet2!AB:AB,MATCH(N1430,Sheet2!AA:AA,0)))</f>
        <v>防御强化</v>
      </c>
      <c r="S1430" s="27" t="str">
        <f>IF($E1430=2,INDEX(Sheet2!Q:Q,MATCH($C1430,Sheet2!$A:$A,0)),IF(OR(N1430=3,N1430=8,N1430=13,,N1430=38),INDEX(Sheet2!$AC:$AC,MATCH($N1430,Sheet2!$AA:$AA,0))&amp;O1430,INDEX(Sheet2!$AC:$AC,MATCH($N1430,Sheet2!$AA:$AA,0))&amp;(O1430/10)&amp;"%"))</f>
        <v>觉醒后基础防御力增加130</v>
      </c>
      <c r="T1430" s="3" t="str">
        <f>INDEX(Sheet6!G:G,MATCH(B1430,Sheet6!A:A,0))</f>
        <v>1210009,25|1430001,36</v>
      </c>
      <c r="U1430" s="3">
        <v>1120001</v>
      </c>
      <c r="V1430" s="3">
        <f>INDEX(Sheet6!H:H,MATCH(B1430,Sheet6!A:A,0))</f>
        <v>84250</v>
      </c>
      <c r="W1430" s="23">
        <v>0</v>
      </c>
      <c r="X1430" s="3" t="s">
        <v>1326</v>
      </c>
      <c r="Y1430" s="23">
        <v>1120001</v>
      </c>
      <c r="Z1430" s="23">
        <v>337000</v>
      </c>
      <c r="AA1430" s="27" t="str">
        <f>IF($E1430=2,INDEX(Sheet2!Q:Q,MATCH($C1430,Sheet2!$A:$A,0)),IF(OR(N1430=3,N1430=8,N1430=13,,N1430=38),INDEX(Sheet2!$AC:$AC,MATCH($N1430,Sheet2!$AA:$AA,0))&amp;O1430,INDEX(Sheet2!$AC:$AC,MATCH($N1430,Sheet2!$AA:$AA,0))&amp;(O1430/10)&amp;"%"))</f>
        <v>觉醒后基础防御力增加130</v>
      </c>
    </row>
    <row r="1431" spans="1:27">
      <c r="A1431" s="23" t="s">
        <v>53</v>
      </c>
      <c r="B1431" s="23">
        <f t="shared" si="88"/>
        <v>4726</v>
      </c>
      <c r="C1431" s="3">
        <v>47</v>
      </c>
      <c r="D1431" s="3">
        <v>26</v>
      </c>
      <c r="E1431" s="3">
        <f t="shared" si="87"/>
        <v>1</v>
      </c>
      <c r="F1431" s="3">
        <f>IF(AND($D1431=1,$E1431=1),VLOOKUP($C1431,Sheet2!$A:$J,3,0),IF($E1431=2,INDEX(Sheet2!G:G,MATCH($C1431,Sheet2!$A:$A,0)+2),F1430))</f>
        <v>4701</v>
      </c>
      <c r="G1431" s="3">
        <f>IF(AND($D1431=1,$E1431=1),VLOOKUP($C1431,Sheet2!$A:$J,4,0),IF($E1431=2,INDEX(Sheet2!H:H,MATCH($C1431,Sheet2!$A:$A,0)+2),G1430))</f>
        <v>4707</v>
      </c>
      <c r="H1431" s="3">
        <f>IF(AND($D1431=1,$E1431=1),VLOOKUP($C1431,Sheet2!$A:$J,5,0),IF($E1431=2,INDEX(Sheet2!I:I,MATCH($C1431,Sheet2!$A:$A,0)+2),H1430))</f>
        <v>4706</v>
      </c>
      <c r="I1431" s="3">
        <f>IF(AND($D1431=1,$E1431=1),VLOOKUP($C1431,Sheet2!$A:$J,6,0),IF($E1431=2,INDEX(Sheet2!J:J,MATCH($C1431,Sheet2!$A:$A,0)+2),I1430))</f>
        <v>4705</v>
      </c>
      <c r="K1431" s="31">
        <v>0</v>
      </c>
      <c r="L1431" s="31">
        <v>0</v>
      </c>
      <c r="M1431" s="31">
        <v>0</v>
      </c>
      <c r="N1431" s="27">
        <f>VLOOKUP(B1431,Sheet5!$D:$G,3,0)</f>
        <v>3</v>
      </c>
      <c r="O1431" s="27">
        <f>VLOOKUP(B1431,Sheet5!$D:$G,4,0)</f>
        <v>1200</v>
      </c>
      <c r="P1431" s="27" t="s">
        <v>58</v>
      </c>
      <c r="Q1431" s="27">
        <f>IFERROR(VLOOKUP(R1431,Sheet2!V:X,3,FALSE),VLOOKUP(B1431,Sheet5!D:H,5,0))</f>
        <v>340020010</v>
      </c>
      <c r="R1431" s="27" t="str">
        <f>IF(E1431=2,INDEX(Sheet2!P:P,MATCH(C1431,Sheet2!A:A,0)),INDEX(Sheet2!AB:AB,MATCH(N1431,Sheet2!AA:AA,0)))</f>
        <v>生命强化</v>
      </c>
      <c r="S1431" s="27" t="str">
        <f>IF($E1431=2,INDEX(Sheet2!Q:Q,MATCH($C1431,Sheet2!$A:$A,0)),IF(OR(N1431=3,N1431=8,N1431=13,,N1431=38),INDEX(Sheet2!$AC:$AC,MATCH($N1431,Sheet2!$AA:$AA,0))&amp;O1431,INDEX(Sheet2!$AC:$AC,MATCH($N1431,Sheet2!$AA:$AA,0))&amp;(O1431/10)&amp;"%"))</f>
        <v>觉醒后基础生命上限增加1200</v>
      </c>
      <c r="T1431" s="3" t="str">
        <f>INDEX(Sheet6!G:G,MATCH(B1431,Sheet6!A:A,0))</f>
        <v>1210009,30|1430001,45</v>
      </c>
      <c r="U1431" s="3">
        <v>1120001</v>
      </c>
      <c r="V1431" s="3">
        <f>INDEX(Sheet6!H:H,MATCH(B1431,Sheet6!A:A,0))</f>
        <v>117750</v>
      </c>
      <c r="W1431" s="23">
        <v>0</v>
      </c>
      <c r="X1431" s="3" t="s">
        <v>1327</v>
      </c>
      <c r="Y1431" s="23">
        <v>1120001</v>
      </c>
      <c r="Z1431" s="23">
        <v>471000</v>
      </c>
      <c r="AA1431" s="27" t="str">
        <f>IF($E1431=2,INDEX(Sheet2!Q:Q,MATCH($C1431,Sheet2!$A:$A,0)),IF(OR(N1431=3,N1431=8,N1431=13,,N1431=38),INDEX(Sheet2!$AC:$AC,MATCH($N1431,Sheet2!$AA:$AA,0))&amp;O1431,INDEX(Sheet2!$AC:$AC,MATCH($N1431,Sheet2!$AA:$AA,0))&amp;(O1431/10)&amp;"%"))</f>
        <v>觉醒后基础生命上限增加1200</v>
      </c>
    </row>
    <row r="1432" spans="1:27">
      <c r="A1432" s="23" t="s">
        <v>53</v>
      </c>
      <c r="B1432" s="23">
        <f t="shared" si="88"/>
        <v>4727</v>
      </c>
      <c r="C1432" s="3">
        <v>47</v>
      </c>
      <c r="D1432" s="3">
        <v>27</v>
      </c>
      <c r="E1432" s="3">
        <f t="shared" si="87"/>
        <v>1</v>
      </c>
      <c r="F1432" s="3">
        <f>IF(AND($D1432=1,$E1432=1),VLOOKUP($C1432,Sheet2!$A:$J,3,0),IF($E1432=2,INDEX(Sheet2!G:G,MATCH($C1432,Sheet2!$A:$A,0)+2),F1431))</f>
        <v>4701</v>
      </c>
      <c r="G1432" s="3">
        <f>IF(AND($D1432=1,$E1432=1),VLOOKUP($C1432,Sheet2!$A:$J,4,0),IF($E1432=2,INDEX(Sheet2!H:H,MATCH($C1432,Sheet2!$A:$A,0)+2),G1431))</f>
        <v>4707</v>
      </c>
      <c r="H1432" s="3">
        <f>IF(AND($D1432=1,$E1432=1),VLOOKUP($C1432,Sheet2!$A:$J,5,0),IF($E1432=2,INDEX(Sheet2!I:I,MATCH($C1432,Sheet2!$A:$A,0)+2),H1431))</f>
        <v>4706</v>
      </c>
      <c r="I1432" s="3">
        <f>IF(AND($D1432=1,$E1432=1),VLOOKUP($C1432,Sheet2!$A:$J,6,0),IF($E1432=2,INDEX(Sheet2!J:J,MATCH($C1432,Sheet2!$A:$A,0)+2),I1431))</f>
        <v>4705</v>
      </c>
      <c r="K1432" s="31">
        <v>0</v>
      </c>
      <c r="L1432" s="31">
        <v>0</v>
      </c>
      <c r="M1432" s="31">
        <v>0</v>
      </c>
      <c r="N1432" s="27">
        <f>VLOOKUP(B1432,Sheet5!$D:$G,3,0)</f>
        <v>8</v>
      </c>
      <c r="O1432" s="27">
        <f>VLOOKUP(B1432,Sheet5!$D:$G,4,0)</f>
        <v>200</v>
      </c>
      <c r="P1432" s="27" t="s">
        <v>59</v>
      </c>
      <c r="Q1432" s="27">
        <f>IFERROR(VLOOKUP(R1432,Sheet2!V:X,3,FALSE),VLOOKUP(B1432,Sheet5!D:H,5,0))</f>
        <v>340020007</v>
      </c>
      <c r="R1432" s="27" t="str">
        <f>IF(E1432=2,INDEX(Sheet2!P:P,MATCH(C1432,Sheet2!A:A,0)),INDEX(Sheet2!AB:AB,MATCH(N1432,Sheet2!AA:AA,0)))</f>
        <v>攻击强化</v>
      </c>
      <c r="S1432" s="27" t="str">
        <f>IF($E1432=2,INDEX(Sheet2!Q:Q,MATCH($C1432,Sheet2!$A:$A,0)),IF(OR(N1432=3,N1432=8,N1432=13,,N1432=38),INDEX(Sheet2!$AC:$AC,MATCH($N1432,Sheet2!$AA:$AA,0))&amp;O1432,INDEX(Sheet2!$AC:$AC,MATCH($N1432,Sheet2!$AA:$AA,0))&amp;(O1432/10)&amp;"%"))</f>
        <v>觉醒后基础攻击力增加200</v>
      </c>
      <c r="T1432" s="3" t="str">
        <f>INDEX(Sheet6!G:G,MATCH(B1432,Sheet6!A:A,0))</f>
        <v>1210009,40|1430001,54</v>
      </c>
      <c r="U1432" s="3">
        <v>1120001</v>
      </c>
      <c r="V1432" s="3">
        <f>INDEX(Sheet6!H:H,MATCH(B1432,Sheet6!A:A,0))</f>
        <v>161250</v>
      </c>
      <c r="W1432" s="23">
        <v>0</v>
      </c>
      <c r="X1432" s="3" t="s">
        <v>1328</v>
      </c>
      <c r="Y1432" s="23">
        <v>1120001</v>
      </c>
      <c r="Z1432" s="23">
        <v>645000</v>
      </c>
      <c r="AA1432" s="27" t="str">
        <f>IF($E1432=2,INDEX(Sheet2!Q:Q,MATCH($C1432,Sheet2!$A:$A,0)),IF(OR(N1432=3,N1432=8,N1432=13,,N1432=38),INDEX(Sheet2!$AC:$AC,MATCH($N1432,Sheet2!$AA:$AA,0))&amp;O1432,INDEX(Sheet2!$AC:$AC,MATCH($N1432,Sheet2!$AA:$AA,0))&amp;(O1432/10)&amp;"%"))</f>
        <v>觉醒后基础攻击力增加200</v>
      </c>
    </row>
    <row r="1433" spans="1:27">
      <c r="A1433" s="23" t="s">
        <v>53</v>
      </c>
      <c r="B1433" s="23">
        <f t="shared" si="88"/>
        <v>4728</v>
      </c>
      <c r="C1433" s="3">
        <v>47</v>
      </c>
      <c r="D1433" s="3">
        <v>28</v>
      </c>
      <c r="E1433" s="3">
        <f t="shared" si="87"/>
        <v>2</v>
      </c>
      <c r="F1433" s="3">
        <f>IF(AND($D1433=1,$E1433=1),VLOOKUP($C1433,Sheet2!$A:$J,3,0),IF($E1433=2,INDEX(Sheet2!G:G,MATCH($C1433,Sheet2!$A:$A,0)+3),F1432))</f>
        <v>4701</v>
      </c>
      <c r="G1433" s="3">
        <f>IF(AND($D1433=1,$E1433=1),VLOOKUP($C1433,Sheet2!$A:$J,4,0),IF($E1433=2,INDEX(Sheet2!H:H,MATCH($C1433,Sheet2!$A:$A,0)+3),G1432))</f>
        <v>4707</v>
      </c>
      <c r="H1433" s="3">
        <f>IF(AND($D1433=1,$E1433=1),VLOOKUP($C1433,Sheet2!$A:$J,5,0),IF($E1433=2,INDEX(Sheet2!I:I,MATCH($C1433,Sheet2!$A:$A,0)+3),H1432))</f>
        <v>4706</v>
      </c>
      <c r="I1433" s="3">
        <f>IF(AND($D1433=1,$E1433=1),VLOOKUP($C1433,Sheet2!$A:$J,6,0),IF($E1433=2,INDEX(Sheet2!J:J,MATCH($C1433,Sheet2!$A:$A,0)+3),I1432))</f>
        <v>4708</v>
      </c>
      <c r="K1433" s="31">
        <v>0</v>
      </c>
      <c r="L1433" s="31">
        <v>0</v>
      </c>
      <c r="M1433" s="31">
        <v>0</v>
      </c>
      <c r="N1433" s="27">
        <f>VLOOKUP(B1433,Sheet5!$D:$G,3,0)</f>
        <v>0</v>
      </c>
      <c r="O1433" s="27">
        <f>VLOOKUP(B1433,Sheet5!$D:$G,4,0)</f>
        <v>0</v>
      </c>
      <c r="P1433" s="27" t="s">
        <v>60</v>
      </c>
      <c r="Q1433" s="27">
        <f>IFERROR(VLOOKUP(R1433,Sheet2!V:X,3,FALSE),VLOOKUP(B1433,Sheet5!D:H,5,0))</f>
        <v>311004704</v>
      </c>
      <c r="R1433" s="27" t="str">
        <f>IF(E1433=2,INDEX(Sheet2!P:P,MATCH(C1433,Sheet2!A:A,0)+3),INDEX(Sheet2!AB:AB,MATCH(N1433,Sheet2!AA:AA,0)))</f>
        <v>背心擒摔（觉醒）</v>
      </c>
      <c r="S1433" s="27" t="s">
        <v>2410</v>
      </c>
      <c r="T1433" s="3" t="str">
        <f>INDEX(Sheet6!G:G,MATCH(B1433,Sheet6!A:A,0))</f>
        <v>1431047,9</v>
      </c>
      <c r="U1433" s="3">
        <v>1120001</v>
      </c>
      <c r="V1433" s="3">
        <f>INDEX(Sheet6!H:H,MATCH(B1433,Sheet6!A:A,0))</f>
        <v>217500</v>
      </c>
      <c r="W1433" s="23">
        <v>0</v>
      </c>
      <c r="X1433" s="3" t="s">
        <v>1329</v>
      </c>
      <c r="Y1433" s="23">
        <v>1120001</v>
      </c>
      <c r="Z1433" s="23">
        <v>870000</v>
      </c>
      <c r="AA1433" s="27" t="str">
        <f>IF($E1433=2,INDEX(Sheet2!Q:Q,MATCH($C1433,Sheet2!$A:$A,0)+3),IF(OR(N1433=3,N1433=8,N1433=13,,N1433=38),INDEX(Sheet2!$AC:$AC,MATCH($N1433,Sheet2!$AA:$AA,0))&amp;O1433,INDEX(Sheet2!$AC:$AC,MATCH($N1433,Sheet2!$AA:$AA,0))&amp;(O1433/10)&amp;"%"))</f>
        <v>对敌方单体目标造成攻击力&lt;color=#e56000&gt;210%&lt;/color&gt;的伤害，如当前自身生命超过目标，则将之击飞。</v>
      </c>
    </row>
    <row r="1434" spans="1:27">
      <c r="A1434" s="23" t="s">
        <v>53</v>
      </c>
      <c r="B1434" s="23">
        <f t="shared" si="84"/>
        <v>4901</v>
      </c>
      <c r="C1434" s="3">
        <v>49</v>
      </c>
      <c r="D1434" s="3">
        <v>1</v>
      </c>
      <c r="E1434" s="3">
        <f t="shared" si="87"/>
        <v>1</v>
      </c>
      <c r="F1434" s="3">
        <f>IF(AND($D1434=1,$E1434=1),VLOOKUP($C1434,Sheet2!$A:$J,3,0),IF($E1434=2,INDEX(Sheet2!G:G,MATCH($C1434,Sheet2!$A:$A,0)),F1433))</f>
        <v>4901</v>
      </c>
      <c r="G1434" s="3">
        <f>IF(AND($D1434=1,$E1434=1),VLOOKUP($C1434,Sheet2!$A:$J,4,0),IF($E1434=2,INDEX(Sheet2!H:H,MATCH($C1434,Sheet2!$A:$A,0)),G1433))</f>
        <v>4902</v>
      </c>
      <c r="H1434" s="3">
        <f>IF(AND($D1434=1,$E1434=1),VLOOKUP($C1434,Sheet2!$A:$J,5,0),IF($E1434=2,INDEX(Sheet2!I:I,MATCH($C1434,Sheet2!$A:$A,0)),H1433))</f>
        <v>4903</v>
      </c>
      <c r="I1434" s="3">
        <f>IF(AND($D1434=1,$E1434=1),VLOOKUP($C1434,Sheet2!$A:$J,6,0),IF($E1434=2,INDEX(Sheet2!J:J,MATCH($C1434,Sheet2!$A:$A,0)),I1433))</f>
        <v>4904</v>
      </c>
      <c r="K1434" s="31">
        <v>0</v>
      </c>
      <c r="L1434" s="31">
        <v>0</v>
      </c>
      <c r="M1434" s="31">
        <v>0</v>
      </c>
      <c r="N1434" s="27">
        <f>VLOOKUP(B1434,Sheet5!$D:$G,3,0)</f>
        <v>8</v>
      </c>
      <c r="O1434" s="27">
        <f>VLOOKUP(B1434,Sheet5!$D:$G,4,0)</f>
        <v>100</v>
      </c>
      <c r="P1434" s="27" t="s">
        <v>54</v>
      </c>
      <c r="Q1434" s="27">
        <f>IFERROR(VLOOKUP(R1434,Sheet2!V:X,3,FALSE),VLOOKUP(B1434,Sheet5!D:H,5,0))</f>
        <v>340020006</v>
      </c>
      <c r="R1434" s="27" t="str">
        <f>IF($E1434=2,INDEX(Sheet2!P:P,MATCH($C1434,Sheet2!$A:$A,0)),INDEX(Sheet2!$AB:$AB,MATCH($N1434,Sheet2!$AA:$AA,0)))</f>
        <v>攻击强化</v>
      </c>
      <c r="S1434" s="27" t="str">
        <f>IF($E1434=2,INDEX(Sheet2!Q:Q,MATCH($C1434,Sheet2!$A:$A,0)),IF(OR(N1434=3,N1434=8,N1434=13,,N1434=38),INDEX(Sheet2!$AC:$AC,MATCH($N1434,Sheet2!$AA:$AA,0))&amp;O1434,INDEX(Sheet2!$AC:$AC,MATCH($N1434,Sheet2!$AA:$AA,0))&amp;(O1434/10)&amp;"%"))</f>
        <v>觉醒后基础攻击力增加100</v>
      </c>
      <c r="T1434" s="3" t="str">
        <f>INDEX(Sheet6!G:G,MATCH(B1434,Sheet6!A:A,0))</f>
        <v>1210001,40</v>
      </c>
      <c r="U1434" s="3">
        <v>1120001</v>
      </c>
      <c r="V1434" s="3">
        <f>INDEX(Sheet6!H:H,MATCH(B1434,Sheet6!A:A,0))</f>
        <v>13000</v>
      </c>
      <c r="W1434" s="23">
        <v>0</v>
      </c>
      <c r="X1434" s="3" t="str">
        <f>VLOOKUP(B1434,Sheet4!A:N,14,FALSE)</f>
        <v>1210001,20|1210002,10|1210003,10</v>
      </c>
      <c r="Y1434" s="23">
        <v>1120001</v>
      </c>
      <c r="Z1434" s="23">
        <f t="shared" si="85"/>
        <v>130000</v>
      </c>
      <c r="AA1434" s="27" t="str">
        <f>IF($E1434=2,INDEX(Sheet2!Q:Q,MATCH($C1434,Sheet2!$A:$A,0)),IF(OR(N1434=3,N1434=8,N1434=13,,N1434=38),INDEX(Sheet2!$AC:$AC,MATCH($N1434,Sheet2!$AA:$AA,0))&amp;O1434,INDEX(Sheet2!$AC:$AC,MATCH($N1434,Sheet2!$AA:$AA,0))&amp;(O1434/10)&amp;"%"))</f>
        <v>觉醒后基础攻击力增加100</v>
      </c>
    </row>
    <row r="1435" spans="1:27">
      <c r="A1435" s="23" t="s">
        <v>53</v>
      </c>
      <c r="B1435" s="23">
        <f t="shared" si="84"/>
        <v>4902</v>
      </c>
      <c r="C1435" s="3">
        <v>49</v>
      </c>
      <c r="D1435" s="3">
        <v>2</v>
      </c>
      <c r="E1435" s="3">
        <f t="shared" si="87"/>
        <v>1</v>
      </c>
      <c r="F1435" s="3">
        <f>IF(AND($D1435=1,$E1435=1),VLOOKUP($C1435,Sheet2!$A:$J,3,0),IF($E1435=2,INDEX(Sheet2!G:G,MATCH($C1435,Sheet2!$A:$A,0)),F1434))</f>
        <v>4901</v>
      </c>
      <c r="G1435" s="3">
        <f>IF(AND($D1435=1,$E1435=1),VLOOKUP($C1435,Sheet2!$A:$J,4,0),IF($E1435=2,INDEX(Sheet2!H:H,MATCH($C1435,Sheet2!$A:$A,0)),G1434))</f>
        <v>4902</v>
      </c>
      <c r="H1435" s="3">
        <f>IF(AND($D1435=1,$E1435=1),VLOOKUP($C1435,Sheet2!$A:$J,5,0),IF($E1435=2,INDEX(Sheet2!I:I,MATCH($C1435,Sheet2!$A:$A,0)),H1434))</f>
        <v>4903</v>
      </c>
      <c r="I1435" s="3">
        <f>IF(AND($D1435=1,$E1435=1),VLOOKUP($C1435,Sheet2!$A:$J,6,0),IF($E1435=2,INDEX(Sheet2!J:J,MATCH($C1435,Sheet2!$A:$A,0)),I1434))</f>
        <v>4904</v>
      </c>
      <c r="K1435" s="31">
        <v>0</v>
      </c>
      <c r="L1435" s="31">
        <v>0</v>
      </c>
      <c r="M1435" s="31">
        <v>0</v>
      </c>
      <c r="N1435" s="27">
        <f>VLOOKUP(B1435,Sheet5!$D:$G,3,0)</f>
        <v>3</v>
      </c>
      <c r="O1435" s="27">
        <f>VLOOKUP(B1435,Sheet5!$D:$G,4,0)</f>
        <v>600</v>
      </c>
      <c r="P1435" s="27" t="s">
        <v>55</v>
      </c>
      <c r="Q1435" s="27">
        <f>IFERROR(VLOOKUP(R1435,Sheet2!V:X,3,FALSE),VLOOKUP(B1435,Sheet5!D:H,5,0))</f>
        <v>340020009</v>
      </c>
      <c r="R1435" s="27" t="str">
        <f>IF(E1435=2,INDEX(Sheet2!P:P,MATCH(C1435,Sheet2!A:A,0)),INDEX(Sheet2!AB:AB,MATCH(N1435,Sheet2!AA:AA,0)))</f>
        <v>生命强化</v>
      </c>
      <c r="S1435" s="27" t="str">
        <f>IF($E1435=2,INDEX(Sheet2!Q:Q,MATCH($C1435,Sheet2!$A:$A,0)),IF(OR(N1435=3,N1435=8,N1435=13,,N1435=38),INDEX(Sheet2!$AC:$AC,MATCH($N1435,Sheet2!$AA:$AA,0))&amp;O1435,INDEX(Sheet2!$AC:$AC,MATCH($N1435,Sheet2!$AA:$AA,0))&amp;(O1435/10)&amp;"%"))</f>
        <v>觉醒后基础生命上限增加600</v>
      </c>
      <c r="T1435" s="3" t="str">
        <f>INDEX(Sheet6!G:G,MATCH(B1435,Sheet6!A:A,0))</f>
        <v>1210001,60</v>
      </c>
      <c r="U1435" s="3">
        <v>1120001</v>
      </c>
      <c r="V1435" s="3">
        <f>INDEX(Sheet6!H:H,MATCH(B1435,Sheet6!A:A,0))</f>
        <v>15000</v>
      </c>
      <c r="W1435" s="23">
        <v>0</v>
      </c>
      <c r="X1435" s="3" t="str">
        <f>VLOOKUP(B1435,Sheet4!A:N,14,FALSE)</f>
        <v>1210001,50|1210002,25|1210003,25</v>
      </c>
      <c r="Y1435" s="23">
        <v>1120001</v>
      </c>
      <c r="Z1435" s="23">
        <f t="shared" si="85"/>
        <v>150000</v>
      </c>
      <c r="AA1435" s="27" t="str">
        <f>IF($E1435=2,INDEX(Sheet2!Q:Q,MATCH($C1435,Sheet2!$A:$A,0)),IF(OR(N1435=3,N1435=8,N1435=13,,N1435=38),INDEX(Sheet2!$AC:$AC,MATCH($N1435,Sheet2!$AA:$AA,0))&amp;O1435,INDEX(Sheet2!$AC:$AC,MATCH($N1435,Sheet2!$AA:$AA,0))&amp;(O1435/10)&amp;"%"))</f>
        <v>觉醒后基础生命上限增加600</v>
      </c>
    </row>
    <row r="1436" spans="1:27">
      <c r="A1436" s="23" t="s">
        <v>53</v>
      </c>
      <c r="B1436" s="23">
        <f t="shared" si="84"/>
        <v>4903</v>
      </c>
      <c r="C1436" s="3">
        <v>49</v>
      </c>
      <c r="D1436" s="3">
        <v>3</v>
      </c>
      <c r="E1436" s="3">
        <f t="shared" si="87"/>
        <v>1</v>
      </c>
      <c r="F1436" s="3">
        <f>IF(AND($D1436=1,$E1436=1),VLOOKUP($C1436,Sheet2!$A:$J,3,0),IF($E1436=2,INDEX(Sheet2!G:G,MATCH($C1436,Sheet2!$A:$A,0)),F1435))</f>
        <v>4901</v>
      </c>
      <c r="G1436" s="3">
        <f>IF(AND($D1436=1,$E1436=1),VLOOKUP($C1436,Sheet2!$A:$J,4,0),IF($E1436=2,INDEX(Sheet2!H:H,MATCH($C1436,Sheet2!$A:$A,0)),G1435))</f>
        <v>4902</v>
      </c>
      <c r="H1436" s="3">
        <f>IF(AND($D1436=1,$E1436=1),VLOOKUP($C1436,Sheet2!$A:$J,5,0),IF($E1436=2,INDEX(Sheet2!I:I,MATCH($C1436,Sheet2!$A:$A,0)),H1435))</f>
        <v>4903</v>
      </c>
      <c r="I1436" s="3">
        <f>IF(AND($D1436=1,$E1436=1),VLOOKUP($C1436,Sheet2!$A:$J,6,0),IF($E1436=2,INDEX(Sheet2!J:J,MATCH($C1436,Sheet2!$A:$A,0)),I1435))</f>
        <v>4904</v>
      </c>
      <c r="K1436" s="31">
        <v>0</v>
      </c>
      <c r="L1436" s="31">
        <v>0</v>
      </c>
      <c r="M1436" s="31">
        <v>0</v>
      </c>
      <c r="N1436" s="27">
        <f>VLOOKUP(B1436,Sheet5!$D:$G,3,0)</f>
        <v>38</v>
      </c>
      <c r="O1436" s="27">
        <f>VLOOKUP(B1436,Sheet5!$D:$G,4,0)</f>
        <v>15</v>
      </c>
      <c r="P1436" s="27" t="s">
        <v>56</v>
      </c>
      <c r="Q1436" s="27">
        <f>IFERROR(VLOOKUP(R1436,Sheet2!V:X,3,FALSE),VLOOKUP(B1436,Sheet5!D:H,5,0))</f>
        <v>340020011</v>
      </c>
      <c r="R1436" s="27" t="str">
        <f>IF(E1436=2,INDEX(Sheet2!P:P,MATCH(C1436,Sheet2!A:A,0)),INDEX(Sheet2!AB:AB,MATCH(N1436,Sheet2!AA:AA,0)))</f>
        <v>速度强化</v>
      </c>
      <c r="S1436" s="27" t="str">
        <f>IF($E1436=2,INDEX(Sheet2!Q:Q,MATCH($C1436,Sheet2!$A:$A,0)),IF(OR(N1436=3,N1436=8,N1436=13,,N1436=38),INDEX(Sheet2!$AC:$AC,MATCH($N1436,Sheet2!$AA:$AA,0))&amp;O1436,INDEX(Sheet2!$AC:$AC,MATCH($N1436,Sheet2!$AA:$AA,0))&amp;(O1436/10)&amp;"%"))</f>
        <v>觉醒后基础速度增加15</v>
      </c>
      <c r="T1436" s="3" t="str">
        <f>INDEX(Sheet6!G:G,MATCH(B1436,Sheet6!A:A,0))</f>
        <v>1210004,24</v>
      </c>
      <c r="U1436" s="3">
        <v>1120001</v>
      </c>
      <c r="V1436" s="3">
        <f>INDEX(Sheet6!H:H,MATCH(B1436,Sheet6!A:A,0))</f>
        <v>22500</v>
      </c>
      <c r="W1436" s="23">
        <v>0</v>
      </c>
      <c r="X1436" s="3" t="str">
        <f>VLOOKUP(B1436,Sheet4!A:N,14,FALSE)</f>
        <v>1210001,90|1210002,45|1210003,45</v>
      </c>
      <c r="Y1436" s="23">
        <v>1120001</v>
      </c>
      <c r="Z1436" s="23">
        <f t="shared" si="85"/>
        <v>225000</v>
      </c>
      <c r="AA1436" s="27" t="str">
        <f>IF($E1436=2,INDEX(Sheet2!Q:Q,MATCH($C1436,Sheet2!$A:$A,0)),IF(OR(N1436=3,N1436=8,N1436=13,,N1436=38),INDEX(Sheet2!$AC:$AC,MATCH($N1436,Sheet2!$AA:$AA,0))&amp;O1436,INDEX(Sheet2!$AC:$AC,MATCH($N1436,Sheet2!$AA:$AA,0))&amp;(O1436/10)&amp;"%"))</f>
        <v>觉醒后基础速度增加15</v>
      </c>
    </row>
    <row r="1437" spans="1:27">
      <c r="A1437" s="23" t="s">
        <v>53</v>
      </c>
      <c r="B1437" s="23">
        <f t="shared" si="84"/>
        <v>4904</v>
      </c>
      <c r="C1437" s="3">
        <v>49</v>
      </c>
      <c r="D1437" s="3">
        <v>4</v>
      </c>
      <c r="E1437" s="3">
        <f t="shared" si="87"/>
        <v>1</v>
      </c>
      <c r="F1437" s="3">
        <f>IF(AND($D1437=1,$E1437=1),VLOOKUP($C1437,Sheet2!$A:$J,3,0),IF($E1437=2,INDEX(Sheet2!G:G,MATCH($C1437,Sheet2!$A:$A,0)),F1436))</f>
        <v>4901</v>
      </c>
      <c r="G1437" s="3">
        <f>IF(AND($D1437=1,$E1437=1),VLOOKUP($C1437,Sheet2!$A:$J,4,0),IF($E1437=2,INDEX(Sheet2!H:H,MATCH($C1437,Sheet2!$A:$A,0)),G1436))</f>
        <v>4902</v>
      </c>
      <c r="H1437" s="3">
        <f>IF(AND($D1437=1,$E1437=1),VLOOKUP($C1437,Sheet2!$A:$J,5,0),IF($E1437=2,INDEX(Sheet2!I:I,MATCH($C1437,Sheet2!$A:$A,0)),H1436))</f>
        <v>4903</v>
      </c>
      <c r="I1437" s="3">
        <f>IF(AND($D1437=1,$E1437=1),VLOOKUP($C1437,Sheet2!$A:$J,6,0),IF($E1437=2,INDEX(Sheet2!J:J,MATCH($C1437,Sheet2!$A:$A,0)),I1436))</f>
        <v>4904</v>
      </c>
      <c r="K1437" s="31">
        <v>0</v>
      </c>
      <c r="L1437" s="31">
        <v>0</v>
      </c>
      <c r="M1437" s="31">
        <v>0</v>
      </c>
      <c r="N1437" s="27">
        <f>VLOOKUP(B1437,Sheet5!$D:$G,3,0)</f>
        <v>13</v>
      </c>
      <c r="O1437" s="27">
        <f>VLOOKUP(B1437,Sheet5!$D:$G,4,0)</f>
        <v>130</v>
      </c>
      <c r="P1437" s="27" t="s">
        <v>57</v>
      </c>
      <c r="Q1437" s="27">
        <f>IFERROR(VLOOKUP(R1437,Sheet2!V:X,3,FALSE),VLOOKUP(B1437,Sheet5!D:H,5,0))</f>
        <v>340020004</v>
      </c>
      <c r="R1437" s="27" t="str">
        <f>IF(E1437=2,INDEX(Sheet2!P:P,MATCH(C1437,Sheet2!A:A,0)),INDEX(Sheet2!AB:AB,MATCH(N1437,Sheet2!AA:AA,0)))</f>
        <v>防御强化</v>
      </c>
      <c r="S1437" s="27" t="str">
        <f>IF($E1437=2,INDEX(Sheet2!Q:Q,MATCH($C1437,Sheet2!$A:$A,0)),IF(OR(N1437=3,N1437=8,N1437=13,,N1437=38),INDEX(Sheet2!$AC:$AC,MATCH($N1437,Sheet2!$AA:$AA,0))&amp;O1437,INDEX(Sheet2!$AC:$AC,MATCH($N1437,Sheet2!$AA:$AA,0))&amp;(O1437/10)&amp;"%"))</f>
        <v>觉醒后基础防御力增加130</v>
      </c>
      <c r="T1437" s="3" t="str">
        <f>INDEX(Sheet6!G:G,MATCH(B1437,Sheet6!A:A,0))</f>
        <v>1210004,32</v>
      </c>
      <c r="U1437" s="3">
        <v>1120001</v>
      </c>
      <c r="V1437" s="3">
        <f>INDEX(Sheet6!H:H,MATCH(B1437,Sheet6!A:A,0))</f>
        <v>33700</v>
      </c>
      <c r="W1437" s="23">
        <v>0</v>
      </c>
      <c r="X1437" s="3" t="str">
        <f>VLOOKUP(B1437,Sheet4!A:N,14,FALSE)</f>
        <v>1210001,140|1210002,70|1210003,70</v>
      </c>
      <c r="Y1437" s="23">
        <v>1120001</v>
      </c>
      <c r="Z1437" s="23">
        <f t="shared" si="85"/>
        <v>337000</v>
      </c>
      <c r="AA1437" s="27" t="str">
        <f>IF($E1437=2,INDEX(Sheet2!Q:Q,MATCH($C1437,Sheet2!$A:$A,0)),IF(OR(N1437=3,N1437=8,N1437=13,,N1437=38),INDEX(Sheet2!$AC:$AC,MATCH($N1437,Sheet2!$AA:$AA,0))&amp;O1437,INDEX(Sheet2!$AC:$AC,MATCH($N1437,Sheet2!$AA:$AA,0))&amp;(O1437/10)&amp;"%"))</f>
        <v>觉醒后基础防御力增加130</v>
      </c>
    </row>
    <row r="1438" spans="1:27">
      <c r="A1438" s="23" t="s">
        <v>53</v>
      </c>
      <c r="B1438" s="23">
        <f t="shared" si="84"/>
        <v>4905</v>
      </c>
      <c r="C1438" s="3">
        <v>49</v>
      </c>
      <c r="D1438" s="3">
        <v>5</v>
      </c>
      <c r="E1438" s="3">
        <f t="shared" si="87"/>
        <v>1</v>
      </c>
      <c r="F1438" s="3">
        <f>IF(AND($D1438=1,$E1438=1),VLOOKUP($C1438,Sheet2!$A:$J,3,0),IF($E1438=2,INDEX(Sheet2!G:G,MATCH($C1438,Sheet2!$A:$A,0)),F1437))</f>
        <v>4901</v>
      </c>
      <c r="G1438" s="3">
        <f>IF(AND($D1438=1,$E1438=1),VLOOKUP($C1438,Sheet2!$A:$J,4,0),IF($E1438=2,INDEX(Sheet2!H:H,MATCH($C1438,Sheet2!$A:$A,0)),G1437))</f>
        <v>4902</v>
      </c>
      <c r="H1438" s="3">
        <f>IF(AND($D1438=1,$E1438=1),VLOOKUP($C1438,Sheet2!$A:$J,5,0),IF($E1438=2,INDEX(Sheet2!I:I,MATCH($C1438,Sheet2!$A:$A,0)),H1437))</f>
        <v>4903</v>
      </c>
      <c r="I1438" s="3">
        <f>IF(AND($D1438=1,$E1438=1),VLOOKUP($C1438,Sheet2!$A:$J,6,0),IF($E1438=2,INDEX(Sheet2!J:J,MATCH($C1438,Sheet2!$A:$A,0)),I1437))</f>
        <v>4904</v>
      </c>
      <c r="K1438" s="31">
        <v>0</v>
      </c>
      <c r="L1438" s="31">
        <v>0</v>
      </c>
      <c r="M1438" s="31">
        <v>0</v>
      </c>
      <c r="N1438" s="27">
        <f>VLOOKUP(B1438,Sheet5!$D:$G,3,0)</f>
        <v>3</v>
      </c>
      <c r="O1438" s="27">
        <f>VLOOKUP(B1438,Sheet5!$D:$G,4,0)</f>
        <v>1200</v>
      </c>
      <c r="P1438" s="27" t="s">
        <v>58</v>
      </c>
      <c r="Q1438" s="27">
        <f>IFERROR(VLOOKUP(R1438,Sheet2!V:X,3,FALSE),VLOOKUP(B1438,Sheet5!D:H,5,0))</f>
        <v>340020010</v>
      </c>
      <c r="R1438" s="27" t="str">
        <f>IF(E1438=2,INDEX(Sheet2!P:P,MATCH(C1438,Sheet2!A:A,0)),INDEX(Sheet2!AB:AB,MATCH(N1438,Sheet2!AA:AA,0)))</f>
        <v>生命强化</v>
      </c>
      <c r="S1438" s="27" t="str">
        <f>IF($E1438=2,INDEX(Sheet2!Q:Q,MATCH($C1438,Sheet2!$A:$A,0)),IF(OR(N1438=3,N1438=8,N1438=13,,N1438=38),INDEX(Sheet2!$AC:$AC,MATCH($N1438,Sheet2!$AA:$AA,0))&amp;O1438,INDEX(Sheet2!$AC:$AC,MATCH($N1438,Sheet2!$AA:$AA,0))&amp;(O1438/10)&amp;"%"))</f>
        <v>觉醒后基础生命上限增加1200</v>
      </c>
      <c r="T1438" s="3" t="str">
        <f>INDEX(Sheet6!G:G,MATCH(B1438,Sheet6!A:A,0))</f>
        <v>1210007,12</v>
      </c>
      <c r="U1438" s="3">
        <v>1120001</v>
      </c>
      <c r="V1438" s="3">
        <f>INDEX(Sheet6!H:H,MATCH(B1438,Sheet6!A:A,0))</f>
        <v>47100</v>
      </c>
      <c r="W1438" s="23">
        <v>0</v>
      </c>
      <c r="X1438" s="3" t="str">
        <f>VLOOKUP(B1438,Sheet4!A:N,14,FALSE)</f>
        <v>1210001,200|1210002,100|1210003,100</v>
      </c>
      <c r="Y1438" s="23">
        <v>1120001</v>
      </c>
      <c r="Z1438" s="23">
        <f t="shared" si="85"/>
        <v>471000</v>
      </c>
      <c r="AA1438" s="27" t="str">
        <f>IF($E1438=2,INDEX(Sheet2!Q:Q,MATCH($C1438,Sheet2!$A:$A,0)),IF(OR(N1438=3,N1438=8,N1438=13,,N1438=38),INDEX(Sheet2!$AC:$AC,MATCH($N1438,Sheet2!$AA:$AA,0))&amp;O1438,INDEX(Sheet2!$AC:$AC,MATCH($N1438,Sheet2!$AA:$AA,0))&amp;(O1438/10)&amp;"%"))</f>
        <v>觉醒后基础生命上限增加1200</v>
      </c>
    </row>
    <row r="1439" spans="1:27">
      <c r="A1439" s="23" t="s">
        <v>53</v>
      </c>
      <c r="B1439" s="23">
        <f t="shared" si="84"/>
        <v>4906</v>
      </c>
      <c r="C1439" s="3">
        <v>49</v>
      </c>
      <c r="D1439" s="3">
        <v>6</v>
      </c>
      <c r="E1439" s="3">
        <f t="shared" si="87"/>
        <v>1</v>
      </c>
      <c r="F1439" s="3">
        <f>IF(AND($D1439=1,$E1439=1),VLOOKUP($C1439,Sheet2!$A:$J,3,0),IF($E1439=2,INDEX(Sheet2!G:G,MATCH($C1439,Sheet2!$A:$A,0)),F1438))</f>
        <v>4901</v>
      </c>
      <c r="G1439" s="3">
        <f>IF(AND($D1439=1,$E1439=1),VLOOKUP($C1439,Sheet2!$A:$J,4,0),IF($E1439=2,INDEX(Sheet2!H:H,MATCH($C1439,Sheet2!$A:$A,0)),G1438))</f>
        <v>4902</v>
      </c>
      <c r="H1439" s="3">
        <f>IF(AND($D1439=1,$E1439=1),VLOOKUP($C1439,Sheet2!$A:$J,5,0),IF($E1439=2,INDEX(Sheet2!I:I,MATCH($C1439,Sheet2!$A:$A,0)),H1438))</f>
        <v>4903</v>
      </c>
      <c r="I1439" s="3">
        <f>IF(AND($D1439=1,$E1439=1),VLOOKUP($C1439,Sheet2!$A:$J,6,0),IF($E1439=2,INDEX(Sheet2!J:J,MATCH($C1439,Sheet2!$A:$A,0)),I1438))</f>
        <v>4904</v>
      </c>
      <c r="K1439" s="31">
        <v>0</v>
      </c>
      <c r="L1439" s="31">
        <v>0</v>
      </c>
      <c r="M1439" s="31">
        <v>0</v>
      </c>
      <c r="N1439" s="27">
        <f>VLOOKUP(B1439,Sheet5!$D:$G,3,0)</f>
        <v>8</v>
      </c>
      <c r="O1439" s="27">
        <f>VLOOKUP(B1439,Sheet5!$D:$G,4,0)</f>
        <v>200</v>
      </c>
      <c r="P1439" s="27" t="s">
        <v>59</v>
      </c>
      <c r="Q1439" s="27">
        <f>IFERROR(VLOOKUP(R1439,Sheet2!V:X,3,FALSE),VLOOKUP(B1439,Sheet5!D:H,5,0))</f>
        <v>340020007</v>
      </c>
      <c r="R1439" s="27" t="str">
        <f>IF(E1439=2,INDEX(Sheet2!P:P,MATCH(C1439,Sheet2!A:A,0)),INDEX(Sheet2!AB:AB,MATCH(N1439,Sheet2!AA:AA,0)))</f>
        <v>攻击强化</v>
      </c>
      <c r="S1439" s="27" t="str">
        <f>IF($E1439=2,INDEX(Sheet2!Q:Q,MATCH($C1439,Sheet2!$A:$A,0)),IF(OR(N1439=3,N1439=8,N1439=13,,N1439=38),INDEX(Sheet2!$AC:$AC,MATCH($N1439,Sheet2!$AA:$AA,0))&amp;O1439,INDEX(Sheet2!$AC:$AC,MATCH($N1439,Sheet2!$AA:$AA,0))&amp;(O1439/10)&amp;"%"))</f>
        <v>觉醒后基础攻击力增加200</v>
      </c>
      <c r="T1439" s="3" t="str">
        <f>INDEX(Sheet6!G:G,MATCH(B1439,Sheet6!A:A,0))</f>
        <v>1210007,16</v>
      </c>
      <c r="U1439" s="3">
        <v>1120001</v>
      </c>
      <c r="V1439" s="3">
        <f>INDEX(Sheet6!H:H,MATCH(B1439,Sheet6!A:A,0))</f>
        <v>64500</v>
      </c>
      <c r="W1439" s="23">
        <v>0</v>
      </c>
      <c r="X1439" s="3" t="str">
        <f>VLOOKUP(B1439,Sheet4!A:N,14,FALSE)</f>
        <v>1210001,270|1210002,135|1210003,135</v>
      </c>
      <c r="Y1439" s="23">
        <v>1120001</v>
      </c>
      <c r="Z1439" s="23">
        <f t="shared" si="85"/>
        <v>645000</v>
      </c>
      <c r="AA1439" s="27" t="str">
        <f>IF($E1439=2,INDEX(Sheet2!Q:Q,MATCH($C1439,Sheet2!$A:$A,0)),IF(OR(N1439=3,N1439=8,N1439=13,,N1439=38),INDEX(Sheet2!$AC:$AC,MATCH($N1439,Sheet2!$AA:$AA,0))&amp;O1439,INDEX(Sheet2!$AC:$AC,MATCH($N1439,Sheet2!$AA:$AA,0))&amp;(O1439/10)&amp;"%"))</f>
        <v>觉醒后基础攻击力增加200</v>
      </c>
    </row>
    <row r="1440" spans="1:27">
      <c r="A1440" s="23" t="s">
        <v>53</v>
      </c>
      <c r="B1440" s="23">
        <f t="shared" si="84"/>
        <v>4907</v>
      </c>
      <c r="C1440" s="3">
        <v>49</v>
      </c>
      <c r="D1440" s="3">
        <v>7</v>
      </c>
      <c r="E1440" s="3">
        <f t="shared" si="87"/>
        <v>2</v>
      </c>
      <c r="F1440" s="3">
        <f>IF(AND($D1440=1,$E1440=1),VLOOKUP($C1440,Sheet2!$A:$J,3,0),IF($E1440=2,INDEX(Sheet2!G:G,MATCH($C1440,Sheet2!$A:$A,0)),F1439))</f>
        <v>4901</v>
      </c>
      <c r="G1440" s="3">
        <f>IF(AND($D1440=1,$E1440=1),VLOOKUP($C1440,Sheet2!$A:$J,4,0),IF($E1440=2,INDEX(Sheet2!H:H,MATCH($C1440,Sheet2!$A:$A,0)),G1439))</f>
        <v>4902</v>
      </c>
      <c r="H1440" s="3">
        <f>IF(AND($D1440=1,$E1440=1),VLOOKUP($C1440,Sheet2!$A:$J,5,0),IF($E1440=2,INDEX(Sheet2!I:I,MATCH($C1440,Sheet2!$A:$A,0)),H1439))</f>
        <v>4903</v>
      </c>
      <c r="I1440" s="3">
        <f>IF(AND($D1440=1,$E1440=1),VLOOKUP($C1440,Sheet2!$A:$J,6,0),IF($E1440=2,INDEX(Sheet2!J:J,MATCH($C1440,Sheet2!$A:$A,0)),I1439))</f>
        <v>4905</v>
      </c>
      <c r="K1440" s="31">
        <v>0</v>
      </c>
      <c r="L1440" s="31">
        <v>0</v>
      </c>
      <c r="M1440" s="31">
        <v>0</v>
      </c>
      <c r="N1440" s="27">
        <f>VLOOKUP(B1440,Sheet5!$D:$G,3,0)</f>
        <v>0</v>
      </c>
      <c r="O1440" s="27">
        <f>VLOOKUP(B1440,Sheet5!$D:$G,4,0)</f>
        <v>0</v>
      </c>
      <c r="P1440" s="27" t="s">
        <v>60</v>
      </c>
      <c r="Q1440" s="27">
        <f>IFERROR(VLOOKUP(R1440,Sheet2!V:X,3,FALSE),VLOOKUP(B1440,Sheet5!D:H,5,0))</f>
        <v>311004904</v>
      </c>
      <c r="R1440" s="27" t="str">
        <f>IF(E1440=2,INDEX(Sheet2!P:P,MATCH(C1440,Sheet2!A:A,0)),INDEX(Sheet2!AB:AB,MATCH(N1440,Sheet2!AA:AA,0)))</f>
        <v>警犬出击（觉醒）</v>
      </c>
      <c r="S1440" s="27" t="s">
        <v>2411</v>
      </c>
      <c r="T1440" s="3" t="str">
        <f>INDEX(Sheet6!G:G,MATCH(B1440,Sheet6!A:A,0))</f>
        <v>1210007,20</v>
      </c>
      <c r="U1440" s="3">
        <v>1120001</v>
      </c>
      <c r="V1440" s="3">
        <f>INDEX(Sheet6!H:H,MATCH(B1440,Sheet6!A:A,0))</f>
        <v>87000</v>
      </c>
      <c r="W1440" s="23">
        <v>0</v>
      </c>
      <c r="X1440" s="3" t="str">
        <f>VLOOKUP(B1440,Sheet4!A:N,14,FALSE)</f>
        <v>1210001,350|1210002,175|1210003,175</v>
      </c>
      <c r="Y1440" s="23">
        <v>1120001</v>
      </c>
      <c r="Z1440" s="23">
        <f t="shared" si="85"/>
        <v>870000</v>
      </c>
      <c r="AA1440" s="27" t="str">
        <f>IF($E1440=2,INDEX(Sheet2!Q:Q,MATCH($C1440,Sheet2!$A:$A,0)),IF(OR(N1440=3,N1440=8,N1440=13,,N1440=38),INDEX(Sheet2!$AC:$AC,MATCH($N1440,Sheet2!$AA:$AA,0))&amp;O1440,INDEX(Sheet2!$AC:$AC,MATCH($N1440,Sheet2!$AA:$AA,0))&amp;(O1440/10)&amp;"%"))</f>
        <v>对全体敌人造成攻击力的&lt;color=#e56000&gt;165%&lt;/color&gt;伤害，敌人身上每有一层警戒受到的伤害增加&lt;color=#e56000&gt;15%&lt;/color&gt;。</v>
      </c>
    </row>
    <row r="1441" spans="1:27">
      <c r="A1441" s="23" t="s">
        <v>53</v>
      </c>
      <c r="B1441" s="23">
        <f t="shared" ref="B1441:B1468" si="89">C1441*100+D1441</f>
        <v>4908</v>
      </c>
      <c r="C1441" s="3">
        <v>49</v>
      </c>
      <c r="D1441" s="3">
        <v>8</v>
      </c>
      <c r="E1441" s="3">
        <f t="shared" si="87"/>
        <v>1</v>
      </c>
      <c r="F1441" s="3">
        <f>IF(AND($D1441=1,$E1441=1),VLOOKUP($C1441,Sheet2!$A:$J,3,0),IF($E1441=2,INDEX(Sheet2!G:G,MATCH($C1441,Sheet2!$A:$A,0)),F1440))</f>
        <v>4901</v>
      </c>
      <c r="G1441" s="3">
        <f>IF(AND($D1441=1,$E1441=1),VLOOKUP($C1441,Sheet2!$A:$J,4,0),IF($E1441=2,INDEX(Sheet2!H:H,MATCH($C1441,Sheet2!$A:$A,0)),G1440))</f>
        <v>4902</v>
      </c>
      <c r="H1441" s="3">
        <f>IF(AND($D1441=1,$E1441=1),VLOOKUP($C1441,Sheet2!$A:$J,5,0),IF($E1441=2,INDEX(Sheet2!I:I,MATCH($C1441,Sheet2!$A:$A,0)),H1440))</f>
        <v>4903</v>
      </c>
      <c r="I1441" s="3">
        <f>IF(AND($D1441=1,$E1441=1),VLOOKUP($C1441,Sheet2!$A:$J,6,0),IF($E1441=2,INDEX(Sheet2!J:J,MATCH($C1441,Sheet2!$A:$A,0)),I1440))</f>
        <v>4905</v>
      </c>
      <c r="K1441" s="31">
        <v>0</v>
      </c>
      <c r="L1441" s="31">
        <v>0</v>
      </c>
      <c r="M1441" s="31">
        <v>0</v>
      </c>
      <c r="N1441" s="27">
        <f>VLOOKUP(B1441,Sheet5!$D:$G,3,0)</f>
        <v>8</v>
      </c>
      <c r="O1441" s="27">
        <f>VLOOKUP(B1441,Sheet5!$D:$G,4,0)</f>
        <v>100</v>
      </c>
      <c r="P1441" s="23" t="s">
        <v>54</v>
      </c>
      <c r="Q1441" s="27">
        <f>IFERROR(VLOOKUP(R1441,Sheet2!V:X,3,FALSE),VLOOKUP(B1441,Sheet5!D:H,5,0))</f>
        <v>340020006</v>
      </c>
      <c r="R1441" s="27" t="str">
        <f>IF($E1441=2,INDEX(Sheet2!P:P,MATCH($C1441,Sheet2!$A:$A,0)),INDEX(Sheet2!$AB:$AB,MATCH($N1441,Sheet2!$AA:$AA,0)))</f>
        <v>攻击强化</v>
      </c>
      <c r="S1441" s="27" t="str">
        <f>IF($E1441=2,INDEX(Sheet2!Q:Q,MATCH($C1441,Sheet2!$A:$A,0)),IF(OR(N1441=3,N1441=8,N1441=13,,N1441=38),INDEX(Sheet2!$AC:$AC,MATCH($N1441,Sheet2!$AA:$AA,0))&amp;O1441,INDEX(Sheet2!$AC:$AC,MATCH($N1441,Sheet2!$AA:$AA,0))&amp;(O1441/10)&amp;"%"))</f>
        <v>觉醒后基础攻击力增加100</v>
      </c>
      <c r="T1441" s="3" t="str">
        <f>INDEX(Sheet6!G:G,MATCH(B1441,Sheet6!A:A,0))</f>
        <v>1210007,6|1430001,1</v>
      </c>
      <c r="U1441" s="23">
        <v>1120001</v>
      </c>
      <c r="V1441" s="3">
        <f>INDEX(Sheet6!H:H,MATCH(B1441,Sheet6!A:A,0))</f>
        <v>19500</v>
      </c>
      <c r="W1441" s="23">
        <v>0</v>
      </c>
      <c r="X1441" s="23" t="s">
        <v>1309</v>
      </c>
      <c r="Y1441" s="23">
        <v>1120001</v>
      </c>
      <c r="Z1441" s="23">
        <v>130000</v>
      </c>
      <c r="AA1441" s="27" t="str">
        <f>IF($E1441=2,INDEX(Sheet2!Q:Q,MATCH($C1441,Sheet2!$A:$A,0)),IF(OR(N1441=3,N1441=8,N1441=13,,N1441=38),INDEX(Sheet2!$AC:$AC,MATCH($N1441,Sheet2!$AA:$AA,0))&amp;O1441,INDEX(Sheet2!$AC:$AC,MATCH($N1441,Sheet2!$AA:$AA,0))&amp;(O1441/10)&amp;"%"))</f>
        <v>觉醒后基础攻击力增加100</v>
      </c>
    </row>
    <row r="1442" spans="1:27">
      <c r="A1442" s="23" t="s">
        <v>53</v>
      </c>
      <c r="B1442" s="23">
        <f t="shared" si="89"/>
        <v>4909</v>
      </c>
      <c r="C1442" s="3">
        <v>49</v>
      </c>
      <c r="D1442" s="3">
        <v>9</v>
      </c>
      <c r="E1442" s="3">
        <f t="shared" si="87"/>
        <v>1</v>
      </c>
      <c r="F1442" s="3">
        <f>IF(AND($D1442=1,$E1442=1),VLOOKUP($C1442,Sheet2!$A:$J,3,0),IF($E1442=2,INDEX(Sheet2!G:G,MATCH($C1442,Sheet2!$A:$A,0)),F1441))</f>
        <v>4901</v>
      </c>
      <c r="G1442" s="3">
        <f>IF(AND($D1442=1,$E1442=1),VLOOKUP($C1442,Sheet2!$A:$J,4,0),IF($E1442=2,INDEX(Sheet2!H:H,MATCH($C1442,Sheet2!$A:$A,0)),G1441))</f>
        <v>4902</v>
      </c>
      <c r="H1442" s="3">
        <f>IF(AND($D1442=1,$E1442=1),VLOOKUP($C1442,Sheet2!$A:$J,5,0),IF($E1442=2,INDEX(Sheet2!I:I,MATCH($C1442,Sheet2!$A:$A,0)),H1441))</f>
        <v>4903</v>
      </c>
      <c r="I1442" s="3">
        <f>IF(AND($D1442=1,$E1442=1),VLOOKUP($C1442,Sheet2!$A:$J,6,0),IF($E1442=2,INDEX(Sheet2!J:J,MATCH($C1442,Sheet2!$A:$A,0)),I1441))</f>
        <v>4905</v>
      </c>
      <c r="K1442" s="31">
        <v>0</v>
      </c>
      <c r="L1442" s="31">
        <v>0</v>
      </c>
      <c r="M1442" s="31">
        <v>0</v>
      </c>
      <c r="N1442" s="27">
        <f>VLOOKUP(B1442,Sheet5!$D:$G,3,0)</f>
        <v>3</v>
      </c>
      <c r="O1442" s="27">
        <f>VLOOKUP(B1442,Sheet5!$D:$G,4,0)</f>
        <v>600</v>
      </c>
      <c r="P1442" s="23" t="s">
        <v>55</v>
      </c>
      <c r="Q1442" s="27">
        <f>IFERROR(VLOOKUP(R1442,Sheet2!V:X,3,FALSE),VLOOKUP(B1442,Sheet5!D:H,5,0))</f>
        <v>340020009</v>
      </c>
      <c r="R1442" s="27" t="str">
        <f>IF(E1442=2,INDEX(Sheet2!P:P,MATCH(C1442,Sheet2!A:A,0)),INDEX(Sheet2!AB:AB,MATCH(N1442,Sheet2!AA:AA,0)))</f>
        <v>生命强化</v>
      </c>
      <c r="S1442" s="27" t="str">
        <f>IF($E1442=2,INDEX(Sheet2!Q:Q,MATCH($C1442,Sheet2!$A:$A,0)),IF(OR(N1442=3,N1442=8,N1442=13,,N1442=38),INDEX(Sheet2!$AC:$AC,MATCH($N1442,Sheet2!$AA:$AA,0))&amp;O1442,INDEX(Sheet2!$AC:$AC,MATCH($N1442,Sheet2!$AA:$AA,0))&amp;(O1442/10)&amp;"%"))</f>
        <v>觉醒后基础生命上限增加600</v>
      </c>
      <c r="T1442" s="3" t="str">
        <f>INDEX(Sheet6!G:G,MATCH(B1442,Sheet6!A:A,0))</f>
        <v>1210007,9|1430001,2</v>
      </c>
      <c r="U1442" s="23">
        <v>1120001</v>
      </c>
      <c r="V1442" s="3">
        <f>INDEX(Sheet6!H:H,MATCH(B1442,Sheet6!A:A,0))</f>
        <v>22500</v>
      </c>
      <c r="W1442" s="23">
        <v>0</v>
      </c>
      <c r="X1442" s="23" t="s">
        <v>1310</v>
      </c>
      <c r="Y1442" s="23">
        <v>1120001</v>
      </c>
      <c r="Z1442" s="23">
        <v>150000</v>
      </c>
      <c r="AA1442" s="27" t="str">
        <f>IF($E1442=2,INDEX(Sheet2!Q:Q,MATCH($C1442,Sheet2!$A:$A,0)),IF(OR(N1442=3,N1442=8,N1442=13,,N1442=38),INDEX(Sheet2!$AC:$AC,MATCH($N1442,Sheet2!$AA:$AA,0))&amp;O1442,INDEX(Sheet2!$AC:$AC,MATCH($N1442,Sheet2!$AA:$AA,0))&amp;(O1442/10)&amp;"%"))</f>
        <v>觉醒后基础生命上限增加600</v>
      </c>
    </row>
    <row r="1443" spans="1:27">
      <c r="A1443" s="23" t="s">
        <v>53</v>
      </c>
      <c r="B1443" s="23">
        <f t="shared" si="89"/>
        <v>4910</v>
      </c>
      <c r="C1443" s="3">
        <v>49</v>
      </c>
      <c r="D1443" s="3">
        <v>10</v>
      </c>
      <c r="E1443" s="3">
        <f t="shared" si="87"/>
        <v>1</v>
      </c>
      <c r="F1443" s="3">
        <f>IF(AND($D1443=1,$E1443=1),VLOOKUP($C1443,Sheet2!$A:$J,3,0),IF($E1443=2,INDEX(Sheet2!G:G,MATCH($C1443,Sheet2!$A:$A,0)),F1442))</f>
        <v>4901</v>
      </c>
      <c r="G1443" s="3">
        <f>IF(AND($D1443=1,$E1443=1),VLOOKUP($C1443,Sheet2!$A:$J,4,0),IF($E1443=2,INDEX(Sheet2!H:H,MATCH($C1443,Sheet2!$A:$A,0)),G1442))</f>
        <v>4902</v>
      </c>
      <c r="H1443" s="3">
        <f>IF(AND($D1443=1,$E1443=1),VLOOKUP($C1443,Sheet2!$A:$J,5,0),IF($E1443=2,INDEX(Sheet2!I:I,MATCH($C1443,Sheet2!$A:$A,0)),H1442))</f>
        <v>4903</v>
      </c>
      <c r="I1443" s="3">
        <f>IF(AND($D1443=1,$E1443=1),VLOOKUP($C1443,Sheet2!$A:$J,6,0),IF($E1443=2,INDEX(Sheet2!J:J,MATCH($C1443,Sheet2!$A:$A,0)),I1442))</f>
        <v>4905</v>
      </c>
      <c r="K1443" s="31">
        <v>0</v>
      </c>
      <c r="L1443" s="31">
        <v>0</v>
      </c>
      <c r="M1443" s="31">
        <v>0</v>
      </c>
      <c r="N1443" s="27">
        <f>VLOOKUP(B1443,Sheet5!$D:$G,3,0)</f>
        <v>8</v>
      </c>
      <c r="O1443" s="27">
        <f>VLOOKUP(B1443,Sheet5!$D:$G,4,0)</f>
        <v>100</v>
      </c>
      <c r="P1443" s="23" t="s">
        <v>56</v>
      </c>
      <c r="Q1443" s="27">
        <f>IFERROR(VLOOKUP(R1443,Sheet2!V:X,3,FALSE),VLOOKUP(B1443,Sheet5!D:H,5,0))</f>
        <v>340020006</v>
      </c>
      <c r="R1443" s="27" t="str">
        <f>IF(E1443=2,INDEX(Sheet2!P:P,MATCH(C1443,Sheet2!A:A,0)),INDEX(Sheet2!AB:AB,MATCH(N1443,Sheet2!AA:AA,0)))</f>
        <v>攻击强化</v>
      </c>
      <c r="S1443" s="27" t="str">
        <f>IF($E1443=2,INDEX(Sheet2!Q:Q,MATCH($C1443,Sheet2!$A:$A,0)),IF(OR(N1443=3,N1443=8,N1443=13,,N1443=38),INDEX(Sheet2!$AC:$AC,MATCH($N1443,Sheet2!$AA:$AA,0))&amp;O1443,INDEX(Sheet2!$AC:$AC,MATCH($N1443,Sheet2!$AA:$AA,0))&amp;(O1443/10)&amp;"%"))</f>
        <v>觉醒后基础攻击力增加100</v>
      </c>
      <c r="T1443" s="3" t="str">
        <f>INDEX(Sheet6!G:G,MATCH(B1443,Sheet6!A:A,0))</f>
        <v>1210007,12|1430001,3</v>
      </c>
      <c r="U1443" s="23">
        <v>1120001</v>
      </c>
      <c r="V1443" s="3">
        <f>INDEX(Sheet6!H:H,MATCH(B1443,Sheet6!A:A,0))</f>
        <v>33750</v>
      </c>
      <c r="W1443" s="23">
        <v>0</v>
      </c>
      <c r="X1443" s="23" t="s">
        <v>1311</v>
      </c>
      <c r="Y1443" s="23">
        <v>1120001</v>
      </c>
      <c r="Z1443" s="23">
        <v>225000</v>
      </c>
      <c r="AA1443" s="27" t="str">
        <f>IF($E1443=2,INDEX(Sheet2!Q:Q,MATCH($C1443,Sheet2!$A:$A,0)),IF(OR(N1443=3,N1443=8,N1443=13,,N1443=38),INDEX(Sheet2!$AC:$AC,MATCH($N1443,Sheet2!$AA:$AA,0))&amp;O1443,INDEX(Sheet2!$AC:$AC,MATCH($N1443,Sheet2!$AA:$AA,0))&amp;(O1443/10)&amp;"%"))</f>
        <v>觉醒后基础攻击力增加100</v>
      </c>
    </row>
    <row r="1444" spans="1:27">
      <c r="A1444" s="23" t="s">
        <v>53</v>
      </c>
      <c r="B1444" s="23">
        <f t="shared" si="89"/>
        <v>4911</v>
      </c>
      <c r="C1444" s="3">
        <v>49</v>
      </c>
      <c r="D1444" s="3">
        <v>11</v>
      </c>
      <c r="E1444" s="3">
        <f t="shared" si="87"/>
        <v>1</v>
      </c>
      <c r="F1444" s="3">
        <f>IF(AND($D1444=1,$E1444=1),VLOOKUP($C1444,Sheet2!$A:$J,3,0),IF($E1444=2,INDEX(Sheet2!G:G,MATCH($C1444,Sheet2!$A:$A,0)),F1443))</f>
        <v>4901</v>
      </c>
      <c r="G1444" s="3">
        <f>IF(AND($D1444=1,$E1444=1),VLOOKUP($C1444,Sheet2!$A:$J,4,0),IF($E1444=2,INDEX(Sheet2!H:H,MATCH($C1444,Sheet2!$A:$A,0)),G1443))</f>
        <v>4902</v>
      </c>
      <c r="H1444" s="3">
        <f>IF(AND($D1444=1,$E1444=1),VLOOKUP($C1444,Sheet2!$A:$J,5,0),IF($E1444=2,INDEX(Sheet2!I:I,MATCH($C1444,Sheet2!$A:$A,0)),H1443))</f>
        <v>4903</v>
      </c>
      <c r="I1444" s="3">
        <f>IF(AND($D1444=1,$E1444=1),VLOOKUP($C1444,Sheet2!$A:$J,6,0),IF($E1444=2,INDEX(Sheet2!J:J,MATCH($C1444,Sheet2!$A:$A,0)),I1443))</f>
        <v>4905</v>
      </c>
      <c r="K1444" s="31">
        <v>0</v>
      </c>
      <c r="L1444" s="31">
        <v>0</v>
      </c>
      <c r="M1444" s="31">
        <v>0</v>
      </c>
      <c r="N1444" s="27">
        <f>VLOOKUP(B1444,Sheet5!$D:$G,3,0)</f>
        <v>13</v>
      </c>
      <c r="O1444" s="27">
        <f>VLOOKUP(B1444,Sheet5!$D:$G,4,0)</f>
        <v>130</v>
      </c>
      <c r="P1444" s="23" t="s">
        <v>57</v>
      </c>
      <c r="Q1444" s="27">
        <f>IFERROR(VLOOKUP(R1444,Sheet2!V:X,3,FALSE),VLOOKUP(B1444,Sheet5!D:H,5,0))</f>
        <v>340020004</v>
      </c>
      <c r="R1444" s="27" t="str">
        <f>IF(E1444=2,INDEX(Sheet2!P:P,MATCH(C1444,Sheet2!A:A,0)),INDEX(Sheet2!AB:AB,MATCH(N1444,Sheet2!AA:AA,0)))</f>
        <v>防御强化</v>
      </c>
      <c r="S1444" s="27" t="str">
        <f>IF($E1444=2,INDEX(Sheet2!Q:Q,MATCH($C1444,Sheet2!$A:$A,0)),IF(OR(N1444=3,N1444=8,N1444=13,,N1444=38),INDEX(Sheet2!$AC:$AC,MATCH($N1444,Sheet2!$AA:$AA,0))&amp;O1444,INDEX(Sheet2!$AC:$AC,MATCH($N1444,Sheet2!$AA:$AA,0))&amp;(O1444/10)&amp;"%"))</f>
        <v>觉醒后基础防御力增加130</v>
      </c>
      <c r="T1444" s="3" t="str">
        <f>INDEX(Sheet6!G:G,MATCH(B1444,Sheet6!A:A,0))</f>
        <v>1210007,15|1430001,4</v>
      </c>
      <c r="U1444" s="23">
        <v>1120001</v>
      </c>
      <c r="V1444" s="3">
        <f>INDEX(Sheet6!H:H,MATCH(B1444,Sheet6!A:A,0))</f>
        <v>50550</v>
      </c>
      <c r="W1444" s="23">
        <v>0</v>
      </c>
      <c r="X1444" s="23" t="s">
        <v>1312</v>
      </c>
      <c r="Y1444" s="23">
        <v>1120001</v>
      </c>
      <c r="Z1444" s="23">
        <v>337000</v>
      </c>
      <c r="AA1444" s="27" t="str">
        <f>IF($E1444=2,INDEX(Sheet2!Q:Q,MATCH($C1444,Sheet2!$A:$A,0)),IF(OR(N1444=3,N1444=8,N1444=13,,N1444=38),INDEX(Sheet2!$AC:$AC,MATCH($N1444,Sheet2!$AA:$AA,0))&amp;O1444,INDEX(Sheet2!$AC:$AC,MATCH($N1444,Sheet2!$AA:$AA,0))&amp;(O1444/10)&amp;"%"))</f>
        <v>觉醒后基础防御力增加130</v>
      </c>
    </row>
    <row r="1445" spans="1:27">
      <c r="A1445" s="23" t="s">
        <v>53</v>
      </c>
      <c r="B1445" s="23">
        <f t="shared" si="89"/>
        <v>4912</v>
      </c>
      <c r="C1445" s="3">
        <v>49</v>
      </c>
      <c r="D1445" s="3">
        <v>12</v>
      </c>
      <c r="E1445" s="3">
        <f t="shared" si="87"/>
        <v>1</v>
      </c>
      <c r="F1445" s="3">
        <f>IF(AND($D1445=1,$E1445=1),VLOOKUP($C1445,Sheet2!$A:$J,3,0),IF($E1445=2,INDEX(Sheet2!G:G,MATCH($C1445,Sheet2!$A:$A,0)),F1444))</f>
        <v>4901</v>
      </c>
      <c r="G1445" s="3">
        <f>IF(AND($D1445=1,$E1445=1),VLOOKUP($C1445,Sheet2!$A:$J,4,0),IF($E1445=2,INDEX(Sheet2!H:H,MATCH($C1445,Sheet2!$A:$A,0)),G1444))</f>
        <v>4902</v>
      </c>
      <c r="H1445" s="3">
        <f>IF(AND($D1445=1,$E1445=1),VLOOKUP($C1445,Sheet2!$A:$J,5,0),IF($E1445=2,INDEX(Sheet2!I:I,MATCH($C1445,Sheet2!$A:$A,0)),H1444))</f>
        <v>4903</v>
      </c>
      <c r="I1445" s="3">
        <f>IF(AND($D1445=1,$E1445=1),VLOOKUP($C1445,Sheet2!$A:$J,6,0),IF($E1445=2,INDEX(Sheet2!J:J,MATCH($C1445,Sheet2!$A:$A,0)),I1444))</f>
        <v>4905</v>
      </c>
      <c r="K1445" s="31">
        <v>0</v>
      </c>
      <c r="L1445" s="31">
        <v>0</v>
      </c>
      <c r="M1445" s="31">
        <v>0</v>
      </c>
      <c r="N1445" s="27">
        <f>VLOOKUP(B1445,Sheet5!$D:$G,3,0)</f>
        <v>3</v>
      </c>
      <c r="O1445" s="27">
        <f>VLOOKUP(B1445,Sheet5!$D:$G,4,0)</f>
        <v>1200</v>
      </c>
      <c r="P1445" s="23" t="s">
        <v>58</v>
      </c>
      <c r="Q1445" s="27">
        <f>IFERROR(VLOOKUP(R1445,Sheet2!V:X,3,FALSE),VLOOKUP(B1445,Sheet5!D:H,5,0))</f>
        <v>340020010</v>
      </c>
      <c r="R1445" s="27" t="str">
        <f>IF(E1445=2,INDEX(Sheet2!P:P,MATCH(C1445,Sheet2!A:A,0)),INDEX(Sheet2!AB:AB,MATCH(N1445,Sheet2!AA:AA,0)))</f>
        <v>生命强化</v>
      </c>
      <c r="S1445" s="27" t="str">
        <f>IF($E1445=2,INDEX(Sheet2!Q:Q,MATCH($C1445,Sheet2!$A:$A,0)),IF(OR(N1445=3,N1445=8,N1445=13,,N1445=38),INDEX(Sheet2!$AC:$AC,MATCH($N1445,Sheet2!$AA:$AA,0))&amp;O1445,INDEX(Sheet2!$AC:$AC,MATCH($N1445,Sheet2!$AA:$AA,0))&amp;(O1445/10)&amp;"%"))</f>
        <v>觉醒后基础生命上限增加1200</v>
      </c>
      <c r="T1445" s="3" t="str">
        <f>INDEX(Sheet6!G:G,MATCH(B1445,Sheet6!A:A,0))</f>
        <v>1210007,18|1430001,5</v>
      </c>
      <c r="U1445" s="23">
        <v>1120001</v>
      </c>
      <c r="V1445" s="3">
        <f>INDEX(Sheet6!H:H,MATCH(B1445,Sheet6!A:A,0))</f>
        <v>70650</v>
      </c>
      <c r="W1445" s="23">
        <v>0</v>
      </c>
      <c r="X1445" s="23" t="s">
        <v>1313</v>
      </c>
      <c r="Y1445" s="23">
        <v>1120001</v>
      </c>
      <c r="Z1445" s="23">
        <v>471000</v>
      </c>
      <c r="AA1445" s="27" t="str">
        <f>IF($E1445=2,INDEX(Sheet2!Q:Q,MATCH($C1445,Sheet2!$A:$A,0)),IF(OR(N1445=3,N1445=8,N1445=13,,N1445=38),INDEX(Sheet2!$AC:$AC,MATCH($N1445,Sheet2!$AA:$AA,0))&amp;O1445,INDEX(Sheet2!$AC:$AC,MATCH($N1445,Sheet2!$AA:$AA,0))&amp;(O1445/10)&amp;"%"))</f>
        <v>觉醒后基础生命上限增加1200</v>
      </c>
    </row>
    <row r="1446" spans="1:27">
      <c r="A1446" s="23" t="s">
        <v>53</v>
      </c>
      <c r="B1446" s="23">
        <f t="shared" si="89"/>
        <v>4913</v>
      </c>
      <c r="C1446" s="3">
        <v>49</v>
      </c>
      <c r="D1446" s="3">
        <v>13</v>
      </c>
      <c r="E1446" s="3">
        <f t="shared" si="87"/>
        <v>1</v>
      </c>
      <c r="F1446" s="3">
        <f>IF(AND($D1446=1,$E1446=1),VLOOKUP($C1446,Sheet2!$A:$J,3,0),IF($E1446=2,INDEX(Sheet2!G:G,MATCH($C1446,Sheet2!$A:$A,0)),F1445))</f>
        <v>4901</v>
      </c>
      <c r="G1446" s="3">
        <f>IF(AND($D1446=1,$E1446=1),VLOOKUP($C1446,Sheet2!$A:$J,4,0),IF($E1446=2,INDEX(Sheet2!H:H,MATCH($C1446,Sheet2!$A:$A,0)),G1445))</f>
        <v>4902</v>
      </c>
      <c r="H1446" s="3">
        <f>IF(AND($D1446=1,$E1446=1),VLOOKUP($C1446,Sheet2!$A:$J,5,0),IF($E1446=2,INDEX(Sheet2!I:I,MATCH($C1446,Sheet2!$A:$A,0)),H1445))</f>
        <v>4903</v>
      </c>
      <c r="I1446" s="3">
        <f>IF(AND($D1446=1,$E1446=1),VLOOKUP($C1446,Sheet2!$A:$J,6,0),IF($E1446=2,INDEX(Sheet2!J:J,MATCH($C1446,Sheet2!$A:$A,0)),I1445))</f>
        <v>4905</v>
      </c>
      <c r="K1446" s="31">
        <v>0</v>
      </c>
      <c r="L1446" s="31">
        <v>0</v>
      </c>
      <c r="M1446" s="31">
        <v>0</v>
      </c>
      <c r="N1446" s="27">
        <f>VLOOKUP(B1446,Sheet5!$D:$G,3,0)</f>
        <v>8</v>
      </c>
      <c r="O1446" s="27">
        <f>VLOOKUP(B1446,Sheet5!$D:$G,4,0)</f>
        <v>200</v>
      </c>
      <c r="P1446" s="23" t="s">
        <v>59</v>
      </c>
      <c r="Q1446" s="27">
        <f>IFERROR(VLOOKUP(R1446,Sheet2!V:X,3,FALSE),VLOOKUP(B1446,Sheet5!D:H,5,0))</f>
        <v>340020007</v>
      </c>
      <c r="R1446" s="27" t="str">
        <f>IF(E1446=2,INDEX(Sheet2!P:P,MATCH(C1446,Sheet2!A:A,0)),INDEX(Sheet2!AB:AB,MATCH(N1446,Sheet2!AA:AA,0)))</f>
        <v>攻击强化</v>
      </c>
      <c r="S1446" s="27" t="str">
        <f>IF($E1446=2,INDEX(Sheet2!Q:Q,MATCH($C1446,Sheet2!$A:$A,0)),IF(OR(N1446=3,N1446=8,N1446=13,,N1446=38),INDEX(Sheet2!$AC:$AC,MATCH($N1446,Sheet2!$AA:$AA,0))&amp;O1446,INDEX(Sheet2!$AC:$AC,MATCH($N1446,Sheet2!$AA:$AA,0))&amp;(O1446/10)&amp;"%"))</f>
        <v>觉醒后基础攻击力增加200</v>
      </c>
      <c r="T1446" s="3" t="str">
        <f>INDEX(Sheet6!G:G,MATCH(B1446,Sheet6!A:A,0))</f>
        <v>1210007,24|1430001,6</v>
      </c>
      <c r="U1446" s="23">
        <v>1120001</v>
      </c>
      <c r="V1446" s="3">
        <f>INDEX(Sheet6!H:H,MATCH(B1446,Sheet6!A:A,0))</f>
        <v>96750</v>
      </c>
      <c r="W1446" s="23">
        <v>0</v>
      </c>
      <c r="X1446" s="23" t="s">
        <v>1314</v>
      </c>
      <c r="Y1446" s="23">
        <v>1120001</v>
      </c>
      <c r="Z1446" s="23">
        <v>645000</v>
      </c>
      <c r="AA1446" s="27" t="str">
        <f>IF($E1446=2,INDEX(Sheet2!Q:Q,MATCH($C1446,Sheet2!$A:$A,0)),IF(OR(N1446=3,N1446=8,N1446=13,,N1446=38),INDEX(Sheet2!$AC:$AC,MATCH($N1446,Sheet2!$AA:$AA,0))&amp;O1446,INDEX(Sheet2!$AC:$AC,MATCH($N1446,Sheet2!$AA:$AA,0))&amp;(O1446/10)&amp;"%"))</f>
        <v>觉醒后基础攻击力增加200</v>
      </c>
    </row>
    <row r="1447" spans="1:27">
      <c r="A1447" s="23" t="s">
        <v>53</v>
      </c>
      <c r="B1447" s="23">
        <f t="shared" si="89"/>
        <v>4914</v>
      </c>
      <c r="C1447" s="3">
        <v>49</v>
      </c>
      <c r="D1447" s="3">
        <v>14</v>
      </c>
      <c r="E1447" s="3">
        <f t="shared" si="87"/>
        <v>2</v>
      </c>
      <c r="F1447" s="3">
        <f>IF(AND($D1447=1,$E1447=1),VLOOKUP($C1447,Sheet2!$A:$J,3,0),IF($E1447=2,INDEX(Sheet2!G:G,MATCH($C1447,Sheet2!$A:$A,0)+1),F1446))</f>
        <v>4901</v>
      </c>
      <c r="G1447" s="3">
        <f>IF(AND($D1447=1,$E1447=1),VLOOKUP($C1447,Sheet2!$A:$J,4,0),IF($E1447=2,INDEX(Sheet2!H:H,MATCH($C1447,Sheet2!$A:$A,0)+1),G1446))</f>
        <v>4902</v>
      </c>
      <c r="H1447" s="3">
        <f>IF(AND($D1447=1,$E1447=1),VLOOKUP($C1447,Sheet2!$A:$J,5,0),IF($E1447=2,INDEX(Sheet2!I:I,MATCH($C1447,Sheet2!$A:$A,0)+1),H1446))</f>
        <v>4906</v>
      </c>
      <c r="I1447" s="3">
        <f>IF(AND($D1447=1,$E1447=1),VLOOKUP($C1447,Sheet2!$A:$J,6,0),IF($E1447=2,INDEX(Sheet2!J:J,MATCH($C1447,Sheet2!$A:$A,0)+1),I1446))</f>
        <v>4905</v>
      </c>
      <c r="K1447" s="31">
        <v>0</v>
      </c>
      <c r="L1447" s="31">
        <v>0</v>
      </c>
      <c r="M1447" s="31">
        <v>0</v>
      </c>
      <c r="N1447" s="27">
        <f>VLOOKUP(B1447,Sheet5!$D:$G,3,0)</f>
        <v>0</v>
      </c>
      <c r="O1447" s="27">
        <f>VLOOKUP(B1447,Sheet5!$D:$G,4,0)</f>
        <v>0</v>
      </c>
      <c r="P1447" s="23" t="s">
        <v>60</v>
      </c>
      <c r="Q1447" s="27">
        <f>IFERROR(VLOOKUP(R1447,Sheet2!V:X,3,FALSE),VLOOKUP(B1447,Sheet5!D:H,5,0))</f>
        <v>311004903</v>
      </c>
      <c r="R1447" s="27" t="str">
        <f>IF(E1447=2,INDEX(Sheet2!P:P,MATCH(C1447,Sheet2!A:A,0)+1),INDEX(Sheet2!AB:AB,MATCH(N1447,Sheet2!AA:AA,0)))</f>
        <v>警犬一击</v>
      </c>
      <c r="S1447" s="27" t="s">
        <v>2412</v>
      </c>
      <c r="T1447" s="3" t="str">
        <f>INDEX(Sheet6!G:G,MATCH(B1447,Sheet6!A:A,0))</f>
        <v>1431049,1</v>
      </c>
      <c r="U1447" s="23">
        <v>1120001</v>
      </c>
      <c r="V1447" s="3">
        <f>INDEX(Sheet6!H:H,MATCH(B1447,Sheet6!A:A,0))</f>
        <v>130500</v>
      </c>
      <c r="W1447" s="23">
        <v>0</v>
      </c>
      <c r="X1447" s="23" t="s">
        <v>1315</v>
      </c>
      <c r="Y1447" s="23">
        <v>1120001</v>
      </c>
      <c r="Z1447" s="23">
        <v>870000</v>
      </c>
      <c r="AA1447" s="27" t="str">
        <f>IF($E1447=2,INDEX(Sheet2!Q:Q,MATCH($C1447,Sheet2!$A:$A,0)+1),IF(OR(N1447=3,N1447=8,N1447=13,,N1447=38),INDEX(Sheet2!$AC:$AC,MATCH($N1447,Sheet2!$AA:$AA,0))&amp;O1447,INDEX(Sheet2!$AC:$AC,MATCH($N1447,Sheet2!$AA:$AA,0))&amp;(O1447/10)&amp;"%"))</f>
        <v>根据敌人身上的警戒层数触发以下效果：\n0层警戒：对敌人造成攻击力&lt;color=#e56000&gt;130%&lt;/color&gt;的伤害。\n1层警戒：对敌人造成2段攻击力&lt;color=#e56000&gt;130%&lt;/color&gt;的伤害。\n2层警戒：对敌人造成3段攻击力&lt;color=#e56000&gt;130%&lt;/color&gt;的伤害。\n3层警戒：对敌人造成3段攻击力&lt;color=#e56000&gt;130%&lt;/color&gt;的伤害，伤害无视链条效果。</v>
      </c>
    </row>
    <row r="1448" spans="1:27">
      <c r="A1448" s="23" t="s">
        <v>53</v>
      </c>
      <c r="B1448" s="23">
        <f t="shared" si="89"/>
        <v>4915</v>
      </c>
      <c r="C1448" s="3">
        <v>49</v>
      </c>
      <c r="D1448" s="3">
        <v>15</v>
      </c>
      <c r="E1448" s="3">
        <f t="shared" si="87"/>
        <v>1</v>
      </c>
      <c r="F1448" s="3">
        <f>IF(AND($D1448=1,$E1448=1),VLOOKUP($C1448,Sheet2!$A:$J,3,0),IF($E1448=2,INDEX(Sheet2!G:G,MATCH($C1448,Sheet2!$A:$A,0)+1),F1447))</f>
        <v>4901</v>
      </c>
      <c r="G1448" s="3">
        <f>IF(AND($D1448=1,$E1448=1),VLOOKUP($C1448,Sheet2!$A:$J,4,0),IF($E1448=2,INDEX(Sheet2!H:H,MATCH($C1448,Sheet2!$A:$A,0)+1),G1447))</f>
        <v>4902</v>
      </c>
      <c r="H1448" s="3">
        <f>IF(AND($D1448=1,$E1448=1),VLOOKUP($C1448,Sheet2!$A:$J,5,0),IF($E1448=2,INDEX(Sheet2!I:I,MATCH($C1448,Sheet2!$A:$A,0)+1),H1447))</f>
        <v>4906</v>
      </c>
      <c r="I1448" s="3">
        <f>IF(AND($D1448=1,$E1448=1),VLOOKUP($C1448,Sheet2!$A:$J,6,0),IF($E1448=2,INDEX(Sheet2!J:J,MATCH($C1448,Sheet2!$A:$A,0)+1),I1447))</f>
        <v>4905</v>
      </c>
      <c r="K1448" s="31">
        <v>0</v>
      </c>
      <c r="L1448" s="31">
        <v>0</v>
      </c>
      <c r="M1448" s="31">
        <v>0</v>
      </c>
      <c r="N1448" s="27">
        <f>VLOOKUP(B1448,Sheet5!$D:$G,3,0)</f>
        <v>8</v>
      </c>
      <c r="O1448" s="27">
        <f>VLOOKUP(B1448,Sheet5!$D:$G,4,0)</f>
        <v>100</v>
      </c>
      <c r="P1448" s="23" t="s">
        <v>54</v>
      </c>
      <c r="Q1448" s="27">
        <f>IFERROR(VLOOKUP(R1448,Sheet2!V:X,3,FALSE),VLOOKUP(B1448,Sheet5!D:H,5,0))</f>
        <v>340020006</v>
      </c>
      <c r="R1448" s="27" t="str">
        <f>IF($E1448=2,INDEX(Sheet2!P:P,MATCH($C1448,Sheet2!$A:$A,0)),INDEX(Sheet2!$AB:$AB,MATCH($N1448,Sheet2!$AA:$AA,0)))</f>
        <v>攻击强化</v>
      </c>
      <c r="S1448" s="27" t="str">
        <f>IF($E1448=2,INDEX(Sheet2!Q:Q,MATCH($C1448,Sheet2!$A:$A,0)),IF(OR(N1448=3,N1448=8,N1448=13,,N1448=38),INDEX(Sheet2!$AC:$AC,MATCH($N1448,Sheet2!$AA:$AA,0))&amp;O1448,INDEX(Sheet2!$AC:$AC,MATCH($N1448,Sheet2!$AA:$AA,0))&amp;(O1448/10)&amp;"%"))</f>
        <v>觉醒后基础攻击力增加100</v>
      </c>
      <c r="T1448" s="3" t="str">
        <f>INDEX(Sheet6!G:G,MATCH(B1448,Sheet6!A:A,0))</f>
        <v>1210007,8|1430001,3</v>
      </c>
      <c r="U1448" s="23">
        <v>1120001</v>
      </c>
      <c r="V1448" s="3">
        <f>INDEX(Sheet6!H:H,MATCH(B1448,Sheet6!A:A,0))</f>
        <v>26000</v>
      </c>
      <c r="W1448" s="23">
        <v>0</v>
      </c>
      <c r="X1448" s="23" t="s">
        <v>1309</v>
      </c>
      <c r="Y1448" s="23">
        <v>1120001</v>
      </c>
      <c r="Z1448" s="23">
        <v>130000</v>
      </c>
      <c r="AA1448" s="27" t="str">
        <f>IF($E1448=2,INDEX(Sheet2!Q:Q,MATCH($C1448,Sheet2!$A:$A,0)),IF(OR(N1448=3,N1448=8,N1448=13,,N1448=38),INDEX(Sheet2!$AC:$AC,MATCH($N1448,Sheet2!$AA:$AA,0))&amp;O1448,INDEX(Sheet2!$AC:$AC,MATCH($N1448,Sheet2!$AA:$AA,0))&amp;(O1448/10)&amp;"%"))</f>
        <v>觉醒后基础攻击力增加100</v>
      </c>
    </row>
    <row r="1449" spans="1:27">
      <c r="A1449" s="23" t="s">
        <v>53</v>
      </c>
      <c r="B1449" s="23">
        <f t="shared" si="89"/>
        <v>4916</v>
      </c>
      <c r="C1449" s="3">
        <v>49</v>
      </c>
      <c r="D1449" s="3">
        <v>16</v>
      </c>
      <c r="E1449" s="3">
        <f t="shared" si="87"/>
        <v>1</v>
      </c>
      <c r="F1449" s="3">
        <f>IF(AND($D1449=1,$E1449=1),VLOOKUP($C1449,Sheet2!$A:$J,3,0),IF($E1449=2,INDEX(Sheet2!G:G,MATCH($C1449,Sheet2!$A:$A,0)+1),F1448))</f>
        <v>4901</v>
      </c>
      <c r="G1449" s="3">
        <f>IF(AND($D1449=1,$E1449=1),VLOOKUP($C1449,Sheet2!$A:$J,4,0),IF($E1449=2,INDEX(Sheet2!H:H,MATCH($C1449,Sheet2!$A:$A,0)+1),G1448))</f>
        <v>4902</v>
      </c>
      <c r="H1449" s="3">
        <f>IF(AND($D1449=1,$E1449=1),VLOOKUP($C1449,Sheet2!$A:$J,5,0),IF($E1449=2,INDEX(Sheet2!I:I,MATCH($C1449,Sheet2!$A:$A,0)+1),H1448))</f>
        <v>4906</v>
      </c>
      <c r="I1449" s="3">
        <f>IF(AND($D1449=1,$E1449=1),VLOOKUP($C1449,Sheet2!$A:$J,6,0),IF($E1449=2,INDEX(Sheet2!J:J,MATCH($C1449,Sheet2!$A:$A,0)+1),I1448))</f>
        <v>4905</v>
      </c>
      <c r="K1449" s="31">
        <v>0</v>
      </c>
      <c r="L1449" s="31">
        <v>0</v>
      </c>
      <c r="M1449" s="31">
        <v>0</v>
      </c>
      <c r="N1449" s="27">
        <f>VLOOKUP(B1449,Sheet5!$D:$G,3,0)</f>
        <v>3</v>
      </c>
      <c r="O1449" s="27">
        <f>VLOOKUP(B1449,Sheet5!$D:$G,4,0)</f>
        <v>600</v>
      </c>
      <c r="P1449" s="23" t="s">
        <v>55</v>
      </c>
      <c r="Q1449" s="27">
        <f>IFERROR(VLOOKUP(R1449,Sheet2!V:X,3,FALSE),VLOOKUP(B1449,Sheet5!D:H,5,0))</f>
        <v>340020009</v>
      </c>
      <c r="R1449" s="27" t="str">
        <f>IF(E1449=2,INDEX(Sheet2!P:P,MATCH(C1449,Sheet2!A:A,0)),INDEX(Sheet2!AB:AB,MATCH(N1449,Sheet2!AA:AA,0)))</f>
        <v>生命强化</v>
      </c>
      <c r="S1449" s="27" t="str">
        <f>IF($E1449=2,INDEX(Sheet2!Q:Q,MATCH($C1449,Sheet2!$A:$A,0)),IF(OR(N1449=3,N1449=8,N1449=13,,N1449=38),INDEX(Sheet2!$AC:$AC,MATCH($N1449,Sheet2!$AA:$AA,0))&amp;O1449,INDEX(Sheet2!$AC:$AC,MATCH($N1449,Sheet2!$AA:$AA,0))&amp;(O1449/10)&amp;"%"))</f>
        <v>觉醒后基础生命上限增加600</v>
      </c>
      <c r="T1449" s="3" t="str">
        <f>INDEX(Sheet6!G:G,MATCH(B1449,Sheet6!A:A,0))</f>
        <v>1210007,12|1430001,6</v>
      </c>
      <c r="U1449" s="23">
        <v>1120001</v>
      </c>
      <c r="V1449" s="3">
        <f>INDEX(Sheet6!H:H,MATCH(B1449,Sheet6!A:A,0))</f>
        <v>30000</v>
      </c>
      <c r="W1449" s="23">
        <v>0</v>
      </c>
      <c r="X1449" s="23" t="s">
        <v>1310</v>
      </c>
      <c r="Y1449" s="23">
        <v>1120001</v>
      </c>
      <c r="Z1449" s="23">
        <v>150000</v>
      </c>
      <c r="AA1449" s="27" t="str">
        <f>IF($E1449=2,INDEX(Sheet2!Q:Q,MATCH($C1449,Sheet2!$A:$A,0)),IF(OR(N1449=3,N1449=8,N1449=13,,N1449=38),INDEX(Sheet2!$AC:$AC,MATCH($N1449,Sheet2!$AA:$AA,0))&amp;O1449,INDEX(Sheet2!$AC:$AC,MATCH($N1449,Sheet2!$AA:$AA,0))&amp;(O1449/10)&amp;"%"))</f>
        <v>觉醒后基础生命上限增加600</v>
      </c>
    </row>
    <row r="1450" spans="1:27">
      <c r="A1450" s="23" t="s">
        <v>53</v>
      </c>
      <c r="B1450" s="23">
        <f t="shared" si="89"/>
        <v>4917</v>
      </c>
      <c r="C1450" s="3">
        <v>49</v>
      </c>
      <c r="D1450" s="3">
        <v>17</v>
      </c>
      <c r="E1450" s="3">
        <f t="shared" si="87"/>
        <v>1</v>
      </c>
      <c r="F1450" s="3">
        <f>IF(AND($D1450=1,$E1450=1),VLOOKUP($C1450,Sheet2!$A:$J,3,0),IF($E1450=2,INDEX(Sheet2!G:G,MATCH($C1450,Sheet2!$A:$A,0)+1),F1449))</f>
        <v>4901</v>
      </c>
      <c r="G1450" s="3">
        <f>IF(AND($D1450=1,$E1450=1),VLOOKUP($C1450,Sheet2!$A:$J,4,0),IF($E1450=2,INDEX(Sheet2!H:H,MATCH($C1450,Sheet2!$A:$A,0)+1),G1449))</f>
        <v>4902</v>
      </c>
      <c r="H1450" s="3">
        <f>IF(AND($D1450=1,$E1450=1),VLOOKUP($C1450,Sheet2!$A:$J,5,0),IF($E1450=2,INDEX(Sheet2!I:I,MATCH($C1450,Sheet2!$A:$A,0)+1),H1449))</f>
        <v>4906</v>
      </c>
      <c r="I1450" s="3">
        <f>IF(AND($D1450=1,$E1450=1),VLOOKUP($C1450,Sheet2!$A:$J,6,0),IF($E1450=2,INDEX(Sheet2!J:J,MATCH($C1450,Sheet2!$A:$A,0)+1),I1449))</f>
        <v>4905</v>
      </c>
      <c r="K1450" s="31">
        <v>0</v>
      </c>
      <c r="L1450" s="31">
        <v>0</v>
      </c>
      <c r="M1450" s="31">
        <v>0</v>
      </c>
      <c r="N1450" s="27">
        <f>VLOOKUP(B1450,Sheet5!$D:$G,3,0)</f>
        <v>8</v>
      </c>
      <c r="O1450" s="27">
        <f>VLOOKUP(B1450,Sheet5!$D:$G,4,0)</f>
        <v>100</v>
      </c>
      <c r="P1450" s="23" t="s">
        <v>56</v>
      </c>
      <c r="Q1450" s="27">
        <f>IFERROR(VLOOKUP(R1450,Sheet2!V:X,3,FALSE),VLOOKUP(B1450,Sheet5!D:H,5,0))</f>
        <v>340020006</v>
      </c>
      <c r="R1450" s="27" t="str">
        <f>IF(E1450=2,INDEX(Sheet2!P:P,MATCH(C1450,Sheet2!A:A,0)),INDEX(Sheet2!AB:AB,MATCH(N1450,Sheet2!AA:AA,0)))</f>
        <v>攻击强化</v>
      </c>
      <c r="S1450" s="27" t="str">
        <f>IF($E1450=2,INDEX(Sheet2!Q:Q,MATCH($C1450,Sheet2!$A:$A,0)),IF(OR(N1450=3,N1450=8,N1450=13,,N1450=38),INDEX(Sheet2!$AC:$AC,MATCH($N1450,Sheet2!$AA:$AA,0))&amp;O1450,INDEX(Sheet2!$AC:$AC,MATCH($N1450,Sheet2!$AA:$AA,0))&amp;(O1450/10)&amp;"%"))</f>
        <v>觉醒后基础攻击力增加100</v>
      </c>
      <c r="T1450" s="3" t="str">
        <f>INDEX(Sheet6!G:G,MATCH(B1450,Sheet6!A:A,0))</f>
        <v>1210007,16|1430001,9</v>
      </c>
      <c r="U1450" s="23">
        <v>1120001</v>
      </c>
      <c r="V1450" s="3">
        <f>INDEX(Sheet6!H:H,MATCH(B1450,Sheet6!A:A,0))</f>
        <v>45000</v>
      </c>
      <c r="W1450" s="23">
        <v>0</v>
      </c>
      <c r="X1450" s="23" t="s">
        <v>1311</v>
      </c>
      <c r="Y1450" s="23">
        <v>1120001</v>
      </c>
      <c r="Z1450" s="23">
        <v>225000</v>
      </c>
      <c r="AA1450" s="27" t="str">
        <f>IF($E1450=2,INDEX(Sheet2!Q:Q,MATCH($C1450,Sheet2!$A:$A,0)),IF(OR(N1450=3,N1450=8,N1450=13,,N1450=38),INDEX(Sheet2!$AC:$AC,MATCH($N1450,Sheet2!$AA:$AA,0))&amp;O1450,INDEX(Sheet2!$AC:$AC,MATCH($N1450,Sheet2!$AA:$AA,0))&amp;(O1450/10)&amp;"%"))</f>
        <v>觉醒后基础攻击力增加100</v>
      </c>
    </row>
    <row r="1451" spans="1:27">
      <c r="A1451" s="23" t="s">
        <v>53</v>
      </c>
      <c r="B1451" s="23">
        <f t="shared" si="89"/>
        <v>4918</v>
      </c>
      <c r="C1451" s="3">
        <v>49</v>
      </c>
      <c r="D1451" s="3">
        <v>18</v>
      </c>
      <c r="E1451" s="3">
        <f t="shared" si="87"/>
        <v>1</v>
      </c>
      <c r="F1451" s="3">
        <f>IF(AND($D1451=1,$E1451=1),VLOOKUP($C1451,Sheet2!$A:$J,3,0),IF($E1451=2,INDEX(Sheet2!G:G,MATCH($C1451,Sheet2!$A:$A,0)+1),F1450))</f>
        <v>4901</v>
      </c>
      <c r="G1451" s="3">
        <f>IF(AND($D1451=1,$E1451=1),VLOOKUP($C1451,Sheet2!$A:$J,4,0),IF($E1451=2,INDEX(Sheet2!H:H,MATCH($C1451,Sheet2!$A:$A,0)+1),G1450))</f>
        <v>4902</v>
      </c>
      <c r="H1451" s="3">
        <f>IF(AND($D1451=1,$E1451=1),VLOOKUP($C1451,Sheet2!$A:$J,5,0),IF($E1451=2,INDEX(Sheet2!I:I,MATCH($C1451,Sheet2!$A:$A,0)+1),H1450))</f>
        <v>4906</v>
      </c>
      <c r="I1451" s="3">
        <f>IF(AND($D1451=1,$E1451=1),VLOOKUP($C1451,Sheet2!$A:$J,6,0),IF($E1451=2,INDEX(Sheet2!J:J,MATCH($C1451,Sheet2!$A:$A,0)+1),I1450))</f>
        <v>4905</v>
      </c>
      <c r="K1451" s="31">
        <v>0</v>
      </c>
      <c r="L1451" s="31">
        <v>0</v>
      </c>
      <c r="M1451" s="31">
        <v>0</v>
      </c>
      <c r="N1451" s="27">
        <f>VLOOKUP(B1451,Sheet5!$D:$G,3,0)</f>
        <v>13</v>
      </c>
      <c r="O1451" s="27">
        <f>VLOOKUP(B1451,Sheet5!$D:$G,4,0)</f>
        <v>130</v>
      </c>
      <c r="P1451" s="23" t="s">
        <v>57</v>
      </c>
      <c r="Q1451" s="27">
        <f>IFERROR(VLOOKUP(R1451,Sheet2!V:X,3,FALSE),VLOOKUP(B1451,Sheet5!D:H,5,0))</f>
        <v>340020004</v>
      </c>
      <c r="R1451" s="27" t="str">
        <f>IF(E1451=2,INDEX(Sheet2!P:P,MATCH(C1451,Sheet2!A:A,0)),INDEX(Sheet2!AB:AB,MATCH(N1451,Sheet2!AA:AA,0)))</f>
        <v>防御强化</v>
      </c>
      <c r="S1451" s="27" t="str">
        <f>IF($E1451=2,INDEX(Sheet2!Q:Q,MATCH($C1451,Sheet2!$A:$A,0)),IF(OR(N1451=3,N1451=8,N1451=13,,N1451=38),INDEX(Sheet2!$AC:$AC,MATCH($N1451,Sheet2!$AA:$AA,0))&amp;O1451,INDEX(Sheet2!$AC:$AC,MATCH($N1451,Sheet2!$AA:$AA,0))&amp;(O1451/10)&amp;"%"))</f>
        <v>觉醒后基础防御力增加130</v>
      </c>
      <c r="T1451" s="3" t="str">
        <f>INDEX(Sheet6!G:G,MATCH(B1451,Sheet6!A:A,0))</f>
        <v>1210007,20|1430001,12</v>
      </c>
      <c r="U1451" s="23">
        <v>1120001</v>
      </c>
      <c r="V1451" s="3">
        <f>INDEX(Sheet6!H:H,MATCH(B1451,Sheet6!A:A,0))</f>
        <v>67400</v>
      </c>
      <c r="W1451" s="23">
        <v>0</v>
      </c>
      <c r="X1451" s="23" t="s">
        <v>1312</v>
      </c>
      <c r="Y1451" s="23">
        <v>1120001</v>
      </c>
      <c r="Z1451" s="23">
        <v>337000</v>
      </c>
      <c r="AA1451" s="27" t="str">
        <f>IF($E1451=2,INDEX(Sheet2!Q:Q,MATCH($C1451,Sheet2!$A:$A,0)),IF(OR(N1451=3,N1451=8,N1451=13,,N1451=38),INDEX(Sheet2!$AC:$AC,MATCH($N1451,Sheet2!$AA:$AA,0))&amp;O1451,INDEX(Sheet2!$AC:$AC,MATCH($N1451,Sheet2!$AA:$AA,0))&amp;(O1451/10)&amp;"%"))</f>
        <v>觉醒后基础防御力增加130</v>
      </c>
    </row>
    <row r="1452" spans="1:27">
      <c r="A1452" s="23" t="s">
        <v>53</v>
      </c>
      <c r="B1452" s="23">
        <f t="shared" si="89"/>
        <v>4919</v>
      </c>
      <c r="C1452" s="3">
        <v>49</v>
      </c>
      <c r="D1452" s="3">
        <v>19</v>
      </c>
      <c r="E1452" s="3">
        <f t="shared" si="87"/>
        <v>1</v>
      </c>
      <c r="F1452" s="3">
        <f>IF(AND($D1452=1,$E1452=1),VLOOKUP($C1452,Sheet2!$A:$J,3,0),IF($E1452=2,INDEX(Sheet2!G:G,MATCH($C1452,Sheet2!$A:$A,0)+1),F1451))</f>
        <v>4901</v>
      </c>
      <c r="G1452" s="3">
        <f>IF(AND($D1452=1,$E1452=1),VLOOKUP($C1452,Sheet2!$A:$J,4,0),IF($E1452=2,INDEX(Sheet2!H:H,MATCH($C1452,Sheet2!$A:$A,0)+1),G1451))</f>
        <v>4902</v>
      </c>
      <c r="H1452" s="3">
        <f>IF(AND($D1452=1,$E1452=1),VLOOKUP($C1452,Sheet2!$A:$J,5,0),IF($E1452=2,INDEX(Sheet2!I:I,MATCH($C1452,Sheet2!$A:$A,0)+1),H1451))</f>
        <v>4906</v>
      </c>
      <c r="I1452" s="3">
        <f>IF(AND($D1452=1,$E1452=1),VLOOKUP($C1452,Sheet2!$A:$J,6,0),IF($E1452=2,INDEX(Sheet2!J:J,MATCH($C1452,Sheet2!$A:$A,0)+1),I1451))</f>
        <v>4905</v>
      </c>
      <c r="K1452" s="31">
        <v>0</v>
      </c>
      <c r="L1452" s="31">
        <v>0</v>
      </c>
      <c r="M1452" s="31">
        <v>0</v>
      </c>
      <c r="N1452" s="27">
        <f>VLOOKUP(B1452,Sheet5!$D:$G,3,0)</f>
        <v>3</v>
      </c>
      <c r="O1452" s="27">
        <f>VLOOKUP(B1452,Sheet5!$D:$G,4,0)</f>
        <v>1200</v>
      </c>
      <c r="P1452" s="23" t="s">
        <v>58</v>
      </c>
      <c r="Q1452" s="27">
        <f>IFERROR(VLOOKUP(R1452,Sheet2!V:X,3,FALSE),VLOOKUP(B1452,Sheet5!D:H,5,0))</f>
        <v>340020010</v>
      </c>
      <c r="R1452" s="27" t="str">
        <f>IF(E1452=2,INDEX(Sheet2!P:P,MATCH(C1452,Sheet2!A:A,0)),INDEX(Sheet2!AB:AB,MATCH(N1452,Sheet2!AA:AA,0)))</f>
        <v>生命强化</v>
      </c>
      <c r="S1452" s="27" t="str">
        <f>IF($E1452=2,INDEX(Sheet2!Q:Q,MATCH($C1452,Sheet2!$A:$A,0)),IF(OR(N1452=3,N1452=8,N1452=13,,N1452=38),INDEX(Sheet2!$AC:$AC,MATCH($N1452,Sheet2!$AA:$AA,0))&amp;O1452,INDEX(Sheet2!$AC:$AC,MATCH($N1452,Sheet2!$AA:$AA,0))&amp;(O1452/10)&amp;"%"))</f>
        <v>觉醒后基础生命上限增加1200</v>
      </c>
      <c r="T1452" s="3" t="str">
        <f>INDEX(Sheet6!G:G,MATCH(B1452,Sheet6!A:A,0))</f>
        <v>1210007,24|1430001,15</v>
      </c>
      <c r="U1452" s="23">
        <v>1120001</v>
      </c>
      <c r="V1452" s="3">
        <f>INDEX(Sheet6!H:H,MATCH(B1452,Sheet6!A:A,0))</f>
        <v>94200</v>
      </c>
      <c r="W1452" s="23">
        <v>0</v>
      </c>
      <c r="X1452" s="23" t="s">
        <v>1313</v>
      </c>
      <c r="Y1452" s="23">
        <v>1120001</v>
      </c>
      <c r="Z1452" s="23">
        <v>471000</v>
      </c>
      <c r="AA1452" s="27" t="str">
        <f>IF($E1452=2,INDEX(Sheet2!Q:Q,MATCH($C1452,Sheet2!$A:$A,0)),IF(OR(N1452=3,N1452=8,N1452=13,,N1452=38),INDEX(Sheet2!$AC:$AC,MATCH($N1452,Sheet2!$AA:$AA,0))&amp;O1452,INDEX(Sheet2!$AC:$AC,MATCH($N1452,Sheet2!$AA:$AA,0))&amp;(O1452/10)&amp;"%"))</f>
        <v>觉醒后基础生命上限增加1200</v>
      </c>
    </row>
    <row r="1453" spans="1:27">
      <c r="A1453" s="23" t="s">
        <v>53</v>
      </c>
      <c r="B1453" s="23">
        <f t="shared" si="89"/>
        <v>4920</v>
      </c>
      <c r="C1453" s="3">
        <v>49</v>
      </c>
      <c r="D1453" s="3">
        <v>20</v>
      </c>
      <c r="E1453" s="3">
        <f t="shared" si="87"/>
        <v>1</v>
      </c>
      <c r="F1453" s="3">
        <f>IF(AND($D1453=1,$E1453=1),VLOOKUP($C1453,Sheet2!$A:$J,3,0),IF($E1453=2,INDEX(Sheet2!G:G,MATCH($C1453,Sheet2!$A:$A,0)+1),F1452))</f>
        <v>4901</v>
      </c>
      <c r="G1453" s="3">
        <f>IF(AND($D1453=1,$E1453=1),VLOOKUP($C1453,Sheet2!$A:$J,4,0),IF($E1453=2,INDEX(Sheet2!H:H,MATCH($C1453,Sheet2!$A:$A,0)+1),G1452))</f>
        <v>4902</v>
      </c>
      <c r="H1453" s="3">
        <f>IF(AND($D1453=1,$E1453=1),VLOOKUP($C1453,Sheet2!$A:$J,5,0),IF($E1453=2,INDEX(Sheet2!I:I,MATCH($C1453,Sheet2!$A:$A,0)+1),H1452))</f>
        <v>4906</v>
      </c>
      <c r="I1453" s="3">
        <f>IF(AND($D1453=1,$E1453=1),VLOOKUP($C1453,Sheet2!$A:$J,6,0),IF($E1453=2,INDEX(Sheet2!J:J,MATCH($C1453,Sheet2!$A:$A,0)+1),I1452))</f>
        <v>4905</v>
      </c>
      <c r="K1453" s="31">
        <v>0</v>
      </c>
      <c r="L1453" s="31">
        <v>0</v>
      </c>
      <c r="M1453" s="31">
        <v>0</v>
      </c>
      <c r="N1453" s="27">
        <f>VLOOKUP(B1453,Sheet5!$D:$G,3,0)</f>
        <v>8</v>
      </c>
      <c r="O1453" s="27">
        <f>VLOOKUP(B1453,Sheet5!$D:$G,4,0)</f>
        <v>200</v>
      </c>
      <c r="P1453" s="23" t="s">
        <v>59</v>
      </c>
      <c r="Q1453" s="27">
        <f>IFERROR(VLOOKUP(R1453,Sheet2!V:X,3,FALSE),VLOOKUP(B1453,Sheet5!D:H,5,0))</f>
        <v>340020007</v>
      </c>
      <c r="R1453" s="27" t="str">
        <f>IF(E1453=2,INDEX(Sheet2!P:P,MATCH(C1453,Sheet2!A:A,0)),INDEX(Sheet2!AB:AB,MATCH(N1453,Sheet2!AA:AA,0)))</f>
        <v>攻击强化</v>
      </c>
      <c r="S1453" s="27" t="str">
        <f>IF($E1453=2,INDEX(Sheet2!Q:Q,MATCH($C1453,Sheet2!$A:$A,0)),IF(OR(N1453=3,N1453=8,N1453=13,,N1453=38),INDEX(Sheet2!$AC:$AC,MATCH($N1453,Sheet2!$AA:$AA,0))&amp;O1453,INDEX(Sheet2!$AC:$AC,MATCH($N1453,Sheet2!$AA:$AA,0))&amp;(O1453/10)&amp;"%"))</f>
        <v>觉醒后基础攻击力增加200</v>
      </c>
      <c r="T1453" s="3" t="str">
        <f>INDEX(Sheet6!G:G,MATCH(B1453,Sheet6!A:A,0))</f>
        <v>1210007,32|1430001,18</v>
      </c>
      <c r="U1453" s="23">
        <v>1120001</v>
      </c>
      <c r="V1453" s="3">
        <f>INDEX(Sheet6!H:H,MATCH(B1453,Sheet6!A:A,0))</f>
        <v>129000</v>
      </c>
      <c r="W1453" s="23">
        <v>0</v>
      </c>
      <c r="X1453" s="23" t="s">
        <v>1314</v>
      </c>
      <c r="Y1453" s="23">
        <v>1120001</v>
      </c>
      <c r="Z1453" s="23">
        <v>645000</v>
      </c>
      <c r="AA1453" s="27" t="str">
        <f>IF($E1453=2,INDEX(Sheet2!Q:Q,MATCH($C1453,Sheet2!$A:$A,0)),IF(OR(N1453=3,N1453=8,N1453=13,,N1453=38),INDEX(Sheet2!$AC:$AC,MATCH($N1453,Sheet2!$AA:$AA,0))&amp;O1453,INDEX(Sheet2!$AC:$AC,MATCH($N1453,Sheet2!$AA:$AA,0))&amp;(O1453/10)&amp;"%"))</f>
        <v>觉醒后基础攻击力增加200</v>
      </c>
    </row>
    <row r="1454" spans="1:27">
      <c r="A1454" s="23" t="s">
        <v>53</v>
      </c>
      <c r="B1454" s="23">
        <f t="shared" si="89"/>
        <v>4921</v>
      </c>
      <c r="C1454" s="3">
        <v>49</v>
      </c>
      <c r="D1454" s="3">
        <v>21</v>
      </c>
      <c r="E1454" s="3">
        <f t="shared" si="87"/>
        <v>2</v>
      </c>
      <c r="F1454" s="3">
        <f>IF(AND($D1454=1,$E1454=1),VLOOKUP($C1454,Sheet2!$A:$J,3,0),IF($E1454=2,INDEX(Sheet2!G:G,MATCH($C1454,Sheet2!$A:$A,0)+2),F1453))</f>
        <v>4901</v>
      </c>
      <c r="G1454" s="3">
        <f>IF(AND($D1454=1,$E1454=1),VLOOKUP($C1454,Sheet2!$A:$J,4,0),IF($E1454=2,INDEX(Sheet2!H:H,MATCH($C1454,Sheet2!$A:$A,0)+2),G1453))</f>
        <v>4907</v>
      </c>
      <c r="H1454" s="3">
        <f>IF(AND($D1454=1,$E1454=1),VLOOKUP($C1454,Sheet2!$A:$J,5,0),IF($E1454=2,INDEX(Sheet2!I:I,MATCH($C1454,Sheet2!$A:$A,0)+2),H1453))</f>
        <v>4906</v>
      </c>
      <c r="I1454" s="3">
        <f>IF(AND($D1454=1,$E1454=1),VLOOKUP($C1454,Sheet2!$A:$J,6,0),IF($E1454=2,INDEX(Sheet2!J:J,MATCH($C1454,Sheet2!$A:$A,0)+2),I1453))</f>
        <v>4905</v>
      </c>
      <c r="K1454" s="31">
        <v>0</v>
      </c>
      <c r="L1454" s="31">
        <v>0</v>
      </c>
      <c r="M1454" s="31">
        <v>0</v>
      </c>
      <c r="N1454" s="27">
        <f>VLOOKUP(B1454,Sheet5!$D:$G,3,0)</f>
        <v>0</v>
      </c>
      <c r="O1454" s="27">
        <f>VLOOKUP(B1454,Sheet5!$D:$G,4,0)</f>
        <v>0</v>
      </c>
      <c r="P1454" s="23" t="s">
        <v>60</v>
      </c>
      <c r="Q1454" s="27">
        <f>IFERROR(VLOOKUP(R1454,Sheet2!V:X,3,FALSE),VLOOKUP(B1454,Sheet5!D:H,5,0))</f>
        <v>311004902</v>
      </c>
      <c r="R1454" s="27" t="str">
        <f>IF(E1454=2,INDEX(Sheet2!P:P,MATCH(C1454,Sheet2!A:A,0)+2),INDEX(Sheet2!AB:AB,MATCH(N1454,Sheet2!AA:AA,0)))</f>
        <v>警犬警戒</v>
      </c>
      <c r="S1454" s="27" t="s">
        <v>2413</v>
      </c>
      <c r="T1454" s="3" t="str">
        <f>INDEX(Sheet6!G:G,MATCH(B1454,Sheet6!A:A,0))</f>
        <v>1431049,3</v>
      </c>
      <c r="U1454" s="23">
        <v>1120001</v>
      </c>
      <c r="V1454" s="3">
        <f>INDEX(Sheet6!H:H,MATCH(B1454,Sheet6!A:A,0))</f>
        <v>174000</v>
      </c>
      <c r="W1454" s="23">
        <v>0</v>
      </c>
      <c r="X1454" s="23" t="s">
        <v>1315</v>
      </c>
      <c r="Y1454" s="23">
        <v>1120001</v>
      </c>
      <c r="Z1454" s="23">
        <v>870000</v>
      </c>
      <c r="AA1454" s="27" t="str">
        <f>IF($E1454=2,INDEX(Sheet2!Q:Q,MATCH($C1454,Sheet2!$A:$A,0)+2),IF(OR(N1454=3,N1454=8,N1454=13,,N1454=38),INDEX(Sheet2!$AC:$AC,MATCH($N1454,Sheet2!$AA:$AA,0))&amp;O1454,INDEX(Sheet2!$AC:$AC,MATCH($N1454,Sheet2!$AA:$AA,0))&amp;(O1454/10)&amp;"%"))</f>
        <v>敌人对警犬侠每造成一次伤害，就会被添加一层&lt;color=#f2b600&gt;警戒&lt;/color&gt;，每层&lt;color=#f2b600&gt;警戒&lt;/color&gt;降低敌人&lt;color=#e56000&gt;7%&lt;/color&gt;防御，&lt;color=#f2b600&gt;警戒&lt;/color&gt;最多叠加&lt;color=#e56000&gt;1&lt;/color&gt;层。</v>
      </c>
    </row>
    <row r="1455" spans="1:27">
      <c r="A1455" s="23" t="s">
        <v>53</v>
      </c>
      <c r="B1455" s="23">
        <f t="shared" si="89"/>
        <v>4922</v>
      </c>
      <c r="C1455" s="3">
        <v>49</v>
      </c>
      <c r="D1455" s="3">
        <v>22</v>
      </c>
      <c r="E1455" s="3">
        <f t="shared" si="87"/>
        <v>1</v>
      </c>
      <c r="F1455" s="3">
        <f>IF(AND($D1455=1,$E1455=1),VLOOKUP($C1455,Sheet2!$A:$J,3,0),IF($E1455=2,INDEX(Sheet2!G:G,MATCH($C1455,Sheet2!$A:$A,0)+2),F1454))</f>
        <v>4901</v>
      </c>
      <c r="G1455" s="3">
        <f>IF(AND($D1455=1,$E1455=1),VLOOKUP($C1455,Sheet2!$A:$J,4,0),IF($E1455=2,INDEX(Sheet2!H:H,MATCH($C1455,Sheet2!$A:$A,0)+2),G1454))</f>
        <v>4907</v>
      </c>
      <c r="H1455" s="3">
        <f>IF(AND($D1455=1,$E1455=1),VLOOKUP($C1455,Sheet2!$A:$J,5,0),IF($E1455=2,INDEX(Sheet2!I:I,MATCH($C1455,Sheet2!$A:$A,0)+2),H1454))</f>
        <v>4906</v>
      </c>
      <c r="I1455" s="3">
        <f>IF(AND($D1455=1,$E1455=1),VLOOKUP($C1455,Sheet2!$A:$J,6,0),IF($E1455=2,INDEX(Sheet2!J:J,MATCH($C1455,Sheet2!$A:$A,0)+2),I1454))</f>
        <v>4905</v>
      </c>
      <c r="K1455" s="31">
        <v>0</v>
      </c>
      <c r="L1455" s="31">
        <v>0</v>
      </c>
      <c r="M1455" s="31">
        <v>0</v>
      </c>
      <c r="N1455" s="27">
        <f>VLOOKUP(B1455,Sheet5!$D:$G,3,0)</f>
        <v>8</v>
      </c>
      <c r="O1455" s="27">
        <f>VLOOKUP(B1455,Sheet5!$D:$G,4,0)</f>
        <v>100</v>
      </c>
      <c r="P1455" s="23" t="s">
        <v>54</v>
      </c>
      <c r="Q1455" s="27">
        <f>IFERROR(VLOOKUP(R1455,Sheet2!V:X,3,FALSE),VLOOKUP(B1455,Sheet5!D:H,5,0))</f>
        <v>340020006</v>
      </c>
      <c r="R1455" s="27" t="str">
        <f>IF($E1455=2,INDEX(Sheet2!P:P,MATCH($C1455,Sheet2!$A:$A,0)),INDEX(Sheet2!$AB:$AB,MATCH($N1455,Sheet2!$AA:$AA,0)))</f>
        <v>攻击强化</v>
      </c>
      <c r="S1455" s="27" t="str">
        <f>IF($E1455=2,INDEX(Sheet2!Q:Q,MATCH($C1455,Sheet2!$A:$A,0)),IF(OR(N1455=3,N1455=8,N1455=13,,N1455=38),INDEX(Sheet2!$AC:$AC,MATCH($N1455,Sheet2!$AA:$AA,0))&amp;O1455,INDEX(Sheet2!$AC:$AC,MATCH($N1455,Sheet2!$AA:$AA,0))&amp;(O1455/10)&amp;"%"))</f>
        <v>觉醒后基础攻击力增加100</v>
      </c>
      <c r="T1455" s="3" t="str">
        <f>INDEX(Sheet6!G:G,MATCH(B1455,Sheet6!A:A,0))</f>
        <v>1210007,10|1430001,9</v>
      </c>
      <c r="U1455" s="23">
        <v>1120001</v>
      </c>
      <c r="V1455" s="3">
        <f>INDEX(Sheet6!H:H,MATCH(B1455,Sheet6!A:A,0))</f>
        <v>32500</v>
      </c>
      <c r="W1455" s="23">
        <v>0</v>
      </c>
      <c r="X1455" s="23" t="s">
        <v>1309</v>
      </c>
      <c r="Y1455" s="23">
        <v>1120001</v>
      </c>
      <c r="Z1455" s="23">
        <v>130000</v>
      </c>
      <c r="AA1455" s="27" t="str">
        <f>IF($E1455=2,INDEX(Sheet2!Q:Q,MATCH($C1455,Sheet2!$A:$A,0)),IF(OR(N1455=3,N1455=8,N1455=13,,N1455=38),INDEX(Sheet2!$AC:$AC,MATCH($N1455,Sheet2!$AA:$AA,0))&amp;O1455,INDEX(Sheet2!$AC:$AC,MATCH($N1455,Sheet2!$AA:$AA,0))&amp;(O1455/10)&amp;"%"))</f>
        <v>觉醒后基础攻击力增加100</v>
      </c>
    </row>
    <row r="1456" spans="1:27">
      <c r="A1456" s="23" t="s">
        <v>53</v>
      </c>
      <c r="B1456" s="23">
        <f t="shared" si="89"/>
        <v>4923</v>
      </c>
      <c r="C1456" s="3">
        <v>49</v>
      </c>
      <c r="D1456" s="3">
        <v>23</v>
      </c>
      <c r="E1456" s="3">
        <f t="shared" si="87"/>
        <v>1</v>
      </c>
      <c r="F1456" s="3">
        <f>IF(AND($D1456=1,$E1456=1),VLOOKUP($C1456,Sheet2!$A:$J,3,0),IF($E1456=2,INDEX(Sheet2!G:G,MATCH($C1456,Sheet2!$A:$A,0)+2),F1455))</f>
        <v>4901</v>
      </c>
      <c r="G1456" s="3">
        <f>IF(AND($D1456=1,$E1456=1),VLOOKUP($C1456,Sheet2!$A:$J,4,0),IF($E1456=2,INDEX(Sheet2!H:H,MATCH($C1456,Sheet2!$A:$A,0)+2),G1455))</f>
        <v>4907</v>
      </c>
      <c r="H1456" s="3">
        <f>IF(AND($D1456=1,$E1456=1),VLOOKUP($C1456,Sheet2!$A:$J,5,0),IF($E1456=2,INDEX(Sheet2!I:I,MATCH($C1456,Sheet2!$A:$A,0)+2),H1455))</f>
        <v>4906</v>
      </c>
      <c r="I1456" s="3">
        <f>IF(AND($D1456=1,$E1456=1),VLOOKUP($C1456,Sheet2!$A:$J,6,0),IF($E1456=2,INDEX(Sheet2!J:J,MATCH($C1456,Sheet2!$A:$A,0)+2),I1455))</f>
        <v>4905</v>
      </c>
      <c r="K1456" s="31">
        <v>0</v>
      </c>
      <c r="L1456" s="31">
        <v>0</v>
      </c>
      <c r="M1456" s="31">
        <v>0</v>
      </c>
      <c r="N1456" s="27">
        <f>VLOOKUP(B1456,Sheet5!$D:$G,3,0)</f>
        <v>3</v>
      </c>
      <c r="O1456" s="27">
        <f>VLOOKUP(B1456,Sheet5!$D:$G,4,0)</f>
        <v>600</v>
      </c>
      <c r="P1456" s="23" t="s">
        <v>55</v>
      </c>
      <c r="Q1456" s="27">
        <f>IFERROR(VLOOKUP(R1456,Sheet2!V:X,3,FALSE),VLOOKUP(B1456,Sheet5!D:H,5,0))</f>
        <v>340020009</v>
      </c>
      <c r="R1456" s="27" t="str">
        <f>IF(E1456=2,INDEX(Sheet2!P:P,MATCH(C1456,Sheet2!A:A,0)),INDEX(Sheet2!AB:AB,MATCH(N1456,Sheet2!AA:AA,0)))</f>
        <v>生命强化</v>
      </c>
      <c r="S1456" s="27" t="str">
        <f>IF($E1456=2,INDEX(Sheet2!Q:Q,MATCH($C1456,Sheet2!$A:$A,0)),IF(OR(N1456=3,N1456=8,N1456=13,,N1456=38),INDEX(Sheet2!$AC:$AC,MATCH($N1456,Sheet2!$AA:$AA,0))&amp;O1456,INDEX(Sheet2!$AC:$AC,MATCH($N1456,Sheet2!$AA:$AA,0))&amp;(O1456/10)&amp;"%"))</f>
        <v>觉醒后基础生命上限增加600</v>
      </c>
      <c r="T1456" s="3" t="str">
        <f>INDEX(Sheet6!G:G,MATCH(B1456,Sheet6!A:A,0))</f>
        <v>1210007,15|1430001,18</v>
      </c>
      <c r="U1456" s="23">
        <v>1120001</v>
      </c>
      <c r="V1456" s="3">
        <f>INDEX(Sheet6!H:H,MATCH(B1456,Sheet6!A:A,0))</f>
        <v>37500</v>
      </c>
      <c r="W1456" s="23">
        <v>0</v>
      </c>
      <c r="X1456" s="23" t="s">
        <v>1310</v>
      </c>
      <c r="Y1456" s="23">
        <v>1120001</v>
      </c>
      <c r="Z1456" s="23">
        <v>150000</v>
      </c>
      <c r="AA1456" s="27" t="str">
        <f>IF($E1456=2,INDEX(Sheet2!Q:Q,MATCH($C1456,Sheet2!$A:$A,0)),IF(OR(N1456=3,N1456=8,N1456=13,,N1456=38),INDEX(Sheet2!$AC:$AC,MATCH($N1456,Sheet2!$AA:$AA,0))&amp;O1456,INDEX(Sheet2!$AC:$AC,MATCH($N1456,Sheet2!$AA:$AA,0))&amp;(O1456/10)&amp;"%"))</f>
        <v>觉醒后基础生命上限增加600</v>
      </c>
    </row>
    <row r="1457" spans="1:27">
      <c r="A1457" s="23" t="s">
        <v>53</v>
      </c>
      <c r="B1457" s="23">
        <f t="shared" si="89"/>
        <v>4924</v>
      </c>
      <c r="C1457" s="3">
        <v>49</v>
      </c>
      <c r="D1457" s="3">
        <v>24</v>
      </c>
      <c r="E1457" s="3">
        <f t="shared" si="87"/>
        <v>1</v>
      </c>
      <c r="F1457" s="3">
        <f>IF(AND($D1457=1,$E1457=1),VLOOKUP($C1457,Sheet2!$A:$J,3,0),IF($E1457=2,INDEX(Sheet2!G:G,MATCH($C1457,Sheet2!$A:$A,0)+2),F1456))</f>
        <v>4901</v>
      </c>
      <c r="G1457" s="3">
        <f>IF(AND($D1457=1,$E1457=1),VLOOKUP($C1457,Sheet2!$A:$J,4,0),IF($E1457=2,INDEX(Sheet2!H:H,MATCH($C1457,Sheet2!$A:$A,0)+2),G1456))</f>
        <v>4907</v>
      </c>
      <c r="H1457" s="3">
        <f>IF(AND($D1457=1,$E1457=1),VLOOKUP($C1457,Sheet2!$A:$J,5,0),IF($E1457=2,INDEX(Sheet2!I:I,MATCH($C1457,Sheet2!$A:$A,0)+2),H1456))</f>
        <v>4906</v>
      </c>
      <c r="I1457" s="3">
        <f>IF(AND($D1457=1,$E1457=1),VLOOKUP($C1457,Sheet2!$A:$J,6,0),IF($E1457=2,INDEX(Sheet2!J:J,MATCH($C1457,Sheet2!$A:$A,0)+2),I1456))</f>
        <v>4905</v>
      </c>
      <c r="K1457" s="31">
        <v>0</v>
      </c>
      <c r="L1457" s="31">
        <v>0</v>
      </c>
      <c r="M1457" s="31">
        <v>0</v>
      </c>
      <c r="N1457" s="27">
        <f>VLOOKUP(B1457,Sheet5!$D:$G,3,0)</f>
        <v>3</v>
      </c>
      <c r="O1457" s="27">
        <f>VLOOKUP(B1457,Sheet5!$D:$G,4,0)</f>
        <v>600</v>
      </c>
      <c r="P1457" s="23" t="s">
        <v>56</v>
      </c>
      <c r="Q1457" s="27">
        <f>IFERROR(VLOOKUP(R1457,Sheet2!V:X,3,FALSE),VLOOKUP(B1457,Sheet5!D:H,5,0))</f>
        <v>340020009</v>
      </c>
      <c r="R1457" s="27" t="str">
        <f>IF(E1457=2,INDEX(Sheet2!P:P,MATCH(C1457,Sheet2!A:A,0)),INDEX(Sheet2!AB:AB,MATCH(N1457,Sheet2!AA:AA,0)))</f>
        <v>生命强化</v>
      </c>
      <c r="S1457" s="27" t="str">
        <f>IF($E1457=2,INDEX(Sheet2!Q:Q,MATCH($C1457,Sheet2!$A:$A,0)),IF(OR(N1457=3,N1457=8,N1457=13,,N1457=38),INDEX(Sheet2!$AC:$AC,MATCH($N1457,Sheet2!$AA:$AA,0))&amp;O1457,INDEX(Sheet2!$AC:$AC,MATCH($N1457,Sheet2!$AA:$AA,0))&amp;(O1457/10)&amp;"%"))</f>
        <v>觉醒后基础生命上限增加600</v>
      </c>
      <c r="T1457" s="3" t="str">
        <f>INDEX(Sheet6!G:G,MATCH(B1457,Sheet6!A:A,0))</f>
        <v>1210007,20|1430001,27</v>
      </c>
      <c r="U1457" s="23">
        <v>1120001</v>
      </c>
      <c r="V1457" s="3">
        <f>INDEX(Sheet6!H:H,MATCH(B1457,Sheet6!A:A,0))</f>
        <v>56250</v>
      </c>
      <c r="W1457" s="23">
        <v>0</v>
      </c>
      <c r="X1457" s="23" t="s">
        <v>1311</v>
      </c>
      <c r="Y1457" s="23">
        <v>1120001</v>
      </c>
      <c r="Z1457" s="23">
        <v>225000</v>
      </c>
      <c r="AA1457" s="27" t="str">
        <f>IF($E1457=2,INDEX(Sheet2!Q:Q,MATCH($C1457,Sheet2!$A:$A,0)),IF(OR(N1457=3,N1457=8,N1457=13,,N1457=38),INDEX(Sheet2!$AC:$AC,MATCH($N1457,Sheet2!$AA:$AA,0))&amp;O1457,INDEX(Sheet2!$AC:$AC,MATCH($N1457,Sheet2!$AA:$AA,0))&amp;(O1457/10)&amp;"%"))</f>
        <v>觉醒后基础生命上限增加600</v>
      </c>
    </row>
    <row r="1458" spans="1:27">
      <c r="A1458" s="23" t="s">
        <v>53</v>
      </c>
      <c r="B1458" s="23">
        <f t="shared" si="89"/>
        <v>4925</v>
      </c>
      <c r="C1458" s="3">
        <v>49</v>
      </c>
      <c r="D1458" s="3">
        <v>25</v>
      </c>
      <c r="E1458" s="3">
        <f t="shared" si="87"/>
        <v>1</v>
      </c>
      <c r="F1458" s="3">
        <f>IF(AND($D1458=1,$E1458=1),VLOOKUP($C1458,Sheet2!$A:$J,3,0),IF($E1458=2,INDEX(Sheet2!G:G,MATCH($C1458,Sheet2!$A:$A,0)+2),F1457))</f>
        <v>4901</v>
      </c>
      <c r="G1458" s="3">
        <f>IF(AND($D1458=1,$E1458=1),VLOOKUP($C1458,Sheet2!$A:$J,4,0),IF($E1458=2,INDEX(Sheet2!H:H,MATCH($C1458,Sheet2!$A:$A,0)+2),G1457))</f>
        <v>4907</v>
      </c>
      <c r="H1458" s="3">
        <f>IF(AND($D1458=1,$E1458=1),VLOOKUP($C1458,Sheet2!$A:$J,5,0),IF($E1458=2,INDEX(Sheet2!I:I,MATCH($C1458,Sheet2!$A:$A,0)+2),H1457))</f>
        <v>4906</v>
      </c>
      <c r="I1458" s="3">
        <f>IF(AND($D1458=1,$E1458=1),VLOOKUP($C1458,Sheet2!$A:$J,6,0),IF($E1458=2,INDEX(Sheet2!J:J,MATCH($C1458,Sheet2!$A:$A,0)+2),I1457))</f>
        <v>4905</v>
      </c>
      <c r="K1458" s="31">
        <v>0</v>
      </c>
      <c r="L1458" s="31">
        <v>0</v>
      </c>
      <c r="M1458" s="31">
        <v>0</v>
      </c>
      <c r="N1458" s="27">
        <f>VLOOKUP(B1458,Sheet5!$D:$G,3,0)</f>
        <v>13</v>
      </c>
      <c r="O1458" s="27">
        <f>VLOOKUP(B1458,Sheet5!$D:$G,4,0)</f>
        <v>130</v>
      </c>
      <c r="P1458" s="23" t="s">
        <v>57</v>
      </c>
      <c r="Q1458" s="27">
        <f>IFERROR(VLOOKUP(R1458,Sheet2!V:X,3,FALSE),VLOOKUP(B1458,Sheet5!D:H,5,0))</f>
        <v>340020004</v>
      </c>
      <c r="R1458" s="27" t="str">
        <f>IF(E1458=2,INDEX(Sheet2!P:P,MATCH(C1458,Sheet2!A:A,0)),INDEX(Sheet2!AB:AB,MATCH(N1458,Sheet2!AA:AA,0)))</f>
        <v>防御强化</v>
      </c>
      <c r="S1458" s="27" t="str">
        <f>IF($E1458=2,INDEX(Sheet2!Q:Q,MATCH($C1458,Sheet2!$A:$A,0)),IF(OR(N1458=3,N1458=8,N1458=13,,N1458=38),INDEX(Sheet2!$AC:$AC,MATCH($N1458,Sheet2!$AA:$AA,0))&amp;O1458,INDEX(Sheet2!$AC:$AC,MATCH($N1458,Sheet2!$AA:$AA,0))&amp;(O1458/10)&amp;"%"))</f>
        <v>觉醒后基础防御力增加130</v>
      </c>
      <c r="T1458" s="3" t="str">
        <f>INDEX(Sheet6!G:G,MATCH(B1458,Sheet6!A:A,0))</f>
        <v>1210007,25|1430001,36</v>
      </c>
      <c r="U1458" s="23">
        <v>1120001</v>
      </c>
      <c r="V1458" s="3">
        <f>INDEX(Sheet6!H:H,MATCH(B1458,Sheet6!A:A,0))</f>
        <v>84250</v>
      </c>
      <c r="W1458" s="23">
        <v>0</v>
      </c>
      <c r="X1458" s="23" t="s">
        <v>1312</v>
      </c>
      <c r="Y1458" s="23">
        <v>1120001</v>
      </c>
      <c r="Z1458" s="23">
        <v>337000</v>
      </c>
      <c r="AA1458" s="27" t="str">
        <f>IF($E1458=2,INDEX(Sheet2!Q:Q,MATCH($C1458,Sheet2!$A:$A,0)),IF(OR(N1458=3,N1458=8,N1458=13,,N1458=38),INDEX(Sheet2!$AC:$AC,MATCH($N1458,Sheet2!$AA:$AA,0))&amp;O1458,INDEX(Sheet2!$AC:$AC,MATCH($N1458,Sheet2!$AA:$AA,0))&amp;(O1458/10)&amp;"%"))</f>
        <v>觉醒后基础防御力增加130</v>
      </c>
    </row>
    <row r="1459" spans="1:27">
      <c r="A1459" s="23" t="s">
        <v>53</v>
      </c>
      <c r="B1459" s="23">
        <f t="shared" si="89"/>
        <v>4926</v>
      </c>
      <c r="C1459" s="3">
        <v>49</v>
      </c>
      <c r="D1459" s="3">
        <v>26</v>
      </c>
      <c r="E1459" s="3">
        <f t="shared" si="87"/>
        <v>1</v>
      </c>
      <c r="F1459" s="3">
        <f>IF(AND($D1459=1,$E1459=1),VLOOKUP($C1459,Sheet2!$A:$J,3,0),IF($E1459=2,INDEX(Sheet2!G:G,MATCH($C1459,Sheet2!$A:$A,0)+2),F1458))</f>
        <v>4901</v>
      </c>
      <c r="G1459" s="3">
        <f>IF(AND($D1459=1,$E1459=1),VLOOKUP($C1459,Sheet2!$A:$J,4,0),IF($E1459=2,INDEX(Sheet2!H:H,MATCH($C1459,Sheet2!$A:$A,0)+2),G1458))</f>
        <v>4907</v>
      </c>
      <c r="H1459" s="3">
        <f>IF(AND($D1459=1,$E1459=1),VLOOKUP($C1459,Sheet2!$A:$J,5,0),IF($E1459=2,INDEX(Sheet2!I:I,MATCH($C1459,Sheet2!$A:$A,0)+2),H1458))</f>
        <v>4906</v>
      </c>
      <c r="I1459" s="3">
        <f>IF(AND($D1459=1,$E1459=1),VLOOKUP($C1459,Sheet2!$A:$J,6,0),IF($E1459=2,INDEX(Sheet2!J:J,MATCH($C1459,Sheet2!$A:$A,0)+2),I1458))</f>
        <v>4905</v>
      </c>
      <c r="K1459" s="31">
        <v>0</v>
      </c>
      <c r="L1459" s="31">
        <v>0</v>
      </c>
      <c r="M1459" s="31">
        <v>0</v>
      </c>
      <c r="N1459" s="27">
        <f>VLOOKUP(B1459,Sheet5!$D:$G,3,0)</f>
        <v>3</v>
      </c>
      <c r="O1459" s="27">
        <f>VLOOKUP(B1459,Sheet5!$D:$G,4,0)</f>
        <v>1200</v>
      </c>
      <c r="P1459" s="23" t="s">
        <v>58</v>
      </c>
      <c r="Q1459" s="27">
        <f>IFERROR(VLOOKUP(R1459,Sheet2!V:X,3,FALSE),VLOOKUP(B1459,Sheet5!D:H,5,0))</f>
        <v>340020010</v>
      </c>
      <c r="R1459" s="27" t="str">
        <f>IF(E1459=2,INDEX(Sheet2!P:P,MATCH(C1459,Sheet2!A:A,0)),INDEX(Sheet2!AB:AB,MATCH(N1459,Sheet2!AA:AA,0)))</f>
        <v>生命强化</v>
      </c>
      <c r="S1459" s="27" t="str">
        <f>IF($E1459=2,INDEX(Sheet2!Q:Q,MATCH($C1459,Sheet2!$A:$A,0)),IF(OR(N1459=3,N1459=8,N1459=13,,N1459=38),INDEX(Sheet2!$AC:$AC,MATCH($N1459,Sheet2!$AA:$AA,0))&amp;O1459,INDEX(Sheet2!$AC:$AC,MATCH($N1459,Sheet2!$AA:$AA,0))&amp;(O1459/10)&amp;"%"))</f>
        <v>觉醒后基础生命上限增加1200</v>
      </c>
      <c r="T1459" s="3" t="str">
        <f>INDEX(Sheet6!G:G,MATCH(B1459,Sheet6!A:A,0))</f>
        <v>1210007,30|1430001,45</v>
      </c>
      <c r="U1459" s="23">
        <v>1120001</v>
      </c>
      <c r="V1459" s="3">
        <f>INDEX(Sheet6!H:H,MATCH(B1459,Sheet6!A:A,0))</f>
        <v>117750</v>
      </c>
      <c r="W1459" s="23">
        <v>0</v>
      </c>
      <c r="X1459" s="23" t="s">
        <v>1313</v>
      </c>
      <c r="Y1459" s="23">
        <v>1120001</v>
      </c>
      <c r="Z1459" s="23">
        <v>471000</v>
      </c>
      <c r="AA1459" s="27" t="str">
        <f>IF($E1459=2,INDEX(Sheet2!Q:Q,MATCH($C1459,Sheet2!$A:$A,0)),IF(OR(N1459=3,N1459=8,N1459=13,,N1459=38),INDEX(Sheet2!$AC:$AC,MATCH($N1459,Sheet2!$AA:$AA,0))&amp;O1459,INDEX(Sheet2!$AC:$AC,MATCH($N1459,Sheet2!$AA:$AA,0))&amp;(O1459/10)&amp;"%"))</f>
        <v>觉醒后基础生命上限增加1200</v>
      </c>
    </row>
    <row r="1460" spans="1:27">
      <c r="A1460" s="23" t="s">
        <v>53</v>
      </c>
      <c r="B1460" s="23">
        <f t="shared" si="89"/>
        <v>4927</v>
      </c>
      <c r="C1460" s="3">
        <v>49</v>
      </c>
      <c r="D1460" s="3">
        <v>27</v>
      </c>
      <c r="E1460" s="3">
        <f t="shared" si="87"/>
        <v>1</v>
      </c>
      <c r="F1460" s="3">
        <f>IF(AND($D1460=1,$E1460=1),VLOOKUP($C1460,Sheet2!$A:$J,3,0),IF($E1460=2,INDEX(Sheet2!G:G,MATCH($C1460,Sheet2!$A:$A,0)+2),F1459))</f>
        <v>4901</v>
      </c>
      <c r="G1460" s="3">
        <f>IF(AND($D1460=1,$E1460=1),VLOOKUP($C1460,Sheet2!$A:$J,4,0),IF($E1460=2,INDEX(Sheet2!H:H,MATCH($C1460,Sheet2!$A:$A,0)+2),G1459))</f>
        <v>4907</v>
      </c>
      <c r="H1460" s="3">
        <f>IF(AND($D1460=1,$E1460=1),VLOOKUP($C1460,Sheet2!$A:$J,5,0),IF($E1460=2,INDEX(Sheet2!I:I,MATCH($C1460,Sheet2!$A:$A,0)+2),H1459))</f>
        <v>4906</v>
      </c>
      <c r="I1460" s="3">
        <f>IF(AND($D1460=1,$E1460=1),VLOOKUP($C1460,Sheet2!$A:$J,6,0),IF($E1460=2,INDEX(Sheet2!J:J,MATCH($C1460,Sheet2!$A:$A,0)+2),I1459))</f>
        <v>4905</v>
      </c>
      <c r="K1460" s="31">
        <v>0</v>
      </c>
      <c r="L1460" s="31">
        <v>0</v>
      </c>
      <c r="M1460" s="31">
        <v>0</v>
      </c>
      <c r="N1460" s="27">
        <f>VLOOKUP(B1460,Sheet5!$D:$G,3,0)</f>
        <v>8</v>
      </c>
      <c r="O1460" s="27">
        <f>VLOOKUP(B1460,Sheet5!$D:$G,4,0)</f>
        <v>200</v>
      </c>
      <c r="P1460" s="23" t="s">
        <v>59</v>
      </c>
      <c r="Q1460" s="27">
        <f>IFERROR(VLOOKUP(R1460,Sheet2!V:X,3,FALSE),VLOOKUP(B1460,Sheet5!D:H,5,0))</f>
        <v>340020007</v>
      </c>
      <c r="R1460" s="27" t="str">
        <f>IF(E1460=2,INDEX(Sheet2!P:P,MATCH(C1460,Sheet2!A:A,0)),INDEX(Sheet2!AB:AB,MATCH(N1460,Sheet2!AA:AA,0)))</f>
        <v>攻击强化</v>
      </c>
      <c r="S1460" s="27" t="str">
        <f>IF($E1460=2,INDEX(Sheet2!Q:Q,MATCH($C1460,Sheet2!$A:$A,0)),IF(OR(N1460=3,N1460=8,N1460=13,,N1460=38),INDEX(Sheet2!$AC:$AC,MATCH($N1460,Sheet2!$AA:$AA,0))&amp;O1460,INDEX(Sheet2!$AC:$AC,MATCH($N1460,Sheet2!$AA:$AA,0))&amp;(O1460/10)&amp;"%"))</f>
        <v>觉醒后基础攻击力增加200</v>
      </c>
      <c r="T1460" s="3" t="str">
        <f>INDEX(Sheet6!G:G,MATCH(B1460,Sheet6!A:A,0))</f>
        <v>1210007,40|1430001,54</v>
      </c>
      <c r="U1460" s="23">
        <v>1120001</v>
      </c>
      <c r="V1460" s="3">
        <f>INDEX(Sheet6!H:H,MATCH(B1460,Sheet6!A:A,0))</f>
        <v>161250</v>
      </c>
      <c r="W1460" s="23">
        <v>0</v>
      </c>
      <c r="X1460" s="23" t="s">
        <v>1314</v>
      </c>
      <c r="Y1460" s="23">
        <v>1120001</v>
      </c>
      <c r="Z1460" s="23">
        <v>645000</v>
      </c>
      <c r="AA1460" s="27" t="str">
        <f>IF($E1460=2,INDEX(Sheet2!Q:Q,MATCH($C1460,Sheet2!$A:$A,0)),IF(OR(N1460=3,N1460=8,N1460=13,,N1460=38),INDEX(Sheet2!$AC:$AC,MATCH($N1460,Sheet2!$AA:$AA,0))&amp;O1460,INDEX(Sheet2!$AC:$AC,MATCH($N1460,Sheet2!$AA:$AA,0))&amp;(O1460/10)&amp;"%"))</f>
        <v>觉醒后基础攻击力增加200</v>
      </c>
    </row>
    <row r="1461" spans="1:27">
      <c r="A1461" s="23" t="s">
        <v>53</v>
      </c>
      <c r="B1461" s="23">
        <f t="shared" si="89"/>
        <v>4928</v>
      </c>
      <c r="C1461" s="3">
        <v>49</v>
      </c>
      <c r="D1461" s="3">
        <v>28</v>
      </c>
      <c r="E1461" s="3">
        <f t="shared" si="87"/>
        <v>2</v>
      </c>
      <c r="F1461" s="3">
        <f>IF(AND($D1461=1,$E1461=1),VLOOKUP($C1461,Sheet2!$A:$J,3,0),IF($E1461=2,INDEX(Sheet2!G:G,MATCH($C1461,Sheet2!$A:$A,0)+3),F1460))</f>
        <v>4901</v>
      </c>
      <c r="G1461" s="3">
        <f>IF(AND($D1461=1,$E1461=1),VLOOKUP($C1461,Sheet2!$A:$J,4,0),IF($E1461=2,INDEX(Sheet2!H:H,MATCH($C1461,Sheet2!$A:$A,0)+3),G1460))</f>
        <v>4907</v>
      </c>
      <c r="H1461" s="3">
        <f>IF(AND($D1461=1,$E1461=1),VLOOKUP($C1461,Sheet2!$A:$J,5,0),IF($E1461=2,INDEX(Sheet2!I:I,MATCH($C1461,Sheet2!$A:$A,0)+3),H1460))</f>
        <v>4906</v>
      </c>
      <c r="I1461" s="3">
        <f>IF(AND($D1461=1,$E1461=1),VLOOKUP($C1461,Sheet2!$A:$J,6,0),IF($E1461=2,INDEX(Sheet2!J:J,MATCH($C1461,Sheet2!$A:$A,0)+3),I1460))</f>
        <v>4908</v>
      </c>
      <c r="K1461" s="31">
        <v>0</v>
      </c>
      <c r="L1461" s="31">
        <v>0</v>
      </c>
      <c r="M1461" s="31">
        <v>0</v>
      </c>
      <c r="N1461" s="27">
        <f>VLOOKUP(B1461,Sheet5!$D:$G,3,0)</f>
        <v>0</v>
      </c>
      <c r="O1461" s="27">
        <f>VLOOKUP(B1461,Sheet5!$D:$G,4,0)</f>
        <v>0</v>
      </c>
      <c r="P1461" s="23" t="s">
        <v>60</v>
      </c>
      <c r="Q1461" s="27">
        <f>IFERROR(VLOOKUP(R1461,Sheet2!V:X,3,FALSE),VLOOKUP(B1461,Sheet5!D:H,5,0))</f>
        <v>311004904</v>
      </c>
      <c r="R1461" s="27" t="str">
        <f>IF(E1461=2,INDEX(Sheet2!P:P,MATCH(C1461,Sheet2!A:A,0)+3),INDEX(Sheet2!AB:AB,MATCH(N1461,Sheet2!AA:AA,0)))</f>
        <v>警犬出击（觉醒）</v>
      </c>
      <c r="S1461" s="27" t="s">
        <v>2414</v>
      </c>
      <c r="T1461" s="3" t="str">
        <f>INDEX(Sheet6!G:G,MATCH(B1461,Sheet6!A:A,0))</f>
        <v>1431049,9</v>
      </c>
      <c r="U1461" s="23">
        <v>1120001</v>
      </c>
      <c r="V1461" s="3">
        <f>INDEX(Sheet6!H:H,MATCH(B1461,Sheet6!A:A,0))</f>
        <v>217500</v>
      </c>
      <c r="W1461" s="23">
        <v>0</v>
      </c>
      <c r="X1461" s="23" t="s">
        <v>1315</v>
      </c>
      <c r="Y1461" s="23">
        <v>1120001</v>
      </c>
      <c r="Z1461" s="23">
        <v>870000</v>
      </c>
      <c r="AA1461" s="27" t="str">
        <f>IF($E1461=2,INDEX(Sheet2!Q:Q,MATCH($C1461,Sheet2!$A:$A,0)+3),IF(OR(N1461=3,N1461=8,N1461=13,,N1461=38),INDEX(Sheet2!$AC:$AC,MATCH($N1461,Sheet2!$AA:$AA,0))&amp;O1461,INDEX(Sheet2!$AC:$AC,MATCH($N1461,Sheet2!$AA:$AA,0))&amp;(O1461/10)&amp;"%"))</f>
        <v>对全体敌人造成攻击力的&lt;color=#e56000&gt;170%&lt;/color&gt;伤害，敌人身上每有一层警戒受到的伤害增加&lt;color=#e56000&gt;15%&lt;/color&gt;。</v>
      </c>
    </row>
    <row r="1462" spans="1:27" s="35" customFormat="1">
      <c r="A1462" s="35" t="s">
        <v>53</v>
      </c>
      <c r="B1462" s="35">
        <f t="shared" si="89"/>
        <v>6901</v>
      </c>
      <c r="C1462" s="36">
        <v>69</v>
      </c>
      <c r="D1462" s="36">
        <v>1</v>
      </c>
      <c r="E1462" s="36">
        <f t="shared" ref="E1462:E1489" si="90">IF(N1462&gt;0,1,2)</f>
        <v>1</v>
      </c>
      <c r="F1462" s="36">
        <f>IF(AND($D1462=1,$E1462=1),VLOOKUP($C1462,Sheet2!$A:$J,3,0),IF($E1462=2,INDEX(Sheet2!G:G,MATCH($C1462,Sheet2!$A:$A,0)),F1461))</f>
        <v>6901</v>
      </c>
      <c r="G1462" s="36">
        <f>IF(AND($D1462=1,$E1462=1),VLOOKUP($C1462,Sheet2!$A:$J,4,0),IF($E1462=2,INDEX(Sheet2!H:H,MATCH($C1462,Sheet2!$A:$A,0)),G1461))</f>
        <v>0</v>
      </c>
      <c r="H1462" s="36">
        <f>IF(AND($D1462=1,$E1462=1),VLOOKUP($C1462,Sheet2!$A:$J,5,0),IF($E1462=2,INDEX(Sheet2!I:I,MATCH($C1462,Sheet2!$A:$A,0)),H1461))</f>
        <v>6903</v>
      </c>
      <c r="I1462" s="36">
        <f>IF(AND($D1462=1,$E1462=1),VLOOKUP($C1462,Sheet2!$A:$J,6,0),IF($E1462=2,INDEX(Sheet2!J:J,MATCH($C1462,Sheet2!$A:$A,0)),I1461))</f>
        <v>6904</v>
      </c>
      <c r="K1462" s="37">
        <v>0</v>
      </c>
      <c r="L1462" s="37">
        <v>0</v>
      </c>
      <c r="M1462" s="37">
        <v>0</v>
      </c>
      <c r="N1462" s="37">
        <f>VLOOKUP(B1462,Sheet5!$D:$G,3,0)</f>
        <v>8</v>
      </c>
      <c r="O1462" s="37">
        <f>VLOOKUP(B1462,Sheet5!$D:$G,4,0)</f>
        <v>100</v>
      </c>
      <c r="P1462" s="37" t="s">
        <v>54</v>
      </c>
      <c r="Q1462" s="37">
        <f>IFERROR(VLOOKUP(R1462,Sheet2!V:X,3,FALSE),VLOOKUP(B1462,Sheet5!D:H,5,0))</f>
        <v>340020006</v>
      </c>
      <c r="R1462" s="37" t="str">
        <f>IF($E1462=2,INDEX(Sheet2!P:P,MATCH($C1462,Sheet2!$A:$A,0)),INDEX(Sheet2!$AB:$AB,MATCH($N1462,Sheet2!$AA:$AA,0)))</f>
        <v>攻击强化</v>
      </c>
      <c r="S1462" s="37" t="str">
        <f>IF($E1462=2,INDEX(Sheet2!Q:Q,MATCH($C1462,Sheet2!$A:$A,0)),IF(OR(N1462=3,N1462=8,N1462=13,,N1462=38),INDEX(Sheet2!$AC:$AC,MATCH($N1462,Sheet2!$AA:$AA,0))&amp;O1462,INDEX(Sheet2!$AC:$AC,MATCH($N1462,Sheet2!$AA:$AA,0))&amp;(O1462/10)&amp;"%"))</f>
        <v>觉醒后基础攻击力增加100</v>
      </c>
      <c r="T1462" s="36" t="str">
        <f>INDEX(Sheet6!G:G,MATCH(B1462,Sheet6!A:A,0))</f>
        <v>1210001,40</v>
      </c>
      <c r="U1462" s="36">
        <v>1120001</v>
      </c>
      <c r="V1462" s="36">
        <f>INDEX(Sheet6!H:H,MATCH(B1462,Sheet6!A:A,0))</f>
        <v>13000</v>
      </c>
      <c r="W1462" s="35">
        <v>0</v>
      </c>
      <c r="X1462" s="36" t="str">
        <f>VLOOKUP(B1462,Sheet4!A:N,14,FALSE)</f>
        <v>1210001,20|1210002,10|1210003,10</v>
      </c>
      <c r="Y1462" s="35">
        <v>1120001</v>
      </c>
      <c r="Z1462" s="35">
        <f t="shared" ref="Z1462:Z1468" si="91">V1462*10</f>
        <v>130000</v>
      </c>
      <c r="AA1462" s="37" t="str">
        <f>IF($E1462=2,INDEX(Sheet2!Q:Q,MATCH($C1462,Sheet2!$A:$A,0)),IF(OR(N1462=3,N1462=8,N1462=13,,N1462=38),INDEX(Sheet2!$AC:$AC,MATCH($N1462,Sheet2!$AA:$AA,0))&amp;O1462,INDEX(Sheet2!$AC:$AC,MATCH($N1462,Sheet2!$AA:$AA,0))&amp;(O1462/10)&amp;"%"))</f>
        <v>觉醒后基础攻击力增加100</v>
      </c>
    </row>
    <row r="1463" spans="1:27" s="35" customFormat="1">
      <c r="A1463" s="35" t="s">
        <v>53</v>
      </c>
      <c r="B1463" s="35">
        <f t="shared" si="89"/>
        <v>6902</v>
      </c>
      <c r="C1463" s="36">
        <v>69</v>
      </c>
      <c r="D1463" s="36">
        <v>2</v>
      </c>
      <c r="E1463" s="36">
        <f t="shared" si="90"/>
        <v>1</v>
      </c>
      <c r="F1463" s="36">
        <f>IF(AND($D1463=1,$E1463=1),VLOOKUP($C1463,Sheet2!$A:$J,3,0),IF($E1463=2,INDEX(Sheet2!G:G,MATCH($C1463,Sheet2!$A:$A,0)),F1462))</f>
        <v>6901</v>
      </c>
      <c r="G1463" s="36">
        <f>IF(AND($D1463=1,$E1463=1),VLOOKUP($C1463,Sheet2!$A:$J,4,0),IF($E1463=2,INDEX(Sheet2!H:H,MATCH($C1463,Sheet2!$A:$A,0)),G1462))</f>
        <v>0</v>
      </c>
      <c r="H1463" s="36">
        <f>IF(AND($D1463=1,$E1463=1),VLOOKUP($C1463,Sheet2!$A:$J,5,0),IF($E1463=2,INDEX(Sheet2!I:I,MATCH($C1463,Sheet2!$A:$A,0)),H1462))</f>
        <v>6903</v>
      </c>
      <c r="I1463" s="36">
        <f>IF(AND($D1463=1,$E1463=1),VLOOKUP($C1463,Sheet2!$A:$J,6,0),IF($E1463=2,INDEX(Sheet2!J:J,MATCH($C1463,Sheet2!$A:$A,0)),I1462))</f>
        <v>6904</v>
      </c>
      <c r="K1463" s="37">
        <v>0</v>
      </c>
      <c r="L1463" s="37">
        <v>0</v>
      </c>
      <c r="M1463" s="37">
        <v>0</v>
      </c>
      <c r="N1463" s="37">
        <f>VLOOKUP(B1463,Sheet5!$D:$G,3,0)</f>
        <v>3</v>
      </c>
      <c r="O1463" s="37">
        <f>VLOOKUP(B1463,Sheet5!$D:$G,4,0)</f>
        <v>600</v>
      </c>
      <c r="P1463" s="37" t="s">
        <v>55</v>
      </c>
      <c r="Q1463" s="37">
        <f>IFERROR(VLOOKUP(R1463,Sheet2!V:X,3,FALSE),VLOOKUP(B1463,Sheet5!D:H,5,0))</f>
        <v>340020009</v>
      </c>
      <c r="R1463" s="37" t="str">
        <f>IF(E1463=2,INDEX(Sheet2!P:P,MATCH(C1463,Sheet2!A:A,0)),INDEX(Sheet2!AB:AB,MATCH(N1463,Sheet2!AA:AA,0)))</f>
        <v>生命强化</v>
      </c>
      <c r="S1463" s="37" t="str">
        <f>IF($E1463=2,INDEX(Sheet2!Q:Q,MATCH($C1463,Sheet2!$A:$A,0)),IF(OR(N1463=3,N1463=8,N1463=13,,N1463=38),INDEX(Sheet2!$AC:$AC,MATCH($N1463,Sheet2!$AA:$AA,0))&amp;O1463,INDEX(Sheet2!$AC:$AC,MATCH($N1463,Sheet2!$AA:$AA,0))&amp;(O1463/10)&amp;"%"))</f>
        <v>觉醒后基础生命上限增加600</v>
      </c>
      <c r="T1463" s="36" t="str">
        <f>INDEX(Sheet6!G:G,MATCH(B1463,Sheet6!A:A,0))</f>
        <v>1210001,60</v>
      </c>
      <c r="U1463" s="36">
        <v>1120001</v>
      </c>
      <c r="V1463" s="36">
        <f>INDEX(Sheet6!H:H,MATCH(B1463,Sheet6!A:A,0))</f>
        <v>15000</v>
      </c>
      <c r="W1463" s="35">
        <v>0</v>
      </c>
      <c r="X1463" s="36" t="str">
        <f>VLOOKUP(B1463,Sheet4!A:N,14,FALSE)</f>
        <v>1210001,50|1210002,25|1210003,25</v>
      </c>
      <c r="Y1463" s="35">
        <v>1120001</v>
      </c>
      <c r="Z1463" s="35">
        <f t="shared" si="91"/>
        <v>150000</v>
      </c>
      <c r="AA1463" s="37" t="str">
        <f>IF($E1463=2,INDEX(Sheet2!Q:Q,MATCH($C1463,Sheet2!$A:$A,0)),IF(OR(N1463=3,N1463=8,N1463=13,,N1463=38),INDEX(Sheet2!$AC:$AC,MATCH($N1463,Sheet2!$AA:$AA,0))&amp;O1463,INDEX(Sheet2!$AC:$AC,MATCH($N1463,Sheet2!$AA:$AA,0))&amp;(O1463/10)&amp;"%"))</f>
        <v>觉醒后基础生命上限增加600</v>
      </c>
    </row>
    <row r="1464" spans="1:27" s="35" customFormat="1">
      <c r="A1464" s="35" t="s">
        <v>53</v>
      </c>
      <c r="B1464" s="35">
        <f t="shared" si="89"/>
        <v>6903</v>
      </c>
      <c r="C1464" s="36">
        <v>69</v>
      </c>
      <c r="D1464" s="36">
        <v>3</v>
      </c>
      <c r="E1464" s="36">
        <f t="shared" si="90"/>
        <v>1</v>
      </c>
      <c r="F1464" s="36">
        <f>IF(AND($D1464=1,$E1464=1),VLOOKUP($C1464,Sheet2!$A:$J,3,0),IF($E1464=2,INDEX(Sheet2!G:G,MATCH($C1464,Sheet2!$A:$A,0)),F1463))</f>
        <v>6901</v>
      </c>
      <c r="G1464" s="36">
        <f>IF(AND($D1464=1,$E1464=1),VLOOKUP($C1464,Sheet2!$A:$J,4,0),IF($E1464=2,INDEX(Sheet2!H:H,MATCH($C1464,Sheet2!$A:$A,0)),G1463))</f>
        <v>0</v>
      </c>
      <c r="H1464" s="36">
        <f>IF(AND($D1464=1,$E1464=1),VLOOKUP($C1464,Sheet2!$A:$J,5,0),IF($E1464=2,INDEX(Sheet2!I:I,MATCH($C1464,Sheet2!$A:$A,0)),H1463))</f>
        <v>6903</v>
      </c>
      <c r="I1464" s="36">
        <f>IF(AND($D1464=1,$E1464=1),VLOOKUP($C1464,Sheet2!$A:$J,6,0),IF($E1464=2,INDEX(Sheet2!J:J,MATCH($C1464,Sheet2!$A:$A,0)),I1463))</f>
        <v>6904</v>
      </c>
      <c r="K1464" s="37">
        <v>0</v>
      </c>
      <c r="L1464" s="37">
        <v>0</v>
      </c>
      <c r="M1464" s="37">
        <v>0</v>
      </c>
      <c r="N1464" s="37">
        <f>VLOOKUP(B1464,Sheet5!$D:$G,3,0)</f>
        <v>33</v>
      </c>
      <c r="O1464" s="37">
        <f>VLOOKUP(B1464,Sheet5!$D:$G,4,0)</f>
        <v>50</v>
      </c>
      <c r="P1464" s="37" t="s">
        <v>56</v>
      </c>
      <c r="Q1464" s="37">
        <f>IFERROR(VLOOKUP(R1464,Sheet2!V:X,3,FALSE),VLOOKUP(B1464,Sheet5!D:H,5,0))</f>
        <v>340020003</v>
      </c>
      <c r="R1464" s="37" t="str">
        <f>IF(E1464=2,INDEX(Sheet2!P:P,MATCH(C1464,Sheet2!A:A,0)),INDEX(Sheet2!AB:AB,MATCH(N1464,Sheet2!AA:AA,0)))</f>
        <v>抵抗强化</v>
      </c>
      <c r="S1464" s="37" t="str">
        <f>IF($E1464=2,INDEX(Sheet2!Q:Q,MATCH($C1464,Sheet2!$A:$A,0)),IF(OR(N1464=3,N1464=8,N1464=13,,N1464=38),INDEX(Sheet2!$AC:$AC,MATCH($N1464,Sheet2!$AA:$AA,0))&amp;O1464,INDEX(Sheet2!$AC:$AC,MATCH($N1464,Sheet2!$AA:$AA,0))&amp;(O1464/10)&amp;"%"))</f>
        <v>觉醒后基础效果抵抗增加5%</v>
      </c>
      <c r="T1464" s="36" t="str">
        <f>INDEX(Sheet6!G:G,MATCH(B1464,Sheet6!A:A,0))</f>
        <v>1210004,24</v>
      </c>
      <c r="U1464" s="36">
        <v>1120001</v>
      </c>
      <c r="V1464" s="36">
        <f>INDEX(Sheet6!H:H,MATCH(B1464,Sheet6!A:A,0))</f>
        <v>22500</v>
      </c>
      <c r="W1464" s="35">
        <v>0</v>
      </c>
      <c r="X1464" s="36" t="str">
        <f>VLOOKUP(B1464,Sheet4!A:N,14,FALSE)</f>
        <v>1210001,90|1210002,45|1210003,45</v>
      </c>
      <c r="Y1464" s="35">
        <v>1120001</v>
      </c>
      <c r="Z1464" s="35">
        <f t="shared" si="91"/>
        <v>225000</v>
      </c>
      <c r="AA1464" s="37" t="str">
        <f>IF($E1464=2,INDEX(Sheet2!Q:Q,MATCH($C1464,Sheet2!$A:$A,0)),IF(OR(N1464=3,N1464=8,N1464=13,,N1464=38),INDEX(Sheet2!$AC:$AC,MATCH($N1464,Sheet2!$AA:$AA,0))&amp;O1464,INDEX(Sheet2!$AC:$AC,MATCH($N1464,Sheet2!$AA:$AA,0))&amp;(O1464/10)&amp;"%"))</f>
        <v>觉醒后基础效果抵抗增加5%</v>
      </c>
    </row>
    <row r="1465" spans="1:27" s="35" customFormat="1">
      <c r="A1465" s="35" t="s">
        <v>53</v>
      </c>
      <c r="B1465" s="35">
        <f t="shared" si="89"/>
        <v>6904</v>
      </c>
      <c r="C1465" s="36">
        <v>69</v>
      </c>
      <c r="D1465" s="36">
        <v>4</v>
      </c>
      <c r="E1465" s="36">
        <f t="shared" si="90"/>
        <v>1</v>
      </c>
      <c r="F1465" s="36">
        <f>IF(AND($D1465=1,$E1465=1),VLOOKUP($C1465,Sheet2!$A:$J,3,0),IF($E1465=2,INDEX(Sheet2!G:G,MATCH($C1465,Sheet2!$A:$A,0)),F1464))</f>
        <v>6901</v>
      </c>
      <c r="G1465" s="36">
        <f>IF(AND($D1465=1,$E1465=1),VLOOKUP($C1465,Sheet2!$A:$J,4,0),IF($E1465=2,INDEX(Sheet2!H:H,MATCH($C1465,Sheet2!$A:$A,0)),G1464))</f>
        <v>0</v>
      </c>
      <c r="H1465" s="36">
        <f>IF(AND($D1465=1,$E1465=1),VLOOKUP($C1465,Sheet2!$A:$J,5,0),IF($E1465=2,INDEX(Sheet2!I:I,MATCH($C1465,Sheet2!$A:$A,0)),H1464))</f>
        <v>6903</v>
      </c>
      <c r="I1465" s="36">
        <f>IF(AND($D1465=1,$E1465=1),VLOOKUP($C1465,Sheet2!$A:$J,6,0),IF($E1465=2,INDEX(Sheet2!J:J,MATCH($C1465,Sheet2!$A:$A,0)),I1464))</f>
        <v>6904</v>
      </c>
      <c r="K1465" s="37">
        <v>0</v>
      </c>
      <c r="L1465" s="37">
        <v>0</v>
      </c>
      <c r="M1465" s="37">
        <v>0</v>
      </c>
      <c r="N1465" s="37">
        <f>VLOOKUP(B1465,Sheet5!$D:$G,3,0)</f>
        <v>13</v>
      </c>
      <c r="O1465" s="37">
        <f>VLOOKUP(B1465,Sheet5!$D:$G,4,0)</f>
        <v>130</v>
      </c>
      <c r="P1465" s="37" t="s">
        <v>57</v>
      </c>
      <c r="Q1465" s="37">
        <f>IFERROR(VLOOKUP(R1465,Sheet2!V:X,3,FALSE),VLOOKUP(B1465,Sheet5!D:H,5,0))</f>
        <v>340020004</v>
      </c>
      <c r="R1465" s="37" t="str">
        <f>IF(E1465=2,INDEX(Sheet2!P:P,MATCH(C1465,Sheet2!A:A,0)),INDEX(Sheet2!AB:AB,MATCH(N1465,Sheet2!AA:AA,0)))</f>
        <v>防御强化</v>
      </c>
      <c r="S1465" s="37" t="str">
        <f>IF($E1465=2,INDEX(Sheet2!Q:Q,MATCH($C1465,Sheet2!$A:$A,0)),IF(OR(N1465=3,N1465=8,N1465=13,,N1465=38),INDEX(Sheet2!$AC:$AC,MATCH($N1465,Sheet2!$AA:$AA,0))&amp;O1465,INDEX(Sheet2!$AC:$AC,MATCH($N1465,Sheet2!$AA:$AA,0))&amp;(O1465/10)&amp;"%"))</f>
        <v>觉醒后基础防御力增加130</v>
      </c>
      <c r="T1465" s="36" t="str">
        <f>INDEX(Sheet6!G:G,MATCH(B1465,Sheet6!A:A,0))</f>
        <v>1210004,32</v>
      </c>
      <c r="U1465" s="36">
        <v>1120001</v>
      </c>
      <c r="V1465" s="36">
        <f>INDEX(Sheet6!H:H,MATCH(B1465,Sheet6!A:A,0))</f>
        <v>33700</v>
      </c>
      <c r="W1465" s="35">
        <v>0</v>
      </c>
      <c r="X1465" s="36" t="str">
        <f>VLOOKUP(B1465,Sheet4!A:N,14,FALSE)</f>
        <v>1210001,140|1210002,70|1210003,70</v>
      </c>
      <c r="Y1465" s="35">
        <v>1120001</v>
      </c>
      <c r="Z1465" s="35">
        <f t="shared" si="91"/>
        <v>337000</v>
      </c>
      <c r="AA1465" s="37" t="str">
        <f>IF($E1465=2,INDEX(Sheet2!Q:Q,MATCH($C1465,Sheet2!$A:$A,0)),IF(OR(N1465=3,N1465=8,N1465=13,,N1465=38),INDEX(Sheet2!$AC:$AC,MATCH($N1465,Sheet2!$AA:$AA,0))&amp;O1465,INDEX(Sheet2!$AC:$AC,MATCH($N1465,Sheet2!$AA:$AA,0))&amp;(O1465/10)&amp;"%"))</f>
        <v>觉醒后基础防御力增加130</v>
      </c>
    </row>
    <row r="1466" spans="1:27" s="35" customFormat="1">
      <c r="A1466" s="35" t="s">
        <v>53</v>
      </c>
      <c r="B1466" s="35">
        <f t="shared" si="89"/>
        <v>6905</v>
      </c>
      <c r="C1466" s="36">
        <v>69</v>
      </c>
      <c r="D1466" s="36">
        <v>5</v>
      </c>
      <c r="E1466" s="36">
        <f t="shared" si="90"/>
        <v>1</v>
      </c>
      <c r="F1466" s="36">
        <f>IF(AND($D1466=1,$E1466=1),VLOOKUP($C1466,Sheet2!$A:$J,3,0),IF($E1466=2,INDEX(Sheet2!G:G,MATCH($C1466,Sheet2!$A:$A,0)),F1465))</f>
        <v>6901</v>
      </c>
      <c r="G1466" s="36">
        <f>IF(AND($D1466=1,$E1466=1),VLOOKUP($C1466,Sheet2!$A:$J,4,0),IF($E1466=2,INDEX(Sheet2!H:H,MATCH($C1466,Sheet2!$A:$A,0)),G1465))</f>
        <v>0</v>
      </c>
      <c r="H1466" s="36">
        <f>IF(AND($D1466=1,$E1466=1),VLOOKUP($C1466,Sheet2!$A:$J,5,0),IF($E1466=2,INDEX(Sheet2!I:I,MATCH($C1466,Sheet2!$A:$A,0)),H1465))</f>
        <v>6903</v>
      </c>
      <c r="I1466" s="36">
        <f>IF(AND($D1466=1,$E1466=1),VLOOKUP($C1466,Sheet2!$A:$J,6,0),IF($E1466=2,INDEX(Sheet2!J:J,MATCH($C1466,Sheet2!$A:$A,0)),I1465))</f>
        <v>6904</v>
      </c>
      <c r="K1466" s="37">
        <v>0</v>
      </c>
      <c r="L1466" s="37">
        <v>0</v>
      </c>
      <c r="M1466" s="37">
        <v>0</v>
      </c>
      <c r="N1466" s="37">
        <f>VLOOKUP(B1466,Sheet5!$D:$G,3,0)</f>
        <v>3</v>
      </c>
      <c r="O1466" s="37">
        <f>VLOOKUP(B1466,Sheet5!$D:$G,4,0)</f>
        <v>1200</v>
      </c>
      <c r="P1466" s="37" t="s">
        <v>58</v>
      </c>
      <c r="Q1466" s="37">
        <f>IFERROR(VLOOKUP(R1466,Sheet2!V:X,3,FALSE),VLOOKUP(B1466,Sheet5!D:H,5,0))</f>
        <v>340020010</v>
      </c>
      <c r="R1466" s="37" t="str">
        <f>IF(E1466=2,INDEX(Sheet2!P:P,MATCH(C1466,Sheet2!A:A,0)),INDEX(Sheet2!AB:AB,MATCH(N1466,Sheet2!AA:AA,0)))</f>
        <v>生命强化</v>
      </c>
      <c r="S1466" s="37" t="str">
        <f>IF($E1466=2,INDEX(Sheet2!Q:Q,MATCH($C1466,Sheet2!$A:$A,0)),IF(OR(N1466=3,N1466=8,N1466=13,,N1466=38),INDEX(Sheet2!$AC:$AC,MATCH($N1466,Sheet2!$AA:$AA,0))&amp;O1466,INDEX(Sheet2!$AC:$AC,MATCH($N1466,Sheet2!$AA:$AA,0))&amp;(O1466/10)&amp;"%"))</f>
        <v>觉醒后基础生命上限增加1200</v>
      </c>
      <c r="T1466" s="36" t="str">
        <f>INDEX(Sheet6!G:G,MATCH(B1466,Sheet6!A:A,0))</f>
        <v>1210007,12</v>
      </c>
      <c r="U1466" s="36">
        <v>1120001</v>
      </c>
      <c r="V1466" s="36">
        <f>INDEX(Sheet6!H:H,MATCH(B1466,Sheet6!A:A,0))</f>
        <v>47100</v>
      </c>
      <c r="W1466" s="35">
        <v>0</v>
      </c>
      <c r="X1466" s="36" t="str">
        <f>VLOOKUP(B1466,Sheet4!A:N,14,FALSE)</f>
        <v>1210001,200|1210002,100|1210003,100</v>
      </c>
      <c r="Y1466" s="35">
        <v>1120001</v>
      </c>
      <c r="Z1466" s="35">
        <f t="shared" si="91"/>
        <v>471000</v>
      </c>
      <c r="AA1466" s="37" t="str">
        <f>IF($E1466=2,INDEX(Sheet2!Q:Q,MATCH($C1466,Sheet2!$A:$A,0)),IF(OR(N1466=3,N1466=8,N1466=13,,N1466=38),INDEX(Sheet2!$AC:$AC,MATCH($N1466,Sheet2!$AA:$AA,0))&amp;O1466,INDEX(Sheet2!$AC:$AC,MATCH($N1466,Sheet2!$AA:$AA,0))&amp;(O1466/10)&amp;"%"))</f>
        <v>觉醒后基础生命上限增加1200</v>
      </c>
    </row>
    <row r="1467" spans="1:27" s="35" customFormat="1">
      <c r="A1467" s="35" t="s">
        <v>53</v>
      </c>
      <c r="B1467" s="35">
        <f t="shared" si="89"/>
        <v>6906</v>
      </c>
      <c r="C1467" s="36">
        <v>69</v>
      </c>
      <c r="D1467" s="36">
        <v>6</v>
      </c>
      <c r="E1467" s="36">
        <f t="shared" si="90"/>
        <v>1</v>
      </c>
      <c r="F1467" s="36">
        <f>IF(AND($D1467=1,$E1467=1),VLOOKUP($C1467,Sheet2!$A:$J,3,0),IF($E1467=2,INDEX(Sheet2!G:G,MATCH($C1467,Sheet2!$A:$A,0)),F1466))</f>
        <v>6901</v>
      </c>
      <c r="G1467" s="36">
        <f>IF(AND($D1467=1,$E1467=1),VLOOKUP($C1467,Sheet2!$A:$J,4,0),IF($E1467=2,INDEX(Sheet2!H:H,MATCH($C1467,Sheet2!$A:$A,0)),G1466))</f>
        <v>0</v>
      </c>
      <c r="H1467" s="36">
        <f>IF(AND($D1467=1,$E1467=1),VLOOKUP($C1467,Sheet2!$A:$J,5,0),IF($E1467=2,INDEX(Sheet2!I:I,MATCH($C1467,Sheet2!$A:$A,0)),H1466))</f>
        <v>6903</v>
      </c>
      <c r="I1467" s="36">
        <f>IF(AND($D1467=1,$E1467=1),VLOOKUP($C1467,Sheet2!$A:$J,6,0),IF($E1467=2,INDEX(Sheet2!J:J,MATCH($C1467,Sheet2!$A:$A,0)),I1466))</f>
        <v>6904</v>
      </c>
      <c r="K1467" s="37">
        <v>0</v>
      </c>
      <c r="L1467" s="37">
        <v>0</v>
      </c>
      <c r="M1467" s="37">
        <v>0</v>
      </c>
      <c r="N1467" s="37">
        <f>VLOOKUP(B1467,Sheet5!$D:$G,3,0)</f>
        <v>8</v>
      </c>
      <c r="O1467" s="37">
        <f>VLOOKUP(B1467,Sheet5!$D:$G,4,0)</f>
        <v>200</v>
      </c>
      <c r="P1467" s="37" t="s">
        <v>59</v>
      </c>
      <c r="Q1467" s="37">
        <f>IFERROR(VLOOKUP(R1467,Sheet2!V:X,3,FALSE),VLOOKUP(B1467,Sheet5!D:H,5,0))</f>
        <v>340020007</v>
      </c>
      <c r="R1467" s="37" t="str">
        <f>IF(E1467=2,INDEX(Sheet2!P:P,MATCH(C1467,Sheet2!A:A,0)),INDEX(Sheet2!AB:AB,MATCH(N1467,Sheet2!AA:AA,0)))</f>
        <v>攻击强化</v>
      </c>
      <c r="S1467" s="37" t="str">
        <f>IF($E1467=2,INDEX(Sheet2!Q:Q,MATCH($C1467,Sheet2!$A:$A,0)),IF(OR(N1467=3,N1467=8,N1467=13,,N1467=38),INDEX(Sheet2!$AC:$AC,MATCH($N1467,Sheet2!$AA:$AA,0))&amp;O1467,INDEX(Sheet2!$AC:$AC,MATCH($N1467,Sheet2!$AA:$AA,0))&amp;(O1467/10)&amp;"%"))</f>
        <v>觉醒后基础攻击力增加200</v>
      </c>
      <c r="T1467" s="36" t="str">
        <f>INDEX(Sheet6!G:G,MATCH(B1467,Sheet6!A:A,0))</f>
        <v>1210007,16</v>
      </c>
      <c r="U1467" s="36">
        <v>1120001</v>
      </c>
      <c r="V1467" s="36">
        <f>INDEX(Sheet6!H:H,MATCH(B1467,Sheet6!A:A,0))</f>
        <v>64500</v>
      </c>
      <c r="W1467" s="35">
        <v>0</v>
      </c>
      <c r="X1467" s="36" t="str">
        <f>VLOOKUP(B1467,Sheet4!A:N,14,FALSE)</f>
        <v>1210001,270|1210002,135|1210003,135</v>
      </c>
      <c r="Y1467" s="35">
        <v>1120001</v>
      </c>
      <c r="Z1467" s="35">
        <f t="shared" si="91"/>
        <v>645000</v>
      </c>
      <c r="AA1467" s="37" t="str">
        <f>IF($E1467=2,INDEX(Sheet2!Q:Q,MATCH($C1467,Sheet2!$A:$A,0)),IF(OR(N1467=3,N1467=8,N1467=13,,N1467=38),INDEX(Sheet2!$AC:$AC,MATCH($N1467,Sheet2!$AA:$AA,0))&amp;O1467,INDEX(Sheet2!$AC:$AC,MATCH($N1467,Sheet2!$AA:$AA,0))&amp;(O1467/10)&amp;"%"))</f>
        <v>觉醒后基础攻击力增加200</v>
      </c>
    </row>
    <row r="1468" spans="1:27" s="35" customFormat="1">
      <c r="A1468" s="35" t="s">
        <v>53</v>
      </c>
      <c r="B1468" s="35">
        <f t="shared" si="89"/>
        <v>6907</v>
      </c>
      <c r="C1468" s="36">
        <v>69</v>
      </c>
      <c r="D1468" s="36">
        <v>7</v>
      </c>
      <c r="E1468" s="36">
        <f t="shared" si="90"/>
        <v>2</v>
      </c>
      <c r="F1468" s="36">
        <f>IF(AND($D1468=1,$E1468=1),VLOOKUP($C1468,Sheet2!$A:$J,3,0),IF($E1468=2,INDEX(Sheet2!G:G,MATCH($C1468,Sheet2!$A:$A,0)),F1467))</f>
        <v>6901</v>
      </c>
      <c r="G1468" s="36">
        <f>IF(AND($D1468=1,$E1468=1),VLOOKUP($C1468,Sheet2!$A:$J,4,0),IF($E1468=2,INDEX(Sheet2!H:H,MATCH($C1468,Sheet2!$A:$A,0)),G1467))</f>
        <v>6902</v>
      </c>
      <c r="H1468" s="36">
        <f>IF(AND($D1468=1,$E1468=1),VLOOKUP($C1468,Sheet2!$A:$J,5,0),IF($E1468=2,INDEX(Sheet2!I:I,MATCH($C1468,Sheet2!$A:$A,0)),H1467))</f>
        <v>6903</v>
      </c>
      <c r="I1468" s="36">
        <f>IF(AND($D1468=1,$E1468=1),VLOOKUP($C1468,Sheet2!$A:$J,6,0),IF($E1468=2,INDEX(Sheet2!J:J,MATCH($C1468,Sheet2!$A:$A,0)),I1467))</f>
        <v>6904</v>
      </c>
      <c r="K1468" s="37">
        <v>0</v>
      </c>
      <c r="L1468" s="37">
        <v>0</v>
      </c>
      <c r="M1468" s="37">
        <v>0</v>
      </c>
      <c r="N1468" s="37">
        <f>VLOOKUP(B1468,Sheet5!$D:$G,3,0)</f>
        <v>0</v>
      </c>
      <c r="O1468" s="37">
        <f>VLOOKUP(B1468,Sheet5!$D:$G,4,0)</f>
        <v>0</v>
      </c>
      <c r="P1468" s="37" t="s">
        <v>60</v>
      </c>
      <c r="Q1468" s="37">
        <f>IFERROR(VLOOKUP(R1468,Sheet2!V:X,3,FALSE),VLOOKUP(B1468,Sheet5!D:H,5,0))</f>
        <v>311101202</v>
      </c>
      <c r="R1468" s="37" t="str">
        <f>IF(E1468=2,INDEX(Sheet2!P:P,MATCH(C1468,Sheet2!A:A,0)),INDEX(Sheet2!AB:AB,MATCH(N1468,Sheet2!AA:AA,0)))</f>
        <v>体内海鳗</v>
      </c>
      <c r="S1468" s="37" t="str">
        <f>IF($E1468=2,INDEX(Sheet2!Q:Q,MATCH($C1468,Sheet2!$A:$A,0)),IF(OR(N1468=3,N1468=8,N1468=13,,N1468=38),INDEX(Sheet2!$AC:$AC,MATCH($N1468,Sheet2!$AA:$AA,0))&amp;O1468,INDEX(Sheet2!$AC:$AC,MATCH($N1468,Sheet2!$AA:$AA,0))&amp;(O1468/10)&amp;"%"))</f>
        <v>受到伤害后，对敌方全体造成攻击力&lt;color=#e56000&gt;50%&lt;/color&gt;的伤害。</v>
      </c>
      <c r="T1468" s="36" t="str">
        <f>INDEX(Sheet6!G:G,MATCH(B1468,Sheet6!A:A,0))</f>
        <v>1210007,20</v>
      </c>
      <c r="U1468" s="36">
        <v>1120001</v>
      </c>
      <c r="V1468" s="36">
        <f>INDEX(Sheet6!H:H,MATCH(B1468,Sheet6!A:A,0))</f>
        <v>87000</v>
      </c>
      <c r="W1468" s="35">
        <v>0</v>
      </c>
      <c r="X1468" s="36" t="str">
        <f>VLOOKUP(B1468,Sheet4!A:N,14,FALSE)</f>
        <v>1210001,350|1210002,175|1210003,175</v>
      </c>
      <c r="Y1468" s="35">
        <v>1120001</v>
      </c>
      <c r="Z1468" s="35">
        <f t="shared" si="91"/>
        <v>870000</v>
      </c>
      <c r="AA1468" s="37" t="str">
        <f>IF($E1468=2,INDEX(Sheet2!Q:Q,MATCH($C1468,Sheet2!$A:$A,0)),IF(OR(N1468=3,N1468=8,N1468=13,,N1468=38),INDEX(Sheet2!$AC:$AC,MATCH($N1468,Sheet2!$AA:$AA,0))&amp;O1468,INDEX(Sheet2!$AC:$AC,MATCH($N1468,Sheet2!$AA:$AA,0))&amp;(O1468/10)&amp;"%"))</f>
        <v>受到伤害后，对敌方全体造成攻击力&lt;color=#e56000&gt;50%&lt;/color&gt;的伤害。</v>
      </c>
    </row>
    <row r="1469" spans="1:27" s="35" customFormat="1">
      <c r="A1469" s="35" t="s">
        <v>53</v>
      </c>
      <c r="B1469" s="35">
        <f t="shared" ref="B1469:B1496" si="92">C1469*100+D1469</f>
        <v>6908</v>
      </c>
      <c r="C1469" s="36">
        <v>69</v>
      </c>
      <c r="D1469" s="36">
        <v>8</v>
      </c>
      <c r="E1469" s="36">
        <f t="shared" si="90"/>
        <v>1</v>
      </c>
      <c r="F1469" s="36">
        <f>IF(AND($D1469=1,$E1469=1),VLOOKUP($C1469,Sheet2!$A:$J,3,0),IF($E1469=2,INDEX(Sheet2!G:G,MATCH($C1469,Sheet2!$A:$A,0)),F1468))</f>
        <v>6901</v>
      </c>
      <c r="G1469" s="36">
        <f>IF(AND($D1469=1,$E1469=1),VLOOKUP($C1469,Sheet2!$A:$J,4,0),IF($E1469=2,INDEX(Sheet2!H:H,MATCH($C1469,Sheet2!$A:$A,0)),G1468))</f>
        <v>6902</v>
      </c>
      <c r="H1469" s="36">
        <f>IF(AND($D1469=1,$E1469=1),VLOOKUP($C1469,Sheet2!$A:$J,5,0),IF($E1469=2,INDEX(Sheet2!I:I,MATCH($C1469,Sheet2!$A:$A,0)),H1468))</f>
        <v>6903</v>
      </c>
      <c r="I1469" s="36">
        <f>IF(AND($D1469=1,$E1469=1),VLOOKUP($C1469,Sheet2!$A:$J,6,0),IF($E1469=2,INDEX(Sheet2!J:J,MATCH($C1469,Sheet2!$A:$A,0)),I1468))</f>
        <v>6904</v>
      </c>
      <c r="K1469" s="37">
        <v>0</v>
      </c>
      <c r="L1469" s="37">
        <v>0</v>
      </c>
      <c r="M1469" s="37">
        <v>0</v>
      </c>
      <c r="N1469" s="37">
        <f>VLOOKUP(B1469,Sheet5!$D:$G,3,0)</f>
        <v>8</v>
      </c>
      <c r="O1469" s="37">
        <f>VLOOKUP(B1469,Sheet5!$D:$G,4,0)</f>
        <v>100</v>
      </c>
      <c r="P1469" s="35" t="s">
        <v>54</v>
      </c>
      <c r="Q1469" s="37">
        <f>IFERROR(VLOOKUP(R1469,Sheet2!V:X,3,FALSE),VLOOKUP(B1469,Sheet5!D:H,5,0))</f>
        <v>340020006</v>
      </c>
      <c r="R1469" s="37" t="str">
        <f>IF($E1469=2,INDEX(Sheet2!P:P,MATCH($C1469,Sheet2!$A:$A,0)),INDEX(Sheet2!$AB:$AB,MATCH($N1469,Sheet2!$AA:$AA,0)))</f>
        <v>攻击强化</v>
      </c>
      <c r="S1469" s="37" t="str">
        <f>IF($E1469=2,INDEX(Sheet2!Q:Q,MATCH($C1469,Sheet2!$A:$A,0)),IF(OR(N1469=3,N1469=8,N1469=13,,N1469=38),INDEX(Sheet2!$AC:$AC,MATCH($N1469,Sheet2!$AA:$AA,0))&amp;O1469,INDEX(Sheet2!$AC:$AC,MATCH($N1469,Sheet2!$AA:$AA,0))&amp;(O1469/10)&amp;"%"))</f>
        <v>觉醒后基础攻击力增加100</v>
      </c>
      <c r="T1469" s="36" t="str">
        <f>INDEX(Sheet6!G:G,MATCH(B1469,Sheet6!A:A,0))</f>
        <v>1210007,6|1430001,1</v>
      </c>
      <c r="U1469" s="35">
        <v>1120001</v>
      </c>
      <c r="V1469" s="36">
        <f>INDEX(Sheet6!H:H,MATCH(B1469,Sheet6!A:A,0))</f>
        <v>19500</v>
      </c>
      <c r="W1469" s="35">
        <v>0</v>
      </c>
      <c r="X1469" s="35" t="s">
        <v>1309</v>
      </c>
      <c r="Y1469" s="35">
        <v>1120001</v>
      </c>
      <c r="Z1469" s="35">
        <v>130000</v>
      </c>
      <c r="AA1469" s="37" t="str">
        <f>IF($E1469=2,INDEX(Sheet2!Q:Q,MATCH($C1469,Sheet2!$A:$A,0)),IF(OR(N1469=3,N1469=8,N1469=13,,N1469=38),INDEX(Sheet2!$AC:$AC,MATCH($N1469,Sheet2!$AA:$AA,0))&amp;O1469,INDEX(Sheet2!$AC:$AC,MATCH($N1469,Sheet2!$AA:$AA,0))&amp;(O1469/10)&amp;"%"))</f>
        <v>觉醒后基础攻击力增加100</v>
      </c>
    </row>
    <row r="1470" spans="1:27" s="35" customFormat="1">
      <c r="A1470" s="35" t="s">
        <v>53</v>
      </c>
      <c r="B1470" s="35">
        <f t="shared" si="92"/>
        <v>6909</v>
      </c>
      <c r="C1470" s="36">
        <v>69</v>
      </c>
      <c r="D1470" s="36">
        <v>9</v>
      </c>
      <c r="E1470" s="36">
        <f t="shared" si="90"/>
        <v>1</v>
      </c>
      <c r="F1470" s="36">
        <f>IF(AND($D1470=1,$E1470=1),VLOOKUP($C1470,Sheet2!$A:$J,3,0),IF($E1470=2,INDEX(Sheet2!G:G,MATCH($C1470,Sheet2!$A:$A,0)),F1469))</f>
        <v>6901</v>
      </c>
      <c r="G1470" s="36">
        <f>IF(AND($D1470=1,$E1470=1),VLOOKUP($C1470,Sheet2!$A:$J,4,0),IF($E1470=2,INDEX(Sheet2!H:H,MATCH($C1470,Sheet2!$A:$A,0)),G1469))</f>
        <v>6902</v>
      </c>
      <c r="H1470" s="36">
        <f>IF(AND($D1470=1,$E1470=1),VLOOKUP($C1470,Sheet2!$A:$J,5,0),IF($E1470=2,INDEX(Sheet2!I:I,MATCH($C1470,Sheet2!$A:$A,0)),H1469))</f>
        <v>6903</v>
      </c>
      <c r="I1470" s="36">
        <f>IF(AND($D1470=1,$E1470=1),VLOOKUP($C1470,Sheet2!$A:$J,6,0),IF($E1470=2,INDEX(Sheet2!J:J,MATCH($C1470,Sheet2!$A:$A,0)),I1469))</f>
        <v>6904</v>
      </c>
      <c r="K1470" s="37">
        <v>0</v>
      </c>
      <c r="L1470" s="37">
        <v>0</v>
      </c>
      <c r="M1470" s="37">
        <v>0</v>
      </c>
      <c r="N1470" s="37">
        <f>VLOOKUP(B1470,Sheet5!$D:$G,3,0)</f>
        <v>3</v>
      </c>
      <c r="O1470" s="37">
        <f>VLOOKUP(B1470,Sheet5!$D:$G,4,0)</f>
        <v>600</v>
      </c>
      <c r="P1470" s="35" t="s">
        <v>55</v>
      </c>
      <c r="Q1470" s="37">
        <f>IFERROR(VLOOKUP(R1470,Sheet2!V:X,3,FALSE),VLOOKUP(B1470,Sheet5!D:H,5,0))</f>
        <v>340020009</v>
      </c>
      <c r="R1470" s="37" t="str">
        <f>IF(E1470=2,INDEX(Sheet2!P:P,MATCH(C1470,Sheet2!A:A,0)),INDEX(Sheet2!AB:AB,MATCH(N1470,Sheet2!AA:AA,0)))</f>
        <v>生命强化</v>
      </c>
      <c r="S1470" s="37" t="str">
        <f>IF($E1470=2,INDEX(Sheet2!Q:Q,MATCH($C1470,Sheet2!$A:$A,0)),IF(OR(N1470=3,N1470=8,N1470=13,,N1470=38),INDEX(Sheet2!$AC:$AC,MATCH($N1470,Sheet2!$AA:$AA,0))&amp;O1470,INDEX(Sheet2!$AC:$AC,MATCH($N1470,Sheet2!$AA:$AA,0))&amp;(O1470/10)&amp;"%"))</f>
        <v>觉醒后基础生命上限增加600</v>
      </c>
      <c r="T1470" s="36" t="str">
        <f>INDEX(Sheet6!G:G,MATCH(B1470,Sheet6!A:A,0))</f>
        <v>1210007,9|1430001,2</v>
      </c>
      <c r="U1470" s="35">
        <v>1120001</v>
      </c>
      <c r="V1470" s="36">
        <f>INDEX(Sheet6!H:H,MATCH(B1470,Sheet6!A:A,0))</f>
        <v>22500</v>
      </c>
      <c r="W1470" s="35">
        <v>0</v>
      </c>
      <c r="X1470" s="35" t="s">
        <v>1310</v>
      </c>
      <c r="Y1470" s="35">
        <v>1120001</v>
      </c>
      <c r="Z1470" s="35">
        <v>150000</v>
      </c>
      <c r="AA1470" s="37" t="str">
        <f>IF($E1470=2,INDEX(Sheet2!Q:Q,MATCH($C1470,Sheet2!$A:$A,0)),IF(OR(N1470=3,N1470=8,N1470=13,,N1470=38),INDEX(Sheet2!$AC:$AC,MATCH($N1470,Sheet2!$AA:$AA,0))&amp;O1470,INDEX(Sheet2!$AC:$AC,MATCH($N1470,Sheet2!$AA:$AA,0))&amp;(O1470/10)&amp;"%"))</f>
        <v>觉醒后基础生命上限增加600</v>
      </c>
    </row>
    <row r="1471" spans="1:27" s="35" customFormat="1">
      <c r="A1471" s="35" t="s">
        <v>53</v>
      </c>
      <c r="B1471" s="35">
        <f t="shared" si="92"/>
        <v>6910</v>
      </c>
      <c r="C1471" s="36">
        <v>69</v>
      </c>
      <c r="D1471" s="36">
        <v>10</v>
      </c>
      <c r="E1471" s="36">
        <f t="shared" si="90"/>
        <v>1</v>
      </c>
      <c r="F1471" s="36">
        <f>IF(AND($D1471=1,$E1471=1),VLOOKUP($C1471,Sheet2!$A:$J,3,0),IF($E1471=2,INDEX(Sheet2!G:G,MATCH($C1471,Sheet2!$A:$A,0)),F1470))</f>
        <v>6901</v>
      </c>
      <c r="G1471" s="36">
        <f>IF(AND($D1471=1,$E1471=1),VLOOKUP($C1471,Sheet2!$A:$J,4,0),IF($E1471=2,INDEX(Sheet2!H:H,MATCH($C1471,Sheet2!$A:$A,0)),G1470))</f>
        <v>6902</v>
      </c>
      <c r="H1471" s="36">
        <f>IF(AND($D1471=1,$E1471=1),VLOOKUP($C1471,Sheet2!$A:$J,5,0),IF($E1471=2,INDEX(Sheet2!I:I,MATCH($C1471,Sheet2!$A:$A,0)),H1470))</f>
        <v>6903</v>
      </c>
      <c r="I1471" s="36">
        <f>IF(AND($D1471=1,$E1471=1),VLOOKUP($C1471,Sheet2!$A:$J,6,0),IF($E1471=2,INDEX(Sheet2!J:J,MATCH($C1471,Sheet2!$A:$A,0)),I1470))</f>
        <v>6904</v>
      </c>
      <c r="K1471" s="37">
        <v>0</v>
      </c>
      <c r="L1471" s="37">
        <v>0</v>
      </c>
      <c r="M1471" s="37">
        <v>0</v>
      </c>
      <c r="N1471" s="37">
        <f>VLOOKUP(B1471,Sheet5!$D:$G,3,0)</f>
        <v>8</v>
      </c>
      <c r="O1471" s="37">
        <f>VLOOKUP(B1471,Sheet5!$D:$G,4,0)</f>
        <v>100</v>
      </c>
      <c r="P1471" s="35" t="s">
        <v>56</v>
      </c>
      <c r="Q1471" s="37">
        <f>IFERROR(VLOOKUP(R1471,Sheet2!V:X,3,FALSE),VLOOKUP(B1471,Sheet5!D:H,5,0))</f>
        <v>340020006</v>
      </c>
      <c r="R1471" s="37" t="str">
        <f>IF(E1471=2,INDEX(Sheet2!P:P,MATCH(C1471,Sheet2!A:A,0)),INDEX(Sheet2!AB:AB,MATCH(N1471,Sheet2!AA:AA,0)))</f>
        <v>攻击强化</v>
      </c>
      <c r="S1471" s="37" t="str">
        <f>IF($E1471=2,INDEX(Sheet2!Q:Q,MATCH($C1471,Sheet2!$A:$A,0)),IF(OR(N1471=3,N1471=8,N1471=13,,N1471=38),INDEX(Sheet2!$AC:$AC,MATCH($N1471,Sheet2!$AA:$AA,0))&amp;O1471,INDEX(Sheet2!$AC:$AC,MATCH($N1471,Sheet2!$AA:$AA,0))&amp;(O1471/10)&amp;"%"))</f>
        <v>觉醒后基础攻击力增加100</v>
      </c>
      <c r="T1471" s="36" t="str">
        <f>INDEX(Sheet6!G:G,MATCH(B1471,Sheet6!A:A,0))</f>
        <v>1210007,12|1430001,3</v>
      </c>
      <c r="U1471" s="35">
        <v>1120001</v>
      </c>
      <c r="V1471" s="36">
        <f>INDEX(Sheet6!H:H,MATCH(B1471,Sheet6!A:A,0))</f>
        <v>33750</v>
      </c>
      <c r="W1471" s="35">
        <v>0</v>
      </c>
      <c r="X1471" s="35" t="s">
        <v>1311</v>
      </c>
      <c r="Y1471" s="35">
        <v>1120001</v>
      </c>
      <c r="Z1471" s="35">
        <v>225000</v>
      </c>
      <c r="AA1471" s="37" t="str">
        <f>IF($E1471=2,INDEX(Sheet2!Q:Q,MATCH($C1471,Sheet2!$A:$A,0)),IF(OR(N1471=3,N1471=8,N1471=13,,N1471=38),INDEX(Sheet2!$AC:$AC,MATCH($N1471,Sheet2!$AA:$AA,0))&amp;O1471,INDEX(Sheet2!$AC:$AC,MATCH($N1471,Sheet2!$AA:$AA,0))&amp;(O1471/10)&amp;"%"))</f>
        <v>觉醒后基础攻击力增加100</v>
      </c>
    </row>
    <row r="1472" spans="1:27" s="35" customFormat="1">
      <c r="A1472" s="35" t="s">
        <v>53</v>
      </c>
      <c r="B1472" s="35">
        <f t="shared" si="92"/>
        <v>6911</v>
      </c>
      <c r="C1472" s="36">
        <v>69</v>
      </c>
      <c r="D1472" s="36">
        <v>11</v>
      </c>
      <c r="E1472" s="36">
        <f t="shared" si="90"/>
        <v>1</v>
      </c>
      <c r="F1472" s="36">
        <f>IF(AND($D1472=1,$E1472=1),VLOOKUP($C1472,Sheet2!$A:$J,3,0),IF($E1472=2,INDEX(Sheet2!G:G,MATCH($C1472,Sheet2!$A:$A,0)),F1471))</f>
        <v>6901</v>
      </c>
      <c r="G1472" s="36">
        <f>IF(AND($D1472=1,$E1472=1),VLOOKUP($C1472,Sheet2!$A:$J,4,0),IF($E1472=2,INDEX(Sheet2!H:H,MATCH($C1472,Sheet2!$A:$A,0)),G1471))</f>
        <v>6902</v>
      </c>
      <c r="H1472" s="36">
        <f>IF(AND($D1472=1,$E1472=1),VLOOKUP($C1472,Sheet2!$A:$J,5,0),IF($E1472=2,INDEX(Sheet2!I:I,MATCH($C1472,Sheet2!$A:$A,0)),H1471))</f>
        <v>6903</v>
      </c>
      <c r="I1472" s="36">
        <f>IF(AND($D1472=1,$E1472=1),VLOOKUP($C1472,Sheet2!$A:$J,6,0),IF($E1472=2,INDEX(Sheet2!J:J,MATCH($C1472,Sheet2!$A:$A,0)),I1471))</f>
        <v>6904</v>
      </c>
      <c r="K1472" s="37">
        <v>0</v>
      </c>
      <c r="L1472" s="37">
        <v>0</v>
      </c>
      <c r="M1472" s="37">
        <v>0</v>
      </c>
      <c r="N1472" s="37">
        <f>VLOOKUP(B1472,Sheet5!$D:$G,3,0)</f>
        <v>13</v>
      </c>
      <c r="O1472" s="37">
        <f>VLOOKUP(B1472,Sheet5!$D:$G,4,0)</f>
        <v>130</v>
      </c>
      <c r="P1472" s="35" t="s">
        <v>57</v>
      </c>
      <c r="Q1472" s="37">
        <f>IFERROR(VLOOKUP(R1472,Sheet2!V:X,3,FALSE),VLOOKUP(B1472,Sheet5!D:H,5,0))</f>
        <v>340020004</v>
      </c>
      <c r="R1472" s="37" t="str">
        <f>IF(E1472=2,INDEX(Sheet2!P:P,MATCH(C1472,Sheet2!A:A,0)),INDEX(Sheet2!AB:AB,MATCH(N1472,Sheet2!AA:AA,0)))</f>
        <v>防御强化</v>
      </c>
      <c r="S1472" s="37" t="str">
        <f>IF($E1472=2,INDEX(Sheet2!Q:Q,MATCH($C1472,Sheet2!$A:$A,0)),IF(OR(N1472=3,N1472=8,N1472=13,,N1472=38),INDEX(Sheet2!$AC:$AC,MATCH($N1472,Sheet2!$AA:$AA,0))&amp;O1472,INDEX(Sheet2!$AC:$AC,MATCH($N1472,Sheet2!$AA:$AA,0))&amp;(O1472/10)&amp;"%"))</f>
        <v>觉醒后基础防御力增加130</v>
      </c>
      <c r="T1472" s="36" t="str">
        <f>INDEX(Sheet6!G:G,MATCH(B1472,Sheet6!A:A,0))</f>
        <v>1210007,15|1430001,4</v>
      </c>
      <c r="U1472" s="35">
        <v>1120001</v>
      </c>
      <c r="V1472" s="36">
        <f>INDEX(Sheet6!H:H,MATCH(B1472,Sheet6!A:A,0))</f>
        <v>50550</v>
      </c>
      <c r="W1472" s="35">
        <v>0</v>
      </c>
      <c r="X1472" s="35" t="s">
        <v>1312</v>
      </c>
      <c r="Y1472" s="35">
        <v>1120001</v>
      </c>
      <c r="Z1472" s="35">
        <v>337000</v>
      </c>
      <c r="AA1472" s="37" t="str">
        <f>IF($E1472=2,INDEX(Sheet2!Q:Q,MATCH($C1472,Sheet2!$A:$A,0)),IF(OR(N1472=3,N1472=8,N1472=13,,N1472=38),INDEX(Sheet2!$AC:$AC,MATCH($N1472,Sheet2!$AA:$AA,0))&amp;O1472,INDEX(Sheet2!$AC:$AC,MATCH($N1472,Sheet2!$AA:$AA,0))&amp;(O1472/10)&amp;"%"))</f>
        <v>觉醒后基础防御力增加130</v>
      </c>
    </row>
    <row r="1473" spans="1:27" s="35" customFormat="1">
      <c r="A1473" s="35" t="s">
        <v>53</v>
      </c>
      <c r="B1473" s="35">
        <f t="shared" si="92"/>
        <v>6912</v>
      </c>
      <c r="C1473" s="36">
        <v>69</v>
      </c>
      <c r="D1473" s="36">
        <v>12</v>
      </c>
      <c r="E1473" s="36">
        <f t="shared" si="90"/>
        <v>1</v>
      </c>
      <c r="F1473" s="36">
        <f>IF(AND($D1473=1,$E1473=1),VLOOKUP($C1473,Sheet2!$A:$J,3,0),IF($E1473=2,INDEX(Sheet2!G:G,MATCH($C1473,Sheet2!$A:$A,0)),F1472))</f>
        <v>6901</v>
      </c>
      <c r="G1473" s="36">
        <f>IF(AND($D1473=1,$E1473=1),VLOOKUP($C1473,Sheet2!$A:$J,4,0),IF($E1473=2,INDEX(Sheet2!H:H,MATCH($C1473,Sheet2!$A:$A,0)),G1472))</f>
        <v>6902</v>
      </c>
      <c r="H1473" s="36">
        <f>IF(AND($D1473=1,$E1473=1),VLOOKUP($C1473,Sheet2!$A:$J,5,0),IF($E1473=2,INDEX(Sheet2!I:I,MATCH($C1473,Sheet2!$A:$A,0)),H1472))</f>
        <v>6903</v>
      </c>
      <c r="I1473" s="36">
        <f>IF(AND($D1473=1,$E1473=1),VLOOKUP($C1473,Sheet2!$A:$J,6,0),IF($E1473=2,INDEX(Sheet2!J:J,MATCH($C1473,Sheet2!$A:$A,0)),I1472))</f>
        <v>6904</v>
      </c>
      <c r="K1473" s="37">
        <v>0</v>
      </c>
      <c r="L1473" s="37">
        <v>0</v>
      </c>
      <c r="M1473" s="37">
        <v>0</v>
      </c>
      <c r="N1473" s="37">
        <f>VLOOKUP(B1473,Sheet5!$D:$G,3,0)</f>
        <v>3</v>
      </c>
      <c r="O1473" s="37">
        <f>VLOOKUP(B1473,Sheet5!$D:$G,4,0)</f>
        <v>1200</v>
      </c>
      <c r="P1473" s="35" t="s">
        <v>58</v>
      </c>
      <c r="Q1473" s="37">
        <f>IFERROR(VLOOKUP(R1473,Sheet2!V:X,3,FALSE),VLOOKUP(B1473,Sheet5!D:H,5,0))</f>
        <v>340020010</v>
      </c>
      <c r="R1473" s="37" t="str">
        <f>IF(E1473=2,INDEX(Sheet2!P:P,MATCH(C1473,Sheet2!A:A,0)),INDEX(Sheet2!AB:AB,MATCH(N1473,Sheet2!AA:AA,0)))</f>
        <v>生命强化</v>
      </c>
      <c r="S1473" s="37" t="str">
        <f>IF($E1473=2,INDEX(Sheet2!Q:Q,MATCH($C1473,Sheet2!$A:$A,0)),IF(OR(N1473=3,N1473=8,N1473=13,,N1473=38),INDEX(Sheet2!$AC:$AC,MATCH($N1473,Sheet2!$AA:$AA,0))&amp;O1473,INDEX(Sheet2!$AC:$AC,MATCH($N1473,Sheet2!$AA:$AA,0))&amp;(O1473/10)&amp;"%"))</f>
        <v>觉醒后基础生命上限增加1200</v>
      </c>
      <c r="T1473" s="36" t="str">
        <f>INDEX(Sheet6!G:G,MATCH(B1473,Sheet6!A:A,0))</f>
        <v>1210007,18|1430001,5</v>
      </c>
      <c r="U1473" s="35">
        <v>1120001</v>
      </c>
      <c r="V1473" s="36">
        <f>INDEX(Sheet6!H:H,MATCH(B1473,Sheet6!A:A,0))</f>
        <v>70650</v>
      </c>
      <c r="W1473" s="35">
        <v>0</v>
      </c>
      <c r="X1473" s="35" t="s">
        <v>1313</v>
      </c>
      <c r="Y1473" s="35">
        <v>1120001</v>
      </c>
      <c r="Z1473" s="35">
        <v>471000</v>
      </c>
      <c r="AA1473" s="37" t="str">
        <f>IF($E1473=2,INDEX(Sheet2!Q:Q,MATCH($C1473,Sheet2!$A:$A,0)),IF(OR(N1473=3,N1473=8,N1473=13,,N1473=38),INDEX(Sheet2!$AC:$AC,MATCH($N1473,Sheet2!$AA:$AA,0))&amp;O1473,INDEX(Sheet2!$AC:$AC,MATCH($N1473,Sheet2!$AA:$AA,0))&amp;(O1473/10)&amp;"%"))</f>
        <v>觉醒后基础生命上限增加1200</v>
      </c>
    </row>
    <row r="1474" spans="1:27" s="35" customFormat="1">
      <c r="A1474" s="35" t="s">
        <v>53</v>
      </c>
      <c r="B1474" s="35">
        <f t="shared" si="92"/>
        <v>6913</v>
      </c>
      <c r="C1474" s="36">
        <v>69</v>
      </c>
      <c r="D1474" s="36">
        <v>13</v>
      </c>
      <c r="E1474" s="36">
        <f t="shared" si="90"/>
        <v>1</v>
      </c>
      <c r="F1474" s="36">
        <f>IF(AND($D1474=1,$E1474=1),VLOOKUP($C1474,Sheet2!$A:$J,3,0),IF($E1474=2,INDEX(Sheet2!G:G,MATCH($C1474,Sheet2!$A:$A,0)),F1473))</f>
        <v>6901</v>
      </c>
      <c r="G1474" s="36">
        <f>IF(AND($D1474=1,$E1474=1),VLOOKUP($C1474,Sheet2!$A:$J,4,0),IF($E1474=2,INDEX(Sheet2!H:H,MATCH($C1474,Sheet2!$A:$A,0)),G1473))</f>
        <v>6902</v>
      </c>
      <c r="H1474" s="36">
        <f>IF(AND($D1474=1,$E1474=1),VLOOKUP($C1474,Sheet2!$A:$J,5,0),IF($E1474=2,INDEX(Sheet2!I:I,MATCH($C1474,Sheet2!$A:$A,0)),H1473))</f>
        <v>6903</v>
      </c>
      <c r="I1474" s="36">
        <f>IF(AND($D1474=1,$E1474=1),VLOOKUP($C1474,Sheet2!$A:$J,6,0),IF($E1474=2,INDEX(Sheet2!J:J,MATCH($C1474,Sheet2!$A:$A,0)),I1473))</f>
        <v>6904</v>
      </c>
      <c r="K1474" s="37">
        <v>0</v>
      </c>
      <c r="L1474" s="37">
        <v>0</v>
      </c>
      <c r="M1474" s="37">
        <v>0</v>
      </c>
      <c r="N1474" s="37">
        <f>VLOOKUP(B1474,Sheet5!$D:$G,3,0)</f>
        <v>8</v>
      </c>
      <c r="O1474" s="37">
        <f>VLOOKUP(B1474,Sheet5!$D:$G,4,0)</f>
        <v>200</v>
      </c>
      <c r="P1474" s="35" t="s">
        <v>59</v>
      </c>
      <c r="Q1474" s="37">
        <f>IFERROR(VLOOKUP(R1474,Sheet2!V:X,3,FALSE),VLOOKUP(B1474,Sheet5!D:H,5,0))</f>
        <v>340020007</v>
      </c>
      <c r="R1474" s="37" t="str">
        <f>IF(E1474=2,INDEX(Sheet2!P:P,MATCH(C1474,Sheet2!A:A,0)),INDEX(Sheet2!AB:AB,MATCH(N1474,Sheet2!AA:AA,0)))</f>
        <v>攻击强化</v>
      </c>
      <c r="S1474" s="37" t="str">
        <f>IF($E1474=2,INDEX(Sheet2!Q:Q,MATCH($C1474,Sheet2!$A:$A,0)),IF(OR(N1474=3,N1474=8,N1474=13,,N1474=38),INDEX(Sheet2!$AC:$AC,MATCH($N1474,Sheet2!$AA:$AA,0))&amp;O1474,INDEX(Sheet2!$AC:$AC,MATCH($N1474,Sheet2!$AA:$AA,0))&amp;(O1474/10)&amp;"%"))</f>
        <v>觉醒后基础攻击力增加200</v>
      </c>
      <c r="T1474" s="36" t="str">
        <f>INDEX(Sheet6!G:G,MATCH(B1474,Sheet6!A:A,0))</f>
        <v>1210007,24|1430001,6</v>
      </c>
      <c r="U1474" s="35">
        <v>1120001</v>
      </c>
      <c r="V1474" s="36">
        <f>INDEX(Sheet6!H:H,MATCH(B1474,Sheet6!A:A,0))</f>
        <v>96750</v>
      </c>
      <c r="W1474" s="35">
        <v>0</v>
      </c>
      <c r="X1474" s="35" t="s">
        <v>1314</v>
      </c>
      <c r="Y1474" s="35">
        <v>1120001</v>
      </c>
      <c r="Z1474" s="35">
        <v>645000</v>
      </c>
      <c r="AA1474" s="37" t="str">
        <f>IF($E1474=2,INDEX(Sheet2!Q:Q,MATCH($C1474,Sheet2!$A:$A,0)),IF(OR(N1474=3,N1474=8,N1474=13,,N1474=38),INDEX(Sheet2!$AC:$AC,MATCH($N1474,Sheet2!$AA:$AA,0))&amp;O1474,INDEX(Sheet2!$AC:$AC,MATCH($N1474,Sheet2!$AA:$AA,0))&amp;(O1474/10)&amp;"%"))</f>
        <v>觉醒后基础攻击力增加200</v>
      </c>
    </row>
    <row r="1475" spans="1:27" s="35" customFormat="1">
      <c r="A1475" s="35" t="s">
        <v>53</v>
      </c>
      <c r="B1475" s="35">
        <f t="shared" si="92"/>
        <v>6914</v>
      </c>
      <c r="C1475" s="36">
        <v>69</v>
      </c>
      <c r="D1475" s="36">
        <v>14</v>
      </c>
      <c r="E1475" s="36">
        <f t="shared" si="90"/>
        <v>2</v>
      </c>
      <c r="F1475" s="36">
        <f>IF(AND($D1475=1,$E1475=1),VLOOKUP($C1475,Sheet2!$A:$J,3,0),IF($E1475=2,INDEX(Sheet2!G:G,MATCH($C1475,Sheet2!$A:$A,0)+1),F1474))</f>
        <v>6901</v>
      </c>
      <c r="G1475" s="36">
        <f>IF(AND($D1475=1,$E1475=1),VLOOKUP($C1475,Sheet2!$A:$J,4,0),IF($E1475=2,INDEX(Sheet2!H:H,MATCH($C1475,Sheet2!$A:$A,0)+1),G1474))</f>
        <v>6905</v>
      </c>
      <c r="H1475" s="36">
        <f>IF(AND($D1475=1,$E1475=1),VLOOKUP($C1475,Sheet2!$A:$J,5,0),IF($E1475=2,INDEX(Sheet2!I:I,MATCH($C1475,Sheet2!$A:$A,0)+1),H1474))</f>
        <v>6903</v>
      </c>
      <c r="I1475" s="36">
        <f>IF(AND($D1475=1,$E1475=1),VLOOKUP($C1475,Sheet2!$A:$J,6,0),IF($E1475=2,INDEX(Sheet2!J:J,MATCH($C1475,Sheet2!$A:$A,0)+1),I1474))</f>
        <v>6904</v>
      </c>
      <c r="K1475" s="37">
        <v>0</v>
      </c>
      <c r="L1475" s="37">
        <v>0</v>
      </c>
      <c r="M1475" s="37">
        <v>0</v>
      </c>
      <c r="N1475" s="37">
        <f>VLOOKUP(B1475,Sheet5!$D:$G,3,0)</f>
        <v>0</v>
      </c>
      <c r="O1475" s="37">
        <f>VLOOKUP(B1475,Sheet5!$D:$G,4,0)</f>
        <v>0</v>
      </c>
      <c r="P1475" s="35" t="s">
        <v>60</v>
      </c>
      <c r="Q1475" s="37">
        <f>IFERROR(VLOOKUP(R1475,Sheet2!V:X,3,FALSE),VLOOKUP(B1475,Sheet5!D:H,5,0))</f>
        <v>311101202</v>
      </c>
      <c r="R1475" s="37" t="str">
        <f>IF(E1475=2,INDEX(Sheet2!P:P,MATCH(C1475,Sheet2!A:A,0)+1),INDEX(Sheet2!AB:AB,MATCH(N1475,Sheet2!AA:AA,0)))</f>
        <v>体内海鳗</v>
      </c>
      <c r="S1475" s="37" t="s">
        <v>2439</v>
      </c>
      <c r="T1475" s="36" t="str">
        <f>INDEX(Sheet6!G:G,MATCH(B1475,Sheet6!A:A,0))</f>
        <v>1431069,1</v>
      </c>
      <c r="U1475" s="35">
        <v>1120001</v>
      </c>
      <c r="V1475" s="36">
        <f>INDEX(Sheet6!H:H,MATCH(B1475,Sheet6!A:A,0))</f>
        <v>130500</v>
      </c>
      <c r="W1475" s="35">
        <v>0</v>
      </c>
      <c r="X1475" s="35" t="s">
        <v>1315</v>
      </c>
      <c r="Y1475" s="35">
        <v>1120001</v>
      </c>
      <c r="Z1475" s="35">
        <v>870000</v>
      </c>
      <c r="AA1475" s="37" t="str">
        <f>IF($E1475=2,INDEX(Sheet2!Q:Q,MATCH($C1475,Sheet2!$A:$A,0)+1),IF(OR(N1475=3,N1475=8,N1475=13,,N1475=38),INDEX(Sheet2!$AC:$AC,MATCH($N1475,Sheet2!$AA:$AA,0))&amp;O1475,INDEX(Sheet2!$AC:$AC,MATCH($N1475,Sheet2!$AA:$AA,0))&amp;(O1475/10)&amp;"%"))</f>
        <v>受到伤害后，对敌方全体造成攻击力&lt;color=#e56000&gt;55%&lt;/color&gt;的伤害。</v>
      </c>
    </row>
    <row r="1476" spans="1:27" s="35" customFormat="1">
      <c r="A1476" s="35" t="s">
        <v>53</v>
      </c>
      <c r="B1476" s="35">
        <f t="shared" si="92"/>
        <v>6915</v>
      </c>
      <c r="C1476" s="36">
        <v>69</v>
      </c>
      <c r="D1476" s="36">
        <v>15</v>
      </c>
      <c r="E1476" s="36">
        <f t="shared" si="90"/>
        <v>1</v>
      </c>
      <c r="F1476" s="36">
        <f>IF(AND($D1476=1,$E1476=1),VLOOKUP($C1476,Sheet2!$A:$J,3,0),IF($E1476=2,INDEX(Sheet2!G:G,MATCH($C1476,Sheet2!$A:$A,0)+1),F1475))</f>
        <v>6901</v>
      </c>
      <c r="G1476" s="36">
        <f>IF(AND($D1476=1,$E1476=1),VLOOKUP($C1476,Sheet2!$A:$J,4,0),IF($E1476=2,INDEX(Sheet2!H:H,MATCH($C1476,Sheet2!$A:$A,0)+1),G1475))</f>
        <v>6905</v>
      </c>
      <c r="H1476" s="36">
        <f>IF(AND($D1476=1,$E1476=1),VLOOKUP($C1476,Sheet2!$A:$J,5,0),IF($E1476=2,INDEX(Sheet2!I:I,MATCH($C1476,Sheet2!$A:$A,0)+1),H1475))</f>
        <v>6903</v>
      </c>
      <c r="I1476" s="36">
        <f>IF(AND($D1476=1,$E1476=1),VLOOKUP($C1476,Sheet2!$A:$J,6,0),IF($E1476=2,INDEX(Sheet2!J:J,MATCH($C1476,Sheet2!$A:$A,0)+1),I1475))</f>
        <v>6904</v>
      </c>
      <c r="K1476" s="37">
        <v>0</v>
      </c>
      <c r="L1476" s="37">
        <v>0</v>
      </c>
      <c r="M1476" s="37">
        <v>0</v>
      </c>
      <c r="N1476" s="37">
        <f>VLOOKUP(B1476,Sheet5!$D:$G,3,0)</f>
        <v>8</v>
      </c>
      <c r="O1476" s="37">
        <f>VLOOKUP(B1476,Sheet5!$D:$G,4,0)</f>
        <v>100</v>
      </c>
      <c r="P1476" s="35" t="s">
        <v>54</v>
      </c>
      <c r="Q1476" s="37">
        <f>IFERROR(VLOOKUP(R1476,Sheet2!V:X,3,FALSE),VLOOKUP(B1476,Sheet5!D:H,5,0))</f>
        <v>340020006</v>
      </c>
      <c r="R1476" s="37" t="str">
        <f>IF($E1476=2,INDEX(Sheet2!P:P,MATCH($C1476,Sheet2!$A:$A,0)),INDEX(Sheet2!$AB:$AB,MATCH($N1476,Sheet2!$AA:$AA,0)))</f>
        <v>攻击强化</v>
      </c>
      <c r="S1476" s="37" t="str">
        <f>IF($E1476=2,INDEX(Sheet2!Q:Q,MATCH($C1476,Sheet2!$A:$A,0)),IF(OR(N1476=3,N1476=8,N1476=13,,N1476=38),INDEX(Sheet2!$AC:$AC,MATCH($N1476,Sheet2!$AA:$AA,0))&amp;O1476,INDEX(Sheet2!$AC:$AC,MATCH($N1476,Sheet2!$AA:$AA,0))&amp;(O1476/10)&amp;"%"))</f>
        <v>觉醒后基础攻击力增加100</v>
      </c>
      <c r="T1476" s="36" t="str">
        <f>INDEX(Sheet6!G:G,MATCH(B1476,Sheet6!A:A,0))</f>
        <v>1210007,8|1430001,3</v>
      </c>
      <c r="U1476" s="35">
        <v>1120001</v>
      </c>
      <c r="V1476" s="36">
        <f>INDEX(Sheet6!H:H,MATCH(B1476,Sheet6!A:A,0))</f>
        <v>26000</v>
      </c>
      <c r="W1476" s="35">
        <v>0</v>
      </c>
      <c r="X1476" s="35" t="s">
        <v>1309</v>
      </c>
      <c r="Y1476" s="35">
        <v>1120001</v>
      </c>
      <c r="Z1476" s="35">
        <v>130000</v>
      </c>
      <c r="AA1476" s="37" t="str">
        <f>IF($E1476=2,INDEX(Sheet2!Q:Q,MATCH($C1476,Sheet2!$A:$A,0)),IF(OR(N1476=3,N1476=8,N1476=13,,N1476=38),INDEX(Sheet2!$AC:$AC,MATCH($N1476,Sheet2!$AA:$AA,0))&amp;O1476,INDEX(Sheet2!$AC:$AC,MATCH($N1476,Sheet2!$AA:$AA,0))&amp;(O1476/10)&amp;"%"))</f>
        <v>觉醒后基础攻击力增加100</v>
      </c>
    </row>
    <row r="1477" spans="1:27" s="35" customFormat="1">
      <c r="A1477" s="35" t="s">
        <v>53</v>
      </c>
      <c r="B1477" s="35">
        <f t="shared" si="92"/>
        <v>6916</v>
      </c>
      <c r="C1477" s="36">
        <v>69</v>
      </c>
      <c r="D1477" s="36">
        <v>16</v>
      </c>
      <c r="E1477" s="36">
        <f t="shared" si="90"/>
        <v>1</v>
      </c>
      <c r="F1477" s="36">
        <f>IF(AND($D1477=1,$E1477=1),VLOOKUP($C1477,Sheet2!$A:$J,3,0),IF($E1477=2,INDEX(Sheet2!G:G,MATCH($C1477,Sheet2!$A:$A,0)+1),F1476))</f>
        <v>6901</v>
      </c>
      <c r="G1477" s="36">
        <f>IF(AND($D1477=1,$E1477=1),VLOOKUP($C1477,Sheet2!$A:$J,4,0),IF($E1477=2,INDEX(Sheet2!H:H,MATCH($C1477,Sheet2!$A:$A,0)+1),G1476))</f>
        <v>6905</v>
      </c>
      <c r="H1477" s="36">
        <f>IF(AND($D1477=1,$E1477=1),VLOOKUP($C1477,Sheet2!$A:$J,5,0),IF($E1477=2,INDEX(Sheet2!I:I,MATCH($C1477,Sheet2!$A:$A,0)+1),H1476))</f>
        <v>6903</v>
      </c>
      <c r="I1477" s="36">
        <f>IF(AND($D1477=1,$E1477=1),VLOOKUP($C1477,Sheet2!$A:$J,6,0),IF($E1477=2,INDEX(Sheet2!J:J,MATCH($C1477,Sheet2!$A:$A,0)+1),I1476))</f>
        <v>6904</v>
      </c>
      <c r="K1477" s="37">
        <v>0</v>
      </c>
      <c r="L1477" s="37">
        <v>0</v>
      </c>
      <c r="M1477" s="37">
        <v>0</v>
      </c>
      <c r="N1477" s="37">
        <f>VLOOKUP(B1477,Sheet5!$D:$G,3,0)</f>
        <v>3</v>
      </c>
      <c r="O1477" s="37">
        <f>VLOOKUP(B1477,Sheet5!$D:$G,4,0)</f>
        <v>600</v>
      </c>
      <c r="P1477" s="35" t="s">
        <v>55</v>
      </c>
      <c r="Q1477" s="37">
        <f>IFERROR(VLOOKUP(R1477,Sheet2!V:X,3,FALSE),VLOOKUP(B1477,Sheet5!D:H,5,0))</f>
        <v>340020009</v>
      </c>
      <c r="R1477" s="37" t="str">
        <f>IF(E1477=2,INDEX(Sheet2!P:P,MATCH(C1477,Sheet2!A:A,0)),INDEX(Sheet2!AB:AB,MATCH(N1477,Sheet2!AA:AA,0)))</f>
        <v>生命强化</v>
      </c>
      <c r="S1477" s="37" t="str">
        <f>IF($E1477=2,INDEX(Sheet2!Q:Q,MATCH($C1477,Sheet2!$A:$A,0)),IF(OR(N1477=3,N1477=8,N1477=13,,N1477=38),INDEX(Sheet2!$AC:$AC,MATCH($N1477,Sheet2!$AA:$AA,0))&amp;O1477,INDEX(Sheet2!$AC:$AC,MATCH($N1477,Sheet2!$AA:$AA,0))&amp;(O1477/10)&amp;"%"))</f>
        <v>觉醒后基础生命上限增加600</v>
      </c>
      <c r="T1477" s="36" t="str">
        <f>INDEX(Sheet6!G:G,MATCH(B1477,Sheet6!A:A,0))</f>
        <v>1210007,12|1430001,6</v>
      </c>
      <c r="U1477" s="35">
        <v>1120001</v>
      </c>
      <c r="V1477" s="36">
        <f>INDEX(Sheet6!H:H,MATCH(B1477,Sheet6!A:A,0))</f>
        <v>30000</v>
      </c>
      <c r="W1477" s="35">
        <v>0</v>
      </c>
      <c r="X1477" s="35" t="s">
        <v>1310</v>
      </c>
      <c r="Y1477" s="35">
        <v>1120001</v>
      </c>
      <c r="Z1477" s="35">
        <v>150000</v>
      </c>
      <c r="AA1477" s="37" t="str">
        <f>IF($E1477=2,INDEX(Sheet2!Q:Q,MATCH($C1477,Sheet2!$A:$A,0)),IF(OR(N1477=3,N1477=8,N1477=13,,N1477=38),INDEX(Sheet2!$AC:$AC,MATCH($N1477,Sheet2!$AA:$AA,0))&amp;O1477,INDEX(Sheet2!$AC:$AC,MATCH($N1477,Sheet2!$AA:$AA,0))&amp;(O1477/10)&amp;"%"))</f>
        <v>觉醒后基础生命上限增加600</v>
      </c>
    </row>
    <row r="1478" spans="1:27" s="35" customFormat="1">
      <c r="A1478" s="35" t="s">
        <v>53</v>
      </c>
      <c r="B1478" s="35">
        <f t="shared" si="92"/>
        <v>6917</v>
      </c>
      <c r="C1478" s="36">
        <v>69</v>
      </c>
      <c r="D1478" s="36">
        <v>17</v>
      </c>
      <c r="E1478" s="36">
        <f t="shared" si="90"/>
        <v>1</v>
      </c>
      <c r="F1478" s="36">
        <f>IF(AND($D1478=1,$E1478=1),VLOOKUP($C1478,Sheet2!$A:$J,3,0),IF($E1478=2,INDEX(Sheet2!G:G,MATCH($C1478,Sheet2!$A:$A,0)+1),F1477))</f>
        <v>6901</v>
      </c>
      <c r="G1478" s="36">
        <f>IF(AND($D1478=1,$E1478=1),VLOOKUP($C1478,Sheet2!$A:$J,4,0),IF($E1478=2,INDEX(Sheet2!H:H,MATCH($C1478,Sheet2!$A:$A,0)+1),G1477))</f>
        <v>6905</v>
      </c>
      <c r="H1478" s="36">
        <f>IF(AND($D1478=1,$E1478=1),VLOOKUP($C1478,Sheet2!$A:$J,5,0),IF($E1478=2,INDEX(Sheet2!I:I,MATCH($C1478,Sheet2!$A:$A,0)+1),H1477))</f>
        <v>6903</v>
      </c>
      <c r="I1478" s="36">
        <f>IF(AND($D1478=1,$E1478=1),VLOOKUP($C1478,Sheet2!$A:$J,6,0),IF($E1478=2,INDEX(Sheet2!J:J,MATCH($C1478,Sheet2!$A:$A,0)+1),I1477))</f>
        <v>6904</v>
      </c>
      <c r="K1478" s="37">
        <v>0</v>
      </c>
      <c r="L1478" s="37">
        <v>0</v>
      </c>
      <c r="M1478" s="37">
        <v>0</v>
      </c>
      <c r="N1478" s="37">
        <f>VLOOKUP(B1478,Sheet5!$D:$G,3,0)</f>
        <v>3</v>
      </c>
      <c r="O1478" s="37">
        <f>VLOOKUP(B1478,Sheet5!$D:$G,4,0)</f>
        <v>600</v>
      </c>
      <c r="P1478" s="35" t="s">
        <v>56</v>
      </c>
      <c r="Q1478" s="37">
        <f>IFERROR(VLOOKUP(R1478,Sheet2!V:X,3,FALSE),VLOOKUP(B1478,Sheet5!D:H,5,0))</f>
        <v>340020009</v>
      </c>
      <c r="R1478" s="37" t="str">
        <f>IF(E1478=2,INDEX(Sheet2!P:P,MATCH(C1478,Sheet2!A:A,0)),INDEX(Sheet2!AB:AB,MATCH(N1478,Sheet2!AA:AA,0)))</f>
        <v>生命强化</v>
      </c>
      <c r="S1478" s="37" t="str">
        <f>IF($E1478=2,INDEX(Sheet2!Q:Q,MATCH($C1478,Sheet2!$A:$A,0)),IF(OR(N1478=3,N1478=8,N1478=13,,N1478=38),INDEX(Sheet2!$AC:$AC,MATCH($N1478,Sheet2!$AA:$AA,0))&amp;O1478,INDEX(Sheet2!$AC:$AC,MATCH($N1478,Sheet2!$AA:$AA,0))&amp;(O1478/10)&amp;"%"))</f>
        <v>觉醒后基础生命上限增加600</v>
      </c>
      <c r="T1478" s="36" t="str">
        <f>INDEX(Sheet6!G:G,MATCH(B1478,Sheet6!A:A,0))</f>
        <v>1210007,16|1430001,9</v>
      </c>
      <c r="U1478" s="35">
        <v>1120001</v>
      </c>
      <c r="V1478" s="36">
        <f>INDEX(Sheet6!H:H,MATCH(B1478,Sheet6!A:A,0))</f>
        <v>45000</v>
      </c>
      <c r="W1478" s="35">
        <v>0</v>
      </c>
      <c r="X1478" s="35" t="s">
        <v>1311</v>
      </c>
      <c r="Y1478" s="35">
        <v>1120001</v>
      </c>
      <c r="Z1478" s="35">
        <v>225000</v>
      </c>
      <c r="AA1478" s="37" t="str">
        <f>IF($E1478=2,INDEX(Sheet2!Q:Q,MATCH($C1478,Sheet2!$A:$A,0)),IF(OR(N1478=3,N1478=8,N1478=13,,N1478=38),INDEX(Sheet2!$AC:$AC,MATCH($N1478,Sheet2!$AA:$AA,0))&amp;O1478,INDEX(Sheet2!$AC:$AC,MATCH($N1478,Sheet2!$AA:$AA,0))&amp;(O1478/10)&amp;"%"))</f>
        <v>觉醒后基础生命上限增加600</v>
      </c>
    </row>
    <row r="1479" spans="1:27" s="35" customFormat="1">
      <c r="A1479" s="35" t="s">
        <v>53</v>
      </c>
      <c r="B1479" s="35">
        <f t="shared" si="92"/>
        <v>6918</v>
      </c>
      <c r="C1479" s="36">
        <v>69</v>
      </c>
      <c r="D1479" s="36">
        <v>18</v>
      </c>
      <c r="E1479" s="36">
        <f t="shared" si="90"/>
        <v>1</v>
      </c>
      <c r="F1479" s="36">
        <f>IF(AND($D1479=1,$E1479=1),VLOOKUP($C1479,Sheet2!$A:$J,3,0),IF($E1479=2,INDEX(Sheet2!G:G,MATCH($C1479,Sheet2!$A:$A,0)+1),F1478))</f>
        <v>6901</v>
      </c>
      <c r="G1479" s="36">
        <f>IF(AND($D1479=1,$E1479=1),VLOOKUP($C1479,Sheet2!$A:$J,4,0),IF($E1479=2,INDEX(Sheet2!H:H,MATCH($C1479,Sheet2!$A:$A,0)+1),G1478))</f>
        <v>6905</v>
      </c>
      <c r="H1479" s="36">
        <f>IF(AND($D1479=1,$E1479=1),VLOOKUP($C1479,Sheet2!$A:$J,5,0),IF($E1479=2,INDEX(Sheet2!I:I,MATCH($C1479,Sheet2!$A:$A,0)+1),H1478))</f>
        <v>6903</v>
      </c>
      <c r="I1479" s="36">
        <f>IF(AND($D1479=1,$E1479=1),VLOOKUP($C1479,Sheet2!$A:$J,6,0),IF($E1479=2,INDEX(Sheet2!J:J,MATCH($C1479,Sheet2!$A:$A,0)+1),I1478))</f>
        <v>6904</v>
      </c>
      <c r="K1479" s="37">
        <v>0</v>
      </c>
      <c r="L1479" s="37">
        <v>0</v>
      </c>
      <c r="M1479" s="37">
        <v>0</v>
      </c>
      <c r="N1479" s="37">
        <f>VLOOKUP(B1479,Sheet5!$D:$G,3,0)</f>
        <v>13</v>
      </c>
      <c r="O1479" s="37">
        <f>VLOOKUP(B1479,Sheet5!$D:$G,4,0)</f>
        <v>130</v>
      </c>
      <c r="P1479" s="35" t="s">
        <v>57</v>
      </c>
      <c r="Q1479" s="37">
        <f>IFERROR(VLOOKUP(R1479,Sheet2!V:X,3,FALSE),VLOOKUP(B1479,Sheet5!D:H,5,0))</f>
        <v>340020004</v>
      </c>
      <c r="R1479" s="37" t="str">
        <f>IF(E1479=2,INDEX(Sheet2!P:P,MATCH(C1479,Sheet2!A:A,0)),INDEX(Sheet2!AB:AB,MATCH(N1479,Sheet2!AA:AA,0)))</f>
        <v>防御强化</v>
      </c>
      <c r="S1479" s="37" t="str">
        <f>IF($E1479=2,INDEX(Sheet2!Q:Q,MATCH($C1479,Sheet2!$A:$A,0)),IF(OR(N1479=3,N1479=8,N1479=13,,N1479=38),INDEX(Sheet2!$AC:$AC,MATCH($N1479,Sheet2!$AA:$AA,0))&amp;O1479,INDEX(Sheet2!$AC:$AC,MATCH($N1479,Sheet2!$AA:$AA,0))&amp;(O1479/10)&amp;"%"))</f>
        <v>觉醒后基础防御力增加130</v>
      </c>
      <c r="T1479" s="36" t="str">
        <f>INDEX(Sheet6!G:G,MATCH(B1479,Sheet6!A:A,0))</f>
        <v>1210007,20|1430001,12</v>
      </c>
      <c r="U1479" s="35">
        <v>1120001</v>
      </c>
      <c r="V1479" s="36">
        <f>INDEX(Sheet6!H:H,MATCH(B1479,Sheet6!A:A,0))</f>
        <v>67400</v>
      </c>
      <c r="W1479" s="35">
        <v>0</v>
      </c>
      <c r="X1479" s="35" t="s">
        <v>1312</v>
      </c>
      <c r="Y1479" s="35">
        <v>1120001</v>
      </c>
      <c r="Z1479" s="35">
        <v>337000</v>
      </c>
      <c r="AA1479" s="37" t="str">
        <f>IF($E1479=2,INDEX(Sheet2!Q:Q,MATCH($C1479,Sheet2!$A:$A,0)),IF(OR(N1479=3,N1479=8,N1479=13,,N1479=38),INDEX(Sheet2!$AC:$AC,MATCH($N1479,Sheet2!$AA:$AA,0))&amp;O1479,INDEX(Sheet2!$AC:$AC,MATCH($N1479,Sheet2!$AA:$AA,0))&amp;(O1479/10)&amp;"%"))</f>
        <v>觉醒后基础防御力增加130</v>
      </c>
    </row>
    <row r="1480" spans="1:27" s="35" customFormat="1">
      <c r="A1480" s="35" t="s">
        <v>53</v>
      </c>
      <c r="B1480" s="35">
        <f t="shared" si="92"/>
        <v>6919</v>
      </c>
      <c r="C1480" s="36">
        <v>69</v>
      </c>
      <c r="D1480" s="36">
        <v>19</v>
      </c>
      <c r="E1480" s="36">
        <f t="shared" si="90"/>
        <v>1</v>
      </c>
      <c r="F1480" s="36">
        <f>IF(AND($D1480=1,$E1480=1),VLOOKUP($C1480,Sheet2!$A:$J,3,0),IF($E1480=2,INDEX(Sheet2!G:G,MATCH($C1480,Sheet2!$A:$A,0)+1),F1479))</f>
        <v>6901</v>
      </c>
      <c r="G1480" s="36">
        <f>IF(AND($D1480=1,$E1480=1),VLOOKUP($C1480,Sheet2!$A:$J,4,0),IF($E1480=2,INDEX(Sheet2!H:H,MATCH($C1480,Sheet2!$A:$A,0)+1),G1479))</f>
        <v>6905</v>
      </c>
      <c r="H1480" s="36">
        <f>IF(AND($D1480=1,$E1480=1),VLOOKUP($C1480,Sheet2!$A:$J,5,0),IF($E1480=2,INDEX(Sheet2!I:I,MATCH($C1480,Sheet2!$A:$A,0)+1),H1479))</f>
        <v>6903</v>
      </c>
      <c r="I1480" s="36">
        <f>IF(AND($D1480=1,$E1480=1),VLOOKUP($C1480,Sheet2!$A:$J,6,0),IF($E1480=2,INDEX(Sheet2!J:J,MATCH($C1480,Sheet2!$A:$A,0)+1),I1479))</f>
        <v>6904</v>
      </c>
      <c r="K1480" s="37">
        <v>0</v>
      </c>
      <c r="L1480" s="37">
        <v>0</v>
      </c>
      <c r="M1480" s="37">
        <v>0</v>
      </c>
      <c r="N1480" s="37">
        <f>VLOOKUP(B1480,Sheet5!$D:$G,3,0)</f>
        <v>3</v>
      </c>
      <c r="O1480" s="37">
        <f>VLOOKUP(B1480,Sheet5!$D:$G,4,0)</f>
        <v>1200</v>
      </c>
      <c r="P1480" s="35" t="s">
        <v>58</v>
      </c>
      <c r="Q1480" s="37">
        <f>IFERROR(VLOOKUP(R1480,Sheet2!V:X,3,FALSE),VLOOKUP(B1480,Sheet5!D:H,5,0))</f>
        <v>340020010</v>
      </c>
      <c r="R1480" s="37" t="str">
        <f>IF(E1480=2,INDEX(Sheet2!P:P,MATCH(C1480,Sheet2!A:A,0)),INDEX(Sheet2!AB:AB,MATCH(N1480,Sheet2!AA:AA,0)))</f>
        <v>生命强化</v>
      </c>
      <c r="S1480" s="37" t="str">
        <f>IF($E1480=2,INDEX(Sheet2!Q:Q,MATCH($C1480,Sheet2!$A:$A,0)),IF(OR(N1480=3,N1480=8,N1480=13,,N1480=38),INDEX(Sheet2!$AC:$AC,MATCH($N1480,Sheet2!$AA:$AA,0))&amp;O1480,INDEX(Sheet2!$AC:$AC,MATCH($N1480,Sheet2!$AA:$AA,0))&amp;(O1480/10)&amp;"%"))</f>
        <v>觉醒后基础生命上限增加1200</v>
      </c>
      <c r="T1480" s="36" t="str">
        <f>INDEX(Sheet6!G:G,MATCH(B1480,Sheet6!A:A,0))</f>
        <v>1210007,24|1430001,15</v>
      </c>
      <c r="U1480" s="35">
        <v>1120001</v>
      </c>
      <c r="V1480" s="36">
        <f>INDEX(Sheet6!H:H,MATCH(B1480,Sheet6!A:A,0))</f>
        <v>94200</v>
      </c>
      <c r="W1480" s="35">
        <v>0</v>
      </c>
      <c r="X1480" s="35" t="s">
        <v>1313</v>
      </c>
      <c r="Y1480" s="35">
        <v>1120001</v>
      </c>
      <c r="Z1480" s="35">
        <v>471000</v>
      </c>
      <c r="AA1480" s="37" t="str">
        <f>IF($E1480=2,INDEX(Sheet2!Q:Q,MATCH($C1480,Sheet2!$A:$A,0)),IF(OR(N1480=3,N1480=8,N1480=13,,N1480=38),INDEX(Sheet2!$AC:$AC,MATCH($N1480,Sheet2!$AA:$AA,0))&amp;O1480,INDEX(Sheet2!$AC:$AC,MATCH($N1480,Sheet2!$AA:$AA,0))&amp;(O1480/10)&amp;"%"))</f>
        <v>觉醒后基础生命上限增加1200</v>
      </c>
    </row>
    <row r="1481" spans="1:27" s="35" customFormat="1">
      <c r="A1481" s="35" t="s">
        <v>53</v>
      </c>
      <c r="B1481" s="35">
        <f t="shared" si="92"/>
        <v>6920</v>
      </c>
      <c r="C1481" s="36">
        <v>69</v>
      </c>
      <c r="D1481" s="36">
        <v>20</v>
      </c>
      <c r="E1481" s="36">
        <f t="shared" si="90"/>
        <v>1</v>
      </c>
      <c r="F1481" s="36">
        <f>IF(AND($D1481=1,$E1481=1),VLOOKUP($C1481,Sheet2!$A:$J,3,0),IF($E1481=2,INDEX(Sheet2!G:G,MATCH($C1481,Sheet2!$A:$A,0)+1),F1480))</f>
        <v>6901</v>
      </c>
      <c r="G1481" s="36">
        <f>IF(AND($D1481=1,$E1481=1),VLOOKUP($C1481,Sheet2!$A:$J,4,0),IF($E1481=2,INDEX(Sheet2!H:H,MATCH($C1481,Sheet2!$A:$A,0)+1),G1480))</f>
        <v>6905</v>
      </c>
      <c r="H1481" s="36">
        <f>IF(AND($D1481=1,$E1481=1),VLOOKUP($C1481,Sheet2!$A:$J,5,0),IF($E1481=2,INDEX(Sheet2!I:I,MATCH($C1481,Sheet2!$A:$A,0)+1),H1480))</f>
        <v>6903</v>
      </c>
      <c r="I1481" s="36">
        <f>IF(AND($D1481=1,$E1481=1),VLOOKUP($C1481,Sheet2!$A:$J,6,0),IF($E1481=2,INDEX(Sheet2!J:J,MATCH($C1481,Sheet2!$A:$A,0)+1),I1480))</f>
        <v>6904</v>
      </c>
      <c r="K1481" s="37">
        <v>0</v>
      </c>
      <c r="L1481" s="37">
        <v>0</v>
      </c>
      <c r="M1481" s="37">
        <v>0</v>
      </c>
      <c r="N1481" s="37">
        <f>VLOOKUP(B1481,Sheet5!$D:$G,3,0)</f>
        <v>8</v>
      </c>
      <c r="O1481" s="37">
        <f>VLOOKUP(B1481,Sheet5!$D:$G,4,0)</f>
        <v>200</v>
      </c>
      <c r="P1481" s="35" t="s">
        <v>59</v>
      </c>
      <c r="Q1481" s="37">
        <f>IFERROR(VLOOKUP(R1481,Sheet2!V:X,3,FALSE),VLOOKUP(B1481,Sheet5!D:H,5,0))</f>
        <v>340020007</v>
      </c>
      <c r="R1481" s="37" t="str">
        <f>IF(E1481=2,INDEX(Sheet2!P:P,MATCH(C1481,Sheet2!A:A,0)),INDEX(Sheet2!AB:AB,MATCH(N1481,Sheet2!AA:AA,0)))</f>
        <v>攻击强化</v>
      </c>
      <c r="S1481" s="37" t="str">
        <f>IF($E1481=2,INDEX(Sheet2!Q:Q,MATCH($C1481,Sheet2!$A:$A,0)),IF(OR(N1481=3,N1481=8,N1481=13,,N1481=38),INDEX(Sheet2!$AC:$AC,MATCH($N1481,Sheet2!$AA:$AA,0))&amp;O1481,INDEX(Sheet2!$AC:$AC,MATCH($N1481,Sheet2!$AA:$AA,0))&amp;(O1481/10)&amp;"%"))</f>
        <v>觉醒后基础攻击力增加200</v>
      </c>
      <c r="T1481" s="36" t="str">
        <f>INDEX(Sheet6!G:G,MATCH(B1481,Sheet6!A:A,0))</f>
        <v>1210007,32|1430001,18</v>
      </c>
      <c r="U1481" s="35">
        <v>1120001</v>
      </c>
      <c r="V1481" s="36">
        <f>INDEX(Sheet6!H:H,MATCH(B1481,Sheet6!A:A,0))</f>
        <v>129000</v>
      </c>
      <c r="W1481" s="35">
        <v>0</v>
      </c>
      <c r="X1481" s="35" t="s">
        <v>1314</v>
      </c>
      <c r="Y1481" s="35">
        <v>1120001</v>
      </c>
      <c r="Z1481" s="35">
        <v>645000</v>
      </c>
      <c r="AA1481" s="37" t="str">
        <f>IF($E1481=2,INDEX(Sheet2!Q:Q,MATCH($C1481,Sheet2!$A:$A,0)),IF(OR(N1481=3,N1481=8,N1481=13,,N1481=38),INDEX(Sheet2!$AC:$AC,MATCH($N1481,Sheet2!$AA:$AA,0))&amp;O1481,INDEX(Sheet2!$AC:$AC,MATCH($N1481,Sheet2!$AA:$AA,0))&amp;(O1481/10)&amp;"%"))</f>
        <v>觉醒后基础攻击力增加200</v>
      </c>
    </row>
    <row r="1482" spans="1:27" s="35" customFormat="1">
      <c r="A1482" s="35" t="s">
        <v>53</v>
      </c>
      <c r="B1482" s="35">
        <f t="shared" si="92"/>
        <v>6921</v>
      </c>
      <c r="C1482" s="36">
        <v>69</v>
      </c>
      <c r="D1482" s="36">
        <v>21</v>
      </c>
      <c r="E1482" s="36">
        <f t="shared" si="90"/>
        <v>2</v>
      </c>
      <c r="F1482" s="36">
        <f>IF(AND($D1482=1,$E1482=1),VLOOKUP($C1482,Sheet2!$A:$J,3,0),IF($E1482=2,INDEX(Sheet2!G:G,MATCH($C1482,Sheet2!$A:$A,0)+2),F1481))</f>
        <v>6901</v>
      </c>
      <c r="G1482" s="36">
        <f>IF(AND($D1482=1,$E1482=1),VLOOKUP($C1482,Sheet2!$A:$J,4,0),IF($E1482=2,INDEX(Sheet2!H:H,MATCH($C1482,Sheet2!$A:$A,0)+2),G1481))</f>
        <v>6905</v>
      </c>
      <c r="H1482" s="36">
        <f>IF(AND($D1482=1,$E1482=1),VLOOKUP($C1482,Sheet2!$A:$J,5,0),IF($E1482=2,INDEX(Sheet2!I:I,MATCH($C1482,Sheet2!$A:$A,0)+2),H1481))</f>
        <v>6906</v>
      </c>
      <c r="I1482" s="36">
        <f>IF(AND($D1482=1,$E1482=1),VLOOKUP($C1482,Sheet2!$A:$J,6,0),IF($E1482=2,INDEX(Sheet2!J:J,MATCH($C1482,Sheet2!$A:$A,0)+2),I1481))</f>
        <v>6904</v>
      </c>
      <c r="K1482" s="37">
        <v>0</v>
      </c>
      <c r="L1482" s="37">
        <v>0</v>
      </c>
      <c r="M1482" s="37">
        <v>0</v>
      </c>
      <c r="N1482" s="37">
        <f>VLOOKUP(B1482,Sheet5!$D:$G,3,0)</f>
        <v>0</v>
      </c>
      <c r="O1482" s="37">
        <f>VLOOKUP(B1482,Sheet5!$D:$G,4,0)</f>
        <v>0</v>
      </c>
      <c r="P1482" s="35" t="s">
        <v>60</v>
      </c>
      <c r="Q1482" s="37">
        <f>IFERROR(VLOOKUP(R1482,Sheet2!V:X,3,FALSE),VLOOKUP(B1482,Sheet5!D:H,5,0))</f>
        <v>311101203</v>
      </c>
      <c r="R1482" s="37" t="str">
        <f>IF(E1482=2,INDEX(Sheet2!P:P,MATCH(C1482,Sheet2!A:A,0)+2),INDEX(Sheet2!AB:AB,MATCH(N1482,Sheet2!AA:AA,0)))</f>
        <v>酸蚀打击</v>
      </c>
      <c r="S1482" s="37" t="s">
        <v>2440</v>
      </c>
      <c r="T1482" s="36" t="str">
        <f>INDEX(Sheet6!G:G,MATCH(B1482,Sheet6!A:A,0))</f>
        <v>1431069,3</v>
      </c>
      <c r="U1482" s="35">
        <v>1120001</v>
      </c>
      <c r="V1482" s="36">
        <f>INDEX(Sheet6!H:H,MATCH(B1482,Sheet6!A:A,0))</f>
        <v>174000</v>
      </c>
      <c r="W1482" s="35">
        <v>0</v>
      </c>
      <c r="X1482" s="35" t="s">
        <v>1315</v>
      </c>
      <c r="Y1482" s="35">
        <v>1120001</v>
      </c>
      <c r="Z1482" s="35">
        <v>870000</v>
      </c>
      <c r="AA1482" s="37" t="str">
        <f>IF($E1482=2,INDEX(Sheet2!Q:Q,MATCH($C1482,Sheet2!$A:$A,0)+2),IF(OR(N1482=3,N1482=8,N1482=13,,N1482=38),INDEX(Sheet2!$AC:$AC,MATCH($N1482,Sheet2!$AA:$AA,0))&amp;O1482,INDEX(Sheet2!$AC:$AC,MATCH($N1482,Sheet2!$AA:$AA,0))&amp;(O1482/10)&amp;"%"))</f>
        <v>对敌方单体造成攻击力&lt;color=#e56000&gt;210%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210%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v>
      </c>
    </row>
    <row r="1483" spans="1:27" s="35" customFormat="1">
      <c r="A1483" s="35" t="s">
        <v>53</v>
      </c>
      <c r="B1483" s="35">
        <f t="shared" si="92"/>
        <v>6922</v>
      </c>
      <c r="C1483" s="36">
        <v>69</v>
      </c>
      <c r="D1483" s="36">
        <v>22</v>
      </c>
      <c r="E1483" s="36">
        <f t="shared" si="90"/>
        <v>1</v>
      </c>
      <c r="F1483" s="36">
        <f>IF(AND($D1483=1,$E1483=1),VLOOKUP($C1483,Sheet2!$A:$J,3,0),IF($E1483=2,INDEX(Sheet2!G:G,MATCH($C1483,Sheet2!$A:$A,0)+2),F1482))</f>
        <v>6901</v>
      </c>
      <c r="G1483" s="36">
        <f>IF(AND($D1483=1,$E1483=1),VLOOKUP($C1483,Sheet2!$A:$J,4,0),IF($E1483=2,INDEX(Sheet2!H:H,MATCH($C1483,Sheet2!$A:$A,0)+2),G1482))</f>
        <v>6905</v>
      </c>
      <c r="H1483" s="36">
        <f>IF(AND($D1483=1,$E1483=1),VLOOKUP($C1483,Sheet2!$A:$J,5,0),IF($E1483=2,INDEX(Sheet2!I:I,MATCH($C1483,Sheet2!$A:$A,0)+2),H1482))</f>
        <v>6906</v>
      </c>
      <c r="I1483" s="36">
        <f>IF(AND($D1483=1,$E1483=1),VLOOKUP($C1483,Sheet2!$A:$J,6,0),IF($E1483=2,INDEX(Sheet2!J:J,MATCH($C1483,Sheet2!$A:$A,0)+2),I1482))</f>
        <v>6904</v>
      </c>
      <c r="K1483" s="37">
        <v>0</v>
      </c>
      <c r="L1483" s="37">
        <v>0</v>
      </c>
      <c r="M1483" s="37">
        <v>0</v>
      </c>
      <c r="N1483" s="37">
        <f>VLOOKUP(B1483,Sheet5!$D:$G,3,0)</f>
        <v>8</v>
      </c>
      <c r="O1483" s="37">
        <f>VLOOKUP(B1483,Sheet5!$D:$G,4,0)</f>
        <v>100</v>
      </c>
      <c r="P1483" s="35" t="s">
        <v>54</v>
      </c>
      <c r="Q1483" s="37">
        <f>IFERROR(VLOOKUP(R1483,Sheet2!V:X,3,FALSE),VLOOKUP(B1483,Sheet5!D:H,5,0))</f>
        <v>340020006</v>
      </c>
      <c r="R1483" s="37" t="str">
        <f>IF($E1483=2,INDEX(Sheet2!P:P,MATCH($C1483,Sheet2!$A:$A,0)),INDEX(Sheet2!$AB:$AB,MATCH($N1483,Sheet2!$AA:$AA,0)))</f>
        <v>攻击强化</v>
      </c>
      <c r="S1483" s="37" t="str">
        <f>IF($E1483=2,INDEX(Sheet2!Q:Q,MATCH($C1483,Sheet2!$A:$A,0)),IF(OR(N1483=3,N1483=8,N1483=13,,N1483=38),INDEX(Sheet2!$AC:$AC,MATCH($N1483,Sheet2!$AA:$AA,0))&amp;O1483,INDEX(Sheet2!$AC:$AC,MATCH($N1483,Sheet2!$AA:$AA,0))&amp;(O1483/10)&amp;"%"))</f>
        <v>觉醒后基础攻击力增加100</v>
      </c>
      <c r="T1483" s="36" t="str">
        <f>INDEX(Sheet6!G:G,MATCH(B1483,Sheet6!A:A,0))</f>
        <v>1210007,10|1430001,9</v>
      </c>
      <c r="U1483" s="35">
        <v>1120001</v>
      </c>
      <c r="V1483" s="36">
        <f>INDEX(Sheet6!H:H,MATCH(B1483,Sheet6!A:A,0))</f>
        <v>32500</v>
      </c>
      <c r="W1483" s="35">
        <v>0</v>
      </c>
      <c r="X1483" s="35" t="s">
        <v>1309</v>
      </c>
      <c r="Y1483" s="35">
        <v>1120001</v>
      </c>
      <c r="Z1483" s="35">
        <v>130000</v>
      </c>
      <c r="AA1483" s="37" t="str">
        <f>IF($E1483=2,INDEX(Sheet2!Q:Q,MATCH($C1483,Sheet2!$A:$A,0)),IF(OR(N1483=3,N1483=8,N1483=13,,N1483=38),INDEX(Sheet2!$AC:$AC,MATCH($N1483,Sheet2!$AA:$AA,0))&amp;O1483,INDEX(Sheet2!$AC:$AC,MATCH($N1483,Sheet2!$AA:$AA,0))&amp;(O1483/10)&amp;"%"))</f>
        <v>觉醒后基础攻击力增加100</v>
      </c>
    </row>
    <row r="1484" spans="1:27" s="35" customFormat="1">
      <c r="A1484" s="35" t="s">
        <v>53</v>
      </c>
      <c r="B1484" s="35">
        <f t="shared" si="92"/>
        <v>6923</v>
      </c>
      <c r="C1484" s="36">
        <v>69</v>
      </c>
      <c r="D1484" s="36">
        <v>23</v>
      </c>
      <c r="E1484" s="36">
        <f t="shared" si="90"/>
        <v>1</v>
      </c>
      <c r="F1484" s="36">
        <f>IF(AND($D1484=1,$E1484=1),VLOOKUP($C1484,Sheet2!$A:$J,3,0),IF($E1484=2,INDEX(Sheet2!G:G,MATCH($C1484,Sheet2!$A:$A,0)+2),F1483))</f>
        <v>6901</v>
      </c>
      <c r="G1484" s="36">
        <f>IF(AND($D1484=1,$E1484=1),VLOOKUP($C1484,Sheet2!$A:$J,4,0),IF($E1484=2,INDEX(Sheet2!H:H,MATCH($C1484,Sheet2!$A:$A,0)+2),G1483))</f>
        <v>6905</v>
      </c>
      <c r="H1484" s="36">
        <f>IF(AND($D1484=1,$E1484=1),VLOOKUP($C1484,Sheet2!$A:$J,5,0),IF($E1484=2,INDEX(Sheet2!I:I,MATCH($C1484,Sheet2!$A:$A,0)+2),H1483))</f>
        <v>6906</v>
      </c>
      <c r="I1484" s="36">
        <f>IF(AND($D1484=1,$E1484=1),VLOOKUP($C1484,Sheet2!$A:$J,6,0),IF($E1484=2,INDEX(Sheet2!J:J,MATCH($C1484,Sheet2!$A:$A,0)+2),I1483))</f>
        <v>6904</v>
      </c>
      <c r="K1484" s="37">
        <v>0</v>
      </c>
      <c r="L1484" s="37">
        <v>0</v>
      </c>
      <c r="M1484" s="37">
        <v>0</v>
      </c>
      <c r="N1484" s="37">
        <f>VLOOKUP(B1484,Sheet5!$D:$G,3,0)</f>
        <v>3</v>
      </c>
      <c r="O1484" s="37">
        <f>VLOOKUP(B1484,Sheet5!$D:$G,4,0)</f>
        <v>600</v>
      </c>
      <c r="P1484" s="35" t="s">
        <v>55</v>
      </c>
      <c r="Q1484" s="37">
        <f>IFERROR(VLOOKUP(R1484,Sheet2!V:X,3,FALSE),VLOOKUP(B1484,Sheet5!D:H,5,0))</f>
        <v>340020009</v>
      </c>
      <c r="R1484" s="37" t="str">
        <f>IF(E1484=2,INDEX(Sheet2!P:P,MATCH(C1484,Sheet2!A:A,0)),INDEX(Sheet2!AB:AB,MATCH(N1484,Sheet2!AA:AA,0)))</f>
        <v>生命强化</v>
      </c>
      <c r="S1484" s="37" t="str">
        <f>IF($E1484=2,INDEX(Sheet2!Q:Q,MATCH($C1484,Sheet2!$A:$A,0)),IF(OR(N1484=3,N1484=8,N1484=13,,N1484=38),INDEX(Sheet2!$AC:$AC,MATCH($N1484,Sheet2!$AA:$AA,0))&amp;O1484,INDEX(Sheet2!$AC:$AC,MATCH($N1484,Sheet2!$AA:$AA,0))&amp;(O1484/10)&amp;"%"))</f>
        <v>觉醒后基础生命上限增加600</v>
      </c>
      <c r="T1484" s="36" t="str">
        <f>INDEX(Sheet6!G:G,MATCH(B1484,Sheet6!A:A,0))</f>
        <v>1210007,15|1430001,18</v>
      </c>
      <c r="U1484" s="35">
        <v>1120001</v>
      </c>
      <c r="V1484" s="36">
        <f>INDEX(Sheet6!H:H,MATCH(B1484,Sheet6!A:A,0))</f>
        <v>37500</v>
      </c>
      <c r="W1484" s="35">
        <v>0</v>
      </c>
      <c r="X1484" s="35" t="s">
        <v>1310</v>
      </c>
      <c r="Y1484" s="35">
        <v>1120001</v>
      </c>
      <c r="Z1484" s="35">
        <v>150000</v>
      </c>
      <c r="AA1484" s="37" t="str">
        <f>IF($E1484=2,INDEX(Sheet2!Q:Q,MATCH($C1484,Sheet2!$A:$A,0)),IF(OR(N1484=3,N1484=8,N1484=13,,N1484=38),INDEX(Sheet2!$AC:$AC,MATCH($N1484,Sheet2!$AA:$AA,0))&amp;O1484,INDEX(Sheet2!$AC:$AC,MATCH($N1484,Sheet2!$AA:$AA,0))&amp;(O1484/10)&amp;"%"))</f>
        <v>觉醒后基础生命上限增加600</v>
      </c>
    </row>
    <row r="1485" spans="1:27" s="35" customFormat="1">
      <c r="A1485" s="35" t="s">
        <v>53</v>
      </c>
      <c r="B1485" s="35">
        <f t="shared" si="92"/>
        <v>6924</v>
      </c>
      <c r="C1485" s="36">
        <v>69</v>
      </c>
      <c r="D1485" s="36">
        <v>24</v>
      </c>
      <c r="E1485" s="36">
        <f t="shared" si="90"/>
        <v>1</v>
      </c>
      <c r="F1485" s="36">
        <f>IF(AND($D1485=1,$E1485=1),VLOOKUP($C1485,Sheet2!$A:$J,3,0),IF($E1485=2,INDEX(Sheet2!G:G,MATCH($C1485,Sheet2!$A:$A,0)+2),F1484))</f>
        <v>6901</v>
      </c>
      <c r="G1485" s="36">
        <f>IF(AND($D1485=1,$E1485=1),VLOOKUP($C1485,Sheet2!$A:$J,4,0),IF($E1485=2,INDEX(Sheet2!H:H,MATCH($C1485,Sheet2!$A:$A,0)+2),G1484))</f>
        <v>6905</v>
      </c>
      <c r="H1485" s="36">
        <f>IF(AND($D1485=1,$E1485=1),VLOOKUP($C1485,Sheet2!$A:$J,5,0),IF($E1485=2,INDEX(Sheet2!I:I,MATCH($C1485,Sheet2!$A:$A,0)+2),H1484))</f>
        <v>6906</v>
      </c>
      <c r="I1485" s="36">
        <f>IF(AND($D1485=1,$E1485=1),VLOOKUP($C1485,Sheet2!$A:$J,6,0),IF($E1485=2,INDEX(Sheet2!J:J,MATCH($C1485,Sheet2!$A:$A,0)+2),I1484))</f>
        <v>6904</v>
      </c>
      <c r="K1485" s="37">
        <v>0</v>
      </c>
      <c r="L1485" s="37">
        <v>0</v>
      </c>
      <c r="M1485" s="37">
        <v>0</v>
      </c>
      <c r="N1485" s="37">
        <f>VLOOKUP(B1485,Sheet5!$D:$G,3,0)</f>
        <v>3</v>
      </c>
      <c r="O1485" s="37">
        <f>VLOOKUP(B1485,Sheet5!$D:$G,4,0)</f>
        <v>600</v>
      </c>
      <c r="P1485" s="35" t="s">
        <v>56</v>
      </c>
      <c r="Q1485" s="37">
        <f>IFERROR(VLOOKUP(R1485,Sheet2!V:X,3,FALSE),VLOOKUP(B1485,Sheet5!D:H,5,0))</f>
        <v>340020009</v>
      </c>
      <c r="R1485" s="37" t="str">
        <f>IF(E1485=2,INDEX(Sheet2!P:P,MATCH(C1485,Sheet2!A:A,0)),INDEX(Sheet2!AB:AB,MATCH(N1485,Sheet2!AA:AA,0)))</f>
        <v>生命强化</v>
      </c>
      <c r="S1485" s="37" t="str">
        <f>IF($E1485=2,INDEX(Sheet2!Q:Q,MATCH($C1485,Sheet2!$A:$A,0)),IF(OR(N1485=3,N1485=8,N1485=13,,N1485=38),INDEX(Sheet2!$AC:$AC,MATCH($N1485,Sheet2!$AA:$AA,0))&amp;O1485,INDEX(Sheet2!$AC:$AC,MATCH($N1485,Sheet2!$AA:$AA,0))&amp;(O1485/10)&amp;"%"))</f>
        <v>觉醒后基础生命上限增加600</v>
      </c>
      <c r="T1485" s="36" t="str">
        <f>INDEX(Sheet6!G:G,MATCH(B1485,Sheet6!A:A,0))</f>
        <v>1210007,20|1430001,27</v>
      </c>
      <c r="U1485" s="35">
        <v>1120001</v>
      </c>
      <c r="V1485" s="36">
        <f>INDEX(Sheet6!H:H,MATCH(B1485,Sheet6!A:A,0))</f>
        <v>56250</v>
      </c>
      <c r="W1485" s="35">
        <v>0</v>
      </c>
      <c r="X1485" s="35" t="s">
        <v>1311</v>
      </c>
      <c r="Y1485" s="35">
        <v>1120001</v>
      </c>
      <c r="Z1485" s="35">
        <v>225000</v>
      </c>
      <c r="AA1485" s="37" t="str">
        <f>IF($E1485=2,INDEX(Sheet2!Q:Q,MATCH($C1485,Sheet2!$A:$A,0)),IF(OR(N1485=3,N1485=8,N1485=13,,N1485=38),INDEX(Sheet2!$AC:$AC,MATCH($N1485,Sheet2!$AA:$AA,0))&amp;O1485,INDEX(Sheet2!$AC:$AC,MATCH($N1485,Sheet2!$AA:$AA,0))&amp;(O1485/10)&amp;"%"))</f>
        <v>觉醒后基础生命上限增加600</v>
      </c>
    </row>
    <row r="1486" spans="1:27" s="35" customFormat="1">
      <c r="A1486" s="35" t="s">
        <v>53</v>
      </c>
      <c r="B1486" s="35">
        <f t="shared" si="92"/>
        <v>6925</v>
      </c>
      <c r="C1486" s="36">
        <v>69</v>
      </c>
      <c r="D1486" s="36">
        <v>25</v>
      </c>
      <c r="E1486" s="36">
        <f t="shared" si="90"/>
        <v>1</v>
      </c>
      <c r="F1486" s="36">
        <f>IF(AND($D1486=1,$E1486=1),VLOOKUP($C1486,Sheet2!$A:$J,3,0),IF($E1486=2,INDEX(Sheet2!G:G,MATCH($C1486,Sheet2!$A:$A,0)+2),F1485))</f>
        <v>6901</v>
      </c>
      <c r="G1486" s="36">
        <f>IF(AND($D1486=1,$E1486=1),VLOOKUP($C1486,Sheet2!$A:$J,4,0),IF($E1486=2,INDEX(Sheet2!H:H,MATCH($C1486,Sheet2!$A:$A,0)+2),G1485))</f>
        <v>6905</v>
      </c>
      <c r="H1486" s="36">
        <f>IF(AND($D1486=1,$E1486=1),VLOOKUP($C1486,Sheet2!$A:$J,5,0),IF($E1486=2,INDEX(Sheet2!I:I,MATCH($C1486,Sheet2!$A:$A,0)+2),H1485))</f>
        <v>6906</v>
      </c>
      <c r="I1486" s="36">
        <f>IF(AND($D1486=1,$E1486=1),VLOOKUP($C1486,Sheet2!$A:$J,6,0),IF($E1486=2,INDEX(Sheet2!J:J,MATCH($C1486,Sheet2!$A:$A,0)+2),I1485))</f>
        <v>6904</v>
      </c>
      <c r="K1486" s="37">
        <v>0</v>
      </c>
      <c r="L1486" s="37">
        <v>0</v>
      </c>
      <c r="M1486" s="37">
        <v>0</v>
      </c>
      <c r="N1486" s="37">
        <f>VLOOKUP(B1486,Sheet5!$D:$G,3,0)</f>
        <v>13</v>
      </c>
      <c r="O1486" s="37">
        <f>VLOOKUP(B1486,Sheet5!$D:$G,4,0)</f>
        <v>130</v>
      </c>
      <c r="P1486" s="35" t="s">
        <v>57</v>
      </c>
      <c r="Q1486" s="37">
        <f>IFERROR(VLOOKUP(R1486,Sheet2!V:X,3,FALSE),VLOOKUP(B1486,Sheet5!D:H,5,0))</f>
        <v>340020004</v>
      </c>
      <c r="R1486" s="37" t="str">
        <f>IF(E1486=2,INDEX(Sheet2!P:P,MATCH(C1486,Sheet2!A:A,0)),INDEX(Sheet2!AB:AB,MATCH(N1486,Sheet2!AA:AA,0)))</f>
        <v>防御强化</v>
      </c>
      <c r="S1486" s="37" t="str">
        <f>IF($E1486=2,INDEX(Sheet2!Q:Q,MATCH($C1486,Sheet2!$A:$A,0)),IF(OR(N1486=3,N1486=8,N1486=13,,N1486=38),INDEX(Sheet2!$AC:$AC,MATCH($N1486,Sheet2!$AA:$AA,0))&amp;O1486,INDEX(Sheet2!$AC:$AC,MATCH($N1486,Sheet2!$AA:$AA,0))&amp;(O1486/10)&amp;"%"))</f>
        <v>觉醒后基础防御力增加130</v>
      </c>
      <c r="T1486" s="36" t="str">
        <f>INDEX(Sheet6!G:G,MATCH(B1486,Sheet6!A:A,0))</f>
        <v>1210007,25|1430001,36</v>
      </c>
      <c r="U1486" s="35">
        <v>1120001</v>
      </c>
      <c r="V1486" s="36">
        <f>INDEX(Sheet6!H:H,MATCH(B1486,Sheet6!A:A,0))</f>
        <v>84250</v>
      </c>
      <c r="W1486" s="35">
        <v>0</v>
      </c>
      <c r="X1486" s="35" t="s">
        <v>1312</v>
      </c>
      <c r="Y1486" s="35">
        <v>1120001</v>
      </c>
      <c r="Z1486" s="35">
        <v>337000</v>
      </c>
      <c r="AA1486" s="37" t="str">
        <f>IF($E1486=2,INDEX(Sheet2!Q:Q,MATCH($C1486,Sheet2!$A:$A,0)),IF(OR(N1486=3,N1486=8,N1486=13,,N1486=38),INDEX(Sheet2!$AC:$AC,MATCH($N1486,Sheet2!$AA:$AA,0))&amp;O1486,INDEX(Sheet2!$AC:$AC,MATCH($N1486,Sheet2!$AA:$AA,0))&amp;(O1486/10)&amp;"%"))</f>
        <v>觉醒后基础防御力增加130</v>
      </c>
    </row>
    <row r="1487" spans="1:27" s="35" customFormat="1">
      <c r="A1487" s="35" t="s">
        <v>53</v>
      </c>
      <c r="B1487" s="35">
        <f t="shared" si="92"/>
        <v>6926</v>
      </c>
      <c r="C1487" s="36">
        <v>69</v>
      </c>
      <c r="D1487" s="36">
        <v>26</v>
      </c>
      <c r="E1487" s="36">
        <f t="shared" si="90"/>
        <v>1</v>
      </c>
      <c r="F1487" s="36">
        <f>IF(AND($D1487=1,$E1487=1),VLOOKUP($C1487,Sheet2!$A:$J,3,0),IF($E1487=2,INDEX(Sheet2!G:G,MATCH($C1487,Sheet2!$A:$A,0)+2),F1486))</f>
        <v>6901</v>
      </c>
      <c r="G1487" s="36">
        <f>IF(AND($D1487=1,$E1487=1),VLOOKUP($C1487,Sheet2!$A:$J,4,0),IF($E1487=2,INDEX(Sheet2!H:H,MATCH($C1487,Sheet2!$A:$A,0)+2),G1486))</f>
        <v>6905</v>
      </c>
      <c r="H1487" s="36">
        <f>IF(AND($D1487=1,$E1487=1),VLOOKUP($C1487,Sheet2!$A:$J,5,0),IF($E1487=2,INDEX(Sheet2!I:I,MATCH($C1487,Sheet2!$A:$A,0)+2),H1486))</f>
        <v>6906</v>
      </c>
      <c r="I1487" s="36">
        <f>IF(AND($D1487=1,$E1487=1),VLOOKUP($C1487,Sheet2!$A:$J,6,0),IF($E1487=2,INDEX(Sheet2!J:J,MATCH($C1487,Sheet2!$A:$A,0)+2),I1486))</f>
        <v>6904</v>
      </c>
      <c r="K1487" s="37">
        <v>0</v>
      </c>
      <c r="L1487" s="37">
        <v>0</v>
      </c>
      <c r="M1487" s="37">
        <v>0</v>
      </c>
      <c r="N1487" s="37">
        <f>VLOOKUP(B1487,Sheet5!$D:$G,3,0)</f>
        <v>3</v>
      </c>
      <c r="O1487" s="37">
        <f>VLOOKUP(B1487,Sheet5!$D:$G,4,0)</f>
        <v>1200</v>
      </c>
      <c r="P1487" s="35" t="s">
        <v>58</v>
      </c>
      <c r="Q1487" s="37">
        <f>IFERROR(VLOOKUP(R1487,Sheet2!V:X,3,FALSE),VLOOKUP(B1487,Sheet5!D:H,5,0))</f>
        <v>340020010</v>
      </c>
      <c r="R1487" s="37" t="str">
        <f>IF(E1487=2,INDEX(Sheet2!P:P,MATCH(C1487,Sheet2!A:A,0)),INDEX(Sheet2!AB:AB,MATCH(N1487,Sheet2!AA:AA,0)))</f>
        <v>生命强化</v>
      </c>
      <c r="S1487" s="37" t="str">
        <f>IF($E1487=2,INDEX(Sheet2!Q:Q,MATCH($C1487,Sheet2!$A:$A,0)),IF(OR(N1487=3,N1487=8,N1487=13,,N1487=38),INDEX(Sheet2!$AC:$AC,MATCH($N1487,Sheet2!$AA:$AA,0))&amp;O1487,INDEX(Sheet2!$AC:$AC,MATCH($N1487,Sheet2!$AA:$AA,0))&amp;(O1487/10)&amp;"%"))</f>
        <v>觉醒后基础生命上限增加1200</v>
      </c>
      <c r="T1487" s="36" t="str">
        <f>INDEX(Sheet6!G:G,MATCH(B1487,Sheet6!A:A,0))</f>
        <v>1210007,30|1430001,45</v>
      </c>
      <c r="U1487" s="35">
        <v>1120001</v>
      </c>
      <c r="V1487" s="36">
        <f>INDEX(Sheet6!H:H,MATCH(B1487,Sheet6!A:A,0))</f>
        <v>117750</v>
      </c>
      <c r="W1487" s="35">
        <v>0</v>
      </c>
      <c r="X1487" s="35" t="s">
        <v>1313</v>
      </c>
      <c r="Y1487" s="35">
        <v>1120001</v>
      </c>
      <c r="Z1487" s="35">
        <v>471000</v>
      </c>
      <c r="AA1487" s="37" t="str">
        <f>IF($E1487=2,INDEX(Sheet2!Q:Q,MATCH($C1487,Sheet2!$A:$A,0)),IF(OR(N1487=3,N1487=8,N1487=13,,N1487=38),INDEX(Sheet2!$AC:$AC,MATCH($N1487,Sheet2!$AA:$AA,0))&amp;O1487,INDEX(Sheet2!$AC:$AC,MATCH($N1487,Sheet2!$AA:$AA,0))&amp;(O1487/10)&amp;"%"))</f>
        <v>觉醒后基础生命上限增加1200</v>
      </c>
    </row>
    <row r="1488" spans="1:27" s="35" customFormat="1">
      <c r="A1488" s="35" t="s">
        <v>53</v>
      </c>
      <c r="B1488" s="35">
        <f t="shared" si="92"/>
        <v>6927</v>
      </c>
      <c r="C1488" s="36">
        <v>69</v>
      </c>
      <c r="D1488" s="36">
        <v>27</v>
      </c>
      <c r="E1488" s="36">
        <f t="shared" si="90"/>
        <v>1</v>
      </c>
      <c r="F1488" s="36">
        <f>IF(AND($D1488=1,$E1488=1),VLOOKUP($C1488,Sheet2!$A:$J,3,0),IF($E1488=2,INDEX(Sheet2!G:G,MATCH($C1488,Sheet2!$A:$A,0)+2),F1487))</f>
        <v>6901</v>
      </c>
      <c r="G1488" s="36">
        <f>IF(AND($D1488=1,$E1488=1),VLOOKUP($C1488,Sheet2!$A:$J,4,0),IF($E1488=2,INDEX(Sheet2!H:H,MATCH($C1488,Sheet2!$A:$A,0)+2),G1487))</f>
        <v>6905</v>
      </c>
      <c r="H1488" s="36">
        <f>IF(AND($D1488=1,$E1488=1),VLOOKUP($C1488,Sheet2!$A:$J,5,0),IF($E1488=2,INDEX(Sheet2!I:I,MATCH($C1488,Sheet2!$A:$A,0)+2),H1487))</f>
        <v>6906</v>
      </c>
      <c r="I1488" s="36">
        <f>IF(AND($D1488=1,$E1488=1),VLOOKUP($C1488,Sheet2!$A:$J,6,0),IF($E1488=2,INDEX(Sheet2!J:J,MATCH($C1488,Sheet2!$A:$A,0)+2),I1487))</f>
        <v>6904</v>
      </c>
      <c r="K1488" s="37">
        <v>0</v>
      </c>
      <c r="L1488" s="37">
        <v>0</v>
      </c>
      <c r="M1488" s="37">
        <v>0</v>
      </c>
      <c r="N1488" s="37">
        <f>VLOOKUP(B1488,Sheet5!$D:$G,3,0)</f>
        <v>8</v>
      </c>
      <c r="O1488" s="37">
        <f>VLOOKUP(B1488,Sheet5!$D:$G,4,0)</f>
        <v>200</v>
      </c>
      <c r="P1488" s="35" t="s">
        <v>59</v>
      </c>
      <c r="Q1488" s="37">
        <f>IFERROR(VLOOKUP(R1488,Sheet2!V:X,3,FALSE),VLOOKUP(B1488,Sheet5!D:H,5,0))</f>
        <v>340020007</v>
      </c>
      <c r="R1488" s="37" t="str">
        <f>IF(E1488=2,INDEX(Sheet2!P:P,MATCH(C1488,Sheet2!A:A,0)),INDEX(Sheet2!AB:AB,MATCH(N1488,Sheet2!AA:AA,0)))</f>
        <v>攻击强化</v>
      </c>
      <c r="S1488" s="37" t="str">
        <f>IF($E1488=2,INDEX(Sheet2!Q:Q,MATCH($C1488,Sheet2!$A:$A,0)),IF(OR(N1488=3,N1488=8,N1488=13,,N1488=38),INDEX(Sheet2!$AC:$AC,MATCH($N1488,Sheet2!$AA:$AA,0))&amp;O1488,INDEX(Sheet2!$AC:$AC,MATCH($N1488,Sheet2!$AA:$AA,0))&amp;(O1488/10)&amp;"%"))</f>
        <v>觉醒后基础攻击力增加200</v>
      </c>
      <c r="T1488" s="36" t="str">
        <f>INDEX(Sheet6!G:G,MATCH(B1488,Sheet6!A:A,0))</f>
        <v>1210007,40|1430001,54</v>
      </c>
      <c r="U1488" s="35">
        <v>1120001</v>
      </c>
      <c r="V1488" s="36">
        <f>INDEX(Sheet6!H:H,MATCH(B1488,Sheet6!A:A,0))</f>
        <v>161250</v>
      </c>
      <c r="W1488" s="35">
        <v>0</v>
      </c>
      <c r="X1488" s="35" t="s">
        <v>1314</v>
      </c>
      <c r="Y1488" s="35">
        <v>1120001</v>
      </c>
      <c r="Z1488" s="35">
        <v>645000</v>
      </c>
      <c r="AA1488" s="37" t="str">
        <f>IF($E1488=2,INDEX(Sheet2!Q:Q,MATCH($C1488,Sheet2!$A:$A,0)),IF(OR(N1488=3,N1488=8,N1488=13,,N1488=38),INDEX(Sheet2!$AC:$AC,MATCH($N1488,Sheet2!$AA:$AA,0))&amp;O1488,INDEX(Sheet2!$AC:$AC,MATCH($N1488,Sheet2!$AA:$AA,0))&amp;(O1488/10)&amp;"%"))</f>
        <v>觉醒后基础攻击力增加200</v>
      </c>
    </row>
    <row r="1489" spans="1:27" s="35" customFormat="1">
      <c r="A1489" s="35" t="s">
        <v>53</v>
      </c>
      <c r="B1489" s="35">
        <f t="shared" si="92"/>
        <v>6928</v>
      </c>
      <c r="C1489" s="36">
        <v>69</v>
      </c>
      <c r="D1489" s="36">
        <v>28</v>
      </c>
      <c r="E1489" s="36">
        <f t="shared" si="90"/>
        <v>2</v>
      </c>
      <c r="F1489" s="36">
        <f>IF(AND($D1489=1,$E1489=1),VLOOKUP($C1489,Sheet2!$A:$J,3,0),IF($E1489=2,INDEX(Sheet2!G:G,MATCH($C1489,Sheet2!$A:$A,0)+3),F1488))</f>
        <v>6901</v>
      </c>
      <c r="G1489" s="36">
        <f>IF(AND($D1489=1,$E1489=1),VLOOKUP($C1489,Sheet2!$A:$J,4,0),IF($E1489=2,INDEX(Sheet2!H:H,MATCH($C1489,Sheet2!$A:$A,0)+3),G1488))</f>
        <v>6907</v>
      </c>
      <c r="H1489" s="36">
        <f>IF(AND($D1489=1,$E1489=1),VLOOKUP($C1489,Sheet2!$A:$J,5,0),IF($E1489=2,INDEX(Sheet2!I:I,MATCH($C1489,Sheet2!$A:$A,0)+3),H1488))</f>
        <v>6906</v>
      </c>
      <c r="I1489" s="36">
        <f>IF(AND($D1489=1,$E1489=1),VLOOKUP($C1489,Sheet2!$A:$J,6,0),IF($E1489=2,INDEX(Sheet2!J:J,MATCH($C1489,Sheet2!$A:$A,0)+3),I1488))</f>
        <v>6904</v>
      </c>
      <c r="K1489" s="37">
        <v>0</v>
      </c>
      <c r="L1489" s="37">
        <v>0</v>
      </c>
      <c r="M1489" s="37">
        <v>0</v>
      </c>
      <c r="N1489" s="37">
        <f>VLOOKUP(B1489,Sheet5!$D:$G,3,0)</f>
        <v>0</v>
      </c>
      <c r="O1489" s="37">
        <f>VLOOKUP(B1489,Sheet5!$D:$G,4,0)</f>
        <v>0</v>
      </c>
      <c r="P1489" s="35" t="s">
        <v>60</v>
      </c>
      <c r="Q1489" s="37">
        <f>IFERROR(VLOOKUP(R1489,Sheet2!V:X,3,FALSE),VLOOKUP(B1489,Sheet5!D:H,5,0))</f>
        <v>311101202</v>
      </c>
      <c r="R1489" s="37" t="str">
        <f>IF(E1489=2,INDEX(Sheet2!P:P,MATCH(C1489,Sheet2!A:A,0)+3),INDEX(Sheet2!AB:AB,MATCH(N1489,Sheet2!AA:AA,0)))</f>
        <v>体内海鳗</v>
      </c>
      <c r="S1489" s="37" t="s">
        <v>2439</v>
      </c>
      <c r="T1489" s="36" t="str">
        <f>INDEX(Sheet6!G:G,MATCH(B1489,Sheet6!A:A,0))</f>
        <v>1431069,9</v>
      </c>
      <c r="U1489" s="35">
        <v>1120001</v>
      </c>
      <c r="V1489" s="36">
        <f>INDEX(Sheet6!H:H,MATCH(B1489,Sheet6!A:A,0))</f>
        <v>217500</v>
      </c>
      <c r="W1489" s="35">
        <v>0</v>
      </c>
      <c r="X1489" s="35" t="s">
        <v>1315</v>
      </c>
      <c r="Y1489" s="35">
        <v>1120001</v>
      </c>
      <c r="Z1489" s="35">
        <v>870000</v>
      </c>
      <c r="AA1489" s="37" t="str">
        <f>IF($E1489=2,INDEX(Sheet2!Q:Q,MATCH($C1489,Sheet2!$A:$A,0)+3),IF(OR(N1489=3,N1489=8,N1489=13,,N1489=38),INDEX(Sheet2!$AC:$AC,MATCH($N1489,Sheet2!$AA:$AA,0))&amp;O1489,INDEX(Sheet2!$AC:$AC,MATCH($N1489,Sheet2!$AA:$AA,0))&amp;(O1489/10)&amp;"%"))</f>
        <v>受到伤害后，对敌方全体造成攻击力&lt;color=#e56000&gt;60%&lt;/color&gt;的伤害。</v>
      </c>
    </row>
    <row r="1490" spans="1:27" s="35" customFormat="1">
      <c r="A1490" s="35" t="s">
        <v>53</v>
      </c>
      <c r="B1490" s="35">
        <f t="shared" si="92"/>
        <v>7101</v>
      </c>
      <c r="C1490" s="36">
        <v>71</v>
      </c>
      <c r="D1490" s="36">
        <v>1</v>
      </c>
      <c r="E1490" s="36">
        <f t="shared" ref="E1490:E1517" si="93">IF(N1490&gt;0,1,2)</f>
        <v>1</v>
      </c>
      <c r="F1490" s="36">
        <f>IF(AND($D1490=1,$E1490=1),VLOOKUP($C1490,Sheet2!$A:$J,3,0),IF($E1490=2,INDEX(Sheet2!G:G,MATCH($C1490,Sheet2!$A:$A,0)),F1489))</f>
        <v>7101</v>
      </c>
      <c r="G1490" s="36">
        <f>IF(AND($D1490=1,$E1490=1),VLOOKUP($C1490,Sheet2!$A:$J,4,0),IF($E1490=2,INDEX(Sheet2!H:H,MATCH($C1490,Sheet2!$A:$A,0)),G1489))</f>
        <v>0</v>
      </c>
      <c r="H1490" s="36">
        <f>IF(AND($D1490=1,$E1490=1),VLOOKUP($C1490,Sheet2!$A:$J,5,0),IF($E1490=2,INDEX(Sheet2!I:I,MATCH($C1490,Sheet2!$A:$A,0)),H1489))</f>
        <v>7103</v>
      </c>
      <c r="I1490" s="36">
        <f>IF(AND($D1490=1,$E1490=1),VLOOKUP($C1490,Sheet2!$A:$J,6,0),IF($E1490=2,INDEX(Sheet2!J:J,MATCH($C1490,Sheet2!$A:$A,0)),I1489))</f>
        <v>7104</v>
      </c>
      <c r="K1490" s="37">
        <v>0</v>
      </c>
      <c r="L1490" s="37">
        <v>0</v>
      </c>
      <c r="M1490" s="37">
        <v>0</v>
      </c>
      <c r="N1490" s="37">
        <f>VLOOKUP(B1490,Sheet5!$D:$G,3,0)</f>
        <v>8</v>
      </c>
      <c r="O1490" s="37">
        <f>VLOOKUP(B1490,Sheet5!$D:$G,4,0)</f>
        <v>100</v>
      </c>
      <c r="P1490" s="37" t="s">
        <v>54</v>
      </c>
      <c r="Q1490" s="37">
        <f>IFERROR(VLOOKUP(R1490,Sheet2!V:X,3,FALSE),VLOOKUP(B1490,Sheet5!D:H,5,0))</f>
        <v>340020006</v>
      </c>
      <c r="R1490" s="37" t="str">
        <f>IF($E1490=2,INDEX(Sheet2!P:P,MATCH($C1490,Sheet2!$A:$A,0)),INDEX(Sheet2!$AB:$AB,MATCH($N1490,Sheet2!$AA:$AA,0)))</f>
        <v>攻击强化</v>
      </c>
      <c r="S1490" s="37" t="str">
        <f>IF($E1490=2,INDEX(Sheet2!Q:Q,MATCH($C1490,Sheet2!$A:$A,0)),IF(OR(N1490=3,N1490=8,N1490=13,,N1490=38),INDEX(Sheet2!$AC:$AC,MATCH($N1490,Sheet2!$AA:$AA,0))&amp;O1490,INDEX(Sheet2!$AC:$AC,MATCH($N1490,Sheet2!$AA:$AA,0))&amp;(O1490/10)&amp;"%"))</f>
        <v>觉醒后基础攻击力增加100</v>
      </c>
      <c r="T1490" s="36" t="str">
        <f>INDEX(Sheet6!G:G,MATCH(B1490,Sheet6!A:A,0))</f>
        <v>1210001,40</v>
      </c>
      <c r="U1490" s="36">
        <v>1120001</v>
      </c>
      <c r="V1490" s="36">
        <f>INDEX(Sheet6!H:H,MATCH(B1490,Sheet6!A:A,0))</f>
        <v>13000</v>
      </c>
      <c r="W1490" s="35">
        <v>0</v>
      </c>
      <c r="X1490" s="36" t="str">
        <f>VLOOKUP(B1490,Sheet4!A:N,14,FALSE)</f>
        <v>1210001,20|1210002,10|1210003,10</v>
      </c>
      <c r="Y1490" s="35">
        <v>1120001</v>
      </c>
      <c r="Z1490" s="35">
        <f t="shared" ref="Z1490:Z1496" si="94">V1490*10</f>
        <v>130000</v>
      </c>
      <c r="AA1490" s="37" t="str">
        <f>IF($E1490=2,INDEX(Sheet2!Q:Q,MATCH($C1490,Sheet2!$A:$A,0)),IF(OR(N1490=3,N1490=8,N1490=13,,N1490=38),INDEX(Sheet2!$AC:$AC,MATCH($N1490,Sheet2!$AA:$AA,0))&amp;O1490,INDEX(Sheet2!$AC:$AC,MATCH($N1490,Sheet2!$AA:$AA,0))&amp;(O1490/10)&amp;"%"))</f>
        <v>觉醒后基础攻击力增加100</v>
      </c>
    </row>
    <row r="1491" spans="1:27" s="35" customFormat="1">
      <c r="A1491" s="35" t="s">
        <v>53</v>
      </c>
      <c r="B1491" s="35">
        <f t="shared" si="92"/>
        <v>7102</v>
      </c>
      <c r="C1491" s="36">
        <v>71</v>
      </c>
      <c r="D1491" s="36">
        <v>2</v>
      </c>
      <c r="E1491" s="36">
        <f t="shared" si="93"/>
        <v>1</v>
      </c>
      <c r="F1491" s="36">
        <f>IF(AND($D1491=1,$E1491=1),VLOOKUP($C1491,Sheet2!$A:$J,3,0),IF($E1491=2,INDEX(Sheet2!G:G,MATCH($C1491,Sheet2!$A:$A,0)),F1490))</f>
        <v>7101</v>
      </c>
      <c r="G1491" s="36">
        <f>IF(AND($D1491=1,$E1491=1),VLOOKUP($C1491,Sheet2!$A:$J,4,0),IF($E1491=2,INDEX(Sheet2!H:H,MATCH($C1491,Sheet2!$A:$A,0)),G1490))</f>
        <v>0</v>
      </c>
      <c r="H1491" s="36">
        <f>IF(AND($D1491=1,$E1491=1),VLOOKUP($C1491,Sheet2!$A:$J,5,0),IF($E1491=2,INDEX(Sheet2!I:I,MATCH($C1491,Sheet2!$A:$A,0)),H1490))</f>
        <v>7103</v>
      </c>
      <c r="I1491" s="36">
        <f>IF(AND($D1491=1,$E1491=1),VLOOKUP($C1491,Sheet2!$A:$J,6,0),IF($E1491=2,INDEX(Sheet2!J:J,MATCH($C1491,Sheet2!$A:$A,0)),I1490))</f>
        <v>7104</v>
      </c>
      <c r="K1491" s="37">
        <v>0</v>
      </c>
      <c r="L1491" s="37">
        <v>0</v>
      </c>
      <c r="M1491" s="37">
        <v>0</v>
      </c>
      <c r="N1491" s="37">
        <f>VLOOKUP(B1491,Sheet5!$D:$G,3,0)</f>
        <v>3</v>
      </c>
      <c r="O1491" s="37">
        <f>VLOOKUP(B1491,Sheet5!$D:$G,4,0)</f>
        <v>600</v>
      </c>
      <c r="P1491" s="37" t="s">
        <v>55</v>
      </c>
      <c r="Q1491" s="37">
        <f>IFERROR(VLOOKUP(R1491,Sheet2!V:X,3,FALSE),VLOOKUP(B1491,Sheet5!D:H,5,0))</f>
        <v>340020009</v>
      </c>
      <c r="R1491" s="37" t="str">
        <f>IF(E1491=2,INDEX(Sheet2!P:P,MATCH(C1491,Sheet2!A:A,0)),INDEX(Sheet2!AB:AB,MATCH(N1491,Sheet2!AA:AA,0)))</f>
        <v>生命强化</v>
      </c>
      <c r="S1491" s="37" t="str">
        <f>IF($E1491=2,INDEX(Sheet2!Q:Q,MATCH($C1491,Sheet2!$A:$A,0)),IF(OR(N1491=3,N1491=8,N1491=13,,N1491=38),INDEX(Sheet2!$AC:$AC,MATCH($N1491,Sheet2!$AA:$AA,0))&amp;O1491,INDEX(Sheet2!$AC:$AC,MATCH($N1491,Sheet2!$AA:$AA,0))&amp;(O1491/10)&amp;"%"))</f>
        <v>觉醒后基础生命上限增加600</v>
      </c>
      <c r="T1491" s="36" t="str">
        <f>INDEX(Sheet6!G:G,MATCH(B1491,Sheet6!A:A,0))</f>
        <v>1210001,60</v>
      </c>
      <c r="U1491" s="36">
        <v>1120001</v>
      </c>
      <c r="V1491" s="36">
        <f>INDEX(Sheet6!H:H,MATCH(B1491,Sheet6!A:A,0))</f>
        <v>15000</v>
      </c>
      <c r="W1491" s="35">
        <v>0</v>
      </c>
      <c r="X1491" s="36" t="str">
        <f>VLOOKUP(B1491,Sheet4!A:N,14,FALSE)</f>
        <v>1210001,50|1210002,25|1210003,25</v>
      </c>
      <c r="Y1491" s="35">
        <v>1120001</v>
      </c>
      <c r="Z1491" s="35">
        <f t="shared" si="94"/>
        <v>150000</v>
      </c>
      <c r="AA1491" s="37" t="str">
        <f>IF($E1491=2,INDEX(Sheet2!Q:Q,MATCH($C1491,Sheet2!$A:$A,0)),IF(OR(N1491=3,N1491=8,N1491=13,,N1491=38),INDEX(Sheet2!$AC:$AC,MATCH($N1491,Sheet2!$AA:$AA,0))&amp;O1491,INDEX(Sheet2!$AC:$AC,MATCH($N1491,Sheet2!$AA:$AA,0))&amp;(O1491/10)&amp;"%"))</f>
        <v>觉醒后基础生命上限增加600</v>
      </c>
    </row>
    <row r="1492" spans="1:27" s="35" customFormat="1">
      <c r="A1492" s="35" t="s">
        <v>53</v>
      </c>
      <c r="B1492" s="35">
        <f t="shared" si="92"/>
        <v>7103</v>
      </c>
      <c r="C1492" s="36">
        <v>71</v>
      </c>
      <c r="D1492" s="36">
        <v>3</v>
      </c>
      <c r="E1492" s="36">
        <f t="shared" si="93"/>
        <v>1</v>
      </c>
      <c r="F1492" s="36">
        <f>IF(AND($D1492=1,$E1492=1),VLOOKUP($C1492,Sheet2!$A:$J,3,0),IF($E1492=2,INDEX(Sheet2!G:G,MATCH($C1492,Sheet2!$A:$A,0)),F1491))</f>
        <v>7101</v>
      </c>
      <c r="G1492" s="36">
        <f>IF(AND($D1492=1,$E1492=1),VLOOKUP($C1492,Sheet2!$A:$J,4,0),IF($E1492=2,INDEX(Sheet2!H:H,MATCH($C1492,Sheet2!$A:$A,0)),G1491))</f>
        <v>0</v>
      </c>
      <c r="H1492" s="36">
        <f>IF(AND($D1492=1,$E1492=1),VLOOKUP($C1492,Sheet2!$A:$J,5,0),IF($E1492=2,INDEX(Sheet2!I:I,MATCH($C1492,Sheet2!$A:$A,0)),H1491))</f>
        <v>7103</v>
      </c>
      <c r="I1492" s="36">
        <f>IF(AND($D1492=1,$E1492=1),VLOOKUP($C1492,Sheet2!$A:$J,6,0),IF($E1492=2,INDEX(Sheet2!J:J,MATCH($C1492,Sheet2!$A:$A,0)),I1491))</f>
        <v>7104</v>
      </c>
      <c r="K1492" s="37">
        <v>0</v>
      </c>
      <c r="L1492" s="37">
        <v>0</v>
      </c>
      <c r="M1492" s="37">
        <v>0</v>
      </c>
      <c r="N1492" s="37">
        <f>VLOOKUP(B1492,Sheet5!$D:$G,3,0)</f>
        <v>33</v>
      </c>
      <c r="O1492" s="37">
        <f>VLOOKUP(B1492,Sheet5!$D:$G,4,0)</f>
        <v>50</v>
      </c>
      <c r="P1492" s="37" t="s">
        <v>56</v>
      </c>
      <c r="Q1492" s="37">
        <f>IFERROR(VLOOKUP(R1492,Sheet2!V:X,3,FALSE),VLOOKUP(B1492,Sheet5!D:H,5,0))</f>
        <v>340020003</v>
      </c>
      <c r="R1492" s="37" t="str">
        <f>IF(E1492=2,INDEX(Sheet2!P:P,MATCH(C1492,Sheet2!A:A,0)),INDEX(Sheet2!AB:AB,MATCH(N1492,Sheet2!AA:AA,0)))</f>
        <v>抵抗强化</v>
      </c>
      <c r="S1492" s="37" t="str">
        <f>IF($E1492=2,INDEX(Sheet2!Q:Q,MATCH($C1492,Sheet2!$A:$A,0)),IF(OR(N1492=3,N1492=8,N1492=13,,N1492=38),INDEX(Sheet2!$AC:$AC,MATCH($N1492,Sheet2!$AA:$AA,0))&amp;O1492,INDEX(Sheet2!$AC:$AC,MATCH($N1492,Sheet2!$AA:$AA,0))&amp;(O1492/10)&amp;"%"))</f>
        <v>觉醒后基础效果抵抗增加5%</v>
      </c>
      <c r="T1492" s="36" t="str">
        <f>INDEX(Sheet6!G:G,MATCH(B1492,Sheet6!A:A,0))</f>
        <v>1210004,24</v>
      </c>
      <c r="U1492" s="36">
        <v>1120001</v>
      </c>
      <c r="V1492" s="36">
        <f>INDEX(Sheet6!H:H,MATCH(B1492,Sheet6!A:A,0))</f>
        <v>22500</v>
      </c>
      <c r="W1492" s="35">
        <v>0</v>
      </c>
      <c r="X1492" s="36" t="str">
        <f>VLOOKUP(B1492,Sheet4!A:N,14,FALSE)</f>
        <v>1210001,90|1210002,45|1210003,45</v>
      </c>
      <c r="Y1492" s="35">
        <v>1120001</v>
      </c>
      <c r="Z1492" s="35">
        <f t="shared" si="94"/>
        <v>225000</v>
      </c>
      <c r="AA1492" s="37" t="str">
        <f>IF($E1492=2,INDEX(Sheet2!Q:Q,MATCH($C1492,Sheet2!$A:$A,0)),IF(OR(N1492=3,N1492=8,N1492=13,,N1492=38),INDEX(Sheet2!$AC:$AC,MATCH($N1492,Sheet2!$AA:$AA,0))&amp;O1492,INDEX(Sheet2!$AC:$AC,MATCH($N1492,Sheet2!$AA:$AA,0))&amp;(O1492/10)&amp;"%"))</f>
        <v>觉醒后基础效果抵抗增加5%</v>
      </c>
    </row>
    <row r="1493" spans="1:27" s="35" customFormat="1">
      <c r="A1493" s="35" t="s">
        <v>53</v>
      </c>
      <c r="B1493" s="35">
        <f t="shared" si="92"/>
        <v>7104</v>
      </c>
      <c r="C1493" s="36">
        <v>71</v>
      </c>
      <c r="D1493" s="36">
        <v>4</v>
      </c>
      <c r="E1493" s="36">
        <f t="shared" si="93"/>
        <v>1</v>
      </c>
      <c r="F1493" s="36">
        <f>IF(AND($D1493=1,$E1493=1),VLOOKUP($C1493,Sheet2!$A:$J,3,0),IF($E1493=2,INDEX(Sheet2!G:G,MATCH($C1493,Sheet2!$A:$A,0)),F1492))</f>
        <v>7101</v>
      </c>
      <c r="G1493" s="36">
        <f>IF(AND($D1493=1,$E1493=1),VLOOKUP($C1493,Sheet2!$A:$J,4,0),IF($E1493=2,INDEX(Sheet2!H:H,MATCH($C1493,Sheet2!$A:$A,0)),G1492))</f>
        <v>0</v>
      </c>
      <c r="H1493" s="36">
        <f>IF(AND($D1493=1,$E1493=1),VLOOKUP($C1493,Sheet2!$A:$J,5,0),IF($E1493=2,INDEX(Sheet2!I:I,MATCH($C1493,Sheet2!$A:$A,0)),H1492))</f>
        <v>7103</v>
      </c>
      <c r="I1493" s="36">
        <f>IF(AND($D1493=1,$E1493=1),VLOOKUP($C1493,Sheet2!$A:$J,6,0),IF($E1493=2,INDEX(Sheet2!J:J,MATCH($C1493,Sheet2!$A:$A,0)),I1492))</f>
        <v>7104</v>
      </c>
      <c r="K1493" s="37">
        <v>0</v>
      </c>
      <c r="L1493" s="37">
        <v>0</v>
      </c>
      <c r="M1493" s="37">
        <v>0</v>
      </c>
      <c r="N1493" s="37">
        <f>VLOOKUP(B1493,Sheet5!$D:$G,3,0)</f>
        <v>13</v>
      </c>
      <c r="O1493" s="37">
        <f>VLOOKUP(B1493,Sheet5!$D:$G,4,0)</f>
        <v>130</v>
      </c>
      <c r="P1493" s="37" t="s">
        <v>57</v>
      </c>
      <c r="Q1493" s="37">
        <f>IFERROR(VLOOKUP(R1493,Sheet2!V:X,3,FALSE),VLOOKUP(B1493,Sheet5!D:H,5,0))</f>
        <v>340020004</v>
      </c>
      <c r="R1493" s="37" t="str">
        <f>IF(E1493=2,INDEX(Sheet2!P:P,MATCH(C1493,Sheet2!A:A,0)),INDEX(Sheet2!AB:AB,MATCH(N1493,Sheet2!AA:AA,0)))</f>
        <v>防御强化</v>
      </c>
      <c r="S1493" s="37" t="str">
        <f>IF($E1493=2,INDEX(Sheet2!Q:Q,MATCH($C1493,Sheet2!$A:$A,0)),IF(OR(N1493=3,N1493=8,N1493=13,,N1493=38),INDEX(Sheet2!$AC:$AC,MATCH($N1493,Sheet2!$AA:$AA,0))&amp;O1493,INDEX(Sheet2!$AC:$AC,MATCH($N1493,Sheet2!$AA:$AA,0))&amp;(O1493/10)&amp;"%"))</f>
        <v>觉醒后基础防御力增加130</v>
      </c>
      <c r="T1493" s="36" t="str">
        <f>INDEX(Sheet6!G:G,MATCH(B1493,Sheet6!A:A,0))</f>
        <v>1210004,32</v>
      </c>
      <c r="U1493" s="36">
        <v>1120001</v>
      </c>
      <c r="V1493" s="36">
        <f>INDEX(Sheet6!H:H,MATCH(B1493,Sheet6!A:A,0))</f>
        <v>33700</v>
      </c>
      <c r="W1493" s="35">
        <v>0</v>
      </c>
      <c r="X1493" s="36" t="str">
        <f>VLOOKUP(B1493,Sheet4!A:N,14,FALSE)</f>
        <v>1210001,140|1210002,70|1210003,70</v>
      </c>
      <c r="Y1493" s="35">
        <v>1120001</v>
      </c>
      <c r="Z1493" s="35">
        <f t="shared" si="94"/>
        <v>337000</v>
      </c>
      <c r="AA1493" s="37" t="str">
        <f>IF($E1493=2,INDEX(Sheet2!Q:Q,MATCH($C1493,Sheet2!$A:$A,0)),IF(OR(N1493=3,N1493=8,N1493=13,,N1493=38),INDEX(Sheet2!$AC:$AC,MATCH($N1493,Sheet2!$AA:$AA,0))&amp;O1493,INDEX(Sheet2!$AC:$AC,MATCH($N1493,Sheet2!$AA:$AA,0))&amp;(O1493/10)&amp;"%"))</f>
        <v>觉醒后基础防御力增加130</v>
      </c>
    </row>
    <row r="1494" spans="1:27" s="35" customFormat="1">
      <c r="A1494" s="35" t="s">
        <v>53</v>
      </c>
      <c r="B1494" s="35">
        <f t="shared" si="92"/>
        <v>7105</v>
      </c>
      <c r="C1494" s="36">
        <v>71</v>
      </c>
      <c r="D1494" s="36">
        <v>5</v>
      </c>
      <c r="E1494" s="36">
        <f t="shared" si="93"/>
        <v>1</v>
      </c>
      <c r="F1494" s="36">
        <f>IF(AND($D1494=1,$E1494=1),VLOOKUP($C1494,Sheet2!$A:$J,3,0),IF($E1494=2,INDEX(Sheet2!G:G,MATCH($C1494,Sheet2!$A:$A,0)),F1493))</f>
        <v>7101</v>
      </c>
      <c r="G1494" s="36">
        <f>IF(AND($D1494=1,$E1494=1),VLOOKUP($C1494,Sheet2!$A:$J,4,0),IF($E1494=2,INDEX(Sheet2!H:H,MATCH($C1494,Sheet2!$A:$A,0)),G1493))</f>
        <v>0</v>
      </c>
      <c r="H1494" s="36">
        <f>IF(AND($D1494=1,$E1494=1),VLOOKUP($C1494,Sheet2!$A:$J,5,0),IF($E1494=2,INDEX(Sheet2!I:I,MATCH($C1494,Sheet2!$A:$A,0)),H1493))</f>
        <v>7103</v>
      </c>
      <c r="I1494" s="36">
        <f>IF(AND($D1494=1,$E1494=1),VLOOKUP($C1494,Sheet2!$A:$J,6,0),IF($E1494=2,INDEX(Sheet2!J:J,MATCH($C1494,Sheet2!$A:$A,0)),I1493))</f>
        <v>7104</v>
      </c>
      <c r="K1494" s="37">
        <v>0</v>
      </c>
      <c r="L1494" s="37">
        <v>0</v>
      </c>
      <c r="M1494" s="37">
        <v>0</v>
      </c>
      <c r="N1494" s="37">
        <f>VLOOKUP(B1494,Sheet5!$D:$G,3,0)</f>
        <v>3</v>
      </c>
      <c r="O1494" s="37">
        <f>VLOOKUP(B1494,Sheet5!$D:$G,4,0)</f>
        <v>1200</v>
      </c>
      <c r="P1494" s="37" t="s">
        <v>58</v>
      </c>
      <c r="Q1494" s="37">
        <f>IFERROR(VLOOKUP(R1494,Sheet2!V:X,3,FALSE),VLOOKUP(B1494,Sheet5!D:H,5,0))</f>
        <v>340020010</v>
      </c>
      <c r="R1494" s="37" t="str">
        <f>IF(E1494=2,INDEX(Sheet2!P:P,MATCH(C1494,Sheet2!A:A,0)),INDEX(Sheet2!AB:AB,MATCH(N1494,Sheet2!AA:AA,0)))</f>
        <v>生命强化</v>
      </c>
      <c r="S1494" s="37" t="str">
        <f>IF($E1494=2,INDEX(Sheet2!Q:Q,MATCH($C1494,Sheet2!$A:$A,0)),IF(OR(N1494=3,N1494=8,N1494=13,,N1494=38),INDEX(Sheet2!$AC:$AC,MATCH($N1494,Sheet2!$AA:$AA,0))&amp;O1494,INDEX(Sheet2!$AC:$AC,MATCH($N1494,Sheet2!$AA:$AA,0))&amp;(O1494/10)&amp;"%"))</f>
        <v>觉醒后基础生命上限增加1200</v>
      </c>
      <c r="T1494" s="36" t="str">
        <f>INDEX(Sheet6!G:G,MATCH(B1494,Sheet6!A:A,0))</f>
        <v>1210007,12</v>
      </c>
      <c r="U1494" s="36">
        <v>1120001</v>
      </c>
      <c r="V1494" s="36">
        <f>INDEX(Sheet6!H:H,MATCH(B1494,Sheet6!A:A,0))</f>
        <v>47100</v>
      </c>
      <c r="W1494" s="35">
        <v>0</v>
      </c>
      <c r="X1494" s="36" t="str">
        <f>VLOOKUP(B1494,Sheet4!A:N,14,FALSE)</f>
        <v>1210001,200|1210002,100|1210003,100</v>
      </c>
      <c r="Y1494" s="35">
        <v>1120001</v>
      </c>
      <c r="Z1494" s="35">
        <f t="shared" si="94"/>
        <v>471000</v>
      </c>
      <c r="AA1494" s="37" t="str">
        <f>IF($E1494=2,INDEX(Sheet2!Q:Q,MATCH($C1494,Sheet2!$A:$A,0)),IF(OR(N1494=3,N1494=8,N1494=13,,N1494=38),INDEX(Sheet2!$AC:$AC,MATCH($N1494,Sheet2!$AA:$AA,0))&amp;O1494,INDEX(Sheet2!$AC:$AC,MATCH($N1494,Sheet2!$AA:$AA,0))&amp;(O1494/10)&amp;"%"))</f>
        <v>觉醒后基础生命上限增加1200</v>
      </c>
    </row>
    <row r="1495" spans="1:27" s="35" customFormat="1">
      <c r="A1495" s="35" t="s">
        <v>53</v>
      </c>
      <c r="B1495" s="35">
        <f t="shared" si="92"/>
        <v>7106</v>
      </c>
      <c r="C1495" s="36">
        <v>71</v>
      </c>
      <c r="D1495" s="36">
        <v>6</v>
      </c>
      <c r="E1495" s="36">
        <f t="shared" si="93"/>
        <v>1</v>
      </c>
      <c r="F1495" s="36">
        <f>IF(AND($D1495=1,$E1495=1),VLOOKUP($C1495,Sheet2!$A:$J,3,0),IF($E1495=2,INDEX(Sheet2!G:G,MATCH($C1495,Sheet2!$A:$A,0)),F1494))</f>
        <v>7101</v>
      </c>
      <c r="G1495" s="36">
        <f>IF(AND($D1495=1,$E1495=1),VLOOKUP($C1495,Sheet2!$A:$J,4,0),IF($E1495=2,INDEX(Sheet2!H:H,MATCH($C1495,Sheet2!$A:$A,0)),G1494))</f>
        <v>0</v>
      </c>
      <c r="H1495" s="36">
        <f>IF(AND($D1495=1,$E1495=1),VLOOKUP($C1495,Sheet2!$A:$J,5,0),IF($E1495=2,INDEX(Sheet2!I:I,MATCH($C1495,Sheet2!$A:$A,0)),H1494))</f>
        <v>7103</v>
      </c>
      <c r="I1495" s="36">
        <f>IF(AND($D1495=1,$E1495=1),VLOOKUP($C1495,Sheet2!$A:$J,6,0),IF($E1495=2,INDEX(Sheet2!J:J,MATCH($C1495,Sheet2!$A:$A,0)),I1494))</f>
        <v>7104</v>
      </c>
      <c r="K1495" s="37">
        <v>0</v>
      </c>
      <c r="L1495" s="37">
        <v>0</v>
      </c>
      <c r="M1495" s="37">
        <v>0</v>
      </c>
      <c r="N1495" s="37">
        <f>VLOOKUP(B1495,Sheet5!$D:$G,3,0)</f>
        <v>8</v>
      </c>
      <c r="O1495" s="37">
        <f>VLOOKUP(B1495,Sheet5!$D:$G,4,0)</f>
        <v>200</v>
      </c>
      <c r="P1495" s="37" t="s">
        <v>59</v>
      </c>
      <c r="Q1495" s="37">
        <f>IFERROR(VLOOKUP(R1495,Sheet2!V:X,3,FALSE),VLOOKUP(B1495,Sheet5!D:H,5,0))</f>
        <v>340020007</v>
      </c>
      <c r="R1495" s="37" t="str">
        <f>IF(E1495=2,INDEX(Sheet2!P:P,MATCH(C1495,Sheet2!A:A,0)),INDEX(Sheet2!AB:AB,MATCH(N1495,Sheet2!AA:AA,0)))</f>
        <v>攻击强化</v>
      </c>
      <c r="S1495" s="37" t="str">
        <f>IF($E1495=2,INDEX(Sheet2!Q:Q,MATCH($C1495,Sheet2!$A:$A,0)),IF(OR(N1495=3,N1495=8,N1495=13,,N1495=38),INDEX(Sheet2!$AC:$AC,MATCH($N1495,Sheet2!$AA:$AA,0))&amp;O1495,INDEX(Sheet2!$AC:$AC,MATCH($N1495,Sheet2!$AA:$AA,0))&amp;(O1495/10)&amp;"%"))</f>
        <v>觉醒后基础攻击力增加200</v>
      </c>
      <c r="T1495" s="36" t="str">
        <f>INDEX(Sheet6!G:G,MATCH(B1495,Sheet6!A:A,0))</f>
        <v>1210007,16</v>
      </c>
      <c r="U1495" s="36">
        <v>1120001</v>
      </c>
      <c r="V1495" s="36">
        <f>INDEX(Sheet6!H:H,MATCH(B1495,Sheet6!A:A,0))</f>
        <v>64500</v>
      </c>
      <c r="W1495" s="35">
        <v>0</v>
      </c>
      <c r="X1495" s="36" t="str">
        <f>VLOOKUP(B1495,Sheet4!A:N,14,FALSE)</f>
        <v>1210001,270|1210002,135|1210003,135</v>
      </c>
      <c r="Y1495" s="35">
        <v>1120001</v>
      </c>
      <c r="Z1495" s="35">
        <f t="shared" si="94"/>
        <v>645000</v>
      </c>
      <c r="AA1495" s="37" t="str">
        <f>IF($E1495=2,INDEX(Sheet2!Q:Q,MATCH($C1495,Sheet2!$A:$A,0)),IF(OR(N1495=3,N1495=8,N1495=13,,N1495=38),INDEX(Sheet2!$AC:$AC,MATCH($N1495,Sheet2!$AA:$AA,0))&amp;O1495,INDEX(Sheet2!$AC:$AC,MATCH($N1495,Sheet2!$AA:$AA,0))&amp;(O1495/10)&amp;"%"))</f>
        <v>觉醒后基础攻击力增加200</v>
      </c>
    </row>
    <row r="1496" spans="1:27" s="35" customFormat="1">
      <c r="A1496" s="35" t="s">
        <v>53</v>
      </c>
      <c r="B1496" s="35">
        <f t="shared" si="92"/>
        <v>7107</v>
      </c>
      <c r="C1496" s="36">
        <v>71</v>
      </c>
      <c r="D1496" s="36">
        <v>7</v>
      </c>
      <c r="E1496" s="36">
        <f t="shared" si="93"/>
        <v>2</v>
      </c>
      <c r="F1496" s="36">
        <f>IF(AND($D1496=1,$E1496=1),VLOOKUP($C1496,Sheet2!$A:$J,3,0),IF($E1496=2,INDEX(Sheet2!G:G,MATCH($C1496,Sheet2!$A:$A,0)),F1495))</f>
        <v>7101</v>
      </c>
      <c r="G1496" s="36">
        <f>IF(AND($D1496=1,$E1496=1),VLOOKUP($C1496,Sheet2!$A:$J,4,0),IF($E1496=2,INDEX(Sheet2!H:H,MATCH($C1496,Sheet2!$A:$A,0)),G1495))</f>
        <v>7102</v>
      </c>
      <c r="H1496" s="36">
        <f>IF(AND($D1496=1,$E1496=1),VLOOKUP($C1496,Sheet2!$A:$J,5,0),IF($E1496=2,INDEX(Sheet2!I:I,MATCH($C1496,Sheet2!$A:$A,0)),H1495))</f>
        <v>7103</v>
      </c>
      <c r="I1496" s="36">
        <f>IF(AND($D1496=1,$E1496=1),VLOOKUP($C1496,Sheet2!$A:$J,6,0),IF($E1496=2,INDEX(Sheet2!J:J,MATCH($C1496,Sheet2!$A:$A,0)),I1495))</f>
        <v>7104</v>
      </c>
      <c r="K1496" s="37">
        <v>0</v>
      </c>
      <c r="L1496" s="37">
        <v>0</v>
      </c>
      <c r="M1496" s="37">
        <v>0</v>
      </c>
      <c r="N1496" s="37">
        <f>VLOOKUP(B1496,Sheet5!$D:$G,3,0)</f>
        <v>0</v>
      </c>
      <c r="O1496" s="37">
        <f>VLOOKUP(B1496,Sheet5!$D:$G,4,0)</f>
        <v>0</v>
      </c>
      <c r="P1496" s="37" t="s">
        <v>60</v>
      </c>
      <c r="Q1496" s="37">
        <f>IFERROR(VLOOKUP(R1496,Sheet2!V:X,3,FALSE),VLOOKUP(B1496,Sheet5!D:H,5,0))</f>
        <v>311100103</v>
      </c>
      <c r="R1496" s="37" t="str">
        <f>IF(E1496=2,INDEX(Sheet2!P:P,MATCH(C1496,Sheet2!A:A,0)),INDEX(Sheet2!AB:AB,MATCH(N1496,Sheet2!AA:AA,0)))</f>
        <v>疫苗人之力</v>
      </c>
      <c r="S1496" s="37" t="str">
        <f>IF($E1496=2,INDEX(Sheet2!Q:Q,MATCH($C1496,Sheet2!$A:$A,0)),IF(OR(N1496=3,N1496=8,N1496=13,,N1496=38),INDEX(Sheet2!$AC:$AC,MATCH($N1496,Sheet2!$AA:$AA,0))&amp;O1496,INDEX(Sheet2!$AC:$AC,MATCH($N1496,Sheet2!$AA:$AA,0))&amp;(O1496/10)&amp;"%"))</f>
        <v>回合开始时，己方身上每有1个减益或控制效果，疫苗人回复&lt;color=#e56000&gt;3%&lt;/color&gt;的生命。（每回合最多触发&lt;color=#e56000&gt;10&lt;/color&gt;次）</v>
      </c>
      <c r="T1496" s="36" t="str">
        <f>INDEX(Sheet6!G:G,MATCH(B1496,Sheet6!A:A,0))</f>
        <v>1210007,20</v>
      </c>
      <c r="U1496" s="36">
        <v>1120001</v>
      </c>
      <c r="V1496" s="36">
        <f>INDEX(Sheet6!H:H,MATCH(B1496,Sheet6!A:A,0))</f>
        <v>87000</v>
      </c>
      <c r="W1496" s="35">
        <v>0</v>
      </c>
      <c r="X1496" s="36" t="str">
        <f>VLOOKUP(B1496,Sheet4!A:N,14,FALSE)</f>
        <v>1210001,350|1210002,175|1210003,175</v>
      </c>
      <c r="Y1496" s="35">
        <v>1120001</v>
      </c>
      <c r="Z1496" s="35">
        <f t="shared" si="94"/>
        <v>870000</v>
      </c>
      <c r="AA1496" s="37" t="str">
        <f>IF($E1496=2,INDEX(Sheet2!Q:Q,MATCH($C1496,Sheet2!$A:$A,0)),IF(OR(N1496=3,N1496=8,N1496=13,,N1496=38),INDEX(Sheet2!$AC:$AC,MATCH($N1496,Sheet2!$AA:$AA,0))&amp;O1496,INDEX(Sheet2!$AC:$AC,MATCH($N1496,Sheet2!$AA:$AA,0))&amp;(O1496/10)&amp;"%"))</f>
        <v>回合开始时，己方身上每有1个减益或控制效果，疫苗人回复&lt;color=#e56000&gt;3%&lt;/color&gt;的生命。（每回合最多触发&lt;color=#e56000&gt;10&lt;/color&gt;次）</v>
      </c>
    </row>
    <row r="1497" spans="1:27" s="35" customFormat="1">
      <c r="A1497" s="35" t="s">
        <v>53</v>
      </c>
      <c r="B1497" s="35">
        <f t="shared" ref="B1497:B1524" si="95">C1497*100+D1497</f>
        <v>7108</v>
      </c>
      <c r="C1497" s="36">
        <v>71</v>
      </c>
      <c r="D1497" s="36">
        <v>8</v>
      </c>
      <c r="E1497" s="36">
        <f t="shared" si="93"/>
        <v>1</v>
      </c>
      <c r="F1497" s="36">
        <f>IF(AND($D1497=1,$E1497=1),VLOOKUP($C1497,Sheet2!$A:$J,3,0),IF($E1497=2,INDEX(Sheet2!G:G,MATCH($C1497,Sheet2!$A:$A,0)),F1496))</f>
        <v>7101</v>
      </c>
      <c r="G1497" s="36">
        <f>IF(AND($D1497=1,$E1497=1),VLOOKUP($C1497,Sheet2!$A:$J,4,0),IF($E1497=2,INDEX(Sheet2!H:H,MATCH($C1497,Sheet2!$A:$A,0)),G1496))</f>
        <v>7102</v>
      </c>
      <c r="H1497" s="36">
        <f>IF(AND($D1497=1,$E1497=1),VLOOKUP($C1497,Sheet2!$A:$J,5,0),IF($E1497=2,INDEX(Sheet2!I:I,MATCH($C1497,Sheet2!$A:$A,0)),H1496))</f>
        <v>7103</v>
      </c>
      <c r="I1497" s="36">
        <f>IF(AND($D1497=1,$E1497=1),VLOOKUP($C1497,Sheet2!$A:$J,6,0),IF($E1497=2,INDEX(Sheet2!J:J,MATCH($C1497,Sheet2!$A:$A,0)),I1496))</f>
        <v>7104</v>
      </c>
      <c r="K1497" s="37">
        <v>0</v>
      </c>
      <c r="L1497" s="37">
        <v>0</v>
      </c>
      <c r="M1497" s="37">
        <v>0</v>
      </c>
      <c r="N1497" s="37">
        <f>VLOOKUP(B1497,Sheet5!$D:$G,3,0)</f>
        <v>8</v>
      </c>
      <c r="O1497" s="37">
        <f>VLOOKUP(B1497,Sheet5!$D:$G,4,0)</f>
        <v>100</v>
      </c>
      <c r="P1497" s="35" t="s">
        <v>54</v>
      </c>
      <c r="Q1497" s="37">
        <f>IFERROR(VLOOKUP(R1497,Sheet2!V:X,3,FALSE),VLOOKUP(B1497,Sheet5!D:H,5,0))</f>
        <v>340020006</v>
      </c>
      <c r="R1497" s="37" t="str">
        <f>IF($E1497=2,INDEX(Sheet2!P:P,MATCH($C1497,Sheet2!$A:$A,0)),INDEX(Sheet2!$AB:$AB,MATCH($N1497,Sheet2!$AA:$AA,0)))</f>
        <v>攻击强化</v>
      </c>
      <c r="S1497" s="37" t="str">
        <f>IF($E1497=2,INDEX(Sheet2!Q:Q,MATCH($C1497,Sheet2!$A:$A,0)),IF(OR(N1497=3,N1497=8,N1497=13,,N1497=38),INDEX(Sheet2!$AC:$AC,MATCH($N1497,Sheet2!$AA:$AA,0))&amp;O1497,INDEX(Sheet2!$AC:$AC,MATCH($N1497,Sheet2!$AA:$AA,0))&amp;(O1497/10)&amp;"%"))</f>
        <v>觉醒后基础攻击力增加100</v>
      </c>
      <c r="T1497" s="36" t="str">
        <f>INDEX(Sheet6!G:G,MATCH(B1497,Sheet6!A:A,0))</f>
        <v>1210007,6|1430001,1</v>
      </c>
      <c r="U1497" s="35">
        <v>1120001</v>
      </c>
      <c r="V1497" s="36">
        <f>INDEX(Sheet6!H:H,MATCH(B1497,Sheet6!A:A,0))</f>
        <v>19500</v>
      </c>
      <c r="W1497" s="35">
        <v>0</v>
      </c>
      <c r="X1497" s="35" t="s">
        <v>1309</v>
      </c>
      <c r="Y1497" s="35">
        <v>1120001</v>
      </c>
      <c r="Z1497" s="35">
        <v>130000</v>
      </c>
      <c r="AA1497" s="37" t="str">
        <f>IF($E1497=2,INDEX(Sheet2!Q:Q,MATCH($C1497,Sheet2!$A:$A,0)),IF(OR(N1497=3,N1497=8,N1497=13,,N1497=38),INDEX(Sheet2!$AC:$AC,MATCH($N1497,Sheet2!$AA:$AA,0))&amp;O1497,INDEX(Sheet2!$AC:$AC,MATCH($N1497,Sheet2!$AA:$AA,0))&amp;(O1497/10)&amp;"%"))</f>
        <v>觉醒后基础攻击力增加100</v>
      </c>
    </row>
    <row r="1498" spans="1:27" s="35" customFormat="1">
      <c r="A1498" s="35" t="s">
        <v>53</v>
      </c>
      <c r="B1498" s="35">
        <f t="shared" si="95"/>
        <v>7109</v>
      </c>
      <c r="C1498" s="36">
        <v>71</v>
      </c>
      <c r="D1498" s="36">
        <v>9</v>
      </c>
      <c r="E1498" s="36">
        <f t="shared" si="93"/>
        <v>1</v>
      </c>
      <c r="F1498" s="36">
        <f>IF(AND($D1498=1,$E1498=1),VLOOKUP($C1498,Sheet2!$A:$J,3,0),IF($E1498=2,INDEX(Sheet2!G:G,MATCH($C1498,Sheet2!$A:$A,0)),F1497))</f>
        <v>7101</v>
      </c>
      <c r="G1498" s="36">
        <f>IF(AND($D1498=1,$E1498=1),VLOOKUP($C1498,Sheet2!$A:$J,4,0),IF($E1498=2,INDEX(Sheet2!H:H,MATCH($C1498,Sheet2!$A:$A,0)),G1497))</f>
        <v>7102</v>
      </c>
      <c r="H1498" s="36">
        <f>IF(AND($D1498=1,$E1498=1),VLOOKUP($C1498,Sheet2!$A:$J,5,0),IF($E1498=2,INDEX(Sheet2!I:I,MATCH($C1498,Sheet2!$A:$A,0)),H1497))</f>
        <v>7103</v>
      </c>
      <c r="I1498" s="36">
        <f>IF(AND($D1498=1,$E1498=1),VLOOKUP($C1498,Sheet2!$A:$J,6,0),IF($E1498=2,INDEX(Sheet2!J:J,MATCH($C1498,Sheet2!$A:$A,0)),I1497))</f>
        <v>7104</v>
      </c>
      <c r="K1498" s="37">
        <v>0</v>
      </c>
      <c r="L1498" s="37">
        <v>0</v>
      </c>
      <c r="M1498" s="37">
        <v>0</v>
      </c>
      <c r="N1498" s="37">
        <f>VLOOKUP(B1498,Sheet5!$D:$G,3,0)</f>
        <v>3</v>
      </c>
      <c r="O1498" s="37">
        <f>VLOOKUP(B1498,Sheet5!$D:$G,4,0)</f>
        <v>600</v>
      </c>
      <c r="P1498" s="35" t="s">
        <v>55</v>
      </c>
      <c r="Q1498" s="37">
        <f>IFERROR(VLOOKUP(R1498,Sheet2!V:X,3,FALSE),VLOOKUP(B1498,Sheet5!D:H,5,0))</f>
        <v>340020009</v>
      </c>
      <c r="R1498" s="37" t="str">
        <f>IF(E1498=2,INDEX(Sheet2!P:P,MATCH(C1498,Sheet2!A:A,0)),INDEX(Sheet2!AB:AB,MATCH(N1498,Sheet2!AA:AA,0)))</f>
        <v>生命强化</v>
      </c>
      <c r="S1498" s="37" t="str">
        <f>IF($E1498=2,INDEX(Sheet2!Q:Q,MATCH($C1498,Sheet2!$A:$A,0)),IF(OR(N1498=3,N1498=8,N1498=13,,N1498=38),INDEX(Sheet2!$AC:$AC,MATCH($N1498,Sheet2!$AA:$AA,0))&amp;O1498,INDEX(Sheet2!$AC:$AC,MATCH($N1498,Sheet2!$AA:$AA,0))&amp;(O1498/10)&amp;"%"))</f>
        <v>觉醒后基础生命上限增加600</v>
      </c>
      <c r="T1498" s="36" t="str">
        <f>INDEX(Sheet6!G:G,MATCH(B1498,Sheet6!A:A,0))</f>
        <v>1210007,9|1430001,2</v>
      </c>
      <c r="U1498" s="35">
        <v>1120001</v>
      </c>
      <c r="V1498" s="36">
        <f>INDEX(Sheet6!H:H,MATCH(B1498,Sheet6!A:A,0))</f>
        <v>22500</v>
      </c>
      <c r="W1498" s="35">
        <v>0</v>
      </c>
      <c r="X1498" s="35" t="s">
        <v>1310</v>
      </c>
      <c r="Y1498" s="35">
        <v>1120001</v>
      </c>
      <c r="Z1498" s="35">
        <v>150000</v>
      </c>
      <c r="AA1498" s="37" t="str">
        <f>IF($E1498=2,INDEX(Sheet2!Q:Q,MATCH($C1498,Sheet2!$A:$A,0)),IF(OR(N1498=3,N1498=8,N1498=13,,N1498=38),INDEX(Sheet2!$AC:$AC,MATCH($N1498,Sheet2!$AA:$AA,0))&amp;O1498,INDEX(Sheet2!$AC:$AC,MATCH($N1498,Sheet2!$AA:$AA,0))&amp;(O1498/10)&amp;"%"))</f>
        <v>觉醒后基础生命上限增加600</v>
      </c>
    </row>
    <row r="1499" spans="1:27" s="35" customFormat="1">
      <c r="A1499" s="35" t="s">
        <v>53</v>
      </c>
      <c r="B1499" s="35">
        <f t="shared" si="95"/>
        <v>7110</v>
      </c>
      <c r="C1499" s="36">
        <v>71</v>
      </c>
      <c r="D1499" s="36">
        <v>10</v>
      </c>
      <c r="E1499" s="36">
        <f t="shared" si="93"/>
        <v>1</v>
      </c>
      <c r="F1499" s="36">
        <f>IF(AND($D1499=1,$E1499=1),VLOOKUP($C1499,Sheet2!$A:$J,3,0),IF($E1499=2,INDEX(Sheet2!G:G,MATCH($C1499,Sheet2!$A:$A,0)),F1498))</f>
        <v>7101</v>
      </c>
      <c r="G1499" s="36">
        <f>IF(AND($D1499=1,$E1499=1),VLOOKUP($C1499,Sheet2!$A:$J,4,0),IF($E1499=2,INDEX(Sheet2!H:H,MATCH($C1499,Sheet2!$A:$A,0)),G1498))</f>
        <v>7102</v>
      </c>
      <c r="H1499" s="36">
        <f>IF(AND($D1499=1,$E1499=1),VLOOKUP($C1499,Sheet2!$A:$J,5,0),IF($E1499=2,INDEX(Sheet2!I:I,MATCH($C1499,Sheet2!$A:$A,0)),H1498))</f>
        <v>7103</v>
      </c>
      <c r="I1499" s="36">
        <f>IF(AND($D1499=1,$E1499=1),VLOOKUP($C1499,Sheet2!$A:$J,6,0),IF($E1499=2,INDEX(Sheet2!J:J,MATCH($C1499,Sheet2!$A:$A,0)),I1498))</f>
        <v>7104</v>
      </c>
      <c r="K1499" s="37">
        <v>0</v>
      </c>
      <c r="L1499" s="37">
        <v>0</v>
      </c>
      <c r="M1499" s="37">
        <v>0</v>
      </c>
      <c r="N1499" s="37">
        <f>VLOOKUP(B1499,Sheet5!$D:$G,3,0)</f>
        <v>8</v>
      </c>
      <c r="O1499" s="37">
        <f>VLOOKUP(B1499,Sheet5!$D:$G,4,0)</f>
        <v>100</v>
      </c>
      <c r="P1499" s="35" t="s">
        <v>56</v>
      </c>
      <c r="Q1499" s="37">
        <f>IFERROR(VLOOKUP(R1499,Sheet2!V:X,3,FALSE),VLOOKUP(B1499,Sheet5!D:H,5,0))</f>
        <v>340020006</v>
      </c>
      <c r="R1499" s="37" t="str">
        <f>IF(E1499=2,INDEX(Sheet2!P:P,MATCH(C1499,Sheet2!A:A,0)),INDEX(Sheet2!AB:AB,MATCH(N1499,Sheet2!AA:AA,0)))</f>
        <v>攻击强化</v>
      </c>
      <c r="S1499" s="37" t="str">
        <f>IF($E1499=2,INDEX(Sheet2!Q:Q,MATCH($C1499,Sheet2!$A:$A,0)),IF(OR(N1499=3,N1499=8,N1499=13,,N1499=38),INDEX(Sheet2!$AC:$AC,MATCH($N1499,Sheet2!$AA:$AA,0))&amp;O1499,INDEX(Sheet2!$AC:$AC,MATCH($N1499,Sheet2!$AA:$AA,0))&amp;(O1499/10)&amp;"%"))</f>
        <v>觉醒后基础攻击力增加100</v>
      </c>
      <c r="T1499" s="36" t="str">
        <f>INDEX(Sheet6!G:G,MATCH(B1499,Sheet6!A:A,0))</f>
        <v>1210007,12|1430001,3</v>
      </c>
      <c r="U1499" s="35">
        <v>1120001</v>
      </c>
      <c r="V1499" s="36">
        <f>INDEX(Sheet6!H:H,MATCH(B1499,Sheet6!A:A,0))</f>
        <v>33750</v>
      </c>
      <c r="W1499" s="35">
        <v>0</v>
      </c>
      <c r="X1499" s="35" t="s">
        <v>1311</v>
      </c>
      <c r="Y1499" s="35">
        <v>1120001</v>
      </c>
      <c r="Z1499" s="35">
        <v>225000</v>
      </c>
      <c r="AA1499" s="37" t="str">
        <f>IF($E1499=2,INDEX(Sheet2!Q:Q,MATCH($C1499,Sheet2!$A:$A,0)),IF(OR(N1499=3,N1499=8,N1499=13,,N1499=38),INDEX(Sheet2!$AC:$AC,MATCH($N1499,Sheet2!$AA:$AA,0))&amp;O1499,INDEX(Sheet2!$AC:$AC,MATCH($N1499,Sheet2!$AA:$AA,0))&amp;(O1499/10)&amp;"%"))</f>
        <v>觉醒后基础攻击力增加100</v>
      </c>
    </row>
    <row r="1500" spans="1:27" s="35" customFormat="1">
      <c r="A1500" s="35" t="s">
        <v>53</v>
      </c>
      <c r="B1500" s="35">
        <f t="shared" si="95"/>
        <v>7111</v>
      </c>
      <c r="C1500" s="36">
        <v>71</v>
      </c>
      <c r="D1500" s="36">
        <v>11</v>
      </c>
      <c r="E1500" s="36">
        <f t="shared" si="93"/>
        <v>1</v>
      </c>
      <c r="F1500" s="36">
        <f>IF(AND($D1500=1,$E1500=1),VLOOKUP($C1500,Sheet2!$A:$J,3,0),IF($E1500=2,INDEX(Sheet2!G:G,MATCH($C1500,Sheet2!$A:$A,0)),F1499))</f>
        <v>7101</v>
      </c>
      <c r="G1500" s="36">
        <f>IF(AND($D1500=1,$E1500=1),VLOOKUP($C1500,Sheet2!$A:$J,4,0),IF($E1500=2,INDEX(Sheet2!H:H,MATCH($C1500,Sheet2!$A:$A,0)),G1499))</f>
        <v>7102</v>
      </c>
      <c r="H1500" s="36">
        <f>IF(AND($D1500=1,$E1500=1),VLOOKUP($C1500,Sheet2!$A:$J,5,0),IF($E1500=2,INDEX(Sheet2!I:I,MATCH($C1500,Sheet2!$A:$A,0)),H1499))</f>
        <v>7103</v>
      </c>
      <c r="I1500" s="36">
        <f>IF(AND($D1500=1,$E1500=1),VLOOKUP($C1500,Sheet2!$A:$J,6,0),IF($E1500=2,INDEX(Sheet2!J:J,MATCH($C1500,Sheet2!$A:$A,0)),I1499))</f>
        <v>7104</v>
      </c>
      <c r="K1500" s="37">
        <v>0</v>
      </c>
      <c r="L1500" s="37">
        <v>0</v>
      </c>
      <c r="M1500" s="37">
        <v>0</v>
      </c>
      <c r="N1500" s="37">
        <f>VLOOKUP(B1500,Sheet5!$D:$G,3,0)</f>
        <v>13</v>
      </c>
      <c r="O1500" s="37">
        <f>VLOOKUP(B1500,Sheet5!$D:$G,4,0)</f>
        <v>130</v>
      </c>
      <c r="P1500" s="35" t="s">
        <v>57</v>
      </c>
      <c r="Q1500" s="37">
        <f>IFERROR(VLOOKUP(R1500,Sheet2!V:X,3,FALSE),VLOOKUP(B1500,Sheet5!D:H,5,0))</f>
        <v>340020004</v>
      </c>
      <c r="R1500" s="37" t="str">
        <f>IF(E1500=2,INDEX(Sheet2!P:P,MATCH(C1500,Sheet2!A:A,0)),INDEX(Sheet2!AB:AB,MATCH(N1500,Sheet2!AA:AA,0)))</f>
        <v>防御强化</v>
      </c>
      <c r="S1500" s="37" t="str">
        <f>IF($E1500=2,INDEX(Sheet2!Q:Q,MATCH($C1500,Sheet2!$A:$A,0)),IF(OR(N1500=3,N1500=8,N1500=13,,N1500=38),INDEX(Sheet2!$AC:$AC,MATCH($N1500,Sheet2!$AA:$AA,0))&amp;O1500,INDEX(Sheet2!$AC:$AC,MATCH($N1500,Sheet2!$AA:$AA,0))&amp;(O1500/10)&amp;"%"))</f>
        <v>觉醒后基础防御力增加130</v>
      </c>
      <c r="T1500" s="36" t="str">
        <f>INDEX(Sheet6!G:G,MATCH(B1500,Sheet6!A:A,0))</f>
        <v>1210007,15|1430001,4</v>
      </c>
      <c r="U1500" s="35">
        <v>1120001</v>
      </c>
      <c r="V1500" s="36">
        <f>INDEX(Sheet6!H:H,MATCH(B1500,Sheet6!A:A,0))</f>
        <v>50550</v>
      </c>
      <c r="W1500" s="35">
        <v>0</v>
      </c>
      <c r="X1500" s="35" t="s">
        <v>1312</v>
      </c>
      <c r="Y1500" s="35">
        <v>1120001</v>
      </c>
      <c r="Z1500" s="35">
        <v>337000</v>
      </c>
      <c r="AA1500" s="37" t="str">
        <f>IF($E1500=2,INDEX(Sheet2!Q:Q,MATCH($C1500,Sheet2!$A:$A,0)),IF(OR(N1500=3,N1500=8,N1500=13,,N1500=38),INDEX(Sheet2!$AC:$AC,MATCH($N1500,Sheet2!$AA:$AA,0))&amp;O1500,INDEX(Sheet2!$AC:$AC,MATCH($N1500,Sheet2!$AA:$AA,0))&amp;(O1500/10)&amp;"%"))</f>
        <v>觉醒后基础防御力增加130</v>
      </c>
    </row>
    <row r="1501" spans="1:27" s="35" customFormat="1">
      <c r="A1501" s="35" t="s">
        <v>53</v>
      </c>
      <c r="B1501" s="35">
        <f t="shared" si="95"/>
        <v>7112</v>
      </c>
      <c r="C1501" s="36">
        <v>71</v>
      </c>
      <c r="D1501" s="36">
        <v>12</v>
      </c>
      <c r="E1501" s="36">
        <f t="shared" si="93"/>
        <v>1</v>
      </c>
      <c r="F1501" s="36">
        <f>IF(AND($D1501=1,$E1501=1),VLOOKUP($C1501,Sheet2!$A:$J,3,0),IF($E1501=2,INDEX(Sheet2!G:G,MATCH($C1501,Sheet2!$A:$A,0)),F1500))</f>
        <v>7101</v>
      </c>
      <c r="G1501" s="36">
        <f>IF(AND($D1501=1,$E1501=1),VLOOKUP($C1501,Sheet2!$A:$J,4,0),IF($E1501=2,INDEX(Sheet2!H:H,MATCH($C1501,Sheet2!$A:$A,0)),G1500))</f>
        <v>7102</v>
      </c>
      <c r="H1501" s="36">
        <f>IF(AND($D1501=1,$E1501=1),VLOOKUP($C1501,Sheet2!$A:$J,5,0),IF($E1501=2,INDEX(Sheet2!I:I,MATCH($C1501,Sheet2!$A:$A,0)),H1500))</f>
        <v>7103</v>
      </c>
      <c r="I1501" s="36">
        <f>IF(AND($D1501=1,$E1501=1),VLOOKUP($C1501,Sheet2!$A:$J,6,0),IF($E1501=2,INDEX(Sheet2!J:J,MATCH($C1501,Sheet2!$A:$A,0)),I1500))</f>
        <v>7104</v>
      </c>
      <c r="K1501" s="37">
        <v>0</v>
      </c>
      <c r="L1501" s="37">
        <v>0</v>
      </c>
      <c r="M1501" s="37">
        <v>0</v>
      </c>
      <c r="N1501" s="37">
        <f>VLOOKUP(B1501,Sheet5!$D:$G,3,0)</f>
        <v>3</v>
      </c>
      <c r="O1501" s="37">
        <f>VLOOKUP(B1501,Sheet5!$D:$G,4,0)</f>
        <v>1200</v>
      </c>
      <c r="P1501" s="35" t="s">
        <v>58</v>
      </c>
      <c r="Q1501" s="37">
        <f>IFERROR(VLOOKUP(R1501,Sheet2!V:X,3,FALSE),VLOOKUP(B1501,Sheet5!D:H,5,0))</f>
        <v>340020010</v>
      </c>
      <c r="R1501" s="37" t="str">
        <f>IF(E1501=2,INDEX(Sheet2!P:P,MATCH(C1501,Sheet2!A:A,0)),INDEX(Sheet2!AB:AB,MATCH(N1501,Sheet2!AA:AA,0)))</f>
        <v>生命强化</v>
      </c>
      <c r="S1501" s="37" t="str">
        <f>IF($E1501=2,INDEX(Sheet2!Q:Q,MATCH($C1501,Sheet2!$A:$A,0)),IF(OR(N1501=3,N1501=8,N1501=13,,N1501=38),INDEX(Sheet2!$AC:$AC,MATCH($N1501,Sheet2!$AA:$AA,0))&amp;O1501,INDEX(Sheet2!$AC:$AC,MATCH($N1501,Sheet2!$AA:$AA,0))&amp;(O1501/10)&amp;"%"))</f>
        <v>觉醒后基础生命上限增加1200</v>
      </c>
      <c r="T1501" s="36" t="str">
        <f>INDEX(Sheet6!G:G,MATCH(B1501,Sheet6!A:A,0))</f>
        <v>1210007,18|1430001,5</v>
      </c>
      <c r="U1501" s="35">
        <v>1120001</v>
      </c>
      <c r="V1501" s="36">
        <f>INDEX(Sheet6!H:H,MATCH(B1501,Sheet6!A:A,0))</f>
        <v>70650</v>
      </c>
      <c r="W1501" s="35">
        <v>0</v>
      </c>
      <c r="X1501" s="35" t="s">
        <v>1313</v>
      </c>
      <c r="Y1501" s="35">
        <v>1120001</v>
      </c>
      <c r="Z1501" s="35">
        <v>471000</v>
      </c>
      <c r="AA1501" s="37" t="str">
        <f>IF($E1501=2,INDEX(Sheet2!Q:Q,MATCH($C1501,Sheet2!$A:$A,0)),IF(OR(N1501=3,N1501=8,N1501=13,,N1501=38),INDEX(Sheet2!$AC:$AC,MATCH($N1501,Sheet2!$AA:$AA,0))&amp;O1501,INDEX(Sheet2!$AC:$AC,MATCH($N1501,Sheet2!$AA:$AA,0))&amp;(O1501/10)&amp;"%"))</f>
        <v>觉醒后基础生命上限增加1200</v>
      </c>
    </row>
    <row r="1502" spans="1:27" s="35" customFormat="1">
      <c r="A1502" s="35" t="s">
        <v>53</v>
      </c>
      <c r="B1502" s="35">
        <f t="shared" si="95"/>
        <v>7113</v>
      </c>
      <c r="C1502" s="36">
        <v>71</v>
      </c>
      <c r="D1502" s="36">
        <v>13</v>
      </c>
      <c r="E1502" s="36">
        <f t="shared" si="93"/>
        <v>1</v>
      </c>
      <c r="F1502" s="36">
        <f>IF(AND($D1502=1,$E1502=1),VLOOKUP($C1502,Sheet2!$A:$J,3,0),IF($E1502=2,INDEX(Sheet2!G:G,MATCH($C1502,Sheet2!$A:$A,0)),F1501))</f>
        <v>7101</v>
      </c>
      <c r="G1502" s="36">
        <f>IF(AND($D1502=1,$E1502=1),VLOOKUP($C1502,Sheet2!$A:$J,4,0),IF($E1502=2,INDEX(Sheet2!H:H,MATCH($C1502,Sheet2!$A:$A,0)),G1501))</f>
        <v>7102</v>
      </c>
      <c r="H1502" s="36">
        <f>IF(AND($D1502=1,$E1502=1),VLOOKUP($C1502,Sheet2!$A:$J,5,0),IF($E1502=2,INDEX(Sheet2!I:I,MATCH($C1502,Sheet2!$A:$A,0)),H1501))</f>
        <v>7103</v>
      </c>
      <c r="I1502" s="36">
        <f>IF(AND($D1502=1,$E1502=1),VLOOKUP($C1502,Sheet2!$A:$J,6,0),IF($E1502=2,INDEX(Sheet2!J:J,MATCH($C1502,Sheet2!$A:$A,0)),I1501))</f>
        <v>7104</v>
      </c>
      <c r="K1502" s="37">
        <v>0</v>
      </c>
      <c r="L1502" s="37">
        <v>0</v>
      </c>
      <c r="M1502" s="37">
        <v>0</v>
      </c>
      <c r="N1502" s="37">
        <f>VLOOKUP(B1502,Sheet5!$D:$G,3,0)</f>
        <v>8</v>
      </c>
      <c r="O1502" s="37">
        <f>VLOOKUP(B1502,Sheet5!$D:$G,4,0)</f>
        <v>200</v>
      </c>
      <c r="P1502" s="35" t="s">
        <v>59</v>
      </c>
      <c r="Q1502" s="37">
        <f>IFERROR(VLOOKUP(R1502,Sheet2!V:X,3,FALSE),VLOOKUP(B1502,Sheet5!D:H,5,0))</f>
        <v>340020007</v>
      </c>
      <c r="R1502" s="37" t="str">
        <f>IF(E1502=2,INDEX(Sheet2!P:P,MATCH(C1502,Sheet2!A:A,0)),INDEX(Sheet2!AB:AB,MATCH(N1502,Sheet2!AA:AA,0)))</f>
        <v>攻击强化</v>
      </c>
      <c r="S1502" s="37" t="str">
        <f>IF($E1502=2,INDEX(Sheet2!Q:Q,MATCH($C1502,Sheet2!$A:$A,0)),IF(OR(N1502=3,N1502=8,N1502=13,,N1502=38),INDEX(Sheet2!$AC:$AC,MATCH($N1502,Sheet2!$AA:$AA,0))&amp;O1502,INDEX(Sheet2!$AC:$AC,MATCH($N1502,Sheet2!$AA:$AA,0))&amp;(O1502/10)&amp;"%"))</f>
        <v>觉醒后基础攻击力增加200</v>
      </c>
      <c r="T1502" s="36" t="str">
        <f>INDEX(Sheet6!G:G,MATCH(B1502,Sheet6!A:A,0))</f>
        <v>1210007,24|1430001,6</v>
      </c>
      <c r="U1502" s="35">
        <v>1120001</v>
      </c>
      <c r="V1502" s="36">
        <f>INDEX(Sheet6!H:H,MATCH(B1502,Sheet6!A:A,0))</f>
        <v>96750</v>
      </c>
      <c r="W1502" s="35">
        <v>0</v>
      </c>
      <c r="X1502" s="35" t="s">
        <v>1314</v>
      </c>
      <c r="Y1502" s="35">
        <v>1120001</v>
      </c>
      <c r="Z1502" s="35">
        <v>645000</v>
      </c>
      <c r="AA1502" s="37" t="str">
        <f>IF($E1502=2,INDEX(Sheet2!Q:Q,MATCH($C1502,Sheet2!$A:$A,0)),IF(OR(N1502=3,N1502=8,N1502=13,,N1502=38),INDEX(Sheet2!$AC:$AC,MATCH($N1502,Sheet2!$AA:$AA,0))&amp;O1502,INDEX(Sheet2!$AC:$AC,MATCH($N1502,Sheet2!$AA:$AA,0))&amp;(O1502/10)&amp;"%"))</f>
        <v>觉醒后基础攻击力增加200</v>
      </c>
    </row>
    <row r="1503" spans="1:27" s="35" customFormat="1">
      <c r="A1503" s="35" t="s">
        <v>53</v>
      </c>
      <c r="B1503" s="35">
        <f t="shared" si="95"/>
        <v>7114</v>
      </c>
      <c r="C1503" s="36">
        <v>71</v>
      </c>
      <c r="D1503" s="36">
        <v>14</v>
      </c>
      <c r="E1503" s="36">
        <f t="shared" si="93"/>
        <v>2</v>
      </c>
      <c r="F1503" s="36">
        <f>IF(AND($D1503=1,$E1503=1),VLOOKUP($C1503,Sheet2!$A:$J,3,0),IF($E1503=2,INDEX(Sheet2!G:G,MATCH($C1503,Sheet2!$A:$A,0)+1),F1502))</f>
        <v>7101</v>
      </c>
      <c r="G1503" s="36">
        <f>IF(AND($D1503=1,$E1503=1),VLOOKUP($C1503,Sheet2!$A:$J,4,0),IF($E1503=2,INDEX(Sheet2!H:H,MATCH($C1503,Sheet2!$A:$A,0)+1),G1502))</f>
        <v>7102</v>
      </c>
      <c r="H1503" s="36">
        <f>IF(AND($D1503=1,$E1503=1),VLOOKUP($C1503,Sheet2!$A:$J,5,0),IF($E1503=2,INDEX(Sheet2!I:I,MATCH($C1503,Sheet2!$A:$A,0)+1),H1502))</f>
        <v>7105</v>
      </c>
      <c r="I1503" s="36">
        <f>IF(AND($D1503=1,$E1503=1),VLOOKUP($C1503,Sheet2!$A:$J,6,0),IF($E1503=2,INDEX(Sheet2!J:J,MATCH($C1503,Sheet2!$A:$A,0)+1),I1502))</f>
        <v>7104</v>
      </c>
      <c r="K1503" s="37">
        <v>0</v>
      </c>
      <c r="L1503" s="37">
        <v>0</v>
      </c>
      <c r="M1503" s="37">
        <v>0</v>
      </c>
      <c r="N1503" s="37">
        <f>VLOOKUP(B1503,Sheet5!$D:$G,3,0)</f>
        <v>0</v>
      </c>
      <c r="O1503" s="37">
        <f>VLOOKUP(B1503,Sheet5!$D:$G,4,0)</f>
        <v>0</v>
      </c>
      <c r="P1503" s="35" t="s">
        <v>60</v>
      </c>
      <c r="Q1503" s="37">
        <f>IFERROR(VLOOKUP(R1503,Sheet2!V:X,3,FALSE),VLOOKUP(B1503,Sheet5!D:H,5,0))</f>
        <v>311100102</v>
      </c>
      <c r="R1503" s="37" t="str">
        <f>IF(E1503=2,INDEX(Sheet2!P:P,MATCH(C1503,Sheet2!A:A,0)+1),INDEX(Sheet2!AB:AB,MATCH(N1503,Sheet2!AA:AA,0)))</f>
        <v>能量魔弹</v>
      </c>
      <c r="S1503" s="37" t="s">
        <v>2474</v>
      </c>
      <c r="T1503" s="36" t="str">
        <f>INDEX(Sheet6!G:G,MATCH(B1503,Sheet6!A:A,0))</f>
        <v>1431071,1</v>
      </c>
      <c r="U1503" s="35">
        <v>1120001</v>
      </c>
      <c r="V1503" s="36">
        <f>INDEX(Sheet6!H:H,MATCH(B1503,Sheet6!A:A,0))</f>
        <v>130500</v>
      </c>
      <c r="W1503" s="35">
        <v>0</v>
      </c>
      <c r="X1503" s="35" t="s">
        <v>1315</v>
      </c>
      <c r="Y1503" s="35">
        <v>1120001</v>
      </c>
      <c r="Z1503" s="35">
        <v>870000</v>
      </c>
      <c r="AA1503" s="37" t="str">
        <f>IF($E1503=2,INDEX(Sheet2!Q:Q,MATCH($C1503,Sheet2!$A:$A,0)+1),IF(OR(N1503=3,N1503=8,N1503=13,,N1503=38),INDEX(Sheet2!$AC:$AC,MATCH($N1503,Sheet2!$AA:$AA,0))&amp;O1503,INDEX(Sheet2!$AC:$AC,MATCH($N1503,Sheet2!$AA:$AA,0))&amp;(O1503/10)&amp;"%"))</f>
        <v>对敌方群体造成攻击力&lt;color=#e56000&gt;155%&lt;/color&gt;的伤害。</v>
      </c>
    </row>
    <row r="1504" spans="1:27" s="35" customFormat="1">
      <c r="A1504" s="35" t="s">
        <v>53</v>
      </c>
      <c r="B1504" s="35">
        <f t="shared" si="95"/>
        <v>7115</v>
      </c>
      <c r="C1504" s="36">
        <v>71</v>
      </c>
      <c r="D1504" s="36">
        <v>15</v>
      </c>
      <c r="E1504" s="36">
        <f t="shared" si="93"/>
        <v>1</v>
      </c>
      <c r="F1504" s="36">
        <f>IF(AND($D1504=1,$E1504=1),VLOOKUP($C1504,Sheet2!$A:$J,3,0),IF($E1504=2,INDEX(Sheet2!G:G,MATCH($C1504,Sheet2!$A:$A,0)+1),F1503))</f>
        <v>7101</v>
      </c>
      <c r="G1504" s="36">
        <f>IF(AND($D1504=1,$E1504=1),VLOOKUP($C1504,Sheet2!$A:$J,4,0),IF($E1504=2,INDEX(Sheet2!H:H,MATCH($C1504,Sheet2!$A:$A,0)+1),G1503))</f>
        <v>7102</v>
      </c>
      <c r="H1504" s="36">
        <f>IF(AND($D1504=1,$E1504=1),VLOOKUP($C1504,Sheet2!$A:$J,5,0),IF($E1504=2,INDEX(Sheet2!I:I,MATCH($C1504,Sheet2!$A:$A,0)+1),H1503))</f>
        <v>7105</v>
      </c>
      <c r="I1504" s="36">
        <f>IF(AND($D1504=1,$E1504=1),VLOOKUP($C1504,Sheet2!$A:$J,6,0),IF($E1504=2,INDEX(Sheet2!J:J,MATCH($C1504,Sheet2!$A:$A,0)+1),I1503))</f>
        <v>7104</v>
      </c>
      <c r="K1504" s="37">
        <v>0</v>
      </c>
      <c r="L1504" s="37">
        <v>0</v>
      </c>
      <c r="M1504" s="37">
        <v>0</v>
      </c>
      <c r="N1504" s="37">
        <f>VLOOKUP(B1504,Sheet5!$D:$G,3,0)</f>
        <v>8</v>
      </c>
      <c r="O1504" s="37">
        <f>VLOOKUP(B1504,Sheet5!$D:$G,4,0)</f>
        <v>100</v>
      </c>
      <c r="P1504" s="35" t="s">
        <v>54</v>
      </c>
      <c r="Q1504" s="37">
        <f>IFERROR(VLOOKUP(R1504,Sheet2!V:X,3,FALSE),VLOOKUP(B1504,Sheet5!D:H,5,0))</f>
        <v>340020006</v>
      </c>
      <c r="R1504" s="37" t="str">
        <f>IF($E1504=2,INDEX(Sheet2!P:P,MATCH($C1504,Sheet2!$A:$A,0)),INDEX(Sheet2!$AB:$AB,MATCH($N1504,Sheet2!$AA:$AA,0)))</f>
        <v>攻击强化</v>
      </c>
      <c r="S1504" s="37" t="str">
        <f>IF($E1504=2,INDEX(Sheet2!Q:Q,MATCH($C1504,Sheet2!$A:$A,0)),IF(OR(N1504=3,N1504=8,N1504=13,,N1504=38),INDEX(Sheet2!$AC:$AC,MATCH($N1504,Sheet2!$AA:$AA,0))&amp;O1504,INDEX(Sheet2!$AC:$AC,MATCH($N1504,Sheet2!$AA:$AA,0))&amp;(O1504/10)&amp;"%"))</f>
        <v>觉醒后基础攻击力增加100</v>
      </c>
      <c r="T1504" s="36" t="str">
        <f>INDEX(Sheet6!G:G,MATCH(B1504,Sheet6!A:A,0))</f>
        <v>1210007,8|1430001,3</v>
      </c>
      <c r="U1504" s="35">
        <v>1120001</v>
      </c>
      <c r="V1504" s="36">
        <f>INDEX(Sheet6!H:H,MATCH(B1504,Sheet6!A:A,0))</f>
        <v>26000</v>
      </c>
      <c r="W1504" s="35">
        <v>0</v>
      </c>
      <c r="X1504" s="35" t="s">
        <v>1309</v>
      </c>
      <c r="Y1504" s="35">
        <v>1120001</v>
      </c>
      <c r="Z1504" s="35">
        <v>130000</v>
      </c>
      <c r="AA1504" s="37" t="str">
        <f>IF($E1504=2,INDEX(Sheet2!Q:Q,MATCH($C1504,Sheet2!$A:$A,0)),IF(OR(N1504=3,N1504=8,N1504=13,,N1504=38),INDEX(Sheet2!$AC:$AC,MATCH($N1504,Sheet2!$AA:$AA,0))&amp;O1504,INDEX(Sheet2!$AC:$AC,MATCH($N1504,Sheet2!$AA:$AA,0))&amp;(O1504/10)&amp;"%"))</f>
        <v>觉醒后基础攻击力增加100</v>
      </c>
    </row>
    <row r="1505" spans="1:27" s="35" customFormat="1">
      <c r="A1505" s="35" t="s">
        <v>53</v>
      </c>
      <c r="B1505" s="35">
        <f t="shared" si="95"/>
        <v>7116</v>
      </c>
      <c r="C1505" s="36">
        <v>71</v>
      </c>
      <c r="D1505" s="36">
        <v>16</v>
      </c>
      <c r="E1505" s="36">
        <f t="shared" si="93"/>
        <v>1</v>
      </c>
      <c r="F1505" s="36">
        <f>IF(AND($D1505=1,$E1505=1),VLOOKUP($C1505,Sheet2!$A:$J,3,0),IF($E1505=2,INDEX(Sheet2!G:G,MATCH($C1505,Sheet2!$A:$A,0)+1),F1504))</f>
        <v>7101</v>
      </c>
      <c r="G1505" s="36">
        <f>IF(AND($D1505=1,$E1505=1),VLOOKUP($C1505,Sheet2!$A:$J,4,0),IF($E1505=2,INDEX(Sheet2!H:H,MATCH($C1505,Sheet2!$A:$A,0)+1),G1504))</f>
        <v>7102</v>
      </c>
      <c r="H1505" s="36">
        <f>IF(AND($D1505=1,$E1505=1),VLOOKUP($C1505,Sheet2!$A:$J,5,0),IF($E1505=2,INDEX(Sheet2!I:I,MATCH($C1505,Sheet2!$A:$A,0)+1),H1504))</f>
        <v>7105</v>
      </c>
      <c r="I1505" s="36">
        <f>IF(AND($D1505=1,$E1505=1),VLOOKUP($C1505,Sheet2!$A:$J,6,0),IF($E1505=2,INDEX(Sheet2!J:J,MATCH($C1505,Sheet2!$A:$A,0)+1),I1504))</f>
        <v>7104</v>
      </c>
      <c r="K1505" s="37">
        <v>0</v>
      </c>
      <c r="L1505" s="37">
        <v>0</v>
      </c>
      <c r="M1505" s="37">
        <v>0</v>
      </c>
      <c r="N1505" s="37">
        <f>VLOOKUP(B1505,Sheet5!$D:$G,3,0)</f>
        <v>3</v>
      </c>
      <c r="O1505" s="37">
        <f>VLOOKUP(B1505,Sheet5!$D:$G,4,0)</f>
        <v>600</v>
      </c>
      <c r="P1505" s="35" t="s">
        <v>55</v>
      </c>
      <c r="Q1505" s="37">
        <f>IFERROR(VLOOKUP(R1505,Sheet2!V:X,3,FALSE),VLOOKUP(B1505,Sheet5!D:H,5,0))</f>
        <v>340020009</v>
      </c>
      <c r="R1505" s="37" t="str">
        <f>IF(E1505=2,INDEX(Sheet2!P:P,MATCH(C1505,Sheet2!A:A,0)),INDEX(Sheet2!AB:AB,MATCH(N1505,Sheet2!AA:AA,0)))</f>
        <v>生命强化</v>
      </c>
      <c r="S1505" s="37" t="str">
        <f>IF($E1505=2,INDEX(Sheet2!Q:Q,MATCH($C1505,Sheet2!$A:$A,0)),IF(OR(N1505=3,N1505=8,N1505=13,,N1505=38),INDEX(Sheet2!$AC:$AC,MATCH($N1505,Sheet2!$AA:$AA,0))&amp;O1505,INDEX(Sheet2!$AC:$AC,MATCH($N1505,Sheet2!$AA:$AA,0))&amp;(O1505/10)&amp;"%"))</f>
        <v>觉醒后基础生命上限增加600</v>
      </c>
      <c r="T1505" s="36" t="str">
        <f>INDEX(Sheet6!G:G,MATCH(B1505,Sheet6!A:A,0))</f>
        <v>1210007,12|1430001,6</v>
      </c>
      <c r="U1505" s="35">
        <v>1120001</v>
      </c>
      <c r="V1505" s="36">
        <f>INDEX(Sheet6!H:H,MATCH(B1505,Sheet6!A:A,0))</f>
        <v>30000</v>
      </c>
      <c r="W1505" s="35">
        <v>0</v>
      </c>
      <c r="X1505" s="35" t="s">
        <v>1310</v>
      </c>
      <c r="Y1505" s="35">
        <v>1120001</v>
      </c>
      <c r="Z1505" s="35">
        <v>150000</v>
      </c>
      <c r="AA1505" s="37" t="str">
        <f>IF($E1505=2,INDEX(Sheet2!Q:Q,MATCH($C1505,Sheet2!$A:$A,0)),IF(OR(N1505=3,N1505=8,N1505=13,,N1505=38),INDEX(Sheet2!$AC:$AC,MATCH($N1505,Sheet2!$AA:$AA,0))&amp;O1505,INDEX(Sheet2!$AC:$AC,MATCH($N1505,Sheet2!$AA:$AA,0))&amp;(O1505/10)&amp;"%"))</f>
        <v>觉醒后基础生命上限增加600</v>
      </c>
    </row>
    <row r="1506" spans="1:27" s="35" customFormat="1">
      <c r="A1506" s="35" t="s">
        <v>53</v>
      </c>
      <c r="B1506" s="35">
        <f t="shared" si="95"/>
        <v>7117</v>
      </c>
      <c r="C1506" s="36">
        <v>71</v>
      </c>
      <c r="D1506" s="36">
        <v>17</v>
      </c>
      <c r="E1506" s="36">
        <f t="shared" si="93"/>
        <v>1</v>
      </c>
      <c r="F1506" s="36">
        <f>IF(AND($D1506=1,$E1506=1),VLOOKUP($C1506,Sheet2!$A:$J,3,0),IF($E1506=2,INDEX(Sheet2!G:G,MATCH($C1506,Sheet2!$A:$A,0)+1),F1505))</f>
        <v>7101</v>
      </c>
      <c r="G1506" s="36">
        <f>IF(AND($D1506=1,$E1506=1),VLOOKUP($C1506,Sheet2!$A:$J,4,0),IF($E1506=2,INDEX(Sheet2!H:H,MATCH($C1506,Sheet2!$A:$A,0)+1),G1505))</f>
        <v>7102</v>
      </c>
      <c r="H1506" s="36">
        <f>IF(AND($D1506=1,$E1506=1),VLOOKUP($C1506,Sheet2!$A:$J,5,0),IF($E1506=2,INDEX(Sheet2!I:I,MATCH($C1506,Sheet2!$A:$A,0)+1),H1505))</f>
        <v>7105</v>
      </c>
      <c r="I1506" s="36">
        <f>IF(AND($D1506=1,$E1506=1),VLOOKUP($C1506,Sheet2!$A:$J,6,0),IF($E1506=2,INDEX(Sheet2!J:J,MATCH($C1506,Sheet2!$A:$A,0)+1),I1505))</f>
        <v>7104</v>
      </c>
      <c r="K1506" s="37">
        <v>0</v>
      </c>
      <c r="L1506" s="37">
        <v>0</v>
      </c>
      <c r="M1506" s="37">
        <v>0</v>
      </c>
      <c r="N1506" s="37">
        <f>VLOOKUP(B1506,Sheet5!$D:$G,3,0)</f>
        <v>13</v>
      </c>
      <c r="O1506" s="37">
        <f>VLOOKUP(B1506,Sheet5!$D:$G,4,0)</f>
        <v>65</v>
      </c>
      <c r="P1506" s="35" t="s">
        <v>56</v>
      </c>
      <c r="Q1506" s="37">
        <f>IFERROR(VLOOKUP(R1506,Sheet2!V:X,3,FALSE),VLOOKUP(B1506,Sheet5!D:H,5,0))</f>
        <v>340020005</v>
      </c>
      <c r="R1506" s="37" t="str">
        <f>IF(E1506=2,INDEX(Sheet2!P:P,MATCH(C1506,Sheet2!A:A,0)),INDEX(Sheet2!AB:AB,MATCH(N1506,Sheet2!AA:AA,0)))</f>
        <v>防御强化</v>
      </c>
      <c r="S1506" s="37" t="str">
        <f>IF($E1506=2,INDEX(Sheet2!Q:Q,MATCH($C1506,Sheet2!$A:$A,0)),IF(OR(N1506=3,N1506=8,N1506=13,,N1506=38),INDEX(Sheet2!$AC:$AC,MATCH($N1506,Sheet2!$AA:$AA,0))&amp;O1506,INDEX(Sheet2!$AC:$AC,MATCH($N1506,Sheet2!$AA:$AA,0))&amp;(O1506/10)&amp;"%"))</f>
        <v>觉醒后基础防御力增加65</v>
      </c>
      <c r="T1506" s="36" t="str">
        <f>INDEX(Sheet6!G:G,MATCH(B1506,Sheet6!A:A,0))</f>
        <v>1210007,16|1430001,9</v>
      </c>
      <c r="U1506" s="35">
        <v>1120001</v>
      </c>
      <c r="V1506" s="36">
        <f>INDEX(Sheet6!H:H,MATCH(B1506,Sheet6!A:A,0))</f>
        <v>45000</v>
      </c>
      <c r="W1506" s="35">
        <v>0</v>
      </c>
      <c r="X1506" s="35" t="s">
        <v>1311</v>
      </c>
      <c r="Y1506" s="35">
        <v>1120001</v>
      </c>
      <c r="Z1506" s="35">
        <v>225000</v>
      </c>
      <c r="AA1506" s="37" t="str">
        <f>IF($E1506=2,INDEX(Sheet2!Q:Q,MATCH($C1506,Sheet2!$A:$A,0)),IF(OR(N1506=3,N1506=8,N1506=13,,N1506=38),INDEX(Sheet2!$AC:$AC,MATCH($N1506,Sheet2!$AA:$AA,0))&amp;O1506,INDEX(Sheet2!$AC:$AC,MATCH($N1506,Sheet2!$AA:$AA,0))&amp;(O1506/10)&amp;"%"))</f>
        <v>觉醒后基础防御力增加65</v>
      </c>
    </row>
    <row r="1507" spans="1:27" s="35" customFormat="1">
      <c r="A1507" s="35" t="s">
        <v>53</v>
      </c>
      <c r="B1507" s="35">
        <f t="shared" si="95"/>
        <v>7118</v>
      </c>
      <c r="C1507" s="36">
        <v>71</v>
      </c>
      <c r="D1507" s="36">
        <v>18</v>
      </c>
      <c r="E1507" s="36">
        <f t="shared" si="93"/>
        <v>1</v>
      </c>
      <c r="F1507" s="36">
        <f>IF(AND($D1507=1,$E1507=1),VLOOKUP($C1507,Sheet2!$A:$J,3,0),IF($E1507=2,INDEX(Sheet2!G:G,MATCH($C1507,Sheet2!$A:$A,0)+1),F1506))</f>
        <v>7101</v>
      </c>
      <c r="G1507" s="36">
        <f>IF(AND($D1507=1,$E1507=1),VLOOKUP($C1507,Sheet2!$A:$J,4,0),IF($E1507=2,INDEX(Sheet2!H:H,MATCH($C1507,Sheet2!$A:$A,0)+1),G1506))</f>
        <v>7102</v>
      </c>
      <c r="H1507" s="36">
        <f>IF(AND($D1507=1,$E1507=1),VLOOKUP($C1507,Sheet2!$A:$J,5,0),IF($E1507=2,INDEX(Sheet2!I:I,MATCH($C1507,Sheet2!$A:$A,0)+1),H1506))</f>
        <v>7105</v>
      </c>
      <c r="I1507" s="36">
        <f>IF(AND($D1507=1,$E1507=1),VLOOKUP($C1507,Sheet2!$A:$J,6,0),IF($E1507=2,INDEX(Sheet2!J:J,MATCH($C1507,Sheet2!$A:$A,0)+1),I1506))</f>
        <v>7104</v>
      </c>
      <c r="K1507" s="37">
        <v>0</v>
      </c>
      <c r="L1507" s="37">
        <v>0</v>
      </c>
      <c r="M1507" s="37">
        <v>0</v>
      </c>
      <c r="N1507" s="37">
        <f>VLOOKUP(B1507,Sheet5!$D:$G,3,0)</f>
        <v>13</v>
      </c>
      <c r="O1507" s="37">
        <f>VLOOKUP(B1507,Sheet5!$D:$G,4,0)</f>
        <v>130</v>
      </c>
      <c r="P1507" s="35" t="s">
        <v>57</v>
      </c>
      <c r="Q1507" s="37">
        <f>IFERROR(VLOOKUP(R1507,Sheet2!V:X,3,FALSE),VLOOKUP(B1507,Sheet5!D:H,5,0))</f>
        <v>340020004</v>
      </c>
      <c r="R1507" s="37" t="str">
        <f>IF(E1507=2,INDEX(Sheet2!P:P,MATCH(C1507,Sheet2!A:A,0)),INDEX(Sheet2!AB:AB,MATCH(N1507,Sheet2!AA:AA,0)))</f>
        <v>防御强化</v>
      </c>
      <c r="S1507" s="37" t="str">
        <f>IF($E1507=2,INDEX(Sheet2!Q:Q,MATCH($C1507,Sheet2!$A:$A,0)),IF(OR(N1507=3,N1507=8,N1507=13,,N1507=38),INDEX(Sheet2!$AC:$AC,MATCH($N1507,Sheet2!$AA:$AA,0))&amp;O1507,INDEX(Sheet2!$AC:$AC,MATCH($N1507,Sheet2!$AA:$AA,0))&amp;(O1507/10)&amp;"%"))</f>
        <v>觉醒后基础防御力增加130</v>
      </c>
      <c r="T1507" s="36" t="str">
        <f>INDEX(Sheet6!G:G,MATCH(B1507,Sheet6!A:A,0))</f>
        <v>1210007,20|1430001,12</v>
      </c>
      <c r="U1507" s="35">
        <v>1120001</v>
      </c>
      <c r="V1507" s="36">
        <f>INDEX(Sheet6!H:H,MATCH(B1507,Sheet6!A:A,0))</f>
        <v>67400</v>
      </c>
      <c r="W1507" s="35">
        <v>0</v>
      </c>
      <c r="X1507" s="35" t="s">
        <v>1312</v>
      </c>
      <c r="Y1507" s="35">
        <v>1120001</v>
      </c>
      <c r="Z1507" s="35">
        <v>337000</v>
      </c>
      <c r="AA1507" s="37" t="str">
        <f>IF($E1507=2,INDEX(Sheet2!Q:Q,MATCH($C1507,Sheet2!$A:$A,0)),IF(OR(N1507=3,N1507=8,N1507=13,,N1507=38),INDEX(Sheet2!$AC:$AC,MATCH($N1507,Sheet2!$AA:$AA,0))&amp;O1507,INDEX(Sheet2!$AC:$AC,MATCH($N1507,Sheet2!$AA:$AA,0))&amp;(O1507/10)&amp;"%"))</f>
        <v>觉醒后基础防御力增加130</v>
      </c>
    </row>
    <row r="1508" spans="1:27" s="35" customFormat="1">
      <c r="A1508" s="35" t="s">
        <v>53</v>
      </c>
      <c r="B1508" s="35">
        <f t="shared" si="95"/>
        <v>7119</v>
      </c>
      <c r="C1508" s="36">
        <v>71</v>
      </c>
      <c r="D1508" s="36">
        <v>19</v>
      </c>
      <c r="E1508" s="36">
        <f t="shared" si="93"/>
        <v>1</v>
      </c>
      <c r="F1508" s="36">
        <f>IF(AND($D1508=1,$E1508=1),VLOOKUP($C1508,Sheet2!$A:$J,3,0),IF($E1508=2,INDEX(Sheet2!G:G,MATCH($C1508,Sheet2!$A:$A,0)+1),F1507))</f>
        <v>7101</v>
      </c>
      <c r="G1508" s="36">
        <f>IF(AND($D1508=1,$E1508=1),VLOOKUP($C1508,Sheet2!$A:$J,4,0),IF($E1508=2,INDEX(Sheet2!H:H,MATCH($C1508,Sheet2!$A:$A,0)+1),G1507))</f>
        <v>7102</v>
      </c>
      <c r="H1508" s="36">
        <f>IF(AND($D1508=1,$E1508=1),VLOOKUP($C1508,Sheet2!$A:$J,5,0),IF($E1508=2,INDEX(Sheet2!I:I,MATCH($C1508,Sheet2!$A:$A,0)+1),H1507))</f>
        <v>7105</v>
      </c>
      <c r="I1508" s="36">
        <f>IF(AND($D1508=1,$E1508=1),VLOOKUP($C1508,Sheet2!$A:$J,6,0),IF($E1508=2,INDEX(Sheet2!J:J,MATCH($C1508,Sheet2!$A:$A,0)+1),I1507))</f>
        <v>7104</v>
      </c>
      <c r="K1508" s="37">
        <v>0</v>
      </c>
      <c r="L1508" s="37">
        <v>0</v>
      </c>
      <c r="M1508" s="37">
        <v>0</v>
      </c>
      <c r="N1508" s="37">
        <f>VLOOKUP(B1508,Sheet5!$D:$G,3,0)</f>
        <v>3</v>
      </c>
      <c r="O1508" s="37">
        <f>VLOOKUP(B1508,Sheet5!$D:$G,4,0)</f>
        <v>1200</v>
      </c>
      <c r="P1508" s="35" t="s">
        <v>58</v>
      </c>
      <c r="Q1508" s="37">
        <f>IFERROR(VLOOKUP(R1508,Sheet2!V:X,3,FALSE),VLOOKUP(B1508,Sheet5!D:H,5,0))</f>
        <v>340020010</v>
      </c>
      <c r="R1508" s="37" t="str">
        <f>IF(E1508=2,INDEX(Sheet2!P:P,MATCH(C1508,Sheet2!A:A,0)),INDEX(Sheet2!AB:AB,MATCH(N1508,Sheet2!AA:AA,0)))</f>
        <v>生命强化</v>
      </c>
      <c r="S1508" s="37" t="str">
        <f>IF($E1508=2,INDEX(Sheet2!Q:Q,MATCH($C1508,Sheet2!$A:$A,0)),IF(OR(N1508=3,N1508=8,N1508=13,,N1508=38),INDEX(Sheet2!$AC:$AC,MATCH($N1508,Sheet2!$AA:$AA,0))&amp;O1508,INDEX(Sheet2!$AC:$AC,MATCH($N1508,Sheet2!$AA:$AA,0))&amp;(O1508/10)&amp;"%"))</f>
        <v>觉醒后基础生命上限增加1200</v>
      </c>
      <c r="T1508" s="36" t="str">
        <f>INDEX(Sheet6!G:G,MATCH(B1508,Sheet6!A:A,0))</f>
        <v>1210007,24|1430001,15</v>
      </c>
      <c r="U1508" s="35">
        <v>1120001</v>
      </c>
      <c r="V1508" s="36">
        <f>INDEX(Sheet6!H:H,MATCH(B1508,Sheet6!A:A,0))</f>
        <v>94200</v>
      </c>
      <c r="W1508" s="35">
        <v>0</v>
      </c>
      <c r="X1508" s="35" t="s">
        <v>1313</v>
      </c>
      <c r="Y1508" s="35">
        <v>1120001</v>
      </c>
      <c r="Z1508" s="35">
        <v>471000</v>
      </c>
      <c r="AA1508" s="37" t="str">
        <f>IF($E1508=2,INDEX(Sheet2!Q:Q,MATCH($C1508,Sheet2!$A:$A,0)),IF(OR(N1508=3,N1508=8,N1508=13,,N1508=38),INDEX(Sheet2!$AC:$AC,MATCH($N1508,Sheet2!$AA:$AA,0))&amp;O1508,INDEX(Sheet2!$AC:$AC,MATCH($N1508,Sheet2!$AA:$AA,0))&amp;(O1508/10)&amp;"%"))</f>
        <v>觉醒后基础生命上限增加1200</v>
      </c>
    </row>
    <row r="1509" spans="1:27" s="35" customFormat="1">
      <c r="A1509" s="35" t="s">
        <v>53</v>
      </c>
      <c r="B1509" s="35">
        <f t="shared" si="95"/>
        <v>7120</v>
      </c>
      <c r="C1509" s="36">
        <v>71</v>
      </c>
      <c r="D1509" s="36">
        <v>20</v>
      </c>
      <c r="E1509" s="36">
        <f t="shared" si="93"/>
        <v>1</v>
      </c>
      <c r="F1509" s="36">
        <f>IF(AND($D1509=1,$E1509=1),VLOOKUP($C1509,Sheet2!$A:$J,3,0),IF($E1509=2,INDEX(Sheet2!G:G,MATCH($C1509,Sheet2!$A:$A,0)+1),F1508))</f>
        <v>7101</v>
      </c>
      <c r="G1509" s="36">
        <f>IF(AND($D1509=1,$E1509=1),VLOOKUP($C1509,Sheet2!$A:$J,4,0),IF($E1509=2,INDEX(Sheet2!H:H,MATCH($C1509,Sheet2!$A:$A,0)+1),G1508))</f>
        <v>7102</v>
      </c>
      <c r="H1509" s="36">
        <f>IF(AND($D1509=1,$E1509=1),VLOOKUP($C1509,Sheet2!$A:$J,5,0),IF($E1509=2,INDEX(Sheet2!I:I,MATCH($C1509,Sheet2!$A:$A,0)+1),H1508))</f>
        <v>7105</v>
      </c>
      <c r="I1509" s="36">
        <f>IF(AND($D1509=1,$E1509=1),VLOOKUP($C1509,Sheet2!$A:$J,6,0),IF($E1509=2,INDEX(Sheet2!J:J,MATCH($C1509,Sheet2!$A:$A,0)+1),I1508))</f>
        <v>7104</v>
      </c>
      <c r="K1509" s="37">
        <v>0</v>
      </c>
      <c r="L1509" s="37">
        <v>0</v>
      </c>
      <c r="M1509" s="37">
        <v>0</v>
      </c>
      <c r="N1509" s="37">
        <f>VLOOKUP(B1509,Sheet5!$D:$G,3,0)</f>
        <v>8</v>
      </c>
      <c r="O1509" s="37">
        <f>VLOOKUP(B1509,Sheet5!$D:$G,4,0)</f>
        <v>200</v>
      </c>
      <c r="P1509" s="35" t="s">
        <v>59</v>
      </c>
      <c r="Q1509" s="37">
        <f>IFERROR(VLOOKUP(R1509,Sheet2!V:X,3,FALSE),VLOOKUP(B1509,Sheet5!D:H,5,0))</f>
        <v>340020007</v>
      </c>
      <c r="R1509" s="37" t="str">
        <f>IF(E1509=2,INDEX(Sheet2!P:P,MATCH(C1509,Sheet2!A:A,0)),INDEX(Sheet2!AB:AB,MATCH(N1509,Sheet2!AA:AA,0)))</f>
        <v>攻击强化</v>
      </c>
      <c r="S1509" s="37" t="str">
        <f>IF($E1509=2,INDEX(Sheet2!Q:Q,MATCH($C1509,Sheet2!$A:$A,0)),IF(OR(N1509=3,N1509=8,N1509=13,,N1509=38),INDEX(Sheet2!$AC:$AC,MATCH($N1509,Sheet2!$AA:$AA,0))&amp;O1509,INDEX(Sheet2!$AC:$AC,MATCH($N1509,Sheet2!$AA:$AA,0))&amp;(O1509/10)&amp;"%"))</f>
        <v>觉醒后基础攻击力增加200</v>
      </c>
      <c r="T1509" s="36" t="str">
        <f>INDEX(Sheet6!G:G,MATCH(B1509,Sheet6!A:A,0))</f>
        <v>1210007,32|1430001,18</v>
      </c>
      <c r="U1509" s="35">
        <v>1120001</v>
      </c>
      <c r="V1509" s="36">
        <f>INDEX(Sheet6!H:H,MATCH(B1509,Sheet6!A:A,0))</f>
        <v>129000</v>
      </c>
      <c r="W1509" s="35">
        <v>0</v>
      </c>
      <c r="X1509" s="35" t="s">
        <v>1314</v>
      </c>
      <c r="Y1509" s="35">
        <v>1120001</v>
      </c>
      <c r="Z1509" s="35">
        <v>645000</v>
      </c>
      <c r="AA1509" s="37" t="str">
        <f>IF($E1509=2,INDEX(Sheet2!Q:Q,MATCH($C1509,Sheet2!$A:$A,0)),IF(OR(N1509=3,N1509=8,N1509=13,,N1509=38),INDEX(Sheet2!$AC:$AC,MATCH($N1509,Sheet2!$AA:$AA,0))&amp;O1509,INDEX(Sheet2!$AC:$AC,MATCH($N1509,Sheet2!$AA:$AA,0))&amp;(O1509/10)&amp;"%"))</f>
        <v>觉醒后基础攻击力增加200</v>
      </c>
    </row>
    <row r="1510" spans="1:27" s="35" customFormat="1">
      <c r="A1510" s="35" t="s">
        <v>53</v>
      </c>
      <c r="B1510" s="35">
        <f t="shared" si="95"/>
        <v>7121</v>
      </c>
      <c r="C1510" s="36">
        <v>71</v>
      </c>
      <c r="D1510" s="36">
        <v>21</v>
      </c>
      <c r="E1510" s="36">
        <f t="shared" si="93"/>
        <v>2</v>
      </c>
      <c r="F1510" s="36">
        <f>IF(AND($D1510=1,$E1510=1),VLOOKUP($C1510,Sheet2!$A:$J,3,0),IF($E1510=2,INDEX(Sheet2!G:G,MATCH($C1510,Sheet2!$A:$A,0)+2),F1509))</f>
        <v>7101</v>
      </c>
      <c r="G1510" s="36">
        <f>IF(AND($D1510=1,$E1510=1),VLOOKUP($C1510,Sheet2!$A:$J,4,0),IF($E1510=2,INDEX(Sheet2!H:H,MATCH($C1510,Sheet2!$A:$A,0)+2),G1509))</f>
        <v>7106</v>
      </c>
      <c r="H1510" s="36">
        <f>IF(AND($D1510=1,$E1510=1),VLOOKUP($C1510,Sheet2!$A:$J,5,0),IF($E1510=2,INDEX(Sheet2!I:I,MATCH($C1510,Sheet2!$A:$A,0)+2),H1509))</f>
        <v>7105</v>
      </c>
      <c r="I1510" s="36">
        <f>IF(AND($D1510=1,$E1510=1),VLOOKUP($C1510,Sheet2!$A:$J,6,0),IF($E1510=2,INDEX(Sheet2!J:J,MATCH($C1510,Sheet2!$A:$A,0)+2),I1509))</f>
        <v>7104</v>
      </c>
      <c r="K1510" s="37">
        <v>0</v>
      </c>
      <c r="L1510" s="37">
        <v>0</v>
      </c>
      <c r="M1510" s="37">
        <v>0</v>
      </c>
      <c r="N1510" s="37">
        <f>VLOOKUP(B1510,Sheet5!$D:$G,3,0)</f>
        <v>0</v>
      </c>
      <c r="O1510" s="37">
        <f>VLOOKUP(B1510,Sheet5!$D:$G,4,0)</f>
        <v>0</v>
      </c>
      <c r="P1510" s="35" t="s">
        <v>60</v>
      </c>
      <c r="Q1510" s="37">
        <f>IFERROR(VLOOKUP(R1510,Sheet2!V:X,3,FALSE),VLOOKUP(B1510,Sheet5!D:H,5,0))</f>
        <v>311100103</v>
      </c>
      <c r="R1510" s="37" t="str">
        <f>IF(E1510=2,INDEX(Sheet2!P:P,MATCH(C1510,Sheet2!A:A,0)+2),INDEX(Sheet2!AB:AB,MATCH(N1510,Sheet2!AA:AA,0)))</f>
        <v>疫苗人之力</v>
      </c>
      <c r="S1510" s="37" t="s">
        <v>2493</v>
      </c>
      <c r="T1510" s="36" t="str">
        <f>INDEX(Sheet6!G:G,MATCH(B1510,Sheet6!A:A,0))</f>
        <v>1431071,3</v>
      </c>
      <c r="U1510" s="35">
        <v>1120001</v>
      </c>
      <c r="V1510" s="36">
        <f>INDEX(Sheet6!H:H,MATCH(B1510,Sheet6!A:A,0))</f>
        <v>174000</v>
      </c>
      <c r="W1510" s="35">
        <v>0</v>
      </c>
      <c r="X1510" s="35" t="s">
        <v>1315</v>
      </c>
      <c r="Y1510" s="35">
        <v>1120001</v>
      </c>
      <c r="Z1510" s="35">
        <v>870000</v>
      </c>
      <c r="AA1510" s="37" t="str">
        <f>IF($E1510=2,INDEX(Sheet2!Q:Q,MATCH($C1510,Sheet2!$A:$A,0)+2),IF(OR(N1510=3,N1510=8,N1510=13,,N1510=38),INDEX(Sheet2!$AC:$AC,MATCH($N1510,Sheet2!$AA:$AA,0))&amp;O1510,INDEX(Sheet2!$AC:$AC,MATCH($N1510,Sheet2!$AA:$AA,0))&amp;(O1510/10)&amp;"%"))</f>
        <v>回合开始时，己方身上每有1个减益或控制效果，疫苗人回复&lt;color=#e56000&gt;5%&lt;/color&gt;的生命。（每回合最多触发&lt;color=#e56000&gt;10&lt;/color&gt;次）</v>
      </c>
    </row>
    <row r="1511" spans="1:27" s="35" customFormat="1">
      <c r="A1511" s="35" t="s">
        <v>53</v>
      </c>
      <c r="B1511" s="35">
        <f t="shared" si="95"/>
        <v>7122</v>
      </c>
      <c r="C1511" s="36">
        <v>71</v>
      </c>
      <c r="D1511" s="36">
        <v>22</v>
      </c>
      <c r="E1511" s="36">
        <f t="shared" si="93"/>
        <v>1</v>
      </c>
      <c r="F1511" s="36">
        <f>IF(AND($D1511=1,$E1511=1),VLOOKUP($C1511,Sheet2!$A:$J,3,0),IF($E1511=2,INDEX(Sheet2!G:G,MATCH($C1511,Sheet2!$A:$A,0)+2),F1510))</f>
        <v>7101</v>
      </c>
      <c r="G1511" s="36">
        <f>IF(AND($D1511=1,$E1511=1),VLOOKUP($C1511,Sheet2!$A:$J,4,0),IF($E1511=2,INDEX(Sheet2!H:H,MATCH($C1511,Sheet2!$A:$A,0)+2),G1510))</f>
        <v>7106</v>
      </c>
      <c r="H1511" s="36">
        <f>IF(AND($D1511=1,$E1511=1),VLOOKUP($C1511,Sheet2!$A:$J,5,0),IF($E1511=2,INDEX(Sheet2!I:I,MATCH($C1511,Sheet2!$A:$A,0)+2),H1510))</f>
        <v>7105</v>
      </c>
      <c r="I1511" s="36">
        <f>IF(AND($D1511=1,$E1511=1),VLOOKUP($C1511,Sheet2!$A:$J,6,0),IF($E1511=2,INDEX(Sheet2!J:J,MATCH($C1511,Sheet2!$A:$A,0)+2),I1510))</f>
        <v>7104</v>
      </c>
      <c r="K1511" s="37">
        <v>0</v>
      </c>
      <c r="L1511" s="37">
        <v>0</v>
      </c>
      <c r="M1511" s="37">
        <v>0</v>
      </c>
      <c r="N1511" s="37">
        <f>VLOOKUP(B1511,Sheet5!$D:$G,3,0)</f>
        <v>8</v>
      </c>
      <c r="O1511" s="37">
        <f>VLOOKUP(B1511,Sheet5!$D:$G,4,0)</f>
        <v>100</v>
      </c>
      <c r="P1511" s="35" t="s">
        <v>54</v>
      </c>
      <c r="Q1511" s="37">
        <f>IFERROR(VLOOKUP(R1511,Sheet2!V:X,3,FALSE),VLOOKUP(B1511,Sheet5!D:H,5,0))</f>
        <v>340020006</v>
      </c>
      <c r="R1511" s="37" t="str">
        <f>IF($E1511=2,INDEX(Sheet2!P:P,MATCH($C1511,Sheet2!$A:$A,0)),INDEX(Sheet2!$AB:$AB,MATCH($N1511,Sheet2!$AA:$AA,0)))</f>
        <v>攻击强化</v>
      </c>
      <c r="S1511" s="37" t="str">
        <f>IF($E1511=2,INDEX(Sheet2!Q:Q,MATCH($C1511,Sheet2!$A:$A,0)),IF(OR(N1511=3,N1511=8,N1511=13,,N1511=38),INDEX(Sheet2!$AC:$AC,MATCH($N1511,Sheet2!$AA:$AA,0))&amp;O1511,INDEX(Sheet2!$AC:$AC,MATCH($N1511,Sheet2!$AA:$AA,0))&amp;(O1511/10)&amp;"%"))</f>
        <v>觉醒后基础攻击力增加100</v>
      </c>
      <c r="T1511" s="36" t="str">
        <f>INDEX(Sheet6!G:G,MATCH(B1511,Sheet6!A:A,0))</f>
        <v>1210007,10|1430001,9</v>
      </c>
      <c r="U1511" s="35">
        <v>1120001</v>
      </c>
      <c r="V1511" s="36">
        <f>INDEX(Sheet6!H:H,MATCH(B1511,Sheet6!A:A,0))</f>
        <v>32500</v>
      </c>
      <c r="W1511" s="35">
        <v>0</v>
      </c>
      <c r="X1511" s="35" t="s">
        <v>1309</v>
      </c>
      <c r="Y1511" s="35">
        <v>1120001</v>
      </c>
      <c r="Z1511" s="35">
        <v>130000</v>
      </c>
      <c r="AA1511" s="37" t="str">
        <f>IF($E1511=2,INDEX(Sheet2!Q:Q,MATCH($C1511,Sheet2!$A:$A,0)),IF(OR(N1511=3,N1511=8,N1511=13,,N1511=38),INDEX(Sheet2!$AC:$AC,MATCH($N1511,Sheet2!$AA:$AA,0))&amp;O1511,INDEX(Sheet2!$AC:$AC,MATCH($N1511,Sheet2!$AA:$AA,0))&amp;(O1511/10)&amp;"%"))</f>
        <v>觉醒后基础攻击力增加100</v>
      </c>
    </row>
    <row r="1512" spans="1:27" s="35" customFormat="1">
      <c r="A1512" s="35" t="s">
        <v>53</v>
      </c>
      <c r="B1512" s="35">
        <f t="shared" si="95"/>
        <v>7123</v>
      </c>
      <c r="C1512" s="36">
        <v>71</v>
      </c>
      <c r="D1512" s="36">
        <v>23</v>
      </c>
      <c r="E1512" s="36">
        <f t="shared" si="93"/>
        <v>1</v>
      </c>
      <c r="F1512" s="36">
        <f>IF(AND($D1512=1,$E1512=1),VLOOKUP($C1512,Sheet2!$A:$J,3,0),IF($E1512=2,INDEX(Sheet2!G:G,MATCH($C1512,Sheet2!$A:$A,0)+2),F1511))</f>
        <v>7101</v>
      </c>
      <c r="G1512" s="36">
        <f>IF(AND($D1512=1,$E1512=1),VLOOKUP($C1512,Sheet2!$A:$J,4,0),IF($E1512=2,INDEX(Sheet2!H:H,MATCH($C1512,Sheet2!$A:$A,0)+2),G1511))</f>
        <v>7106</v>
      </c>
      <c r="H1512" s="36">
        <f>IF(AND($D1512=1,$E1512=1),VLOOKUP($C1512,Sheet2!$A:$J,5,0),IF($E1512=2,INDEX(Sheet2!I:I,MATCH($C1512,Sheet2!$A:$A,0)+2),H1511))</f>
        <v>7105</v>
      </c>
      <c r="I1512" s="36">
        <f>IF(AND($D1512=1,$E1512=1),VLOOKUP($C1512,Sheet2!$A:$J,6,0),IF($E1512=2,INDEX(Sheet2!J:J,MATCH($C1512,Sheet2!$A:$A,0)+2),I1511))</f>
        <v>7104</v>
      </c>
      <c r="K1512" s="37">
        <v>0</v>
      </c>
      <c r="L1512" s="37">
        <v>0</v>
      </c>
      <c r="M1512" s="37">
        <v>0</v>
      </c>
      <c r="N1512" s="37">
        <f>VLOOKUP(B1512,Sheet5!$D:$G,3,0)</f>
        <v>3</v>
      </c>
      <c r="O1512" s="37">
        <f>VLOOKUP(B1512,Sheet5!$D:$G,4,0)</f>
        <v>600</v>
      </c>
      <c r="P1512" s="35" t="s">
        <v>55</v>
      </c>
      <c r="Q1512" s="37">
        <f>IFERROR(VLOOKUP(R1512,Sheet2!V:X,3,FALSE),VLOOKUP(B1512,Sheet5!D:H,5,0))</f>
        <v>340020009</v>
      </c>
      <c r="R1512" s="37" t="str">
        <f>IF(E1512=2,INDEX(Sheet2!P:P,MATCH(C1512,Sheet2!A:A,0)),INDEX(Sheet2!AB:AB,MATCH(N1512,Sheet2!AA:AA,0)))</f>
        <v>生命强化</v>
      </c>
      <c r="S1512" s="37" t="str">
        <f>IF($E1512=2,INDEX(Sheet2!Q:Q,MATCH($C1512,Sheet2!$A:$A,0)),IF(OR(N1512=3,N1512=8,N1512=13,,N1512=38),INDEX(Sheet2!$AC:$AC,MATCH($N1512,Sheet2!$AA:$AA,0))&amp;O1512,INDEX(Sheet2!$AC:$AC,MATCH($N1512,Sheet2!$AA:$AA,0))&amp;(O1512/10)&amp;"%"))</f>
        <v>觉醒后基础生命上限增加600</v>
      </c>
      <c r="T1512" s="36" t="str">
        <f>INDEX(Sheet6!G:G,MATCH(B1512,Sheet6!A:A,0))</f>
        <v>1210007,15|1430001,18</v>
      </c>
      <c r="U1512" s="35">
        <v>1120001</v>
      </c>
      <c r="V1512" s="36">
        <f>INDEX(Sheet6!H:H,MATCH(B1512,Sheet6!A:A,0))</f>
        <v>37500</v>
      </c>
      <c r="W1512" s="35">
        <v>0</v>
      </c>
      <c r="X1512" s="35" t="s">
        <v>1310</v>
      </c>
      <c r="Y1512" s="35">
        <v>1120001</v>
      </c>
      <c r="Z1512" s="35">
        <v>150000</v>
      </c>
      <c r="AA1512" s="37" t="str">
        <f>IF($E1512=2,INDEX(Sheet2!Q:Q,MATCH($C1512,Sheet2!$A:$A,0)),IF(OR(N1512=3,N1512=8,N1512=13,,N1512=38),INDEX(Sheet2!$AC:$AC,MATCH($N1512,Sheet2!$AA:$AA,0))&amp;O1512,INDEX(Sheet2!$AC:$AC,MATCH($N1512,Sheet2!$AA:$AA,0))&amp;(O1512/10)&amp;"%"))</f>
        <v>觉醒后基础生命上限增加600</v>
      </c>
    </row>
    <row r="1513" spans="1:27" s="35" customFormat="1">
      <c r="A1513" s="35" t="s">
        <v>53</v>
      </c>
      <c r="B1513" s="35">
        <f t="shared" si="95"/>
        <v>7124</v>
      </c>
      <c r="C1513" s="36">
        <v>71</v>
      </c>
      <c r="D1513" s="36">
        <v>24</v>
      </c>
      <c r="E1513" s="36">
        <f t="shared" si="93"/>
        <v>1</v>
      </c>
      <c r="F1513" s="36">
        <f>IF(AND($D1513=1,$E1513=1),VLOOKUP($C1513,Sheet2!$A:$J,3,0),IF($E1513=2,INDEX(Sheet2!G:G,MATCH($C1513,Sheet2!$A:$A,0)+2),F1512))</f>
        <v>7101</v>
      </c>
      <c r="G1513" s="36">
        <f>IF(AND($D1513=1,$E1513=1),VLOOKUP($C1513,Sheet2!$A:$J,4,0),IF($E1513=2,INDEX(Sheet2!H:H,MATCH($C1513,Sheet2!$A:$A,0)+2),G1512))</f>
        <v>7106</v>
      </c>
      <c r="H1513" s="36">
        <f>IF(AND($D1513=1,$E1513=1),VLOOKUP($C1513,Sheet2!$A:$J,5,0),IF($E1513=2,INDEX(Sheet2!I:I,MATCH($C1513,Sheet2!$A:$A,0)+2),H1512))</f>
        <v>7105</v>
      </c>
      <c r="I1513" s="36">
        <f>IF(AND($D1513=1,$E1513=1),VLOOKUP($C1513,Sheet2!$A:$J,6,0),IF($E1513=2,INDEX(Sheet2!J:J,MATCH($C1513,Sheet2!$A:$A,0)+2),I1512))</f>
        <v>7104</v>
      </c>
      <c r="K1513" s="37">
        <v>0</v>
      </c>
      <c r="L1513" s="37">
        <v>0</v>
      </c>
      <c r="M1513" s="37">
        <v>0</v>
      </c>
      <c r="N1513" s="37">
        <f>VLOOKUP(B1513,Sheet5!$D:$G,3,0)</f>
        <v>3</v>
      </c>
      <c r="O1513" s="37">
        <f>VLOOKUP(B1513,Sheet5!$D:$G,4,0)</f>
        <v>600</v>
      </c>
      <c r="P1513" s="35" t="s">
        <v>56</v>
      </c>
      <c r="Q1513" s="37">
        <f>IFERROR(VLOOKUP(R1513,Sheet2!V:X,3,FALSE),VLOOKUP(B1513,Sheet5!D:H,5,0))</f>
        <v>340020009</v>
      </c>
      <c r="R1513" s="37" t="str">
        <f>IF(E1513=2,INDEX(Sheet2!P:P,MATCH(C1513,Sheet2!A:A,0)),INDEX(Sheet2!AB:AB,MATCH(N1513,Sheet2!AA:AA,0)))</f>
        <v>生命强化</v>
      </c>
      <c r="S1513" s="37" t="str">
        <f>IF($E1513=2,INDEX(Sheet2!Q:Q,MATCH($C1513,Sheet2!$A:$A,0)),IF(OR(N1513=3,N1513=8,N1513=13,,N1513=38),INDEX(Sheet2!$AC:$AC,MATCH($N1513,Sheet2!$AA:$AA,0))&amp;O1513,INDEX(Sheet2!$AC:$AC,MATCH($N1513,Sheet2!$AA:$AA,0))&amp;(O1513/10)&amp;"%"))</f>
        <v>觉醒后基础生命上限增加600</v>
      </c>
      <c r="T1513" s="36" t="str">
        <f>INDEX(Sheet6!G:G,MATCH(B1513,Sheet6!A:A,0))</f>
        <v>1210007,20|1430001,27</v>
      </c>
      <c r="U1513" s="35">
        <v>1120001</v>
      </c>
      <c r="V1513" s="36">
        <f>INDEX(Sheet6!H:H,MATCH(B1513,Sheet6!A:A,0))</f>
        <v>56250</v>
      </c>
      <c r="W1513" s="35">
        <v>0</v>
      </c>
      <c r="X1513" s="35" t="s">
        <v>1311</v>
      </c>
      <c r="Y1513" s="35">
        <v>1120001</v>
      </c>
      <c r="Z1513" s="35">
        <v>225000</v>
      </c>
      <c r="AA1513" s="37" t="str">
        <f>IF($E1513=2,INDEX(Sheet2!Q:Q,MATCH($C1513,Sheet2!$A:$A,0)),IF(OR(N1513=3,N1513=8,N1513=13,,N1513=38),INDEX(Sheet2!$AC:$AC,MATCH($N1513,Sheet2!$AA:$AA,0))&amp;O1513,INDEX(Sheet2!$AC:$AC,MATCH($N1513,Sheet2!$AA:$AA,0))&amp;(O1513/10)&amp;"%"))</f>
        <v>觉醒后基础生命上限增加600</v>
      </c>
    </row>
    <row r="1514" spans="1:27" s="35" customFormat="1">
      <c r="A1514" s="35" t="s">
        <v>53</v>
      </c>
      <c r="B1514" s="35">
        <f t="shared" si="95"/>
        <v>7125</v>
      </c>
      <c r="C1514" s="36">
        <v>71</v>
      </c>
      <c r="D1514" s="36">
        <v>25</v>
      </c>
      <c r="E1514" s="36">
        <f t="shared" si="93"/>
        <v>1</v>
      </c>
      <c r="F1514" s="36">
        <f>IF(AND($D1514=1,$E1514=1),VLOOKUP($C1514,Sheet2!$A:$J,3,0),IF($E1514=2,INDEX(Sheet2!G:G,MATCH($C1514,Sheet2!$A:$A,0)+2),F1513))</f>
        <v>7101</v>
      </c>
      <c r="G1514" s="36">
        <f>IF(AND($D1514=1,$E1514=1),VLOOKUP($C1514,Sheet2!$A:$J,4,0),IF($E1514=2,INDEX(Sheet2!H:H,MATCH($C1514,Sheet2!$A:$A,0)+2),G1513))</f>
        <v>7106</v>
      </c>
      <c r="H1514" s="36">
        <f>IF(AND($D1514=1,$E1514=1),VLOOKUP($C1514,Sheet2!$A:$J,5,0),IF($E1514=2,INDEX(Sheet2!I:I,MATCH($C1514,Sheet2!$A:$A,0)+2),H1513))</f>
        <v>7105</v>
      </c>
      <c r="I1514" s="36">
        <f>IF(AND($D1514=1,$E1514=1),VLOOKUP($C1514,Sheet2!$A:$J,6,0),IF($E1514=2,INDEX(Sheet2!J:J,MATCH($C1514,Sheet2!$A:$A,0)+2),I1513))</f>
        <v>7104</v>
      </c>
      <c r="K1514" s="37">
        <v>0</v>
      </c>
      <c r="L1514" s="37">
        <v>0</v>
      </c>
      <c r="M1514" s="37">
        <v>0</v>
      </c>
      <c r="N1514" s="37">
        <f>VLOOKUP(B1514,Sheet5!$D:$G,3,0)</f>
        <v>13</v>
      </c>
      <c r="O1514" s="37">
        <f>VLOOKUP(B1514,Sheet5!$D:$G,4,0)</f>
        <v>130</v>
      </c>
      <c r="P1514" s="35" t="s">
        <v>57</v>
      </c>
      <c r="Q1514" s="37">
        <f>IFERROR(VLOOKUP(R1514,Sheet2!V:X,3,FALSE),VLOOKUP(B1514,Sheet5!D:H,5,0))</f>
        <v>340020004</v>
      </c>
      <c r="R1514" s="37" t="str">
        <f>IF(E1514=2,INDEX(Sheet2!P:P,MATCH(C1514,Sheet2!A:A,0)),INDEX(Sheet2!AB:AB,MATCH(N1514,Sheet2!AA:AA,0)))</f>
        <v>防御强化</v>
      </c>
      <c r="S1514" s="37" t="str">
        <f>IF($E1514=2,INDEX(Sheet2!Q:Q,MATCH($C1514,Sheet2!$A:$A,0)),IF(OR(N1514=3,N1514=8,N1514=13,,N1514=38),INDEX(Sheet2!$AC:$AC,MATCH($N1514,Sheet2!$AA:$AA,0))&amp;O1514,INDEX(Sheet2!$AC:$AC,MATCH($N1514,Sheet2!$AA:$AA,0))&amp;(O1514/10)&amp;"%"))</f>
        <v>觉醒后基础防御力增加130</v>
      </c>
      <c r="T1514" s="36" t="str">
        <f>INDEX(Sheet6!G:G,MATCH(B1514,Sheet6!A:A,0))</f>
        <v>1210007,25|1430001,36</v>
      </c>
      <c r="U1514" s="35">
        <v>1120001</v>
      </c>
      <c r="V1514" s="36">
        <f>INDEX(Sheet6!H:H,MATCH(B1514,Sheet6!A:A,0))</f>
        <v>84250</v>
      </c>
      <c r="W1514" s="35">
        <v>0</v>
      </c>
      <c r="X1514" s="35" t="s">
        <v>1312</v>
      </c>
      <c r="Y1514" s="35">
        <v>1120001</v>
      </c>
      <c r="Z1514" s="35">
        <v>337000</v>
      </c>
      <c r="AA1514" s="37" t="str">
        <f>IF($E1514=2,INDEX(Sheet2!Q:Q,MATCH($C1514,Sheet2!$A:$A,0)),IF(OR(N1514=3,N1514=8,N1514=13,,N1514=38),INDEX(Sheet2!$AC:$AC,MATCH($N1514,Sheet2!$AA:$AA,0))&amp;O1514,INDEX(Sheet2!$AC:$AC,MATCH($N1514,Sheet2!$AA:$AA,0))&amp;(O1514/10)&amp;"%"))</f>
        <v>觉醒后基础防御力增加130</v>
      </c>
    </row>
    <row r="1515" spans="1:27" s="35" customFormat="1">
      <c r="A1515" s="35" t="s">
        <v>53</v>
      </c>
      <c r="B1515" s="35">
        <f t="shared" si="95"/>
        <v>7126</v>
      </c>
      <c r="C1515" s="36">
        <v>71</v>
      </c>
      <c r="D1515" s="36">
        <v>26</v>
      </c>
      <c r="E1515" s="36">
        <f t="shared" si="93"/>
        <v>1</v>
      </c>
      <c r="F1515" s="36">
        <f>IF(AND($D1515=1,$E1515=1),VLOOKUP($C1515,Sheet2!$A:$J,3,0),IF($E1515=2,INDEX(Sheet2!G:G,MATCH($C1515,Sheet2!$A:$A,0)+2),F1514))</f>
        <v>7101</v>
      </c>
      <c r="G1515" s="36">
        <f>IF(AND($D1515=1,$E1515=1),VLOOKUP($C1515,Sheet2!$A:$J,4,0),IF($E1515=2,INDEX(Sheet2!H:H,MATCH($C1515,Sheet2!$A:$A,0)+2),G1514))</f>
        <v>7106</v>
      </c>
      <c r="H1515" s="36">
        <f>IF(AND($D1515=1,$E1515=1),VLOOKUP($C1515,Sheet2!$A:$J,5,0),IF($E1515=2,INDEX(Sheet2!I:I,MATCH($C1515,Sheet2!$A:$A,0)+2),H1514))</f>
        <v>7105</v>
      </c>
      <c r="I1515" s="36">
        <f>IF(AND($D1515=1,$E1515=1),VLOOKUP($C1515,Sheet2!$A:$J,6,0),IF($E1515=2,INDEX(Sheet2!J:J,MATCH($C1515,Sheet2!$A:$A,0)+2),I1514))</f>
        <v>7104</v>
      </c>
      <c r="K1515" s="37">
        <v>0</v>
      </c>
      <c r="L1515" s="37">
        <v>0</v>
      </c>
      <c r="M1515" s="37">
        <v>0</v>
      </c>
      <c r="N1515" s="37">
        <f>VLOOKUP(B1515,Sheet5!$D:$G,3,0)</f>
        <v>3</v>
      </c>
      <c r="O1515" s="37">
        <f>VLOOKUP(B1515,Sheet5!$D:$G,4,0)</f>
        <v>1200</v>
      </c>
      <c r="P1515" s="35" t="s">
        <v>58</v>
      </c>
      <c r="Q1515" s="37">
        <f>IFERROR(VLOOKUP(R1515,Sheet2!V:X,3,FALSE),VLOOKUP(B1515,Sheet5!D:H,5,0))</f>
        <v>340020010</v>
      </c>
      <c r="R1515" s="37" t="str">
        <f>IF(E1515=2,INDEX(Sheet2!P:P,MATCH(C1515,Sheet2!A:A,0)),INDEX(Sheet2!AB:AB,MATCH(N1515,Sheet2!AA:AA,0)))</f>
        <v>生命强化</v>
      </c>
      <c r="S1515" s="37" t="str">
        <f>IF($E1515=2,INDEX(Sheet2!Q:Q,MATCH($C1515,Sheet2!$A:$A,0)),IF(OR(N1515=3,N1515=8,N1515=13,,N1515=38),INDEX(Sheet2!$AC:$AC,MATCH($N1515,Sheet2!$AA:$AA,0))&amp;O1515,INDEX(Sheet2!$AC:$AC,MATCH($N1515,Sheet2!$AA:$AA,0))&amp;(O1515/10)&amp;"%"))</f>
        <v>觉醒后基础生命上限增加1200</v>
      </c>
      <c r="T1515" s="36" t="str">
        <f>INDEX(Sheet6!G:G,MATCH(B1515,Sheet6!A:A,0))</f>
        <v>1210007,30|1430001,45</v>
      </c>
      <c r="U1515" s="35">
        <v>1120001</v>
      </c>
      <c r="V1515" s="36">
        <f>INDEX(Sheet6!H:H,MATCH(B1515,Sheet6!A:A,0))</f>
        <v>117750</v>
      </c>
      <c r="W1515" s="35">
        <v>0</v>
      </c>
      <c r="X1515" s="35" t="s">
        <v>1313</v>
      </c>
      <c r="Y1515" s="35">
        <v>1120001</v>
      </c>
      <c r="Z1515" s="35">
        <v>471000</v>
      </c>
      <c r="AA1515" s="37" t="str">
        <f>IF($E1515=2,INDEX(Sheet2!Q:Q,MATCH($C1515,Sheet2!$A:$A,0)),IF(OR(N1515=3,N1515=8,N1515=13,,N1515=38),INDEX(Sheet2!$AC:$AC,MATCH($N1515,Sheet2!$AA:$AA,0))&amp;O1515,INDEX(Sheet2!$AC:$AC,MATCH($N1515,Sheet2!$AA:$AA,0))&amp;(O1515/10)&amp;"%"))</f>
        <v>觉醒后基础生命上限增加1200</v>
      </c>
    </row>
    <row r="1516" spans="1:27" s="35" customFormat="1">
      <c r="A1516" s="35" t="s">
        <v>53</v>
      </c>
      <c r="B1516" s="35">
        <f t="shared" si="95"/>
        <v>7127</v>
      </c>
      <c r="C1516" s="36">
        <v>71</v>
      </c>
      <c r="D1516" s="36">
        <v>27</v>
      </c>
      <c r="E1516" s="36">
        <f t="shared" si="93"/>
        <v>1</v>
      </c>
      <c r="F1516" s="36">
        <f>IF(AND($D1516=1,$E1516=1),VLOOKUP($C1516,Sheet2!$A:$J,3,0),IF($E1516=2,INDEX(Sheet2!G:G,MATCH($C1516,Sheet2!$A:$A,0)+2),F1515))</f>
        <v>7101</v>
      </c>
      <c r="G1516" s="36">
        <f>IF(AND($D1516=1,$E1516=1),VLOOKUP($C1516,Sheet2!$A:$J,4,0),IF($E1516=2,INDEX(Sheet2!H:H,MATCH($C1516,Sheet2!$A:$A,0)+2),G1515))</f>
        <v>7106</v>
      </c>
      <c r="H1516" s="36">
        <f>IF(AND($D1516=1,$E1516=1),VLOOKUP($C1516,Sheet2!$A:$J,5,0),IF($E1516=2,INDEX(Sheet2!I:I,MATCH($C1516,Sheet2!$A:$A,0)+2),H1515))</f>
        <v>7105</v>
      </c>
      <c r="I1516" s="36">
        <f>IF(AND($D1516=1,$E1516=1),VLOOKUP($C1516,Sheet2!$A:$J,6,0),IF($E1516=2,INDEX(Sheet2!J:J,MATCH($C1516,Sheet2!$A:$A,0)+2),I1515))</f>
        <v>7104</v>
      </c>
      <c r="K1516" s="37">
        <v>0</v>
      </c>
      <c r="L1516" s="37">
        <v>0</v>
      </c>
      <c r="M1516" s="37">
        <v>0</v>
      </c>
      <c r="N1516" s="37">
        <f>VLOOKUP(B1516,Sheet5!$D:$G,3,0)</f>
        <v>8</v>
      </c>
      <c r="O1516" s="37">
        <f>VLOOKUP(B1516,Sheet5!$D:$G,4,0)</f>
        <v>200</v>
      </c>
      <c r="P1516" s="35" t="s">
        <v>59</v>
      </c>
      <c r="Q1516" s="37">
        <f>IFERROR(VLOOKUP(R1516,Sheet2!V:X,3,FALSE),VLOOKUP(B1516,Sheet5!D:H,5,0))</f>
        <v>340020007</v>
      </c>
      <c r="R1516" s="37" t="str">
        <f>IF(E1516=2,INDEX(Sheet2!P:P,MATCH(C1516,Sheet2!A:A,0)),INDEX(Sheet2!AB:AB,MATCH(N1516,Sheet2!AA:AA,0)))</f>
        <v>攻击强化</v>
      </c>
      <c r="S1516" s="37" t="str">
        <f>IF($E1516=2,INDEX(Sheet2!Q:Q,MATCH($C1516,Sheet2!$A:$A,0)),IF(OR(N1516=3,N1516=8,N1516=13,,N1516=38),INDEX(Sheet2!$AC:$AC,MATCH($N1516,Sheet2!$AA:$AA,0))&amp;O1516,INDEX(Sheet2!$AC:$AC,MATCH($N1516,Sheet2!$AA:$AA,0))&amp;(O1516/10)&amp;"%"))</f>
        <v>觉醒后基础攻击力增加200</v>
      </c>
      <c r="T1516" s="36" t="str">
        <f>INDEX(Sheet6!G:G,MATCH(B1516,Sheet6!A:A,0))</f>
        <v>1210007,40|1430001,54</v>
      </c>
      <c r="U1516" s="35">
        <v>1120001</v>
      </c>
      <c r="V1516" s="36">
        <f>INDEX(Sheet6!H:H,MATCH(B1516,Sheet6!A:A,0))</f>
        <v>161250</v>
      </c>
      <c r="W1516" s="35">
        <v>0</v>
      </c>
      <c r="X1516" s="35" t="s">
        <v>1314</v>
      </c>
      <c r="Y1516" s="35">
        <v>1120001</v>
      </c>
      <c r="Z1516" s="35">
        <v>645000</v>
      </c>
      <c r="AA1516" s="37" t="str">
        <f>IF($E1516=2,INDEX(Sheet2!Q:Q,MATCH($C1516,Sheet2!$A:$A,0)),IF(OR(N1516=3,N1516=8,N1516=13,,N1516=38),INDEX(Sheet2!$AC:$AC,MATCH($N1516,Sheet2!$AA:$AA,0))&amp;O1516,INDEX(Sheet2!$AC:$AC,MATCH($N1516,Sheet2!$AA:$AA,0))&amp;(O1516/10)&amp;"%"))</f>
        <v>觉醒后基础攻击力增加200</v>
      </c>
    </row>
    <row r="1517" spans="1:27" s="35" customFormat="1">
      <c r="A1517" s="35" t="s">
        <v>53</v>
      </c>
      <c r="B1517" s="35">
        <f t="shared" si="95"/>
        <v>7128</v>
      </c>
      <c r="C1517" s="36">
        <v>71</v>
      </c>
      <c r="D1517" s="36">
        <v>28</v>
      </c>
      <c r="E1517" s="36">
        <f t="shared" si="93"/>
        <v>2</v>
      </c>
      <c r="F1517" s="36">
        <f>IF(AND($D1517=1,$E1517=1),VLOOKUP($C1517,Sheet2!$A:$J,3,0),IF($E1517=2,INDEX(Sheet2!G:G,MATCH($C1517,Sheet2!$A:$A,0)+3),F1516))</f>
        <v>7101</v>
      </c>
      <c r="G1517" s="36">
        <f>IF(AND($D1517=1,$E1517=1),VLOOKUP($C1517,Sheet2!$A:$J,4,0),IF($E1517=2,INDEX(Sheet2!H:H,MATCH($C1517,Sheet2!$A:$A,0)+3),G1516))</f>
        <v>7106</v>
      </c>
      <c r="H1517" s="36">
        <f>IF(AND($D1517=1,$E1517=1),VLOOKUP($C1517,Sheet2!$A:$J,5,0),IF($E1517=2,INDEX(Sheet2!I:I,MATCH($C1517,Sheet2!$A:$A,0)+3),H1516))</f>
        <v>7107</v>
      </c>
      <c r="I1517" s="36">
        <f>IF(AND($D1517=1,$E1517=1),VLOOKUP($C1517,Sheet2!$A:$J,6,0),IF($E1517=2,INDEX(Sheet2!J:J,MATCH($C1517,Sheet2!$A:$A,0)+3),I1516))</f>
        <v>7104</v>
      </c>
      <c r="K1517" s="37">
        <v>0</v>
      </c>
      <c r="L1517" s="37">
        <v>0</v>
      </c>
      <c r="M1517" s="37">
        <v>0</v>
      </c>
      <c r="N1517" s="37">
        <f>VLOOKUP(B1517,Sheet5!$D:$G,3,0)</f>
        <v>0</v>
      </c>
      <c r="O1517" s="37">
        <f>VLOOKUP(B1517,Sheet5!$D:$G,4,0)</f>
        <v>0</v>
      </c>
      <c r="P1517" s="35" t="s">
        <v>60</v>
      </c>
      <c r="Q1517" s="37">
        <f>IFERROR(VLOOKUP(R1517,Sheet2!V:X,3,FALSE),VLOOKUP(B1517,Sheet5!D:H,5,0))</f>
        <v>311100102</v>
      </c>
      <c r="R1517" s="37" t="str">
        <f>IF(E1517=2,INDEX(Sheet2!P:P,MATCH(C1517,Sheet2!A:A,0)+3),INDEX(Sheet2!AB:AB,MATCH(N1517,Sheet2!AA:AA,0)))</f>
        <v>能量魔弹</v>
      </c>
      <c r="S1517" s="37" t="s">
        <v>2474</v>
      </c>
      <c r="T1517" s="36" t="str">
        <f>INDEX(Sheet6!G:G,MATCH(B1517,Sheet6!A:A,0))</f>
        <v>1431071,9</v>
      </c>
      <c r="U1517" s="35">
        <v>1120001</v>
      </c>
      <c r="V1517" s="36">
        <f>INDEX(Sheet6!H:H,MATCH(B1517,Sheet6!A:A,0))</f>
        <v>217500</v>
      </c>
      <c r="W1517" s="35">
        <v>0</v>
      </c>
      <c r="X1517" s="35" t="s">
        <v>1315</v>
      </c>
      <c r="Y1517" s="35">
        <v>1120001</v>
      </c>
      <c r="Z1517" s="35">
        <v>870000</v>
      </c>
      <c r="AA1517" s="37" t="str">
        <f>IF($E1517=2,INDEX(Sheet2!Q:Q,MATCH($C1517,Sheet2!$A:$A,0)+3),IF(OR(N1517=3,N1517=8,N1517=13,,N1517=38),INDEX(Sheet2!$AC:$AC,MATCH($N1517,Sheet2!$AA:$AA,0))&amp;O1517,INDEX(Sheet2!$AC:$AC,MATCH($N1517,Sheet2!$AA:$AA,0))&amp;(O1517/10)&amp;"%"))</f>
        <v>对敌方群体造成攻击力&lt;color=#e56000&gt;160%&lt;/color&gt;的伤害。</v>
      </c>
    </row>
    <row r="1518" spans="1:27" s="35" customFormat="1">
      <c r="A1518" s="35" t="s">
        <v>53</v>
      </c>
      <c r="B1518" s="35">
        <f t="shared" si="95"/>
        <v>7301</v>
      </c>
      <c r="C1518" s="36">
        <v>73</v>
      </c>
      <c r="D1518" s="36">
        <v>1</v>
      </c>
      <c r="E1518" s="36">
        <f t="shared" ref="E1518:E1545" si="96">IF(N1518&gt;0,1,2)</f>
        <v>1</v>
      </c>
      <c r="F1518" s="36">
        <f>IF(AND($D1518=1,$E1518=1),VLOOKUP($C1518,Sheet2!$A:$J,3,0),IF($E1518=2,INDEX(Sheet2!G:G,MATCH($C1518,Sheet2!$A:$A,0)),F1517))</f>
        <v>7301</v>
      </c>
      <c r="G1518" s="36">
        <f>IF(AND($D1518=1,$E1518=1),VLOOKUP($C1518,Sheet2!$A:$J,4,0),IF($E1518=2,INDEX(Sheet2!H:H,MATCH($C1518,Sheet2!$A:$A,0)),G1517))</f>
        <v>7302</v>
      </c>
      <c r="H1518" s="36">
        <f>IF(AND($D1518=1,$E1518=1),VLOOKUP($C1518,Sheet2!$A:$J,5,0),IF($E1518=2,INDEX(Sheet2!I:I,MATCH($C1518,Sheet2!$A:$A,0)),H1517))</f>
        <v>7303</v>
      </c>
      <c r="I1518" s="36">
        <f>IF(AND($D1518=1,$E1518=1),VLOOKUP($C1518,Sheet2!$A:$J,6,0),IF($E1518=2,INDEX(Sheet2!J:J,MATCH($C1518,Sheet2!$A:$A,0)),I1517))</f>
        <v>7304</v>
      </c>
      <c r="K1518" s="37">
        <v>0</v>
      </c>
      <c r="L1518" s="37">
        <v>0</v>
      </c>
      <c r="M1518" s="37">
        <v>0</v>
      </c>
      <c r="N1518" s="37">
        <f>VLOOKUP(B1518,Sheet5!$D:$G,3,0)</f>
        <v>8</v>
      </c>
      <c r="O1518" s="37">
        <f>VLOOKUP(B1518,Sheet5!$D:$G,4,0)</f>
        <v>100</v>
      </c>
      <c r="P1518" s="37" t="s">
        <v>54</v>
      </c>
      <c r="Q1518" s="37">
        <f>IFERROR(VLOOKUP(R1518,Sheet2!V:X,3,FALSE),VLOOKUP(B1518,Sheet5!D:H,5,0))</f>
        <v>340020006</v>
      </c>
      <c r="R1518" s="37" t="str">
        <f>IF($E1518=2,INDEX(Sheet2!P:P,MATCH($C1518,Sheet2!$A:$A,0)),INDEX(Sheet2!$AB:$AB,MATCH($N1518,Sheet2!$AA:$AA,0)))</f>
        <v>攻击强化</v>
      </c>
      <c r="S1518" s="37" t="str">
        <f>IF($E1518=2,INDEX(Sheet2!Q:Q,MATCH($C1518,Sheet2!$A:$A,0)),IF(OR(N1518=3,N1518=8,N1518=13,,N1518=38),INDEX(Sheet2!$AC:$AC,MATCH($N1518,Sheet2!$AA:$AA,0))&amp;O1518,INDEX(Sheet2!$AC:$AC,MATCH($N1518,Sheet2!$AA:$AA,0))&amp;(O1518/10)&amp;"%"))</f>
        <v>觉醒后基础攻击力增加100</v>
      </c>
      <c r="T1518" s="36" t="str">
        <f>INDEX(Sheet6!G:G,MATCH(B1518,Sheet6!A:A,0))</f>
        <v>1210003,40</v>
      </c>
      <c r="U1518" s="36">
        <v>1120001</v>
      </c>
      <c r="V1518" s="36">
        <f>INDEX(Sheet6!H:H,MATCH(B1518,Sheet6!A:A,0))</f>
        <v>13000</v>
      </c>
      <c r="W1518" s="35">
        <v>0</v>
      </c>
      <c r="X1518" s="36" t="str">
        <f>VLOOKUP(B1518,Sheet4!A:N,14,FALSE)</f>
        <v>1210001,10|1210002,10|1210003,20</v>
      </c>
      <c r="Y1518" s="35">
        <v>1120001</v>
      </c>
      <c r="Z1518" s="35">
        <f t="shared" ref="Z1518:Z1524" si="97">V1518*10</f>
        <v>130000</v>
      </c>
      <c r="AA1518" s="37" t="str">
        <f>IF($E1518=2,INDEX(Sheet2!Q:Q,MATCH($C1518,Sheet2!$A:$A,0)),IF(OR(N1518=3,N1518=8,N1518=13,,N1518=38),INDEX(Sheet2!$AC:$AC,MATCH($N1518,Sheet2!$AA:$AA,0))&amp;O1518,INDEX(Sheet2!$AC:$AC,MATCH($N1518,Sheet2!$AA:$AA,0))&amp;(O1518/10)&amp;"%"))</f>
        <v>觉醒后基础攻击力增加100</v>
      </c>
    </row>
    <row r="1519" spans="1:27" s="35" customFormat="1">
      <c r="A1519" s="35" t="s">
        <v>53</v>
      </c>
      <c r="B1519" s="35">
        <f t="shared" si="95"/>
        <v>7302</v>
      </c>
      <c r="C1519" s="36">
        <v>73</v>
      </c>
      <c r="D1519" s="36">
        <v>2</v>
      </c>
      <c r="E1519" s="36">
        <f t="shared" si="96"/>
        <v>1</v>
      </c>
      <c r="F1519" s="36">
        <f>IF(AND($D1519=1,$E1519=1),VLOOKUP($C1519,Sheet2!$A:$J,3,0),IF($E1519=2,INDEX(Sheet2!G:G,MATCH($C1519,Sheet2!$A:$A,0)),F1518))</f>
        <v>7301</v>
      </c>
      <c r="G1519" s="36">
        <f>IF(AND($D1519=1,$E1519=1),VLOOKUP($C1519,Sheet2!$A:$J,4,0),IF($E1519=2,INDEX(Sheet2!H:H,MATCH($C1519,Sheet2!$A:$A,0)),G1518))</f>
        <v>7302</v>
      </c>
      <c r="H1519" s="36">
        <f>IF(AND($D1519=1,$E1519=1),VLOOKUP($C1519,Sheet2!$A:$J,5,0),IF($E1519=2,INDEX(Sheet2!I:I,MATCH($C1519,Sheet2!$A:$A,0)),H1518))</f>
        <v>7303</v>
      </c>
      <c r="I1519" s="36">
        <f>IF(AND($D1519=1,$E1519=1),VLOOKUP($C1519,Sheet2!$A:$J,6,0),IF($E1519=2,INDEX(Sheet2!J:J,MATCH($C1519,Sheet2!$A:$A,0)),I1518))</f>
        <v>7304</v>
      </c>
      <c r="K1519" s="37">
        <v>0</v>
      </c>
      <c r="L1519" s="37">
        <v>0</v>
      </c>
      <c r="M1519" s="37">
        <v>0</v>
      </c>
      <c r="N1519" s="37">
        <f>VLOOKUP(B1519,Sheet5!$D:$G,3,0)</f>
        <v>3</v>
      </c>
      <c r="O1519" s="37">
        <f>VLOOKUP(B1519,Sheet5!$D:$G,4,0)</f>
        <v>600</v>
      </c>
      <c r="P1519" s="37" t="s">
        <v>55</v>
      </c>
      <c r="Q1519" s="37">
        <f>IFERROR(VLOOKUP(R1519,Sheet2!V:X,3,FALSE),VLOOKUP(B1519,Sheet5!D:H,5,0))</f>
        <v>340020009</v>
      </c>
      <c r="R1519" s="37" t="str">
        <f>IF(E1519=2,INDEX(Sheet2!P:P,MATCH(C1519,Sheet2!A:A,0)),INDEX(Sheet2!AB:AB,MATCH(N1519,Sheet2!AA:AA,0)))</f>
        <v>生命强化</v>
      </c>
      <c r="S1519" s="37" t="str">
        <f>IF($E1519=2,INDEX(Sheet2!Q:Q,MATCH($C1519,Sheet2!$A:$A,0)),IF(OR(N1519=3,N1519=8,N1519=13,,N1519=38),INDEX(Sheet2!$AC:$AC,MATCH($N1519,Sheet2!$AA:$AA,0))&amp;O1519,INDEX(Sheet2!$AC:$AC,MATCH($N1519,Sheet2!$AA:$AA,0))&amp;(O1519/10)&amp;"%"))</f>
        <v>觉醒后基础生命上限增加600</v>
      </c>
      <c r="T1519" s="36" t="str">
        <f>INDEX(Sheet6!G:G,MATCH(B1519,Sheet6!A:A,0))</f>
        <v>1210003,60</v>
      </c>
      <c r="U1519" s="36">
        <v>1120001</v>
      </c>
      <c r="V1519" s="36">
        <f>INDEX(Sheet6!H:H,MATCH(B1519,Sheet6!A:A,0))</f>
        <v>15000</v>
      </c>
      <c r="W1519" s="35">
        <v>0</v>
      </c>
      <c r="X1519" s="36" t="str">
        <f>VLOOKUP(B1519,Sheet4!A:N,14,FALSE)</f>
        <v>1210001,25|1210002,25|1210003,50</v>
      </c>
      <c r="Y1519" s="35">
        <v>1120001</v>
      </c>
      <c r="Z1519" s="35">
        <f t="shared" si="97"/>
        <v>150000</v>
      </c>
      <c r="AA1519" s="37" t="str">
        <f>IF($E1519=2,INDEX(Sheet2!Q:Q,MATCH($C1519,Sheet2!$A:$A,0)),IF(OR(N1519=3,N1519=8,N1519=13,,N1519=38),INDEX(Sheet2!$AC:$AC,MATCH($N1519,Sheet2!$AA:$AA,0))&amp;O1519,INDEX(Sheet2!$AC:$AC,MATCH($N1519,Sheet2!$AA:$AA,0))&amp;(O1519/10)&amp;"%"))</f>
        <v>觉醒后基础生命上限增加600</v>
      </c>
    </row>
    <row r="1520" spans="1:27" s="35" customFormat="1">
      <c r="A1520" s="35" t="s">
        <v>53</v>
      </c>
      <c r="B1520" s="35">
        <f t="shared" si="95"/>
        <v>7303</v>
      </c>
      <c r="C1520" s="36">
        <v>73</v>
      </c>
      <c r="D1520" s="36">
        <v>3</v>
      </c>
      <c r="E1520" s="36">
        <f t="shared" si="96"/>
        <v>1</v>
      </c>
      <c r="F1520" s="36">
        <f>IF(AND($D1520=1,$E1520=1),VLOOKUP($C1520,Sheet2!$A:$J,3,0),IF($E1520=2,INDEX(Sheet2!G:G,MATCH($C1520,Sheet2!$A:$A,0)),F1519))</f>
        <v>7301</v>
      </c>
      <c r="G1520" s="36">
        <f>IF(AND($D1520=1,$E1520=1),VLOOKUP($C1520,Sheet2!$A:$J,4,0),IF($E1520=2,INDEX(Sheet2!H:H,MATCH($C1520,Sheet2!$A:$A,0)),G1519))</f>
        <v>7302</v>
      </c>
      <c r="H1520" s="36">
        <f>IF(AND($D1520=1,$E1520=1),VLOOKUP($C1520,Sheet2!$A:$J,5,0),IF($E1520=2,INDEX(Sheet2!I:I,MATCH($C1520,Sheet2!$A:$A,0)),H1519))</f>
        <v>7303</v>
      </c>
      <c r="I1520" s="36">
        <f>IF(AND($D1520=1,$E1520=1),VLOOKUP($C1520,Sheet2!$A:$J,6,0),IF($E1520=2,INDEX(Sheet2!J:J,MATCH($C1520,Sheet2!$A:$A,0)),I1519))</f>
        <v>7304</v>
      </c>
      <c r="K1520" s="37">
        <v>0</v>
      </c>
      <c r="L1520" s="37">
        <v>0</v>
      </c>
      <c r="M1520" s="37">
        <v>0</v>
      </c>
      <c r="N1520" s="37">
        <f>VLOOKUP(B1520,Sheet5!$D:$G,3,0)</f>
        <v>18</v>
      </c>
      <c r="O1520" s="37">
        <f>VLOOKUP(B1520,Sheet5!$D:$G,4,0)</f>
        <v>50</v>
      </c>
      <c r="P1520" s="37" t="s">
        <v>56</v>
      </c>
      <c r="Q1520" s="37">
        <f>IFERROR(VLOOKUP(R1520,Sheet2!V:X,3,FALSE),VLOOKUP(B1520,Sheet5!D:H,5,0))</f>
        <v>340020001</v>
      </c>
      <c r="R1520" s="37" t="str">
        <f>IF(E1520=2,INDEX(Sheet2!P:P,MATCH(C1520,Sheet2!A:A,0)),INDEX(Sheet2!AB:AB,MATCH(N1520,Sheet2!AA:AA,0)))</f>
        <v>暴击强化</v>
      </c>
      <c r="S1520" s="37" t="str">
        <f>IF($E1520=2,INDEX(Sheet2!Q:Q,MATCH($C1520,Sheet2!$A:$A,0)),IF(OR(N1520=3,N1520=8,N1520=13,,N1520=38),INDEX(Sheet2!$AC:$AC,MATCH($N1520,Sheet2!$AA:$AA,0))&amp;O1520,INDEX(Sheet2!$AC:$AC,MATCH($N1520,Sheet2!$AA:$AA,0))&amp;(O1520/10)&amp;"%"))</f>
        <v>觉醒后基础暴击增加5%</v>
      </c>
      <c r="T1520" s="36" t="str">
        <f>INDEX(Sheet6!G:G,MATCH(B1520,Sheet6!A:A,0))</f>
        <v>1210006,24</v>
      </c>
      <c r="U1520" s="36">
        <v>1120001</v>
      </c>
      <c r="V1520" s="36">
        <f>INDEX(Sheet6!H:H,MATCH(B1520,Sheet6!A:A,0))</f>
        <v>22500</v>
      </c>
      <c r="W1520" s="35">
        <v>0</v>
      </c>
      <c r="X1520" s="36" t="str">
        <f>VLOOKUP(B1520,Sheet4!A:N,14,FALSE)</f>
        <v>1210001,45|1210002,45|1210003,90</v>
      </c>
      <c r="Y1520" s="35">
        <v>1120001</v>
      </c>
      <c r="Z1520" s="35">
        <f t="shared" si="97"/>
        <v>225000</v>
      </c>
      <c r="AA1520" s="37" t="str">
        <f>IF($E1520=2,INDEX(Sheet2!Q:Q,MATCH($C1520,Sheet2!$A:$A,0)),IF(OR(N1520=3,N1520=8,N1520=13,,N1520=38),INDEX(Sheet2!$AC:$AC,MATCH($N1520,Sheet2!$AA:$AA,0))&amp;O1520,INDEX(Sheet2!$AC:$AC,MATCH($N1520,Sheet2!$AA:$AA,0))&amp;(O1520/10)&amp;"%"))</f>
        <v>觉醒后基础暴击增加5%</v>
      </c>
    </row>
    <row r="1521" spans="1:27" s="35" customFormat="1">
      <c r="A1521" s="35" t="s">
        <v>53</v>
      </c>
      <c r="B1521" s="35">
        <f t="shared" si="95"/>
        <v>7304</v>
      </c>
      <c r="C1521" s="36">
        <v>73</v>
      </c>
      <c r="D1521" s="36">
        <v>4</v>
      </c>
      <c r="E1521" s="36">
        <f t="shared" si="96"/>
        <v>1</v>
      </c>
      <c r="F1521" s="36">
        <f>IF(AND($D1521=1,$E1521=1),VLOOKUP($C1521,Sheet2!$A:$J,3,0),IF($E1521=2,INDEX(Sheet2!G:G,MATCH($C1521,Sheet2!$A:$A,0)),F1520))</f>
        <v>7301</v>
      </c>
      <c r="G1521" s="36">
        <f>IF(AND($D1521=1,$E1521=1),VLOOKUP($C1521,Sheet2!$A:$J,4,0),IF($E1521=2,INDEX(Sheet2!H:H,MATCH($C1521,Sheet2!$A:$A,0)),G1520))</f>
        <v>7302</v>
      </c>
      <c r="H1521" s="36">
        <f>IF(AND($D1521=1,$E1521=1),VLOOKUP($C1521,Sheet2!$A:$J,5,0),IF($E1521=2,INDEX(Sheet2!I:I,MATCH($C1521,Sheet2!$A:$A,0)),H1520))</f>
        <v>7303</v>
      </c>
      <c r="I1521" s="36">
        <f>IF(AND($D1521=1,$E1521=1),VLOOKUP($C1521,Sheet2!$A:$J,6,0),IF($E1521=2,INDEX(Sheet2!J:J,MATCH($C1521,Sheet2!$A:$A,0)),I1520))</f>
        <v>7304</v>
      </c>
      <c r="K1521" s="37">
        <v>0</v>
      </c>
      <c r="L1521" s="37">
        <v>0</v>
      </c>
      <c r="M1521" s="37">
        <v>0</v>
      </c>
      <c r="N1521" s="37">
        <f>VLOOKUP(B1521,Sheet5!$D:$G,3,0)</f>
        <v>13</v>
      </c>
      <c r="O1521" s="37">
        <f>VLOOKUP(B1521,Sheet5!$D:$G,4,0)</f>
        <v>130</v>
      </c>
      <c r="P1521" s="37" t="s">
        <v>57</v>
      </c>
      <c r="Q1521" s="37">
        <f>IFERROR(VLOOKUP(R1521,Sheet2!V:X,3,FALSE),VLOOKUP(B1521,Sheet5!D:H,5,0))</f>
        <v>340020004</v>
      </c>
      <c r="R1521" s="37" t="str">
        <f>IF(E1521=2,INDEX(Sheet2!P:P,MATCH(C1521,Sheet2!A:A,0)),INDEX(Sheet2!AB:AB,MATCH(N1521,Sheet2!AA:AA,0)))</f>
        <v>防御强化</v>
      </c>
      <c r="S1521" s="37" t="str">
        <f>IF($E1521=2,INDEX(Sheet2!Q:Q,MATCH($C1521,Sheet2!$A:$A,0)),IF(OR(N1521=3,N1521=8,N1521=13,,N1521=38),INDEX(Sheet2!$AC:$AC,MATCH($N1521,Sheet2!$AA:$AA,0))&amp;O1521,INDEX(Sheet2!$AC:$AC,MATCH($N1521,Sheet2!$AA:$AA,0))&amp;(O1521/10)&amp;"%"))</f>
        <v>觉醒后基础防御力增加130</v>
      </c>
      <c r="T1521" s="36" t="str">
        <f>INDEX(Sheet6!G:G,MATCH(B1521,Sheet6!A:A,0))</f>
        <v>1210006,32</v>
      </c>
      <c r="U1521" s="36">
        <v>1120001</v>
      </c>
      <c r="V1521" s="36">
        <f>INDEX(Sheet6!H:H,MATCH(B1521,Sheet6!A:A,0))</f>
        <v>33700</v>
      </c>
      <c r="W1521" s="35">
        <v>0</v>
      </c>
      <c r="X1521" s="36" t="str">
        <f>VLOOKUP(B1521,Sheet4!A:N,14,FALSE)</f>
        <v>1210001,70|1210002,70|1210003,140</v>
      </c>
      <c r="Y1521" s="35">
        <v>1120001</v>
      </c>
      <c r="Z1521" s="35">
        <f t="shared" si="97"/>
        <v>337000</v>
      </c>
      <c r="AA1521" s="37" t="str">
        <f>IF($E1521=2,INDEX(Sheet2!Q:Q,MATCH($C1521,Sheet2!$A:$A,0)),IF(OR(N1521=3,N1521=8,N1521=13,,N1521=38),INDEX(Sheet2!$AC:$AC,MATCH($N1521,Sheet2!$AA:$AA,0))&amp;O1521,INDEX(Sheet2!$AC:$AC,MATCH($N1521,Sheet2!$AA:$AA,0))&amp;(O1521/10)&amp;"%"))</f>
        <v>觉醒后基础防御力增加130</v>
      </c>
    </row>
    <row r="1522" spans="1:27" s="35" customFormat="1">
      <c r="A1522" s="35" t="s">
        <v>53</v>
      </c>
      <c r="B1522" s="35">
        <f t="shared" si="95"/>
        <v>7305</v>
      </c>
      <c r="C1522" s="36">
        <v>73</v>
      </c>
      <c r="D1522" s="36">
        <v>5</v>
      </c>
      <c r="E1522" s="36">
        <f t="shared" si="96"/>
        <v>1</v>
      </c>
      <c r="F1522" s="36">
        <f>IF(AND($D1522=1,$E1522=1),VLOOKUP($C1522,Sheet2!$A:$J,3,0),IF($E1522=2,INDEX(Sheet2!G:G,MATCH($C1522,Sheet2!$A:$A,0)),F1521))</f>
        <v>7301</v>
      </c>
      <c r="G1522" s="36">
        <f>IF(AND($D1522=1,$E1522=1),VLOOKUP($C1522,Sheet2!$A:$J,4,0),IF($E1522=2,INDEX(Sheet2!H:H,MATCH($C1522,Sheet2!$A:$A,0)),G1521))</f>
        <v>7302</v>
      </c>
      <c r="H1522" s="36">
        <f>IF(AND($D1522=1,$E1522=1),VLOOKUP($C1522,Sheet2!$A:$J,5,0),IF($E1522=2,INDEX(Sheet2!I:I,MATCH($C1522,Sheet2!$A:$A,0)),H1521))</f>
        <v>7303</v>
      </c>
      <c r="I1522" s="36">
        <f>IF(AND($D1522=1,$E1522=1),VLOOKUP($C1522,Sheet2!$A:$J,6,0),IF($E1522=2,INDEX(Sheet2!J:J,MATCH($C1522,Sheet2!$A:$A,0)),I1521))</f>
        <v>7304</v>
      </c>
      <c r="K1522" s="37">
        <v>0</v>
      </c>
      <c r="L1522" s="37">
        <v>0</v>
      </c>
      <c r="M1522" s="37">
        <v>0</v>
      </c>
      <c r="N1522" s="37">
        <f>VLOOKUP(B1522,Sheet5!$D:$G,3,0)</f>
        <v>3</v>
      </c>
      <c r="O1522" s="37">
        <f>VLOOKUP(B1522,Sheet5!$D:$G,4,0)</f>
        <v>1200</v>
      </c>
      <c r="P1522" s="37" t="s">
        <v>58</v>
      </c>
      <c r="Q1522" s="37">
        <f>IFERROR(VLOOKUP(R1522,Sheet2!V:X,3,FALSE),VLOOKUP(B1522,Sheet5!D:H,5,0))</f>
        <v>340020010</v>
      </c>
      <c r="R1522" s="37" t="str">
        <f>IF(E1522=2,INDEX(Sheet2!P:P,MATCH(C1522,Sheet2!A:A,0)),INDEX(Sheet2!AB:AB,MATCH(N1522,Sheet2!AA:AA,0)))</f>
        <v>生命强化</v>
      </c>
      <c r="S1522" s="37" t="str">
        <f>IF($E1522=2,INDEX(Sheet2!Q:Q,MATCH($C1522,Sheet2!$A:$A,0)),IF(OR(N1522=3,N1522=8,N1522=13,,N1522=38),INDEX(Sheet2!$AC:$AC,MATCH($N1522,Sheet2!$AA:$AA,0))&amp;O1522,INDEX(Sheet2!$AC:$AC,MATCH($N1522,Sheet2!$AA:$AA,0))&amp;(O1522/10)&amp;"%"))</f>
        <v>觉醒后基础生命上限增加1200</v>
      </c>
      <c r="T1522" s="36" t="str">
        <f>INDEX(Sheet6!G:G,MATCH(B1522,Sheet6!A:A,0))</f>
        <v>1210009,12</v>
      </c>
      <c r="U1522" s="36">
        <v>1120001</v>
      </c>
      <c r="V1522" s="36">
        <f>INDEX(Sheet6!H:H,MATCH(B1522,Sheet6!A:A,0))</f>
        <v>47100</v>
      </c>
      <c r="W1522" s="35">
        <v>0</v>
      </c>
      <c r="X1522" s="36" t="str">
        <f>VLOOKUP(B1522,Sheet4!A:N,14,FALSE)</f>
        <v>1210001,100|1210002,100|1210003,200</v>
      </c>
      <c r="Y1522" s="35">
        <v>1120001</v>
      </c>
      <c r="Z1522" s="35">
        <f t="shared" si="97"/>
        <v>471000</v>
      </c>
      <c r="AA1522" s="37" t="str">
        <f>IF($E1522=2,INDEX(Sheet2!Q:Q,MATCH($C1522,Sheet2!$A:$A,0)),IF(OR(N1522=3,N1522=8,N1522=13,,N1522=38),INDEX(Sheet2!$AC:$AC,MATCH($N1522,Sheet2!$AA:$AA,0))&amp;O1522,INDEX(Sheet2!$AC:$AC,MATCH($N1522,Sheet2!$AA:$AA,0))&amp;(O1522/10)&amp;"%"))</f>
        <v>觉醒后基础生命上限增加1200</v>
      </c>
    </row>
    <row r="1523" spans="1:27" s="35" customFormat="1">
      <c r="A1523" s="35" t="s">
        <v>53</v>
      </c>
      <c r="B1523" s="35">
        <f t="shared" si="95"/>
        <v>7306</v>
      </c>
      <c r="C1523" s="36">
        <v>73</v>
      </c>
      <c r="D1523" s="36">
        <v>6</v>
      </c>
      <c r="E1523" s="36">
        <f t="shared" si="96"/>
        <v>1</v>
      </c>
      <c r="F1523" s="36">
        <f>IF(AND($D1523=1,$E1523=1),VLOOKUP($C1523,Sheet2!$A:$J,3,0),IF($E1523=2,INDEX(Sheet2!G:G,MATCH($C1523,Sheet2!$A:$A,0)),F1522))</f>
        <v>7301</v>
      </c>
      <c r="G1523" s="36">
        <f>IF(AND($D1523=1,$E1523=1),VLOOKUP($C1523,Sheet2!$A:$J,4,0),IF($E1523=2,INDEX(Sheet2!H:H,MATCH($C1523,Sheet2!$A:$A,0)),G1522))</f>
        <v>7302</v>
      </c>
      <c r="H1523" s="36">
        <f>IF(AND($D1523=1,$E1523=1),VLOOKUP($C1523,Sheet2!$A:$J,5,0),IF($E1523=2,INDEX(Sheet2!I:I,MATCH($C1523,Sheet2!$A:$A,0)),H1522))</f>
        <v>7303</v>
      </c>
      <c r="I1523" s="36">
        <f>IF(AND($D1523=1,$E1523=1),VLOOKUP($C1523,Sheet2!$A:$J,6,0),IF($E1523=2,INDEX(Sheet2!J:J,MATCH($C1523,Sheet2!$A:$A,0)),I1522))</f>
        <v>7304</v>
      </c>
      <c r="K1523" s="37">
        <v>0</v>
      </c>
      <c r="L1523" s="37">
        <v>0</v>
      </c>
      <c r="M1523" s="37">
        <v>0</v>
      </c>
      <c r="N1523" s="37">
        <f>VLOOKUP(B1523,Sheet5!$D:$G,3,0)</f>
        <v>8</v>
      </c>
      <c r="O1523" s="37">
        <f>VLOOKUP(B1523,Sheet5!$D:$G,4,0)</f>
        <v>200</v>
      </c>
      <c r="P1523" s="37" t="s">
        <v>59</v>
      </c>
      <c r="Q1523" s="37">
        <f>IFERROR(VLOOKUP(R1523,Sheet2!V:X,3,FALSE),VLOOKUP(B1523,Sheet5!D:H,5,0))</f>
        <v>340020007</v>
      </c>
      <c r="R1523" s="37" t="str">
        <f>IF(E1523=2,INDEX(Sheet2!P:P,MATCH(C1523,Sheet2!A:A,0)),INDEX(Sheet2!AB:AB,MATCH(N1523,Sheet2!AA:AA,0)))</f>
        <v>攻击强化</v>
      </c>
      <c r="S1523" s="37" t="str">
        <f>IF($E1523=2,INDEX(Sheet2!Q:Q,MATCH($C1523,Sheet2!$A:$A,0)),IF(OR(N1523=3,N1523=8,N1523=13,,N1523=38),INDEX(Sheet2!$AC:$AC,MATCH($N1523,Sheet2!$AA:$AA,0))&amp;O1523,INDEX(Sheet2!$AC:$AC,MATCH($N1523,Sheet2!$AA:$AA,0))&amp;(O1523/10)&amp;"%"))</f>
        <v>觉醒后基础攻击力增加200</v>
      </c>
      <c r="T1523" s="36" t="str">
        <f>INDEX(Sheet6!G:G,MATCH(B1523,Sheet6!A:A,0))</f>
        <v>1210009,16</v>
      </c>
      <c r="U1523" s="36">
        <v>1120001</v>
      </c>
      <c r="V1523" s="36">
        <f>INDEX(Sheet6!H:H,MATCH(B1523,Sheet6!A:A,0))</f>
        <v>64500</v>
      </c>
      <c r="W1523" s="35">
        <v>0</v>
      </c>
      <c r="X1523" s="36" t="str">
        <f>VLOOKUP(B1523,Sheet4!A:N,14,FALSE)</f>
        <v>1210001,135|1210002,135|1210003,270</v>
      </c>
      <c r="Y1523" s="35">
        <v>1120001</v>
      </c>
      <c r="Z1523" s="35">
        <f t="shared" si="97"/>
        <v>645000</v>
      </c>
      <c r="AA1523" s="37" t="str">
        <f>IF($E1523=2,INDEX(Sheet2!Q:Q,MATCH($C1523,Sheet2!$A:$A,0)),IF(OR(N1523=3,N1523=8,N1523=13,,N1523=38),INDEX(Sheet2!$AC:$AC,MATCH($N1523,Sheet2!$AA:$AA,0))&amp;O1523,INDEX(Sheet2!$AC:$AC,MATCH($N1523,Sheet2!$AA:$AA,0))&amp;(O1523/10)&amp;"%"))</f>
        <v>觉醒后基础攻击力增加200</v>
      </c>
    </row>
    <row r="1524" spans="1:27" s="35" customFormat="1">
      <c r="A1524" s="35" t="s">
        <v>53</v>
      </c>
      <c r="B1524" s="35">
        <f t="shared" si="95"/>
        <v>7307</v>
      </c>
      <c r="C1524" s="36">
        <v>73</v>
      </c>
      <c r="D1524" s="36">
        <v>7</v>
      </c>
      <c r="E1524" s="36">
        <f t="shared" si="96"/>
        <v>2</v>
      </c>
      <c r="F1524" s="36">
        <f>IF(AND($D1524=1,$E1524=1),VLOOKUP($C1524,Sheet2!$A:$J,3,0),IF($E1524=2,INDEX(Sheet2!G:G,MATCH($C1524,Sheet2!$A:$A,0)),F1523))</f>
        <v>7301</v>
      </c>
      <c r="G1524" s="36">
        <f>IF(AND($D1524=1,$E1524=1),VLOOKUP($C1524,Sheet2!$A:$J,4,0),IF($E1524=2,INDEX(Sheet2!H:H,MATCH($C1524,Sheet2!$A:$A,0)),G1523))</f>
        <v>7302</v>
      </c>
      <c r="H1524" s="36">
        <f>IF(AND($D1524=1,$E1524=1),VLOOKUP($C1524,Sheet2!$A:$J,5,0),IF($E1524=2,INDEX(Sheet2!I:I,MATCH($C1524,Sheet2!$A:$A,0)),H1523))</f>
        <v>7303</v>
      </c>
      <c r="I1524" s="36">
        <f>IF(AND($D1524=1,$E1524=1),VLOOKUP($C1524,Sheet2!$A:$J,6,0),IF($E1524=2,INDEX(Sheet2!J:J,MATCH($C1524,Sheet2!$A:$A,0)),I1523))</f>
        <v>7305</v>
      </c>
      <c r="K1524" s="37">
        <v>0</v>
      </c>
      <c r="L1524" s="37">
        <v>0</v>
      </c>
      <c r="M1524" s="37">
        <v>0</v>
      </c>
      <c r="N1524" s="37">
        <f>VLOOKUP(B1524,Sheet5!$D:$G,3,0)</f>
        <v>0</v>
      </c>
      <c r="O1524" s="37">
        <f>VLOOKUP(B1524,Sheet5!$D:$G,4,0)</f>
        <v>0</v>
      </c>
      <c r="P1524" s="37" t="s">
        <v>60</v>
      </c>
      <c r="Q1524" s="37">
        <f>IFERROR(VLOOKUP(R1524,Sheet2!V:X,3,FALSE),VLOOKUP(B1524,Sheet5!D:H,5,0))</f>
        <v>311100404</v>
      </c>
      <c r="R1524" s="37" t="str">
        <f>IF(E1524=2,INDEX(Sheet2!P:P,MATCH(C1524,Sheet2!A:A,0)),INDEX(Sheet2!AB:AB,MATCH(N1524,Sheet2!AA:AA,0)))</f>
        <v>生存的战争</v>
      </c>
      <c r="S1524" s="37" t="str">
        <f>IF($E1524=2,INDEX(Sheet2!Q:Q,MATCH($C1524,Sheet2!$A:$A,0)),IF(OR(N1524=3,N1524=8,N1524=13,,N1524=38),INDEX(Sheet2!$AC:$AC,MATCH($N1524,Sheet2!$AA:$AA,0))&amp;O1524,INDEX(Sheet2!$AC:$AC,MATCH($N1524,Sheet2!$AA:$AA,0))&amp;(O1524/10)&amp;"%"))</f>
        <v>进入梦境，切换为梦境地底王，持续&lt;color=#e56000&gt;10&lt;/color&gt;个全体回合，梦境地底王的技能无视链条、护盾和援护。切换后立即获得一个回合。（该技能只能使用一次）</v>
      </c>
      <c r="T1524" s="36" t="str">
        <f>INDEX(Sheet6!G:G,MATCH(B1524,Sheet6!A:A,0))</f>
        <v>1210009,20</v>
      </c>
      <c r="U1524" s="36">
        <v>1120001</v>
      </c>
      <c r="V1524" s="36">
        <f>INDEX(Sheet6!H:H,MATCH(B1524,Sheet6!A:A,0))</f>
        <v>87000</v>
      </c>
      <c r="W1524" s="35">
        <v>0</v>
      </c>
      <c r="X1524" s="36" t="str">
        <f>VLOOKUP(B1524,Sheet4!A:N,14,FALSE)</f>
        <v>1210001,175|1210002,175|1210003,350</v>
      </c>
      <c r="Y1524" s="35">
        <v>1120001</v>
      </c>
      <c r="Z1524" s="35">
        <f t="shared" si="97"/>
        <v>870000</v>
      </c>
      <c r="AA1524" s="37" t="str">
        <f>IF($E1524=2,INDEX(Sheet2!Q:Q,MATCH($C1524,Sheet2!$A:$A,0)),IF(OR(N1524=3,N1524=8,N1524=13,,N1524=38),INDEX(Sheet2!$AC:$AC,MATCH($N1524,Sheet2!$AA:$AA,0))&amp;O1524,INDEX(Sheet2!$AC:$AC,MATCH($N1524,Sheet2!$AA:$AA,0))&amp;(O1524/10)&amp;"%"))</f>
        <v>进入梦境，切换为梦境地底王，持续&lt;color=#e56000&gt;10&lt;/color&gt;个全体回合，梦境地底王的技能无视链条、护盾和援护。切换后立即获得一个回合。（该技能只能使用一次）</v>
      </c>
    </row>
    <row r="1525" spans="1:27" s="35" customFormat="1">
      <c r="A1525" s="35" t="s">
        <v>53</v>
      </c>
      <c r="B1525" s="35">
        <f t="shared" ref="B1525:B1552" si="98">C1525*100+D1525</f>
        <v>7308</v>
      </c>
      <c r="C1525" s="36">
        <v>73</v>
      </c>
      <c r="D1525" s="36">
        <v>8</v>
      </c>
      <c r="E1525" s="36">
        <f t="shared" si="96"/>
        <v>1</v>
      </c>
      <c r="F1525" s="36">
        <f>IF(AND($D1525=1,$E1525=1),VLOOKUP($C1525,Sheet2!$A:$J,3,0),IF($E1525=2,INDEX(Sheet2!G:G,MATCH($C1525,Sheet2!$A:$A,0)),F1524))</f>
        <v>7301</v>
      </c>
      <c r="G1525" s="36">
        <f>IF(AND($D1525=1,$E1525=1),VLOOKUP($C1525,Sheet2!$A:$J,4,0),IF($E1525=2,INDEX(Sheet2!H:H,MATCH($C1525,Sheet2!$A:$A,0)),G1524))</f>
        <v>7302</v>
      </c>
      <c r="H1525" s="36">
        <f>IF(AND($D1525=1,$E1525=1),VLOOKUP($C1525,Sheet2!$A:$J,5,0),IF($E1525=2,INDEX(Sheet2!I:I,MATCH($C1525,Sheet2!$A:$A,0)),H1524))</f>
        <v>7303</v>
      </c>
      <c r="I1525" s="36">
        <f>IF(AND($D1525=1,$E1525=1),VLOOKUP($C1525,Sheet2!$A:$J,6,0),IF($E1525=2,INDEX(Sheet2!J:J,MATCH($C1525,Sheet2!$A:$A,0)),I1524))</f>
        <v>7305</v>
      </c>
      <c r="K1525" s="37">
        <v>0</v>
      </c>
      <c r="L1525" s="37">
        <v>0</v>
      </c>
      <c r="M1525" s="37">
        <v>0</v>
      </c>
      <c r="N1525" s="37">
        <f>VLOOKUP(B1525,Sheet5!$D:$G,3,0)</f>
        <v>8</v>
      </c>
      <c r="O1525" s="37">
        <f>VLOOKUP(B1525,Sheet5!$D:$G,4,0)</f>
        <v>100</v>
      </c>
      <c r="P1525" s="35" t="s">
        <v>54</v>
      </c>
      <c r="Q1525" s="37">
        <f>IFERROR(VLOOKUP(R1525,Sheet2!V:X,3,FALSE),VLOOKUP(B1525,Sheet5!D:H,5,0))</f>
        <v>340020006</v>
      </c>
      <c r="R1525" s="37" t="str">
        <f>IF($E1525=2,INDEX(Sheet2!P:P,MATCH($C1525,Sheet2!$A:$A,0)),INDEX(Sheet2!$AB:$AB,MATCH($N1525,Sheet2!$AA:$AA,0)))</f>
        <v>攻击强化</v>
      </c>
      <c r="S1525" s="37" t="str">
        <f>IF($E1525=2,INDEX(Sheet2!Q:Q,MATCH($C1525,Sheet2!$A:$A,0)),IF(OR(N1525=3,N1525=8,N1525=13,,N1525=38),INDEX(Sheet2!$AC:$AC,MATCH($N1525,Sheet2!$AA:$AA,0))&amp;O1525,INDEX(Sheet2!$AC:$AC,MATCH($N1525,Sheet2!$AA:$AA,0))&amp;(O1525/10)&amp;"%"))</f>
        <v>觉醒后基础攻击力增加100</v>
      </c>
      <c r="T1525" s="36" t="str">
        <f>INDEX(Sheet6!G:G,MATCH(B1525,Sheet6!A:A,0))</f>
        <v>1210009,6|1430001,1</v>
      </c>
      <c r="U1525" s="35">
        <v>1120001</v>
      </c>
      <c r="V1525" s="36">
        <f>INDEX(Sheet6!H:H,MATCH(B1525,Sheet6!A:A,0))</f>
        <v>19500</v>
      </c>
      <c r="W1525" s="35">
        <v>0</v>
      </c>
      <c r="X1525" s="35" t="s">
        <v>1309</v>
      </c>
      <c r="Y1525" s="35">
        <v>1120001</v>
      </c>
      <c r="Z1525" s="35">
        <v>130000</v>
      </c>
      <c r="AA1525" s="37" t="str">
        <f>IF($E1525=2,INDEX(Sheet2!Q:Q,MATCH($C1525,Sheet2!$A:$A,0)),IF(OR(N1525=3,N1525=8,N1525=13,,N1525=38),INDEX(Sheet2!$AC:$AC,MATCH($N1525,Sheet2!$AA:$AA,0))&amp;O1525,INDEX(Sheet2!$AC:$AC,MATCH($N1525,Sheet2!$AA:$AA,0))&amp;(O1525/10)&amp;"%"))</f>
        <v>觉醒后基础攻击力增加100</v>
      </c>
    </row>
    <row r="1526" spans="1:27" s="35" customFormat="1">
      <c r="A1526" s="35" t="s">
        <v>53</v>
      </c>
      <c r="B1526" s="35">
        <f t="shared" si="98"/>
        <v>7309</v>
      </c>
      <c r="C1526" s="36">
        <v>73</v>
      </c>
      <c r="D1526" s="36">
        <v>9</v>
      </c>
      <c r="E1526" s="36">
        <f t="shared" si="96"/>
        <v>1</v>
      </c>
      <c r="F1526" s="36">
        <f>IF(AND($D1526=1,$E1526=1),VLOOKUP($C1526,Sheet2!$A:$J,3,0),IF($E1526=2,INDEX(Sheet2!G:G,MATCH($C1526,Sheet2!$A:$A,0)),F1525))</f>
        <v>7301</v>
      </c>
      <c r="G1526" s="36">
        <f>IF(AND($D1526=1,$E1526=1),VLOOKUP($C1526,Sheet2!$A:$J,4,0),IF($E1526=2,INDEX(Sheet2!H:H,MATCH($C1526,Sheet2!$A:$A,0)),G1525))</f>
        <v>7302</v>
      </c>
      <c r="H1526" s="36">
        <f>IF(AND($D1526=1,$E1526=1),VLOOKUP($C1526,Sheet2!$A:$J,5,0),IF($E1526=2,INDEX(Sheet2!I:I,MATCH($C1526,Sheet2!$A:$A,0)),H1525))</f>
        <v>7303</v>
      </c>
      <c r="I1526" s="36">
        <f>IF(AND($D1526=1,$E1526=1),VLOOKUP($C1526,Sheet2!$A:$J,6,0),IF($E1526=2,INDEX(Sheet2!J:J,MATCH($C1526,Sheet2!$A:$A,0)),I1525))</f>
        <v>7305</v>
      </c>
      <c r="K1526" s="37">
        <v>0</v>
      </c>
      <c r="L1526" s="37">
        <v>0</v>
      </c>
      <c r="M1526" s="37">
        <v>0</v>
      </c>
      <c r="N1526" s="37">
        <f>VLOOKUP(B1526,Sheet5!$D:$G,3,0)</f>
        <v>3</v>
      </c>
      <c r="O1526" s="37">
        <f>VLOOKUP(B1526,Sheet5!$D:$G,4,0)</f>
        <v>600</v>
      </c>
      <c r="P1526" s="35" t="s">
        <v>55</v>
      </c>
      <c r="Q1526" s="37">
        <f>IFERROR(VLOOKUP(R1526,Sheet2!V:X,3,FALSE),VLOOKUP(B1526,Sheet5!D:H,5,0))</f>
        <v>340020009</v>
      </c>
      <c r="R1526" s="37" t="str">
        <f>IF(E1526=2,INDEX(Sheet2!P:P,MATCH(C1526,Sheet2!A:A,0)),INDEX(Sheet2!AB:AB,MATCH(N1526,Sheet2!AA:AA,0)))</f>
        <v>生命强化</v>
      </c>
      <c r="S1526" s="37" t="str">
        <f>IF($E1526=2,INDEX(Sheet2!Q:Q,MATCH($C1526,Sheet2!$A:$A,0)),IF(OR(N1526=3,N1526=8,N1526=13,,N1526=38),INDEX(Sheet2!$AC:$AC,MATCH($N1526,Sheet2!$AA:$AA,0))&amp;O1526,INDEX(Sheet2!$AC:$AC,MATCH($N1526,Sheet2!$AA:$AA,0))&amp;(O1526/10)&amp;"%"))</f>
        <v>觉醒后基础生命上限增加600</v>
      </c>
      <c r="T1526" s="36" t="str">
        <f>INDEX(Sheet6!G:G,MATCH(B1526,Sheet6!A:A,0))</f>
        <v>1210009,9|1430001,2</v>
      </c>
      <c r="U1526" s="35">
        <v>1120001</v>
      </c>
      <c r="V1526" s="36">
        <f>INDEX(Sheet6!H:H,MATCH(B1526,Sheet6!A:A,0))</f>
        <v>22500</v>
      </c>
      <c r="W1526" s="35">
        <v>0</v>
      </c>
      <c r="X1526" s="35" t="s">
        <v>1310</v>
      </c>
      <c r="Y1526" s="35">
        <v>1120001</v>
      </c>
      <c r="Z1526" s="35">
        <v>150000</v>
      </c>
      <c r="AA1526" s="37" t="str">
        <f>IF($E1526=2,INDEX(Sheet2!Q:Q,MATCH($C1526,Sheet2!$A:$A,0)),IF(OR(N1526=3,N1526=8,N1526=13,,N1526=38),INDEX(Sheet2!$AC:$AC,MATCH($N1526,Sheet2!$AA:$AA,0))&amp;O1526,INDEX(Sheet2!$AC:$AC,MATCH($N1526,Sheet2!$AA:$AA,0))&amp;(O1526/10)&amp;"%"))</f>
        <v>觉醒后基础生命上限增加600</v>
      </c>
    </row>
    <row r="1527" spans="1:27" s="35" customFormat="1">
      <c r="A1527" s="35" t="s">
        <v>53</v>
      </c>
      <c r="B1527" s="35">
        <f t="shared" si="98"/>
        <v>7310</v>
      </c>
      <c r="C1527" s="36">
        <v>73</v>
      </c>
      <c r="D1527" s="36">
        <v>10</v>
      </c>
      <c r="E1527" s="36">
        <f t="shared" si="96"/>
        <v>1</v>
      </c>
      <c r="F1527" s="36">
        <f>IF(AND($D1527=1,$E1527=1),VLOOKUP($C1527,Sheet2!$A:$J,3,0),IF($E1527=2,INDEX(Sheet2!G:G,MATCH($C1527,Sheet2!$A:$A,0)),F1526))</f>
        <v>7301</v>
      </c>
      <c r="G1527" s="36">
        <f>IF(AND($D1527=1,$E1527=1),VLOOKUP($C1527,Sheet2!$A:$J,4,0),IF($E1527=2,INDEX(Sheet2!H:H,MATCH($C1527,Sheet2!$A:$A,0)),G1526))</f>
        <v>7302</v>
      </c>
      <c r="H1527" s="36">
        <f>IF(AND($D1527=1,$E1527=1),VLOOKUP($C1527,Sheet2!$A:$J,5,0),IF($E1527=2,INDEX(Sheet2!I:I,MATCH($C1527,Sheet2!$A:$A,0)),H1526))</f>
        <v>7303</v>
      </c>
      <c r="I1527" s="36">
        <f>IF(AND($D1527=1,$E1527=1),VLOOKUP($C1527,Sheet2!$A:$J,6,0),IF($E1527=2,INDEX(Sheet2!J:J,MATCH($C1527,Sheet2!$A:$A,0)),I1526))</f>
        <v>7305</v>
      </c>
      <c r="K1527" s="37">
        <v>0</v>
      </c>
      <c r="L1527" s="37">
        <v>0</v>
      </c>
      <c r="M1527" s="37">
        <v>0</v>
      </c>
      <c r="N1527" s="37">
        <f>VLOOKUP(B1527,Sheet5!$D:$G,3,0)</f>
        <v>3</v>
      </c>
      <c r="O1527" s="37">
        <f>VLOOKUP(B1527,Sheet5!$D:$G,4,0)</f>
        <v>600</v>
      </c>
      <c r="P1527" s="35" t="s">
        <v>56</v>
      </c>
      <c r="Q1527" s="37">
        <f>IFERROR(VLOOKUP(R1527,Sheet2!V:X,3,FALSE),VLOOKUP(B1527,Sheet5!D:H,5,0))</f>
        <v>340020009</v>
      </c>
      <c r="R1527" s="37" t="str">
        <f>IF(E1527=2,INDEX(Sheet2!P:P,MATCH(C1527,Sheet2!A:A,0)),INDEX(Sheet2!AB:AB,MATCH(N1527,Sheet2!AA:AA,0)))</f>
        <v>生命强化</v>
      </c>
      <c r="S1527" s="37" t="str">
        <f>IF($E1527=2,INDEX(Sheet2!Q:Q,MATCH($C1527,Sheet2!$A:$A,0)),IF(OR(N1527=3,N1527=8,N1527=13,,N1527=38),INDEX(Sheet2!$AC:$AC,MATCH($N1527,Sheet2!$AA:$AA,0))&amp;O1527,INDEX(Sheet2!$AC:$AC,MATCH($N1527,Sheet2!$AA:$AA,0))&amp;(O1527/10)&amp;"%"))</f>
        <v>觉醒后基础生命上限增加600</v>
      </c>
      <c r="T1527" s="36" t="str">
        <f>INDEX(Sheet6!G:G,MATCH(B1527,Sheet6!A:A,0))</f>
        <v>1210009,12|1430001,3</v>
      </c>
      <c r="U1527" s="35">
        <v>1120001</v>
      </c>
      <c r="V1527" s="36">
        <f>INDEX(Sheet6!H:H,MATCH(B1527,Sheet6!A:A,0))</f>
        <v>33750</v>
      </c>
      <c r="W1527" s="35">
        <v>0</v>
      </c>
      <c r="X1527" s="35" t="s">
        <v>1311</v>
      </c>
      <c r="Y1527" s="35">
        <v>1120001</v>
      </c>
      <c r="Z1527" s="35">
        <v>225000</v>
      </c>
      <c r="AA1527" s="37" t="str">
        <f>IF($E1527=2,INDEX(Sheet2!Q:Q,MATCH($C1527,Sheet2!$A:$A,0)),IF(OR(N1527=3,N1527=8,N1527=13,,N1527=38),INDEX(Sheet2!$AC:$AC,MATCH($N1527,Sheet2!$AA:$AA,0))&amp;O1527,INDEX(Sheet2!$AC:$AC,MATCH($N1527,Sheet2!$AA:$AA,0))&amp;(O1527/10)&amp;"%"))</f>
        <v>觉醒后基础生命上限增加600</v>
      </c>
    </row>
    <row r="1528" spans="1:27" s="35" customFormat="1">
      <c r="A1528" s="35" t="s">
        <v>53</v>
      </c>
      <c r="B1528" s="35">
        <f t="shared" si="98"/>
        <v>7311</v>
      </c>
      <c r="C1528" s="36">
        <v>73</v>
      </c>
      <c r="D1528" s="36">
        <v>11</v>
      </c>
      <c r="E1528" s="36">
        <f t="shared" si="96"/>
        <v>1</v>
      </c>
      <c r="F1528" s="36">
        <f>IF(AND($D1528=1,$E1528=1),VLOOKUP($C1528,Sheet2!$A:$J,3,0),IF($E1528=2,INDEX(Sheet2!G:G,MATCH($C1528,Sheet2!$A:$A,0)),F1527))</f>
        <v>7301</v>
      </c>
      <c r="G1528" s="36">
        <f>IF(AND($D1528=1,$E1528=1),VLOOKUP($C1528,Sheet2!$A:$J,4,0),IF($E1528=2,INDEX(Sheet2!H:H,MATCH($C1528,Sheet2!$A:$A,0)),G1527))</f>
        <v>7302</v>
      </c>
      <c r="H1528" s="36">
        <f>IF(AND($D1528=1,$E1528=1),VLOOKUP($C1528,Sheet2!$A:$J,5,0),IF($E1528=2,INDEX(Sheet2!I:I,MATCH($C1528,Sheet2!$A:$A,0)),H1527))</f>
        <v>7303</v>
      </c>
      <c r="I1528" s="36">
        <f>IF(AND($D1528=1,$E1528=1),VLOOKUP($C1528,Sheet2!$A:$J,6,0),IF($E1528=2,INDEX(Sheet2!J:J,MATCH($C1528,Sheet2!$A:$A,0)),I1527))</f>
        <v>7305</v>
      </c>
      <c r="K1528" s="37">
        <v>0</v>
      </c>
      <c r="L1528" s="37">
        <v>0</v>
      </c>
      <c r="M1528" s="37">
        <v>0</v>
      </c>
      <c r="N1528" s="37">
        <f>VLOOKUP(B1528,Sheet5!$D:$G,3,0)</f>
        <v>13</v>
      </c>
      <c r="O1528" s="37">
        <f>VLOOKUP(B1528,Sheet5!$D:$G,4,0)</f>
        <v>130</v>
      </c>
      <c r="P1528" s="35" t="s">
        <v>57</v>
      </c>
      <c r="Q1528" s="37">
        <f>IFERROR(VLOOKUP(R1528,Sheet2!V:X,3,FALSE),VLOOKUP(B1528,Sheet5!D:H,5,0))</f>
        <v>340020004</v>
      </c>
      <c r="R1528" s="37" t="str">
        <f>IF(E1528=2,INDEX(Sheet2!P:P,MATCH(C1528,Sheet2!A:A,0)),INDEX(Sheet2!AB:AB,MATCH(N1528,Sheet2!AA:AA,0)))</f>
        <v>防御强化</v>
      </c>
      <c r="S1528" s="37" t="str">
        <f>IF($E1528=2,INDEX(Sheet2!Q:Q,MATCH($C1528,Sheet2!$A:$A,0)),IF(OR(N1528=3,N1528=8,N1528=13,,N1528=38),INDEX(Sheet2!$AC:$AC,MATCH($N1528,Sheet2!$AA:$AA,0))&amp;O1528,INDEX(Sheet2!$AC:$AC,MATCH($N1528,Sheet2!$AA:$AA,0))&amp;(O1528/10)&amp;"%"))</f>
        <v>觉醒后基础防御力增加130</v>
      </c>
      <c r="T1528" s="36" t="str">
        <f>INDEX(Sheet6!G:G,MATCH(B1528,Sheet6!A:A,0))</f>
        <v>1210009,15|1430001,4</v>
      </c>
      <c r="U1528" s="35">
        <v>1120001</v>
      </c>
      <c r="V1528" s="36">
        <f>INDEX(Sheet6!H:H,MATCH(B1528,Sheet6!A:A,0))</f>
        <v>50550</v>
      </c>
      <c r="W1528" s="35">
        <v>0</v>
      </c>
      <c r="X1528" s="35" t="s">
        <v>1312</v>
      </c>
      <c r="Y1528" s="35">
        <v>1120001</v>
      </c>
      <c r="Z1528" s="35">
        <v>337000</v>
      </c>
      <c r="AA1528" s="37" t="str">
        <f>IF($E1528=2,INDEX(Sheet2!Q:Q,MATCH($C1528,Sheet2!$A:$A,0)),IF(OR(N1528=3,N1528=8,N1528=13,,N1528=38),INDEX(Sheet2!$AC:$AC,MATCH($N1528,Sheet2!$AA:$AA,0))&amp;O1528,INDEX(Sheet2!$AC:$AC,MATCH($N1528,Sheet2!$AA:$AA,0))&amp;(O1528/10)&amp;"%"))</f>
        <v>觉醒后基础防御力增加130</v>
      </c>
    </row>
    <row r="1529" spans="1:27" s="35" customFormat="1">
      <c r="A1529" s="35" t="s">
        <v>53</v>
      </c>
      <c r="B1529" s="35">
        <f t="shared" si="98"/>
        <v>7312</v>
      </c>
      <c r="C1529" s="36">
        <v>73</v>
      </c>
      <c r="D1529" s="36">
        <v>12</v>
      </c>
      <c r="E1529" s="36">
        <f t="shared" si="96"/>
        <v>1</v>
      </c>
      <c r="F1529" s="36">
        <f>IF(AND($D1529=1,$E1529=1),VLOOKUP($C1529,Sheet2!$A:$J,3,0),IF($E1529=2,INDEX(Sheet2!G:G,MATCH($C1529,Sheet2!$A:$A,0)),F1528))</f>
        <v>7301</v>
      </c>
      <c r="G1529" s="36">
        <f>IF(AND($D1529=1,$E1529=1),VLOOKUP($C1529,Sheet2!$A:$J,4,0),IF($E1529=2,INDEX(Sheet2!H:H,MATCH($C1529,Sheet2!$A:$A,0)),G1528))</f>
        <v>7302</v>
      </c>
      <c r="H1529" s="36">
        <f>IF(AND($D1529=1,$E1529=1),VLOOKUP($C1529,Sheet2!$A:$J,5,0),IF($E1529=2,INDEX(Sheet2!I:I,MATCH($C1529,Sheet2!$A:$A,0)),H1528))</f>
        <v>7303</v>
      </c>
      <c r="I1529" s="36">
        <f>IF(AND($D1529=1,$E1529=1),VLOOKUP($C1529,Sheet2!$A:$J,6,0),IF($E1529=2,INDEX(Sheet2!J:J,MATCH($C1529,Sheet2!$A:$A,0)),I1528))</f>
        <v>7305</v>
      </c>
      <c r="K1529" s="37">
        <v>0</v>
      </c>
      <c r="L1529" s="37">
        <v>0</v>
      </c>
      <c r="M1529" s="37">
        <v>0</v>
      </c>
      <c r="N1529" s="37">
        <f>VLOOKUP(B1529,Sheet5!$D:$G,3,0)</f>
        <v>3</v>
      </c>
      <c r="O1529" s="37">
        <f>VLOOKUP(B1529,Sheet5!$D:$G,4,0)</f>
        <v>1200</v>
      </c>
      <c r="P1529" s="35" t="s">
        <v>58</v>
      </c>
      <c r="Q1529" s="37">
        <f>IFERROR(VLOOKUP(R1529,Sheet2!V:X,3,FALSE),VLOOKUP(B1529,Sheet5!D:H,5,0))</f>
        <v>340020010</v>
      </c>
      <c r="R1529" s="37" t="str">
        <f>IF(E1529=2,INDEX(Sheet2!P:P,MATCH(C1529,Sheet2!A:A,0)),INDEX(Sheet2!AB:AB,MATCH(N1529,Sheet2!AA:AA,0)))</f>
        <v>生命强化</v>
      </c>
      <c r="S1529" s="37" t="str">
        <f>IF($E1529=2,INDEX(Sheet2!Q:Q,MATCH($C1529,Sheet2!$A:$A,0)),IF(OR(N1529=3,N1529=8,N1529=13,,N1529=38),INDEX(Sheet2!$AC:$AC,MATCH($N1529,Sheet2!$AA:$AA,0))&amp;O1529,INDEX(Sheet2!$AC:$AC,MATCH($N1529,Sheet2!$AA:$AA,0))&amp;(O1529/10)&amp;"%"))</f>
        <v>觉醒后基础生命上限增加1200</v>
      </c>
      <c r="T1529" s="36" t="str">
        <f>INDEX(Sheet6!G:G,MATCH(B1529,Sheet6!A:A,0))</f>
        <v>1210009,18|1430001,5</v>
      </c>
      <c r="U1529" s="35">
        <v>1120001</v>
      </c>
      <c r="V1529" s="36">
        <f>INDEX(Sheet6!H:H,MATCH(B1529,Sheet6!A:A,0))</f>
        <v>70650</v>
      </c>
      <c r="W1529" s="35">
        <v>0</v>
      </c>
      <c r="X1529" s="35" t="s">
        <v>1313</v>
      </c>
      <c r="Y1529" s="35">
        <v>1120001</v>
      </c>
      <c r="Z1529" s="35">
        <v>471000</v>
      </c>
      <c r="AA1529" s="37" t="str">
        <f>IF($E1529=2,INDEX(Sheet2!Q:Q,MATCH($C1529,Sheet2!$A:$A,0)),IF(OR(N1529=3,N1529=8,N1529=13,,N1529=38),INDEX(Sheet2!$AC:$AC,MATCH($N1529,Sheet2!$AA:$AA,0))&amp;O1529,INDEX(Sheet2!$AC:$AC,MATCH($N1529,Sheet2!$AA:$AA,0))&amp;(O1529/10)&amp;"%"))</f>
        <v>觉醒后基础生命上限增加1200</v>
      </c>
    </row>
    <row r="1530" spans="1:27" s="35" customFormat="1">
      <c r="A1530" s="35" t="s">
        <v>53</v>
      </c>
      <c r="B1530" s="35">
        <f t="shared" si="98"/>
        <v>7313</v>
      </c>
      <c r="C1530" s="36">
        <v>73</v>
      </c>
      <c r="D1530" s="36">
        <v>13</v>
      </c>
      <c r="E1530" s="36">
        <f t="shared" si="96"/>
        <v>1</v>
      </c>
      <c r="F1530" s="36">
        <f>IF(AND($D1530=1,$E1530=1),VLOOKUP($C1530,Sheet2!$A:$J,3,0),IF($E1530=2,INDEX(Sheet2!G:G,MATCH($C1530,Sheet2!$A:$A,0)),F1529))</f>
        <v>7301</v>
      </c>
      <c r="G1530" s="36">
        <f>IF(AND($D1530=1,$E1530=1),VLOOKUP($C1530,Sheet2!$A:$J,4,0),IF($E1530=2,INDEX(Sheet2!H:H,MATCH($C1530,Sheet2!$A:$A,0)),G1529))</f>
        <v>7302</v>
      </c>
      <c r="H1530" s="36">
        <f>IF(AND($D1530=1,$E1530=1),VLOOKUP($C1530,Sheet2!$A:$J,5,0),IF($E1530=2,INDEX(Sheet2!I:I,MATCH($C1530,Sheet2!$A:$A,0)),H1529))</f>
        <v>7303</v>
      </c>
      <c r="I1530" s="36">
        <f>IF(AND($D1530=1,$E1530=1),VLOOKUP($C1530,Sheet2!$A:$J,6,0),IF($E1530=2,INDEX(Sheet2!J:J,MATCH($C1530,Sheet2!$A:$A,0)),I1529))</f>
        <v>7305</v>
      </c>
      <c r="K1530" s="37">
        <v>0</v>
      </c>
      <c r="L1530" s="37">
        <v>0</v>
      </c>
      <c r="M1530" s="37">
        <v>0</v>
      </c>
      <c r="N1530" s="37">
        <f>VLOOKUP(B1530,Sheet5!$D:$G,3,0)</f>
        <v>8</v>
      </c>
      <c r="O1530" s="37">
        <f>VLOOKUP(B1530,Sheet5!$D:$G,4,0)</f>
        <v>200</v>
      </c>
      <c r="P1530" s="35" t="s">
        <v>59</v>
      </c>
      <c r="Q1530" s="37">
        <f>IFERROR(VLOOKUP(R1530,Sheet2!V:X,3,FALSE),VLOOKUP(B1530,Sheet5!D:H,5,0))</f>
        <v>340020007</v>
      </c>
      <c r="R1530" s="37" t="str">
        <f>IF(E1530=2,INDEX(Sheet2!P:P,MATCH(C1530,Sheet2!A:A,0)),INDEX(Sheet2!AB:AB,MATCH(N1530,Sheet2!AA:AA,0)))</f>
        <v>攻击强化</v>
      </c>
      <c r="S1530" s="37" t="str">
        <f>IF($E1530=2,INDEX(Sheet2!Q:Q,MATCH($C1530,Sheet2!$A:$A,0)),IF(OR(N1530=3,N1530=8,N1530=13,,N1530=38),INDEX(Sheet2!$AC:$AC,MATCH($N1530,Sheet2!$AA:$AA,0))&amp;O1530,INDEX(Sheet2!$AC:$AC,MATCH($N1530,Sheet2!$AA:$AA,0))&amp;(O1530/10)&amp;"%"))</f>
        <v>觉醒后基础攻击力增加200</v>
      </c>
      <c r="T1530" s="36" t="str">
        <f>INDEX(Sheet6!G:G,MATCH(B1530,Sheet6!A:A,0))</f>
        <v>1210009,24|1430001,6</v>
      </c>
      <c r="U1530" s="35">
        <v>1120001</v>
      </c>
      <c r="V1530" s="36">
        <f>INDEX(Sheet6!H:H,MATCH(B1530,Sheet6!A:A,0))</f>
        <v>96750</v>
      </c>
      <c r="W1530" s="35">
        <v>0</v>
      </c>
      <c r="X1530" s="35" t="s">
        <v>1314</v>
      </c>
      <c r="Y1530" s="35">
        <v>1120001</v>
      </c>
      <c r="Z1530" s="35">
        <v>645000</v>
      </c>
      <c r="AA1530" s="37" t="str">
        <f>IF($E1530=2,INDEX(Sheet2!Q:Q,MATCH($C1530,Sheet2!$A:$A,0)),IF(OR(N1530=3,N1530=8,N1530=13,,N1530=38),INDEX(Sheet2!$AC:$AC,MATCH($N1530,Sheet2!$AA:$AA,0))&amp;O1530,INDEX(Sheet2!$AC:$AC,MATCH($N1530,Sheet2!$AA:$AA,0))&amp;(O1530/10)&amp;"%"))</f>
        <v>觉醒后基础攻击力增加200</v>
      </c>
    </row>
    <row r="1531" spans="1:27" s="35" customFormat="1">
      <c r="A1531" s="35" t="s">
        <v>53</v>
      </c>
      <c r="B1531" s="35">
        <f t="shared" si="98"/>
        <v>7314</v>
      </c>
      <c r="C1531" s="36">
        <v>73</v>
      </c>
      <c r="D1531" s="36">
        <v>14</v>
      </c>
      <c r="E1531" s="36">
        <f t="shared" si="96"/>
        <v>2</v>
      </c>
      <c r="F1531" s="36">
        <f>IF(AND($D1531=1,$E1531=1),VLOOKUP($C1531,Sheet2!$A:$J,3,0),IF($E1531=2,INDEX(Sheet2!G:G,MATCH($C1531,Sheet2!$A:$A,0)+1),F1530))</f>
        <v>7301</v>
      </c>
      <c r="G1531" s="36">
        <f>IF(AND($D1531=1,$E1531=1),VLOOKUP($C1531,Sheet2!$A:$J,4,0),IF($E1531=2,INDEX(Sheet2!H:H,MATCH($C1531,Sheet2!$A:$A,0)+1),G1530))</f>
        <v>7302</v>
      </c>
      <c r="H1531" s="36">
        <f>IF(AND($D1531=1,$E1531=1),VLOOKUP($C1531,Sheet2!$A:$J,5,0),IF($E1531=2,INDEX(Sheet2!I:I,MATCH($C1531,Sheet2!$A:$A,0)+1),H1530))</f>
        <v>7306</v>
      </c>
      <c r="I1531" s="36">
        <f>IF(AND($D1531=1,$E1531=1),VLOOKUP($C1531,Sheet2!$A:$J,6,0),IF($E1531=2,INDEX(Sheet2!J:J,MATCH($C1531,Sheet2!$A:$A,0)+1),I1530))</f>
        <v>7305</v>
      </c>
      <c r="K1531" s="37">
        <v>0</v>
      </c>
      <c r="L1531" s="37">
        <v>0</v>
      </c>
      <c r="M1531" s="37">
        <v>0</v>
      </c>
      <c r="N1531" s="37">
        <f>VLOOKUP(B1531,Sheet5!$D:$G,3,0)</f>
        <v>0</v>
      </c>
      <c r="O1531" s="37">
        <f>VLOOKUP(B1531,Sheet5!$D:$G,4,0)</f>
        <v>0</v>
      </c>
      <c r="P1531" s="35" t="s">
        <v>60</v>
      </c>
      <c r="Q1531" s="37">
        <f>IFERROR(VLOOKUP(R1531,Sheet2!V:X,3,FALSE),VLOOKUP(B1531,Sheet5!D:H,5,0))</f>
        <v>311100403</v>
      </c>
      <c r="R1531" s="37" t="str">
        <f>IF(E1531=2,INDEX(Sheet2!P:P,MATCH(C1531,Sheet2!A:A,0)+1),INDEX(Sheet2!AB:AB,MATCH(N1531,Sheet2!AA:AA,0)))</f>
        <v>灭绝冲击</v>
      </c>
      <c r="S1531" s="37" t="s">
        <v>2552</v>
      </c>
      <c r="T1531" s="36" t="str">
        <f>INDEX(Sheet6!G:G,MATCH(B1531,Sheet6!A:A,0))</f>
        <v>1431073,1</v>
      </c>
      <c r="U1531" s="35">
        <v>1120001</v>
      </c>
      <c r="V1531" s="36">
        <f>INDEX(Sheet6!H:H,MATCH(B1531,Sheet6!A:A,0))</f>
        <v>130500</v>
      </c>
      <c r="W1531" s="35">
        <v>0</v>
      </c>
      <c r="X1531" s="35" t="s">
        <v>1315</v>
      </c>
      <c r="Y1531" s="35">
        <v>1120001</v>
      </c>
      <c r="Z1531" s="35">
        <v>870000</v>
      </c>
      <c r="AA1531" s="37" t="str">
        <f>IF($E1531=2,INDEX(Sheet2!Q:Q,MATCH($C1531,Sheet2!$A:$A,0)+1),IF(OR(N1531=3,N1531=8,N1531=13,,N1531=38),INDEX(Sheet2!$AC:$AC,MATCH($N1531,Sheet2!$AA:$AA,0))&amp;O1531,INDEX(Sheet2!$AC:$AC,MATCH($N1531,Sheet2!$AA:$AA,0))&amp;(O1531/10)&amp;"%"))</f>
        <v>对敌方单体造成攻击力&lt;color=#e56000&gt;210%&lt;/color&gt;的伤害。</v>
      </c>
    </row>
    <row r="1532" spans="1:27" s="35" customFormat="1">
      <c r="A1532" s="35" t="s">
        <v>53</v>
      </c>
      <c r="B1532" s="35">
        <f t="shared" si="98"/>
        <v>7315</v>
      </c>
      <c r="C1532" s="36">
        <v>73</v>
      </c>
      <c r="D1532" s="36">
        <v>15</v>
      </c>
      <c r="E1532" s="36">
        <f t="shared" si="96"/>
        <v>1</v>
      </c>
      <c r="F1532" s="36">
        <f>IF(AND($D1532=1,$E1532=1),VLOOKUP($C1532,Sheet2!$A:$J,3,0),IF($E1532=2,INDEX(Sheet2!G:G,MATCH($C1532,Sheet2!$A:$A,0)+1),F1531))</f>
        <v>7301</v>
      </c>
      <c r="G1532" s="36">
        <f>IF(AND($D1532=1,$E1532=1),VLOOKUP($C1532,Sheet2!$A:$J,4,0),IF($E1532=2,INDEX(Sheet2!H:H,MATCH($C1532,Sheet2!$A:$A,0)+1),G1531))</f>
        <v>7302</v>
      </c>
      <c r="H1532" s="36">
        <f>IF(AND($D1532=1,$E1532=1),VLOOKUP($C1532,Sheet2!$A:$J,5,0),IF($E1532=2,INDEX(Sheet2!I:I,MATCH($C1532,Sheet2!$A:$A,0)+1),H1531))</f>
        <v>7306</v>
      </c>
      <c r="I1532" s="36">
        <f>IF(AND($D1532=1,$E1532=1),VLOOKUP($C1532,Sheet2!$A:$J,6,0),IF($E1532=2,INDEX(Sheet2!J:J,MATCH($C1532,Sheet2!$A:$A,0)+1),I1531))</f>
        <v>7305</v>
      </c>
      <c r="K1532" s="37">
        <v>0</v>
      </c>
      <c r="L1532" s="37">
        <v>0</v>
      </c>
      <c r="M1532" s="37">
        <v>0</v>
      </c>
      <c r="N1532" s="37">
        <f>VLOOKUP(B1532,Sheet5!$D:$G,3,0)</f>
        <v>8</v>
      </c>
      <c r="O1532" s="37">
        <f>VLOOKUP(B1532,Sheet5!$D:$G,4,0)</f>
        <v>100</v>
      </c>
      <c r="P1532" s="35" t="s">
        <v>54</v>
      </c>
      <c r="Q1532" s="37">
        <f>IFERROR(VLOOKUP(R1532,Sheet2!V:X,3,FALSE),VLOOKUP(B1532,Sheet5!D:H,5,0))</f>
        <v>340020006</v>
      </c>
      <c r="R1532" s="37" t="str">
        <f>IF($E1532=2,INDEX(Sheet2!P:P,MATCH($C1532,Sheet2!$A:$A,0)),INDEX(Sheet2!$AB:$AB,MATCH($N1532,Sheet2!$AA:$AA,0)))</f>
        <v>攻击强化</v>
      </c>
      <c r="S1532" s="37" t="str">
        <f>IF($E1532=2,INDEX(Sheet2!Q:Q,MATCH($C1532,Sheet2!$A:$A,0)),IF(OR(N1532=3,N1532=8,N1532=13,,N1532=38),INDEX(Sheet2!$AC:$AC,MATCH($N1532,Sheet2!$AA:$AA,0))&amp;O1532,INDEX(Sheet2!$AC:$AC,MATCH($N1532,Sheet2!$AA:$AA,0))&amp;(O1532/10)&amp;"%"))</f>
        <v>觉醒后基础攻击力增加100</v>
      </c>
      <c r="T1532" s="36" t="str">
        <f>INDEX(Sheet6!G:G,MATCH(B1532,Sheet6!A:A,0))</f>
        <v>1210009,8|1430001,3</v>
      </c>
      <c r="U1532" s="35">
        <v>1120001</v>
      </c>
      <c r="V1532" s="36">
        <f>INDEX(Sheet6!H:H,MATCH(B1532,Sheet6!A:A,0))</f>
        <v>26000</v>
      </c>
      <c r="W1532" s="35">
        <v>0</v>
      </c>
      <c r="X1532" s="35" t="s">
        <v>1309</v>
      </c>
      <c r="Y1532" s="35">
        <v>1120001</v>
      </c>
      <c r="Z1532" s="35">
        <v>130000</v>
      </c>
      <c r="AA1532" s="37" t="str">
        <f>IF($E1532=2,INDEX(Sheet2!Q:Q,MATCH($C1532,Sheet2!$A:$A,0)),IF(OR(N1532=3,N1532=8,N1532=13,,N1532=38),INDEX(Sheet2!$AC:$AC,MATCH($N1532,Sheet2!$AA:$AA,0))&amp;O1532,INDEX(Sheet2!$AC:$AC,MATCH($N1532,Sheet2!$AA:$AA,0))&amp;(O1532/10)&amp;"%"))</f>
        <v>觉醒后基础攻击力增加100</v>
      </c>
    </row>
    <row r="1533" spans="1:27" s="35" customFormat="1">
      <c r="A1533" s="35" t="s">
        <v>53</v>
      </c>
      <c r="B1533" s="35">
        <f t="shared" si="98"/>
        <v>7316</v>
      </c>
      <c r="C1533" s="36">
        <v>73</v>
      </c>
      <c r="D1533" s="36">
        <v>16</v>
      </c>
      <c r="E1533" s="36">
        <f t="shared" si="96"/>
        <v>1</v>
      </c>
      <c r="F1533" s="36">
        <f>IF(AND($D1533=1,$E1533=1),VLOOKUP($C1533,Sheet2!$A:$J,3,0),IF($E1533=2,INDEX(Sheet2!G:G,MATCH($C1533,Sheet2!$A:$A,0)+1),F1532))</f>
        <v>7301</v>
      </c>
      <c r="G1533" s="36">
        <f>IF(AND($D1533=1,$E1533=1),VLOOKUP($C1533,Sheet2!$A:$J,4,0),IF($E1533=2,INDEX(Sheet2!H:H,MATCH($C1533,Sheet2!$A:$A,0)+1),G1532))</f>
        <v>7302</v>
      </c>
      <c r="H1533" s="36">
        <f>IF(AND($D1533=1,$E1533=1),VLOOKUP($C1533,Sheet2!$A:$J,5,0),IF($E1533=2,INDEX(Sheet2!I:I,MATCH($C1533,Sheet2!$A:$A,0)+1),H1532))</f>
        <v>7306</v>
      </c>
      <c r="I1533" s="36">
        <f>IF(AND($D1533=1,$E1533=1),VLOOKUP($C1533,Sheet2!$A:$J,6,0),IF($E1533=2,INDEX(Sheet2!J:J,MATCH($C1533,Sheet2!$A:$A,0)+1),I1532))</f>
        <v>7305</v>
      </c>
      <c r="K1533" s="37">
        <v>0</v>
      </c>
      <c r="L1533" s="37">
        <v>0</v>
      </c>
      <c r="M1533" s="37">
        <v>0</v>
      </c>
      <c r="N1533" s="37">
        <f>VLOOKUP(B1533,Sheet5!$D:$G,3,0)</f>
        <v>3</v>
      </c>
      <c r="O1533" s="37">
        <f>VLOOKUP(B1533,Sheet5!$D:$G,4,0)</f>
        <v>600</v>
      </c>
      <c r="P1533" s="35" t="s">
        <v>55</v>
      </c>
      <c r="Q1533" s="37">
        <f>IFERROR(VLOOKUP(R1533,Sheet2!V:X,3,FALSE),VLOOKUP(B1533,Sheet5!D:H,5,0))</f>
        <v>340020009</v>
      </c>
      <c r="R1533" s="37" t="str">
        <f>IF(E1533=2,INDEX(Sheet2!P:P,MATCH(C1533,Sheet2!A:A,0)),INDEX(Sheet2!AB:AB,MATCH(N1533,Sheet2!AA:AA,0)))</f>
        <v>生命强化</v>
      </c>
      <c r="S1533" s="37" t="str">
        <f>IF($E1533=2,INDEX(Sheet2!Q:Q,MATCH($C1533,Sheet2!$A:$A,0)),IF(OR(N1533=3,N1533=8,N1533=13,,N1533=38),INDEX(Sheet2!$AC:$AC,MATCH($N1533,Sheet2!$AA:$AA,0))&amp;O1533,INDEX(Sheet2!$AC:$AC,MATCH($N1533,Sheet2!$AA:$AA,0))&amp;(O1533/10)&amp;"%"))</f>
        <v>觉醒后基础生命上限增加600</v>
      </c>
      <c r="T1533" s="36" t="str">
        <f>INDEX(Sheet6!G:G,MATCH(B1533,Sheet6!A:A,0))</f>
        <v>1210009,12|1430001,6</v>
      </c>
      <c r="U1533" s="35">
        <v>1120001</v>
      </c>
      <c r="V1533" s="36">
        <f>INDEX(Sheet6!H:H,MATCH(B1533,Sheet6!A:A,0))</f>
        <v>30000</v>
      </c>
      <c r="W1533" s="35">
        <v>0</v>
      </c>
      <c r="X1533" s="35" t="s">
        <v>1310</v>
      </c>
      <c r="Y1533" s="35">
        <v>1120001</v>
      </c>
      <c r="Z1533" s="35">
        <v>150000</v>
      </c>
      <c r="AA1533" s="37" t="str">
        <f>IF($E1533=2,INDEX(Sheet2!Q:Q,MATCH($C1533,Sheet2!$A:$A,0)),IF(OR(N1533=3,N1533=8,N1533=13,,N1533=38),INDEX(Sheet2!$AC:$AC,MATCH($N1533,Sheet2!$AA:$AA,0))&amp;O1533,INDEX(Sheet2!$AC:$AC,MATCH($N1533,Sheet2!$AA:$AA,0))&amp;(O1533/10)&amp;"%"))</f>
        <v>觉醒后基础生命上限增加600</v>
      </c>
    </row>
    <row r="1534" spans="1:27" s="35" customFormat="1">
      <c r="A1534" s="35" t="s">
        <v>53</v>
      </c>
      <c r="B1534" s="35">
        <f t="shared" si="98"/>
        <v>7317</v>
      </c>
      <c r="C1534" s="36">
        <v>73</v>
      </c>
      <c r="D1534" s="36">
        <v>17</v>
      </c>
      <c r="E1534" s="36">
        <f t="shared" si="96"/>
        <v>1</v>
      </c>
      <c r="F1534" s="36">
        <f>IF(AND($D1534=1,$E1534=1),VLOOKUP($C1534,Sheet2!$A:$J,3,0),IF($E1534=2,INDEX(Sheet2!G:G,MATCH($C1534,Sheet2!$A:$A,0)+1),F1533))</f>
        <v>7301</v>
      </c>
      <c r="G1534" s="36">
        <f>IF(AND($D1534=1,$E1534=1),VLOOKUP($C1534,Sheet2!$A:$J,4,0),IF($E1534=2,INDEX(Sheet2!H:H,MATCH($C1534,Sheet2!$A:$A,0)+1),G1533))</f>
        <v>7302</v>
      </c>
      <c r="H1534" s="36">
        <f>IF(AND($D1534=1,$E1534=1),VLOOKUP($C1534,Sheet2!$A:$J,5,0),IF($E1534=2,INDEX(Sheet2!I:I,MATCH($C1534,Sheet2!$A:$A,0)+1),H1533))</f>
        <v>7306</v>
      </c>
      <c r="I1534" s="36">
        <f>IF(AND($D1534=1,$E1534=1),VLOOKUP($C1534,Sheet2!$A:$J,6,0),IF($E1534=2,INDEX(Sheet2!J:J,MATCH($C1534,Sheet2!$A:$A,0)+1),I1533))</f>
        <v>7305</v>
      </c>
      <c r="K1534" s="37">
        <v>0</v>
      </c>
      <c r="L1534" s="37">
        <v>0</v>
      </c>
      <c r="M1534" s="37">
        <v>0</v>
      </c>
      <c r="N1534" s="37">
        <f>VLOOKUP(B1534,Sheet5!$D:$G,3,0)</f>
        <v>13</v>
      </c>
      <c r="O1534" s="37">
        <f>VLOOKUP(B1534,Sheet5!$D:$G,4,0)</f>
        <v>65</v>
      </c>
      <c r="P1534" s="35" t="s">
        <v>56</v>
      </c>
      <c r="Q1534" s="37">
        <f>IFERROR(VLOOKUP(R1534,Sheet2!V:X,3,FALSE),VLOOKUP(B1534,Sheet5!D:H,5,0))</f>
        <v>340020005</v>
      </c>
      <c r="R1534" s="37" t="str">
        <f>IF(E1534=2,INDEX(Sheet2!P:P,MATCH(C1534,Sheet2!A:A,0)),INDEX(Sheet2!AB:AB,MATCH(N1534,Sheet2!AA:AA,0)))</f>
        <v>防御强化</v>
      </c>
      <c r="S1534" s="37" t="str">
        <f>IF($E1534=2,INDEX(Sheet2!Q:Q,MATCH($C1534,Sheet2!$A:$A,0)),IF(OR(N1534=3,N1534=8,N1534=13,,N1534=38),INDEX(Sheet2!$AC:$AC,MATCH($N1534,Sheet2!$AA:$AA,0))&amp;O1534,INDEX(Sheet2!$AC:$AC,MATCH($N1534,Sheet2!$AA:$AA,0))&amp;(O1534/10)&amp;"%"))</f>
        <v>觉醒后基础防御力增加65</v>
      </c>
      <c r="T1534" s="36" t="str">
        <f>INDEX(Sheet6!G:G,MATCH(B1534,Sheet6!A:A,0))</f>
        <v>1210009,16|1430001,9</v>
      </c>
      <c r="U1534" s="35">
        <v>1120001</v>
      </c>
      <c r="V1534" s="36">
        <f>INDEX(Sheet6!H:H,MATCH(B1534,Sheet6!A:A,0))</f>
        <v>45000</v>
      </c>
      <c r="W1534" s="35">
        <v>0</v>
      </c>
      <c r="X1534" s="35" t="s">
        <v>1311</v>
      </c>
      <c r="Y1534" s="35">
        <v>1120001</v>
      </c>
      <c r="Z1534" s="35">
        <v>225000</v>
      </c>
      <c r="AA1534" s="37" t="str">
        <f>IF($E1534=2,INDEX(Sheet2!Q:Q,MATCH($C1534,Sheet2!$A:$A,0)),IF(OR(N1534=3,N1534=8,N1534=13,,N1534=38),INDEX(Sheet2!$AC:$AC,MATCH($N1534,Sheet2!$AA:$AA,0))&amp;O1534,INDEX(Sheet2!$AC:$AC,MATCH($N1534,Sheet2!$AA:$AA,0))&amp;(O1534/10)&amp;"%"))</f>
        <v>觉醒后基础防御力增加65</v>
      </c>
    </row>
    <row r="1535" spans="1:27" s="35" customFormat="1">
      <c r="A1535" s="35" t="s">
        <v>53</v>
      </c>
      <c r="B1535" s="35">
        <f t="shared" si="98"/>
        <v>7318</v>
      </c>
      <c r="C1535" s="36">
        <v>73</v>
      </c>
      <c r="D1535" s="36">
        <v>18</v>
      </c>
      <c r="E1535" s="36">
        <f t="shared" si="96"/>
        <v>1</v>
      </c>
      <c r="F1535" s="36">
        <f>IF(AND($D1535=1,$E1535=1),VLOOKUP($C1535,Sheet2!$A:$J,3,0),IF($E1535=2,INDEX(Sheet2!G:G,MATCH($C1535,Sheet2!$A:$A,0)+1),F1534))</f>
        <v>7301</v>
      </c>
      <c r="G1535" s="36">
        <f>IF(AND($D1535=1,$E1535=1),VLOOKUP($C1535,Sheet2!$A:$J,4,0),IF($E1535=2,INDEX(Sheet2!H:H,MATCH($C1535,Sheet2!$A:$A,0)+1),G1534))</f>
        <v>7302</v>
      </c>
      <c r="H1535" s="36">
        <f>IF(AND($D1535=1,$E1535=1),VLOOKUP($C1535,Sheet2!$A:$J,5,0),IF($E1535=2,INDEX(Sheet2!I:I,MATCH($C1535,Sheet2!$A:$A,0)+1),H1534))</f>
        <v>7306</v>
      </c>
      <c r="I1535" s="36">
        <f>IF(AND($D1535=1,$E1535=1),VLOOKUP($C1535,Sheet2!$A:$J,6,0),IF($E1535=2,INDEX(Sheet2!J:J,MATCH($C1535,Sheet2!$A:$A,0)+1),I1534))</f>
        <v>7305</v>
      </c>
      <c r="K1535" s="37">
        <v>0</v>
      </c>
      <c r="L1535" s="37">
        <v>0</v>
      </c>
      <c r="M1535" s="37">
        <v>0</v>
      </c>
      <c r="N1535" s="37">
        <f>VLOOKUP(B1535,Sheet5!$D:$G,3,0)</f>
        <v>13</v>
      </c>
      <c r="O1535" s="37">
        <f>VLOOKUP(B1535,Sheet5!$D:$G,4,0)</f>
        <v>130</v>
      </c>
      <c r="P1535" s="35" t="s">
        <v>57</v>
      </c>
      <c r="Q1535" s="37">
        <f>IFERROR(VLOOKUP(R1535,Sheet2!V:X,3,FALSE),VLOOKUP(B1535,Sheet5!D:H,5,0))</f>
        <v>340020004</v>
      </c>
      <c r="R1535" s="37" t="str">
        <f>IF(E1535=2,INDEX(Sheet2!P:P,MATCH(C1535,Sheet2!A:A,0)),INDEX(Sheet2!AB:AB,MATCH(N1535,Sheet2!AA:AA,0)))</f>
        <v>防御强化</v>
      </c>
      <c r="S1535" s="37" t="str">
        <f>IF($E1535=2,INDEX(Sheet2!Q:Q,MATCH($C1535,Sheet2!$A:$A,0)),IF(OR(N1535=3,N1535=8,N1535=13,,N1535=38),INDEX(Sheet2!$AC:$AC,MATCH($N1535,Sheet2!$AA:$AA,0))&amp;O1535,INDEX(Sheet2!$AC:$AC,MATCH($N1535,Sheet2!$AA:$AA,0))&amp;(O1535/10)&amp;"%"))</f>
        <v>觉醒后基础防御力增加130</v>
      </c>
      <c r="T1535" s="36" t="str">
        <f>INDEX(Sheet6!G:G,MATCH(B1535,Sheet6!A:A,0))</f>
        <v>1210009,20|1430001,12</v>
      </c>
      <c r="U1535" s="35">
        <v>1120001</v>
      </c>
      <c r="V1535" s="36">
        <f>INDEX(Sheet6!H:H,MATCH(B1535,Sheet6!A:A,0))</f>
        <v>67400</v>
      </c>
      <c r="W1535" s="35">
        <v>0</v>
      </c>
      <c r="X1535" s="35" t="s">
        <v>1312</v>
      </c>
      <c r="Y1535" s="35">
        <v>1120001</v>
      </c>
      <c r="Z1535" s="35">
        <v>337000</v>
      </c>
      <c r="AA1535" s="37" t="str">
        <f>IF($E1535=2,INDEX(Sheet2!Q:Q,MATCH($C1535,Sheet2!$A:$A,0)),IF(OR(N1535=3,N1535=8,N1535=13,,N1535=38),INDEX(Sheet2!$AC:$AC,MATCH($N1535,Sheet2!$AA:$AA,0))&amp;O1535,INDEX(Sheet2!$AC:$AC,MATCH($N1535,Sheet2!$AA:$AA,0))&amp;(O1535/10)&amp;"%"))</f>
        <v>觉醒后基础防御力增加130</v>
      </c>
    </row>
    <row r="1536" spans="1:27" s="35" customFormat="1">
      <c r="A1536" s="35" t="s">
        <v>53</v>
      </c>
      <c r="B1536" s="35">
        <f t="shared" si="98"/>
        <v>7319</v>
      </c>
      <c r="C1536" s="36">
        <v>73</v>
      </c>
      <c r="D1536" s="36">
        <v>19</v>
      </c>
      <c r="E1536" s="36">
        <f t="shared" si="96"/>
        <v>1</v>
      </c>
      <c r="F1536" s="36">
        <f>IF(AND($D1536=1,$E1536=1),VLOOKUP($C1536,Sheet2!$A:$J,3,0),IF($E1536=2,INDEX(Sheet2!G:G,MATCH($C1536,Sheet2!$A:$A,0)+1),F1535))</f>
        <v>7301</v>
      </c>
      <c r="G1536" s="36">
        <f>IF(AND($D1536=1,$E1536=1),VLOOKUP($C1536,Sheet2!$A:$J,4,0),IF($E1536=2,INDEX(Sheet2!H:H,MATCH($C1536,Sheet2!$A:$A,0)+1),G1535))</f>
        <v>7302</v>
      </c>
      <c r="H1536" s="36">
        <f>IF(AND($D1536=1,$E1536=1),VLOOKUP($C1536,Sheet2!$A:$J,5,0),IF($E1536=2,INDEX(Sheet2!I:I,MATCH($C1536,Sheet2!$A:$A,0)+1),H1535))</f>
        <v>7306</v>
      </c>
      <c r="I1536" s="36">
        <f>IF(AND($D1536=1,$E1536=1),VLOOKUP($C1536,Sheet2!$A:$J,6,0),IF($E1536=2,INDEX(Sheet2!J:J,MATCH($C1536,Sheet2!$A:$A,0)+1),I1535))</f>
        <v>7305</v>
      </c>
      <c r="K1536" s="37">
        <v>0</v>
      </c>
      <c r="L1536" s="37">
        <v>0</v>
      </c>
      <c r="M1536" s="37">
        <v>0</v>
      </c>
      <c r="N1536" s="37">
        <f>VLOOKUP(B1536,Sheet5!$D:$G,3,0)</f>
        <v>3</v>
      </c>
      <c r="O1536" s="37">
        <f>VLOOKUP(B1536,Sheet5!$D:$G,4,0)</f>
        <v>1200</v>
      </c>
      <c r="P1536" s="35" t="s">
        <v>58</v>
      </c>
      <c r="Q1536" s="37">
        <f>IFERROR(VLOOKUP(R1536,Sheet2!V:X,3,FALSE),VLOOKUP(B1536,Sheet5!D:H,5,0))</f>
        <v>340020010</v>
      </c>
      <c r="R1536" s="37" t="str">
        <f>IF(E1536=2,INDEX(Sheet2!P:P,MATCH(C1536,Sheet2!A:A,0)),INDEX(Sheet2!AB:AB,MATCH(N1536,Sheet2!AA:AA,0)))</f>
        <v>生命强化</v>
      </c>
      <c r="S1536" s="37" t="str">
        <f>IF($E1536=2,INDEX(Sheet2!Q:Q,MATCH($C1536,Sheet2!$A:$A,0)),IF(OR(N1536=3,N1536=8,N1536=13,,N1536=38),INDEX(Sheet2!$AC:$AC,MATCH($N1536,Sheet2!$AA:$AA,0))&amp;O1536,INDEX(Sheet2!$AC:$AC,MATCH($N1536,Sheet2!$AA:$AA,0))&amp;(O1536/10)&amp;"%"))</f>
        <v>觉醒后基础生命上限增加1200</v>
      </c>
      <c r="T1536" s="36" t="str">
        <f>INDEX(Sheet6!G:G,MATCH(B1536,Sheet6!A:A,0))</f>
        <v>1210009,24|1430001,15</v>
      </c>
      <c r="U1536" s="35">
        <v>1120001</v>
      </c>
      <c r="V1536" s="36">
        <f>INDEX(Sheet6!H:H,MATCH(B1536,Sheet6!A:A,0))</f>
        <v>94200</v>
      </c>
      <c r="W1536" s="35">
        <v>0</v>
      </c>
      <c r="X1536" s="35" t="s">
        <v>1313</v>
      </c>
      <c r="Y1536" s="35">
        <v>1120001</v>
      </c>
      <c r="Z1536" s="35">
        <v>471000</v>
      </c>
      <c r="AA1536" s="37" t="str">
        <f>IF($E1536=2,INDEX(Sheet2!Q:Q,MATCH($C1536,Sheet2!$A:$A,0)),IF(OR(N1536=3,N1536=8,N1536=13,,N1536=38),INDEX(Sheet2!$AC:$AC,MATCH($N1536,Sheet2!$AA:$AA,0))&amp;O1536,INDEX(Sheet2!$AC:$AC,MATCH($N1536,Sheet2!$AA:$AA,0))&amp;(O1536/10)&amp;"%"))</f>
        <v>觉醒后基础生命上限增加1200</v>
      </c>
    </row>
    <row r="1537" spans="1:27" s="35" customFormat="1">
      <c r="A1537" s="35" t="s">
        <v>53</v>
      </c>
      <c r="B1537" s="35">
        <f t="shared" si="98"/>
        <v>7320</v>
      </c>
      <c r="C1537" s="36">
        <v>73</v>
      </c>
      <c r="D1537" s="36">
        <v>20</v>
      </c>
      <c r="E1537" s="36">
        <f t="shared" si="96"/>
        <v>1</v>
      </c>
      <c r="F1537" s="36">
        <f>IF(AND($D1537=1,$E1537=1),VLOOKUP($C1537,Sheet2!$A:$J,3,0),IF($E1537=2,INDEX(Sheet2!G:G,MATCH($C1537,Sheet2!$A:$A,0)+1),F1536))</f>
        <v>7301</v>
      </c>
      <c r="G1537" s="36">
        <f>IF(AND($D1537=1,$E1537=1),VLOOKUP($C1537,Sheet2!$A:$J,4,0),IF($E1537=2,INDEX(Sheet2!H:H,MATCH($C1537,Sheet2!$A:$A,0)+1),G1536))</f>
        <v>7302</v>
      </c>
      <c r="H1537" s="36">
        <f>IF(AND($D1537=1,$E1537=1),VLOOKUP($C1537,Sheet2!$A:$J,5,0),IF($E1537=2,INDEX(Sheet2!I:I,MATCH($C1537,Sheet2!$A:$A,0)+1),H1536))</f>
        <v>7306</v>
      </c>
      <c r="I1537" s="36">
        <f>IF(AND($D1537=1,$E1537=1),VLOOKUP($C1537,Sheet2!$A:$J,6,0),IF($E1537=2,INDEX(Sheet2!J:J,MATCH($C1537,Sheet2!$A:$A,0)+1),I1536))</f>
        <v>7305</v>
      </c>
      <c r="K1537" s="37">
        <v>0</v>
      </c>
      <c r="L1537" s="37">
        <v>0</v>
      </c>
      <c r="M1537" s="37">
        <v>0</v>
      </c>
      <c r="N1537" s="37">
        <f>VLOOKUP(B1537,Sheet5!$D:$G,3,0)</f>
        <v>8</v>
      </c>
      <c r="O1537" s="37">
        <f>VLOOKUP(B1537,Sheet5!$D:$G,4,0)</f>
        <v>200</v>
      </c>
      <c r="P1537" s="35" t="s">
        <v>59</v>
      </c>
      <c r="Q1537" s="37">
        <f>IFERROR(VLOOKUP(R1537,Sheet2!V:X,3,FALSE),VLOOKUP(B1537,Sheet5!D:H,5,0))</f>
        <v>340020007</v>
      </c>
      <c r="R1537" s="37" t="str">
        <f>IF(E1537=2,INDEX(Sheet2!P:P,MATCH(C1537,Sheet2!A:A,0)),INDEX(Sheet2!AB:AB,MATCH(N1537,Sheet2!AA:AA,0)))</f>
        <v>攻击强化</v>
      </c>
      <c r="S1537" s="37" t="str">
        <f>IF($E1537=2,INDEX(Sheet2!Q:Q,MATCH($C1537,Sheet2!$A:$A,0)),IF(OR(N1537=3,N1537=8,N1537=13,,N1537=38),INDEX(Sheet2!$AC:$AC,MATCH($N1537,Sheet2!$AA:$AA,0))&amp;O1537,INDEX(Sheet2!$AC:$AC,MATCH($N1537,Sheet2!$AA:$AA,0))&amp;(O1537/10)&amp;"%"))</f>
        <v>觉醒后基础攻击力增加200</v>
      </c>
      <c r="T1537" s="36" t="str">
        <f>INDEX(Sheet6!G:G,MATCH(B1537,Sheet6!A:A,0))</f>
        <v>1210009,32|1430001,18</v>
      </c>
      <c r="U1537" s="35">
        <v>1120001</v>
      </c>
      <c r="V1537" s="36">
        <f>INDEX(Sheet6!H:H,MATCH(B1537,Sheet6!A:A,0))</f>
        <v>129000</v>
      </c>
      <c r="W1537" s="35">
        <v>0</v>
      </c>
      <c r="X1537" s="35" t="s">
        <v>1314</v>
      </c>
      <c r="Y1537" s="35">
        <v>1120001</v>
      </c>
      <c r="Z1537" s="35">
        <v>645000</v>
      </c>
      <c r="AA1537" s="37" t="str">
        <f>IF($E1537=2,INDEX(Sheet2!Q:Q,MATCH($C1537,Sheet2!$A:$A,0)),IF(OR(N1537=3,N1537=8,N1537=13,,N1537=38),INDEX(Sheet2!$AC:$AC,MATCH($N1537,Sheet2!$AA:$AA,0))&amp;O1537,INDEX(Sheet2!$AC:$AC,MATCH($N1537,Sheet2!$AA:$AA,0))&amp;(O1537/10)&amp;"%"))</f>
        <v>觉醒后基础攻击力增加200</v>
      </c>
    </row>
    <row r="1538" spans="1:27" s="35" customFormat="1">
      <c r="A1538" s="35" t="s">
        <v>53</v>
      </c>
      <c r="B1538" s="35">
        <f t="shared" si="98"/>
        <v>7321</v>
      </c>
      <c r="C1538" s="36">
        <v>73</v>
      </c>
      <c r="D1538" s="36">
        <v>21</v>
      </c>
      <c r="E1538" s="36">
        <f t="shared" si="96"/>
        <v>2</v>
      </c>
      <c r="F1538" s="36">
        <f>IF(AND($D1538=1,$E1538=1),VLOOKUP($C1538,Sheet2!$A:$J,3,0),IF($E1538=2,INDEX(Sheet2!G:G,MATCH($C1538,Sheet2!$A:$A,0)+2),F1537))</f>
        <v>7301</v>
      </c>
      <c r="G1538" s="36">
        <f>IF(AND($D1538=1,$E1538=1),VLOOKUP($C1538,Sheet2!$A:$J,4,0),IF($E1538=2,INDEX(Sheet2!H:H,MATCH($C1538,Sheet2!$A:$A,0)+2),G1537))</f>
        <v>7307</v>
      </c>
      <c r="H1538" s="36">
        <f>IF(AND($D1538=1,$E1538=1),VLOOKUP($C1538,Sheet2!$A:$J,5,0),IF($E1538=2,INDEX(Sheet2!I:I,MATCH($C1538,Sheet2!$A:$A,0)+2),H1537))</f>
        <v>7306</v>
      </c>
      <c r="I1538" s="36">
        <f>IF(AND($D1538=1,$E1538=1),VLOOKUP($C1538,Sheet2!$A:$J,6,0),IF($E1538=2,INDEX(Sheet2!J:J,MATCH($C1538,Sheet2!$A:$A,0)+2),I1537))</f>
        <v>7305</v>
      </c>
      <c r="K1538" s="37">
        <v>0</v>
      </c>
      <c r="L1538" s="37">
        <v>0</v>
      </c>
      <c r="M1538" s="37">
        <v>0</v>
      </c>
      <c r="N1538" s="37">
        <f>VLOOKUP(B1538,Sheet5!$D:$G,3,0)</f>
        <v>0</v>
      </c>
      <c r="O1538" s="37">
        <f>VLOOKUP(B1538,Sheet5!$D:$G,4,0)</f>
        <v>0</v>
      </c>
      <c r="P1538" s="35" t="s">
        <v>60</v>
      </c>
      <c r="Q1538" s="37">
        <f>IFERROR(VLOOKUP(R1538,Sheet2!V:X,3,FALSE),VLOOKUP(B1538,Sheet5!D:H,5,0))</f>
        <v>311100402</v>
      </c>
      <c r="R1538" s="37" t="str">
        <f>IF(E1538=2,INDEX(Sheet2!P:P,MATCH(C1538,Sheet2!A:A,0)+2),INDEX(Sheet2!AB:AB,MATCH(N1538,Sheet2!AA:AA,0)))</f>
        <v>梦魇</v>
      </c>
      <c r="S1538" s="37" t="s">
        <v>2553</v>
      </c>
      <c r="T1538" s="36" t="str">
        <f>INDEX(Sheet6!G:G,MATCH(B1538,Sheet6!A:A,0))</f>
        <v>1431073,3</v>
      </c>
      <c r="U1538" s="35">
        <v>1120001</v>
      </c>
      <c r="V1538" s="36">
        <f>INDEX(Sheet6!H:H,MATCH(B1538,Sheet6!A:A,0))</f>
        <v>174000</v>
      </c>
      <c r="W1538" s="35">
        <v>0</v>
      </c>
      <c r="X1538" s="35" t="s">
        <v>1315</v>
      </c>
      <c r="Y1538" s="35">
        <v>1120001</v>
      </c>
      <c r="Z1538" s="35">
        <v>870000</v>
      </c>
      <c r="AA1538" s="37" t="str">
        <f>IF($E1538=2,INDEX(Sheet2!Q:Q,MATCH($C1538,Sheet2!$A:$A,0)+2),IF(OR(N1538=3,N1538=8,N1538=13,,N1538=38),INDEX(Sheet2!$AC:$AC,MATCH($N1538,Sheet2!$AA:$AA,0))&amp;O1538,INDEX(Sheet2!$AC:$AC,MATCH($N1538,Sheet2!$AA:$AA,0))&amp;(O1538/10)&amp;"%"))</f>
        <v>进入梦境时，地底王获得全体敌人各属性（攻击、血量、暴击、爆伤、防御、速度、抵抗、回能）最高值的&lt;color=#e56000&gt;50%&lt;/color&gt;，最多不超过地底王自身对应属性的&lt;color=#e56000&gt;90%&lt;/color&gt;。</v>
      </c>
    </row>
    <row r="1539" spans="1:27" s="35" customFormat="1">
      <c r="A1539" s="35" t="s">
        <v>53</v>
      </c>
      <c r="B1539" s="35">
        <f t="shared" si="98"/>
        <v>7322</v>
      </c>
      <c r="C1539" s="36">
        <v>73</v>
      </c>
      <c r="D1539" s="36">
        <v>22</v>
      </c>
      <c r="E1539" s="36">
        <f t="shared" si="96"/>
        <v>1</v>
      </c>
      <c r="F1539" s="36">
        <f>IF(AND($D1539=1,$E1539=1),VLOOKUP($C1539,Sheet2!$A:$J,3,0),IF($E1539=2,INDEX(Sheet2!G:G,MATCH($C1539,Sheet2!$A:$A,0)+2),F1538))</f>
        <v>7301</v>
      </c>
      <c r="G1539" s="36">
        <f>IF(AND($D1539=1,$E1539=1),VLOOKUP($C1539,Sheet2!$A:$J,4,0),IF($E1539=2,INDEX(Sheet2!H:H,MATCH($C1539,Sheet2!$A:$A,0)+2),G1538))</f>
        <v>7307</v>
      </c>
      <c r="H1539" s="36">
        <f>IF(AND($D1539=1,$E1539=1),VLOOKUP($C1539,Sheet2!$A:$J,5,0),IF($E1539=2,INDEX(Sheet2!I:I,MATCH($C1539,Sheet2!$A:$A,0)+2),H1538))</f>
        <v>7306</v>
      </c>
      <c r="I1539" s="36">
        <f>IF(AND($D1539=1,$E1539=1),VLOOKUP($C1539,Sheet2!$A:$J,6,0),IF($E1539=2,INDEX(Sheet2!J:J,MATCH($C1539,Sheet2!$A:$A,0)+2),I1538))</f>
        <v>7305</v>
      </c>
      <c r="K1539" s="37">
        <v>0</v>
      </c>
      <c r="L1539" s="37">
        <v>0</v>
      </c>
      <c r="M1539" s="37">
        <v>0</v>
      </c>
      <c r="N1539" s="37">
        <f>VLOOKUP(B1539,Sheet5!$D:$G,3,0)</f>
        <v>8</v>
      </c>
      <c r="O1539" s="37">
        <f>VLOOKUP(B1539,Sheet5!$D:$G,4,0)</f>
        <v>100</v>
      </c>
      <c r="P1539" s="35" t="s">
        <v>54</v>
      </c>
      <c r="Q1539" s="37">
        <f>IFERROR(VLOOKUP(R1539,Sheet2!V:X,3,FALSE),VLOOKUP(B1539,Sheet5!D:H,5,0))</f>
        <v>340020006</v>
      </c>
      <c r="R1539" s="37" t="str">
        <f>IF($E1539=2,INDEX(Sheet2!P:P,MATCH($C1539,Sheet2!$A:$A,0)),INDEX(Sheet2!$AB:$AB,MATCH($N1539,Sheet2!$AA:$AA,0)))</f>
        <v>攻击强化</v>
      </c>
      <c r="S1539" s="37" t="str">
        <f>IF($E1539=2,INDEX(Sheet2!Q:Q,MATCH($C1539,Sheet2!$A:$A,0)),IF(OR(N1539=3,N1539=8,N1539=13,,N1539=38),INDEX(Sheet2!$AC:$AC,MATCH($N1539,Sheet2!$AA:$AA,0))&amp;O1539,INDEX(Sheet2!$AC:$AC,MATCH($N1539,Sheet2!$AA:$AA,0))&amp;(O1539/10)&amp;"%"))</f>
        <v>觉醒后基础攻击力增加100</v>
      </c>
      <c r="T1539" s="36" t="str">
        <f>INDEX(Sheet6!G:G,MATCH(B1539,Sheet6!A:A,0))</f>
        <v>1210009,10|1430001,9</v>
      </c>
      <c r="U1539" s="35">
        <v>1120001</v>
      </c>
      <c r="V1539" s="36">
        <f>INDEX(Sheet6!H:H,MATCH(B1539,Sheet6!A:A,0))</f>
        <v>32500</v>
      </c>
      <c r="W1539" s="35">
        <v>0</v>
      </c>
      <c r="X1539" s="35" t="s">
        <v>1309</v>
      </c>
      <c r="Y1539" s="35">
        <v>1120001</v>
      </c>
      <c r="Z1539" s="35">
        <v>130000</v>
      </c>
      <c r="AA1539" s="37" t="str">
        <f>IF($E1539=2,INDEX(Sheet2!Q:Q,MATCH($C1539,Sheet2!$A:$A,0)),IF(OR(N1539=3,N1539=8,N1539=13,,N1539=38),INDEX(Sheet2!$AC:$AC,MATCH($N1539,Sheet2!$AA:$AA,0))&amp;O1539,INDEX(Sheet2!$AC:$AC,MATCH($N1539,Sheet2!$AA:$AA,0))&amp;(O1539/10)&amp;"%"))</f>
        <v>觉醒后基础攻击力增加100</v>
      </c>
    </row>
    <row r="1540" spans="1:27" s="35" customFormat="1">
      <c r="A1540" s="35" t="s">
        <v>53</v>
      </c>
      <c r="B1540" s="35">
        <f t="shared" si="98"/>
        <v>7323</v>
      </c>
      <c r="C1540" s="36">
        <v>73</v>
      </c>
      <c r="D1540" s="36">
        <v>23</v>
      </c>
      <c r="E1540" s="36">
        <f t="shared" si="96"/>
        <v>1</v>
      </c>
      <c r="F1540" s="36">
        <f>IF(AND($D1540=1,$E1540=1),VLOOKUP($C1540,Sheet2!$A:$J,3,0),IF($E1540=2,INDEX(Sheet2!G:G,MATCH($C1540,Sheet2!$A:$A,0)+2),F1539))</f>
        <v>7301</v>
      </c>
      <c r="G1540" s="36">
        <f>IF(AND($D1540=1,$E1540=1),VLOOKUP($C1540,Sheet2!$A:$J,4,0),IF($E1540=2,INDEX(Sheet2!H:H,MATCH($C1540,Sheet2!$A:$A,0)+2),G1539))</f>
        <v>7307</v>
      </c>
      <c r="H1540" s="36">
        <f>IF(AND($D1540=1,$E1540=1),VLOOKUP($C1540,Sheet2!$A:$J,5,0),IF($E1540=2,INDEX(Sheet2!I:I,MATCH($C1540,Sheet2!$A:$A,0)+2),H1539))</f>
        <v>7306</v>
      </c>
      <c r="I1540" s="36">
        <f>IF(AND($D1540=1,$E1540=1),VLOOKUP($C1540,Sheet2!$A:$J,6,0),IF($E1540=2,INDEX(Sheet2!J:J,MATCH($C1540,Sheet2!$A:$A,0)+2),I1539))</f>
        <v>7305</v>
      </c>
      <c r="K1540" s="37">
        <v>0</v>
      </c>
      <c r="L1540" s="37">
        <v>0</v>
      </c>
      <c r="M1540" s="37">
        <v>0</v>
      </c>
      <c r="N1540" s="37">
        <f>VLOOKUP(B1540,Sheet5!$D:$G,3,0)</f>
        <v>3</v>
      </c>
      <c r="O1540" s="37">
        <f>VLOOKUP(B1540,Sheet5!$D:$G,4,0)</f>
        <v>600</v>
      </c>
      <c r="P1540" s="35" t="s">
        <v>55</v>
      </c>
      <c r="Q1540" s="37">
        <f>IFERROR(VLOOKUP(R1540,Sheet2!V:X,3,FALSE),VLOOKUP(B1540,Sheet5!D:H,5,0))</f>
        <v>340020009</v>
      </c>
      <c r="R1540" s="37" t="str">
        <f>IF(E1540=2,INDEX(Sheet2!P:P,MATCH(C1540,Sheet2!A:A,0)),INDEX(Sheet2!AB:AB,MATCH(N1540,Sheet2!AA:AA,0)))</f>
        <v>生命强化</v>
      </c>
      <c r="S1540" s="37" t="str">
        <f>IF($E1540=2,INDEX(Sheet2!Q:Q,MATCH($C1540,Sheet2!$A:$A,0)),IF(OR(N1540=3,N1540=8,N1540=13,,N1540=38),INDEX(Sheet2!$AC:$AC,MATCH($N1540,Sheet2!$AA:$AA,0))&amp;O1540,INDEX(Sheet2!$AC:$AC,MATCH($N1540,Sheet2!$AA:$AA,0))&amp;(O1540/10)&amp;"%"))</f>
        <v>觉醒后基础生命上限增加600</v>
      </c>
      <c r="T1540" s="36" t="str">
        <f>INDEX(Sheet6!G:G,MATCH(B1540,Sheet6!A:A,0))</f>
        <v>1210009,15|1430001,18</v>
      </c>
      <c r="U1540" s="35">
        <v>1120001</v>
      </c>
      <c r="V1540" s="36">
        <f>INDEX(Sheet6!H:H,MATCH(B1540,Sheet6!A:A,0))</f>
        <v>37500</v>
      </c>
      <c r="W1540" s="35">
        <v>0</v>
      </c>
      <c r="X1540" s="35" t="s">
        <v>1310</v>
      </c>
      <c r="Y1540" s="35">
        <v>1120001</v>
      </c>
      <c r="Z1540" s="35">
        <v>150000</v>
      </c>
      <c r="AA1540" s="37" t="str">
        <f>IF($E1540=2,INDEX(Sheet2!Q:Q,MATCH($C1540,Sheet2!$A:$A,0)),IF(OR(N1540=3,N1540=8,N1540=13,,N1540=38),INDEX(Sheet2!$AC:$AC,MATCH($N1540,Sheet2!$AA:$AA,0))&amp;O1540,INDEX(Sheet2!$AC:$AC,MATCH($N1540,Sheet2!$AA:$AA,0))&amp;(O1540/10)&amp;"%"))</f>
        <v>觉醒后基础生命上限增加600</v>
      </c>
    </row>
    <row r="1541" spans="1:27" s="35" customFormat="1">
      <c r="A1541" s="35" t="s">
        <v>53</v>
      </c>
      <c r="B1541" s="35">
        <f t="shared" si="98"/>
        <v>7324</v>
      </c>
      <c r="C1541" s="36">
        <v>73</v>
      </c>
      <c r="D1541" s="36">
        <v>24</v>
      </c>
      <c r="E1541" s="36">
        <f t="shared" si="96"/>
        <v>1</v>
      </c>
      <c r="F1541" s="36">
        <f>IF(AND($D1541=1,$E1541=1),VLOOKUP($C1541,Sheet2!$A:$J,3,0),IF($E1541=2,INDEX(Sheet2!G:G,MATCH($C1541,Sheet2!$A:$A,0)+2),F1540))</f>
        <v>7301</v>
      </c>
      <c r="G1541" s="36">
        <f>IF(AND($D1541=1,$E1541=1),VLOOKUP($C1541,Sheet2!$A:$J,4,0),IF($E1541=2,INDEX(Sheet2!H:H,MATCH($C1541,Sheet2!$A:$A,0)+2),G1540))</f>
        <v>7307</v>
      </c>
      <c r="H1541" s="36">
        <f>IF(AND($D1541=1,$E1541=1),VLOOKUP($C1541,Sheet2!$A:$J,5,0),IF($E1541=2,INDEX(Sheet2!I:I,MATCH($C1541,Sheet2!$A:$A,0)+2),H1540))</f>
        <v>7306</v>
      </c>
      <c r="I1541" s="36">
        <f>IF(AND($D1541=1,$E1541=1),VLOOKUP($C1541,Sheet2!$A:$J,6,0),IF($E1541=2,INDEX(Sheet2!J:J,MATCH($C1541,Sheet2!$A:$A,0)+2),I1540))</f>
        <v>7305</v>
      </c>
      <c r="K1541" s="37">
        <v>0</v>
      </c>
      <c r="L1541" s="37">
        <v>0</v>
      </c>
      <c r="M1541" s="37">
        <v>0</v>
      </c>
      <c r="N1541" s="37">
        <f>VLOOKUP(B1541,Sheet5!$D:$G,3,0)</f>
        <v>8</v>
      </c>
      <c r="O1541" s="37">
        <f>VLOOKUP(B1541,Sheet5!$D:$G,4,0)</f>
        <v>100</v>
      </c>
      <c r="P1541" s="35" t="s">
        <v>56</v>
      </c>
      <c r="Q1541" s="37">
        <f>IFERROR(VLOOKUP(R1541,Sheet2!V:X,3,FALSE),VLOOKUP(B1541,Sheet5!D:H,5,0))</f>
        <v>340020006</v>
      </c>
      <c r="R1541" s="37" t="str">
        <f>IF(E1541=2,INDEX(Sheet2!P:P,MATCH(C1541,Sheet2!A:A,0)),INDEX(Sheet2!AB:AB,MATCH(N1541,Sheet2!AA:AA,0)))</f>
        <v>攻击强化</v>
      </c>
      <c r="S1541" s="37" t="str">
        <f>IF($E1541=2,INDEX(Sheet2!Q:Q,MATCH($C1541,Sheet2!$A:$A,0)),IF(OR(N1541=3,N1541=8,N1541=13,,N1541=38),INDEX(Sheet2!$AC:$AC,MATCH($N1541,Sheet2!$AA:$AA,0))&amp;O1541,INDEX(Sheet2!$AC:$AC,MATCH($N1541,Sheet2!$AA:$AA,0))&amp;(O1541/10)&amp;"%"))</f>
        <v>觉醒后基础攻击力增加100</v>
      </c>
      <c r="T1541" s="36" t="str">
        <f>INDEX(Sheet6!G:G,MATCH(B1541,Sheet6!A:A,0))</f>
        <v>1210009,20|1430001,27</v>
      </c>
      <c r="U1541" s="35">
        <v>1120001</v>
      </c>
      <c r="V1541" s="36">
        <f>INDEX(Sheet6!H:H,MATCH(B1541,Sheet6!A:A,0))</f>
        <v>56250</v>
      </c>
      <c r="W1541" s="35">
        <v>0</v>
      </c>
      <c r="X1541" s="35" t="s">
        <v>1311</v>
      </c>
      <c r="Y1541" s="35">
        <v>1120001</v>
      </c>
      <c r="Z1541" s="35">
        <v>225000</v>
      </c>
      <c r="AA1541" s="37" t="str">
        <f>IF($E1541=2,INDEX(Sheet2!Q:Q,MATCH($C1541,Sheet2!$A:$A,0)),IF(OR(N1541=3,N1541=8,N1541=13,,N1541=38),INDEX(Sheet2!$AC:$AC,MATCH($N1541,Sheet2!$AA:$AA,0))&amp;O1541,INDEX(Sheet2!$AC:$AC,MATCH($N1541,Sheet2!$AA:$AA,0))&amp;(O1541/10)&amp;"%"))</f>
        <v>觉醒后基础攻击力增加100</v>
      </c>
    </row>
    <row r="1542" spans="1:27" s="35" customFormat="1">
      <c r="A1542" s="35" t="s">
        <v>53</v>
      </c>
      <c r="B1542" s="35">
        <f t="shared" si="98"/>
        <v>7325</v>
      </c>
      <c r="C1542" s="36">
        <v>73</v>
      </c>
      <c r="D1542" s="36">
        <v>25</v>
      </c>
      <c r="E1542" s="36">
        <f t="shared" si="96"/>
        <v>1</v>
      </c>
      <c r="F1542" s="36">
        <f>IF(AND($D1542=1,$E1542=1),VLOOKUP($C1542,Sheet2!$A:$J,3,0),IF($E1542=2,INDEX(Sheet2!G:G,MATCH($C1542,Sheet2!$A:$A,0)+2),F1541))</f>
        <v>7301</v>
      </c>
      <c r="G1542" s="36">
        <f>IF(AND($D1542=1,$E1542=1),VLOOKUP($C1542,Sheet2!$A:$J,4,0),IF($E1542=2,INDEX(Sheet2!H:H,MATCH($C1542,Sheet2!$A:$A,0)+2),G1541))</f>
        <v>7307</v>
      </c>
      <c r="H1542" s="36">
        <f>IF(AND($D1542=1,$E1542=1),VLOOKUP($C1542,Sheet2!$A:$J,5,0),IF($E1542=2,INDEX(Sheet2!I:I,MATCH($C1542,Sheet2!$A:$A,0)+2),H1541))</f>
        <v>7306</v>
      </c>
      <c r="I1542" s="36">
        <f>IF(AND($D1542=1,$E1542=1),VLOOKUP($C1542,Sheet2!$A:$J,6,0),IF($E1542=2,INDEX(Sheet2!J:J,MATCH($C1542,Sheet2!$A:$A,0)+2),I1541))</f>
        <v>7305</v>
      </c>
      <c r="K1542" s="37">
        <v>0</v>
      </c>
      <c r="L1542" s="37">
        <v>0</v>
      </c>
      <c r="M1542" s="37">
        <v>0</v>
      </c>
      <c r="N1542" s="37">
        <f>VLOOKUP(B1542,Sheet5!$D:$G,3,0)</f>
        <v>13</v>
      </c>
      <c r="O1542" s="37">
        <f>VLOOKUP(B1542,Sheet5!$D:$G,4,0)</f>
        <v>130</v>
      </c>
      <c r="P1542" s="35" t="s">
        <v>57</v>
      </c>
      <c r="Q1542" s="37">
        <f>IFERROR(VLOOKUP(R1542,Sheet2!V:X,3,FALSE),VLOOKUP(B1542,Sheet5!D:H,5,0))</f>
        <v>340020004</v>
      </c>
      <c r="R1542" s="37" t="str">
        <f>IF(E1542=2,INDEX(Sheet2!P:P,MATCH(C1542,Sheet2!A:A,0)),INDEX(Sheet2!AB:AB,MATCH(N1542,Sheet2!AA:AA,0)))</f>
        <v>防御强化</v>
      </c>
      <c r="S1542" s="37" t="str">
        <f>IF($E1542=2,INDEX(Sheet2!Q:Q,MATCH($C1542,Sheet2!$A:$A,0)),IF(OR(N1542=3,N1542=8,N1542=13,,N1542=38),INDEX(Sheet2!$AC:$AC,MATCH($N1542,Sheet2!$AA:$AA,0))&amp;O1542,INDEX(Sheet2!$AC:$AC,MATCH($N1542,Sheet2!$AA:$AA,0))&amp;(O1542/10)&amp;"%"))</f>
        <v>觉醒后基础防御力增加130</v>
      </c>
      <c r="T1542" s="36" t="str">
        <f>INDEX(Sheet6!G:G,MATCH(B1542,Sheet6!A:A,0))</f>
        <v>1210009,25|1430001,36</v>
      </c>
      <c r="U1542" s="35">
        <v>1120001</v>
      </c>
      <c r="V1542" s="36">
        <f>INDEX(Sheet6!H:H,MATCH(B1542,Sheet6!A:A,0))</f>
        <v>84250</v>
      </c>
      <c r="W1542" s="35">
        <v>0</v>
      </c>
      <c r="X1542" s="35" t="s">
        <v>1312</v>
      </c>
      <c r="Y1542" s="35">
        <v>1120001</v>
      </c>
      <c r="Z1542" s="35">
        <v>337000</v>
      </c>
      <c r="AA1542" s="37" t="str">
        <f>IF($E1542=2,INDEX(Sheet2!Q:Q,MATCH($C1542,Sheet2!$A:$A,0)),IF(OR(N1542=3,N1542=8,N1542=13,,N1542=38),INDEX(Sheet2!$AC:$AC,MATCH($N1542,Sheet2!$AA:$AA,0))&amp;O1542,INDEX(Sheet2!$AC:$AC,MATCH($N1542,Sheet2!$AA:$AA,0))&amp;(O1542/10)&amp;"%"))</f>
        <v>觉醒后基础防御力增加130</v>
      </c>
    </row>
    <row r="1543" spans="1:27" s="35" customFormat="1">
      <c r="A1543" s="35" t="s">
        <v>53</v>
      </c>
      <c r="B1543" s="35">
        <f t="shared" si="98"/>
        <v>7326</v>
      </c>
      <c r="C1543" s="36">
        <v>73</v>
      </c>
      <c r="D1543" s="36">
        <v>26</v>
      </c>
      <c r="E1543" s="36">
        <f t="shared" si="96"/>
        <v>1</v>
      </c>
      <c r="F1543" s="36">
        <f>IF(AND($D1543=1,$E1543=1),VLOOKUP($C1543,Sheet2!$A:$J,3,0),IF($E1543=2,INDEX(Sheet2!G:G,MATCH($C1543,Sheet2!$A:$A,0)+2),F1542))</f>
        <v>7301</v>
      </c>
      <c r="G1543" s="36">
        <f>IF(AND($D1543=1,$E1543=1),VLOOKUP($C1543,Sheet2!$A:$J,4,0),IF($E1543=2,INDEX(Sheet2!H:H,MATCH($C1543,Sheet2!$A:$A,0)+2),G1542))</f>
        <v>7307</v>
      </c>
      <c r="H1543" s="36">
        <f>IF(AND($D1543=1,$E1543=1),VLOOKUP($C1543,Sheet2!$A:$J,5,0),IF($E1543=2,INDEX(Sheet2!I:I,MATCH($C1543,Sheet2!$A:$A,0)+2),H1542))</f>
        <v>7306</v>
      </c>
      <c r="I1543" s="36">
        <f>IF(AND($D1543=1,$E1543=1),VLOOKUP($C1543,Sheet2!$A:$J,6,0),IF($E1543=2,INDEX(Sheet2!J:J,MATCH($C1543,Sheet2!$A:$A,0)+2),I1542))</f>
        <v>7305</v>
      </c>
      <c r="K1543" s="37">
        <v>0</v>
      </c>
      <c r="L1543" s="37">
        <v>0</v>
      </c>
      <c r="M1543" s="37">
        <v>0</v>
      </c>
      <c r="N1543" s="37">
        <f>VLOOKUP(B1543,Sheet5!$D:$G,3,0)</f>
        <v>3</v>
      </c>
      <c r="O1543" s="37">
        <f>VLOOKUP(B1543,Sheet5!$D:$G,4,0)</f>
        <v>1200</v>
      </c>
      <c r="P1543" s="35" t="s">
        <v>58</v>
      </c>
      <c r="Q1543" s="37">
        <f>IFERROR(VLOOKUP(R1543,Sheet2!V:X,3,FALSE),VLOOKUP(B1543,Sheet5!D:H,5,0))</f>
        <v>340020010</v>
      </c>
      <c r="R1543" s="37" t="str">
        <f>IF(E1543=2,INDEX(Sheet2!P:P,MATCH(C1543,Sheet2!A:A,0)),INDEX(Sheet2!AB:AB,MATCH(N1543,Sheet2!AA:AA,0)))</f>
        <v>生命强化</v>
      </c>
      <c r="S1543" s="37" t="str">
        <f>IF($E1543=2,INDEX(Sheet2!Q:Q,MATCH($C1543,Sheet2!$A:$A,0)),IF(OR(N1543=3,N1543=8,N1543=13,,N1543=38),INDEX(Sheet2!$AC:$AC,MATCH($N1543,Sheet2!$AA:$AA,0))&amp;O1543,INDEX(Sheet2!$AC:$AC,MATCH($N1543,Sheet2!$AA:$AA,0))&amp;(O1543/10)&amp;"%"))</f>
        <v>觉醒后基础生命上限增加1200</v>
      </c>
      <c r="T1543" s="36" t="str">
        <f>INDEX(Sheet6!G:G,MATCH(B1543,Sheet6!A:A,0))</f>
        <v>1210009,30|1430001,45</v>
      </c>
      <c r="U1543" s="35">
        <v>1120001</v>
      </c>
      <c r="V1543" s="36">
        <f>INDEX(Sheet6!H:H,MATCH(B1543,Sheet6!A:A,0))</f>
        <v>117750</v>
      </c>
      <c r="W1543" s="35">
        <v>0</v>
      </c>
      <c r="X1543" s="35" t="s">
        <v>1313</v>
      </c>
      <c r="Y1543" s="35">
        <v>1120001</v>
      </c>
      <c r="Z1543" s="35">
        <v>471000</v>
      </c>
      <c r="AA1543" s="37" t="str">
        <f>IF($E1543=2,INDEX(Sheet2!Q:Q,MATCH($C1543,Sheet2!$A:$A,0)),IF(OR(N1543=3,N1543=8,N1543=13,,N1543=38),INDEX(Sheet2!$AC:$AC,MATCH($N1543,Sheet2!$AA:$AA,0))&amp;O1543,INDEX(Sheet2!$AC:$AC,MATCH($N1543,Sheet2!$AA:$AA,0))&amp;(O1543/10)&amp;"%"))</f>
        <v>觉醒后基础生命上限增加1200</v>
      </c>
    </row>
    <row r="1544" spans="1:27" s="35" customFormat="1">
      <c r="A1544" s="35" t="s">
        <v>53</v>
      </c>
      <c r="B1544" s="35">
        <f t="shared" si="98"/>
        <v>7327</v>
      </c>
      <c r="C1544" s="36">
        <v>73</v>
      </c>
      <c r="D1544" s="36">
        <v>27</v>
      </c>
      <c r="E1544" s="36">
        <f t="shared" si="96"/>
        <v>1</v>
      </c>
      <c r="F1544" s="36">
        <f>IF(AND($D1544=1,$E1544=1),VLOOKUP($C1544,Sheet2!$A:$J,3,0),IF($E1544=2,INDEX(Sheet2!G:G,MATCH($C1544,Sheet2!$A:$A,0)+2),F1543))</f>
        <v>7301</v>
      </c>
      <c r="G1544" s="36">
        <f>IF(AND($D1544=1,$E1544=1),VLOOKUP($C1544,Sheet2!$A:$J,4,0),IF($E1544=2,INDEX(Sheet2!H:H,MATCH($C1544,Sheet2!$A:$A,0)+2),G1543))</f>
        <v>7307</v>
      </c>
      <c r="H1544" s="36">
        <f>IF(AND($D1544=1,$E1544=1),VLOOKUP($C1544,Sheet2!$A:$J,5,0),IF($E1544=2,INDEX(Sheet2!I:I,MATCH($C1544,Sheet2!$A:$A,0)+2),H1543))</f>
        <v>7306</v>
      </c>
      <c r="I1544" s="36">
        <f>IF(AND($D1544=1,$E1544=1),VLOOKUP($C1544,Sheet2!$A:$J,6,0),IF($E1544=2,INDEX(Sheet2!J:J,MATCH($C1544,Sheet2!$A:$A,0)+2),I1543))</f>
        <v>7305</v>
      </c>
      <c r="K1544" s="37">
        <v>0</v>
      </c>
      <c r="L1544" s="37">
        <v>0</v>
      </c>
      <c r="M1544" s="37">
        <v>0</v>
      </c>
      <c r="N1544" s="37">
        <f>VLOOKUP(B1544,Sheet5!$D:$G,3,0)</f>
        <v>8</v>
      </c>
      <c r="O1544" s="37">
        <f>VLOOKUP(B1544,Sheet5!$D:$G,4,0)</f>
        <v>200</v>
      </c>
      <c r="P1544" s="35" t="s">
        <v>59</v>
      </c>
      <c r="Q1544" s="37">
        <f>IFERROR(VLOOKUP(R1544,Sheet2!V:X,3,FALSE),VLOOKUP(B1544,Sheet5!D:H,5,0))</f>
        <v>340020007</v>
      </c>
      <c r="R1544" s="37" t="str">
        <f>IF(E1544=2,INDEX(Sheet2!P:P,MATCH(C1544,Sheet2!A:A,0)),INDEX(Sheet2!AB:AB,MATCH(N1544,Sheet2!AA:AA,0)))</f>
        <v>攻击强化</v>
      </c>
      <c r="S1544" s="37" t="str">
        <f>IF($E1544=2,INDEX(Sheet2!Q:Q,MATCH($C1544,Sheet2!$A:$A,0)),IF(OR(N1544=3,N1544=8,N1544=13,,N1544=38),INDEX(Sheet2!$AC:$AC,MATCH($N1544,Sheet2!$AA:$AA,0))&amp;O1544,INDEX(Sheet2!$AC:$AC,MATCH($N1544,Sheet2!$AA:$AA,0))&amp;(O1544/10)&amp;"%"))</f>
        <v>觉醒后基础攻击力增加200</v>
      </c>
      <c r="T1544" s="36" t="str">
        <f>INDEX(Sheet6!G:G,MATCH(B1544,Sheet6!A:A,0))</f>
        <v>1210009,40|1430001,54</v>
      </c>
      <c r="U1544" s="35">
        <v>1120001</v>
      </c>
      <c r="V1544" s="36">
        <f>INDEX(Sheet6!H:H,MATCH(B1544,Sheet6!A:A,0))</f>
        <v>161250</v>
      </c>
      <c r="W1544" s="35">
        <v>0</v>
      </c>
      <c r="X1544" s="35" t="s">
        <v>1314</v>
      </c>
      <c r="Y1544" s="35">
        <v>1120001</v>
      </c>
      <c r="Z1544" s="35">
        <v>645000</v>
      </c>
      <c r="AA1544" s="37" t="str">
        <f>IF($E1544=2,INDEX(Sheet2!Q:Q,MATCH($C1544,Sheet2!$A:$A,0)),IF(OR(N1544=3,N1544=8,N1544=13,,N1544=38),INDEX(Sheet2!$AC:$AC,MATCH($N1544,Sheet2!$AA:$AA,0))&amp;O1544,INDEX(Sheet2!$AC:$AC,MATCH($N1544,Sheet2!$AA:$AA,0))&amp;(O1544/10)&amp;"%"))</f>
        <v>觉醒后基础攻击力增加200</v>
      </c>
    </row>
    <row r="1545" spans="1:27" s="35" customFormat="1">
      <c r="A1545" s="35" t="s">
        <v>53</v>
      </c>
      <c r="B1545" s="35">
        <f t="shared" si="98"/>
        <v>7328</v>
      </c>
      <c r="C1545" s="36">
        <v>73</v>
      </c>
      <c r="D1545" s="36">
        <v>28</v>
      </c>
      <c r="E1545" s="36">
        <f t="shared" si="96"/>
        <v>2</v>
      </c>
      <c r="F1545" s="36">
        <f>IF(AND($D1545=1,$E1545=1),VLOOKUP($C1545,Sheet2!$A:$J,3,0),IF($E1545=2,INDEX(Sheet2!G:G,MATCH($C1545,Sheet2!$A:$A,0)+3),F1544))</f>
        <v>7301</v>
      </c>
      <c r="G1545" s="36">
        <f>IF(AND($D1545=1,$E1545=1),VLOOKUP($C1545,Sheet2!$A:$J,4,0),IF($E1545=2,INDEX(Sheet2!H:H,MATCH($C1545,Sheet2!$A:$A,0)+3),G1544))</f>
        <v>7307</v>
      </c>
      <c r="H1545" s="36">
        <f>IF(AND($D1545=1,$E1545=1),VLOOKUP($C1545,Sheet2!$A:$J,5,0),IF($E1545=2,INDEX(Sheet2!I:I,MATCH($C1545,Sheet2!$A:$A,0)+3),H1544))</f>
        <v>7306</v>
      </c>
      <c r="I1545" s="36">
        <f>IF(AND($D1545=1,$E1545=1),VLOOKUP($C1545,Sheet2!$A:$J,6,0),IF($E1545=2,INDEX(Sheet2!J:J,MATCH($C1545,Sheet2!$A:$A,0)+3),I1544))</f>
        <v>7308</v>
      </c>
      <c r="K1545" s="37">
        <v>0</v>
      </c>
      <c r="L1545" s="37">
        <v>0</v>
      </c>
      <c r="M1545" s="37">
        <v>0</v>
      </c>
      <c r="N1545" s="37">
        <f>VLOOKUP(B1545,Sheet5!$D:$G,3,0)</f>
        <v>0</v>
      </c>
      <c r="O1545" s="37">
        <f>VLOOKUP(B1545,Sheet5!$D:$G,4,0)</f>
        <v>0</v>
      </c>
      <c r="P1545" s="35" t="s">
        <v>60</v>
      </c>
      <c r="Q1545" s="37">
        <f>IFERROR(VLOOKUP(R1545,Sheet2!V:X,3,FALSE),VLOOKUP(B1545,Sheet5!D:H,5,0))</f>
        <v>311100404</v>
      </c>
      <c r="R1545" s="37" t="str">
        <f>IF(E1545=2,INDEX(Sheet2!P:P,MATCH(C1545,Sheet2!A:A,0)+3),INDEX(Sheet2!AB:AB,MATCH(N1545,Sheet2!AA:AA,0)))</f>
        <v>生存的战争</v>
      </c>
      <c r="S1545" s="37" t="s">
        <v>2554</v>
      </c>
      <c r="T1545" s="36" t="str">
        <f>INDEX(Sheet6!G:G,MATCH(B1545,Sheet6!A:A,0))</f>
        <v>1431073,9</v>
      </c>
      <c r="U1545" s="35">
        <v>1120001</v>
      </c>
      <c r="V1545" s="36">
        <f>INDEX(Sheet6!H:H,MATCH(B1545,Sheet6!A:A,0))</f>
        <v>217500</v>
      </c>
      <c r="W1545" s="35">
        <v>0</v>
      </c>
      <c r="X1545" s="35" t="s">
        <v>1315</v>
      </c>
      <c r="Y1545" s="35">
        <v>1120001</v>
      </c>
      <c r="Z1545" s="35">
        <v>870000</v>
      </c>
      <c r="AA1545" s="37" t="str">
        <f>IF($E1545=2,INDEX(Sheet2!Q:Q,MATCH($C1545,Sheet2!$A:$A,0)+3),IF(OR(N1545=3,N1545=8,N1545=13,,N1545=38),INDEX(Sheet2!$AC:$AC,MATCH($N1545,Sheet2!$AA:$AA,0))&amp;O1545,INDEX(Sheet2!$AC:$AC,MATCH($N1545,Sheet2!$AA:$AA,0))&amp;(O1545/10)&amp;"%"))</f>
        <v>进入梦境，切换为梦境地底王，持续&lt;color=#e56000&gt;14&lt;/color&gt;个全体回合，梦境地底王的技能无视链条、护盾和援护。切换后立即获得一个回合。（该技能只能使用一次）</v>
      </c>
    </row>
    <row r="1546" spans="1:27" s="39" customFormat="1">
      <c r="A1546" s="39" t="s">
        <v>53</v>
      </c>
      <c r="B1546" s="39">
        <f t="shared" si="98"/>
        <v>4301</v>
      </c>
      <c r="C1546" s="40">
        <v>43</v>
      </c>
      <c r="D1546" s="40">
        <v>1</v>
      </c>
      <c r="E1546" s="40">
        <f t="shared" ref="E1546:E1573" si="99">IF(N1546&gt;0,1,2)</f>
        <v>1</v>
      </c>
      <c r="F1546" s="40">
        <f>IF(AND($D1546=1,$E1546=1),VLOOKUP($C1546,Sheet2!$A:$J,3,0),IF($E1546=2,INDEX(Sheet2!G:G,MATCH($C1546,Sheet2!$A:$A,0)),F1545))</f>
        <v>4301</v>
      </c>
      <c r="G1546" s="40">
        <f>IF(AND($D1546=1,$E1546=1),VLOOKUP($C1546,Sheet2!$A:$J,4,0),IF($E1546=2,INDEX(Sheet2!H:H,MATCH($C1546,Sheet2!$A:$A,0)),G1545))</f>
        <v>0</v>
      </c>
      <c r="H1546" s="40">
        <f>IF(AND($D1546=1,$E1546=1),VLOOKUP($C1546,Sheet2!$A:$J,5,0),IF($E1546=2,INDEX(Sheet2!I:I,MATCH($C1546,Sheet2!$A:$A,0)),H1545))</f>
        <v>4303</v>
      </c>
      <c r="I1546" s="40">
        <f>IF(AND($D1546=1,$E1546=1),VLOOKUP($C1546,Sheet2!$A:$J,6,0),IF($E1546=2,INDEX(Sheet2!J:J,MATCH($C1546,Sheet2!$A:$A,0)),I1545))</f>
        <v>4304</v>
      </c>
      <c r="K1546" s="41">
        <v>0</v>
      </c>
      <c r="L1546" s="41">
        <v>0</v>
      </c>
      <c r="M1546" s="41">
        <v>0</v>
      </c>
      <c r="N1546" s="41">
        <f>VLOOKUP(B1546,Sheet5!$D:$G,3,0)</f>
        <v>8</v>
      </c>
      <c r="O1546" s="41">
        <f>VLOOKUP(B1546,Sheet5!$D:$G,4,0)</f>
        <v>100</v>
      </c>
      <c r="P1546" s="41" t="s">
        <v>54</v>
      </c>
      <c r="Q1546" s="41">
        <f>IFERROR(VLOOKUP(R1546,Sheet2!V:X,3,FALSE),VLOOKUP(B1546,Sheet5!D:H,5,0))</f>
        <v>340020006</v>
      </c>
      <c r="R1546" s="41" t="str">
        <f>IF($E1546=2,INDEX(Sheet2!P:P,MATCH($C1546,Sheet2!$A:$A,0)),INDEX(Sheet2!$AB:$AB,MATCH($N1546,Sheet2!$AA:$AA,0)))</f>
        <v>攻击强化</v>
      </c>
      <c r="S1546" s="41" t="str">
        <f>IF($E1546=2,INDEX(Sheet2!Q:Q,MATCH($C1546,Sheet2!$A:$A,0)),IF(OR(N1546=3,N1546=8,N1546=13,,N1546=38),INDEX(Sheet2!$AC:$AC,MATCH($N1546,Sheet2!$AA:$AA,0))&amp;O1546,INDEX(Sheet2!$AC:$AC,MATCH($N1546,Sheet2!$AA:$AA,0))&amp;(O1546/10)&amp;"%"))</f>
        <v>觉醒后基础攻击力增加100</v>
      </c>
      <c r="T1546" s="40" t="str">
        <f>INDEX(Sheet6!G:G,MATCH(B1546,Sheet6!A:A,0))</f>
        <v>1210001,40</v>
      </c>
      <c r="U1546" s="40">
        <v>1120001</v>
      </c>
      <c r="V1546" s="40">
        <f>INDEX(Sheet6!H:H,MATCH(B1546,Sheet6!A:A,0))</f>
        <v>13000</v>
      </c>
      <c r="W1546" s="39">
        <v>0</v>
      </c>
      <c r="X1546" s="40" t="str">
        <f>VLOOKUP(B1546,Sheet4!A:N,14,FALSE)</f>
        <v>1210001,20|1210002,10|1210003,10</v>
      </c>
      <c r="Y1546" s="39">
        <v>1120001</v>
      </c>
      <c r="Z1546" s="39">
        <f t="shared" ref="Z1546:Z1552" si="100">V1546*10</f>
        <v>130000</v>
      </c>
      <c r="AA1546" s="41" t="str">
        <f>IF($E1546=2,INDEX(Sheet2!Q:Q,MATCH($C1546,Sheet2!$A:$A,0)),IF(OR(N1546=3,N1546=8,N1546=13,,N1546=38),INDEX(Sheet2!$AC:$AC,MATCH($N1546,Sheet2!$AA:$AA,0))&amp;O1546,INDEX(Sheet2!$AC:$AC,MATCH($N1546,Sheet2!$AA:$AA,0))&amp;(O1546/10)&amp;"%"))</f>
        <v>觉醒后基础攻击力增加100</v>
      </c>
    </row>
    <row r="1547" spans="1:27" s="39" customFormat="1">
      <c r="A1547" s="39" t="s">
        <v>53</v>
      </c>
      <c r="B1547" s="39">
        <f t="shared" si="98"/>
        <v>4302</v>
      </c>
      <c r="C1547" s="40">
        <v>43</v>
      </c>
      <c r="D1547" s="40">
        <v>2</v>
      </c>
      <c r="E1547" s="40">
        <f t="shared" si="99"/>
        <v>1</v>
      </c>
      <c r="F1547" s="40">
        <f>IF(AND($D1547=1,$E1547=1),VLOOKUP($C1547,Sheet2!$A:$J,3,0),IF($E1547=2,INDEX(Sheet2!G:G,MATCH($C1547,Sheet2!$A:$A,0)),F1546))</f>
        <v>4301</v>
      </c>
      <c r="G1547" s="40">
        <f>IF(AND($D1547=1,$E1547=1),VLOOKUP($C1547,Sheet2!$A:$J,4,0),IF($E1547=2,INDEX(Sheet2!H:H,MATCH($C1547,Sheet2!$A:$A,0)),G1546))</f>
        <v>0</v>
      </c>
      <c r="H1547" s="40">
        <f>IF(AND($D1547=1,$E1547=1),VLOOKUP($C1547,Sheet2!$A:$J,5,0),IF($E1547=2,INDEX(Sheet2!I:I,MATCH($C1547,Sheet2!$A:$A,0)),H1546))</f>
        <v>4303</v>
      </c>
      <c r="I1547" s="40">
        <f>IF(AND($D1547=1,$E1547=1),VLOOKUP($C1547,Sheet2!$A:$J,6,0),IF($E1547=2,INDEX(Sheet2!J:J,MATCH($C1547,Sheet2!$A:$A,0)),I1546))</f>
        <v>4304</v>
      </c>
      <c r="K1547" s="41">
        <v>0</v>
      </c>
      <c r="L1547" s="41">
        <v>0</v>
      </c>
      <c r="M1547" s="41">
        <v>0</v>
      </c>
      <c r="N1547" s="41">
        <f>VLOOKUP(B1547,Sheet5!$D:$G,3,0)</f>
        <v>3</v>
      </c>
      <c r="O1547" s="41">
        <f>VLOOKUP(B1547,Sheet5!$D:$G,4,0)</f>
        <v>600</v>
      </c>
      <c r="P1547" s="41" t="s">
        <v>55</v>
      </c>
      <c r="Q1547" s="41">
        <f>IFERROR(VLOOKUP(R1547,Sheet2!V:X,3,FALSE),VLOOKUP(B1547,Sheet5!D:H,5,0))</f>
        <v>340020009</v>
      </c>
      <c r="R1547" s="41" t="str">
        <f>IF(E1547=2,INDEX(Sheet2!P:P,MATCH(C1547,Sheet2!A:A,0)),INDEX(Sheet2!AB:AB,MATCH(N1547,Sheet2!AA:AA,0)))</f>
        <v>生命强化</v>
      </c>
      <c r="S1547" s="41" t="str">
        <f>IF($E1547=2,INDEX(Sheet2!Q:Q,MATCH($C1547,Sheet2!$A:$A,0)),IF(OR(N1547=3,N1547=8,N1547=13,,N1547=38),INDEX(Sheet2!$AC:$AC,MATCH($N1547,Sheet2!$AA:$AA,0))&amp;O1547,INDEX(Sheet2!$AC:$AC,MATCH($N1547,Sheet2!$AA:$AA,0))&amp;(O1547/10)&amp;"%"))</f>
        <v>觉醒后基础生命上限增加600</v>
      </c>
      <c r="T1547" s="40" t="str">
        <f>INDEX(Sheet6!G:G,MATCH(B1547,Sheet6!A:A,0))</f>
        <v>1210001,60</v>
      </c>
      <c r="U1547" s="40">
        <v>1120001</v>
      </c>
      <c r="V1547" s="40">
        <f>INDEX(Sheet6!H:H,MATCH(B1547,Sheet6!A:A,0))</f>
        <v>15000</v>
      </c>
      <c r="W1547" s="39">
        <v>0</v>
      </c>
      <c r="X1547" s="40" t="str">
        <f>VLOOKUP(B1547,Sheet4!A:N,14,FALSE)</f>
        <v>1210001,50|1210002,25|1210003,25</v>
      </c>
      <c r="Y1547" s="39">
        <v>1120001</v>
      </c>
      <c r="Z1547" s="39">
        <f t="shared" si="100"/>
        <v>150000</v>
      </c>
      <c r="AA1547" s="41" t="str">
        <f>IF($E1547=2,INDEX(Sheet2!Q:Q,MATCH($C1547,Sheet2!$A:$A,0)),IF(OR(N1547=3,N1547=8,N1547=13,,N1547=38),INDEX(Sheet2!$AC:$AC,MATCH($N1547,Sheet2!$AA:$AA,0))&amp;O1547,INDEX(Sheet2!$AC:$AC,MATCH($N1547,Sheet2!$AA:$AA,0))&amp;(O1547/10)&amp;"%"))</f>
        <v>觉醒后基础生命上限增加600</v>
      </c>
    </row>
    <row r="1548" spans="1:27" s="39" customFormat="1">
      <c r="A1548" s="39" t="s">
        <v>53</v>
      </c>
      <c r="B1548" s="39">
        <f t="shared" si="98"/>
        <v>4303</v>
      </c>
      <c r="C1548" s="40">
        <v>43</v>
      </c>
      <c r="D1548" s="40">
        <v>3</v>
      </c>
      <c r="E1548" s="40">
        <f t="shared" si="99"/>
        <v>1</v>
      </c>
      <c r="F1548" s="40">
        <f>IF(AND($D1548=1,$E1548=1),VLOOKUP($C1548,Sheet2!$A:$J,3,0),IF($E1548=2,INDEX(Sheet2!G:G,MATCH($C1548,Sheet2!$A:$A,0)),F1547))</f>
        <v>4301</v>
      </c>
      <c r="G1548" s="40">
        <f>IF(AND($D1548=1,$E1548=1),VLOOKUP($C1548,Sheet2!$A:$J,4,0),IF($E1548=2,INDEX(Sheet2!H:H,MATCH($C1548,Sheet2!$A:$A,0)),G1547))</f>
        <v>0</v>
      </c>
      <c r="H1548" s="40">
        <f>IF(AND($D1548=1,$E1548=1),VLOOKUP($C1548,Sheet2!$A:$J,5,0),IF($E1548=2,INDEX(Sheet2!I:I,MATCH($C1548,Sheet2!$A:$A,0)),H1547))</f>
        <v>4303</v>
      </c>
      <c r="I1548" s="40">
        <f>IF(AND($D1548=1,$E1548=1),VLOOKUP($C1548,Sheet2!$A:$J,6,0),IF($E1548=2,INDEX(Sheet2!J:J,MATCH($C1548,Sheet2!$A:$A,0)),I1547))</f>
        <v>4304</v>
      </c>
      <c r="K1548" s="41">
        <v>0</v>
      </c>
      <c r="L1548" s="41">
        <v>0</v>
      </c>
      <c r="M1548" s="41">
        <v>0</v>
      </c>
      <c r="N1548" s="41">
        <f>VLOOKUP(B1548,Sheet5!$D:$G,3,0)</f>
        <v>33</v>
      </c>
      <c r="O1548" s="41">
        <f>VLOOKUP(B1548,Sheet5!$D:$G,4,0)</f>
        <v>50</v>
      </c>
      <c r="P1548" s="41" t="s">
        <v>56</v>
      </c>
      <c r="Q1548" s="41">
        <f>IFERROR(VLOOKUP(R1548,Sheet2!V:X,3,FALSE),VLOOKUP(B1548,Sheet5!D:H,5,0))</f>
        <v>340020003</v>
      </c>
      <c r="R1548" s="41" t="str">
        <f>IF(E1548=2,INDEX(Sheet2!P:P,MATCH(C1548,Sheet2!A:A,0)),INDEX(Sheet2!AB:AB,MATCH(N1548,Sheet2!AA:AA,0)))</f>
        <v>抵抗强化</v>
      </c>
      <c r="S1548" s="41" t="str">
        <f>IF($E1548=2,INDEX(Sheet2!Q:Q,MATCH($C1548,Sheet2!$A:$A,0)),IF(OR(N1548=3,N1548=8,N1548=13,,N1548=38),INDEX(Sheet2!$AC:$AC,MATCH($N1548,Sheet2!$AA:$AA,0))&amp;O1548,INDEX(Sheet2!$AC:$AC,MATCH($N1548,Sheet2!$AA:$AA,0))&amp;(O1548/10)&amp;"%"))</f>
        <v>觉醒后基础效果抵抗增加5%</v>
      </c>
      <c r="T1548" s="40" t="str">
        <f>INDEX(Sheet6!G:G,MATCH(B1548,Sheet6!A:A,0))</f>
        <v>1210004,24</v>
      </c>
      <c r="U1548" s="40">
        <v>1120001</v>
      </c>
      <c r="V1548" s="40">
        <f>INDEX(Sheet6!H:H,MATCH(B1548,Sheet6!A:A,0))</f>
        <v>22500</v>
      </c>
      <c r="W1548" s="39">
        <v>0</v>
      </c>
      <c r="X1548" s="40" t="str">
        <f>VLOOKUP(B1548,Sheet4!A:N,14,FALSE)</f>
        <v>1210001,90|1210002,45|1210003,45</v>
      </c>
      <c r="Y1548" s="39">
        <v>1120001</v>
      </c>
      <c r="Z1548" s="39">
        <f t="shared" si="100"/>
        <v>225000</v>
      </c>
      <c r="AA1548" s="41" t="str">
        <f>IF($E1548=2,INDEX(Sheet2!Q:Q,MATCH($C1548,Sheet2!$A:$A,0)),IF(OR(N1548=3,N1548=8,N1548=13,,N1548=38),INDEX(Sheet2!$AC:$AC,MATCH($N1548,Sheet2!$AA:$AA,0))&amp;O1548,INDEX(Sheet2!$AC:$AC,MATCH($N1548,Sheet2!$AA:$AA,0))&amp;(O1548/10)&amp;"%"))</f>
        <v>觉醒后基础效果抵抗增加5%</v>
      </c>
    </row>
    <row r="1549" spans="1:27" s="39" customFormat="1">
      <c r="A1549" s="39" t="s">
        <v>53</v>
      </c>
      <c r="B1549" s="39">
        <f t="shared" si="98"/>
        <v>4304</v>
      </c>
      <c r="C1549" s="40">
        <v>43</v>
      </c>
      <c r="D1549" s="40">
        <v>4</v>
      </c>
      <c r="E1549" s="40">
        <f t="shared" si="99"/>
        <v>1</v>
      </c>
      <c r="F1549" s="40">
        <f>IF(AND($D1549=1,$E1549=1),VLOOKUP($C1549,Sheet2!$A:$J,3,0),IF($E1549=2,INDEX(Sheet2!G:G,MATCH($C1549,Sheet2!$A:$A,0)),F1548))</f>
        <v>4301</v>
      </c>
      <c r="G1549" s="40">
        <f>IF(AND($D1549=1,$E1549=1),VLOOKUP($C1549,Sheet2!$A:$J,4,0),IF($E1549=2,INDEX(Sheet2!H:H,MATCH($C1549,Sheet2!$A:$A,0)),G1548))</f>
        <v>0</v>
      </c>
      <c r="H1549" s="40">
        <f>IF(AND($D1549=1,$E1549=1),VLOOKUP($C1549,Sheet2!$A:$J,5,0),IF($E1549=2,INDEX(Sheet2!I:I,MATCH($C1549,Sheet2!$A:$A,0)),H1548))</f>
        <v>4303</v>
      </c>
      <c r="I1549" s="40">
        <f>IF(AND($D1549=1,$E1549=1),VLOOKUP($C1549,Sheet2!$A:$J,6,0),IF($E1549=2,INDEX(Sheet2!J:J,MATCH($C1549,Sheet2!$A:$A,0)),I1548))</f>
        <v>4304</v>
      </c>
      <c r="K1549" s="41">
        <v>0</v>
      </c>
      <c r="L1549" s="41">
        <v>0</v>
      </c>
      <c r="M1549" s="41">
        <v>0</v>
      </c>
      <c r="N1549" s="41">
        <f>VLOOKUP(B1549,Sheet5!$D:$G,3,0)</f>
        <v>13</v>
      </c>
      <c r="O1549" s="41">
        <f>VLOOKUP(B1549,Sheet5!$D:$G,4,0)</f>
        <v>130</v>
      </c>
      <c r="P1549" s="41" t="s">
        <v>57</v>
      </c>
      <c r="Q1549" s="41">
        <f>IFERROR(VLOOKUP(R1549,Sheet2!V:X,3,FALSE),VLOOKUP(B1549,Sheet5!D:H,5,0))</f>
        <v>340020004</v>
      </c>
      <c r="R1549" s="41" t="str">
        <f>IF(E1549=2,INDEX(Sheet2!P:P,MATCH(C1549,Sheet2!A:A,0)),INDEX(Sheet2!AB:AB,MATCH(N1549,Sheet2!AA:AA,0)))</f>
        <v>防御强化</v>
      </c>
      <c r="S1549" s="41" t="str">
        <f>IF($E1549=2,INDEX(Sheet2!Q:Q,MATCH($C1549,Sheet2!$A:$A,0)),IF(OR(N1549=3,N1549=8,N1549=13,,N1549=38),INDEX(Sheet2!$AC:$AC,MATCH($N1549,Sheet2!$AA:$AA,0))&amp;O1549,INDEX(Sheet2!$AC:$AC,MATCH($N1549,Sheet2!$AA:$AA,0))&amp;(O1549/10)&amp;"%"))</f>
        <v>觉醒后基础防御力增加130</v>
      </c>
      <c r="T1549" s="40" t="str">
        <f>INDEX(Sheet6!G:G,MATCH(B1549,Sheet6!A:A,0))</f>
        <v>1210004,32</v>
      </c>
      <c r="U1549" s="40">
        <v>1120001</v>
      </c>
      <c r="V1549" s="40">
        <f>INDEX(Sheet6!H:H,MATCH(B1549,Sheet6!A:A,0))</f>
        <v>33700</v>
      </c>
      <c r="W1549" s="39">
        <v>0</v>
      </c>
      <c r="X1549" s="40" t="str">
        <f>VLOOKUP(B1549,Sheet4!A:N,14,FALSE)</f>
        <v>1210001,140|1210002,70|1210003,70</v>
      </c>
      <c r="Y1549" s="39">
        <v>1120001</v>
      </c>
      <c r="Z1549" s="39">
        <f t="shared" si="100"/>
        <v>337000</v>
      </c>
      <c r="AA1549" s="41" t="str">
        <f>IF($E1549=2,INDEX(Sheet2!Q:Q,MATCH($C1549,Sheet2!$A:$A,0)),IF(OR(N1549=3,N1549=8,N1549=13,,N1549=38),INDEX(Sheet2!$AC:$AC,MATCH($N1549,Sheet2!$AA:$AA,0))&amp;O1549,INDEX(Sheet2!$AC:$AC,MATCH($N1549,Sheet2!$AA:$AA,0))&amp;(O1549/10)&amp;"%"))</f>
        <v>觉醒后基础防御力增加130</v>
      </c>
    </row>
    <row r="1550" spans="1:27" s="39" customFormat="1">
      <c r="A1550" s="39" t="s">
        <v>53</v>
      </c>
      <c r="B1550" s="39">
        <f t="shared" si="98"/>
        <v>4305</v>
      </c>
      <c r="C1550" s="40">
        <v>43</v>
      </c>
      <c r="D1550" s="40">
        <v>5</v>
      </c>
      <c r="E1550" s="40">
        <f t="shared" si="99"/>
        <v>1</v>
      </c>
      <c r="F1550" s="40">
        <f>IF(AND($D1550=1,$E1550=1),VLOOKUP($C1550,Sheet2!$A:$J,3,0),IF($E1550=2,INDEX(Sheet2!G:G,MATCH($C1550,Sheet2!$A:$A,0)),F1549))</f>
        <v>4301</v>
      </c>
      <c r="G1550" s="40">
        <f>IF(AND($D1550=1,$E1550=1),VLOOKUP($C1550,Sheet2!$A:$J,4,0),IF($E1550=2,INDEX(Sheet2!H:H,MATCH($C1550,Sheet2!$A:$A,0)),G1549))</f>
        <v>0</v>
      </c>
      <c r="H1550" s="40">
        <f>IF(AND($D1550=1,$E1550=1),VLOOKUP($C1550,Sheet2!$A:$J,5,0),IF($E1550=2,INDEX(Sheet2!I:I,MATCH($C1550,Sheet2!$A:$A,0)),H1549))</f>
        <v>4303</v>
      </c>
      <c r="I1550" s="40">
        <f>IF(AND($D1550=1,$E1550=1),VLOOKUP($C1550,Sheet2!$A:$J,6,0),IF($E1550=2,INDEX(Sheet2!J:J,MATCH($C1550,Sheet2!$A:$A,0)),I1549))</f>
        <v>4304</v>
      </c>
      <c r="K1550" s="41">
        <v>0</v>
      </c>
      <c r="L1550" s="41">
        <v>0</v>
      </c>
      <c r="M1550" s="41">
        <v>0</v>
      </c>
      <c r="N1550" s="41">
        <f>VLOOKUP(B1550,Sheet5!$D:$G,3,0)</f>
        <v>3</v>
      </c>
      <c r="O1550" s="41">
        <f>VLOOKUP(B1550,Sheet5!$D:$G,4,0)</f>
        <v>1200</v>
      </c>
      <c r="P1550" s="41" t="s">
        <v>58</v>
      </c>
      <c r="Q1550" s="41">
        <f>IFERROR(VLOOKUP(R1550,Sheet2!V:X,3,FALSE),VLOOKUP(B1550,Sheet5!D:H,5,0))</f>
        <v>340020010</v>
      </c>
      <c r="R1550" s="41" t="str">
        <f>IF(E1550=2,INDEX(Sheet2!P:P,MATCH(C1550,Sheet2!A:A,0)),INDEX(Sheet2!AB:AB,MATCH(N1550,Sheet2!AA:AA,0)))</f>
        <v>生命强化</v>
      </c>
      <c r="S1550" s="41" t="str">
        <f>IF($E1550=2,INDEX(Sheet2!Q:Q,MATCH($C1550,Sheet2!$A:$A,0)),IF(OR(N1550=3,N1550=8,N1550=13,,N1550=38),INDEX(Sheet2!$AC:$AC,MATCH($N1550,Sheet2!$AA:$AA,0))&amp;O1550,INDEX(Sheet2!$AC:$AC,MATCH($N1550,Sheet2!$AA:$AA,0))&amp;(O1550/10)&amp;"%"))</f>
        <v>觉醒后基础生命上限增加1200</v>
      </c>
      <c r="T1550" s="40" t="str">
        <f>INDEX(Sheet6!G:G,MATCH(B1550,Sheet6!A:A,0))</f>
        <v>1210007,12</v>
      </c>
      <c r="U1550" s="40">
        <v>1120001</v>
      </c>
      <c r="V1550" s="40">
        <f>INDEX(Sheet6!H:H,MATCH(B1550,Sheet6!A:A,0))</f>
        <v>47100</v>
      </c>
      <c r="W1550" s="39">
        <v>0</v>
      </c>
      <c r="X1550" s="40" t="str">
        <f>VLOOKUP(B1550,Sheet4!A:N,14,FALSE)</f>
        <v>1210001,200|1210002,100|1210003,100</v>
      </c>
      <c r="Y1550" s="39">
        <v>1120001</v>
      </c>
      <c r="Z1550" s="39">
        <f t="shared" si="100"/>
        <v>471000</v>
      </c>
      <c r="AA1550" s="41" t="str">
        <f>IF($E1550=2,INDEX(Sheet2!Q:Q,MATCH($C1550,Sheet2!$A:$A,0)),IF(OR(N1550=3,N1550=8,N1550=13,,N1550=38),INDEX(Sheet2!$AC:$AC,MATCH($N1550,Sheet2!$AA:$AA,0))&amp;O1550,INDEX(Sheet2!$AC:$AC,MATCH($N1550,Sheet2!$AA:$AA,0))&amp;(O1550/10)&amp;"%"))</f>
        <v>觉醒后基础生命上限增加1200</v>
      </c>
    </row>
    <row r="1551" spans="1:27" s="39" customFormat="1">
      <c r="A1551" s="39" t="s">
        <v>53</v>
      </c>
      <c r="B1551" s="39">
        <f t="shared" si="98"/>
        <v>4306</v>
      </c>
      <c r="C1551" s="40">
        <v>43</v>
      </c>
      <c r="D1551" s="40">
        <v>6</v>
      </c>
      <c r="E1551" s="40">
        <f t="shared" si="99"/>
        <v>1</v>
      </c>
      <c r="F1551" s="40">
        <f>IF(AND($D1551=1,$E1551=1),VLOOKUP($C1551,Sheet2!$A:$J,3,0),IF($E1551=2,INDEX(Sheet2!G:G,MATCH($C1551,Sheet2!$A:$A,0)),F1550))</f>
        <v>4301</v>
      </c>
      <c r="G1551" s="40">
        <f>IF(AND($D1551=1,$E1551=1),VLOOKUP($C1551,Sheet2!$A:$J,4,0),IF($E1551=2,INDEX(Sheet2!H:H,MATCH($C1551,Sheet2!$A:$A,0)),G1550))</f>
        <v>0</v>
      </c>
      <c r="H1551" s="40">
        <f>IF(AND($D1551=1,$E1551=1),VLOOKUP($C1551,Sheet2!$A:$J,5,0),IF($E1551=2,INDEX(Sheet2!I:I,MATCH($C1551,Sheet2!$A:$A,0)),H1550))</f>
        <v>4303</v>
      </c>
      <c r="I1551" s="40">
        <f>IF(AND($D1551=1,$E1551=1),VLOOKUP($C1551,Sheet2!$A:$J,6,0),IF($E1551=2,INDEX(Sheet2!J:J,MATCH($C1551,Sheet2!$A:$A,0)),I1550))</f>
        <v>4304</v>
      </c>
      <c r="K1551" s="41">
        <v>0</v>
      </c>
      <c r="L1551" s="41">
        <v>0</v>
      </c>
      <c r="M1551" s="41">
        <v>0</v>
      </c>
      <c r="N1551" s="41">
        <f>VLOOKUP(B1551,Sheet5!$D:$G,3,0)</f>
        <v>8</v>
      </c>
      <c r="O1551" s="41">
        <f>VLOOKUP(B1551,Sheet5!$D:$G,4,0)</f>
        <v>200</v>
      </c>
      <c r="P1551" s="41" t="s">
        <v>59</v>
      </c>
      <c r="Q1551" s="41">
        <f>IFERROR(VLOOKUP(R1551,Sheet2!V:X,3,FALSE),VLOOKUP(B1551,Sheet5!D:H,5,0))</f>
        <v>340020007</v>
      </c>
      <c r="R1551" s="41" t="str">
        <f>IF(E1551=2,INDEX(Sheet2!P:P,MATCH(C1551,Sheet2!A:A,0)),INDEX(Sheet2!AB:AB,MATCH(N1551,Sheet2!AA:AA,0)))</f>
        <v>攻击强化</v>
      </c>
      <c r="S1551" s="41" t="str">
        <f>IF($E1551=2,INDEX(Sheet2!Q:Q,MATCH($C1551,Sheet2!$A:$A,0)),IF(OR(N1551=3,N1551=8,N1551=13,,N1551=38),INDEX(Sheet2!$AC:$AC,MATCH($N1551,Sheet2!$AA:$AA,0))&amp;O1551,INDEX(Sheet2!$AC:$AC,MATCH($N1551,Sheet2!$AA:$AA,0))&amp;(O1551/10)&amp;"%"))</f>
        <v>觉醒后基础攻击力增加200</v>
      </c>
      <c r="T1551" s="40" t="str">
        <f>INDEX(Sheet6!G:G,MATCH(B1551,Sheet6!A:A,0))</f>
        <v>1210007,16</v>
      </c>
      <c r="U1551" s="40">
        <v>1120001</v>
      </c>
      <c r="V1551" s="40">
        <f>INDEX(Sheet6!H:H,MATCH(B1551,Sheet6!A:A,0))</f>
        <v>64500</v>
      </c>
      <c r="W1551" s="39">
        <v>0</v>
      </c>
      <c r="X1551" s="40" t="str">
        <f>VLOOKUP(B1551,Sheet4!A:N,14,FALSE)</f>
        <v>1210001,270|1210002,135|1210003,135</v>
      </c>
      <c r="Y1551" s="39">
        <v>1120001</v>
      </c>
      <c r="Z1551" s="39">
        <f t="shared" si="100"/>
        <v>645000</v>
      </c>
      <c r="AA1551" s="41" t="str">
        <f>IF($E1551=2,INDEX(Sheet2!Q:Q,MATCH($C1551,Sheet2!$A:$A,0)),IF(OR(N1551=3,N1551=8,N1551=13,,N1551=38),INDEX(Sheet2!$AC:$AC,MATCH($N1551,Sheet2!$AA:$AA,0))&amp;O1551,INDEX(Sheet2!$AC:$AC,MATCH($N1551,Sheet2!$AA:$AA,0))&amp;(O1551/10)&amp;"%"))</f>
        <v>觉醒后基础攻击力增加200</v>
      </c>
    </row>
    <row r="1552" spans="1:27" s="39" customFormat="1">
      <c r="A1552" s="39" t="s">
        <v>53</v>
      </c>
      <c r="B1552" s="39">
        <f t="shared" si="98"/>
        <v>4307</v>
      </c>
      <c r="C1552" s="40">
        <v>43</v>
      </c>
      <c r="D1552" s="40">
        <v>7</v>
      </c>
      <c r="E1552" s="40">
        <f t="shared" si="99"/>
        <v>2</v>
      </c>
      <c r="F1552" s="40">
        <f>IF(AND($D1552=1,$E1552=1),VLOOKUP($C1552,Sheet2!$A:$J,3,0),IF($E1552=2,INDEX(Sheet2!G:G,MATCH($C1552,Sheet2!$A:$A,0)),F1551))</f>
        <v>4301</v>
      </c>
      <c r="G1552" s="40">
        <f>IF(AND($D1552=1,$E1552=1),VLOOKUP($C1552,Sheet2!$A:$J,4,0),IF($E1552=2,INDEX(Sheet2!H:H,MATCH($C1552,Sheet2!$A:$A,0)),G1551))</f>
        <v>4302</v>
      </c>
      <c r="H1552" s="40">
        <f>IF(AND($D1552=1,$E1552=1),VLOOKUP($C1552,Sheet2!$A:$J,5,0),IF($E1552=2,INDEX(Sheet2!I:I,MATCH($C1552,Sheet2!$A:$A,0)),H1551))</f>
        <v>4303</v>
      </c>
      <c r="I1552" s="40">
        <f>IF(AND($D1552=1,$E1552=1),VLOOKUP($C1552,Sheet2!$A:$J,6,0),IF($E1552=2,INDEX(Sheet2!J:J,MATCH($C1552,Sheet2!$A:$A,0)),I1551))</f>
        <v>4304</v>
      </c>
      <c r="K1552" s="41">
        <v>0</v>
      </c>
      <c r="L1552" s="41">
        <v>0</v>
      </c>
      <c r="M1552" s="41">
        <v>0</v>
      </c>
      <c r="N1552" s="41">
        <f>VLOOKUP(B1552,Sheet5!$D:$G,3,0)</f>
        <v>0</v>
      </c>
      <c r="O1552" s="41">
        <f>VLOOKUP(B1552,Sheet5!$D:$G,4,0)</f>
        <v>0</v>
      </c>
      <c r="P1552" s="41" t="s">
        <v>60</v>
      </c>
      <c r="Q1552" s="41">
        <f>IFERROR(VLOOKUP(R1552,Sheet2!V:X,3,FALSE),VLOOKUP(B1552,Sheet5!D:H,5,0))</f>
        <v>311004302</v>
      </c>
      <c r="R1552" s="41" t="str">
        <f>IF(E1552=2,INDEX(Sheet2!P:P,MATCH(C1552,Sheet2!A:A,0)),INDEX(Sheet2!AB:AB,MATCH(N1552,Sheet2!AA:AA,0)))</f>
        <v>营养补充</v>
      </c>
      <c r="S1552" s="41" t="str">
        <f>IF($E1552=2,INDEX(Sheet2!Q:Q,MATCH($C1552,Sheet2!$A:$A,0)),IF(OR(N1552=3,N1552=8,N1552=13,,N1552=38),INDEX(Sheet2!$AC:$AC,MATCH($N1552,Sheet2!$AA:$AA,0))&amp;O1552,INDEX(Sheet2!$AC:$AC,MATCH($N1552,Sheet2!$AA:$AA,0))&amp;(O1552/10)&amp;"%"))</f>
        <v>猪神每拥有&lt;color=#e56000&gt;10%&lt;/color&gt;的生命，攻击提高&lt;color=#e56000&gt;5%&lt;/color&gt;。</v>
      </c>
      <c r="T1552" s="40" t="str">
        <f>INDEX(Sheet6!G:G,MATCH(B1552,Sheet6!A:A,0))</f>
        <v>1210007,20</v>
      </c>
      <c r="U1552" s="40">
        <v>1120001</v>
      </c>
      <c r="V1552" s="40">
        <f>INDEX(Sheet6!H:H,MATCH(B1552,Sheet6!A:A,0))</f>
        <v>87000</v>
      </c>
      <c r="W1552" s="39">
        <v>0</v>
      </c>
      <c r="X1552" s="40" t="str">
        <f>VLOOKUP(B1552,Sheet4!A:N,14,FALSE)</f>
        <v>1210001,350|1210002,175|1210003,175</v>
      </c>
      <c r="Y1552" s="39">
        <v>1120001</v>
      </c>
      <c r="Z1552" s="39">
        <f t="shared" si="100"/>
        <v>870000</v>
      </c>
      <c r="AA1552" s="41" t="str">
        <f>IF($E1552=2,INDEX(Sheet2!Q:Q,MATCH($C1552,Sheet2!$A:$A,0)),IF(OR(N1552=3,N1552=8,N1552=13,,N1552=38),INDEX(Sheet2!$AC:$AC,MATCH($N1552,Sheet2!$AA:$AA,0))&amp;O1552,INDEX(Sheet2!$AC:$AC,MATCH($N1552,Sheet2!$AA:$AA,0))&amp;(O1552/10)&amp;"%"))</f>
        <v>猪神每拥有&lt;color=#e56000&gt;10%&lt;/color&gt;的生命，攻击提高&lt;color=#e56000&gt;5%&lt;/color&gt;。</v>
      </c>
    </row>
    <row r="1553" spans="1:27" s="39" customFormat="1">
      <c r="A1553" s="39" t="s">
        <v>53</v>
      </c>
      <c r="B1553" s="39">
        <f t="shared" ref="B1553:B1573" si="101">C1553*100+D1553</f>
        <v>4308</v>
      </c>
      <c r="C1553" s="40">
        <v>43</v>
      </c>
      <c r="D1553" s="40">
        <v>8</v>
      </c>
      <c r="E1553" s="40">
        <f t="shared" si="99"/>
        <v>1</v>
      </c>
      <c r="F1553" s="40">
        <f>IF(AND($D1553=1,$E1553=1),VLOOKUP($C1553,Sheet2!$A:$J,3,0),IF($E1553=2,INDEX(Sheet2!G:G,MATCH($C1553,Sheet2!$A:$A,0)),F1552))</f>
        <v>4301</v>
      </c>
      <c r="G1553" s="40">
        <f>IF(AND($D1553=1,$E1553=1),VLOOKUP($C1553,Sheet2!$A:$J,4,0),IF($E1553=2,INDEX(Sheet2!H:H,MATCH($C1553,Sheet2!$A:$A,0)),G1552))</f>
        <v>4302</v>
      </c>
      <c r="H1553" s="40">
        <f>IF(AND($D1553=1,$E1553=1),VLOOKUP($C1553,Sheet2!$A:$J,5,0),IF($E1553=2,INDEX(Sheet2!I:I,MATCH($C1553,Sheet2!$A:$A,0)),H1552))</f>
        <v>4303</v>
      </c>
      <c r="I1553" s="40">
        <f>IF(AND($D1553=1,$E1553=1),VLOOKUP($C1553,Sheet2!$A:$J,6,0),IF($E1553=2,INDEX(Sheet2!J:J,MATCH($C1553,Sheet2!$A:$A,0)),I1552))</f>
        <v>4304</v>
      </c>
      <c r="K1553" s="41">
        <v>0</v>
      </c>
      <c r="L1553" s="41">
        <v>0</v>
      </c>
      <c r="M1553" s="41">
        <v>0</v>
      </c>
      <c r="N1553" s="41">
        <f>VLOOKUP(B1553,Sheet5!$D:$G,3,0)</f>
        <v>8</v>
      </c>
      <c r="O1553" s="41">
        <f>VLOOKUP(B1553,Sheet5!$D:$G,4,0)</f>
        <v>100</v>
      </c>
      <c r="P1553" s="39" t="s">
        <v>54</v>
      </c>
      <c r="Q1553" s="41">
        <f>IFERROR(VLOOKUP(R1553,Sheet2!V:X,3,FALSE),VLOOKUP(B1553,Sheet5!D:H,5,0))</f>
        <v>340020006</v>
      </c>
      <c r="R1553" s="41" t="str">
        <f>IF($E1553=2,INDEX(Sheet2!P:P,MATCH($C1553,Sheet2!$A:$A,0)),INDEX(Sheet2!$AB:$AB,MATCH($N1553,Sheet2!$AA:$AA,0)))</f>
        <v>攻击强化</v>
      </c>
      <c r="S1553" s="41" t="str">
        <f>IF($E1553=2,INDEX(Sheet2!Q:Q,MATCH($C1553,Sheet2!$A:$A,0)),IF(OR(N1553=3,N1553=8,N1553=13,,N1553=38),INDEX(Sheet2!$AC:$AC,MATCH($N1553,Sheet2!$AA:$AA,0))&amp;O1553,INDEX(Sheet2!$AC:$AC,MATCH($N1553,Sheet2!$AA:$AA,0))&amp;(O1553/10)&amp;"%"))</f>
        <v>觉醒后基础攻击力增加100</v>
      </c>
      <c r="T1553" s="40" t="str">
        <f>INDEX(Sheet6!G:G,MATCH(B1553,Sheet6!A:A,0))</f>
        <v>1210007,6|1430001,1</v>
      </c>
      <c r="U1553" s="39">
        <v>1120001</v>
      </c>
      <c r="V1553" s="40">
        <f>INDEX(Sheet6!H:H,MATCH(B1553,Sheet6!A:A,0))</f>
        <v>19500</v>
      </c>
      <c r="W1553" s="39">
        <v>0</v>
      </c>
      <c r="X1553" s="39" t="s">
        <v>1309</v>
      </c>
      <c r="Y1553" s="39">
        <v>1120001</v>
      </c>
      <c r="Z1553" s="39">
        <v>130000</v>
      </c>
      <c r="AA1553" s="41" t="str">
        <f>IF($E1553=2,INDEX(Sheet2!Q:Q,MATCH($C1553,Sheet2!$A:$A,0)),IF(OR(N1553=3,N1553=8,N1553=13,,N1553=38),INDEX(Sheet2!$AC:$AC,MATCH($N1553,Sheet2!$AA:$AA,0))&amp;O1553,INDEX(Sheet2!$AC:$AC,MATCH($N1553,Sheet2!$AA:$AA,0))&amp;(O1553/10)&amp;"%"))</f>
        <v>觉醒后基础攻击力增加100</v>
      </c>
    </row>
    <row r="1554" spans="1:27" s="39" customFormat="1">
      <c r="A1554" s="39" t="s">
        <v>53</v>
      </c>
      <c r="B1554" s="39">
        <f t="shared" si="101"/>
        <v>4309</v>
      </c>
      <c r="C1554" s="40">
        <v>43</v>
      </c>
      <c r="D1554" s="40">
        <v>9</v>
      </c>
      <c r="E1554" s="40">
        <f t="shared" si="99"/>
        <v>1</v>
      </c>
      <c r="F1554" s="40">
        <f>IF(AND($D1554=1,$E1554=1),VLOOKUP($C1554,Sheet2!$A:$J,3,0),IF($E1554=2,INDEX(Sheet2!G:G,MATCH($C1554,Sheet2!$A:$A,0)),F1553))</f>
        <v>4301</v>
      </c>
      <c r="G1554" s="40">
        <f>IF(AND($D1554=1,$E1554=1),VLOOKUP($C1554,Sheet2!$A:$J,4,0),IF($E1554=2,INDEX(Sheet2!H:H,MATCH($C1554,Sheet2!$A:$A,0)),G1553))</f>
        <v>4302</v>
      </c>
      <c r="H1554" s="40">
        <f>IF(AND($D1554=1,$E1554=1),VLOOKUP($C1554,Sheet2!$A:$J,5,0),IF($E1554=2,INDEX(Sheet2!I:I,MATCH($C1554,Sheet2!$A:$A,0)),H1553))</f>
        <v>4303</v>
      </c>
      <c r="I1554" s="40">
        <f>IF(AND($D1554=1,$E1554=1),VLOOKUP($C1554,Sheet2!$A:$J,6,0),IF($E1554=2,INDEX(Sheet2!J:J,MATCH($C1554,Sheet2!$A:$A,0)),I1553))</f>
        <v>4304</v>
      </c>
      <c r="K1554" s="41">
        <v>0</v>
      </c>
      <c r="L1554" s="41">
        <v>0</v>
      </c>
      <c r="M1554" s="41">
        <v>0</v>
      </c>
      <c r="N1554" s="41">
        <f>VLOOKUP(B1554,Sheet5!$D:$G,3,0)</f>
        <v>3</v>
      </c>
      <c r="O1554" s="41">
        <f>VLOOKUP(B1554,Sheet5!$D:$G,4,0)</f>
        <v>600</v>
      </c>
      <c r="P1554" s="39" t="s">
        <v>55</v>
      </c>
      <c r="Q1554" s="41">
        <f>IFERROR(VLOOKUP(R1554,Sheet2!V:X,3,FALSE),VLOOKUP(B1554,Sheet5!D:H,5,0))</f>
        <v>340020009</v>
      </c>
      <c r="R1554" s="41" t="str">
        <f>IF(E1554=2,INDEX(Sheet2!P:P,MATCH(C1554,Sheet2!A:A,0)),INDEX(Sheet2!AB:AB,MATCH(N1554,Sheet2!AA:AA,0)))</f>
        <v>生命强化</v>
      </c>
      <c r="S1554" s="41" t="str">
        <f>IF($E1554=2,INDEX(Sheet2!Q:Q,MATCH($C1554,Sheet2!$A:$A,0)),IF(OR(N1554=3,N1554=8,N1554=13,,N1554=38),INDEX(Sheet2!$AC:$AC,MATCH($N1554,Sheet2!$AA:$AA,0))&amp;O1554,INDEX(Sheet2!$AC:$AC,MATCH($N1554,Sheet2!$AA:$AA,0))&amp;(O1554/10)&amp;"%"))</f>
        <v>觉醒后基础生命上限增加600</v>
      </c>
      <c r="T1554" s="40" t="str">
        <f>INDEX(Sheet6!G:G,MATCH(B1554,Sheet6!A:A,0))</f>
        <v>1210007,9|1430001,2</v>
      </c>
      <c r="U1554" s="39">
        <v>1120001</v>
      </c>
      <c r="V1554" s="40">
        <f>INDEX(Sheet6!H:H,MATCH(B1554,Sheet6!A:A,0))</f>
        <v>22500</v>
      </c>
      <c r="W1554" s="39">
        <v>0</v>
      </c>
      <c r="X1554" s="39" t="s">
        <v>1310</v>
      </c>
      <c r="Y1554" s="39">
        <v>1120001</v>
      </c>
      <c r="Z1554" s="39">
        <v>150000</v>
      </c>
      <c r="AA1554" s="41" t="str">
        <f>IF($E1554=2,INDEX(Sheet2!Q:Q,MATCH($C1554,Sheet2!$A:$A,0)),IF(OR(N1554=3,N1554=8,N1554=13,,N1554=38),INDEX(Sheet2!$AC:$AC,MATCH($N1554,Sheet2!$AA:$AA,0))&amp;O1554,INDEX(Sheet2!$AC:$AC,MATCH($N1554,Sheet2!$AA:$AA,0))&amp;(O1554/10)&amp;"%"))</f>
        <v>觉醒后基础生命上限增加600</v>
      </c>
    </row>
    <row r="1555" spans="1:27" s="39" customFormat="1">
      <c r="A1555" s="39" t="s">
        <v>53</v>
      </c>
      <c r="B1555" s="39">
        <f t="shared" si="101"/>
        <v>4310</v>
      </c>
      <c r="C1555" s="40">
        <v>43</v>
      </c>
      <c r="D1555" s="40">
        <v>10</v>
      </c>
      <c r="E1555" s="40">
        <f t="shared" si="99"/>
        <v>1</v>
      </c>
      <c r="F1555" s="40">
        <f>IF(AND($D1555=1,$E1555=1),VLOOKUP($C1555,Sheet2!$A:$J,3,0),IF($E1555=2,INDEX(Sheet2!G:G,MATCH($C1555,Sheet2!$A:$A,0)),F1554))</f>
        <v>4301</v>
      </c>
      <c r="G1555" s="40">
        <f>IF(AND($D1555=1,$E1555=1),VLOOKUP($C1555,Sheet2!$A:$J,4,0),IF($E1555=2,INDEX(Sheet2!H:H,MATCH($C1555,Sheet2!$A:$A,0)),G1554))</f>
        <v>4302</v>
      </c>
      <c r="H1555" s="40">
        <f>IF(AND($D1555=1,$E1555=1),VLOOKUP($C1555,Sheet2!$A:$J,5,0),IF($E1555=2,INDEX(Sheet2!I:I,MATCH($C1555,Sheet2!$A:$A,0)),H1554))</f>
        <v>4303</v>
      </c>
      <c r="I1555" s="40">
        <f>IF(AND($D1555=1,$E1555=1),VLOOKUP($C1555,Sheet2!$A:$J,6,0),IF($E1555=2,INDEX(Sheet2!J:J,MATCH($C1555,Sheet2!$A:$A,0)),I1554))</f>
        <v>4304</v>
      </c>
      <c r="K1555" s="41">
        <v>0</v>
      </c>
      <c r="L1555" s="41">
        <v>0</v>
      </c>
      <c r="M1555" s="41">
        <v>0</v>
      </c>
      <c r="N1555" s="41">
        <f>VLOOKUP(B1555,Sheet5!$D:$G,3,0)</f>
        <v>3</v>
      </c>
      <c r="O1555" s="41">
        <f>VLOOKUP(B1555,Sheet5!$D:$G,4,0)</f>
        <v>600</v>
      </c>
      <c r="P1555" s="39" t="s">
        <v>56</v>
      </c>
      <c r="Q1555" s="41">
        <f>IFERROR(VLOOKUP(R1555,Sheet2!V:X,3,FALSE),VLOOKUP(B1555,Sheet5!D:H,5,0))</f>
        <v>340020009</v>
      </c>
      <c r="R1555" s="41" t="str">
        <f>IF(E1555=2,INDEX(Sheet2!P:P,MATCH(C1555,Sheet2!A:A,0)),INDEX(Sheet2!AB:AB,MATCH(N1555,Sheet2!AA:AA,0)))</f>
        <v>生命强化</v>
      </c>
      <c r="S1555" s="41" t="str">
        <f>IF($E1555=2,INDEX(Sheet2!Q:Q,MATCH($C1555,Sheet2!$A:$A,0)),IF(OR(N1555=3,N1555=8,N1555=13,,N1555=38),INDEX(Sheet2!$AC:$AC,MATCH($N1555,Sheet2!$AA:$AA,0))&amp;O1555,INDEX(Sheet2!$AC:$AC,MATCH($N1555,Sheet2!$AA:$AA,0))&amp;(O1555/10)&amp;"%"))</f>
        <v>觉醒后基础生命上限增加600</v>
      </c>
      <c r="T1555" s="40" t="str">
        <f>INDEX(Sheet6!G:G,MATCH(B1555,Sheet6!A:A,0))</f>
        <v>1210007,12|1430001,3</v>
      </c>
      <c r="U1555" s="39">
        <v>1120001</v>
      </c>
      <c r="V1555" s="40">
        <f>INDEX(Sheet6!H:H,MATCH(B1555,Sheet6!A:A,0))</f>
        <v>33750</v>
      </c>
      <c r="W1555" s="39">
        <v>0</v>
      </c>
      <c r="X1555" s="39" t="s">
        <v>1311</v>
      </c>
      <c r="Y1555" s="39">
        <v>1120001</v>
      </c>
      <c r="Z1555" s="39">
        <v>225000</v>
      </c>
      <c r="AA1555" s="41" t="str">
        <f>IF($E1555=2,INDEX(Sheet2!Q:Q,MATCH($C1555,Sheet2!$A:$A,0)),IF(OR(N1555=3,N1555=8,N1555=13,,N1555=38),INDEX(Sheet2!$AC:$AC,MATCH($N1555,Sheet2!$AA:$AA,0))&amp;O1555,INDEX(Sheet2!$AC:$AC,MATCH($N1555,Sheet2!$AA:$AA,0))&amp;(O1555/10)&amp;"%"))</f>
        <v>觉醒后基础生命上限增加600</v>
      </c>
    </row>
    <row r="1556" spans="1:27" s="39" customFormat="1">
      <c r="A1556" s="39" t="s">
        <v>53</v>
      </c>
      <c r="B1556" s="39">
        <f t="shared" si="101"/>
        <v>4311</v>
      </c>
      <c r="C1556" s="40">
        <v>43</v>
      </c>
      <c r="D1556" s="40">
        <v>11</v>
      </c>
      <c r="E1556" s="40">
        <f t="shared" si="99"/>
        <v>1</v>
      </c>
      <c r="F1556" s="40">
        <f>IF(AND($D1556=1,$E1556=1),VLOOKUP($C1556,Sheet2!$A:$J,3,0),IF($E1556=2,INDEX(Sheet2!G:G,MATCH($C1556,Sheet2!$A:$A,0)),F1555))</f>
        <v>4301</v>
      </c>
      <c r="G1556" s="40">
        <f>IF(AND($D1556=1,$E1556=1),VLOOKUP($C1556,Sheet2!$A:$J,4,0),IF($E1556=2,INDEX(Sheet2!H:H,MATCH($C1556,Sheet2!$A:$A,0)),G1555))</f>
        <v>4302</v>
      </c>
      <c r="H1556" s="40">
        <f>IF(AND($D1556=1,$E1556=1),VLOOKUP($C1556,Sheet2!$A:$J,5,0),IF($E1556=2,INDEX(Sheet2!I:I,MATCH($C1556,Sheet2!$A:$A,0)),H1555))</f>
        <v>4303</v>
      </c>
      <c r="I1556" s="40">
        <f>IF(AND($D1556=1,$E1556=1),VLOOKUP($C1556,Sheet2!$A:$J,6,0),IF($E1556=2,INDEX(Sheet2!J:J,MATCH($C1556,Sheet2!$A:$A,0)),I1555))</f>
        <v>4304</v>
      </c>
      <c r="K1556" s="41">
        <v>0</v>
      </c>
      <c r="L1556" s="41">
        <v>0</v>
      </c>
      <c r="M1556" s="41">
        <v>0</v>
      </c>
      <c r="N1556" s="41">
        <f>VLOOKUP(B1556,Sheet5!$D:$G,3,0)</f>
        <v>13</v>
      </c>
      <c r="O1556" s="41">
        <f>VLOOKUP(B1556,Sheet5!$D:$G,4,0)</f>
        <v>130</v>
      </c>
      <c r="P1556" s="39" t="s">
        <v>57</v>
      </c>
      <c r="Q1556" s="41">
        <f>IFERROR(VLOOKUP(R1556,Sheet2!V:X,3,FALSE),VLOOKUP(B1556,Sheet5!D:H,5,0))</f>
        <v>340020004</v>
      </c>
      <c r="R1556" s="41" t="str">
        <f>IF(E1556=2,INDEX(Sheet2!P:P,MATCH(C1556,Sheet2!A:A,0)),INDEX(Sheet2!AB:AB,MATCH(N1556,Sheet2!AA:AA,0)))</f>
        <v>防御强化</v>
      </c>
      <c r="S1556" s="41" t="str">
        <f>IF($E1556=2,INDEX(Sheet2!Q:Q,MATCH($C1556,Sheet2!$A:$A,0)),IF(OR(N1556=3,N1556=8,N1556=13,,N1556=38),INDEX(Sheet2!$AC:$AC,MATCH($N1556,Sheet2!$AA:$AA,0))&amp;O1556,INDEX(Sheet2!$AC:$AC,MATCH($N1556,Sheet2!$AA:$AA,0))&amp;(O1556/10)&amp;"%"))</f>
        <v>觉醒后基础防御力增加130</v>
      </c>
      <c r="T1556" s="40" t="str">
        <f>INDEX(Sheet6!G:G,MATCH(B1556,Sheet6!A:A,0))</f>
        <v>1210007,15|1430001,4</v>
      </c>
      <c r="U1556" s="39">
        <v>1120001</v>
      </c>
      <c r="V1556" s="40">
        <f>INDEX(Sheet6!H:H,MATCH(B1556,Sheet6!A:A,0))</f>
        <v>50550</v>
      </c>
      <c r="W1556" s="39">
        <v>0</v>
      </c>
      <c r="X1556" s="39" t="s">
        <v>1312</v>
      </c>
      <c r="Y1556" s="39">
        <v>1120001</v>
      </c>
      <c r="Z1556" s="39">
        <v>337000</v>
      </c>
      <c r="AA1556" s="41" t="str">
        <f>IF($E1556=2,INDEX(Sheet2!Q:Q,MATCH($C1556,Sheet2!$A:$A,0)),IF(OR(N1556=3,N1556=8,N1556=13,,N1556=38),INDEX(Sheet2!$AC:$AC,MATCH($N1556,Sheet2!$AA:$AA,0))&amp;O1556,INDEX(Sheet2!$AC:$AC,MATCH($N1556,Sheet2!$AA:$AA,0))&amp;(O1556/10)&amp;"%"))</f>
        <v>觉醒后基础防御力增加130</v>
      </c>
    </row>
    <row r="1557" spans="1:27" s="39" customFormat="1">
      <c r="A1557" s="39" t="s">
        <v>53</v>
      </c>
      <c r="B1557" s="39">
        <f t="shared" si="101"/>
        <v>4312</v>
      </c>
      <c r="C1557" s="40">
        <v>43</v>
      </c>
      <c r="D1557" s="40">
        <v>12</v>
      </c>
      <c r="E1557" s="40">
        <f t="shared" si="99"/>
        <v>1</v>
      </c>
      <c r="F1557" s="40">
        <f>IF(AND($D1557=1,$E1557=1),VLOOKUP($C1557,Sheet2!$A:$J,3,0),IF($E1557=2,INDEX(Sheet2!G:G,MATCH($C1557,Sheet2!$A:$A,0)),F1556))</f>
        <v>4301</v>
      </c>
      <c r="G1557" s="40">
        <f>IF(AND($D1557=1,$E1557=1),VLOOKUP($C1557,Sheet2!$A:$J,4,0),IF($E1557=2,INDEX(Sheet2!H:H,MATCH($C1557,Sheet2!$A:$A,0)),G1556))</f>
        <v>4302</v>
      </c>
      <c r="H1557" s="40">
        <f>IF(AND($D1557=1,$E1557=1),VLOOKUP($C1557,Sheet2!$A:$J,5,0),IF($E1557=2,INDEX(Sheet2!I:I,MATCH($C1557,Sheet2!$A:$A,0)),H1556))</f>
        <v>4303</v>
      </c>
      <c r="I1557" s="40">
        <f>IF(AND($D1557=1,$E1557=1),VLOOKUP($C1557,Sheet2!$A:$J,6,0),IF($E1557=2,INDEX(Sheet2!J:J,MATCH($C1557,Sheet2!$A:$A,0)),I1556))</f>
        <v>4304</v>
      </c>
      <c r="K1557" s="41">
        <v>0</v>
      </c>
      <c r="L1557" s="41">
        <v>0</v>
      </c>
      <c r="M1557" s="41">
        <v>0</v>
      </c>
      <c r="N1557" s="41">
        <f>VLOOKUP(B1557,Sheet5!$D:$G,3,0)</f>
        <v>3</v>
      </c>
      <c r="O1557" s="41">
        <f>VLOOKUP(B1557,Sheet5!$D:$G,4,0)</f>
        <v>1200</v>
      </c>
      <c r="P1557" s="39" t="s">
        <v>58</v>
      </c>
      <c r="Q1557" s="41">
        <f>IFERROR(VLOOKUP(R1557,Sheet2!V:X,3,FALSE),VLOOKUP(B1557,Sheet5!D:H,5,0))</f>
        <v>340020010</v>
      </c>
      <c r="R1557" s="41" t="str">
        <f>IF(E1557=2,INDEX(Sheet2!P:P,MATCH(C1557,Sheet2!A:A,0)),INDEX(Sheet2!AB:AB,MATCH(N1557,Sheet2!AA:AA,0)))</f>
        <v>生命强化</v>
      </c>
      <c r="S1557" s="41" t="str">
        <f>IF($E1557=2,INDEX(Sheet2!Q:Q,MATCH($C1557,Sheet2!$A:$A,0)),IF(OR(N1557=3,N1557=8,N1557=13,,N1557=38),INDEX(Sheet2!$AC:$AC,MATCH($N1557,Sheet2!$AA:$AA,0))&amp;O1557,INDEX(Sheet2!$AC:$AC,MATCH($N1557,Sheet2!$AA:$AA,0))&amp;(O1557/10)&amp;"%"))</f>
        <v>觉醒后基础生命上限增加1200</v>
      </c>
      <c r="T1557" s="40" t="str">
        <f>INDEX(Sheet6!G:G,MATCH(B1557,Sheet6!A:A,0))</f>
        <v>1210007,18|1430001,5</v>
      </c>
      <c r="U1557" s="39">
        <v>1120001</v>
      </c>
      <c r="V1557" s="40">
        <f>INDEX(Sheet6!H:H,MATCH(B1557,Sheet6!A:A,0))</f>
        <v>70650</v>
      </c>
      <c r="W1557" s="39">
        <v>0</v>
      </c>
      <c r="X1557" s="39" t="s">
        <v>1313</v>
      </c>
      <c r="Y1557" s="39">
        <v>1120001</v>
      </c>
      <c r="Z1557" s="39">
        <v>471000</v>
      </c>
      <c r="AA1557" s="41" t="str">
        <f>IF($E1557=2,INDEX(Sheet2!Q:Q,MATCH($C1557,Sheet2!$A:$A,0)),IF(OR(N1557=3,N1557=8,N1557=13,,N1557=38),INDEX(Sheet2!$AC:$AC,MATCH($N1557,Sheet2!$AA:$AA,0))&amp;O1557,INDEX(Sheet2!$AC:$AC,MATCH($N1557,Sheet2!$AA:$AA,0))&amp;(O1557/10)&amp;"%"))</f>
        <v>觉醒后基础生命上限增加1200</v>
      </c>
    </row>
    <row r="1558" spans="1:27" s="39" customFormat="1">
      <c r="A1558" s="39" t="s">
        <v>53</v>
      </c>
      <c r="B1558" s="39">
        <f t="shared" si="101"/>
        <v>4313</v>
      </c>
      <c r="C1558" s="40">
        <v>43</v>
      </c>
      <c r="D1558" s="40">
        <v>13</v>
      </c>
      <c r="E1558" s="40">
        <f t="shared" si="99"/>
        <v>1</v>
      </c>
      <c r="F1558" s="40">
        <f>IF(AND($D1558=1,$E1558=1),VLOOKUP($C1558,Sheet2!$A:$J,3,0),IF($E1558=2,INDEX(Sheet2!G:G,MATCH($C1558,Sheet2!$A:$A,0)),F1557))</f>
        <v>4301</v>
      </c>
      <c r="G1558" s="40">
        <f>IF(AND($D1558=1,$E1558=1),VLOOKUP($C1558,Sheet2!$A:$J,4,0),IF($E1558=2,INDEX(Sheet2!H:H,MATCH($C1558,Sheet2!$A:$A,0)),G1557))</f>
        <v>4302</v>
      </c>
      <c r="H1558" s="40">
        <f>IF(AND($D1558=1,$E1558=1),VLOOKUP($C1558,Sheet2!$A:$J,5,0),IF($E1558=2,INDEX(Sheet2!I:I,MATCH($C1558,Sheet2!$A:$A,0)),H1557))</f>
        <v>4303</v>
      </c>
      <c r="I1558" s="40">
        <f>IF(AND($D1558=1,$E1558=1),VLOOKUP($C1558,Sheet2!$A:$J,6,0),IF($E1558=2,INDEX(Sheet2!J:J,MATCH($C1558,Sheet2!$A:$A,0)),I1557))</f>
        <v>4304</v>
      </c>
      <c r="K1558" s="41">
        <v>0</v>
      </c>
      <c r="L1558" s="41">
        <v>0</v>
      </c>
      <c r="M1558" s="41">
        <v>0</v>
      </c>
      <c r="N1558" s="41">
        <f>VLOOKUP(B1558,Sheet5!$D:$G,3,0)</f>
        <v>8</v>
      </c>
      <c r="O1558" s="41">
        <f>VLOOKUP(B1558,Sheet5!$D:$G,4,0)</f>
        <v>200</v>
      </c>
      <c r="P1558" s="39" t="s">
        <v>59</v>
      </c>
      <c r="Q1558" s="41">
        <f>IFERROR(VLOOKUP(R1558,Sheet2!V:X,3,FALSE),VLOOKUP(B1558,Sheet5!D:H,5,0))</f>
        <v>340020007</v>
      </c>
      <c r="R1558" s="41" t="str">
        <f>IF(E1558=2,INDEX(Sheet2!P:P,MATCH(C1558,Sheet2!A:A,0)),INDEX(Sheet2!AB:AB,MATCH(N1558,Sheet2!AA:AA,0)))</f>
        <v>攻击强化</v>
      </c>
      <c r="S1558" s="41" t="str">
        <f>IF($E1558=2,INDEX(Sheet2!Q:Q,MATCH($C1558,Sheet2!$A:$A,0)),IF(OR(N1558=3,N1558=8,N1558=13,,N1558=38),INDEX(Sheet2!$AC:$AC,MATCH($N1558,Sheet2!$AA:$AA,0))&amp;O1558,INDEX(Sheet2!$AC:$AC,MATCH($N1558,Sheet2!$AA:$AA,0))&amp;(O1558/10)&amp;"%"))</f>
        <v>觉醒后基础攻击力增加200</v>
      </c>
      <c r="T1558" s="40" t="str">
        <f>INDEX(Sheet6!G:G,MATCH(B1558,Sheet6!A:A,0))</f>
        <v>1210007,24|1430001,6</v>
      </c>
      <c r="U1558" s="39">
        <v>1120001</v>
      </c>
      <c r="V1558" s="40">
        <f>INDEX(Sheet6!H:H,MATCH(B1558,Sheet6!A:A,0))</f>
        <v>96750</v>
      </c>
      <c r="W1558" s="39">
        <v>0</v>
      </c>
      <c r="X1558" s="39" t="s">
        <v>1314</v>
      </c>
      <c r="Y1558" s="39">
        <v>1120001</v>
      </c>
      <c r="Z1558" s="39">
        <v>645000</v>
      </c>
      <c r="AA1558" s="41" t="str">
        <f>IF($E1558=2,INDEX(Sheet2!Q:Q,MATCH($C1558,Sheet2!$A:$A,0)),IF(OR(N1558=3,N1558=8,N1558=13,,N1558=38),INDEX(Sheet2!$AC:$AC,MATCH($N1558,Sheet2!$AA:$AA,0))&amp;O1558,INDEX(Sheet2!$AC:$AC,MATCH($N1558,Sheet2!$AA:$AA,0))&amp;(O1558/10)&amp;"%"))</f>
        <v>觉醒后基础攻击力增加200</v>
      </c>
    </row>
    <row r="1559" spans="1:27" s="39" customFormat="1">
      <c r="A1559" s="39" t="s">
        <v>53</v>
      </c>
      <c r="B1559" s="39">
        <f t="shared" si="101"/>
        <v>4314</v>
      </c>
      <c r="C1559" s="40">
        <v>43</v>
      </c>
      <c r="D1559" s="40">
        <v>14</v>
      </c>
      <c r="E1559" s="40">
        <f t="shared" si="99"/>
        <v>2</v>
      </c>
      <c r="F1559" s="40">
        <f>IF(AND($D1559=1,$E1559=1),VLOOKUP($C1559,Sheet2!$A:$J,3,0),IF($E1559=2,INDEX(Sheet2!G:G,MATCH($C1559,Sheet2!$A:$A,0)+1),F1558))</f>
        <v>4301</v>
      </c>
      <c r="G1559" s="40">
        <f>IF(AND($D1559=1,$E1559=1),VLOOKUP($C1559,Sheet2!$A:$J,4,0),IF($E1559=2,INDEX(Sheet2!H:H,MATCH($C1559,Sheet2!$A:$A,0)+1),G1558))</f>
        <v>4302</v>
      </c>
      <c r="H1559" s="40">
        <f>IF(AND($D1559=1,$E1559=1),VLOOKUP($C1559,Sheet2!$A:$J,5,0),IF($E1559=2,INDEX(Sheet2!I:I,MATCH($C1559,Sheet2!$A:$A,0)+1),H1558))</f>
        <v>4305</v>
      </c>
      <c r="I1559" s="40">
        <f>IF(AND($D1559=1,$E1559=1),VLOOKUP($C1559,Sheet2!$A:$J,6,0),IF($E1559=2,INDEX(Sheet2!J:J,MATCH($C1559,Sheet2!$A:$A,0)+1),I1558))</f>
        <v>4304</v>
      </c>
      <c r="K1559" s="41">
        <v>0</v>
      </c>
      <c r="L1559" s="41">
        <v>0</v>
      </c>
      <c r="M1559" s="41">
        <v>0</v>
      </c>
      <c r="N1559" s="41">
        <f>VLOOKUP(B1559,Sheet5!$D:$G,3,0)</f>
        <v>0</v>
      </c>
      <c r="O1559" s="41">
        <f>VLOOKUP(B1559,Sheet5!$D:$G,4,0)</f>
        <v>0</v>
      </c>
      <c r="P1559" s="39" t="s">
        <v>60</v>
      </c>
      <c r="Q1559" s="41">
        <f>IFERROR(VLOOKUP(R1559,Sheet2!V:X,3,FALSE),VLOOKUP(B1559,Sheet5!D:H,5,0))</f>
        <v>311004303</v>
      </c>
      <c r="R1559" s="41" t="str">
        <f>IF(E1559=2,INDEX(Sheet2!P:P,MATCH(C1559,Sheet2!A:A,0)+1),INDEX(Sheet2!AB:AB,MATCH(N1559,Sheet2!AA:AA,0)))</f>
        <v>“没关系”</v>
      </c>
      <c r="S1559" s="41" t="s">
        <v>2579</v>
      </c>
      <c r="T1559" s="40" t="str">
        <f>INDEX(Sheet6!G:G,MATCH(B1559,Sheet6!A:A,0))</f>
        <v>1431043,1</v>
      </c>
      <c r="U1559" s="39">
        <v>1120001</v>
      </c>
      <c r="V1559" s="40">
        <f>INDEX(Sheet6!H:H,MATCH(B1559,Sheet6!A:A,0))</f>
        <v>130500</v>
      </c>
      <c r="W1559" s="39">
        <v>0</v>
      </c>
      <c r="X1559" s="39" t="s">
        <v>1315</v>
      </c>
      <c r="Y1559" s="39">
        <v>1120001</v>
      </c>
      <c r="Z1559" s="39">
        <v>870000</v>
      </c>
      <c r="AA1559" s="41" t="str">
        <f>IF($E1559=2,INDEX(Sheet2!Q:Q,MATCH($C1559,Sheet2!$A:$A,0)+1),IF(OR(N1559=3,N1559=8,N1559=13,,N1559=38),INDEX(Sheet2!$AC:$AC,MATCH($N1559,Sheet2!$AA:$AA,0))&amp;O1559,INDEX(Sheet2!$AC:$AC,MATCH($N1559,Sheet2!$AA:$AA,0))&amp;(O1559/10)&amp;"%"))</f>
        <v>清除敌方单体目标所有增益和减益状态，每清除1个增益回复猪神&lt;color=#e56000&gt;10%&lt;/color&gt;生命，每清除1个减益降低猪神&lt;color=#e56000&gt;10%&lt;/color&gt;生命（自身生命百分比低于10%时不再降低）；然后对目标造成攻击力&lt;color=#e56000&gt;250%&lt;/color&gt;的伤害。</v>
      </c>
    </row>
    <row r="1560" spans="1:27" s="39" customFormat="1">
      <c r="A1560" s="39" t="s">
        <v>53</v>
      </c>
      <c r="B1560" s="39">
        <f t="shared" si="101"/>
        <v>4315</v>
      </c>
      <c r="C1560" s="40">
        <v>43</v>
      </c>
      <c r="D1560" s="40">
        <v>15</v>
      </c>
      <c r="E1560" s="40">
        <f t="shared" si="99"/>
        <v>1</v>
      </c>
      <c r="F1560" s="40">
        <f>IF(AND($D1560=1,$E1560=1),VLOOKUP($C1560,Sheet2!$A:$J,3,0),IF($E1560=2,INDEX(Sheet2!G:G,MATCH($C1560,Sheet2!$A:$A,0)+1),F1559))</f>
        <v>4301</v>
      </c>
      <c r="G1560" s="40">
        <f>IF(AND($D1560=1,$E1560=1),VLOOKUP($C1560,Sheet2!$A:$J,4,0),IF($E1560=2,INDEX(Sheet2!H:H,MATCH($C1560,Sheet2!$A:$A,0)+1),G1559))</f>
        <v>4302</v>
      </c>
      <c r="H1560" s="40">
        <f>IF(AND($D1560=1,$E1560=1),VLOOKUP($C1560,Sheet2!$A:$J,5,0),IF($E1560=2,INDEX(Sheet2!I:I,MATCH($C1560,Sheet2!$A:$A,0)+1),H1559))</f>
        <v>4305</v>
      </c>
      <c r="I1560" s="40">
        <f>IF(AND($D1560=1,$E1560=1),VLOOKUP($C1560,Sheet2!$A:$J,6,0),IF($E1560=2,INDEX(Sheet2!J:J,MATCH($C1560,Sheet2!$A:$A,0)+1),I1559))</f>
        <v>4304</v>
      </c>
      <c r="K1560" s="41">
        <v>0</v>
      </c>
      <c r="L1560" s="41">
        <v>0</v>
      </c>
      <c r="M1560" s="41">
        <v>0</v>
      </c>
      <c r="N1560" s="41">
        <f>VLOOKUP(B1560,Sheet5!$D:$G,3,0)</f>
        <v>8</v>
      </c>
      <c r="O1560" s="41">
        <f>VLOOKUP(B1560,Sheet5!$D:$G,4,0)</f>
        <v>100</v>
      </c>
      <c r="P1560" s="39" t="s">
        <v>54</v>
      </c>
      <c r="Q1560" s="41">
        <f>IFERROR(VLOOKUP(R1560,Sheet2!V:X,3,FALSE),VLOOKUP(B1560,Sheet5!D:H,5,0))</f>
        <v>340020006</v>
      </c>
      <c r="R1560" s="41" t="str">
        <f>IF($E1560=2,INDEX(Sheet2!P:P,MATCH($C1560,Sheet2!$A:$A,0)),INDEX(Sheet2!$AB:$AB,MATCH($N1560,Sheet2!$AA:$AA,0)))</f>
        <v>攻击强化</v>
      </c>
      <c r="S1560" s="41" t="str">
        <f>IF($E1560=2,INDEX(Sheet2!Q:Q,MATCH($C1560,Sheet2!$A:$A,0)),IF(OR(N1560=3,N1560=8,N1560=13,,N1560=38),INDEX(Sheet2!$AC:$AC,MATCH($N1560,Sheet2!$AA:$AA,0))&amp;O1560,INDEX(Sheet2!$AC:$AC,MATCH($N1560,Sheet2!$AA:$AA,0))&amp;(O1560/10)&amp;"%"))</f>
        <v>觉醒后基础攻击力增加100</v>
      </c>
      <c r="T1560" s="40" t="str">
        <f>INDEX(Sheet6!G:G,MATCH(B1560,Sheet6!A:A,0))</f>
        <v>1210007,8|1430001,3</v>
      </c>
      <c r="U1560" s="39">
        <v>1120001</v>
      </c>
      <c r="V1560" s="40">
        <f>INDEX(Sheet6!H:H,MATCH(B1560,Sheet6!A:A,0))</f>
        <v>26000</v>
      </c>
      <c r="W1560" s="39">
        <v>0</v>
      </c>
      <c r="X1560" s="39" t="s">
        <v>1309</v>
      </c>
      <c r="Y1560" s="39">
        <v>1120001</v>
      </c>
      <c r="Z1560" s="39">
        <v>130000</v>
      </c>
      <c r="AA1560" s="41" t="str">
        <f>IF($E1560=2,INDEX(Sheet2!Q:Q,MATCH($C1560,Sheet2!$A:$A,0)),IF(OR(N1560=3,N1560=8,N1560=13,,N1560=38),INDEX(Sheet2!$AC:$AC,MATCH($N1560,Sheet2!$AA:$AA,0))&amp;O1560,INDEX(Sheet2!$AC:$AC,MATCH($N1560,Sheet2!$AA:$AA,0))&amp;(O1560/10)&amp;"%"))</f>
        <v>觉醒后基础攻击力增加100</v>
      </c>
    </row>
    <row r="1561" spans="1:27" s="39" customFormat="1">
      <c r="A1561" s="39" t="s">
        <v>53</v>
      </c>
      <c r="B1561" s="39">
        <f t="shared" si="101"/>
        <v>4316</v>
      </c>
      <c r="C1561" s="40">
        <v>43</v>
      </c>
      <c r="D1561" s="40">
        <v>16</v>
      </c>
      <c r="E1561" s="40">
        <f t="shared" si="99"/>
        <v>1</v>
      </c>
      <c r="F1561" s="40">
        <f>IF(AND($D1561=1,$E1561=1),VLOOKUP($C1561,Sheet2!$A:$J,3,0),IF($E1561=2,INDEX(Sheet2!G:G,MATCH($C1561,Sheet2!$A:$A,0)+1),F1560))</f>
        <v>4301</v>
      </c>
      <c r="G1561" s="40">
        <f>IF(AND($D1561=1,$E1561=1),VLOOKUP($C1561,Sheet2!$A:$J,4,0),IF($E1561=2,INDEX(Sheet2!H:H,MATCH($C1561,Sheet2!$A:$A,0)+1),G1560))</f>
        <v>4302</v>
      </c>
      <c r="H1561" s="40">
        <f>IF(AND($D1561=1,$E1561=1),VLOOKUP($C1561,Sheet2!$A:$J,5,0),IF($E1561=2,INDEX(Sheet2!I:I,MATCH($C1561,Sheet2!$A:$A,0)+1),H1560))</f>
        <v>4305</v>
      </c>
      <c r="I1561" s="40">
        <f>IF(AND($D1561=1,$E1561=1),VLOOKUP($C1561,Sheet2!$A:$J,6,0),IF($E1561=2,INDEX(Sheet2!J:J,MATCH($C1561,Sheet2!$A:$A,0)+1),I1560))</f>
        <v>4304</v>
      </c>
      <c r="K1561" s="41">
        <v>0</v>
      </c>
      <c r="L1561" s="41">
        <v>0</v>
      </c>
      <c r="M1561" s="41">
        <v>0</v>
      </c>
      <c r="N1561" s="41">
        <f>VLOOKUP(B1561,Sheet5!$D:$G,3,0)</f>
        <v>3</v>
      </c>
      <c r="O1561" s="41">
        <f>VLOOKUP(B1561,Sheet5!$D:$G,4,0)</f>
        <v>600</v>
      </c>
      <c r="P1561" s="39" t="s">
        <v>55</v>
      </c>
      <c r="Q1561" s="41">
        <f>IFERROR(VLOOKUP(R1561,Sheet2!V:X,3,FALSE),VLOOKUP(B1561,Sheet5!D:H,5,0))</f>
        <v>340020009</v>
      </c>
      <c r="R1561" s="41" t="str">
        <f>IF(E1561=2,INDEX(Sheet2!P:P,MATCH(C1561,Sheet2!A:A,0)),INDEX(Sheet2!AB:AB,MATCH(N1561,Sheet2!AA:AA,0)))</f>
        <v>生命强化</v>
      </c>
      <c r="S1561" s="41" t="str">
        <f>IF($E1561=2,INDEX(Sheet2!Q:Q,MATCH($C1561,Sheet2!$A:$A,0)),IF(OR(N1561=3,N1561=8,N1561=13,,N1561=38),INDEX(Sheet2!$AC:$AC,MATCH($N1561,Sheet2!$AA:$AA,0))&amp;O1561,INDEX(Sheet2!$AC:$AC,MATCH($N1561,Sheet2!$AA:$AA,0))&amp;(O1561/10)&amp;"%"))</f>
        <v>觉醒后基础生命上限增加600</v>
      </c>
      <c r="T1561" s="40" t="str">
        <f>INDEX(Sheet6!G:G,MATCH(B1561,Sheet6!A:A,0))</f>
        <v>1210007,12|1430001,6</v>
      </c>
      <c r="U1561" s="39">
        <v>1120001</v>
      </c>
      <c r="V1561" s="40">
        <f>INDEX(Sheet6!H:H,MATCH(B1561,Sheet6!A:A,0))</f>
        <v>30000</v>
      </c>
      <c r="W1561" s="39">
        <v>0</v>
      </c>
      <c r="X1561" s="39" t="s">
        <v>1310</v>
      </c>
      <c r="Y1561" s="39">
        <v>1120001</v>
      </c>
      <c r="Z1561" s="39">
        <v>150000</v>
      </c>
      <c r="AA1561" s="41" t="str">
        <f>IF($E1561=2,INDEX(Sheet2!Q:Q,MATCH($C1561,Sheet2!$A:$A,0)),IF(OR(N1561=3,N1561=8,N1561=13,,N1561=38),INDEX(Sheet2!$AC:$AC,MATCH($N1561,Sheet2!$AA:$AA,0))&amp;O1561,INDEX(Sheet2!$AC:$AC,MATCH($N1561,Sheet2!$AA:$AA,0))&amp;(O1561/10)&amp;"%"))</f>
        <v>觉醒后基础生命上限增加600</v>
      </c>
    </row>
    <row r="1562" spans="1:27" s="39" customFormat="1">
      <c r="A1562" s="39" t="s">
        <v>53</v>
      </c>
      <c r="B1562" s="39">
        <f t="shared" si="101"/>
        <v>4317</v>
      </c>
      <c r="C1562" s="40">
        <v>43</v>
      </c>
      <c r="D1562" s="40">
        <v>17</v>
      </c>
      <c r="E1562" s="40">
        <f t="shared" si="99"/>
        <v>1</v>
      </c>
      <c r="F1562" s="40">
        <f>IF(AND($D1562=1,$E1562=1),VLOOKUP($C1562,Sheet2!$A:$J,3,0),IF($E1562=2,INDEX(Sheet2!G:G,MATCH($C1562,Sheet2!$A:$A,0)+1),F1561))</f>
        <v>4301</v>
      </c>
      <c r="G1562" s="40">
        <f>IF(AND($D1562=1,$E1562=1),VLOOKUP($C1562,Sheet2!$A:$J,4,0),IF($E1562=2,INDEX(Sheet2!H:H,MATCH($C1562,Sheet2!$A:$A,0)+1),G1561))</f>
        <v>4302</v>
      </c>
      <c r="H1562" s="40">
        <f>IF(AND($D1562=1,$E1562=1),VLOOKUP($C1562,Sheet2!$A:$J,5,0),IF($E1562=2,INDEX(Sheet2!I:I,MATCH($C1562,Sheet2!$A:$A,0)+1),H1561))</f>
        <v>4305</v>
      </c>
      <c r="I1562" s="40">
        <f>IF(AND($D1562=1,$E1562=1),VLOOKUP($C1562,Sheet2!$A:$J,6,0),IF($E1562=2,INDEX(Sheet2!J:J,MATCH($C1562,Sheet2!$A:$A,0)+1),I1561))</f>
        <v>4304</v>
      </c>
      <c r="K1562" s="41">
        <v>0</v>
      </c>
      <c r="L1562" s="41">
        <v>0</v>
      </c>
      <c r="M1562" s="41">
        <v>0</v>
      </c>
      <c r="N1562" s="41">
        <f>VLOOKUP(B1562,Sheet5!$D:$G,3,0)</f>
        <v>13</v>
      </c>
      <c r="O1562" s="41">
        <f>VLOOKUP(B1562,Sheet5!$D:$G,4,0)</f>
        <v>65</v>
      </c>
      <c r="P1562" s="39" t="s">
        <v>56</v>
      </c>
      <c r="Q1562" s="41">
        <f>IFERROR(VLOOKUP(R1562,Sheet2!V:X,3,FALSE),VLOOKUP(B1562,Sheet5!D:H,5,0))</f>
        <v>340020005</v>
      </c>
      <c r="R1562" s="41" t="str">
        <f>IF(E1562=2,INDEX(Sheet2!P:P,MATCH(C1562,Sheet2!A:A,0)),INDEX(Sheet2!AB:AB,MATCH(N1562,Sheet2!AA:AA,0)))</f>
        <v>防御强化</v>
      </c>
      <c r="S1562" s="41" t="str">
        <f>IF($E1562=2,INDEX(Sheet2!Q:Q,MATCH($C1562,Sheet2!$A:$A,0)),IF(OR(N1562=3,N1562=8,N1562=13,,N1562=38),INDEX(Sheet2!$AC:$AC,MATCH($N1562,Sheet2!$AA:$AA,0))&amp;O1562,INDEX(Sheet2!$AC:$AC,MATCH($N1562,Sheet2!$AA:$AA,0))&amp;(O1562/10)&amp;"%"))</f>
        <v>觉醒后基础防御力增加65</v>
      </c>
      <c r="T1562" s="40" t="str">
        <f>INDEX(Sheet6!G:G,MATCH(B1562,Sheet6!A:A,0))</f>
        <v>1210007,16|1430001,9</v>
      </c>
      <c r="U1562" s="39">
        <v>1120001</v>
      </c>
      <c r="V1562" s="40">
        <f>INDEX(Sheet6!H:H,MATCH(B1562,Sheet6!A:A,0))</f>
        <v>45000</v>
      </c>
      <c r="W1562" s="39">
        <v>0</v>
      </c>
      <c r="X1562" s="39" t="s">
        <v>1311</v>
      </c>
      <c r="Y1562" s="39">
        <v>1120001</v>
      </c>
      <c r="Z1562" s="39">
        <v>225000</v>
      </c>
      <c r="AA1562" s="41" t="str">
        <f>IF($E1562=2,INDEX(Sheet2!Q:Q,MATCH($C1562,Sheet2!$A:$A,0)),IF(OR(N1562=3,N1562=8,N1562=13,,N1562=38),INDEX(Sheet2!$AC:$AC,MATCH($N1562,Sheet2!$AA:$AA,0))&amp;O1562,INDEX(Sheet2!$AC:$AC,MATCH($N1562,Sheet2!$AA:$AA,0))&amp;(O1562/10)&amp;"%"))</f>
        <v>觉醒后基础防御力增加65</v>
      </c>
    </row>
    <row r="1563" spans="1:27" s="39" customFormat="1">
      <c r="A1563" s="39" t="s">
        <v>53</v>
      </c>
      <c r="B1563" s="39">
        <f t="shared" si="101"/>
        <v>4318</v>
      </c>
      <c r="C1563" s="40">
        <v>43</v>
      </c>
      <c r="D1563" s="40">
        <v>18</v>
      </c>
      <c r="E1563" s="40">
        <f t="shared" si="99"/>
        <v>1</v>
      </c>
      <c r="F1563" s="40">
        <f>IF(AND($D1563=1,$E1563=1),VLOOKUP($C1563,Sheet2!$A:$J,3,0),IF($E1563=2,INDEX(Sheet2!G:G,MATCH($C1563,Sheet2!$A:$A,0)+1),F1562))</f>
        <v>4301</v>
      </c>
      <c r="G1563" s="40">
        <f>IF(AND($D1563=1,$E1563=1),VLOOKUP($C1563,Sheet2!$A:$J,4,0),IF($E1563=2,INDEX(Sheet2!H:H,MATCH($C1563,Sheet2!$A:$A,0)+1),G1562))</f>
        <v>4302</v>
      </c>
      <c r="H1563" s="40">
        <f>IF(AND($D1563=1,$E1563=1),VLOOKUP($C1563,Sheet2!$A:$J,5,0),IF($E1563=2,INDEX(Sheet2!I:I,MATCH($C1563,Sheet2!$A:$A,0)+1),H1562))</f>
        <v>4305</v>
      </c>
      <c r="I1563" s="40">
        <f>IF(AND($D1563=1,$E1563=1),VLOOKUP($C1563,Sheet2!$A:$J,6,0),IF($E1563=2,INDEX(Sheet2!J:J,MATCH($C1563,Sheet2!$A:$A,0)+1),I1562))</f>
        <v>4304</v>
      </c>
      <c r="K1563" s="41">
        <v>0</v>
      </c>
      <c r="L1563" s="41">
        <v>0</v>
      </c>
      <c r="M1563" s="41">
        <v>0</v>
      </c>
      <c r="N1563" s="41">
        <f>VLOOKUP(B1563,Sheet5!$D:$G,3,0)</f>
        <v>13</v>
      </c>
      <c r="O1563" s="41">
        <f>VLOOKUP(B1563,Sheet5!$D:$G,4,0)</f>
        <v>130</v>
      </c>
      <c r="P1563" s="39" t="s">
        <v>57</v>
      </c>
      <c r="Q1563" s="41">
        <f>IFERROR(VLOOKUP(R1563,Sheet2!V:X,3,FALSE),VLOOKUP(B1563,Sheet5!D:H,5,0))</f>
        <v>340020004</v>
      </c>
      <c r="R1563" s="41" t="str">
        <f>IF(E1563=2,INDEX(Sheet2!P:P,MATCH(C1563,Sheet2!A:A,0)),INDEX(Sheet2!AB:AB,MATCH(N1563,Sheet2!AA:AA,0)))</f>
        <v>防御强化</v>
      </c>
      <c r="S1563" s="41" t="str">
        <f>IF($E1563=2,INDEX(Sheet2!Q:Q,MATCH($C1563,Sheet2!$A:$A,0)),IF(OR(N1563=3,N1563=8,N1563=13,,N1563=38),INDEX(Sheet2!$AC:$AC,MATCH($N1563,Sheet2!$AA:$AA,0))&amp;O1563,INDEX(Sheet2!$AC:$AC,MATCH($N1563,Sheet2!$AA:$AA,0))&amp;(O1563/10)&amp;"%"))</f>
        <v>觉醒后基础防御力增加130</v>
      </c>
      <c r="T1563" s="40" t="str">
        <f>INDEX(Sheet6!G:G,MATCH(B1563,Sheet6!A:A,0))</f>
        <v>1210007,20|1430001,12</v>
      </c>
      <c r="U1563" s="39">
        <v>1120001</v>
      </c>
      <c r="V1563" s="40">
        <f>INDEX(Sheet6!H:H,MATCH(B1563,Sheet6!A:A,0))</f>
        <v>67400</v>
      </c>
      <c r="W1563" s="39">
        <v>0</v>
      </c>
      <c r="X1563" s="39" t="s">
        <v>1312</v>
      </c>
      <c r="Y1563" s="39">
        <v>1120001</v>
      </c>
      <c r="Z1563" s="39">
        <v>337000</v>
      </c>
      <c r="AA1563" s="41" t="str">
        <f>IF($E1563=2,INDEX(Sheet2!Q:Q,MATCH($C1563,Sheet2!$A:$A,0)),IF(OR(N1563=3,N1563=8,N1563=13,,N1563=38),INDEX(Sheet2!$AC:$AC,MATCH($N1563,Sheet2!$AA:$AA,0))&amp;O1563,INDEX(Sheet2!$AC:$AC,MATCH($N1563,Sheet2!$AA:$AA,0))&amp;(O1563/10)&amp;"%"))</f>
        <v>觉醒后基础防御力增加130</v>
      </c>
    </row>
    <row r="1564" spans="1:27" s="39" customFormat="1">
      <c r="A1564" s="39" t="s">
        <v>53</v>
      </c>
      <c r="B1564" s="39">
        <f t="shared" si="101"/>
        <v>4319</v>
      </c>
      <c r="C1564" s="40">
        <v>43</v>
      </c>
      <c r="D1564" s="40">
        <v>19</v>
      </c>
      <c r="E1564" s="40">
        <f t="shared" si="99"/>
        <v>1</v>
      </c>
      <c r="F1564" s="40">
        <f>IF(AND($D1564=1,$E1564=1),VLOOKUP($C1564,Sheet2!$A:$J,3,0),IF($E1564=2,INDEX(Sheet2!G:G,MATCH($C1564,Sheet2!$A:$A,0)+1),F1563))</f>
        <v>4301</v>
      </c>
      <c r="G1564" s="40">
        <f>IF(AND($D1564=1,$E1564=1),VLOOKUP($C1564,Sheet2!$A:$J,4,0),IF($E1564=2,INDEX(Sheet2!H:H,MATCH($C1564,Sheet2!$A:$A,0)+1),G1563))</f>
        <v>4302</v>
      </c>
      <c r="H1564" s="40">
        <f>IF(AND($D1564=1,$E1564=1),VLOOKUP($C1564,Sheet2!$A:$J,5,0),IF($E1564=2,INDEX(Sheet2!I:I,MATCH($C1564,Sheet2!$A:$A,0)+1),H1563))</f>
        <v>4305</v>
      </c>
      <c r="I1564" s="40">
        <f>IF(AND($D1564=1,$E1564=1),VLOOKUP($C1564,Sheet2!$A:$J,6,0),IF($E1564=2,INDEX(Sheet2!J:J,MATCH($C1564,Sheet2!$A:$A,0)+1),I1563))</f>
        <v>4304</v>
      </c>
      <c r="K1564" s="41">
        <v>0</v>
      </c>
      <c r="L1564" s="41">
        <v>0</v>
      </c>
      <c r="M1564" s="41">
        <v>0</v>
      </c>
      <c r="N1564" s="41">
        <f>VLOOKUP(B1564,Sheet5!$D:$G,3,0)</f>
        <v>3</v>
      </c>
      <c r="O1564" s="41">
        <f>VLOOKUP(B1564,Sheet5!$D:$G,4,0)</f>
        <v>1200</v>
      </c>
      <c r="P1564" s="39" t="s">
        <v>58</v>
      </c>
      <c r="Q1564" s="41">
        <f>IFERROR(VLOOKUP(R1564,Sheet2!V:X,3,FALSE),VLOOKUP(B1564,Sheet5!D:H,5,0))</f>
        <v>340020010</v>
      </c>
      <c r="R1564" s="41" t="str">
        <f>IF(E1564=2,INDEX(Sheet2!P:P,MATCH(C1564,Sheet2!A:A,0)),INDEX(Sheet2!AB:AB,MATCH(N1564,Sheet2!AA:AA,0)))</f>
        <v>生命强化</v>
      </c>
      <c r="S1564" s="41" t="str">
        <f>IF($E1564=2,INDEX(Sheet2!Q:Q,MATCH($C1564,Sheet2!$A:$A,0)),IF(OR(N1564=3,N1564=8,N1564=13,,N1564=38),INDEX(Sheet2!$AC:$AC,MATCH($N1564,Sheet2!$AA:$AA,0))&amp;O1564,INDEX(Sheet2!$AC:$AC,MATCH($N1564,Sheet2!$AA:$AA,0))&amp;(O1564/10)&amp;"%"))</f>
        <v>觉醒后基础生命上限增加1200</v>
      </c>
      <c r="T1564" s="40" t="str">
        <f>INDEX(Sheet6!G:G,MATCH(B1564,Sheet6!A:A,0))</f>
        <v>1210007,24|1430001,15</v>
      </c>
      <c r="U1564" s="39">
        <v>1120001</v>
      </c>
      <c r="V1564" s="40">
        <f>INDEX(Sheet6!H:H,MATCH(B1564,Sheet6!A:A,0))</f>
        <v>94200</v>
      </c>
      <c r="W1564" s="39">
        <v>0</v>
      </c>
      <c r="X1564" s="39" t="s">
        <v>1313</v>
      </c>
      <c r="Y1564" s="39">
        <v>1120001</v>
      </c>
      <c r="Z1564" s="39">
        <v>471000</v>
      </c>
      <c r="AA1564" s="41" t="str">
        <f>IF($E1564=2,INDEX(Sheet2!Q:Q,MATCH($C1564,Sheet2!$A:$A,0)),IF(OR(N1564=3,N1564=8,N1564=13,,N1564=38),INDEX(Sheet2!$AC:$AC,MATCH($N1564,Sheet2!$AA:$AA,0))&amp;O1564,INDEX(Sheet2!$AC:$AC,MATCH($N1564,Sheet2!$AA:$AA,0))&amp;(O1564/10)&amp;"%"))</f>
        <v>觉醒后基础生命上限增加1200</v>
      </c>
    </row>
    <row r="1565" spans="1:27" s="39" customFormat="1">
      <c r="A1565" s="39" t="s">
        <v>53</v>
      </c>
      <c r="B1565" s="39">
        <f t="shared" si="101"/>
        <v>4320</v>
      </c>
      <c r="C1565" s="40">
        <v>43</v>
      </c>
      <c r="D1565" s="40">
        <v>20</v>
      </c>
      <c r="E1565" s="40">
        <f t="shared" si="99"/>
        <v>1</v>
      </c>
      <c r="F1565" s="40">
        <f>IF(AND($D1565=1,$E1565=1),VLOOKUP($C1565,Sheet2!$A:$J,3,0),IF($E1565=2,INDEX(Sheet2!G:G,MATCH($C1565,Sheet2!$A:$A,0)+1),F1564))</f>
        <v>4301</v>
      </c>
      <c r="G1565" s="40">
        <f>IF(AND($D1565=1,$E1565=1),VLOOKUP($C1565,Sheet2!$A:$J,4,0),IF($E1565=2,INDEX(Sheet2!H:H,MATCH($C1565,Sheet2!$A:$A,0)+1),G1564))</f>
        <v>4302</v>
      </c>
      <c r="H1565" s="40">
        <f>IF(AND($D1565=1,$E1565=1),VLOOKUP($C1565,Sheet2!$A:$J,5,0),IF($E1565=2,INDEX(Sheet2!I:I,MATCH($C1565,Sheet2!$A:$A,0)+1),H1564))</f>
        <v>4305</v>
      </c>
      <c r="I1565" s="40">
        <f>IF(AND($D1565=1,$E1565=1),VLOOKUP($C1565,Sheet2!$A:$J,6,0),IF($E1565=2,INDEX(Sheet2!J:J,MATCH($C1565,Sheet2!$A:$A,0)+1),I1564))</f>
        <v>4304</v>
      </c>
      <c r="K1565" s="41">
        <v>0</v>
      </c>
      <c r="L1565" s="41">
        <v>0</v>
      </c>
      <c r="M1565" s="41">
        <v>0</v>
      </c>
      <c r="N1565" s="41">
        <f>VLOOKUP(B1565,Sheet5!$D:$G,3,0)</f>
        <v>8</v>
      </c>
      <c r="O1565" s="41">
        <f>VLOOKUP(B1565,Sheet5!$D:$G,4,0)</f>
        <v>200</v>
      </c>
      <c r="P1565" s="39" t="s">
        <v>59</v>
      </c>
      <c r="Q1565" s="41">
        <f>IFERROR(VLOOKUP(R1565,Sheet2!V:X,3,FALSE),VLOOKUP(B1565,Sheet5!D:H,5,0))</f>
        <v>340020007</v>
      </c>
      <c r="R1565" s="41" t="str">
        <f>IF(E1565=2,INDEX(Sheet2!P:P,MATCH(C1565,Sheet2!A:A,0)),INDEX(Sheet2!AB:AB,MATCH(N1565,Sheet2!AA:AA,0)))</f>
        <v>攻击强化</v>
      </c>
      <c r="S1565" s="41" t="str">
        <f>IF($E1565=2,INDEX(Sheet2!Q:Q,MATCH($C1565,Sheet2!$A:$A,0)),IF(OR(N1565=3,N1565=8,N1565=13,,N1565=38),INDEX(Sheet2!$AC:$AC,MATCH($N1565,Sheet2!$AA:$AA,0))&amp;O1565,INDEX(Sheet2!$AC:$AC,MATCH($N1565,Sheet2!$AA:$AA,0))&amp;(O1565/10)&amp;"%"))</f>
        <v>觉醒后基础攻击力增加200</v>
      </c>
      <c r="T1565" s="40" t="str">
        <f>INDEX(Sheet6!G:G,MATCH(B1565,Sheet6!A:A,0))</f>
        <v>1210007,32|1430001,18</v>
      </c>
      <c r="U1565" s="39">
        <v>1120001</v>
      </c>
      <c r="V1565" s="40">
        <f>INDEX(Sheet6!H:H,MATCH(B1565,Sheet6!A:A,0))</f>
        <v>129000</v>
      </c>
      <c r="W1565" s="39">
        <v>0</v>
      </c>
      <c r="X1565" s="39" t="s">
        <v>1314</v>
      </c>
      <c r="Y1565" s="39">
        <v>1120001</v>
      </c>
      <c r="Z1565" s="39">
        <v>645000</v>
      </c>
      <c r="AA1565" s="41" t="str">
        <f>IF($E1565=2,INDEX(Sheet2!Q:Q,MATCH($C1565,Sheet2!$A:$A,0)),IF(OR(N1565=3,N1565=8,N1565=13,,N1565=38),INDEX(Sheet2!$AC:$AC,MATCH($N1565,Sheet2!$AA:$AA,0))&amp;O1565,INDEX(Sheet2!$AC:$AC,MATCH($N1565,Sheet2!$AA:$AA,0))&amp;(O1565/10)&amp;"%"))</f>
        <v>觉醒后基础攻击力增加200</v>
      </c>
    </row>
    <row r="1566" spans="1:27" s="39" customFormat="1">
      <c r="A1566" s="39" t="s">
        <v>53</v>
      </c>
      <c r="B1566" s="39">
        <f t="shared" si="101"/>
        <v>4321</v>
      </c>
      <c r="C1566" s="40">
        <v>43</v>
      </c>
      <c r="D1566" s="40">
        <v>21</v>
      </c>
      <c r="E1566" s="40">
        <f t="shared" si="99"/>
        <v>2</v>
      </c>
      <c r="F1566" s="40">
        <f>IF(AND($D1566=1,$E1566=1),VLOOKUP($C1566,Sheet2!$A:$J,3,0),IF($E1566=2,INDEX(Sheet2!G:G,MATCH($C1566,Sheet2!$A:$A,0)+2),F1565))</f>
        <v>4301</v>
      </c>
      <c r="G1566" s="40">
        <f>IF(AND($D1566=1,$E1566=1),VLOOKUP($C1566,Sheet2!$A:$J,4,0),IF($E1566=2,INDEX(Sheet2!H:H,MATCH($C1566,Sheet2!$A:$A,0)+2),G1565))</f>
        <v>4302</v>
      </c>
      <c r="H1566" s="40">
        <f>IF(AND($D1566=1,$E1566=1),VLOOKUP($C1566,Sheet2!$A:$J,5,0),IF($E1566=2,INDEX(Sheet2!I:I,MATCH($C1566,Sheet2!$A:$A,0)+2),H1565))</f>
        <v>4305</v>
      </c>
      <c r="I1566" s="40">
        <f>IF(AND($D1566=1,$E1566=1),VLOOKUP($C1566,Sheet2!$A:$J,6,0),IF($E1566=2,INDEX(Sheet2!J:J,MATCH($C1566,Sheet2!$A:$A,0)+2),I1565))</f>
        <v>4307</v>
      </c>
      <c r="K1566" s="41">
        <v>0</v>
      </c>
      <c r="L1566" s="41">
        <v>0</v>
      </c>
      <c r="M1566" s="41">
        <v>0</v>
      </c>
      <c r="N1566" s="41">
        <f>VLOOKUP(B1566,Sheet5!$D:$G,3,0)</f>
        <v>0</v>
      </c>
      <c r="O1566" s="41">
        <f>VLOOKUP(B1566,Sheet5!$D:$G,4,0)</f>
        <v>0</v>
      </c>
      <c r="P1566" s="39" t="s">
        <v>60</v>
      </c>
      <c r="Q1566" s="41">
        <f>IFERROR(VLOOKUP(R1566,Sheet2!V:X,3,FALSE),VLOOKUP(B1566,Sheet5!D:H,5,0))</f>
        <v>311004304</v>
      </c>
      <c r="R1566" s="41" t="str">
        <f>IF(E1566=2,INDEX(Sheet2!P:P,MATCH(C1566,Sheet2!A:A,0)+2),INDEX(Sheet2!AB:AB,MATCH(N1566,Sheet2!AA:AA,0)))</f>
        <v>大口吞噬</v>
      </c>
      <c r="S1566" s="41" t="s">
        <v>2580</v>
      </c>
      <c r="T1566" s="40" t="str">
        <f>INDEX(Sheet6!G:G,MATCH(B1566,Sheet6!A:A,0))</f>
        <v>1431043,3</v>
      </c>
      <c r="U1566" s="39">
        <v>1120001</v>
      </c>
      <c r="V1566" s="40">
        <f>INDEX(Sheet6!H:H,MATCH(B1566,Sheet6!A:A,0))</f>
        <v>174000</v>
      </c>
      <c r="W1566" s="39">
        <v>0</v>
      </c>
      <c r="X1566" s="39" t="s">
        <v>1315</v>
      </c>
      <c r="Y1566" s="39">
        <v>1120001</v>
      </c>
      <c r="Z1566" s="39">
        <v>870000</v>
      </c>
      <c r="AA1566" s="41" t="str">
        <f>IF($E1566=2,INDEX(Sheet2!Q:Q,MATCH($C1566,Sheet2!$A:$A,0)+2),IF(OR(N1566=3,N1566=8,N1566=13,,N1566=38),INDEX(Sheet2!$AC:$AC,MATCH($N1566,Sheet2!$AA:$AA,0))&amp;O1566,INDEX(Sheet2!$AC:$AC,MATCH($N1566,Sheet2!$AA:$AA,0))&amp;(O1566/10)&amp;"%"))</f>
        <v>若猪神已损失生命值大于敌方单体目标当前生命值，立刻击败目标；否则对敌方单体目标造成攻击力&lt;color=#e56000&gt;220%&lt;/color&gt;的伤害。之后回复猪神攻击力&lt;color=#e56000&gt;250%&lt;/color&gt;的生命值。猪神行动3次后才能再次释放此S技。</v>
      </c>
    </row>
    <row r="1567" spans="1:27" s="39" customFormat="1">
      <c r="A1567" s="39" t="s">
        <v>53</v>
      </c>
      <c r="B1567" s="39">
        <f t="shared" si="101"/>
        <v>4322</v>
      </c>
      <c r="C1567" s="40">
        <v>43</v>
      </c>
      <c r="D1567" s="40">
        <v>22</v>
      </c>
      <c r="E1567" s="40">
        <f t="shared" si="99"/>
        <v>1</v>
      </c>
      <c r="F1567" s="40">
        <f>IF(AND($D1567=1,$E1567=1),VLOOKUP($C1567,Sheet2!$A:$J,3,0),IF($E1567=2,INDEX(Sheet2!G:G,MATCH($C1567,Sheet2!$A:$A,0)+2),F1566))</f>
        <v>4301</v>
      </c>
      <c r="G1567" s="40">
        <f>IF(AND($D1567=1,$E1567=1),VLOOKUP($C1567,Sheet2!$A:$J,4,0),IF($E1567=2,INDEX(Sheet2!H:H,MATCH($C1567,Sheet2!$A:$A,0)+2),G1566))</f>
        <v>4302</v>
      </c>
      <c r="H1567" s="40">
        <f>IF(AND($D1567=1,$E1567=1),VLOOKUP($C1567,Sheet2!$A:$J,5,0),IF($E1567=2,INDEX(Sheet2!I:I,MATCH($C1567,Sheet2!$A:$A,0)+2),H1566))</f>
        <v>4305</v>
      </c>
      <c r="I1567" s="40">
        <f>IF(AND($D1567=1,$E1567=1),VLOOKUP($C1567,Sheet2!$A:$J,6,0),IF($E1567=2,INDEX(Sheet2!J:J,MATCH($C1567,Sheet2!$A:$A,0)+2),I1566))</f>
        <v>4307</v>
      </c>
      <c r="K1567" s="41">
        <v>0</v>
      </c>
      <c r="L1567" s="41">
        <v>0</v>
      </c>
      <c r="M1567" s="41">
        <v>0</v>
      </c>
      <c r="N1567" s="41">
        <f>VLOOKUP(B1567,Sheet5!$D:$G,3,0)</f>
        <v>8</v>
      </c>
      <c r="O1567" s="41">
        <f>VLOOKUP(B1567,Sheet5!$D:$G,4,0)</f>
        <v>100</v>
      </c>
      <c r="P1567" s="39" t="s">
        <v>54</v>
      </c>
      <c r="Q1567" s="41">
        <f>IFERROR(VLOOKUP(R1567,Sheet2!V:X,3,FALSE),VLOOKUP(B1567,Sheet5!D:H,5,0))</f>
        <v>340020006</v>
      </c>
      <c r="R1567" s="41" t="str">
        <f>IF($E1567=2,INDEX(Sheet2!P:P,MATCH($C1567,Sheet2!$A:$A,0)),INDEX(Sheet2!$AB:$AB,MATCH($N1567,Sheet2!$AA:$AA,0)))</f>
        <v>攻击强化</v>
      </c>
      <c r="S1567" s="41" t="str">
        <f>IF($E1567=2,INDEX(Sheet2!Q:Q,MATCH($C1567,Sheet2!$A:$A,0)),IF(OR(N1567=3,N1567=8,N1567=13,,N1567=38),INDEX(Sheet2!$AC:$AC,MATCH($N1567,Sheet2!$AA:$AA,0))&amp;O1567,INDEX(Sheet2!$AC:$AC,MATCH($N1567,Sheet2!$AA:$AA,0))&amp;(O1567/10)&amp;"%"))</f>
        <v>觉醒后基础攻击力增加100</v>
      </c>
      <c r="T1567" s="40" t="str">
        <f>INDEX(Sheet6!G:G,MATCH(B1567,Sheet6!A:A,0))</f>
        <v>1210007,10|1430001,9</v>
      </c>
      <c r="U1567" s="39">
        <v>1120001</v>
      </c>
      <c r="V1567" s="40">
        <f>INDEX(Sheet6!H:H,MATCH(B1567,Sheet6!A:A,0))</f>
        <v>32500</v>
      </c>
      <c r="W1567" s="39">
        <v>0</v>
      </c>
      <c r="X1567" s="39" t="s">
        <v>1309</v>
      </c>
      <c r="Y1567" s="39">
        <v>1120001</v>
      </c>
      <c r="Z1567" s="39">
        <v>130000</v>
      </c>
      <c r="AA1567" s="41" t="str">
        <f>IF($E1567=2,INDEX(Sheet2!Q:Q,MATCH($C1567,Sheet2!$A:$A,0)),IF(OR(N1567=3,N1567=8,N1567=13,,N1567=38),INDEX(Sheet2!$AC:$AC,MATCH($N1567,Sheet2!$AA:$AA,0))&amp;O1567,INDEX(Sheet2!$AC:$AC,MATCH($N1567,Sheet2!$AA:$AA,0))&amp;(O1567/10)&amp;"%"))</f>
        <v>觉醒后基础攻击力增加100</v>
      </c>
    </row>
    <row r="1568" spans="1:27" s="39" customFormat="1">
      <c r="A1568" s="39" t="s">
        <v>53</v>
      </c>
      <c r="B1568" s="39">
        <f t="shared" si="101"/>
        <v>4323</v>
      </c>
      <c r="C1568" s="40">
        <v>43</v>
      </c>
      <c r="D1568" s="40">
        <v>23</v>
      </c>
      <c r="E1568" s="40">
        <f t="shared" si="99"/>
        <v>1</v>
      </c>
      <c r="F1568" s="40">
        <f>IF(AND($D1568=1,$E1568=1),VLOOKUP($C1568,Sheet2!$A:$J,3,0),IF($E1568=2,INDEX(Sheet2!G:G,MATCH($C1568,Sheet2!$A:$A,0)+2),F1567))</f>
        <v>4301</v>
      </c>
      <c r="G1568" s="40">
        <f>IF(AND($D1568=1,$E1568=1),VLOOKUP($C1568,Sheet2!$A:$J,4,0),IF($E1568=2,INDEX(Sheet2!H:H,MATCH($C1568,Sheet2!$A:$A,0)+2),G1567))</f>
        <v>4302</v>
      </c>
      <c r="H1568" s="40">
        <f>IF(AND($D1568=1,$E1568=1),VLOOKUP($C1568,Sheet2!$A:$J,5,0),IF($E1568=2,INDEX(Sheet2!I:I,MATCH($C1568,Sheet2!$A:$A,0)+2),H1567))</f>
        <v>4305</v>
      </c>
      <c r="I1568" s="40">
        <f>IF(AND($D1568=1,$E1568=1),VLOOKUP($C1568,Sheet2!$A:$J,6,0),IF($E1568=2,INDEX(Sheet2!J:J,MATCH($C1568,Sheet2!$A:$A,0)+2),I1567))</f>
        <v>4307</v>
      </c>
      <c r="K1568" s="41">
        <v>0</v>
      </c>
      <c r="L1568" s="41">
        <v>0</v>
      </c>
      <c r="M1568" s="41">
        <v>0</v>
      </c>
      <c r="N1568" s="41">
        <f>VLOOKUP(B1568,Sheet5!$D:$G,3,0)</f>
        <v>3</v>
      </c>
      <c r="O1568" s="41">
        <f>VLOOKUP(B1568,Sheet5!$D:$G,4,0)</f>
        <v>600</v>
      </c>
      <c r="P1568" s="39" t="s">
        <v>55</v>
      </c>
      <c r="Q1568" s="41">
        <f>IFERROR(VLOOKUP(R1568,Sheet2!V:X,3,FALSE),VLOOKUP(B1568,Sheet5!D:H,5,0))</f>
        <v>340020009</v>
      </c>
      <c r="R1568" s="41" t="str">
        <f>IF(E1568=2,INDEX(Sheet2!P:P,MATCH(C1568,Sheet2!A:A,0)),INDEX(Sheet2!AB:AB,MATCH(N1568,Sheet2!AA:AA,0)))</f>
        <v>生命强化</v>
      </c>
      <c r="S1568" s="41" t="str">
        <f>IF($E1568=2,INDEX(Sheet2!Q:Q,MATCH($C1568,Sheet2!$A:$A,0)),IF(OR(N1568=3,N1568=8,N1568=13,,N1568=38),INDEX(Sheet2!$AC:$AC,MATCH($N1568,Sheet2!$AA:$AA,0))&amp;O1568,INDEX(Sheet2!$AC:$AC,MATCH($N1568,Sheet2!$AA:$AA,0))&amp;(O1568/10)&amp;"%"))</f>
        <v>觉醒后基础生命上限增加600</v>
      </c>
      <c r="T1568" s="40" t="str">
        <f>INDEX(Sheet6!G:G,MATCH(B1568,Sheet6!A:A,0))</f>
        <v>1210007,15|1430001,18</v>
      </c>
      <c r="U1568" s="39">
        <v>1120001</v>
      </c>
      <c r="V1568" s="40">
        <f>INDEX(Sheet6!H:H,MATCH(B1568,Sheet6!A:A,0))</f>
        <v>37500</v>
      </c>
      <c r="W1568" s="39">
        <v>0</v>
      </c>
      <c r="X1568" s="39" t="s">
        <v>1310</v>
      </c>
      <c r="Y1568" s="39">
        <v>1120001</v>
      </c>
      <c r="Z1568" s="39">
        <v>150000</v>
      </c>
      <c r="AA1568" s="41" t="str">
        <f>IF($E1568=2,INDEX(Sheet2!Q:Q,MATCH($C1568,Sheet2!$A:$A,0)),IF(OR(N1568=3,N1568=8,N1568=13,,N1568=38),INDEX(Sheet2!$AC:$AC,MATCH($N1568,Sheet2!$AA:$AA,0))&amp;O1568,INDEX(Sheet2!$AC:$AC,MATCH($N1568,Sheet2!$AA:$AA,0))&amp;(O1568/10)&amp;"%"))</f>
        <v>觉醒后基础生命上限增加600</v>
      </c>
    </row>
    <row r="1569" spans="1:27" s="39" customFormat="1">
      <c r="A1569" s="39" t="s">
        <v>53</v>
      </c>
      <c r="B1569" s="39">
        <f t="shared" si="101"/>
        <v>4324</v>
      </c>
      <c r="C1569" s="40">
        <v>43</v>
      </c>
      <c r="D1569" s="40">
        <v>24</v>
      </c>
      <c r="E1569" s="40">
        <f t="shared" si="99"/>
        <v>1</v>
      </c>
      <c r="F1569" s="40">
        <f>IF(AND($D1569=1,$E1569=1),VLOOKUP($C1569,Sheet2!$A:$J,3,0),IF($E1569=2,INDEX(Sheet2!G:G,MATCH($C1569,Sheet2!$A:$A,0)+2),F1568))</f>
        <v>4301</v>
      </c>
      <c r="G1569" s="40">
        <f>IF(AND($D1569=1,$E1569=1),VLOOKUP($C1569,Sheet2!$A:$J,4,0),IF($E1569=2,INDEX(Sheet2!H:H,MATCH($C1569,Sheet2!$A:$A,0)+2),G1568))</f>
        <v>4302</v>
      </c>
      <c r="H1569" s="40">
        <f>IF(AND($D1569=1,$E1569=1),VLOOKUP($C1569,Sheet2!$A:$J,5,0),IF($E1569=2,INDEX(Sheet2!I:I,MATCH($C1569,Sheet2!$A:$A,0)+2),H1568))</f>
        <v>4305</v>
      </c>
      <c r="I1569" s="40">
        <f>IF(AND($D1569=1,$E1569=1),VLOOKUP($C1569,Sheet2!$A:$J,6,0),IF($E1569=2,INDEX(Sheet2!J:J,MATCH($C1569,Sheet2!$A:$A,0)+2),I1568))</f>
        <v>4307</v>
      </c>
      <c r="K1569" s="41">
        <v>0</v>
      </c>
      <c r="L1569" s="41">
        <v>0</v>
      </c>
      <c r="M1569" s="41">
        <v>0</v>
      </c>
      <c r="N1569" s="41">
        <f>VLOOKUP(B1569,Sheet5!$D:$G,3,0)</f>
        <v>3</v>
      </c>
      <c r="O1569" s="41">
        <f>VLOOKUP(B1569,Sheet5!$D:$G,4,0)</f>
        <v>600</v>
      </c>
      <c r="P1569" s="39" t="s">
        <v>56</v>
      </c>
      <c r="Q1569" s="41">
        <f>IFERROR(VLOOKUP(R1569,Sheet2!V:X,3,FALSE),VLOOKUP(B1569,Sheet5!D:H,5,0))</f>
        <v>340020009</v>
      </c>
      <c r="R1569" s="41" t="str">
        <f>IF(E1569=2,INDEX(Sheet2!P:P,MATCH(C1569,Sheet2!A:A,0)),INDEX(Sheet2!AB:AB,MATCH(N1569,Sheet2!AA:AA,0)))</f>
        <v>生命强化</v>
      </c>
      <c r="S1569" s="41" t="str">
        <f>IF($E1569=2,INDEX(Sheet2!Q:Q,MATCH($C1569,Sheet2!$A:$A,0)),IF(OR(N1569=3,N1569=8,N1569=13,,N1569=38),INDEX(Sheet2!$AC:$AC,MATCH($N1569,Sheet2!$AA:$AA,0))&amp;O1569,INDEX(Sheet2!$AC:$AC,MATCH($N1569,Sheet2!$AA:$AA,0))&amp;(O1569/10)&amp;"%"))</f>
        <v>觉醒后基础生命上限增加600</v>
      </c>
      <c r="T1569" s="40" t="str">
        <f>INDEX(Sheet6!G:G,MATCH(B1569,Sheet6!A:A,0))</f>
        <v>1210007,20|1430001,27</v>
      </c>
      <c r="U1569" s="39">
        <v>1120001</v>
      </c>
      <c r="V1569" s="40">
        <f>INDEX(Sheet6!H:H,MATCH(B1569,Sheet6!A:A,0))</f>
        <v>56250</v>
      </c>
      <c r="W1569" s="39">
        <v>0</v>
      </c>
      <c r="X1569" s="39" t="s">
        <v>1311</v>
      </c>
      <c r="Y1569" s="39">
        <v>1120001</v>
      </c>
      <c r="Z1569" s="39">
        <v>225000</v>
      </c>
      <c r="AA1569" s="41" t="str">
        <f>IF($E1569=2,INDEX(Sheet2!Q:Q,MATCH($C1569,Sheet2!$A:$A,0)),IF(OR(N1569=3,N1569=8,N1569=13,,N1569=38),INDEX(Sheet2!$AC:$AC,MATCH($N1569,Sheet2!$AA:$AA,0))&amp;O1569,INDEX(Sheet2!$AC:$AC,MATCH($N1569,Sheet2!$AA:$AA,0))&amp;(O1569/10)&amp;"%"))</f>
        <v>觉醒后基础生命上限增加600</v>
      </c>
    </row>
    <row r="1570" spans="1:27" s="39" customFormat="1">
      <c r="A1570" s="39" t="s">
        <v>53</v>
      </c>
      <c r="B1570" s="39">
        <f t="shared" si="101"/>
        <v>4325</v>
      </c>
      <c r="C1570" s="40">
        <v>43</v>
      </c>
      <c r="D1570" s="40">
        <v>25</v>
      </c>
      <c r="E1570" s="40">
        <f t="shared" si="99"/>
        <v>1</v>
      </c>
      <c r="F1570" s="40">
        <f>IF(AND($D1570=1,$E1570=1),VLOOKUP($C1570,Sheet2!$A:$J,3,0),IF($E1570=2,INDEX(Sheet2!G:G,MATCH($C1570,Sheet2!$A:$A,0)+2),F1569))</f>
        <v>4301</v>
      </c>
      <c r="G1570" s="40">
        <f>IF(AND($D1570=1,$E1570=1),VLOOKUP($C1570,Sheet2!$A:$J,4,0),IF($E1570=2,INDEX(Sheet2!H:H,MATCH($C1570,Sheet2!$A:$A,0)+2),G1569))</f>
        <v>4302</v>
      </c>
      <c r="H1570" s="40">
        <f>IF(AND($D1570=1,$E1570=1),VLOOKUP($C1570,Sheet2!$A:$J,5,0),IF($E1570=2,INDEX(Sheet2!I:I,MATCH($C1570,Sheet2!$A:$A,0)+2),H1569))</f>
        <v>4305</v>
      </c>
      <c r="I1570" s="40">
        <f>IF(AND($D1570=1,$E1570=1),VLOOKUP($C1570,Sheet2!$A:$J,6,0),IF($E1570=2,INDEX(Sheet2!J:J,MATCH($C1570,Sheet2!$A:$A,0)+2),I1569))</f>
        <v>4307</v>
      </c>
      <c r="K1570" s="41">
        <v>0</v>
      </c>
      <c r="L1570" s="41">
        <v>0</v>
      </c>
      <c r="M1570" s="41">
        <v>0</v>
      </c>
      <c r="N1570" s="41">
        <f>VLOOKUP(B1570,Sheet5!$D:$G,3,0)</f>
        <v>13</v>
      </c>
      <c r="O1570" s="41">
        <f>VLOOKUP(B1570,Sheet5!$D:$G,4,0)</f>
        <v>130</v>
      </c>
      <c r="P1570" s="39" t="s">
        <v>57</v>
      </c>
      <c r="Q1570" s="41">
        <f>IFERROR(VLOOKUP(R1570,Sheet2!V:X,3,FALSE),VLOOKUP(B1570,Sheet5!D:H,5,0))</f>
        <v>340020004</v>
      </c>
      <c r="R1570" s="41" t="str">
        <f>IF(E1570=2,INDEX(Sheet2!P:P,MATCH(C1570,Sheet2!A:A,0)),INDEX(Sheet2!AB:AB,MATCH(N1570,Sheet2!AA:AA,0)))</f>
        <v>防御强化</v>
      </c>
      <c r="S1570" s="41" t="str">
        <f>IF($E1570=2,INDEX(Sheet2!Q:Q,MATCH($C1570,Sheet2!$A:$A,0)),IF(OR(N1570=3,N1570=8,N1570=13,,N1570=38),INDEX(Sheet2!$AC:$AC,MATCH($N1570,Sheet2!$AA:$AA,0))&amp;O1570,INDEX(Sheet2!$AC:$AC,MATCH($N1570,Sheet2!$AA:$AA,0))&amp;(O1570/10)&amp;"%"))</f>
        <v>觉醒后基础防御力增加130</v>
      </c>
      <c r="T1570" s="40" t="str">
        <f>INDEX(Sheet6!G:G,MATCH(B1570,Sheet6!A:A,0))</f>
        <v>1210007,25|1430001,36</v>
      </c>
      <c r="U1570" s="39">
        <v>1120001</v>
      </c>
      <c r="V1570" s="40">
        <f>INDEX(Sheet6!H:H,MATCH(B1570,Sheet6!A:A,0))</f>
        <v>84250</v>
      </c>
      <c r="W1570" s="39">
        <v>0</v>
      </c>
      <c r="X1570" s="39" t="s">
        <v>1312</v>
      </c>
      <c r="Y1570" s="39">
        <v>1120001</v>
      </c>
      <c r="Z1570" s="39">
        <v>337000</v>
      </c>
      <c r="AA1570" s="41" t="str">
        <f>IF($E1570=2,INDEX(Sheet2!Q:Q,MATCH($C1570,Sheet2!$A:$A,0)),IF(OR(N1570=3,N1570=8,N1570=13,,N1570=38),INDEX(Sheet2!$AC:$AC,MATCH($N1570,Sheet2!$AA:$AA,0))&amp;O1570,INDEX(Sheet2!$AC:$AC,MATCH($N1570,Sheet2!$AA:$AA,0))&amp;(O1570/10)&amp;"%"))</f>
        <v>觉醒后基础防御力增加130</v>
      </c>
    </row>
    <row r="1571" spans="1:27" s="39" customFormat="1">
      <c r="A1571" s="39" t="s">
        <v>53</v>
      </c>
      <c r="B1571" s="39">
        <f t="shared" si="101"/>
        <v>4326</v>
      </c>
      <c r="C1571" s="40">
        <v>43</v>
      </c>
      <c r="D1571" s="40">
        <v>26</v>
      </c>
      <c r="E1571" s="40">
        <f t="shared" si="99"/>
        <v>1</v>
      </c>
      <c r="F1571" s="40">
        <f>IF(AND($D1571=1,$E1571=1),VLOOKUP($C1571,Sheet2!$A:$J,3,0),IF($E1571=2,INDEX(Sheet2!G:G,MATCH($C1571,Sheet2!$A:$A,0)+2),F1570))</f>
        <v>4301</v>
      </c>
      <c r="G1571" s="40">
        <f>IF(AND($D1571=1,$E1571=1),VLOOKUP($C1571,Sheet2!$A:$J,4,0),IF($E1571=2,INDEX(Sheet2!H:H,MATCH($C1571,Sheet2!$A:$A,0)+2),G1570))</f>
        <v>4302</v>
      </c>
      <c r="H1571" s="40">
        <f>IF(AND($D1571=1,$E1571=1),VLOOKUP($C1571,Sheet2!$A:$J,5,0),IF($E1571=2,INDEX(Sheet2!I:I,MATCH($C1571,Sheet2!$A:$A,0)+2),H1570))</f>
        <v>4305</v>
      </c>
      <c r="I1571" s="40">
        <f>IF(AND($D1571=1,$E1571=1),VLOOKUP($C1571,Sheet2!$A:$J,6,0),IF($E1571=2,INDEX(Sheet2!J:J,MATCH($C1571,Sheet2!$A:$A,0)+2),I1570))</f>
        <v>4307</v>
      </c>
      <c r="K1571" s="41">
        <v>0</v>
      </c>
      <c r="L1571" s="41">
        <v>0</v>
      </c>
      <c r="M1571" s="41">
        <v>0</v>
      </c>
      <c r="N1571" s="41">
        <f>VLOOKUP(B1571,Sheet5!$D:$G,3,0)</f>
        <v>3</v>
      </c>
      <c r="O1571" s="41">
        <f>VLOOKUP(B1571,Sheet5!$D:$G,4,0)</f>
        <v>1200</v>
      </c>
      <c r="P1571" s="39" t="s">
        <v>58</v>
      </c>
      <c r="Q1571" s="41">
        <f>IFERROR(VLOOKUP(R1571,Sheet2!V:X,3,FALSE),VLOOKUP(B1571,Sheet5!D:H,5,0))</f>
        <v>340020010</v>
      </c>
      <c r="R1571" s="41" t="str">
        <f>IF(E1571=2,INDEX(Sheet2!P:P,MATCH(C1571,Sheet2!A:A,0)),INDEX(Sheet2!AB:AB,MATCH(N1571,Sheet2!AA:AA,0)))</f>
        <v>生命强化</v>
      </c>
      <c r="S1571" s="41" t="str">
        <f>IF($E1571=2,INDEX(Sheet2!Q:Q,MATCH($C1571,Sheet2!$A:$A,0)),IF(OR(N1571=3,N1571=8,N1571=13,,N1571=38),INDEX(Sheet2!$AC:$AC,MATCH($N1571,Sheet2!$AA:$AA,0))&amp;O1571,INDEX(Sheet2!$AC:$AC,MATCH($N1571,Sheet2!$AA:$AA,0))&amp;(O1571/10)&amp;"%"))</f>
        <v>觉醒后基础生命上限增加1200</v>
      </c>
      <c r="T1571" s="40" t="str">
        <f>INDEX(Sheet6!G:G,MATCH(B1571,Sheet6!A:A,0))</f>
        <v>1210007,30|1430001,45</v>
      </c>
      <c r="U1571" s="39">
        <v>1120001</v>
      </c>
      <c r="V1571" s="40">
        <f>INDEX(Sheet6!H:H,MATCH(B1571,Sheet6!A:A,0))</f>
        <v>117750</v>
      </c>
      <c r="W1571" s="39">
        <v>0</v>
      </c>
      <c r="X1571" s="39" t="s">
        <v>1313</v>
      </c>
      <c r="Y1571" s="39">
        <v>1120001</v>
      </c>
      <c r="Z1571" s="39">
        <v>471000</v>
      </c>
      <c r="AA1571" s="41" t="str">
        <f>IF($E1571=2,INDEX(Sheet2!Q:Q,MATCH($C1571,Sheet2!$A:$A,0)),IF(OR(N1571=3,N1571=8,N1571=13,,N1571=38),INDEX(Sheet2!$AC:$AC,MATCH($N1571,Sheet2!$AA:$AA,0))&amp;O1571,INDEX(Sheet2!$AC:$AC,MATCH($N1571,Sheet2!$AA:$AA,0))&amp;(O1571/10)&amp;"%"))</f>
        <v>觉醒后基础生命上限增加1200</v>
      </c>
    </row>
    <row r="1572" spans="1:27" s="39" customFormat="1">
      <c r="A1572" s="39" t="s">
        <v>53</v>
      </c>
      <c r="B1572" s="39">
        <f t="shared" si="101"/>
        <v>4327</v>
      </c>
      <c r="C1572" s="40">
        <v>43</v>
      </c>
      <c r="D1572" s="40">
        <v>27</v>
      </c>
      <c r="E1572" s="40">
        <f t="shared" si="99"/>
        <v>1</v>
      </c>
      <c r="F1572" s="40">
        <f>IF(AND($D1572=1,$E1572=1),VLOOKUP($C1572,Sheet2!$A:$J,3,0),IF($E1572=2,INDEX(Sheet2!G:G,MATCH($C1572,Sheet2!$A:$A,0)+2),F1571))</f>
        <v>4301</v>
      </c>
      <c r="G1572" s="40">
        <f>IF(AND($D1572=1,$E1572=1),VLOOKUP($C1572,Sheet2!$A:$J,4,0),IF($E1572=2,INDEX(Sheet2!H:H,MATCH($C1572,Sheet2!$A:$A,0)+2),G1571))</f>
        <v>4302</v>
      </c>
      <c r="H1572" s="40">
        <f>IF(AND($D1572=1,$E1572=1),VLOOKUP($C1572,Sheet2!$A:$J,5,0),IF($E1572=2,INDEX(Sheet2!I:I,MATCH($C1572,Sheet2!$A:$A,0)+2),H1571))</f>
        <v>4305</v>
      </c>
      <c r="I1572" s="40">
        <f>IF(AND($D1572=1,$E1572=1),VLOOKUP($C1572,Sheet2!$A:$J,6,0),IF($E1572=2,INDEX(Sheet2!J:J,MATCH($C1572,Sheet2!$A:$A,0)+2),I1571))</f>
        <v>4307</v>
      </c>
      <c r="K1572" s="41">
        <v>0</v>
      </c>
      <c r="L1572" s="41">
        <v>0</v>
      </c>
      <c r="M1572" s="41">
        <v>0</v>
      </c>
      <c r="N1572" s="41">
        <f>VLOOKUP(B1572,Sheet5!$D:$G,3,0)</f>
        <v>8</v>
      </c>
      <c r="O1572" s="41">
        <f>VLOOKUP(B1572,Sheet5!$D:$G,4,0)</f>
        <v>200</v>
      </c>
      <c r="P1572" s="39" t="s">
        <v>59</v>
      </c>
      <c r="Q1572" s="41">
        <f>IFERROR(VLOOKUP(R1572,Sheet2!V:X,3,FALSE),VLOOKUP(B1572,Sheet5!D:H,5,0))</f>
        <v>340020007</v>
      </c>
      <c r="R1572" s="41" t="str">
        <f>IF(E1572=2,INDEX(Sheet2!P:P,MATCH(C1572,Sheet2!A:A,0)),INDEX(Sheet2!AB:AB,MATCH(N1572,Sheet2!AA:AA,0)))</f>
        <v>攻击强化</v>
      </c>
      <c r="S1572" s="41" t="str">
        <f>IF($E1572=2,INDEX(Sheet2!Q:Q,MATCH($C1572,Sheet2!$A:$A,0)),IF(OR(N1572=3,N1572=8,N1572=13,,N1572=38),INDEX(Sheet2!$AC:$AC,MATCH($N1572,Sheet2!$AA:$AA,0))&amp;O1572,INDEX(Sheet2!$AC:$AC,MATCH($N1572,Sheet2!$AA:$AA,0))&amp;(O1572/10)&amp;"%"))</f>
        <v>觉醒后基础攻击力增加200</v>
      </c>
      <c r="T1572" s="40" t="str">
        <f>INDEX(Sheet6!G:G,MATCH(B1572,Sheet6!A:A,0))</f>
        <v>1210007,40|1430001,54</v>
      </c>
      <c r="U1572" s="39">
        <v>1120001</v>
      </c>
      <c r="V1572" s="40">
        <f>INDEX(Sheet6!H:H,MATCH(B1572,Sheet6!A:A,0))</f>
        <v>161250</v>
      </c>
      <c r="W1572" s="39">
        <v>0</v>
      </c>
      <c r="X1572" s="39" t="s">
        <v>1314</v>
      </c>
      <c r="Y1572" s="39">
        <v>1120001</v>
      </c>
      <c r="Z1572" s="39">
        <v>645000</v>
      </c>
      <c r="AA1572" s="41" t="str">
        <f>IF($E1572=2,INDEX(Sheet2!Q:Q,MATCH($C1572,Sheet2!$A:$A,0)),IF(OR(N1572=3,N1572=8,N1572=13,,N1572=38),INDEX(Sheet2!$AC:$AC,MATCH($N1572,Sheet2!$AA:$AA,0))&amp;O1572,INDEX(Sheet2!$AC:$AC,MATCH($N1572,Sheet2!$AA:$AA,0))&amp;(O1572/10)&amp;"%"))</f>
        <v>觉醒后基础攻击力增加200</v>
      </c>
    </row>
    <row r="1573" spans="1:27" s="39" customFormat="1">
      <c r="A1573" s="39" t="s">
        <v>53</v>
      </c>
      <c r="B1573" s="39">
        <f t="shared" si="101"/>
        <v>4328</v>
      </c>
      <c r="C1573" s="40">
        <v>43</v>
      </c>
      <c r="D1573" s="40">
        <v>28</v>
      </c>
      <c r="E1573" s="40">
        <f t="shared" si="99"/>
        <v>2</v>
      </c>
      <c r="F1573" s="40">
        <f>IF(AND($D1573=1,$E1573=1),VLOOKUP($C1573,Sheet2!$A:$J,3,0),IF($E1573=2,INDEX(Sheet2!G:G,MATCH($C1573,Sheet2!$A:$A,0)+3),F1572))</f>
        <v>4301</v>
      </c>
      <c r="G1573" s="40">
        <f>IF(AND($D1573=1,$E1573=1),VLOOKUP($C1573,Sheet2!$A:$J,4,0),IF($E1573=2,INDEX(Sheet2!H:H,MATCH($C1573,Sheet2!$A:$A,0)+3),G1572))</f>
        <v>4306</v>
      </c>
      <c r="H1573" s="40">
        <f>IF(AND($D1573=1,$E1573=1),VLOOKUP($C1573,Sheet2!$A:$J,5,0),IF($E1573=2,INDEX(Sheet2!I:I,MATCH($C1573,Sheet2!$A:$A,0)+3),H1572))</f>
        <v>4305</v>
      </c>
      <c r="I1573" s="40">
        <f>IF(AND($D1573=1,$E1573=1),VLOOKUP($C1573,Sheet2!$A:$J,6,0),IF($E1573=2,INDEX(Sheet2!J:J,MATCH($C1573,Sheet2!$A:$A,0)+3),I1572))</f>
        <v>4307</v>
      </c>
      <c r="K1573" s="41">
        <v>0</v>
      </c>
      <c r="L1573" s="41">
        <v>0</v>
      </c>
      <c r="M1573" s="41">
        <v>0</v>
      </c>
      <c r="N1573" s="41">
        <f>VLOOKUP(B1573,Sheet5!$D:$G,3,0)</f>
        <v>0</v>
      </c>
      <c r="O1573" s="41">
        <f>VLOOKUP(B1573,Sheet5!$D:$G,4,0)</f>
        <v>0</v>
      </c>
      <c r="P1573" s="39" t="s">
        <v>60</v>
      </c>
      <c r="Q1573" s="41">
        <f>IFERROR(VLOOKUP(R1573,Sheet2!V:X,3,FALSE),VLOOKUP(B1573,Sheet5!D:H,5,0))</f>
        <v>311004302</v>
      </c>
      <c r="R1573" s="41" t="str">
        <f>IF(E1573=2,INDEX(Sheet2!P:P,MATCH(C1573,Sheet2!A:A,0)+3),INDEX(Sheet2!AB:AB,MATCH(N1573,Sheet2!AA:AA,0)))</f>
        <v>营养补充</v>
      </c>
      <c r="S1573" s="41" t="s">
        <v>2581</v>
      </c>
      <c r="T1573" s="40" t="str">
        <f>INDEX(Sheet6!G:G,MATCH(B1573,Sheet6!A:A,0))</f>
        <v>1431043,9</v>
      </c>
      <c r="U1573" s="39">
        <v>1120001</v>
      </c>
      <c r="V1573" s="40">
        <f>INDEX(Sheet6!H:H,MATCH(B1573,Sheet6!A:A,0))</f>
        <v>217500</v>
      </c>
      <c r="W1573" s="39">
        <v>0</v>
      </c>
      <c r="X1573" s="39" t="s">
        <v>1315</v>
      </c>
      <c r="Y1573" s="39">
        <v>1120001</v>
      </c>
      <c r="Z1573" s="39">
        <v>870000</v>
      </c>
      <c r="AA1573" s="41" t="str">
        <f>IF($E1573=2,INDEX(Sheet2!Q:Q,MATCH($C1573,Sheet2!$A:$A,0)+3),IF(OR(N1573=3,N1573=8,N1573=13,,N1573=38),INDEX(Sheet2!$AC:$AC,MATCH($N1573,Sheet2!$AA:$AA,0))&amp;O1573,INDEX(Sheet2!$AC:$AC,MATCH($N1573,Sheet2!$AA:$AA,0))&amp;(O1573/10)&amp;"%"))</f>
        <v>猪神每拥有&lt;color=#e56000&gt;10%&lt;/color&gt;的生命，攻击提高&lt;color=#e56000&gt;5.5%&lt;/color&gt;。</v>
      </c>
    </row>
  </sheetData>
  <phoneticPr fontId="10" type="noConversion"/>
  <conditionalFormatting sqref="D5">
    <cfRule type="colorScale" priority="9">
      <colorScale>
        <cfvo type="min"/>
        <cfvo type="max"/>
        <color theme="6" tint="0.79970702230903046"/>
        <color theme="6" tint="-0.249977111117893"/>
      </colorScale>
    </cfRule>
  </conditionalFormatting>
  <conditionalFormatting sqref="E5">
    <cfRule type="colorScale" priority="10">
      <colorScale>
        <cfvo type="min"/>
        <cfvo type="max"/>
        <color theme="6" tint="0.79970702230903046"/>
        <color theme="6" tint="-0.249977111117893"/>
      </colorScale>
    </cfRule>
  </conditionalFormatting>
  <conditionalFormatting sqref="P5">
    <cfRule type="colorScale" priority="3">
      <colorScale>
        <cfvo type="min"/>
        <cfvo type="max"/>
        <color theme="6" tint="0.79970702230903046"/>
        <color theme="6" tint="-0.249977111117893"/>
      </colorScale>
    </cfRule>
  </conditionalFormatting>
  <conditionalFormatting sqref="Q5">
    <cfRule type="colorScale" priority="7">
      <colorScale>
        <cfvo type="min"/>
        <cfvo type="max"/>
        <color theme="6" tint="0.79970702230903046"/>
        <color theme="6" tint="-0.249977111117893"/>
      </colorScale>
    </cfRule>
  </conditionalFormatting>
  <conditionalFormatting sqref="R5">
    <cfRule type="colorScale" priority="2">
      <colorScale>
        <cfvo type="min"/>
        <cfvo type="max"/>
        <color theme="6" tint="0.79970702230903046"/>
        <color theme="6" tint="-0.249977111117893"/>
      </colorScale>
    </cfRule>
  </conditionalFormatting>
  <conditionalFormatting sqref="W5">
    <cfRule type="colorScale" priority="5">
      <colorScale>
        <cfvo type="min"/>
        <cfvo type="max"/>
        <color theme="6" tint="0.79970702230903046"/>
        <color theme="6" tint="-0.249977111117893"/>
      </colorScale>
    </cfRule>
  </conditionalFormatting>
  <conditionalFormatting sqref="X5">
    <cfRule type="colorScale" priority="4">
      <colorScale>
        <cfvo type="min"/>
        <cfvo type="max"/>
        <color theme="6" tint="0.79970702230903046"/>
        <color theme="6" tint="-0.249977111117893"/>
      </colorScale>
    </cfRule>
  </conditionalFormatting>
  <conditionalFormatting sqref="A5:C5 S5:V5 F5:O5">
    <cfRule type="colorScale" priority="12">
      <colorScale>
        <cfvo type="min"/>
        <cfvo type="max"/>
        <color theme="6" tint="0.79970702230903046"/>
        <color theme="6" tint="-0.249977111117893"/>
      </colorScale>
    </cfRule>
  </conditionalFormatting>
  <conditionalFormatting sqref="AA5">
    <cfRule type="colorScale" priority="1">
      <colorScale>
        <cfvo type="min"/>
        <cfvo type="max"/>
        <color theme="6" tint="0.79970702230903046"/>
        <color theme="6" tint="-0.249977111117893"/>
      </colorScale>
    </cfRule>
  </conditionalFormatting>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2280"/>
  <sheetViews>
    <sheetView workbookViewId="0">
      <selection activeCell="P2252" sqref="P2252"/>
    </sheetView>
  </sheetViews>
  <sheetFormatPr defaultColWidth="9" defaultRowHeight="16.5"/>
  <cols>
    <col min="21" max="22" width="9" style="19" customWidth="1"/>
    <col min="23" max="23" width="21.25" style="19" customWidth="1"/>
    <col min="24" max="24" width="10.5" style="19" customWidth="1"/>
  </cols>
  <sheetData>
    <row r="1" spans="1:29">
      <c r="A1" s="5">
        <v>2</v>
      </c>
      <c r="B1" s="5" t="s">
        <v>61</v>
      </c>
      <c r="C1" s="5">
        <v>201</v>
      </c>
      <c r="D1" s="5">
        <v>0</v>
      </c>
      <c r="E1" s="5">
        <v>203</v>
      </c>
      <c r="F1" s="5">
        <v>204</v>
      </c>
      <c r="G1" s="5">
        <v>201</v>
      </c>
      <c r="H1" s="5">
        <v>207</v>
      </c>
      <c r="I1" s="5">
        <v>203</v>
      </c>
      <c r="J1" s="5">
        <v>204</v>
      </c>
      <c r="K1">
        <f t="shared" ref="K1:K161" si="0">IF(C1=G1,1,0)</f>
        <v>1</v>
      </c>
      <c r="L1">
        <f t="shared" ref="L1:L161" si="1">IF(D1=H1,1,0)</f>
        <v>0</v>
      </c>
      <c r="M1">
        <f t="shared" ref="M1:M161" si="2">IF(E1=I1,1,0)</f>
        <v>1</v>
      </c>
      <c r="N1">
        <f t="shared" ref="N1:N161" si="3">IF(F1=J1,1,0)</f>
        <v>1</v>
      </c>
      <c r="O1">
        <f t="shared" ref="O1:O161" si="4">INDEX(G1:J1,MATCH(0,K1:N1,0))*10+1</f>
        <v>2071</v>
      </c>
      <c r="P1" s="5" t="str">
        <f>VLOOKUP($O1,$U:$W,2,0)</f>
        <v>战斗的自负（觉醒）</v>
      </c>
      <c r="Q1" s="5" t="str">
        <f t="shared" ref="Q1:Q64" si="5">VLOOKUP($O1,$U:$W,3,0)</f>
        <v>杰诺斯·武装战斗中暴击概率提高&lt;color=#e56000&gt;10%&lt;/color&gt;。杰诺斯·武装的暴击有&lt;color=#e56000&gt;80%&lt;/color&gt;概率使敌人&lt;color=#f2b600&gt;烧伤&lt;/color&gt;（每层减少目标100防御,可叠3层），持续&lt;color=#e56000&gt;3&lt;/color&gt;回合。</v>
      </c>
      <c r="U1" s="19">
        <v>2011</v>
      </c>
      <c r="V1" s="19" t="s">
        <v>62</v>
      </c>
      <c r="W1" s="19" t="s">
        <v>63</v>
      </c>
      <c r="X1" s="19">
        <v>311000201</v>
      </c>
      <c r="Y1" s="20"/>
      <c r="Z1" t="s">
        <v>64</v>
      </c>
      <c r="AA1">
        <v>3</v>
      </c>
      <c r="AB1" t="s">
        <v>65</v>
      </c>
      <c r="AC1" t="s">
        <v>66</v>
      </c>
    </row>
    <row r="2" spans="1:29">
      <c r="A2" s="5">
        <v>2</v>
      </c>
      <c r="B2" s="5" t="s">
        <v>61</v>
      </c>
      <c r="C2" s="5">
        <v>201</v>
      </c>
      <c r="D2" s="5">
        <v>207</v>
      </c>
      <c r="E2" s="5">
        <v>203</v>
      </c>
      <c r="F2" s="5">
        <v>204</v>
      </c>
      <c r="G2" s="5">
        <v>201</v>
      </c>
      <c r="H2" s="5">
        <v>207</v>
      </c>
      <c r="I2" s="5">
        <v>210</v>
      </c>
      <c r="J2" s="5">
        <v>204</v>
      </c>
      <c r="K2">
        <f t="shared" ref="K2" si="6">IF(C2=G2,1,0)</f>
        <v>1</v>
      </c>
      <c r="L2">
        <f t="shared" ref="L2" si="7">IF(D2=H2,1,0)</f>
        <v>1</v>
      </c>
      <c r="M2">
        <f t="shared" ref="M2" si="8">IF(E2=I2,1,0)</f>
        <v>0</v>
      </c>
      <c r="N2">
        <f t="shared" ref="N2" si="9">IF(F2=J2,1,0)</f>
        <v>1</v>
      </c>
      <c r="O2">
        <f t="shared" ref="O2" si="10">INDEX(G2:J2,MATCH(0,K2:N2,0))*10+1</f>
        <v>2101</v>
      </c>
      <c r="P2" s="5" t="str">
        <f>VLOOKUP($O2,$U:$W,2,0)</f>
        <v>焚烧炮</v>
      </c>
      <c r="Q2" s="5" t="str">
        <f t="shared" si="5"/>
        <v>使用焚烧炮对全体敌人造成攻击力&lt;color=#e56000&gt;155%&lt;/color&gt;的伤害</v>
      </c>
      <c r="U2" s="19">
        <v>2012</v>
      </c>
      <c r="V2" s="19" t="s">
        <v>62</v>
      </c>
      <c r="W2" s="19" t="s">
        <v>68</v>
      </c>
      <c r="X2" s="19">
        <v>311000201</v>
      </c>
      <c r="Y2" s="20"/>
      <c r="Z2" t="s">
        <v>69</v>
      </c>
      <c r="AA2">
        <v>4</v>
      </c>
      <c r="AB2" t="s">
        <v>65</v>
      </c>
      <c r="AC2" t="s">
        <v>66</v>
      </c>
    </row>
    <row r="3" spans="1:29">
      <c r="A3" s="5">
        <v>2</v>
      </c>
      <c r="B3" s="5" t="s">
        <v>61</v>
      </c>
      <c r="C3" s="5">
        <v>201</v>
      </c>
      <c r="D3" s="5">
        <v>207</v>
      </c>
      <c r="E3" s="5">
        <v>210</v>
      </c>
      <c r="F3" s="5">
        <v>204</v>
      </c>
      <c r="G3" s="5">
        <v>201</v>
      </c>
      <c r="H3" s="5">
        <v>211</v>
      </c>
      <c r="I3" s="5">
        <v>210</v>
      </c>
      <c r="J3" s="5">
        <v>204</v>
      </c>
      <c r="K3">
        <f t="shared" ref="K3:K4" si="11">IF(C3=G3,1,0)</f>
        <v>1</v>
      </c>
      <c r="L3">
        <f t="shared" ref="L3:L4" si="12">IF(D3=H3,1,0)</f>
        <v>0</v>
      </c>
      <c r="M3">
        <f t="shared" ref="M3:M4" si="13">IF(E3=I3,1,0)</f>
        <v>1</v>
      </c>
      <c r="N3">
        <f t="shared" ref="N3:N4" si="14">IF(F3=J3,1,0)</f>
        <v>1</v>
      </c>
      <c r="O3">
        <f t="shared" ref="O3:O4" si="15">INDEX(G3:J3,MATCH(0,K3:N3,0))*10+1</f>
        <v>2111</v>
      </c>
      <c r="P3" s="5" t="str">
        <f>VLOOKUP($O3,$U:$W,2,0)</f>
        <v>战斗的自负（觉醒）</v>
      </c>
      <c r="Q3" s="5" t="str">
        <f t="shared" si="5"/>
        <v>杰诺斯·武装战斗中暴击概率提高&lt;color=#e56000&gt;15%&lt;/color&gt;。杰诺斯·武装的暴击有&lt;color=#e56000&gt;80%&lt;/color&gt;概率使敌人&lt;color=#f2b600&gt;烧伤&lt;/color&gt;（每层减少目标100防御,可叠3层），持续&lt;color=#e56000&gt;3&lt;/color&gt;回合。</v>
      </c>
      <c r="U3" s="19">
        <v>2013</v>
      </c>
      <c r="V3" s="19" t="s">
        <v>62</v>
      </c>
      <c r="W3" s="19" t="s">
        <v>71</v>
      </c>
      <c r="X3" s="19">
        <v>311000201</v>
      </c>
      <c r="Y3" s="20"/>
      <c r="Z3" t="s">
        <v>72</v>
      </c>
      <c r="AA3">
        <v>5</v>
      </c>
    </row>
    <row r="4" spans="1:29">
      <c r="A4" s="5">
        <v>2</v>
      </c>
      <c r="B4" s="5" t="s">
        <v>61</v>
      </c>
      <c r="C4" s="5">
        <v>201</v>
      </c>
      <c r="D4" s="5">
        <v>211</v>
      </c>
      <c r="E4" s="5">
        <v>210</v>
      </c>
      <c r="F4" s="5">
        <v>204</v>
      </c>
      <c r="G4" s="5">
        <v>201</v>
      </c>
      <c r="H4" s="5">
        <v>211</v>
      </c>
      <c r="I4" s="5">
        <v>210</v>
      </c>
      <c r="J4" s="5">
        <v>212</v>
      </c>
      <c r="K4">
        <f t="shared" si="11"/>
        <v>1</v>
      </c>
      <c r="L4">
        <f t="shared" si="12"/>
        <v>1</v>
      </c>
      <c r="M4">
        <f t="shared" si="13"/>
        <v>1</v>
      </c>
      <c r="N4">
        <f t="shared" si="14"/>
        <v>0</v>
      </c>
      <c r="O4">
        <f t="shared" si="15"/>
        <v>2121</v>
      </c>
      <c r="P4" s="5" t="str">
        <f>VLOOKUP($O4,$U:$W,2,0)</f>
        <v>终极焚烧炮</v>
      </c>
      <c r="Q4" s="5" t="str">
        <f t="shared" si="5"/>
        <v>将动力核心装入手臂作为焚烧炮的能源，对全体敌人造成攻击力&lt;color=#e56000&gt;165%&lt;/color&gt;的伤害；消耗敌人身上所有&lt;color=#f2b600&gt;烧伤&lt;/color&gt;层数，每层使伤害提高&lt;color=#e56000&gt;40%&lt;/color&gt;；攻击结束后杰诺斯·武装进入&lt;color=#f2b600&gt;虚弱&lt;/color&gt;状态</v>
      </c>
      <c r="U4" s="19">
        <v>2014</v>
      </c>
      <c r="V4" s="19" t="s">
        <v>62</v>
      </c>
      <c r="W4" s="19" t="s">
        <v>74</v>
      </c>
      <c r="X4" s="19">
        <v>311000201</v>
      </c>
      <c r="Y4" s="20"/>
      <c r="Z4" t="s">
        <v>75</v>
      </c>
      <c r="AA4">
        <v>6</v>
      </c>
    </row>
    <row r="5" spans="1:29">
      <c r="A5" s="5">
        <v>3</v>
      </c>
      <c r="B5" s="5" t="s">
        <v>67</v>
      </c>
      <c r="C5" s="5">
        <v>301</v>
      </c>
      <c r="D5" s="5">
        <v>0</v>
      </c>
      <c r="E5" s="5">
        <v>303</v>
      </c>
      <c r="F5" s="5">
        <v>304</v>
      </c>
      <c r="G5" s="5">
        <v>301</v>
      </c>
      <c r="H5" s="5">
        <v>302</v>
      </c>
      <c r="I5" s="5">
        <v>303</v>
      </c>
      <c r="J5" s="5">
        <v>304</v>
      </c>
      <c r="K5">
        <f t="shared" si="0"/>
        <v>1</v>
      </c>
      <c r="L5">
        <f t="shared" si="1"/>
        <v>0</v>
      </c>
      <c r="M5">
        <f t="shared" si="2"/>
        <v>1</v>
      </c>
      <c r="N5">
        <f t="shared" si="3"/>
        <v>1</v>
      </c>
      <c r="O5">
        <f t="shared" si="4"/>
        <v>3021</v>
      </c>
      <c r="P5" s="5" t="str">
        <f t="shared" ref="P5:P36" si="16">VLOOKUP(O5,U:W,2,0)</f>
        <v>超能力场</v>
      </c>
      <c r="Q5" s="5" t="str">
        <f t="shared" si="5"/>
        <v>龙卷行动时若存在&lt;color=#f2b600&gt;AT BONUS&lt;/color&gt;，则行动条中前&lt;color=#e56000&gt;4&lt;/color&gt;个行动位的&lt;color=#f2b600&gt;AT BONUS&lt;/color&gt;效果都会在本回合生效（其他AT BONUS不会消失，同类效果不可叠加）</v>
      </c>
      <c r="U5" s="19">
        <v>2015</v>
      </c>
      <c r="V5" s="19" t="s">
        <v>62</v>
      </c>
      <c r="W5" s="19" t="s">
        <v>77</v>
      </c>
      <c r="X5" s="19">
        <v>311000201</v>
      </c>
      <c r="Y5" s="20"/>
      <c r="Z5" t="s">
        <v>78</v>
      </c>
      <c r="AA5">
        <v>8</v>
      </c>
      <c r="AB5" t="s">
        <v>79</v>
      </c>
      <c r="AC5" t="s">
        <v>80</v>
      </c>
    </row>
    <row r="6" spans="1:29">
      <c r="A6" s="5">
        <v>3</v>
      </c>
      <c r="B6" s="5" t="s">
        <v>67</v>
      </c>
      <c r="C6" s="5">
        <v>301</v>
      </c>
      <c r="D6" s="5">
        <v>302</v>
      </c>
      <c r="E6" s="5">
        <v>303</v>
      </c>
      <c r="F6" s="5">
        <v>304</v>
      </c>
      <c r="G6" s="5">
        <v>301</v>
      </c>
      <c r="H6" s="5">
        <v>302</v>
      </c>
      <c r="I6" s="33">
        <v>308</v>
      </c>
      <c r="J6" s="5">
        <v>304</v>
      </c>
      <c r="K6">
        <f t="shared" ref="K6" si="17">IF(C6=G6,1,0)</f>
        <v>1</v>
      </c>
      <c r="L6">
        <f t="shared" ref="L6" si="18">IF(D6=H6,1,0)</f>
        <v>1</v>
      </c>
      <c r="M6">
        <f t="shared" ref="M6" si="19">IF(E6=I6,1,0)</f>
        <v>0</v>
      </c>
      <c r="N6">
        <f t="shared" ref="N6" si="20">IF(F6=J6,1,0)</f>
        <v>1</v>
      </c>
      <c r="O6">
        <f t="shared" ref="O6" si="21">INDEX(G6:J6,MATCH(0,K6:N6,0))*10+1</f>
        <v>3081</v>
      </c>
      <c r="P6" s="5" t="str">
        <f t="shared" si="16"/>
        <v>超能力投掷</v>
      </c>
      <c r="Q6" s="5" t="str">
        <f t="shared" si="5"/>
        <v>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BONUS&lt;/color&gt;，提高该技能&lt;color=#e56000&gt;10%&lt;/color&gt;的伤害，最多吸收&lt;color=#e56000&gt;3&lt;/color&gt;个AT BONUS</v>
      </c>
      <c r="U6" s="19">
        <v>2021</v>
      </c>
      <c r="V6" s="19" t="s">
        <v>82</v>
      </c>
      <c r="W6" s="19" t="s">
        <v>1387</v>
      </c>
      <c r="X6" s="19">
        <v>311000202</v>
      </c>
      <c r="Y6" s="20"/>
      <c r="Z6" t="s">
        <v>84</v>
      </c>
      <c r="AA6">
        <v>9</v>
      </c>
      <c r="AB6" t="s">
        <v>79</v>
      </c>
      <c r="AC6" t="s">
        <v>80</v>
      </c>
    </row>
    <row r="7" spans="1:29">
      <c r="A7" s="5">
        <v>3</v>
      </c>
      <c r="B7" s="5" t="s">
        <v>67</v>
      </c>
      <c r="C7" s="5">
        <v>301</v>
      </c>
      <c r="D7" s="5">
        <v>302</v>
      </c>
      <c r="E7" s="33">
        <v>308</v>
      </c>
      <c r="F7" s="5">
        <v>304</v>
      </c>
      <c r="G7" s="5">
        <v>301</v>
      </c>
      <c r="H7" s="5">
        <v>302</v>
      </c>
      <c r="I7" s="33">
        <v>309</v>
      </c>
      <c r="J7" s="5">
        <v>304</v>
      </c>
      <c r="K7">
        <f t="shared" ref="K7" si="22">IF(C7=G7,1,0)</f>
        <v>1</v>
      </c>
      <c r="L7">
        <f t="shared" ref="L7" si="23">IF(D7=H7,1,0)</f>
        <v>1</v>
      </c>
      <c r="M7">
        <f t="shared" ref="M7" si="24">IF(E7=I7,1,0)</f>
        <v>0</v>
      </c>
      <c r="N7">
        <f t="shared" ref="N7" si="25">IF(F7=J7,1,0)</f>
        <v>1</v>
      </c>
      <c r="O7">
        <f t="shared" ref="O7" si="26">INDEX(G7:J7,MATCH(0,K7:N7,0))*10+1</f>
        <v>3091</v>
      </c>
      <c r="P7" s="5" t="str">
        <f t="shared" si="16"/>
        <v>超能力投掷</v>
      </c>
      <c r="Q7" s="5" t="str">
        <f t="shared" si="5"/>
        <v>用超能力包裹大量碎石，将碎石集中，对全体敌人造成攻击力&lt;color=#e56000&gt;150%&lt;/color&gt;的伤害，使用该技能同时会根据行动条上所有&lt;color=#f2b600&gt;AT BONUS&lt;/color&gt;数量提高伤害（不会触发效果），每吸收一个&lt;color=#f2b600&gt;AT BONUS&lt;/color&gt;，提高该技能&lt;color=#e56000&gt;12%&lt;/color&gt;的伤害，最多吸收&lt;color=#e56000&gt;3&lt;/color&gt;个AT BONUS</v>
      </c>
      <c r="U7" s="19">
        <v>2022</v>
      </c>
      <c r="V7" s="19" t="s">
        <v>82</v>
      </c>
      <c r="W7" s="19" t="s">
        <v>1387</v>
      </c>
      <c r="X7" s="19">
        <v>311000202</v>
      </c>
      <c r="Y7" s="20"/>
      <c r="Z7" t="s">
        <v>86</v>
      </c>
      <c r="AA7">
        <v>10</v>
      </c>
    </row>
    <row r="8" spans="1:29">
      <c r="A8" s="5">
        <v>3</v>
      </c>
      <c r="B8" s="5" t="s">
        <v>67</v>
      </c>
      <c r="C8" s="5">
        <v>301</v>
      </c>
      <c r="D8" s="5">
        <v>302</v>
      </c>
      <c r="E8" s="33">
        <v>309</v>
      </c>
      <c r="F8" s="5">
        <v>304</v>
      </c>
      <c r="G8" s="5">
        <v>301</v>
      </c>
      <c r="H8" s="5">
        <v>302</v>
      </c>
      <c r="I8" s="33">
        <v>309</v>
      </c>
      <c r="J8" s="33">
        <v>310</v>
      </c>
      <c r="K8">
        <f t="shared" ref="K8" si="27">IF(C8=G8,1,0)</f>
        <v>1</v>
      </c>
      <c r="L8">
        <f t="shared" ref="L8" si="28">IF(D8=H8,1,0)</f>
        <v>1</v>
      </c>
      <c r="M8">
        <f t="shared" ref="M8" si="29">IF(E8=I8,1,0)</f>
        <v>1</v>
      </c>
      <c r="N8">
        <f t="shared" ref="N8" si="30">IF(F8=J8,1,0)</f>
        <v>0</v>
      </c>
      <c r="O8">
        <f t="shared" ref="O8" si="31">INDEX(G8:J8,MATCH(0,K8:N8,0))*10+1</f>
        <v>3101</v>
      </c>
      <c r="P8" s="5" t="str">
        <f t="shared" si="16"/>
        <v>巨石降落</v>
      </c>
      <c r="Q8" s="5" t="str">
        <f t="shared" si="5"/>
        <v>使用超能力控制巨石下落，对全体敌人造成攻击力&lt;color=#e56000&gt;190%&lt;/color&gt;的伤害，并在前&lt;color=#e56000&gt;5&lt;/color&gt;个行动回合随机放置&lt;color=#f2b600&gt;AT BONUS&lt;/color&gt;</v>
      </c>
      <c r="U8" s="19">
        <v>2023</v>
      </c>
      <c r="V8" s="19" t="s">
        <v>82</v>
      </c>
      <c r="W8" s="19" t="s">
        <v>83</v>
      </c>
      <c r="X8" s="19">
        <v>311000202</v>
      </c>
      <c r="Y8" s="20"/>
      <c r="Z8" t="s">
        <v>88</v>
      </c>
      <c r="AA8">
        <v>11</v>
      </c>
    </row>
    <row r="9" spans="1:29">
      <c r="A9" s="5">
        <v>4</v>
      </c>
      <c r="B9" s="5" t="s">
        <v>70</v>
      </c>
      <c r="C9" s="5">
        <v>401</v>
      </c>
      <c r="D9" s="5">
        <v>402</v>
      </c>
      <c r="E9" s="5">
        <v>405</v>
      </c>
      <c r="F9" s="5">
        <v>404</v>
      </c>
      <c r="G9" s="5">
        <v>401</v>
      </c>
      <c r="H9" s="5">
        <v>402</v>
      </c>
      <c r="I9" s="5">
        <v>403</v>
      </c>
      <c r="J9" s="5">
        <v>404</v>
      </c>
      <c r="K9">
        <f t="shared" si="0"/>
        <v>1</v>
      </c>
      <c r="L9">
        <f t="shared" si="1"/>
        <v>1</v>
      </c>
      <c r="M9">
        <f t="shared" si="2"/>
        <v>0</v>
      </c>
      <c r="N9">
        <f t="shared" si="3"/>
        <v>1</v>
      </c>
      <c r="O9">
        <f t="shared" si="4"/>
        <v>4031</v>
      </c>
      <c r="P9" s="5" t="str">
        <f t="shared" si="16"/>
        <v>流水岩碎拳(觉醒)</v>
      </c>
      <c r="Q9" s="5" t="str">
        <f t="shared" si="5"/>
        <v>对1名敌人造成&lt;color=#e56000&gt;4&lt;/color&gt;段伤害，每段伤害为攻击力的&lt;color=#e56000&gt;55%&lt;/color&gt;，每层&lt;color=#f2b600&gt;看破&lt;/color&gt;增加&lt;color=#e56000&gt;33%&lt;/color&gt;的伤害，被标记了1/2/3层看破的敌人在血量低于&lt;color=#e56000&gt;5%/10%/20%&lt;/color&gt;时会被&lt;color=#f2b600&gt;击飞&lt;/color&gt;</v>
      </c>
      <c r="U9" s="19">
        <v>2024</v>
      </c>
      <c r="V9" s="19" t="s">
        <v>82</v>
      </c>
      <c r="W9" s="19" t="s">
        <v>83</v>
      </c>
      <c r="X9" s="19">
        <v>311000202</v>
      </c>
      <c r="Y9" s="20"/>
      <c r="Z9" t="s">
        <v>90</v>
      </c>
      <c r="AA9">
        <v>13</v>
      </c>
      <c r="AB9" t="s">
        <v>91</v>
      </c>
      <c r="AC9" t="s">
        <v>92</v>
      </c>
    </row>
    <row r="10" spans="1:29">
      <c r="A10" s="5">
        <v>4</v>
      </c>
      <c r="B10" s="5" t="s">
        <v>70</v>
      </c>
      <c r="C10" s="5">
        <v>401</v>
      </c>
      <c r="D10" s="5">
        <v>402</v>
      </c>
      <c r="E10" s="5">
        <v>403</v>
      </c>
      <c r="F10" s="5">
        <v>404</v>
      </c>
      <c r="G10" s="5">
        <v>401</v>
      </c>
      <c r="H10" s="5">
        <v>402</v>
      </c>
      <c r="I10" s="33">
        <v>407</v>
      </c>
      <c r="J10" s="5">
        <v>404</v>
      </c>
      <c r="K10">
        <f t="shared" ref="K10" si="32">IF(C10=G10,1,0)</f>
        <v>1</v>
      </c>
      <c r="L10">
        <f t="shared" ref="L10" si="33">IF(D10=H10,1,0)</f>
        <v>1</v>
      </c>
      <c r="M10">
        <f t="shared" ref="M10" si="34">IF(E10=I10,1,0)</f>
        <v>0</v>
      </c>
      <c r="N10">
        <f t="shared" ref="N10" si="35">IF(F10=J10,1,0)</f>
        <v>1</v>
      </c>
      <c r="O10">
        <f t="shared" ref="O10" si="36">INDEX(G10:J10,MATCH(0,K10:N10,0))*10+1</f>
        <v>4071</v>
      </c>
      <c r="P10" s="5" t="str">
        <f t="shared" si="16"/>
        <v>流水岩碎拳(觉醒)</v>
      </c>
      <c r="Q10" s="5" t="str">
        <f t="shared" si="5"/>
        <v>对1名敌人造成&lt;color=#e56000&gt;4&lt;/color&gt;段伤害，每段伤害为攻击力的&lt;color=#e56000&gt;60%&lt;/color&gt;，每层&lt;color=#f2b600&gt;看破&lt;/color&gt;增加&lt;color=#e56000&gt;33%&lt;/color&gt;的伤害，被标记了1/2/3层看破的敌人在血量低于&lt;color=#e56000&gt;5%/10%/20%&lt;/color&gt;时会被&lt;color=#f2b600&gt;击飞&lt;/color&gt;</v>
      </c>
      <c r="U10" s="19">
        <v>2025</v>
      </c>
      <c r="V10" s="19" t="s">
        <v>82</v>
      </c>
      <c r="W10" s="19" t="s">
        <v>94</v>
      </c>
      <c r="X10" s="19">
        <v>311000202</v>
      </c>
      <c r="Y10" s="20"/>
      <c r="Z10" t="s">
        <v>95</v>
      </c>
      <c r="AA10">
        <v>14</v>
      </c>
      <c r="AB10" t="s">
        <v>91</v>
      </c>
      <c r="AC10" t="s">
        <v>92</v>
      </c>
    </row>
    <row r="11" spans="1:29">
      <c r="A11" s="5">
        <v>4</v>
      </c>
      <c r="B11" s="5" t="s">
        <v>70</v>
      </c>
      <c r="C11" s="5">
        <v>401</v>
      </c>
      <c r="D11" s="5">
        <v>402</v>
      </c>
      <c r="E11" s="33">
        <v>407</v>
      </c>
      <c r="F11" s="5">
        <v>404</v>
      </c>
      <c r="G11" s="5">
        <v>401</v>
      </c>
      <c r="H11" s="33">
        <v>408</v>
      </c>
      <c r="I11" s="33">
        <v>407</v>
      </c>
      <c r="J11" s="5">
        <v>404</v>
      </c>
      <c r="K11">
        <f t="shared" ref="K11" si="37">IF(C11=G11,1,0)</f>
        <v>1</v>
      </c>
      <c r="L11">
        <f t="shared" ref="L11" si="38">IF(D11=H11,1,0)</f>
        <v>0</v>
      </c>
      <c r="M11">
        <f t="shared" ref="M11" si="39">IF(E11=I11,1,0)</f>
        <v>1</v>
      </c>
      <c r="N11">
        <f t="shared" ref="N11" si="40">IF(F11=J11,1,0)</f>
        <v>1</v>
      </c>
      <c r="O11">
        <f t="shared" ref="O11" si="41">INDEX(G11:J11,MATCH(0,K11:N11,0))*10+1</f>
        <v>4081</v>
      </c>
      <c r="P11" s="5" t="str">
        <f t="shared" si="16"/>
        <v>流水阵</v>
      </c>
      <c r="Q11" s="5" t="str">
        <f t="shared" si="5"/>
        <v>当1名友方单位受到单体伤害技能攻击时有&lt;color=#e56000&gt;80%&lt;/color&gt;的概率使此技能攻击伤害降低&lt;color=#e56000&gt;20%&lt;/color&gt;，成功抵挡后银色獠牙将用&lt;color=#e56000&gt;牙插指&lt;/color&gt;&lt;color=#f2b600&gt;反击&lt;/color&gt;目标(每回合最多触发1次)。</v>
      </c>
      <c r="U11" s="19">
        <v>2031</v>
      </c>
      <c r="V11" s="19" t="s">
        <v>97</v>
      </c>
      <c r="W11" s="19" t="s">
        <v>98</v>
      </c>
      <c r="X11" s="19">
        <v>311000203</v>
      </c>
      <c r="Y11" s="20"/>
      <c r="Z11" t="s">
        <v>99</v>
      </c>
      <c r="AA11">
        <v>15</v>
      </c>
    </row>
    <row r="12" spans="1:29">
      <c r="A12" s="5">
        <v>4</v>
      </c>
      <c r="B12" s="5" t="s">
        <v>70</v>
      </c>
      <c r="C12" s="5">
        <v>401</v>
      </c>
      <c r="D12" s="33">
        <v>408</v>
      </c>
      <c r="E12" s="33">
        <v>407</v>
      </c>
      <c r="F12" s="5">
        <v>404</v>
      </c>
      <c r="G12" s="5">
        <v>401</v>
      </c>
      <c r="H12" s="33">
        <v>408</v>
      </c>
      <c r="I12" s="33">
        <v>409</v>
      </c>
      <c r="J12" s="5">
        <v>404</v>
      </c>
      <c r="K12">
        <f t="shared" ref="K12" si="42">IF(C12=G12,1,0)</f>
        <v>1</v>
      </c>
      <c r="L12">
        <f t="shared" ref="L12" si="43">IF(D12=H12,1,0)</f>
        <v>1</v>
      </c>
      <c r="M12">
        <f t="shared" ref="M12" si="44">IF(E12=I12,1,0)</f>
        <v>0</v>
      </c>
      <c r="N12">
        <f t="shared" ref="N12" si="45">IF(F12=J12,1,0)</f>
        <v>1</v>
      </c>
      <c r="O12">
        <f t="shared" ref="O12" si="46">INDEX(G12:J12,MATCH(0,K12:N12,0))*10+1</f>
        <v>4091</v>
      </c>
      <c r="P12" s="5" t="str">
        <f t="shared" si="16"/>
        <v>流水岩碎拳(觉醒)</v>
      </c>
      <c r="Q12" s="5" t="str">
        <f t="shared" si="5"/>
        <v>对1名敌人造成&lt;color=#e56000&gt;4&lt;/color&gt;段伤害，每段伤害为攻击力的&lt;color=#e56000&gt;60%&lt;/color&gt;，每层&lt;color=#f2b600&gt;看破&lt;/color&gt;增加&lt;color=#e56000&gt;35%&lt;/color&gt;的伤害，被标记了1/2/3层看破的敌人在血量低于&lt;color=#e56000&gt;5%/10%/20%&lt;/color&gt;时会被&lt;color=#f2b600&gt;击飞&lt;/color&gt;</v>
      </c>
      <c r="U12" s="19">
        <v>2032</v>
      </c>
      <c r="V12" s="19" t="s">
        <v>97</v>
      </c>
      <c r="W12" s="19" t="s">
        <v>101</v>
      </c>
      <c r="X12" s="19">
        <v>311000203</v>
      </c>
      <c r="Y12" s="20"/>
      <c r="Z12" t="s">
        <v>102</v>
      </c>
      <c r="AA12">
        <v>16</v>
      </c>
    </row>
    <row r="13" spans="1:29">
      <c r="A13" s="5">
        <v>5</v>
      </c>
      <c r="B13" s="5" t="s">
        <v>73</v>
      </c>
      <c r="C13" s="5">
        <v>501</v>
      </c>
      <c r="D13" s="5">
        <v>502</v>
      </c>
      <c r="E13" s="5">
        <v>503</v>
      </c>
      <c r="F13" s="5">
        <v>504</v>
      </c>
      <c r="G13" s="5">
        <v>501</v>
      </c>
      <c r="H13" s="5">
        <v>506</v>
      </c>
      <c r="I13" s="5">
        <v>503</v>
      </c>
      <c r="J13" s="5">
        <v>504</v>
      </c>
      <c r="K13">
        <f t="shared" si="0"/>
        <v>1</v>
      </c>
      <c r="L13">
        <f t="shared" si="1"/>
        <v>0</v>
      </c>
      <c r="M13">
        <f t="shared" si="2"/>
        <v>1</v>
      </c>
      <c r="N13">
        <f t="shared" si="3"/>
        <v>1</v>
      </c>
      <c r="O13">
        <f t="shared" si="4"/>
        <v>5061</v>
      </c>
      <c r="P13" s="5" t="str">
        <f t="shared" si="16"/>
        <v>KING流气功术(觉醒)</v>
      </c>
      <c r="Q13" s="5" t="str">
        <f t="shared" si="5"/>
        <v>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25%&lt;/color&gt;的伤害，但不超过king攻击力的&lt;color=#e56000&gt;350%&lt;/color&gt;。</v>
      </c>
      <c r="U13" s="19">
        <v>2033</v>
      </c>
      <c r="V13" s="19" t="s">
        <v>97</v>
      </c>
      <c r="W13" s="19" t="s">
        <v>104</v>
      </c>
      <c r="X13" s="19">
        <v>311000203</v>
      </c>
      <c r="Y13" s="20"/>
      <c r="Z13" t="s">
        <v>105</v>
      </c>
      <c r="AA13">
        <v>18</v>
      </c>
      <c r="AB13" t="s">
        <v>106</v>
      </c>
      <c r="AC13" t="s">
        <v>107</v>
      </c>
    </row>
    <row r="14" spans="1:29">
      <c r="A14" s="5">
        <v>5</v>
      </c>
      <c r="B14" s="5" t="s">
        <v>73</v>
      </c>
      <c r="C14" s="5">
        <v>501</v>
      </c>
      <c r="D14" s="5">
        <v>506</v>
      </c>
      <c r="E14" s="5">
        <v>503</v>
      </c>
      <c r="F14" s="5">
        <v>504</v>
      </c>
      <c r="G14" s="5">
        <v>501</v>
      </c>
      <c r="H14" s="33">
        <v>507</v>
      </c>
      <c r="I14" s="5">
        <v>503</v>
      </c>
      <c r="J14" s="5">
        <v>504</v>
      </c>
      <c r="K14">
        <f t="shared" ref="K14:K15" si="47">IF(C14=G14,1,0)</f>
        <v>1</v>
      </c>
      <c r="L14">
        <f t="shared" ref="L14:L15" si="48">IF(D14=H14,1,0)</f>
        <v>0</v>
      </c>
      <c r="M14">
        <f t="shared" ref="M14:M15" si="49">IF(E14=I14,1,0)</f>
        <v>1</v>
      </c>
      <c r="N14">
        <f t="shared" ref="N14:N15" si="50">IF(F14=J14,1,0)</f>
        <v>1</v>
      </c>
      <c r="O14">
        <f t="shared" ref="O14:O15" si="51">INDEX(G14:J14,MATCH(0,K14:N14,0))*10+1</f>
        <v>5071</v>
      </c>
      <c r="P14" s="5" t="str">
        <f t="shared" si="16"/>
        <v>KING流气功术(觉醒)</v>
      </c>
      <c r="Q14" s="5" t="str">
        <f t="shared" si="5"/>
        <v>若敌人在回合内没有使用消耗能量的技能，在回合结束后，有&lt;color=#e56000&gt;100%&lt;/color&gt;的概率为其增加&lt;color=#e56000&gt;10&lt;/color&gt;点&lt;color=#f2b600&gt;恐惧值&lt;/color&gt;，敌人每消耗&lt;color=#e56000&gt;1&lt;/color&gt;点能量减少&lt;color=#e56000&gt;10&lt;/color&gt;点恐惧值，当恐惧值到达&lt;color=#e56000&gt;50&lt;/color&gt;时敌人进入&lt;color=#f2b600&gt;恐惧状态&lt;/color&gt;。恐惧状态中的敌人会受到自身最大生命&lt;color=#e56000&gt;28%&lt;/color&gt;的伤害，但不超过king攻击力的&lt;color=#e56000&gt;350%&lt;/color&gt;。</v>
      </c>
      <c r="U14" s="19">
        <v>2034</v>
      </c>
      <c r="V14" s="19" t="s">
        <v>97</v>
      </c>
      <c r="W14" s="19" t="s">
        <v>1388</v>
      </c>
      <c r="X14" s="19">
        <v>311000203</v>
      </c>
      <c r="Y14" s="20"/>
      <c r="Z14" t="s">
        <v>110</v>
      </c>
      <c r="AA14">
        <v>19</v>
      </c>
      <c r="AB14" t="s">
        <v>106</v>
      </c>
      <c r="AC14" t="s">
        <v>107</v>
      </c>
    </row>
    <row r="15" spans="1:29">
      <c r="A15" s="5">
        <v>5</v>
      </c>
      <c r="B15" s="5" t="s">
        <v>73</v>
      </c>
      <c r="C15" s="5">
        <v>501</v>
      </c>
      <c r="D15" s="33">
        <v>507</v>
      </c>
      <c r="E15" s="5">
        <v>503</v>
      </c>
      <c r="F15" s="5">
        <v>504</v>
      </c>
      <c r="G15" s="5">
        <v>501</v>
      </c>
      <c r="H15" s="33">
        <v>507</v>
      </c>
      <c r="I15" s="33">
        <v>508</v>
      </c>
      <c r="J15" s="5">
        <v>504</v>
      </c>
      <c r="K15">
        <f t="shared" si="47"/>
        <v>1</v>
      </c>
      <c r="L15">
        <f t="shared" si="48"/>
        <v>1</v>
      </c>
      <c r="M15">
        <f t="shared" si="49"/>
        <v>0</v>
      </c>
      <c r="N15">
        <f t="shared" si="50"/>
        <v>1</v>
      </c>
      <c r="O15">
        <f t="shared" si="51"/>
        <v>5081</v>
      </c>
      <c r="P15" s="5" t="str">
        <f t="shared" si="16"/>
        <v>KING震慑</v>
      </c>
      <c r="Q15" s="5" t="str">
        <f t="shared" si="5"/>
        <v>对全体敌人进行眼神恐吓，使全体敌人提高&lt;color=#e56000&gt;27&lt;/color&gt;点&lt;color=#f2b600&gt;恐惧值&lt;/color&gt;。对全体敌人添加&lt;color=#e56000&gt;30%&lt;/color&gt;的减疗效果，持续&lt;color=#e56000&gt;1&lt;/color&gt;回合。</v>
      </c>
      <c r="U15" s="19">
        <v>2035</v>
      </c>
      <c r="V15" s="19" t="s">
        <v>97</v>
      </c>
      <c r="W15" s="19" t="s">
        <v>2288</v>
      </c>
      <c r="X15" s="19">
        <v>311000203</v>
      </c>
      <c r="Y15" s="20"/>
      <c r="Z15" t="s">
        <v>112</v>
      </c>
      <c r="AA15">
        <v>20</v>
      </c>
    </row>
    <row r="16" spans="1:29">
      <c r="A16" s="5">
        <v>5</v>
      </c>
      <c r="B16" s="5" t="s">
        <v>73</v>
      </c>
      <c r="C16" s="5">
        <v>501</v>
      </c>
      <c r="D16" s="33">
        <v>507</v>
      </c>
      <c r="E16" s="33">
        <v>508</v>
      </c>
      <c r="F16" s="5">
        <v>504</v>
      </c>
      <c r="G16" s="5">
        <v>501</v>
      </c>
      <c r="H16" s="33">
        <v>507</v>
      </c>
      <c r="I16" s="33">
        <v>509</v>
      </c>
      <c r="J16" s="5">
        <v>504</v>
      </c>
      <c r="K16">
        <f t="shared" ref="K16" si="52">IF(C16=G16,1,0)</f>
        <v>1</v>
      </c>
      <c r="L16">
        <f t="shared" ref="L16" si="53">IF(D16=H16,1,0)</f>
        <v>1</v>
      </c>
      <c r="M16">
        <f t="shared" ref="M16" si="54">IF(E16=I16,1,0)</f>
        <v>0</v>
      </c>
      <c r="N16">
        <f t="shared" ref="N16" si="55">IF(F16=J16,1,0)</f>
        <v>1</v>
      </c>
      <c r="O16">
        <f t="shared" ref="O16" si="56">INDEX(G16:J16,MATCH(0,K16:N16,0))*10+1</f>
        <v>5091</v>
      </c>
      <c r="P16" s="5" t="str">
        <f t="shared" si="16"/>
        <v>KING震慑</v>
      </c>
      <c r="Q16" s="5" t="str">
        <f t="shared" si="5"/>
        <v>对全体敌人进行眼神恐吓，使全体敌人提高&lt;color=#e56000&gt;27&lt;/color&gt;点&lt;color=#f2b600&gt;恐惧值&lt;/color&gt;。对全体敌人添加&lt;color=#e56000&gt;40%&lt;/color&gt;的减疗效果，持续&lt;color=#e56000&gt;1&lt;/color&gt;回合。</v>
      </c>
      <c r="U16" s="19">
        <v>2041</v>
      </c>
      <c r="V16" s="19" t="s">
        <v>114</v>
      </c>
      <c r="W16" s="19" t="s">
        <v>1389</v>
      </c>
      <c r="X16" s="19">
        <v>311000204</v>
      </c>
      <c r="Y16" s="20"/>
      <c r="Z16" t="s">
        <v>115</v>
      </c>
      <c r="AA16">
        <v>21</v>
      </c>
    </row>
    <row r="17" spans="1:29">
      <c r="A17" s="5">
        <v>6</v>
      </c>
      <c r="B17" s="5" t="s">
        <v>76</v>
      </c>
      <c r="C17" s="5">
        <v>601</v>
      </c>
      <c r="D17" s="5">
        <v>0</v>
      </c>
      <c r="E17" s="5">
        <v>603</v>
      </c>
      <c r="F17" s="5">
        <v>604</v>
      </c>
      <c r="G17" s="5">
        <v>601</v>
      </c>
      <c r="H17" s="5">
        <v>605</v>
      </c>
      <c r="I17" s="5">
        <v>603</v>
      </c>
      <c r="J17" s="5">
        <v>604</v>
      </c>
      <c r="K17">
        <f t="shared" si="0"/>
        <v>1</v>
      </c>
      <c r="L17">
        <f t="shared" si="1"/>
        <v>0</v>
      </c>
      <c r="M17">
        <f t="shared" si="2"/>
        <v>1</v>
      </c>
      <c r="N17">
        <f t="shared" si="3"/>
        <v>1</v>
      </c>
      <c r="O17">
        <f t="shared" si="4"/>
        <v>6051</v>
      </c>
      <c r="P17" s="5" t="str">
        <f t="shared" si="16"/>
        <v>燕返</v>
      </c>
      <c r="Q17" s="5" t="str">
        <f t="shared" si="5"/>
        <v>对带有&lt;color=#f2b600&gt;斩裂&lt;/color&gt;效果的敌人造成伤害时，将一层斩裂转化为一层&lt;color=#f2b600&gt;粉碎&lt;/color&gt;效果。\n每层&lt;color=#f2b600&gt;粉碎&lt;/color&gt;可使敌人受到伤害提高&lt;color=#e56000&gt;10%&lt;/color&gt;，可叠加&lt;color=#e56000&gt;4&lt;/color&gt;层，持续2回合</v>
      </c>
      <c r="U17" s="19">
        <v>2042</v>
      </c>
      <c r="V17" s="19" t="s">
        <v>114</v>
      </c>
      <c r="W17" s="19" t="s">
        <v>1390</v>
      </c>
      <c r="X17" s="19">
        <v>311000204</v>
      </c>
      <c r="Y17" s="20"/>
      <c r="Z17" t="s">
        <v>117</v>
      </c>
      <c r="AA17">
        <v>23</v>
      </c>
      <c r="AB17" t="s">
        <v>118</v>
      </c>
      <c r="AC17" t="s">
        <v>119</v>
      </c>
    </row>
    <row r="18" spans="1:29">
      <c r="A18" s="5">
        <v>6</v>
      </c>
      <c r="B18" s="5" t="s">
        <v>76</v>
      </c>
      <c r="C18" s="5">
        <v>601</v>
      </c>
      <c r="D18" s="5">
        <v>605</v>
      </c>
      <c r="E18" s="5">
        <v>603</v>
      </c>
      <c r="F18" s="5">
        <v>604</v>
      </c>
      <c r="G18" s="5">
        <v>601</v>
      </c>
      <c r="H18" s="5">
        <v>605</v>
      </c>
      <c r="I18" s="33">
        <v>606</v>
      </c>
      <c r="J18" s="5">
        <v>604</v>
      </c>
      <c r="K18">
        <f t="shared" ref="K18:K19" si="57">IF(C18=G18,1,0)</f>
        <v>1</v>
      </c>
      <c r="L18">
        <f t="shared" ref="L18:L19" si="58">IF(D18=H18,1,0)</f>
        <v>1</v>
      </c>
      <c r="M18">
        <f t="shared" ref="M18:M19" si="59">IF(E18=I18,1,0)</f>
        <v>0</v>
      </c>
      <c r="N18">
        <f t="shared" ref="N18:N19" si="60">IF(F18=J18,1,0)</f>
        <v>1</v>
      </c>
      <c r="O18">
        <f t="shared" ref="O18:O19" si="61">INDEX(G18:J18,MATCH(0,K18:N18,0))*10+1</f>
        <v>6061</v>
      </c>
      <c r="P18" s="5" t="str">
        <f t="shared" si="16"/>
        <v>真剑乱舞</v>
      </c>
      <c r="Q18" s="5" t="str">
        <f t="shared" si="5"/>
        <v>对1名敌人造成&lt;color=#e56000&gt;6&lt;/color&gt;段伤害，每段伤害为攻击力的&lt;color=#e56000&gt;63%&lt;/color&gt;，如果敌人被击败则更换目标变为生命最低的敌人，并额外增加&lt;color=#e56000&gt;&lt;color=#e56000&gt;1&lt;/color&gt;&lt;/color&gt;次攻击</v>
      </c>
      <c r="U18" s="19">
        <v>2043</v>
      </c>
      <c r="V18" s="19" t="s">
        <v>114</v>
      </c>
      <c r="W18" s="19" t="s">
        <v>1391</v>
      </c>
      <c r="X18" s="19">
        <v>311000204</v>
      </c>
      <c r="Y18" s="20"/>
      <c r="Z18" t="s">
        <v>121</v>
      </c>
      <c r="AA18">
        <v>24</v>
      </c>
      <c r="AB18" t="s">
        <v>118</v>
      </c>
      <c r="AC18" t="s">
        <v>119</v>
      </c>
    </row>
    <row r="19" spans="1:29">
      <c r="A19" s="5">
        <v>6</v>
      </c>
      <c r="B19" s="5" t="s">
        <v>76</v>
      </c>
      <c r="C19" s="5">
        <v>601</v>
      </c>
      <c r="D19" s="5">
        <v>605</v>
      </c>
      <c r="E19" s="33">
        <v>606</v>
      </c>
      <c r="F19" s="5">
        <v>604</v>
      </c>
      <c r="G19" s="5">
        <v>601</v>
      </c>
      <c r="H19" s="33">
        <v>607</v>
      </c>
      <c r="I19" s="33">
        <v>606</v>
      </c>
      <c r="J19" s="5">
        <v>604</v>
      </c>
      <c r="K19">
        <f t="shared" si="57"/>
        <v>1</v>
      </c>
      <c r="L19">
        <f t="shared" si="58"/>
        <v>0</v>
      </c>
      <c r="M19">
        <f t="shared" si="59"/>
        <v>1</v>
      </c>
      <c r="N19">
        <f t="shared" si="60"/>
        <v>1</v>
      </c>
      <c r="O19">
        <f t="shared" si="61"/>
        <v>6071</v>
      </c>
      <c r="P19" s="5" t="str">
        <f t="shared" si="16"/>
        <v>燕返</v>
      </c>
      <c r="Q19" s="5" t="str">
        <f t="shared" si="5"/>
        <v>对带有&lt;color=#f2b600&gt;斩裂&lt;/color&gt;效果的敌人造成伤害时，将一层斩裂转化为一层&lt;color=#f2b600&gt;粉碎&lt;/color&gt;效果。\n每层&lt;color=#f2b600&gt;粉碎&lt;/color&gt;可使敌人受到伤害提高&lt;color=#e56000&gt;12%&lt;/color&gt;，可叠加&lt;color=#e56000&gt;4&lt;/color&gt;层，持续2回合</v>
      </c>
      <c r="U19" s="19">
        <v>2044</v>
      </c>
      <c r="V19" s="19" t="s">
        <v>114</v>
      </c>
      <c r="W19" s="19" t="s">
        <v>1392</v>
      </c>
      <c r="X19" s="19">
        <v>311000204</v>
      </c>
      <c r="Y19" s="20"/>
      <c r="Z19" t="s">
        <v>123</v>
      </c>
      <c r="AA19">
        <v>25</v>
      </c>
    </row>
    <row r="20" spans="1:29">
      <c r="A20" s="5">
        <v>6</v>
      </c>
      <c r="B20" s="5" t="s">
        <v>76</v>
      </c>
      <c r="C20" s="5">
        <v>601</v>
      </c>
      <c r="D20" s="33">
        <v>607</v>
      </c>
      <c r="E20" s="33">
        <v>606</v>
      </c>
      <c r="F20" s="5">
        <v>604</v>
      </c>
      <c r="G20" s="5">
        <v>601</v>
      </c>
      <c r="H20" s="33">
        <v>607</v>
      </c>
      <c r="I20" s="33">
        <v>606</v>
      </c>
      <c r="J20" s="33">
        <v>608</v>
      </c>
      <c r="K20">
        <f t="shared" ref="K20" si="62">IF(C20=G20,1,0)</f>
        <v>1</v>
      </c>
      <c r="L20">
        <f t="shared" ref="L20" si="63">IF(D20=H20,1,0)</f>
        <v>1</v>
      </c>
      <c r="M20">
        <f t="shared" ref="M20" si="64">IF(E20=I20,1,0)</f>
        <v>1</v>
      </c>
      <c r="N20">
        <f t="shared" ref="N20" si="65">IF(F20=J20,1,0)</f>
        <v>0</v>
      </c>
      <c r="O20">
        <f t="shared" ref="O20" si="66">INDEX(G20:J20,MATCH(0,K20:N20,0))*10+1</f>
        <v>6081</v>
      </c>
      <c r="P20" s="5" t="str">
        <f t="shared" si="16"/>
        <v>原子斩</v>
      </c>
      <c r="Q20" s="5" t="str">
        <f t="shared" si="5"/>
        <v>对全体敌人造成攻击力&lt;color=#e56000&gt;160%&lt;/color&gt;的伤害，对血量低于&lt;color=#e56000&gt;40%&lt;/color&gt;的敌人伤害提高&lt;color=#e56000&gt;40%&lt;/color&gt;</v>
      </c>
      <c r="U20" s="19">
        <v>2045</v>
      </c>
      <c r="V20" s="19" t="s">
        <v>114</v>
      </c>
      <c r="W20" s="19" t="s">
        <v>1393</v>
      </c>
      <c r="X20" s="19">
        <v>311000204</v>
      </c>
      <c r="Y20" s="20"/>
      <c r="Z20" t="s">
        <v>125</v>
      </c>
      <c r="AA20">
        <v>26</v>
      </c>
    </row>
    <row r="21" spans="1:29">
      <c r="A21" s="5">
        <v>7</v>
      </c>
      <c r="B21" s="5" t="s">
        <v>81</v>
      </c>
      <c r="C21" s="5">
        <v>701</v>
      </c>
      <c r="D21" s="5">
        <v>702</v>
      </c>
      <c r="E21" s="5">
        <v>703</v>
      </c>
      <c r="F21" s="5">
        <v>0</v>
      </c>
      <c r="G21" s="5">
        <v>701</v>
      </c>
      <c r="H21" s="5">
        <v>702</v>
      </c>
      <c r="I21" s="5">
        <v>703</v>
      </c>
      <c r="J21" s="5">
        <v>704</v>
      </c>
      <c r="K21">
        <f t="shared" si="0"/>
        <v>1</v>
      </c>
      <c r="L21">
        <f t="shared" si="1"/>
        <v>1</v>
      </c>
      <c r="M21">
        <f t="shared" si="2"/>
        <v>1</v>
      </c>
      <c r="N21">
        <f t="shared" si="3"/>
        <v>0</v>
      </c>
      <c r="O21">
        <f t="shared" si="4"/>
        <v>7041</v>
      </c>
      <c r="P21" s="5" t="str">
        <f t="shared" si="16"/>
        <v>能源补给</v>
      </c>
      <c r="Q21" s="5" t="str">
        <f t="shared" si="5"/>
        <v>为我方全体提供&lt;color=#f2b600&gt;能源补给&lt;/color&gt;，使接下来&lt;color=#e56000&gt;&lt;color=#e56000&gt;2&lt;/color&gt;&lt;/color&gt;个我方的回合使用技能时不消耗能量</v>
      </c>
      <c r="U21" s="19">
        <v>2051</v>
      </c>
      <c r="V21" s="19" t="s">
        <v>82</v>
      </c>
      <c r="W21" s="19" t="s">
        <v>127</v>
      </c>
      <c r="X21" s="19">
        <v>0</v>
      </c>
      <c r="Y21" s="20"/>
      <c r="Z21" t="s">
        <v>128</v>
      </c>
      <c r="AA21">
        <v>28</v>
      </c>
      <c r="AB21" t="s">
        <v>129</v>
      </c>
      <c r="AC21" t="s">
        <v>130</v>
      </c>
    </row>
    <row r="22" spans="1:29">
      <c r="A22" s="5">
        <v>7</v>
      </c>
      <c r="B22" s="5" t="s">
        <v>81</v>
      </c>
      <c r="C22" s="5">
        <v>701</v>
      </c>
      <c r="D22" s="5">
        <v>702</v>
      </c>
      <c r="E22" s="5">
        <v>703</v>
      </c>
      <c r="F22" s="5">
        <v>704</v>
      </c>
      <c r="G22" s="33">
        <v>708</v>
      </c>
      <c r="H22" s="5">
        <v>702</v>
      </c>
      <c r="I22" s="5">
        <v>703</v>
      </c>
      <c r="J22" s="5">
        <v>704</v>
      </c>
      <c r="K22">
        <f t="shared" ref="K22:K23" si="67">IF(C22=G22,1,0)</f>
        <v>0</v>
      </c>
      <c r="L22">
        <f t="shared" ref="L22:L23" si="68">IF(D22=H22,1,0)</f>
        <v>1</v>
      </c>
      <c r="M22">
        <f t="shared" ref="M22:M23" si="69">IF(E22=I22,1,0)</f>
        <v>1</v>
      </c>
      <c r="N22">
        <f t="shared" ref="N22:N23" si="70">IF(F22=J22,1,0)</f>
        <v>1</v>
      </c>
      <c r="O22">
        <f t="shared" ref="O22:O23" si="71">INDEX(G22:J22,MATCH(0,K22:N22,0))*10+1</f>
        <v>7081</v>
      </c>
      <c r="P22" s="5" t="str">
        <f t="shared" si="16"/>
        <v>导弹攻击</v>
      </c>
      <c r="Q22" s="5" t="str">
        <f t="shared" si="5"/>
        <v>对1名敌人造成（&lt;color=#e56000&gt;1+&lt;/color&gt;&lt;color=#f2b600&gt;导弹装填&lt;/color&gt;）段伤害，每段伤害为攻击力的&lt;color=#e56000&gt;75%&lt;/color&gt;</v>
      </c>
      <c r="U22" s="19">
        <v>2052</v>
      </c>
      <c r="V22" s="19" t="s">
        <v>82</v>
      </c>
      <c r="W22" s="19" t="s">
        <v>127</v>
      </c>
      <c r="X22" s="19">
        <v>0</v>
      </c>
      <c r="Y22" s="20"/>
      <c r="Z22" t="s">
        <v>132</v>
      </c>
      <c r="AA22">
        <v>29</v>
      </c>
      <c r="AB22" t="s">
        <v>129</v>
      </c>
      <c r="AC22" t="s">
        <v>130</v>
      </c>
    </row>
    <row r="23" spans="1:29">
      <c r="A23" s="5">
        <v>7</v>
      </c>
      <c r="B23" s="5" t="s">
        <v>81</v>
      </c>
      <c r="C23" s="33">
        <v>708</v>
      </c>
      <c r="D23" s="5">
        <v>702</v>
      </c>
      <c r="E23" s="5">
        <v>703</v>
      </c>
      <c r="F23" s="5">
        <v>704</v>
      </c>
      <c r="G23" s="33">
        <v>708</v>
      </c>
      <c r="H23" s="5">
        <v>702</v>
      </c>
      <c r="I23" s="33">
        <v>709</v>
      </c>
      <c r="J23" s="5">
        <v>704</v>
      </c>
      <c r="K23">
        <f t="shared" si="67"/>
        <v>1</v>
      </c>
      <c r="L23">
        <f t="shared" si="68"/>
        <v>1</v>
      </c>
      <c r="M23">
        <f t="shared" si="69"/>
        <v>0</v>
      </c>
      <c r="N23">
        <f t="shared" si="70"/>
        <v>1</v>
      </c>
      <c r="O23">
        <f t="shared" si="71"/>
        <v>7091</v>
      </c>
      <c r="P23" s="5" t="str">
        <f t="shared" si="16"/>
        <v>回收机器人</v>
      </c>
      <c r="Q23" s="5" t="str">
        <f t="shared" si="5"/>
        <v>金属骑士召唤一个回收机器人，当机器人行动时会为金属骑士进行1-2次&lt;color=#f2b600&gt;导弹装填&lt;/color&gt;，并额外增加&lt;color=#e56000&gt;2&lt;/color&gt;点能量，机器人继承金属骑士50%的血量。</v>
      </c>
      <c r="U23" s="19">
        <v>2053</v>
      </c>
      <c r="V23" s="19" t="s">
        <v>82</v>
      </c>
      <c r="W23" s="19" t="s">
        <v>127</v>
      </c>
      <c r="X23" s="19">
        <v>0</v>
      </c>
      <c r="Y23" s="20"/>
      <c r="Z23" t="s">
        <v>134</v>
      </c>
      <c r="AA23">
        <v>30</v>
      </c>
    </row>
    <row r="24" spans="1:29">
      <c r="A24" s="5">
        <v>7</v>
      </c>
      <c r="B24" s="5" t="s">
        <v>81</v>
      </c>
      <c r="C24" s="33">
        <v>708</v>
      </c>
      <c r="D24" s="5">
        <v>702</v>
      </c>
      <c r="E24" s="33">
        <v>709</v>
      </c>
      <c r="F24" s="5">
        <v>704</v>
      </c>
      <c r="G24" s="33">
        <v>708</v>
      </c>
      <c r="H24" s="5">
        <v>702</v>
      </c>
      <c r="I24" s="33">
        <v>710</v>
      </c>
      <c r="J24" s="5">
        <v>704</v>
      </c>
      <c r="K24">
        <f t="shared" ref="K24" si="72">IF(C24=G24,1,0)</f>
        <v>1</v>
      </c>
      <c r="L24">
        <f t="shared" ref="L24" si="73">IF(D24=H24,1,0)</f>
        <v>1</v>
      </c>
      <c r="M24">
        <f t="shared" ref="M24" si="74">IF(E24=I24,1,0)</f>
        <v>0</v>
      </c>
      <c r="N24">
        <f t="shared" ref="N24" si="75">IF(F24=J24,1,0)</f>
        <v>1</v>
      </c>
      <c r="O24">
        <f t="shared" ref="O24" si="76">INDEX(G24:J24,MATCH(0,K24:N24,0))*10+1</f>
        <v>7101</v>
      </c>
      <c r="P24" s="5" t="str">
        <f t="shared" si="16"/>
        <v>回收机器人</v>
      </c>
      <c r="Q24" s="5" t="str">
        <f t="shared" si="5"/>
        <v>金属骑士召唤一个回收机器人，当机器人行动时会为金属骑士进行1-2次&lt;color=#f2b600&gt;导弹装填&lt;/color&gt;，并额外增加&lt;color=#e56000&gt;2&lt;/color&gt;点能量，机器人继承金属骑士60%的血量。</v>
      </c>
      <c r="U24" s="19">
        <v>2054</v>
      </c>
      <c r="V24" s="19" t="s">
        <v>82</v>
      </c>
      <c r="W24" s="19" t="s">
        <v>127</v>
      </c>
      <c r="X24" s="19">
        <v>0</v>
      </c>
      <c r="Y24" s="20"/>
      <c r="Z24" t="s">
        <v>136</v>
      </c>
      <c r="AA24">
        <v>31</v>
      </c>
    </row>
    <row r="25" spans="1:29">
      <c r="A25" s="5">
        <v>8</v>
      </c>
      <c r="B25" s="5" t="s">
        <v>85</v>
      </c>
      <c r="C25" s="5">
        <v>801</v>
      </c>
      <c r="D25" s="5">
        <v>0</v>
      </c>
      <c r="E25" s="5">
        <v>803</v>
      </c>
      <c r="F25" s="5">
        <v>805</v>
      </c>
      <c r="G25" s="5">
        <v>801</v>
      </c>
      <c r="H25" s="5">
        <v>802</v>
      </c>
      <c r="I25" s="5">
        <v>803</v>
      </c>
      <c r="J25" s="5">
        <v>805</v>
      </c>
      <c r="K25">
        <f t="shared" si="0"/>
        <v>1</v>
      </c>
      <c r="L25">
        <f t="shared" si="1"/>
        <v>0</v>
      </c>
      <c r="M25">
        <f t="shared" si="2"/>
        <v>1</v>
      </c>
      <c r="N25">
        <f t="shared" si="3"/>
        <v>1</v>
      </c>
      <c r="O25">
        <f t="shared" si="4"/>
        <v>8021</v>
      </c>
      <c r="P25" s="5" t="str">
        <f t="shared" si="16"/>
        <v>气势(觉醒)</v>
      </c>
      <c r="Q25" s="5" t="str">
        <f t="shared" si="5"/>
        <v>金属球棒每受到1次攻击，获得1层&lt;color=#f2b600&gt;专注气势&lt;/color&gt;，每层&lt;color=#f2b600&gt;专注气势&lt;/color&gt;对有负面效果的敌人伤害提高&lt;color=#e56000&gt;20%&lt;/color&gt;。</v>
      </c>
      <c r="U25" s="19">
        <v>2055</v>
      </c>
      <c r="V25" s="19" t="s">
        <v>82</v>
      </c>
      <c r="W25" s="19" t="s">
        <v>127</v>
      </c>
      <c r="X25" s="19">
        <v>0</v>
      </c>
      <c r="Y25" s="20"/>
      <c r="Z25" t="s">
        <v>138</v>
      </c>
      <c r="AA25">
        <v>33</v>
      </c>
      <c r="AB25" t="s">
        <v>139</v>
      </c>
      <c r="AC25" t="s">
        <v>140</v>
      </c>
    </row>
    <row r="26" spans="1:29">
      <c r="A26" s="5">
        <v>8</v>
      </c>
      <c r="B26" s="5" t="s">
        <v>85</v>
      </c>
      <c r="C26" s="5">
        <v>801</v>
      </c>
      <c r="D26" s="5">
        <v>802</v>
      </c>
      <c r="E26" s="5">
        <v>803</v>
      </c>
      <c r="F26" s="5">
        <v>805</v>
      </c>
      <c r="G26" s="5">
        <v>801</v>
      </c>
      <c r="H26" s="5">
        <v>802</v>
      </c>
      <c r="I26" s="33">
        <v>806</v>
      </c>
      <c r="J26" s="5">
        <v>805</v>
      </c>
      <c r="K26">
        <f t="shared" ref="K26:K27" si="77">IF(C26=G26,1,0)</f>
        <v>1</v>
      </c>
      <c r="L26">
        <f t="shared" ref="L26:L27" si="78">IF(D26=H26,1,0)</f>
        <v>1</v>
      </c>
      <c r="M26">
        <f t="shared" ref="M26:M27" si="79">IF(E26=I26,1,0)</f>
        <v>0</v>
      </c>
      <c r="N26">
        <f t="shared" ref="N26:N27" si="80">IF(F26=J26,1,0)</f>
        <v>1</v>
      </c>
      <c r="O26">
        <f t="shared" ref="O26:O27" si="81">INDEX(G26:J26,MATCH(0,K26:N26,0))*10+1</f>
        <v>8061</v>
      </c>
      <c r="P26" s="5" t="str">
        <f t="shared" si="16"/>
        <v>怒罗严暴击</v>
      </c>
      <c r="Q26" s="5" t="str">
        <f t="shared" si="5"/>
        <v>对1名敌人造成&lt;color=#e56000&gt;5&lt;/color&gt;段伤害，每段伤害为攻击力的&lt;color=#e56000&gt;55%&lt;/color&gt;，每段伤害都有&lt;color=#e56000&gt;20%&lt;/color&gt;的几率眩晕敌人&lt;color=#e56000&gt;1&lt;/color&gt;回合。（眩晕效果受命中影响）</v>
      </c>
      <c r="U26" s="19">
        <v>2061</v>
      </c>
      <c r="V26" s="19" t="s">
        <v>142</v>
      </c>
      <c r="W26" s="19" t="s">
        <v>143</v>
      </c>
      <c r="X26" s="19">
        <v>0</v>
      </c>
      <c r="Y26" s="20"/>
      <c r="Z26" t="s">
        <v>144</v>
      </c>
      <c r="AA26">
        <v>34</v>
      </c>
      <c r="AB26" t="s">
        <v>139</v>
      </c>
      <c r="AC26" t="s">
        <v>140</v>
      </c>
    </row>
    <row r="27" spans="1:29">
      <c r="A27" s="5">
        <v>8</v>
      </c>
      <c r="B27" s="5" t="s">
        <v>85</v>
      </c>
      <c r="C27" s="5">
        <v>801</v>
      </c>
      <c r="D27" s="5">
        <v>802</v>
      </c>
      <c r="E27" s="33">
        <v>806</v>
      </c>
      <c r="F27" s="5">
        <v>805</v>
      </c>
      <c r="G27" s="5">
        <v>801</v>
      </c>
      <c r="H27" s="33">
        <v>807</v>
      </c>
      <c r="I27" s="33">
        <v>806</v>
      </c>
      <c r="J27" s="5">
        <v>805</v>
      </c>
      <c r="K27">
        <f t="shared" si="77"/>
        <v>1</v>
      </c>
      <c r="L27">
        <f t="shared" si="78"/>
        <v>0</v>
      </c>
      <c r="M27">
        <f t="shared" si="79"/>
        <v>1</v>
      </c>
      <c r="N27">
        <f t="shared" si="80"/>
        <v>1</v>
      </c>
      <c r="O27">
        <f t="shared" si="81"/>
        <v>8071</v>
      </c>
      <c r="P27" s="5" t="str">
        <f t="shared" si="16"/>
        <v>气势(觉醒)</v>
      </c>
      <c r="Q27" s="5" t="str">
        <f t="shared" si="5"/>
        <v>金属球棒每受到1次攻击，获得1层&lt;color=#f2b600&gt;专注气势&lt;/color&gt;，每层&lt;color=#f2b600&gt;专注气势&lt;/color&gt;对有负面效果的敌人伤害提高&lt;color=#e56000&gt;23%&lt;/color&gt;。</v>
      </c>
      <c r="U27" s="19">
        <v>2062</v>
      </c>
      <c r="V27" s="19" t="s">
        <v>142</v>
      </c>
      <c r="W27" s="19" t="s">
        <v>143</v>
      </c>
      <c r="X27" s="19">
        <v>0</v>
      </c>
      <c r="Y27" s="20"/>
      <c r="Z27" t="s">
        <v>146</v>
      </c>
      <c r="AA27">
        <v>35</v>
      </c>
    </row>
    <row r="28" spans="1:29">
      <c r="A28" s="5">
        <v>8</v>
      </c>
      <c r="B28" s="5" t="s">
        <v>85</v>
      </c>
      <c r="C28" s="5">
        <v>801</v>
      </c>
      <c r="D28" s="33">
        <v>807</v>
      </c>
      <c r="E28" s="33">
        <v>806</v>
      </c>
      <c r="F28" s="5">
        <v>805</v>
      </c>
      <c r="G28" s="5">
        <v>801</v>
      </c>
      <c r="H28" s="33">
        <v>807</v>
      </c>
      <c r="I28" s="33">
        <v>806</v>
      </c>
      <c r="J28" s="33">
        <v>808</v>
      </c>
      <c r="K28">
        <f t="shared" ref="K28" si="82">IF(C28=G28,1,0)</f>
        <v>1</v>
      </c>
      <c r="L28">
        <f t="shared" ref="L28" si="83">IF(D28=H28,1,0)</f>
        <v>1</v>
      </c>
      <c r="M28">
        <f t="shared" ref="M28" si="84">IF(E28=I28,1,0)</f>
        <v>1</v>
      </c>
      <c r="N28">
        <f t="shared" ref="N28" si="85">IF(F28=J28,1,0)</f>
        <v>0</v>
      </c>
      <c r="O28">
        <f t="shared" ref="O28" si="86">INDEX(G28:J28,MATCH(0,K28:N28,0))*10+1</f>
        <v>8081</v>
      </c>
      <c r="P28" s="5" t="str">
        <f t="shared" si="16"/>
        <v>野蛮龙卷风暴</v>
      </c>
      <c r="Q28" s="5" t="str">
        <f t="shared" si="5"/>
        <v>对全体敌人造成&lt;color=#e56000&gt;4&lt;/color&gt;段伤害，每段伤害为攻击力的&lt;color=#e56000&gt;25%&lt;/color&gt;，之后对全体敌人最后一击并造成攻击力&lt;color=#e56000&gt;40%&lt;/color&gt;的伤害，敌方队伍每有1个&lt;color=#f2b600&gt;负面效果&lt;/color&gt;，伤害增加10%（增伤最高60%）</v>
      </c>
      <c r="U28" s="19">
        <v>2063</v>
      </c>
      <c r="V28" s="19" t="s">
        <v>142</v>
      </c>
      <c r="W28" s="19" t="s">
        <v>143</v>
      </c>
      <c r="X28" s="19">
        <v>0</v>
      </c>
      <c r="Y28" s="20"/>
      <c r="Z28" t="s">
        <v>148</v>
      </c>
      <c r="AA28">
        <v>36</v>
      </c>
    </row>
    <row r="29" spans="1:29">
      <c r="A29" s="5">
        <v>9</v>
      </c>
      <c r="B29" s="5" t="s">
        <v>87</v>
      </c>
      <c r="C29" s="5">
        <v>901</v>
      </c>
      <c r="D29" s="5">
        <v>0</v>
      </c>
      <c r="E29" s="5">
        <v>903</v>
      </c>
      <c r="F29" s="5">
        <v>904</v>
      </c>
      <c r="G29" s="5">
        <v>901</v>
      </c>
      <c r="H29" s="5">
        <v>902</v>
      </c>
      <c r="I29" s="5">
        <v>903</v>
      </c>
      <c r="J29" s="5">
        <v>904</v>
      </c>
      <c r="K29">
        <f t="shared" si="0"/>
        <v>1</v>
      </c>
      <c r="L29">
        <f t="shared" si="1"/>
        <v>0</v>
      </c>
      <c r="M29">
        <f t="shared" si="2"/>
        <v>1</v>
      </c>
      <c r="N29">
        <f t="shared" si="3"/>
        <v>1</v>
      </c>
      <c r="O29">
        <f t="shared" si="4"/>
        <v>9021</v>
      </c>
      <c r="P29" s="5" t="str">
        <f t="shared" si="16"/>
        <v>健美的力量</v>
      </c>
      <c r="Q29" s="5" t="str">
        <f t="shared" si="5"/>
        <v>&lt;color=#f2b600&gt;天使形态：&lt;/color&gt;每当我方其它单位施放&lt;color=#e56000&gt;单体伤害&lt;/color&gt;技能时，性感囚犯就会对全体敌人进行追击，造成攻击力&lt;color=#e56000&gt;40%&lt;/color&gt;的伤害</v>
      </c>
      <c r="U29" s="19">
        <v>2064</v>
      </c>
      <c r="V29" s="19" t="s">
        <v>142</v>
      </c>
      <c r="W29" s="19" t="s">
        <v>143</v>
      </c>
      <c r="X29" s="19">
        <v>0</v>
      </c>
      <c r="Y29" s="20"/>
      <c r="Z29" t="s">
        <v>150</v>
      </c>
      <c r="AA29">
        <v>38</v>
      </c>
      <c r="AB29" t="s">
        <v>151</v>
      </c>
      <c r="AC29" t="s">
        <v>152</v>
      </c>
    </row>
    <row r="30" spans="1:29">
      <c r="A30" s="5">
        <v>9</v>
      </c>
      <c r="B30" s="5" t="s">
        <v>87</v>
      </c>
      <c r="C30" s="5">
        <v>901</v>
      </c>
      <c r="D30" s="5">
        <v>902</v>
      </c>
      <c r="E30" s="5">
        <v>903</v>
      </c>
      <c r="F30" s="5">
        <v>904</v>
      </c>
      <c r="G30" s="5">
        <v>901</v>
      </c>
      <c r="H30" s="5">
        <v>902</v>
      </c>
      <c r="I30" s="5">
        <v>903</v>
      </c>
      <c r="J30" s="5">
        <v>908</v>
      </c>
      <c r="K30">
        <f t="shared" ref="K30" si="87">IF(C30=G30,1,0)</f>
        <v>1</v>
      </c>
      <c r="L30">
        <f t="shared" ref="L30" si="88">IF(D30=H30,1,0)</f>
        <v>1</v>
      </c>
      <c r="M30">
        <f t="shared" ref="M30" si="89">IF(E30=I30,1,0)</f>
        <v>1</v>
      </c>
      <c r="N30">
        <f t="shared" ref="N30" si="90">IF(F30=J30,1,0)</f>
        <v>0</v>
      </c>
      <c r="O30">
        <f t="shared" ref="O30" si="91">INDEX(G30:J30,MATCH(0,K30:N30,0))*10+1</f>
        <v>9081</v>
      </c>
      <c r="P30" s="5" t="str">
        <f t="shared" si="16"/>
        <v>天使降临</v>
      </c>
      <c r="Q30" s="5" t="str">
        <f t="shared" si="5"/>
        <v>为我方全体回复性感囚犯生命值上限&lt;color=#e56000&gt;21%&lt;/color&gt;血量</v>
      </c>
      <c r="U30" s="19">
        <v>2065</v>
      </c>
      <c r="V30" s="19" t="s">
        <v>142</v>
      </c>
      <c r="W30" s="19" t="s">
        <v>143</v>
      </c>
      <c r="X30" s="19">
        <v>0</v>
      </c>
      <c r="Y30" s="20"/>
      <c r="Z30" t="s">
        <v>154</v>
      </c>
      <c r="AA30">
        <v>39</v>
      </c>
      <c r="AB30" t="s">
        <v>151</v>
      </c>
      <c r="AC30" t="s">
        <v>152</v>
      </c>
    </row>
    <row r="31" spans="1:29">
      <c r="A31" s="5">
        <v>9</v>
      </c>
      <c r="B31" s="5" t="s">
        <v>87</v>
      </c>
      <c r="C31" s="5">
        <v>901</v>
      </c>
      <c r="D31" s="5">
        <v>902</v>
      </c>
      <c r="E31" s="5">
        <v>903</v>
      </c>
      <c r="F31" s="5">
        <v>908</v>
      </c>
      <c r="G31" s="5">
        <v>901</v>
      </c>
      <c r="H31" s="5">
        <v>909</v>
      </c>
      <c r="I31" s="5">
        <v>903</v>
      </c>
      <c r="J31" s="5">
        <v>908</v>
      </c>
      <c r="K31">
        <f t="shared" ref="K31" si="92">IF(C31=G31,1,0)</f>
        <v>1</v>
      </c>
      <c r="L31">
        <f t="shared" ref="L31" si="93">IF(D31=H31,1,0)</f>
        <v>0</v>
      </c>
      <c r="M31">
        <f t="shared" ref="M31" si="94">IF(E31=I31,1,0)</f>
        <v>1</v>
      </c>
      <c r="N31">
        <f t="shared" ref="N31" si="95">IF(F31=J31,1,0)</f>
        <v>1</v>
      </c>
      <c r="O31">
        <f t="shared" ref="O31" si="96">INDEX(G31:J31,MATCH(0,K31:N31,0))*10+1</f>
        <v>9091</v>
      </c>
      <c r="P31" s="5" t="str">
        <f t="shared" si="16"/>
        <v>健美的力量</v>
      </c>
      <c r="Q31" s="5" t="str">
        <f t="shared" si="5"/>
        <v>&lt;color=#f2b600&gt;天使形态：&lt;/color&gt;每当我方其它单位施放&lt;color=#e56000&gt;单体伤害&lt;/color&gt;技能时，性感囚犯就会对全体敌人进行追击，造成攻击力&lt;color=#e56000&gt;45%&lt;/color&gt;的伤害</v>
      </c>
      <c r="U31" s="19">
        <v>2071</v>
      </c>
      <c r="V31" s="19" t="s">
        <v>156</v>
      </c>
      <c r="W31" s="19" t="s">
        <v>157</v>
      </c>
      <c r="X31" s="19">
        <v>311000202</v>
      </c>
      <c r="Y31" s="20"/>
      <c r="Z31" t="s">
        <v>158</v>
      </c>
      <c r="AA31">
        <v>40</v>
      </c>
    </row>
    <row r="32" spans="1:29">
      <c r="A32" s="5">
        <v>9</v>
      </c>
      <c r="B32" s="5" t="s">
        <v>87</v>
      </c>
      <c r="C32" s="5">
        <v>901</v>
      </c>
      <c r="D32" s="5">
        <v>909</v>
      </c>
      <c r="E32" s="5">
        <v>903</v>
      </c>
      <c r="F32" s="5">
        <v>908</v>
      </c>
      <c r="G32" s="5">
        <v>901</v>
      </c>
      <c r="H32" s="5">
        <v>909</v>
      </c>
      <c r="I32" s="5">
        <v>910</v>
      </c>
      <c r="J32" s="5">
        <v>908</v>
      </c>
      <c r="K32">
        <f t="shared" ref="K32" si="97">IF(C32=G32,1,0)</f>
        <v>1</v>
      </c>
      <c r="L32">
        <f t="shared" ref="L32" si="98">IF(D32=H32,1,0)</f>
        <v>1</v>
      </c>
      <c r="M32">
        <f t="shared" ref="M32" si="99">IF(E32=I32,1,0)</f>
        <v>0</v>
      </c>
      <c r="N32">
        <f t="shared" ref="N32" si="100">IF(F32=J32,1,0)</f>
        <v>1</v>
      </c>
      <c r="O32">
        <f t="shared" ref="O32" si="101">INDEX(G32:J32,MATCH(0,K32:N32,0))*10+1</f>
        <v>9101</v>
      </c>
      <c r="P32" s="5" t="str">
        <f t="shared" si="16"/>
        <v>天使形态</v>
      </c>
      <c r="Q32" s="5" t="str">
        <f t="shared" si="5"/>
        <v>性感囚犯变身为&lt;color=#f2b600&gt;天使形态&lt;/color&gt;并向全体敌人释放&lt;color=#f2b600&gt;嘲讽&lt;/color&gt;，敌人有&lt;color=#e56000&gt;28%&lt;/color&gt;的概率被嘲讽。&lt;color=#f2b600&gt;天使形态&lt;/color&gt;持续2回合，天使形态结束后才可再次使用该技能。（嘲讽效果受命中影响）</v>
      </c>
      <c r="U32" s="19">
        <v>2072</v>
      </c>
      <c r="V32" s="19" t="s">
        <v>156</v>
      </c>
      <c r="W32" s="19" t="s">
        <v>160</v>
      </c>
      <c r="X32" s="19">
        <v>311000202</v>
      </c>
      <c r="Y32" s="20"/>
      <c r="Z32" t="s">
        <v>161</v>
      </c>
      <c r="AA32">
        <v>41</v>
      </c>
    </row>
    <row r="33" spans="1:25">
      <c r="A33" s="5">
        <v>10</v>
      </c>
      <c r="B33" s="5" t="s">
        <v>89</v>
      </c>
      <c r="C33" s="5">
        <v>1001</v>
      </c>
      <c r="D33" s="5">
        <v>1002</v>
      </c>
      <c r="E33" s="5">
        <v>1003</v>
      </c>
      <c r="F33" s="5">
        <v>0</v>
      </c>
      <c r="G33" s="5">
        <v>1001</v>
      </c>
      <c r="H33" s="5">
        <v>1002</v>
      </c>
      <c r="I33" s="5">
        <v>1003</v>
      </c>
      <c r="J33" s="5">
        <v>1004</v>
      </c>
      <c r="K33">
        <f t="shared" si="0"/>
        <v>1</v>
      </c>
      <c r="L33">
        <f t="shared" si="1"/>
        <v>1</v>
      </c>
      <c r="M33">
        <f t="shared" si="2"/>
        <v>1</v>
      </c>
      <c r="N33">
        <f t="shared" si="3"/>
        <v>0</v>
      </c>
      <c r="O33">
        <f t="shared" si="4"/>
        <v>10041</v>
      </c>
      <c r="P33" s="5" t="str">
        <f t="shared" si="16"/>
        <v>夺命手刀</v>
      </c>
      <c r="Q33" s="5" t="str">
        <f t="shared" si="5"/>
        <v>对全体敌人造成&lt;color=#e56000&gt;4&lt;/color&gt;段伤害，每段伤害为攻击力的&lt;color=#e56000&gt;40%&lt;/color&gt;，并获得&lt;color=#e56000&gt;1&lt;/color&gt;层的&lt;color=#f2b600&gt;无畏&lt;/color&gt;</v>
      </c>
      <c r="U33" s="19">
        <v>2073</v>
      </c>
      <c r="V33" s="19" t="s">
        <v>156</v>
      </c>
      <c r="W33" s="19" t="s">
        <v>163</v>
      </c>
      <c r="X33" s="19">
        <v>311000202</v>
      </c>
      <c r="Y33" s="20"/>
    </row>
    <row r="34" spans="1:25">
      <c r="A34" s="5">
        <v>10</v>
      </c>
      <c r="B34" s="5" t="s">
        <v>89</v>
      </c>
      <c r="C34" s="5">
        <v>1001</v>
      </c>
      <c r="D34" s="5">
        <v>1002</v>
      </c>
      <c r="E34" s="5">
        <v>1003</v>
      </c>
      <c r="F34" s="5">
        <v>1004</v>
      </c>
      <c r="G34" s="5">
        <v>1001</v>
      </c>
      <c r="H34" s="5">
        <v>1002</v>
      </c>
      <c r="I34" s="33">
        <v>1005</v>
      </c>
      <c r="J34" s="5">
        <v>1004</v>
      </c>
      <c r="K34">
        <f t="shared" ref="K34:K35" si="102">IF(C34=G34,1,0)</f>
        <v>1</v>
      </c>
      <c r="L34">
        <f t="shared" ref="L34:L35" si="103">IF(D34=H34,1,0)</f>
        <v>1</v>
      </c>
      <c r="M34">
        <f t="shared" ref="M34:M35" si="104">IF(E34=I34,1,0)</f>
        <v>0</v>
      </c>
      <c r="N34">
        <f t="shared" ref="N34:N35" si="105">IF(F34=J34,1,0)</f>
        <v>1</v>
      </c>
      <c r="O34">
        <f t="shared" ref="O34:O35" si="106">INDEX(G34:J34,MATCH(0,K34:N34,0))*10+1</f>
        <v>10051</v>
      </c>
      <c r="P34" s="5" t="str">
        <f t="shared" si="16"/>
        <v>手刀连突</v>
      </c>
      <c r="Q34" s="5" t="str">
        <f t="shared" si="5"/>
        <v>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30%&lt;/color&gt;。</v>
      </c>
      <c r="U34" s="19">
        <v>2074</v>
      </c>
      <c r="V34" s="19" t="s">
        <v>156</v>
      </c>
      <c r="W34" s="19" t="s">
        <v>165</v>
      </c>
      <c r="X34" s="19">
        <v>311000202</v>
      </c>
      <c r="Y34" s="20"/>
    </row>
    <row r="35" spans="1:25">
      <c r="A35" s="5">
        <v>10</v>
      </c>
      <c r="B35" s="5" t="s">
        <v>89</v>
      </c>
      <c r="C35" s="5">
        <v>1001</v>
      </c>
      <c r="D35" s="5">
        <v>1002</v>
      </c>
      <c r="E35" s="33">
        <v>1005</v>
      </c>
      <c r="F35" s="5">
        <v>1004</v>
      </c>
      <c r="G35" s="5">
        <v>1001</v>
      </c>
      <c r="H35" s="5">
        <v>1002</v>
      </c>
      <c r="I35" s="33">
        <v>1006</v>
      </c>
      <c r="J35" s="5">
        <v>1004</v>
      </c>
      <c r="K35">
        <f t="shared" si="102"/>
        <v>1</v>
      </c>
      <c r="L35">
        <f t="shared" si="103"/>
        <v>1</v>
      </c>
      <c r="M35">
        <f t="shared" si="104"/>
        <v>0</v>
      </c>
      <c r="N35">
        <f t="shared" si="105"/>
        <v>1</v>
      </c>
      <c r="O35">
        <f t="shared" si="106"/>
        <v>10061</v>
      </c>
      <c r="P35" s="5" t="str">
        <f t="shared" si="16"/>
        <v>手刀连突</v>
      </c>
      <c r="Q35" s="5" t="str">
        <f t="shared" si="5"/>
        <v>对全体敌人造成&lt;color=#e56000&gt;3&lt;/color&gt;段伤害，每段伤害为攻击力的&lt;color=#e56000&gt;33%&lt;/color&gt;，同时对主目标造成1次攻击力&lt;color=#e56000&gt;100%&lt;/color&gt;的额外伤害，并获得1层持续2回合的&lt;color=#f2b600&gt;无畏&lt;/color&gt;。每当身上有1层&lt;color=#f2b600&gt;无畏&lt;/color&gt;，手刀连突造成的技能伤害提高&lt;color=#e56000&gt;33%&lt;/color&gt;。</v>
      </c>
      <c r="U35" s="19">
        <v>2075</v>
      </c>
      <c r="V35" s="19" t="s">
        <v>156</v>
      </c>
      <c r="W35" s="19" t="s">
        <v>167</v>
      </c>
      <c r="X35" s="19">
        <v>311000202</v>
      </c>
      <c r="Y35" s="20"/>
    </row>
    <row r="36" spans="1:25">
      <c r="A36" s="5">
        <v>10</v>
      </c>
      <c r="B36" s="5" t="s">
        <v>89</v>
      </c>
      <c r="C36" s="5">
        <v>1001</v>
      </c>
      <c r="D36" s="5">
        <v>1002</v>
      </c>
      <c r="E36" s="33">
        <v>1006</v>
      </c>
      <c r="F36" s="5">
        <v>1004</v>
      </c>
      <c r="G36" s="5">
        <v>1001</v>
      </c>
      <c r="H36" s="5">
        <v>1002</v>
      </c>
      <c r="I36" s="33">
        <v>1006</v>
      </c>
      <c r="J36" s="33">
        <v>1007</v>
      </c>
      <c r="K36">
        <f t="shared" ref="K36" si="107">IF(C36=G36,1,0)</f>
        <v>1</v>
      </c>
      <c r="L36">
        <f t="shared" ref="L36" si="108">IF(D36=H36,1,0)</f>
        <v>1</v>
      </c>
      <c r="M36">
        <f t="shared" ref="M36" si="109">IF(E36=I36,1,0)</f>
        <v>1</v>
      </c>
      <c r="N36">
        <f t="shared" ref="N36" si="110">IF(F36=J36,1,0)</f>
        <v>0</v>
      </c>
      <c r="O36">
        <f t="shared" ref="O36" si="111">INDEX(G36:J36,MATCH(0,K36:N36,0))*10+1</f>
        <v>10071</v>
      </c>
      <c r="P36" s="5" t="str">
        <f t="shared" si="16"/>
        <v>夺命手刀</v>
      </c>
      <c r="Q36" s="5" t="str">
        <f t="shared" si="5"/>
        <v>对全体敌人造成&lt;color=#e56000&gt;4&lt;/color&gt;段伤害，每段伤害为攻击力的&lt;color=#e56000&gt;45%&lt;/color&gt;，并获得&lt;color=#e56000&gt;1&lt;/color&gt;层的&lt;color=#f2b600&gt;无畏&lt;/color&gt;</v>
      </c>
      <c r="U36" s="19">
        <v>2081</v>
      </c>
      <c r="V36" s="19" t="s">
        <v>114</v>
      </c>
      <c r="W36" s="19" t="s">
        <v>177</v>
      </c>
      <c r="X36" s="19">
        <v>311000204</v>
      </c>
      <c r="Y36" s="20"/>
    </row>
    <row r="37" spans="1:25">
      <c r="A37" s="5">
        <v>11</v>
      </c>
      <c r="B37" s="5" t="s">
        <v>93</v>
      </c>
      <c r="C37" s="5">
        <v>1101</v>
      </c>
      <c r="D37" s="5">
        <v>0</v>
      </c>
      <c r="E37" s="5">
        <v>1106</v>
      </c>
      <c r="F37" s="5">
        <v>0</v>
      </c>
      <c r="G37" s="5">
        <v>1101</v>
      </c>
      <c r="H37" s="5">
        <v>1102</v>
      </c>
      <c r="I37" s="5">
        <v>1106</v>
      </c>
      <c r="J37" s="5">
        <v>0</v>
      </c>
      <c r="K37">
        <f t="shared" si="0"/>
        <v>1</v>
      </c>
      <c r="L37">
        <f t="shared" si="1"/>
        <v>0</v>
      </c>
      <c r="M37">
        <f t="shared" si="2"/>
        <v>1</v>
      </c>
      <c r="N37">
        <f t="shared" si="3"/>
        <v>1</v>
      </c>
      <c r="O37">
        <f t="shared" si="4"/>
        <v>11021</v>
      </c>
      <c r="P37" s="5" t="str">
        <f t="shared" ref="P37:P68" si="112">VLOOKUP(O37,U:W,2,0)</f>
        <v>闪电幻影(觉醒)</v>
      </c>
      <c r="Q37" s="5" t="str">
        <f t="shared" si="5"/>
        <v>如果本回合有AT BONUS，则在本回合结束后会再动一回合(每回合只能触发一次再动，最多连续再动&lt;color=#e56000&gt;2&lt;/color&gt;回合）</v>
      </c>
      <c r="U37" s="19">
        <v>2091</v>
      </c>
      <c r="V37" s="19" t="s">
        <v>292</v>
      </c>
      <c r="W37" s="19" t="s">
        <v>1394</v>
      </c>
      <c r="X37" s="19">
        <v>311000202</v>
      </c>
      <c r="Y37" s="20"/>
    </row>
    <row r="38" spans="1:25">
      <c r="A38" s="5">
        <v>11</v>
      </c>
      <c r="B38" s="5" t="s">
        <v>93</v>
      </c>
      <c r="C38" s="5">
        <v>1101</v>
      </c>
      <c r="D38" s="5">
        <v>1102</v>
      </c>
      <c r="E38" s="5">
        <v>1106</v>
      </c>
      <c r="F38" s="5">
        <v>0</v>
      </c>
      <c r="G38" s="5">
        <v>1101</v>
      </c>
      <c r="H38" s="5">
        <v>1102</v>
      </c>
      <c r="I38" s="5">
        <v>1112</v>
      </c>
      <c r="J38" s="5">
        <v>0</v>
      </c>
      <c r="K38">
        <f t="shared" ref="K38:K39" si="113">IF(C38=G38,1,0)</f>
        <v>1</v>
      </c>
      <c r="L38">
        <f t="shared" ref="L38:L39" si="114">IF(D38=H38,1,0)</f>
        <v>1</v>
      </c>
      <c r="M38">
        <f t="shared" ref="M38:M39" si="115">IF(E38=I38,1,0)</f>
        <v>0</v>
      </c>
      <c r="N38">
        <f t="shared" ref="N38:N39" si="116">IF(F38=J38,1,0)</f>
        <v>1</v>
      </c>
      <c r="O38">
        <f t="shared" ref="O38:O39" si="117">INDEX(G38:J38,MATCH(0,K38:N38,0))*10+1</f>
        <v>11121</v>
      </c>
      <c r="P38" s="5" t="str">
        <f t="shared" si="112"/>
        <v>喷气式闪电模式</v>
      </c>
      <c r="Q38" s="5" t="str">
        <f t="shared" si="5"/>
        <v>闪电麦克斯进入&lt;color=#f2b600&gt;喷气式闪电模式&lt;/color&gt;，状态持续&lt;color=#e56000&gt;2&lt;/color&gt;回合。进入模式后，闪电飞踢替换为闪电喷气式连踢：对1名敌人进行三次攻击，每次攻击伤害为攻击力的&lt;color=#e56000&gt;70%&lt;/color&gt;，每次攻击视为一次普攻。</v>
      </c>
      <c r="U38" s="19">
        <v>2101</v>
      </c>
      <c r="V38" s="19" t="s">
        <v>97</v>
      </c>
      <c r="W38" s="19" t="s">
        <v>101</v>
      </c>
      <c r="X38" s="19">
        <v>311000203</v>
      </c>
      <c r="Y38" s="20"/>
    </row>
    <row r="39" spans="1:25">
      <c r="A39" s="5">
        <v>11</v>
      </c>
      <c r="B39" s="5" t="s">
        <v>93</v>
      </c>
      <c r="C39" s="5">
        <v>1101</v>
      </c>
      <c r="D39" s="5">
        <v>1102</v>
      </c>
      <c r="E39" s="5">
        <v>1112</v>
      </c>
      <c r="F39" s="5">
        <v>0</v>
      </c>
      <c r="G39" s="5">
        <v>1101</v>
      </c>
      <c r="H39" s="33">
        <v>1113</v>
      </c>
      <c r="I39" s="5">
        <v>1112</v>
      </c>
      <c r="J39" s="5">
        <v>0</v>
      </c>
      <c r="K39">
        <f t="shared" si="113"/>
        <v>1</v>
      </c>
      <c r="L39">
        <f t="shared" si="114"/>
        <v>0</v>
      </c>
      <c r="M39">
        <f t="shared" si="115"/>
        <v>1</v>
      </c>
      <c r="N39">
        <f t="shared" si="116"/>
        <v>1</v>
      </c>
      <c r="O39">
        <f t="shared" si="117"/>
        <v>11131</v>
      </c>
      <c r="P39" s="5" t="str">
        <f t="shared" si="112"/>
        <v>闪电幻影(觉醒)</v>
      </c>
      <c r="Q39" s="5" t="str">
        <f t="shared" si="5"/>
        <v>如果本回合有AT BONUS，则在本回合结束后会再动一回合(每回合只能触发一次再动，最多连续再动&lt;color=#e56000&gt;3&lt;/color&gt;回合）</v>
      </c>
      <c r="U39" s="19">
        <v>2102</v>
      </c>
      <c r="V39" s="19" t="s">
        <v>97</v>
      </c>
      <c r="W39" s="19" t="s">
        <v>104</v>
      </c>
      <c r="X39" s="19">
        <v>311000203</v>
      </c>
      <c r="Y39" s="20"/>
    </row>
    <row r="40" spans="1:25">
      <c r="A40" s="5">
        <v>11</v>
      </c>
      <c r="B40" s="5" t="s">
        <v>93</v>
      </c>
      <c r="C40" s="5">
        <v>1101</v>
      </c>
      <c r="D40" s="33">
        <v>1113</v>
      </c>
      <c r="E40" s="5">
        <v>1112</v>
      </c>
      <c r="F40" s="5">
        <v>0</v>
      </c>
      <c r="G40" s="5">
        <v>1101</v>
      </c>
      <c r="H40" s="33">
        <v>1113</v>
      </c>
      <c r="I40" s="33">
        <v>1114</v>
      </c>
      <c r="J40" s="5">
        <v>0</v>
      </c>
      <c r="K40">
        <f t="shared" ref="K40" si="118">IF(C40=G40,1,0)</f>
        <v>1</v>
      </c>
      <c r="L40">
        <f t="shared" ref="L40" si="119">IF(D40=H40,1,0)</f>
        <v>1</v>
      </c>
      <c r="M40">
        <f t="shared" ref="M40" si="120">IF(E40=I40,1,0)</f>
        <v>0</v>
      </c>
      <c r="N40">
        <f t="shared" ref="N40" si="121">IF(F40=J40,1,0)</f>
        <v>1</v>
      </c>
      <c r="O40">
        <f t="shared" ref="O40" si="122">INDEX(G40:J40,MATCH(0,K40:N40,0))*10+1</f>
        <v>11141</v>
      </c>
      <c r="P40" s="5" t="str">
        <f t="shared" si="112"/>
        <v>喷气式闪电模式</v>
      </c>
      <c r="Q40" s="5" t="str">
        <f t="shared" si="5"/>
        <v>闪电麦克斯进入&lt;color=#f2b600&gt;喷气式闪电模式&lt;/color&gt;，状态持续&lt;color=#e56000&gt;2&lt;/color&gt;回合。进入模式后，闪电飞踢替换为闪电喷气式连踢：对1名敌人进行三次攻击，每次攻击伤害为攻击力的&lt;color=#e56000&gt;75%&lt;/color&gt;，每次攻击视为一次普攻。</v>
      </c>
      <c r="U40" s="19">
        <v>2103</v>
      </c>
      <c r="V40" s="19" t="s">
        <v>97</v>
      </c>
      <c r="W40" s="19" t="s">
        <v>1388</v>
      </c>
      <c r="X40" s="19">
        <v>311000203</v>
      </c>
      <c r="Y40" s="20"/>
    </row>
    <row r="41" spans="1:25">
      <c r="A41" s="5">
        <v>12</v>
      </c>
      <c r="B41" s="5" t="s">
        <v>96</v>
      </c>
      <c r="C41" s="5">
        <v>1201</v>
      </c>
      <c r="D41" s="5">
        <v>1202</v>
      </c>
      <c r="E41" s="5">
        <v>1203</v>
      </c>
      <c r="F41" s="5">
        <v>0</v>
      </c>
      <c r="G41" s="5">
        <v>1201</v>
      </c>
      <c r="H41" s="5">
        <v>1202</v>
      </c>
      <c r="I41" s="5">
        <v>1203</v>
      </c>
      <c r="J41" s="5">
        <v>0</v>
      </c>
      <c r="K41">
        <f t="shared" si="0"/>
        <v>1</v>
      </c>
      <c r="L41">
        <f t="shared" si="1"/>
        <v>1</v>
      </c>
      <c r="M41">
        <f t="shared" si="2"/>
        <v>1</v>
      </c>
      <c r="N41">
        <f t="shared" si="3"/>
        <v>1</v>
      </c>
      <c r="O41" t="e">
        <f t="shared" si="4"/>
        <v>#N/A</v>
      </c>
      <c r="P41" s="5" t="e">
        <f t="shared" si="112"/>
        <v>#N/A</v>
      </c>
      <c r="Q41" s="5" t="e">
        <f t="shared" si="5"/>
        <v>#N/A</v>
      </c>
      <c r="U41" s="19">
        <v>2104</v>
      </c>
      <c r="V41" s="19" t="s">
        <v>97</v>
      </c>
      <c r="W41" s="19" t="s">
        <v>109</v>
      </c>
      <c r="X41" s="19">
        <v>311000203</v>
      </c>
      <c r="Y41" s="20"/>
    </row>
    <row r="42" spans="1:25">
      <c r="A42" s="5">
        <v>12</v>
      </c>
      <c r="B42" s="5" t="s">
        <v>96</v>
      </c>
      <c r="C42" s="5">
        <v>1201</v>
      </c>
      <c r="D42" s="5">
        <v>1202</v>
      </c>
      <c r="E42" s="5">
        <v>1203</v>
      </c>
      <c r="F42" s="5">
        <v>0</v>
      </c>
      <c r="G42" s="5">
        <v>1201</v>
      </c>
      <c r="H42" s="5">
        <v>1202</v>
      </c>
      <c r="I42" s="33">
        <v>1205</v>
      </c>
      <c r="J42" s="5">
        <v>0</v>
      </c>
      <c r="K42">
        <f t="shared" ref="K42:K43" si="123">IF(C42=G42,1,0)</f>
        <v>1</v>
      </c>
      <c r="L42">
        <f t="shared" ref="L42:L43" si="124">IF(D42=H42,1,0)</f>
        <v>1</v>
      </c>
      <c r="M42">
        <f t="shared" ref="M42:M43" si="125">IF(E42=I42,1,0)</f>
        <v>0</v>
      </c>
      <c r="N42">
        <f t="shared" ref="N42:N43" si="126">IF(F42=J42,1,0)</f>
        <v>1</v>
      </c>
      <c r="O42">
        <f t="shared" ref="O42:O43" si="127">INDEX(G42:J42,MATCH(0,K42:N42,0))*10+1</f>
        <v>12051</v>
      </c>
      <c r="P42" s="5" t="str">
        <f t="shared" si="112"/>
        <v>灭尽居合斩</v>
      </c>
      <c r="Q42" s="5" t="str">
        <f t="shared" si="5"/>
        <v>进行三次超高速挥砍，对1名敌人造成&lt;color=#e56000&gt;3&lt;/color&gt;段伤害，每段伤害为攻击力的&lt;color=#e56000&gt;65%&lt;/color&gt;</v>
      </c>
      <c r="U42" s="19">
        <v>2105</v>
      </c>
      <c r="V42" s="19" t="s">
        <v>97</v>
      </c>
      <c r="W42" s="19" t="s">
        <v>2289</v>
      </c>
      <c r="X42" s="19">
        <v>311000203</v>
      </c>
      <c r="Y42" s="20"/>
    </row>
    <row r="43" spans="1:25">
      <c r="A43" s="5">
        <v>12</v>
      </c>
      <c r="B43" s="5" t="s">
        <v>96</v>
      </c>
      <c r="C43" s="5">
        <v>1201</v>
      </c>
      <c r="D43" s="5">
        <v>1202</v>
      </c>
      <c r="E43" s="33">
        <v>1205</v>
      </c>
      <c r="F43" s="5">
        <v>0</v>
      </c>
      <c r="G43" s="5">
        <v>1201</v>
      </c>
      <c r="H43" s="33">
        <v>1206</v>
      </c>
      <c r="I43" s="33">
        <v>1205</v>
      </c>
      <c r="J43" s="5">
        <v>0</v>
      </c>
      <c r="K43">
        <f t="shared" si="123"/>
        <v>1</v>
      </c>
      <c r="L43">
        <f t="shared" si="124"/>
        <v>0</v>
      </c>
      <c r="M43">
        <f t="shared" si="125"/>
        <v>1</v>
      </c>
      <c r="N43">
        <f t="shared" si="126"/>
        <v>1</v>
      </c>
      <c r="O43">
        <f t="shared" si="127"/>
        <v>12061</v>
      </c>
      <c r="P43" s="5" t="str">
        <f t="shared" si="112"/>
        <v>燕返</v>
      </c>
      <c r="Q43" s="5" t="str">
        <f t="shared" si="5"/>
        <v>对带有&lt;color=#f2b600&gt;斩裂&lt;/color&gt;效果的敌人使用灭尽居合斩时，消耗一层斩裂效果，使每次伤害都会额外造成一次攻击力&lt;color=#e56000&gt;65%&lt;/color&gt;的斩裂伤害，该伤害为间接伤害，不触发被动及源核效果</v>
      </c>
      <c r="U43" s="19">
        <v>2111</v>
      </c>
      <c r="V43" s="19" t="s">
        <v>156</v>
      </c>
      <c r="W43" s="19" t="s">
        <v>1395</v>
      </c>
      <c r="X43" s="19">
        <v>311000202</v>
      </c>
      <c r="Y43" s="20"/>
    </row>
    <row r="44" spans="1:25">
      <c r="A44" s="5">
        <v>12</v>
      </c>
      <c r="B44" s="5" t="s">
        <v>96</v>
      </c>
      <c r="C44" s="5">
        <v>1201</v>
      </c>
      <c r="D44" s="33">
        <v>1206</v>
      </c>
      <c r="E44" s="33">
        <v>1205</v>
      </c>
      <c r="F44" s="5">
        <v>0</v>
      </c>
      <c r="G44" s="5">
        <v>1201</v>
      </c>
      <c r="H44" s="33">
        <v>1206</v>
      </c>
      <c r="I44" s="33">
        <v>1207</v>
      </c>
      <c r="J44" s="5">
        <v>0</v>
      </c>
      <c r="K44">
        <f t="shared" ref="K44" si="128">IF(C44=G44,1,0)</f>
        <v>1</v>
      </c>
      <c r="L44">
        <f t="shared" ref="L44" si="129">IF(D44=H44,1,0)</f>
        <v>1</v>
      </c>
      <c r="M44">
        <f t="shared" ref="M44" si="130">IF(E44=I44,1,0)</f>
        <v>0</v>
      </c>
      <c r="N44">
        <f t="shared" ref="N44" si="131">IF(F44=J44,1,0)</f>
        <v>1</v>
      </c>
      <c r="O44">
        <f t="shared" ref="O44" si="132">INDEX(G44:J44,MATCH(0,K44:N44,0))*10+1</f>
        <v>12071</v>
      </c>
      <c r="P44" s="5" t="str">
        <f t="shared" si="112"/>
        <v>灭尽居合斩</v>
      </c>
      <c r="Q44" s="5" t="str">
        <f t="shared" si="5"/>
        <v>进行三次超高速挥砍，对1名敌人造成&lt;color=#e56000&gt;3&lt;/color&gt;段伤害，每段伤害为攻击力的&lt;color=#e56000&gt;70%&lt;/color&gt;</v>
      </c>
      <c r="U44" s="19">
        <v>2112</v>
      </c>
      <c r="V44" s="19" t="s">
        <v>156</v>
      </c>
      <c r="W44" s="19" t="s">
        <v>1396</v>
      </c>
      <c r="X44" s="19">
        <v>311000202</v>
      </c>
      <c r="Y44" s="20"/>
    </row>
    <row r="45" spans="1:25">
      <c r="A45" s="5">
        <v>13</v>
      </c>
      <c r="B45" s="5" t="s">
        <v>100</v>
      </c>
      <c r="C45" s="5">
        <v>1301</v>
      </c>
      <c r="D45" s="5">
        <v>0</v>
      </c>
      <c r="E45" s="5">
        <v>1303</v>
      </c>
      <c r="F45" s="5">
        <v>0</v>
      </c>
      <c r="G45" s="5">
        <v>1301</v>
      </c>
      <c r="H45" s="5">
        <v>1302</v>
      </c>
      <c r="I45" s="5">
        <v>1303</v>
      </c>
      <c r="J45" s="5">
        <v>0</v>
      </c>
      <c r="K45">
        <f t="shared" si="0"/>
        <v>1</v>
      </c>
      <c r="L45">
        <f t="shared" si="1"/>
        <v>0</v>
      </c>
      <c r="M45">
        <f t="shared" si="2"/>
        <v>1</v>
      </c>
      <c r="N45">
        <f t="shared" si="3"/>
        <v>1</v>
      </c>
      <c r="O45">
        <f t="shared" si="4"/>
        <v>13021</v>
      </c>
      <c r="P45" s="5" t="str">
        <f t="shared" si="112"/>
        <v>竹筍裂伤</v>
      </c>
      <c r="Q45" s="5" t="str">
        <f t="shared" si="5"/>
        <v>对敌人造成伤害时有&lt;color=#e56000&gt;40%&lt;/color&gt;的几率使敌人&lt;color=#f2b600&gt;大出血&lt;/color&gt;，敌人回合开始时会受到自身生命上限&lt;color=#e56000&gt;20%&lt;/color&gt;的伤害，最高不能超过毒刺攻击力的&lt;color=#e56000&gt;150%&lt;/color&gt;，敌人血量每降低1%，触发概率降低&lt;color=#e56000&gt;0.3%&lt;/color&gt;</v>
      </c>
      <c r="U45" s="19">
        <v>2113</v>
      </c>
      <c r="V45" s="19" t="s">
        <v>156</v>
      </c>
      <c r="W45" s="19" t="s">
        <v>1397</v>
      </c>
      <c r="X45" s="19">
        <v>311000202</v>
      </c>
      <c r="Y45" s="20"/>
    </row>
    <row r="46" spans="1:25">
      <c r="A46" s="5">
        <v>13</v>
      </c>
      <c r="B46" s="5" t="s">
        <v>100</v>
      </c>
      <c r="C46" s="5">
        <v>1301</v>
      </c>
      <c r="D46" s="5">
        <v>1302</v>
      </c>
      <c r="E46" s="5">
        <v>1303</v>
      </c>
      <c r="F46" s="5">
        <v>0</v>
      </c>
      <c r="G46" s="5">
        <v>1301</v>
      </c>
      <c r="H46" s="5">
        <v>1302</v>
      </c>
      <c r="I46" s="33">
        <v>1304</v>
      </c>
      <c r="J46" s="5">
        <v>0</v>
      </c>
      <c r="K46">
        <f t="shared" ref="K46:K47" si="133">IF(C46=G46,1,0)</f>
        <v>1</v>
      </c>
      <c r="L46">
        <f t="shared" ref="L46:L47" si="134">IF(D46=H46,1,0)</f>
        <v>1</v>
      </c>
      <c r="M46">
        <f t="shared" ref="M46:M47" si="135">IF(E46=I46,1,0)</f>
        <v>0</v>
      </c>
      <c r="N46">
        <f t="shared" ref="N46:N47" si="136">IF(F46=J46,1,0)</f>
        <v>1</v>
      </c>
      <c r="O46">
        <f t="shared" ref="O46:O47" si="137">INDEX(G46:J46,MATCH(0,K46:N46,0))*10+1</f>
        <v>13041</v>
      </c>
      <c r="P46" s="5" t="str">
        <f t="shared" si="112"/>
        <v>巨钻莿枪四连击</v>
      </c>
      <c r="Q46" s="5" t="str">
        <f t="shared" si="5"/>
        <v>对全体敌人&lt;color=#e56000&gt;随机攻击&lt;/color&gt;4次（可重复攻击同一敌人），每次攻击伤害为攻击力的&lt;color=#e56000&gt;165%&lt;/color&gt;，敌人血量每降低1%，该次伤害降低&lt;color=#e56000&gt;0.8%&lt;/color&gt;</v>
      </c>
      <c r="U46" s="19">
        <v>2114</v>
      </c>
      <c r="V46" s="19" t="s">
        <v>156</v>
      </c>
      <c r="W46" s="19" t="s">
        <v>1398</v>
      </c>
      <c r="X46" s="19">
        <v>311000202</v>
      </c>
      <c r="Y46" s="20"/>
    </row>
    <row r="47" spans="1:25">
      <c r="A47" s="5">
        <v>13</v>
      </c>
      <c r="B47" s="5" t="s">
        <v>100</v>
      </c>
      <c r="C47" s="5">
        <v>1301</v>
      </c>
      <c r="D47" s="5">
        <v>1302</v>
      </c>
      <c r="E47" s="33">
        <v>1304</v>
      </c>
      <c r="F47" s="5">
        <v>0</v>
      </c>
      <c r="G47" s="5">
        <v>1301</v>
      </c>
      <c r="H47" s="33">
        <v>1305</v>
      </c>
      <c r="I47" s="33">
        <v>1304</v>
      </c>
      <c r="J47" s="5">
        <v>0</v>
      </c>
      <c r="K47">
        <f t="shared" si="133"/>
        <v>1</v>
      </c>
      <c r="L47">
        <f t="shared" si="134"/>
        <v>0</v>
      </c>
      <c r="M47">
        <f t="shared" si="135"/>
        <v>1</v>
      </c>
      <c r="N47">
        <f t="shared" si="136"/>
        <v>1</v>
      </c>
      <c r="O47">
        <f t="shared" si="137"/>
        <v>13051</v>
      </c>
      <c r="P47" s="5" t="str">
        <f t="shared" si="112"/>
        <v>竹筍裂伤</v>
      </c>
      <c r="Q47" s="5" t="str">
        <f t="shared" si="5"/>
        <v>对敌人造成伤害时有&lt;color=#e56000&gt;40%&lt;/color&gt;的几率使敌人&lt;color=#f2b600&gt;大出血&lt;/color&gt;，敌人回合开始时会受到自身生命上限&lt;color=#e56000&gt;23%&lt;/color&gt;的伤害，最高不能超过毒刺攻击力的&lt;color=#e56000&gt;150%&lt;/color&gt;，敌人血量每降低1%，触发概率降低&lt;color=#e56000&gt;0.3%&lt;/color&gt;</v>
      </c>
      <c r="U47" s="19">
        <v>2115</v>
      </c>
      <c r="V47" s="19" t="s">
        <v>156</v>
      </c>
      <c r="W47" s="19" t="s">
        <v>1399</v>
      </c>
      <c r="X47" s="19">
        <v>311000202</v>
      </c>
      <c r="Y47" s="20"/>
    </row>
    <row r="48" spans="1:25">
      <c r="A48" s="5">
        <v>13</v>
      </c>
      <c r="B48" s="5" t="s">
        <v>100</v>
      </c>
      <c r="C48" s="5">
        <v>1301</v>
      </c>
      <c r="D48" s="33">
        <v>1305</v>
      </c>
      <c r="E48" s="33">
        <v>1304</v>
      </c>
      <c r="F48" s="5">
        <v>0</v>
      </c>
      <c r="G48" s="5">
        <v>1301</v>
      </c>
      <c r="H48" s="33">
        <v>1306</v>
      </c>
      <c r="I48" s="33">
        <v>1304</v>
      </c>
      <c r="J48" s="5">
        <v>0</v>
      </c>
      <c r="K48">
        <f t="shared" ref="K48" si="138">IF(C48=G48,1,0)</f>
        <v>1</v>
      </c>
      <c r="L48">
        <f t="shared" ref="L48" si="139">IF(D48=H48,1,0)</f>
        <v>0</v>
      </c>
      <c r="M48">
        <f t="shared" ref="M48" si="140">IF(E48=I48,1,0)</f>
        <v>1</v>
      </c>
      <c r="N48">
        <f t="shared" ref="N48" si="141">IF(F48=J48,1,0)</f>
        <v>1</v>
      </c>
      <c r="O48">
        <f t="shared" ref="O48" si="142">INDEX(G48:J48,MATCH(0,K48:N48,0))*10+1</f>
        <v>13061</v>
      </c>
      <c r="P48" s="5" t="str">
        <f t="shared" si="112"/>
        <v>竹筍裂伤</v>
      </c>
      <c r="Q48" s="5" t="str">
        <f t="shared" si="5"/>
        <v>对敌人造成伤害时有&lt;color=#e56000&gt;40%&lt;/color&gt;的几率使敌人&lt;color=#f2b600&gt;大出血&lt;/color&gt;，敌人回合开始时会受到自身生命上限&lt;color=#e56000&gt;23%&lt;/color&gt;的伤害，最高不能超过毒刺攻击力的&lt;color=#e56000&gt;160%&lt;/color&gt;，敌人血量每降低1%，触发概率降低&lt;color=#e56000&gt;0.3%&lt;/color&gt;</v>
      </c>
      <c r="U48" s="19">
        <v>2121</v>
      </c>
      <c r="V48" s="19" t="s">
        <v>114</v>
      </c>
      <c r="W48" s="19" t="s">
        <v>1400</v>
      </c>
      <c r="X48" s="19">
        <v>311000204</v>
      </c>
      <c r="Y48" s="20"/>
    </row>
    <row r="49" spans="1:25">
      <c r="A49" s="5">
        <v>14</v>
      </c>
      <c r="B49" s="5" t="s">
        <v>103</v>
      </c>
      <c r="C49" s="5">
        <v>1401</v>
      </c>
      <c r="D49" s="5">
        <v>0</v>
      </c>
      <c r="E49" s="5">
        <v>1403</v>
      </c>
      <c r="F49" s="5">
        <v>0</v>
      </c>
      <c r="G49" s="8">
        <v>1401</v>
      </c>
      <c r="H49" s="8">
        <v>1402</v>
      </c>
      <c r="I49" s="8">
        <v>1403</v>
      </c>
      <c r="J49" s="8">
        <v>0</v>
      </c>
      <c r="K49">
        <f t="shared" si="0"/>
        <v>1</v>
      </c>
      <c r="L49">
        <f t="shared" si="1"/>
        <v>0</v>
      </c>
      <c r="M49">
        <f t="shared" si="2"/>
        <v>1</v>
      </c>
      <c r="N49">
        <f t="shared" si="3"/>
        <v>1</v>
      </c>
      <c r="O49">
        <f t="shared" si="4"/>
        <v>14021</v>
      </c>
      <c r="P49" s="5" t="str">
        <f t="shared" si="112"/>
        <v>弱点侦破</v>
      </c>
      <c r="Q49" s="5" t="str">
        <f t="shared" si="5"/>
        <v>黄金球的子弹总能通过反弹跳弹的方式攻击到敌人弱点。在黄金球行动回合上有&lt;color=#f2b600&gt;AT Bonus&lt;/color&gt;时，首次伤害可以使敌人陷入&lt;color=#f2b600&gt;暴露状态&lt;/color&gt;，在暴露状态下的敌人受到伤害提高&lt;color=#e56000&gt;10%&lt;/color&gt;</v>
      </c>
      <c r="U49" s="19">
        <v>2122</v>
      </c>
      <c r="V49" s="19" t="s">
        <v>114</v>
      </c>
      <c r="W49" s="19" t="s">
        <v>1401</v>
      </c>
      <c r="X49" s="19">
        <v>311000204</v>
      </c>
      <c r="Y49" s="20"/>
    </row>
    <row r="50" spans="1:25">
      <c r="A50" s="5">
        <v>14</v>
      </c>
      <c r="B50" s="5" t="s">
        <v>103</v>
      </c>
      <c r="C50" s="8">
        <v>1401</v>
      </c>
      <c r="D50" s="8">
        <v>1402</v>
      </c>
      <c r="E50" s="8">
        <v>1403</v>
      </c>
      <c r="F50" s="8">
        <v>0</v>
      </c>
      <c r="G50" s="8">
        <v>1401</v>
      </c>
      <c r="H50" s="8">
        <v>1402</v>
      </c>
      <c r="I50" s="33">
        <v>1404</v>
      </c>
      <c r="J50" s="8">
        <v>0</v>
      </c>
      <c r="K50">
        <f t="shared" ref="K50:K51" si="143">IF(C50=G50,1,0)</f>
        <v>1</v>
      </c>
      <c r="L50">
        <f t="shared" ref="L50:L51" si="144">IF(D50=H50,1,0)</f>
        <v>1</v>
      </c>
      <c r="M50">
        <f t="shared" ref="M50:M51" si="145">IF(E50=I50,1,0)</f>
        <v>0</v>
      </c>
      <c r="N50">
        <f t="shared" ref="N50:N51" si="146">IF(F50=J50,1,0)</f>
        <v>1</v>
      </c>
      <c r="O50">
        <f t="shared" ref="O50:O51" si="147">INDEX(G50:J50,MATCH(0,K50:N50,0))*10+1</f>
        <v>14041</v>
      </c>
      <c r="P50" s="5" t="str">
        <f t="shared" si="112"/>
        <v>黄金弹球爆发</v>
      </c>
      <c r="Q50" s="5" t="str">
        <f t="shared" si="5"/>
        <v>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25%&lt;/color&gt;</v>
      </c>
      <c r="U50" s="19">
        <v>2123</v>
      </c>
      <c r="V50" s="19" t="s">
        <v>114</v>
      </c>
      <c r="W50" s="19" t="s">
        <v>1402</v>
      </c>
      <c r="X50" s="19">
        <v>311000204</v>
      </c>
      <c r="Y50" s="20"/>
    </row>
    <row r="51" spans="1:25">
      <c r="A51" s="5">
        <v>14</v>
      </c>
      <c r="B51" s="5" t="s">
        <v>103</v>
      </c>
      <c r="C51" s="8">
        <v>1401</v>
      </c>
      <c r="D51" s="8">
        <v>1402</v>
      </c>
      <c r="E51" s="33">
        <v>1404</v>
      </c>
      <c r="F51" s="8">
        <v>0</v>
      </c>
      <c r="G51" s="8">
        <v>1401</v>
      </c>
      <c r="H51" s="33">
        <v>1405</v>
      </c>
      <c r="I51" s="33">
        <v>1404</v>
      </c>
      <c r="J51" s="8">
        <v>0</v>
      </c>
      <c r="K51">
        <f t="shared" si="143"/>
        <v>1</v>
      </c>
      <c r="L51">
        <f t="shared" si="144"/>
        <v>0</v>
      </c>
      <c r="M51">
        <f t="shared" si="145"/>
        <v>1</v>
      </c>
      <c r="N51">
        <f t="shared" si="146"/>
        <v>1</v>
      </c>
      <c r="O51">
        <f t="shared" si="147"/>
        <v>14051</v>
      </c>
      <c r="P51" s="5" t="str">
        <f t="shared" si="112"/>
        <v>弱点侦破</v>
      </c>
      <c r="Q51" s="5" t="str">
        <f t="shared" si="5"/>
        <v>黄金球的子弹总能通过反弹跳弹的方式攻击到敌人弱点。在黄金球行动回合上有&lt;color=#f2b600&gt;AT Bonus&lt;/color&gt;时，首次伤害可以使敌人陷入&lt;color=#f2b600&gt;暴露状态&lt;/color&gt;，在暴露状态下的敌人受到伤害提高&lt;color=#e56000&gt;13%&lt;/color&gt;</v>
      </c>
      <c r="U51" s="19">
        <v>2124</v>
      </c>
      <c r="V51" s="19" t="s">
        <v>114</v>
      </c>
      <c r="W51" s="19" t="s">
        <v>1403</v>
      </c>
      <c r="X51" s="19">
        <v>311000204</v>
      </c>
      <c r="Y51" s="20"/>
    </row>
    <row r="52" spans="1:25">
      <c r="A52" s="5">
        <v>14</v>
      </c>
      <c r="B52" s="5" t="s">
        <v>103</v>
      </c>
      <c r="C52" s="8">
        <v>1401</v>
      </c>
      <c r="D52" s="33">
        <v>1405</v>
      </c>
      <c r="E52" s="33">
        <v>1404</v>
      </c>
      <c r="F52" s="8">
        <v>0</v>
      </c>
      <c r="G52" s="8">
        <v>1401</v>
      </c>
      <c r="H52" s="33">
        <v>1405</v>
      </c>
      <c r="I52" s="33">
        <v>1406</v>
      </c>
      <c r="J52" s="8">
        <v>0</v>
      </c>
      <c r="K52">
        <f t="shared" ref="K52" si="148">IF(C52=G52,1,0)</f>
        <v>1</v>
      </c>
      <c r="L52">
        <f t="shared" ref="L52" si="149">IF(D52=H52,1,0)</f>
        <v>1</v>
      </c>
      <c r="M52">
        <f t="shared" ref="M52" si="150">IF(E52=I52,1,0)</f>
        <v>0</v>
      </c>
      <c r="N52">
        <f t="shared" ref="N52" si="151">IF(F52=J52,1,0)</f>
        <v>1</v>
      </c>
      <c r="O52">
        <f t="shared" ref="O52" si="152">INDEX(G52:J52,MATCH(0,K52:N52,0))*10+1</f>
        <v>14061</v>
      </c>
      <c r="P52" s="5" t="str">
        <f t="shared" si="112"/>
        <v>黄金弹球爆发</v>
      </c>
      <c r="Q52" s="5" t="str">
        <f t="shared" si="5"/>
        <v>射出数个黄金弹球在敌方阵营中乱射，对全体敌人造成攻击力&lt;color=#e56000&gt;110%&lt;/color&gt;的伤害，若被攻击的敌人血量高于&lt;color=#e56000&gt;75%、50%、25%&lt;/color&gt;，分别对其额外造成&lt;color=#e56000&gt;3、2、1&lt;/color&gt;段的&lt;color=#f2b600&gt;弹射&lt;/color&gt;伤害，每段伤害为攻击力的&lt;color=#e56000&gt;28%&lt;/color&gt;</v>
      </c>
      <c r="U52" s="19">
        <v>2125</v>
      </c>
      <c r="V52" s="19" t="s">
        <v>114</v>
      </c>
      <c r="W52" s="19" t="s">
        <v>1404</v>
      </c>
      <c r="X52" s="19">
        <v>311000204</v>
      </c>
      <c r="Y52" s="20"/>
    </row>
    <row r="53" spans="1:25">
      <c r="A53" s="5">
        <v>15</v>
      </c>
      <c r="B53" s="5" t="s">
        <v>108</v>
      </c>
      <c r="C53" s="5">
        <v>1501</v>
      </c>
      <c r="D53" s="5">
        <v>1502</v>
      </c>
      <c r="E53" s="5">
        <v>1503</v>
      </c>
      <c r="F53" s="5">
        <v>0</v>
      </c>
      <c r="G53" s="5">
        <v>1501</v>
      </c>
      <c r="H53" s="5">
        <v>1502</v>
      </c>
      <c r="I53" s="5">
        <v>1505</v>
      </c>
      <c r="J53" s="5">
        <v>0</v>
      </c>
      <c r="K53">
        <f t="shared" si="0"/>
        <v>1</v>
      </c>
      <c r="L53">
        <f t="shared" si="1"/>
        <v>1</v>
      </c>
      <c r="M53">
        <f t="shared" si="2"/>
        <v>0</v>
      </c>
      <c r="N53">
        <f t="shared" si="3"/>
        <v>1</v>
      </c>
      <c r="O53">
        <f t="shared" si="4"/>
        <v>15051</v>
      </c>
      <c r="P53" s="5" t="str">
        <f t="shared" si="112"/>
        <v>踏无暴威(觉醒)</v>
      </c>
      <c r="Q53" s="5" t="str">
        <f t="shared" si="5"/>
        <v>积蓄力量发动强力一击攻击敌人，对1名敌人造成攻击力&lt;color=#e56000&gt;160%&lt;/color&gt;的伤害，攻击有&lt;color=#f2b600&gt;负面效果&lt;/color&gt;的敌人时此技能暴击率提高&lt;color=#e56000&gt;50%&lt;/color&gt;</v>
      </c>
      <c r="U53" s="19">
        <v>2511</v>
      </c>
      <c r="V53" s="19" t="s">
        <v>62</v>
      </c>
      <c r="W53" s="19" t="s">
        <v>169</v>
      </c>
      <c r="X53" s="19">
        <v>311000201</v>
      </c>
      <c r="Y53" s="20"/>
    </row>
    <row r="54" spans="1:25">
      <c r="A54" s="5">
        <v>15</v>
      </c>
      <c r="B54" s="5" t="s">
        <v>108</v>
      </c>
      <c r="C54" s="5">
        <v>1501</v>
      </c>
      <c r="D54" s="5">
        <v>1502</v>
      </c>
      <c r="E54" s="5">
        <v>1505</v>
      </c>
      <c r="F54" s="5">
        <v>0</v>
      </c>
      <c r="G54" s="5">
        <v>1501</v>
      </c>
      <c r="H54" s="5">
        <v>1502</v>
      </c>
      <c r="I54" s="33">
        <v>1506</v>
      </c>
      <c r="J54" s="5">
        <v>0</v>
      </c>
      <c r="K54">
        <f t="shared" ref="K54:K55" si="153">IF(C54=G54,1,0)</f>
        <v>1</v>
      </c>
      <c r="L54">
        <f t="shared" ref="L54:L55" si="154">IF(D54=H54,1,0)</f>
        <v>1</v>
      </c>
      <c r="M54">
        <f t="shared" ref="M54:M55" si="155">IF(E54=I54,1,0)</f>
        <v>0</v>
      </c>
      <c r="N54">
        <f t="shared" ref="N54:N55" si="156">IF(F54=J54,1,0)</f>
        <v>1</v>
      </c>
      <c r="O54">
        <f t="shared" ref="O54:O55" si="157">INDEX(G54:J54,MATCH(0,K54:N54,0))*10+1</f>
        <v>15061</v>
      </c>
      <c r="P54" s="5" t="str">
        <f t="shared" si="112"/>
        <v>踏无暴威(觉醒)</v>
      </c>
      <c r="Q54" s="5" t="str">
        <f t="shared" si="5"/>
        <v>积蓄力量发动强力一击攻击敌人，对1名敌人造成攻击力&lt;color=#e56000&gt;165%&lt;/color&gt;的伤害，攻击有&lt;color=#f2b600&gt;负面效果&lt;/color&gt;的敌人时此技能暴击率提高&lt;color=#e56000&gt;50%&lt;/color&gt;</v>
      </c>
      <c r="U54" s="19">
        <v>2521</v>
      </c>
      <c r="V54" s="19" t="s">
        <v>171</v>
      </c>
      <c r="W54" s="19" t="s">
        <v>172</v>
      </c>
      <c r="X54" s="19">
        <v>311000202</v>
      </c>
      <c r="Y54" s="20"/>
    </row>
    <row r="55" spans="1:25">
      <c r="A55" s="5">
        <v>15</v>
      </c>
      <c r="B55" s="5" t="s">
        <v>108</v>
      </c>
      <c r="C55" s="5">
        <v>1501</v>
      </c>
      <c r="D55" s="5">
        <v>1502</v>
      </c>
      <c r="E55" s="33">
        <v>1506</v>
      </c>
      <c r="F55" s="5">
        <v>0</v>
      </c>
      <c r="G55" s="5">
        <v>1501</v>
      </c>
      <c r="H55" s="33">
        <v>1507</v>
      </c>
      <c r="I55" s="33">
        <v>1506</v>
      </c>
      <c r="J55" s="5">
        <v>0</v>
      </c>
      <c r="K55">
        <f t="shared" si="153"/>
        <v>1</v>
      </c>
      <c r="L55">
        <f t="shared" si="154"/>
        <v>0</v>
      </c>
      <c r="M55">
        <f t="shared" si="155"/>
        <v>1</v>
      </c>
      <c r="N55">
        <f t="shared" si="156"/>
        <v>1</v>
      </c>
      <c r="O55">
        <f t="shared" si="157"/>
        <v>15071</v>
      </c>
      <c r="P55" s="5" t="str">
        <f t="shared" si="112"/>
        <v>迅捷行动</v>
      </c>
      <c r="Q55" s="5" t="str">
        <f t="shared" si="5"/>
        <v>当攻击的敌人有&lt;color=#f2b600&gt;负面效果&lt;/color&gt;时，弹簧胡子造成的伤害提升&lt;color=#e56000&gt;55%&lt;/color&gt;</v>
      </c>
      <c r="U55" s="19">
        <v>2531</v>
      </c>
      <c r="V55" s="19" t="s">
        <v>142</v>
      </c>
      <c r="W55" s="19" t="s">
        <v>174</v>
      </c>
      <c r="X55" s="19">
        <v>311000203</v>
      </c>
      <c r="Y55" s="20"/>
    </row>
    <row r="56" spans="1:25">
      <c r="A56" s="5">
        <v>15</v>
      </c>
      <c r="B56" s="5" t="s">
        <v>108</v>
      </c>
      <c r="C56" s="5">
        <v>1501</v>
      </c>
      <c r="D56" s="33">
        <v>1507</v>
      </c>
      <c r="E56" s="33">
        <v>1506</v>
      </c>
      <c r="F56" s="5">
        <v>0</v>
      </c>
      <c r="G56" s="5">
        <v>1501</v>
      </c>
      <c r="H56" s="33">
        <v>1507</v>
      </c>
      <c r="I56" s="33">
        <v>1508</v>
      </c>
      <c r="J56" s="5">
        <v>0</v>
      </c>
      <c r="K56">
        <f t="shared" ref="K56" si="158">IF(C56=G56,1,0)</f>
        <v>1</v>
      </c>
      <c r="L56">
        <f t="shared" ref="L56" si="159">IF(D56=H56,1,0)</f>
        <v>1</v>
      </c>
      <c r="M56">
        <f t="shared" ref="M56" si="160">IF(E56=I56,1,0)</f>
        <v>0</v>
      </c>
      <c r="N56">
        <f t="shared" ref="N56" si="161">IF(F56=J56,1,0)</f>
        <v>1</v>
      </c>
      <c r="O56">
        <f t="shared" ref="O56" si="162">INDEX(G56:J56,MATCH(0,K56:N56,0))*10+1</f>
        <v>15081</v>
      </c>
      <c r="P56" s="5" t="str">
        <f t="shared" si="112"/>
        <v>踏无暴威(觉醒)</v>
      </c>
      <c r="Q56" s="5" t="str">
        <f t="shared" si="5"/>
        <v>积蓄力量发动强力一击攻击敌人，对1名敌人造成攻击力&lt;color=#e56000&gt;170%&lt;/color&gt;的伤害，攻击有&lt;color=#f2b600&gt;负面效果&lt;/color&gt;的敌人时此技能暴击率提高&lt;color=#e56000&gt;50%&lt;/color&gt;</v>
      </c>
      <c r="U56" s="19">
        <v>2541</v>
      </c>
      <c r="V56" s="19" t="s">
        <v>176</v>
      </c>
      <c r="W56" s="19" t="s">
        <v>177</v>
      </c>
      <c r="X56" s="19">
        <v>311000204</v>
      </c>
      <c r="Y56" s="20"/>
    </row>
    <row r="57" spans="1:25">
      <c r="A57" s="5">
        <v>16</v>
      </c>
      <c r="B57" s="5" t="s">
        <v>111</v>
      </c>
      <c r="C57" s="5">
        <v>1601</v>
      </c>
      <c r="D57" s="5">
        <v>0</v>
      </c>
      <c r="E57" s="5">
        <v>1603</v>
      </c>
      <c r="F57" s="5">
        <v>0</v>
      </c>
      <c r="G57" s="8">
        <v>1601</v>
      </c>
      <c r="H57" s="8">
        <v>1602</v>
      </c>
      <c r="I57" s="8">
        <v>1603</v>
      </c>
      <c r="J57" s="5">
        <v>0</v>
      </c>
      <c r="K57">
        <f t="shared" si="0"/>
        <v>1</v>
      </c>
      <c r="L57">
        <f t="shared" si="1"/>
        <v>0</v>
      </c>
      <c r="M57">
        <f t="shared" si="2"/>
        <v>1</v>
      </c>
      <c r="N57">
        <f t="shared" si="3"/>
        <v>1</v>
      </c>
      <c r="O57">
        <f t="shared" si="4"/>
        <v>16021</v>
      </c>
      <c r="P57" s="5" t="str">
        <f t="shared" si="112"/>
        <v>蜷局受身</v>
      </c>
      <c r="Q57" s="5" t="str">
        <f t="shared" si="5"/>
        <v>友方单位处于&lt;color=#f2b600&gt;战斗指挥&lt;/color&gt;效果时，受到伤害降低&lt;color=#e56000&gt;5%&lt;/color&gt;</v>
      </c>
      <c r="U57" s="19">
        <v>2551</v>
      </c>
      <c r="V57" s="19" t="s">
        <v>179</v>
      </c>
      <c r="W57" s="19" t="s">
        <v>179</v>
      </c>
      <c r="X57" s="19">
        <v>0</v>
      </c>
      <c r="Y57" s="20"/>
    </row>
    <row r="58" spans="1:25">
      <c r="A58" s="5">
        <v>16</v>
      </c>
      <c r="B58" s="5" t="s">
        <v>111</v>
      </c>
      <c r="C58" s="8">
        <v>1601</v>
      </c>
      <c r="D58" s="8">
        <v>1602</v>
      </c>
      <c r="E58" s="8">
        <v>1603</v>
      </c>
      <c r="F58" s="5">
        <v>0</v>
      </c>
      <c r="G58" s="8">
        <v>1601</v>
      </c>
      <c r="H58" s="33">
        <v>1604</v>
      </c>
      <c r="I58" s="8">
        <v>1603</v>
      </c>
      <c r="J58" s="5">
        <v>0</v>
      </c>
      <c r="K58">
        <f t="shared" ref="K58:K59" si="163">IF(C58=G58,1,0)</f>
        <v>1</v>
      </c>
      <c r="L58">
        <f t="shared" ref="L58:L59" si="164">IF(D58=H58,1,0)</f>
        <v>0</v>
      </c>
      <c r="M58">
        <f t="shared" ref="M58:M59" si="165">IF(E58=I58,1,0)</f>
        <v>1</v>
      </c>
      <c r="N58">
        <f t="shared" ref="N58:N59" si="166">IF(F58=J58,1,0)</f>
        <v>1</v>
      </c>
      <c r="O58">
        <f t="shared" ref="O58:O59" si="167">INDEX(G58:J58,MATCH(0,K58:N58,0))*10+1</f>
        <v>16041</v>
      </c>
      <c r="P58" s="5" t="str">
        <f t="shared" si="112"/>
        <v>蜷局受身</v>
      </c>
      <c r="Q58" s="5" t="str">
        <f t="shared" si="5"/>
        <v>友方单位处于&lt;color=#f2b600&gt;战斗指挥&lt;/color&gt;效果时，受到伤害降低&lt;color=#e56000&gt;7%&lt;/color&gt;</v>
      </c>
      <c r="U58" s="19">
        <v>2561</v>
      </c>
      <c r="V58" s="19" t="s">
        <v>114</v>
      </c>
      <c r="W58" s="19" t="s">
        <v>177</v>
      </c>
      <c r="X58" s="19">
        <v>311000204</v>
      </c>
      <c r="Y58" s="20"/>
    </row>
    <row r="59" spans="1:25">
      <c r="A59" s="5">
        <v>16</v>
      </c>
      <c r="B59" s="5" t="s">
        <v>111</v>
      </c>
      <c r="C59" s="8">
        <v>1601</v>
      </c>
      <c r="D59" s="33">
        <v>1604</v>
      </c>
      <c r="E59" s="8">
        <v>1603</v>
      </c>
      <c r="F59" s="5">
        <v>0</v>
      </c>
      <c r="G59" s="8">
        <v>1601</v>
      </c>
      <c r="H59" s="33">
        <v>1604</v>
      </c>
      <c r="I59" s="33">
        <v>1605</v>
      </c>
      <c r="J59" s="5">
        <v>0</v>
      </c>
      <c r="K59">
        <f t="shared" si="163"/>
        <v>1</v>
      </c>
      <c r="L59">
        <f t="shared" si="164"/>
        <v>1</v>
      </c>
      <c r="M59">
        <f t="shared" si="165"/>
        <v>0</v>
      </c>
      <c r="N59">
        <f t="shared" si="166"/>
        <v>1</v>
      </c>
      <c r="O59">
        <f t="shared" si="167"/>
        <v>16051</v>
      </c>
      <c r="P59" s="5" t="str">
        <f t="shared" si="112"/>
        <v>战斗指挥</v>
      </c>
      <c r="Q59" s="5" t="str">
        <f t="shared" si="5"/>
        <v>在危机中指挥战斗，为我方全体链接&lt;color=#f2b600&gt;战斗指挥&lt;/color&gt;技能，持续&lt;color=#e56000&gt;1&lt;/color&gt;回合，处于&lt;color=#f2b600&gt;战斗指挥&lt;/color&gt;效果时可提高&lt;color=#e56000&gt;8%&lt;/color&gt;抵抗，当任一友方受到伤害时，所受伤害平均分配给被&lt;color=#f2b600&gt;战斗指挥&lt;/color&gt;技能链接的队友</v>
      </c>
      <c r="U59" s="19">
        <v>3011</v>
      </c>
      <c r="V59" s="19" t="s">
        <v>181</v>
      </c>
      <c r="W59" s="19" t="s">
        <v>182</v>
      </c>
      <c r="X59" s="19" t="s">
        <v>183</v>
      </c>
      <c r="Y59" s="20"/>
    </row>
    <row r="60" spans="1:25">
      <c r="A60" s="5">
        <v>16</v>
      </c>
      <c r="B60" s="5" t="s">
        <v>111</v>
      </c>
      <c r="C60" s="8">
        <v>1601</v>
      </c>
      <c r="D60" s="33">
        <v>1604</v>
      </c>
      <c r="E60" s="33">
        <v>1605</v>
      </c>
      <c r="F60" s="5">
        <v>0</v>
      </c>
      <c r="G60" s="8">
        <v>1601</v>
      </c>
      <c r="H60" s="33">
        <v>1606</v>
      </c>
      <c r="I60" s="33">
        <v>1605</v>
      </c>
      <c r="J60" s="5">
        <v>0</v>
      </c>
      <c r="K60">
        <f t="shared" ref="K60" si="168">IF(C60=G60,1,0)</f>
        <v>1</v>
      </c>
      <c r="L60">
        <f t="shared" ref="L60" si="169">IF(D60=H60,1,0)</f>
        <v>0</v>
      </c>
      <c r="M60">
        <f t="shared" ref="M60" si="170">IF(E60=I60,1,0)</f>
        <v>1</v>
      </c>
      <c r="N60">
        <f t="shared" ref="N60" si="171">IF(F60=J60,1,0)</f>
        <v>1</v>
      </c>
      <c r="O60">
        <f t="shared" ref="O60" si="172">INDEX(G60:J60,MATCH(0,K60:N60,0))*10+1</f>
        <v>16061</v>
      </c>
      <c r="P60" s="5" t="str">
        <f t="shared" si="112"/>
        <v>蜷局受身</v>
      </c>
      <c r="Q60" s="5" t="str">
        <f t="shared" si="5"/>
        <v>友方单位处于&lt;color=#f2b600&gt;战斗指挥&lt;/color&gt;效果时，受到伤害降低&lt;color=#e56000&gt;9%&lt;/color&gt;</v>
      </c>
      <c r="U60" s="19">
        <v>3012</v>
      </c>
      <c r="V60" s="19" t="s">
        <v>181</v>
      </c>
      <c r="W60" s="19" t="s">
        <v>185</v>
      </c>
      <c r="X60" s="19" t="s">
        <v>183</v>
      </c>
      <c r="Y60" s="20"/>
    </row>
    <row r="61" spans="1:25">
      <c r="A61" s="5">
        <v>17</v>
      </c>
      <c r="B61" s="5" t="s">
        <v>113</v>
      </c>
      <c r="C61" s="5">
        <v>1701</v>
      </c>
      <c r="D61" s="5">
        <v>1702</v>
      </c>
      <c r="E61" s="5">
        <v>1703</v>
      </c>
      <c r="F61" s="5">
        <v>0</v>
      </c>
      <c r="G61" s="8">
        <v>1701</v>
      </c>
      <c r="H61" s="8">
        <v>1702</v>
      </c>
      <c r="I61" s="8">
        <v>1703</v>
      </c>
      <c r="J61" s="5">
        <v>0</v>
      </c>
      <c r="K61">
        <f t="shared" si="0"/>
        <v>1</v>
      </c>
      <c r="L61">
        <f t="shared" si="1"/>
        <v>1</v>
      </c>
      <c r="M61">
        <f t="shared" si="2"/>
        <v>1</v>
      </c>
      <c r="N61">
        <f t="shared" si="3"/>
        <v>1</v>
      </c>
      <c r="O61" t="e">
        <f t="shared" si="4"/>
        <v>#N/A</v>
      </c>
      <c r="P61" s="5" t="e">
        <f t="shared" si="112"/>
        <v>#N/A</v>
      </c>
      <c r="Q61" s="5" t="e">
        <f t="shared" si="5"/>
        <v>#N/A</v>
      </c>
      <c r="U61" s="19">
        <v>3013</v>
      </c>
      <c r="V61" s="19" t="s">
        <v>181</v>
      </c>
      <c r="W61" s="19" t="s">
        <v>187</v>
      </c>
      <c r="X61" s="19" t="s">
        <v>183</v>
      </c>
      <c r="Y61" s="20"/>
    </row>
    <row r="62" spans="1:25">
      <c r="A62" s="5">
        <v>17</v>
      </c>
      <c r="B62" s="5" t="s">
        <v>113</v>
      </c>
      <c r="C62" s="5">
        <v>1701</v>
      </c>
      <c r="D62" s="5">
        <v>1702</v>
      </c>
      <c r="E62" s="5">
        <v>1703</v>
      </c>
      <c r="F62" s="5">
        <v>0</v>
      </c>
      <c r="G62" s="8">
        <v>1701</v>
      </c>
      <c r="H62" s="8">
        <v>1702</v>
      </c>
      <c r="I62" s="33">
        <v>1704</v>
      </c>
      <c r="J62" s="5">
        <v>0</v>
      </c>
      <c r="K62">
        <f t="shared" ref="K62:K63" si="173">IF(C62=G62,1,0)</f>
        <v>1</v>
      </c>
      <c r="L62">
        <f t="shared" ref="L62:L63" si="174">IF(D62=H62,1,0)</f>
        <v>1</v>
      </c>
      <c r="M62">
        <f t="shared" ref="M62:M63" si="175">IF(E62=I62,1,0)</f>
        <v>0</v>
      </c>
      <c r="N62">
        <f t="shared" ref="N62:N63" si="176">IF(F62=J62,1,0)</f>
        <v>1</v>
      </c>
      <c r="O62">
        <f t="shared" ref="O62:O63" si="177">INDEX(G62:J62,MATCH(0,K62:N62,0))*10+1</f>
        <v>17041</v>
      </c>
      <c r="P62" s="5" t="str">
        <f t="shared" si="112"/>
        <v>火葬</v>
      </c>
      <c r="Q62" s="5" t="str">
        <f t="shared" si="5"/>
        <v>对全体敌人造成攻击力&lt;color=#e56000&gt;145%&lt;/color&gt;的伤害，使用后会获得一层&lt;color=#f2b600&gt;过载&lt;/color&gt;，持续至下次行动结束，过载增加层数时会延长至下一次行动结束，每层过载会提高&lt;color=#f2b600&gt;封技&lt;/color&gt;的&lt;color=#e56000&gt;20%&lt;/color&gt;的基础概率，若青焰处于三层&lt;color=#f2b600&gt;过载&lt;/color&gt;状态则无法使用该技能</v>
      </c>
      <c r="U62" s="19">
        <v>3014</v>
      </c>
      <c r="V62" s="19" t="s">
        <v>181</v>
      </c>
      <c r="W62" s="19" t="s">
        <v>189</v>
      </c>
      <c r="X62" s="19" t="s">
        <v>183</v>
      </c>
      <c r="Y62" s="20"/>
    </row>
    <row r="63" spans="1:25">
      <c r="A63" s="5">
        <v>17</v>
      </c>
      <c r="B63" s="5" t="s">
        <v>113</v>
      </c>
      <c r="C63" s="8">
        <v>1701</v>
      </c>
      <c r="D63" s="8">
        <v>1702</v>
      </c>
      <c r="E63" s="33">
        <v>1704</v>
      </c>
      <c r="F63" s="5">
        <v>0</v>
      </c>
      <c r="G63" s="8">
        <v>1701</v>
      </c>
      <c r="H63" s="33">
        <v>1705</v>
      </c>
      <c r="I63" s="33">
        <v>1704</v>
      </c>
      <c r="J63" s="5">
        <v>0</v>
      </c>
      <c r="K63">
        <f t="shared" si="173"/>
        <v>1</v>
      </c>
      <c r="L63">
        <f t="shared" si="174"/>
        <v>0</v>
      </c>
      <c r="M63">
        <f t="shared" si="175"/>
        <v>1</v>
      </c>
      <c r="N63">
        <f t="shared" si="176"/>
        <v>1</v>
      </c>
      <c r="O63">
        <f t="shared" si="177"/>
        <v>17051</v>
      </c>
      <c r="P63" s="5" t="str">
        <f t="shared" si="112"/>
        <v>青焰</v>
      </c>
      <c r="Q63" s="5" t="str">
        <f t="shared" si="5"/>
        <v>青色火焰的灼烧会使敌人无法使用技能。造成伤害时有&lt;color=#e56000&gt;12%&lt;/color&gt;的概率使敌人陷入&lt;color=#f2b600&gt;封技&lt;/color&gt;状态，同时降低敌人&lt;color=#e56000&gt;10%&lt;/color&gt;抵抗，持续&lt;color=#e56000&gt;1&lt;/color&gt;回合。（封技效果受命中影响）</v>
      </c>
      <c r="U63" s="19">
        <v>3015</v>
      </c>
      <c r="V63" s="19" t="s">
        <v>181</v>
      </c>
      <c r="W63" s="19" t="s">
        <v>191</v>
      </c>
      <c r="X63" s="19" t="s">
        <v>183</v>
      </c>
      <c r="Y63" s="20"/>
    </row>
    <row r="64" spans="1:25">
      <c r="A64" s="5">
        <v>17</v>
      </c>
      <c r="B64" s="5" t="s">
        <v>113</v>
      </c>
      <c r="C64" s="8">
        <v>1701</v>
      </c>
      <c r="D64" s="33">
        <v>1705</v>
      </c>
      <c r="E64" s="33">
        <v>1704</v>
      </c>
      <c r="F64" s="5">
        <v>0</v>
      </c>
      <c r="G64" s="8">
        <v>1701</v>
      </c>
      <c r="H64" s="33">
        <v>1705</v>
      </c>
      <c r="I64" s="33">
        <v>1706</v>
      </c>
      <c r="J64" s="5">
        <v>0</v>
      </c>
      <c r="K64">
        <f t="shared" ref="K64" si="178">IF(C64=G64,1,0)</f>
        <v>1</v>
      </c>
      <c r="L64">
        <f t="shared" ref="L64" si="179">IF(D64=H64,1,0)</f>
        <v>1</v>
      </c>
      <c r="M64">
        <f t="shared" ref="M64" si="180">IF(E64=I64,1,0)</f>
        <v>0</v>
      </c>
      <c r="N64">
        <f t="shared" ref="N64" si="181">IF(F64=J64,1,0)</f>
        <v>1</v>
      </c>
      <c r="O64">
        <f t="shared" ref="O64" si="182">INDEX(G64:J64,MATCH(0,K64:N64,0))*10+1</f>
        <v>17061</v>
      </c>
      <c r="P64" s="5" t="str">
        <f t="shared" si="112"/>
        <v>火葬</v>
      </c>
      <c r="Q64" s="5" t="str">
        <f t="shared" si="5"/>
        <v>对全体敌人造成攻击力&lt;color=#e56000&gt;145%&lt;/color&gt;的伤害，使用后会获得一层&lt;color=#f2b600&gt;过载&lt;/color&gt;，持续至下次行动结束，过载增加层数时会延长至下一次行动结束，每层过载会提高&lt;color=#f2b600&gt;封技&lt;/color&gt;的&lt;color=#e56000&gt;23%&lt;/color&gt;的基础概率，若青焰处于三层&lt;color=#f2b600&gt;过载&lt;/color&gt;状态则无法使用该技能</v>
      </c>
      <c r="U64" s="19">
        <v>3021</v>
      </c>
      <c r="V64" s="19" t="s">
        <v>193</v>
      </c>
      <c r="W64" s="19" t="s">
        <v>194</v>
      </c>
      <c r="X64" s="19" t="s">
        <v>195</v>
      </c>
      <c r="Y64" s="20"/>
    </row>
    <row r="65" spans="1:25">
      <c r="A65" s="5">
        <v>18</v>
      </c>
      <c r="B65" s="5" t="s">
        <v>116</v>
      </c>
      <c r="C65" s="5">
        <v>1801</v>
      </c>
      <c r="D65" s="5">
        <v>0</v>
      </c>
      <c r="E65" s="5">
        <v>1808</v>
      </c>
      <c r="F65" s="5">
        <v>0</v>
      </c>
      <c r="G65" s="8">
        <v>1801</v>
      </c>
      <c r="H65" s="8">
        <v>1807</v>
      </c>
      <c r="I65" s="8">
        <v>1808</v>
      </c>
      <c r="J65" s="8">
        <v>0</v>
      </c>
      <c r="K65">
        <f t="shared" si="0"/>
        <v>1</v>
      </c>
      <c r="L65">
        <f t="shared" si="1"/>
        <v>0</v>
      </c>
      <c r="M65">
        <f t="shared" si="2"/>
        <v>1</v>
      </c>
      <c r="N65">
        <f t="shared" si="3"/>
        <v>1</v>
      </c>
      <c r="O65">
        <f t="shared" si="4"/>
        <v>18071</v>
      </c>
      <c r="P65" s="5" t="str">
        <f t="shared" si="112"/>
        <v>自我充能</v>
      </c>
      <c r="Q65" s="5" t="str">
        <f t="shared" ref="Q65:Q128" si="183">VLOOKUP($O65,$U:$W,3,0)</f>
        <v>使用&lt;color=#e56000&gt;高压充能&lt;/color&gt;技能时，会为自己的武器充电，让自己获得一层&lt;color=#f2b600&gt;蓄电&lt;/color&gt;效果，该效果最多叠加&lt;color=#e56000&gt;3&lt;/color&gt;层。每层&lt;color=#f2b600&gt;蓄电&lt;/color&gt;效果会让电击棍二刀流伤害提升&lt;color=#e56000&gt;100%&lt;/color&gt;，每次使用电击棍二刀流会让&lt;color=#f2b600&gt;蓄电&lt;/color&gt;效果清零</v>
      </c>
      <c r="U65" s="19">
        <v>3022</v>
      </c>
      <c r="V65" s="19" t="s">
        <v>193</v>
      </c>
      <c r="W65" s="19" t="s">
        <v>197</v>
      </c>
      <c r="X65" s="19" t="s">
        <v>195</v>
      </c>
      <c r="Y65" s="20"/>
    </row>
    <row r="66" spans="1:25">
      <c r="A66" s="5">
        <v>18</v>
      </c>
      <c r="B66" s="5" t="s">
        <v>116</v>
      </c>
      <c r="C66" s="8">
        <v>1801</v>
      </c>
      <c r="D66" s="8">
        <v>1807</v>
      </c>
      <c r="E66" s="8">
        <v>1808</v>
      </c>
      <c r="F66" s="8">
        <v>0</v>
      </c>
      <c r="G66" s="8">
        <v>1801</v>
      </c>
      <c r="H66" s="8">
        <v>1807</v>
      </c>
      <c r="I66" s="33">
        <v>1809</v>
      </c>
      <c r="J66" s="8">
        <v>0</v>
      </c>
      <c r="K66">
        <f t="shared" ref="K66:K67" si="184">IF(C66=G66,1,0)</f>
        <v>1</v>
      </c>
      <c r="L66">
        <f t="shared" ref="L66:L67" si="185">IF(D66=H66,1,0)</f>
        <v>1</v>
      </c>
      <c r="M66">
        <f t="shared" ref="M66:M67" si="186">IF(E66=I66,1,0)</f>
        <v>0</v>
      </c>
      <c r="N66">
        <f t="shared" ref="N66:N67" si="187">IF(F66=J66,1,0)</f>
        <v>1</v>
      </c>
      <c r="O66">
        <f t="shared" ref="O66:O67" si="188">INDEX(G66:J66,MATCH(0,K66:N66,0))*10+1</f>
        <v>18091</v>
      </c>
      <c r="P66" s="5" t="str">
        <f t="shared" si="112"/>
        <v>高压充能</v>
      </c>
      <c r="Q66" s="5" t="str">
        <f t="shared" si="183"/>
        <v>利用自身电力在行动条中增加一个&lt;color=#f2b600&gt;高能&lt;/color&gt;AT BONUS，获得&lt;color=#f2b600&gt;高能&lt;/color&gt;的角色会立刻获得一个&lt;color=#e56000&gt;新的回合&lt;/color&gt;，并有&lt;color=#e56000&gt;1%&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v>
      </c>
      <c r="U66" s="19">
        <v>3023</v>
      </c>
      <c r="V66" s="19" t="s">
        <v>193</v>
      </c>
      <c r="W66" s="19" t="s">
        <v>199</v>
      </c>
      <c r="X66" s="19" t="s">
        <v>195</v>
      </c>
      <c r="Y66" s="20"/>
    </row>
    <row r="67" spans="1:25">
      <c r="A67" s="5">
        <v>18</v>
      </c>
      <c r="B67" s="5" t="s">
        <v>116</v>
      </c>
      <c r="C67" s="8">
        <v>1801</v>
      </c>
      <c r="D67" s="8">
        <v>1807</v>
      </c>
      <c r="E67" s="33">
        <v>1809</v>
      </c>
      <c r="F67" s="8">
        <v>0</v>
      </c>
      <c r="G67" s="8">
        <v>1801</v>
      </c>
      <c r="H67" s="33">
        <v>1810</v>
      </c>
      <c r="I67" s="33">
        <v>1809</v>
      </c>
      <c r="J67" s="8">
        <v>0</v>
      </c>
      <c r="K67">
        <f t="shared" si="184"/>
        <v>1</v>
      </c>
      <c r="L67">
        <f t="shared" si="185"/>
        <v>0</v>
      </c>
      <c r="M67">
        <f t="shared" si="186"/>
        <v>1</v>
      </c>
      <c r="N67">
        <f t="shared" si="187"/>
        <v>1</v>
      </c>
      <c r="O67">
        <f t="shared" si="188"/>
        <v>18101</v>
      </c>
      <c r="P67" s="5" t="str">
        <f t="shared" si="112"/>
        <v>自我充能</v>
      </c>
      <c r="Q67" s="5" t="str">
        <f t="shared" si="183"/>
        <v>使用&lt;color=#e56000&gt;高压充能&lt;/color&gt;技能时，会为自己的武器充电，让自己获得一层&lt;color=#f2b600&gt;蓄电&lt;/color&gt;效果，该效果最多叠加&lt;color=#e56000&gt;3&lt;/color&gt;层。每层&lt;color=#f2b600&gt;蓄电&lt;/color&gt;效果会让电击棍二刀流伤害提升&lt;color=#e56000&gt;105%&lt;/color&gt;，每次使用电击棍二刀流会让&lt;color=#f2b600&gt;蓄电&lt;/color&gt;效果清零</v>
      </c>
      <c r="U67" s="19">
        <v>3024</v>
      </c>
      <c r="V67" s="19" t="s">
        <v>193</v>
      </c>
      <c r="W67" s="19" t="s">
        <v>201</v>
      </c>
      <c r="X67" s="19" t="s">
        <v>195</v>
      </c>
      <c r="Y67" s="20"/>
    </row>
    <row r="68" spans="1:25">
      <c r="A68" s="5">
        <v>18</v>
      </c>
      <c r="B68" s="5" t="s">
        <v>116</v>
      </c>
      <c r="C68" s="8">
        <v>1801</v>
      </c>
      <c r="D68" s="33">
        <v>1810</v>
      </c>
      <c r="E68" s="33">
        <v>1809</v>
      </c>
      <c r="F68" s="8">
        <v>0</v>
      </c>
      <c r="G68" s="8">
        <v>1801</v>
      </c>
      <c r="H68" s="33">
        <v>1810</v>
      </c>
      <c r="I68" s="33">
        <v>1811</v>
      </c>
      <c r="J68" s="8">
        <v>0</v>
      </c>
      <c r="K68">
        <f t="shared" ref="K68" si="189">IF(C68=G68,1,0)</f>
        <v>1</v>
      </c>
      <c r="L68">
        <f t="shared" ref="L68" si="190">IF(D68=H68,1,0)</f>
        <v>1</v>
      </c>
      <c r="M68">
        <f t="shared" ref="M68" si="191">IF(E68=I68,1,0)</f>
        <v>0</v>
      </c>
      <c r="N68">
        <f t="shared" ref="N68" si="192">IF(F68=J68,1,0)</f>
        <v>1</v>
      </c>
      <c r="O68">
        <f t="shared" ref="O68" si="193">INDEX(G68:J68,MATCH(0,K68:N68,0))*10+1</f>
        <v>18111</v>
      </c>
      <c r="P68" s="5" t="str">
        <f t="shared" si="112"/>
        <v>高压充能</v>
      </c>
      <c r="Q68" s="5" t="str">
        <f t="shared" si="183"/>
        <v>利用自身电力在行动条中增加一个&lt;color=#f2b600&gt;高能&lt;/color&gt;AT BONUS，获得&lt;color=#f2b600&gt;高能&lt;/color&gt;的角色会立刻获得一个&lt;color=#e56000&gt;新的回合&lt;/color&gt;，并有&lt;color=#e56000&gt;2%&lt;/color&gt;的几率再多获得一个回合，角色获得&lt;color=#f2b600&gt;高能&lt;/color&gt;后速度降低&lt;color=#e56000&gt;45%&lt;/color&gt;，持续2回合。\n连续3回合获得&lt;color=#f2b600&gt;高能&lt;/color&gt;将导致高能疲惫，再次获得&lt;color=#f2b600&gt;高能&lt;/color&gt;时将无任何效果，持续3回合。</v>
      </c>
      <c r="U68" s="19">
        <v>3025</v>
      </c>
      <c r="V68" s="19" t="s">
        <v>193</v>
      </c>
      <c r="W68" s="19" t="s">
        <v>203</v>
      </c>
      <c r="X68" s="19" t="s">
        <v>195</v>
      </c>
      <c r="Y68" s="20"/>
    </row>
    <row r="69" spans="1:25">
      <c r="A69" s="5">
        <v>19</v>
      </c>
      <c r="B69" s="5" t="s">
        <v>120</v>
      </c>
      <c r="C69" s="5">
        <v>1901</v>
      </c>
      <c r="D69" s="5">
        <v>1904</v>
      </c>
      <c r="E69" s="5">
        <v>1903</v>
      </c>
      <c r="F69" s="5">
        <v>0</v>
      </c>
      <c r="G69" s="8">
        <v>1901</v>
      </c>
      <c r="H69" s="8">
        <v>1902</v>
      </c>
      <c r="I69" s="8">
        <v>1903</v>
      </c>
      <c r="J69" s="5">
        <v>0</v>
      </c>
      <c r="K69">
        <f t="shared" si="0"/>
        <v>1</v>
      </c>
      <c r="L69">
        <f t="shared" si="1"/>
        <v>0</v>
      </c>
      <c r="M69">
        <f t="shared" si="2"/>
        <v>1</v>
      </c>
      <c r="N69">
        <f t="shared" si="3"/>
        <v>1</v>
      </c>
      <c r="O69">
        <f t="shared" si="4"/>
        <v>19021</v>
      </c>
      <c r="P69" s="5" t="str">
        <f t="shared" ref="P69:P100" si="194">VLOOKUP(O69,U:W,2,0)</f>
        <v>微笑之力(觉醒)</v>
      </c>
      <c r="Q69" s="5" t="str">
        <f t="shared" si="183"/>
        <v>&lt;color=#e56000&gt;暴走世界&lt;/color&gt;对自身的治疗提高&lt;color=#e56000&gt;50%&lt;/color&gt;</v>
      </c>
      <c r="U69" s="19">
        <v>3031</v>
      </c>
      <c r="V69" s="19" t="s">
        <v>205</v>
      </c>
      <c r="W69" s="19" t="s">
        <v>1405</v>
      </c>
      <c r="X69" s="19" t="s">
        <v>206</v>
      </c>
      <c r="Y69" s="20"/>
    </row>
    <row r="70" spans="1:25">
      <c r="A70" s="5">
        <v>19</v>
      </c>
      <c r="B70" s="5" t="s">
        <v>120</v>
      </c>
      <c r="C70" s="8">
        <v>1901</v>
      </c>
      <c r="D70" s="8">
        <v>1902</v>
      </c>
      <c r="E70" s="8">
        <v>1903</v>
      </c>
      <c r="F70" s="5">
        <v>0</v>
      </c>
      <c r="G70" s="8">
        <v>1901</v>
      </c>
      <c r="H70" s="8">
        <v>1902</v>
      </c>
      <c r="I70" s="33">
        <v>1907</v>
      </c>
      <c r="J70" s="5">
        <v>0</v>
      </c>
      <c r="K70">
        <f t="shared" ref="K70:K71" si="195">IF(C70=G70,1,0)</f>
        <v>1</v>
      </c>
      <c r="L70">
        <f t="shared" ref="L70:L71" si="196">IF(D70=H70,1,0)</f>
        <v>1</v>
      </c>
      <c r="M70">
        <f t="shared" ref="M70:M71" si="197">IF(E70=I70,1,0)</f>
        <v>0</v>
      </c>
      <c r="N70">
        <f t="shared" ref="N70:N71" si="198">IF(F70=J70,1,0)</f>
        <v>1</v>
      </c>
      <c r="O70">
        <f t="shared" ref="O70:O71" si="199">INDEX(G70:J70,MATCH(0,K70:N70,0))*10+1</f>
        <v>19071</v>
      </c>
      <c r="P70" s="5" t="str">
        <f t="shared" si="194"/>
        <v>暴走世界</v>
      </c>
      <c r="Q70" s="5" t="str">
        <f t="shared" si="183"/>
        <v>挥舞剑玉，让剑玉上的剑球围绕转动。为我方全体回复微笑超人生命上限&lt;color=#e56000&gt;20%&lt;/color&gt;的血量，最多不超过微笑超人攻击力的&lt;color=#e56000&gt;150%&lt;/color&gt;</v>
      </c>
      <c r="U70" s="19">
        <v>3032</v>
      </c>
      <c r="V70" s="19" t="s">
        <v>205</v>
      </c>
      <c r="W70" s="19" t="s">
        <v>1406</v>
      </c>
      <c r="X70" s="19" t="s">
        <v>206</v>
      </c>
      <c r="Y70" s="20"/>
    </row>
    <row r="71" spans="1:25">
      <c r="A71" s="5">
        <v>19</v>
      </c>
      <c r="B71" s="5" t="s">
        <v>120</v>
      </c>
      <c r="C71" s="8">
        <v>1901</v>
      </c>
      <c r="D71" s="8">
        <v>1902</v>
      </c>
      <c r="E71" s="33">
        <v>1907</v>
      </c>
      <c r="F71" s="5">
        <v>0</v>
      </c>
      <c r="G71" s="8">
        <v>1901</v>
      </c>
      <c r="H71" s="33">
        <v>1908</v>
      </c>
      <c r="I71" s="33">
        <v>1907</v>
      </c>
      <c r="J71" s="5">
        <v>0</v>
      </c>
      <c r="K71">
        <f t="shared" si="195"/>
        <v>1</v>
      </c>
      <c r="L71">
        <f t="shared" si="196"/>
        <v>0</v>
      </c>
      <c r="M71">
        <f t="shared" si="197"/>
        <v>1</v>
      </c>
      <c r="N71">
        <f t="shared" si="198"/>
        <v>1</v>
      </c>
      <c r="O71">
        <f t="shared" si="199"/>
        <v>19081</v>
      </c>
      <c r="P71" s="5" t="str">
        <f t="shared" si="194"/>
        <v>微笑之力(觉醒)</v>
      </c>
      <c r="Q71" s="5" t="str">
        <f t="shared" si="183"/>
        <v>&lt;color=#e56000&gt;暴走世界&lt;/color&gt;对自身的治疗提高&lt;color=#e56000&gt;55%&lt;/color&gt;</v>
      </c>
      <c r="U71" s="19">
        <v>3033</v>
      </c>
      <c r="V71" s="19" t="s">
        <v>205</v>
      </c>
      <c r="W71" s="19" t="s">
        <v>1407</v>
      </c>
      <c r="X71" s="19" t="s">
        <v>206</v>
      </c>
      <c r="Y71" s="20"/>
    </row>
    <row r="72" spans="1:25">
      <c r="A72" s="5">
        <v>19</v>
      </c>
      <c r="B72" s="5" t="s">
        <v>120</v>
      </c>
      <c r="C72" s="8">
        <v>1901</v>
      </c>
      <c r="D72" s="33">
        <v>1908</v>
      </c>
      <c r="E72" s="33">
        <v>1907</v>
      </c>
      <c r="F72" s="5">
        <v>0</v>
      </c>
      <c r="G72" s="8">
        <v>1901</v>
      </c>
      <c r="H72" s="33">
        <v>1908</v>
      </c>
      <c r="I72" s="33">
        <v>1909</v>
      </c>
      <c r="J72" s="5">
        <v>0</v>
      </c>
      <c r="K72">
        <f t="shared" ref="K72" si="200">IF(C72=G72,1,0)</f>
        <v>1</v>
      </c>
      <c r="L72">
        <f t="shared" ref="L72" si="201">IF(D72=H72,1,0)</f>
        <v>1</v>
      </c>
      <c r="M72">
        <f t="shared" ref="M72" si="202">IF(E72=I72,1,0)</f>
        <v>0</v>
      </c>
      <c r="N72">
        <f t="shared" ref="N72" si="203">IF(F72=J72,1,0)</f>
        <v>1</v>
      </c>
      <c r="O72">
        <f t="shared" ref="O72" si="204">INDEX(G72:J72,MATCH(0,K72:N72,0))*10+1</f>
        <v>19091</v>
      </c>
      <c r="P72" s="5" t="str">
        <f t="shared" si="194"/>
        <v>暴走世界</v>
      </c>
      <c r="Q72" s="5" t="str">
        <f t="shared" si="183"/>
        <v>挥舞剑玉，让剑玉上的剑球围绕转动。为我方全体回复微笑超人生命上限&lt;color=#e56000&gt;20%&lt;/color&gt;的血量，最多不超过微笑超人攻击力的&lt;color=#e56000&gt;160%&lt;/color&gt;</v>
      </c>
      <c r="U72" s="19">
        <v>3034</v>
      </c>
      <c r="V72" s="19" t="s">
        <v>205</v>
      </c>
      <c r="W72" s="19" t="s">
        <v>1408</v>
      </c>
      <c r="X72" s="19" t="s">
        <v>206</v>
      </c>
      <c r="Y72" s="20"/>
    </row>
    <row r="73" spans="1:25">
      <c r="A73" s="5">
        <v>20</v>
      </c>
      <c r="B73" s="5" t="s">
        <v>122</v>
      </c>
      <c r="C73" s="5">
        <v>2001</v>
      </c>
      <c r="D73" s="5">
        <v>2002</v>
      </c>
      <c r="E73" s="5">
        <v>2003</v>
      </c>
      <c r="F73" s="5">
        <v>0</v>
      </c>
      <c r="G73" s="8">
        <v>2001</v>
      </c>
      <c r="H73" s="8">
        <v>2002</v>
      </c>
      <c r="I73" s="8">
        <v>2003</v>
      </c>
      <c r="J73" s="5">
        <v>0</v>
      </c>
      <c r="K73">
        <f t="shared" si="0"/>
        <v>1</v>
      </c>
      <c r="L73">
        <f t="shared" si="1"/>
        <v>1</v>
      </c>
      <c r="M73">
        <f t="shared" si="2"/>
        <v>1</v>
      </c>
      <c r="N73">
        <f t="shared" si="3"/>
        <v>1</v>
      </c>
      <c r="O73" t="e">
        <f t="shared" si="4"/>
        <v>#N/A</v>
      </c>
      <c r="P73" s="5" t="e">
        <f t="shared" si="194"/>
        <v>#N/A</v>
      </c>
      <c r="Q73" s="5" t="e">
        <f t="shared" si="183"/>
        <v>#N/A</v>
      </c>
      <c r="U73" s="19">
        <v>3035</v>
      </c>
      <c r="V73" s="19" t="s">
        <v>205</v>
      </c>
      <c r="W73" s="19" t="s">
        <v>1409</v>
      </c>
      <c r="X73" s="19" t="s">
        <v>206</v>
      </c>
      <c r="Y73" s="20"/>
    </row>
    <row r="74" spans="1:25">
      <c r="A74" s="5">
        <v>20</v>
      </c>
      <c r="B74" s="5" t="s">
        <v>122</v>
      </c>
      <c r="C74" s="5">
        <v>2001</v>
      </c>
      <c r="D74" s="5">
        <v>2002</v>
      </c>
      <c r="E74" s="5">
        <v>2003</v>
      </c>
      <c r="F74" s="5">
        <v>0</v>
      </c>
      <c r="G74" s="8">
        <v>2001</v>
      </c>
      <c r="H74" s="8">
        <v>2002</v>
      </c>
      <c r="I74" s="33">
        <v>2004</v>
      </c>
      <c r="J74" s="5">
        <v>0</v>
      </c>
      <c r="K74">
        <f t="shared" ref="K74:K75" si="205">IF(C74=G74,1,0)</f>
        <v>1</v>
      </c>
      <c r="L74">
        <f t="shared" ref="L74:L75" si="206">IF(D74=H74,1,0)</f>
        <v>1</v>
      </c>
      <c r="M74">
        <f t="shared" ref="M74:M75" si="207">IF(E74=I74,1,0)</f>
        <v>0</v>
      </c>
      <c r="N74">
        <f t="shared" ref="N74:N75" si="208">IF(F74=J74,1,0)</f>
        <v>1</v>
      </c>
      <c r="O74">
        <f t="shared" ref="O74:O75" si="209">INDEX(G74:J74,MATCH(0,K74:N74,0))*10+1</f>
        <v>20041</v>
      </c>
      <c r="P74" s="5" t="str">
        <f t="shared" si="194"/>
        <v>重王突进</v>
      </c>
      <c r="Q74" s="5" t="str">
        <f t="shared" si="183"/>
        <v>使用双手用力砸向地面，对1名敌人先造成&lt;color=#e56000&gt;3&lt;/color&gt;段伤害，每段伤害为攻击力的&lt;color=#e56000&gt;59%&lt;/color&gt;，同时清除行动条上&lt;color=#e56000&gt;3&lt;/color&gt;个AT BONUS（敌人行动位上的优先），自身会受到当前生命&lt;color=#e56000&gt;12%&lt;/color&gt;的&lt;color=#f2b600&gt;反震伤害&lt;/color&gt;</v>
      </c>
      <c r="U74" s="19">
        <v>3041</v>
      </c>
      <c r="V74" s="19" t="s">
        <v>1410</v>
      </c>
      <c r="W74" s="19" t="s">
        <v>1411</v>
      </c>
      <c r="X74" s="19" t="s">
        <v>209</v>
      </c>
      <c r="Y74" s="20"/>
    </row>
    <row r="75" spans="1:25">
      <c r="A75" s="5">
        <v>20</v>
      </c>
      <c r="B75" s="5" t="s">
        <v>122</v>
      </c>
      <c r="C75" s="8">
        <v>2001</v>
      </c>
      <c r="D75" s="8">
        <v>2002</v>
      </c>
      <c r="E75" s="33">
        <v>2004</v>
      </c>
      <c r="F75" s="5">
        <v>0</v>
      </c>
      <c r="G75" s="8">
        <v>2001</v>
      </c>
      <c r="H75" s="33">
        <v>2005</v>
      </c>
      <c r="I75" s="33">
        <v>2004</v>
      </c>
      <c r="J75" s="5">
        <v>0</v>
      </c>
      <c r="K75">
        <f t="shared" si="205"/>
        <v>1</v>
      </c>
      <c r="L75">
        <f t="shared" si="206"/>
        <v>0</v>
      </c>
      <c r="M75">
        <f t="shared" si="207"/>
        <v>1</v>
      </c>
      <c r="N75">
        <f t="shared" si="208"/>
        <v>1</v>
      </c>
      <c r="O75">
        <f t="shared" si="209"/>
        <v>20051</v>
      </c>
      <c r="P75" s="5" t="str">
        <f t="shared" si="194"/>
        <v>自然的野性</v>
      </c>
      <c r="Q75" s="5" t="str">
        <f t="shared" si="183"/>
        <v>因为模仿大猩猩从而可以获得自然的庇护。自身受到伤害的时候使我方全体获得&lt;color=#f2b600&gt;自然的庇护&lt;/color&gt;，持续一回合。&lt;color=#f2b600&gt;自然的庇护&lt;/color&gt;可使目标获得&lt;color=#e56000&gt;23%&lt;/color&gt;反伤及&lt;color=#e56000&gt;20%&lt;/color&gt;抵抗。受到伤害时反弹所受伤害</v>
      </c>
      <c r="U75" s="19">
        <v>3042</v>
      </c>
      <c r="V75" s="19" t="s">
        <v>1410</v>
      </c>
      <c r="W75" s="19" t="s">
        <v>1412</v>
      </c>
      <c r="X75" s="19" t="s">
        <v>209</v>
      </c>
      <c r="Y75" s="20"/>
    </row>
    <row r="76" spans="1:25">
      <c r="A76" s="5">
        <v>20</v>
      </c>
      <c r="B76" s="5" t="s">
        <v>122</v>
      </c>
      <c r="C76" s="8">
        <v>2001</v>
      </c>
      <c r="D76" s="33">
        <v>2005</v>
      </c>
      <c r="E76" s="33">
        <v>2004</v>
      </c>
      <c r="F76" s="5">
        <v>0</v>
      </c>
      <c r="G76" s="8">
        <v>2001</v>
      </c>
      <c r="H76" s="33">
        <v>2005</v>
      </c>
      <c r="I76" s="33">
        <v>2006</v>
      </c>
      <c r="J76" s="5">
        <v>0</v>
      </c>
      <c r="K76">
        <f t="shared" ref="K76" si="210">IF(C76=G76,1,0)</f>
        <v>1</v>
      </c>
      <c r="L76">
        <f t="shared" ref="L76" si="211">IF(D76=H76,1,0)</f>
        <v>1</v>
      </c>
      <c r="M76">
        <f t="shared" ref="M76" si="212">IF(E76=I76,1,0)</f>
        <v>0</v>
      </c>
      <c r="N76">
        <f t="shared" ref="N76" si="213">IF(F76=J76,1,0)</f>
        <v>1</v>
      </c>
      <c r="O76">
        <f t="shared" ref="O76" si="214">INDEX(G76:J76,MATCH(0,K76:N76,0))*10+1</f>
        <v>20061</v>
      </c>
      <c r="P76" s="5" t="str">
        <f t="shared" si="194"/>
        <v>重王突进</v>
      </c>
      <c r="Q76" s="5" t="str">
        <f t="shared" si="183"/>
        <v>使用双手用力砸向地面，对1名敌人先造成&lt;color=#e56000&gt;3&lt;/color&gt;段伤害，每段伤害为攻击力的&lt;color=#e56000&gt;59%&lt;/color&gt;，同时清除行动条上&lt;color=#e56000&gt;3&lt;/color&gt;个AT BONUS（敌人行动位上的优先），自身会受到当前生命&lt;color=#e56000&gt;10%&lt;/color&gt;的&lt;color=#f2b600&gt;反震伤害&lt;/color&gt;</v>
      </c>
      <c r="U76" s="19">
        <v>3043</v>
      </c>
      <c r="V76" s="19" t="s">
        <v>1410</v>
      </c>
      <c r="W76" s="19" t="s">
        <v>1413</v>
      </c>
      <c r="X76" s="19" t="s">
        <v>209</v>
      </c>
      <c r="Y76" s="20"/>
    </row>
    <row r="77" spans="1:25">
      <c r="A77" s="5">
        <v>21</v>
      </c>
      <c r="B77" s="5" t="s">
        <v>124</v>
      </c>
      <c r="C77" s="5">
        <v>2101</v>
      </c>
      <c r="D77" s="5">
        <v>0</v>
      </c>
      <c r="E77" s="5">
        <v>2103</v>
      </c>
      <c r="F77" s="5">
        <v>0</v>
      </c>
      <c r="G77" s="5">
        <v>2101</v>
      </c>
      <c r="H77" s="5">
        <v>2102</v>
      </c>
      <c r="I77" s="5">
        <v>2103</v>
      </c>
      <c r="J77" s="5">
        <v>0</v>
      </c>
      <c r="K77">
        <f t="shared" si="0"/>
        <v>1</v>
      </c>
      <c r="L77">
        <f t="shared" si="1"/>
        <v>0</v>
      </c>
      <c r="M77">
        <f t="shared" si="2"/>
        <v>1</v>
      </c>
      <c r="N77">
        <f t="shared" si="3"/>
        <v>1</v>
      </c>
      <c r="O77">
        <f t="shared" si="4"/>
        <v>21021</v>
      </c>
      <c r="P77" s="5" t="str">
        <f t="shared" si="194"/>
        <v>念力加深</v>
      </c>
      <c r="Q77" s="5" t="str">
        <f t="shared" si="183"/>
        <v>地狱的吹雪开始行动时如拥有&lt;color=#f2b600&gt;AT BONUS&lt;/color&gt;，则在行动结束之后会在行动条上随机增加&lt;color=#e56000&gt;1&lt;/color&gt;个AT BONUS（优先加在没有AT BONUS的位置）,并有&lt;color=#e56000&gt;30%&lt;/color&gt;概率额外添加1个AT BONUS</v>
      </c>
      <c r="U77" s="19">
        <v>3044</v>
      </c>
      <c r="V77" s="19" t="s">
        <v>1410</v>
      </c>
      <c r="W77" s="19" t="s">
        <v>1414</v>
      </c>
      <c r="X77" s="19" t="s">
        <v>209</v>
      </c>
      <c r="Y77" s="20"/>
    </row>
    <row r="78" spans="1:25">
      <c r="A78" s="5">
        <v>21</v>
      </c>
      <c r="B78" s="5" t="s">
        <v>124</v>
      </c>
      <c r="C78" s="5">
        <v>2101</v>
      </c>
      <c r="D78" s="5">
        <v>2102</v>
      </c>
      <c r="E78" s="5">
        <v>2103</v>
      </c>
      <c r="F78" s="5">
        <v>0</v>
      </c>
      <c r="G78" s="5">
        <v>2101</v>
      </c>
      <c r="H78" s="5">
        <v>2102</v>
      </c>
      <c r="I78" s="33">
        <v>2105</v>
      </c>
      <c r="J78" s="5">
        <v>0</v>
      </c>
      <c r="K78">
        <f t="shared" ref="K78:K79" si="215">IF(C78=G78,1,0)</f>
        <v>1</v>
      </c>
      <c r="L78">
        <f t="shared" ref="L78:L79" si="216">IF(D78=H78,1,0)</f>
        <v>1</v>
      </c>
      <c r="M78">
        <f t="shared" ref="M78:M79" si="217">IF(E78=I78,1,0)</f>
        <v>0</v>
      </c>
      <c r="N78">
        <f t="shared" ref="N78:N79" si="218">IF(F78=J78,1,0)</f>
        <v>1</v>
      </c>
      <c r="O78">
        <f t="shared" ref="O78:O79" si="219">INDEX(G78:J78,MATCH(0,K78:N78,0))*10+1</f>
        <v>21051</v>
      </c>
      <c r="P78" s="5" t="str">
        <f t="shared" si="194"/>
        <v>地狱岚</v>
      </c>
      <c r="Q78" s="5" t="str">
        <f t="shared" si="183"/>
        <v>使用地狱岚对全体敌人造成&lt;color=#e56000&gt;3&lt;/color&gt;段伤害，每段伤害为攻击力的&lt;color=#e56000&gt;52%&lt;/color&gt;，并对全体敌人添加&lt;color=#e56000&gt;30%&lt;/color&gt;的减疗效果，持续&lt;color=#e56000&gt;1&lt;/color&gt;回合。</v>
      </c>
      <c r="U78" s="19">
        <v>3045</v>
      </c>
      <c r="V78" s="19" t="s">
        <v>1410</v>
      </c>
      <c r="W78" s="19" t="s">
        <v>1415</v>
      </c>
      <c r="X78" s="19" t="s">
        <v>209</v>
      </c>
      <c r="Y78" s="20"/>
    </row>
    <row r="79" spans="1:25">
      <c r="A79" s="5">
        <v>21</v>
      </c>
      <c r="B79" s="5" t="s">
        <v>124</v>
      </c>
      <c r="C79" s="5">
        <v>2101</v>
      </c>
      <c r="D79" s="5">
        <v>2102</v>
      </c>
      <c r="E79" s="33">
        <v>2105</v>
      </c>
      <c r="F79" s="5">
        <v>0</v>
      </c>
      <c r="G79" s="5">
        <v>2101</v>
      </c>
      <c r="H79" s="33">
        <v>2106</v>
      </c>
      <c r="I79" s="33">
        <v>2105</v>
      </c>
      <c r="J79" s="5">
        <v>0</v>
      </c>
      <c r="K79">
        <f t="shared" si="215"/>
        <v>1</v>
      </c>
      <c r="L79">
        <f t="shared" si="216"/>
        <v>0</v>
      </c>
      <c r="M79">
        <f t="shared" si="217"/>
        <v>1</v>
      </c>
      <c r="N79">
        <f t="shared" si="218"/>
        <v>1</v>
      </c>
      <c r="O79">
        <f t="shared" si="219"/>
        <v>21061</v>
      </c>
      <c r="P79" s="5" t="str">
        <f t="shared" si="194"/>
        <v>念力加深</v>
      </c>
      <c r="Q79" s="5" t="str">
        <f t="shared" si="183"/>
        <v>地狱的吹雪开始行动时如拥有&lt;color=#f2b600&gt;AT BONUS&lt;/color&gt;，则在行动结束之后会在行动条上随机增加&lt;color=#e56000&gt;2&lt;/color&gt;个AT BONUS（优先加在没有AT BONUS的位置）,并有&lt;color=#e56000&gt;30%&lt;/color&gt;概率额外添加1个AT BONUS</v>
      </c>
      <c r="U79" s="19">
        <v>3051</v>
      </c>
      <c r="V79" s="19" t="s">
        <v>210</v>
      </c>
      <c r="W79" s="19" t="s">
        <v>210</v>
      </c>
      <c r="X79" s="19">
        <v>0</v>
      </c>
      <c r="Y79" s="20"/>
    </row>
    <row r="80" spans="1:25">
      <c r="A80" s="5">
        <v>21</v>
      </c>
      <c r="B80" s="5" t="s">
        <v>124</v>
      </c>
      <c r="C80" s="5">
        <v>2101</v>
      </c>
      <c r="D80" s="33">
        <v>2106</v>
      </c>
      <c r="E80" s="33">
        <v>2105</v>
      </c>
      <c r="F80" s="5">
        <v>0</v>
      </c>
      <c r="G80" s="5">
        <v>2101</v>
      </c>
      <c r="H80" s="33">
        <v>2106</v>
      </c>
      <c r="I80" s="33">
        <v>2107</v>
      </c>
      <c r="J80" s="5">
        <v>0</v>
      </c>
      <c r="K80">
        <f t="shared" ref="K80" si="220">IF(C80=G80,1,0)</f>
        <v>1</v>
      </c>
      <c r="L80">
        <f t="shared" ref="L80" si="221">IF(D80=H80,1,0)</f>
        <v>1</v>
      </c>
      <c r="M80">
        <f t="shared" ref="M80" si="222">IF(E80=I80,1,0)</f>
        <v>0</v>
      </c>
      <c r="N80">
        <f t="shared" ref="N80" si="223">IF(F80=J80,1,0)</f>
        <v>1</v>
      </c>
      <c r="O80">
        <f t="shared" ref="O80" si="224">INDEX(G80:J80,MATCH(0,K80:N80,0))*10+1</f>
        <v>21071</v>
      </c>
      <c r="P80" s="5" t="str">
        <f t="shared" si="194"/>
        <v>地狱岚</v>
      </c>
      <c r="Q80" s="5" t="str">
        <f t="shared" si="183"/>
        <v>使用地狱岚对全体敌人造成&lt;color=#e56000&gt;3&lt;/color&gt;段伤害，每段伤害为攻击力的&lt;color=#e56000&gt;52%&lt;/color&gt;，并对全体敌人添加&lt;color=#e56000&gt;35%&lt;/color&gt;的减疗效果，持续&lt;color=#e56000&gt;1&lt;/color&gt;回合。</v>
      </c>
      <c r="U80" s="19">
        <v>3052</v>
      </c>
      <c r="V80" s="19" t="s">
        <v>210</v>
      </c>
      <c r="W80" s="19" t="s">
        <v>210</v>
      </c>
      <c r="X80" s="19">
        <v>0</v>
      </c>
      <c r="Y80" s="20"/>
    </row>
    <row r="81" spans="1:25">
      <c r="A81" s="5">
        <v>22</v>
      </c>
      <c r="B81" s="5" t="s">
        <v>126</v>
      </c>
      <c r="C81" s="5">
        <v>2201</v>
      </c>
      <c r="D81" s="5">
        <v>2204</v>
      </c>
      <c r="E81" s="5">
        <v>2203</v>
      </c>
      <c r="F81" s="5">
        <v>0</v>
      </c>
      <c r="G81" s="5">
        <v>2201</v>
      </c>
      <c r="H81" s="5">
        <v>2202</v>
      </c>
      <c r="I81" s="5">
        <v>2203</v>
      </c>
      <c r="J81" s="5">
        <v>0</v>
      </c>
      <c r="K81">
        <f t="shared" si="0"/>
        <v>1</v>
      </c>
      <c r="L81">
        <f t="shared" si="1"/>
        <v>0</v>
      </c>
      <c r="M81">
        <f t="shared" si="2"/>
        <v>1</v>
      </c>
      <c r="N81">
        <f t="shared" si="3"/>
        <v>1</v>
      </c>
      <c r="O81">
        <f t="shared" si="4"/>
        <v>22021</v>
      </c>
      <c r="P81" s="5" t="str">
        <f t="shared" si="194"/>
        <v>喷射能源(觉醒）</v>
      </c>
      <c r="Q81" s="5" t="str">
        <f t="shared" si="183"/>
        <v>冲天好小子每当受到伤害时会获得&lt;color=#f2b600&gt;喷射充能&lt;/color&gt;，提高终极火箭直拳&lt;color=#e56000&gt;15%&lt;/color&gt;的伤害，如本回合行动有AT BONUS，则在回合开始时自动获得&lt;color=#e56000&gt;2&lt;/color&gt;层&lt;color=#f2b600&gt;喷射充能&lt;/color&gt;，可叠加&lt;color=#e56000&gt;4&lt;/color&gt;层。使用终极火箭直拳时&lt;color=#e56000&gt;不再消耗&lt;/color&gt;喷射充能层数</v>
      </c>
      <c r="U81" s="19">
        <v>3053</v>
      </c>
      <c r="V81" s="19" t="s">
        <v>210</v>
      </c>
      <c r="W81" s="19" t="s">
        <v>210</v>
      </c>
      <c r="X81" s="19">
        <v>0</v>
      </c>
      <c r="Y81" s="20"/>
    </row>
    <row r="82" spans="1:25">
      <c r="A82" s="5">
        <v>22</v>
      </c>
      <c r="B82" s="5" t="s">
        <v>126</v>
      </c>
      <c r="C82" s="5">
        <v>2201</v>
      </c>
      <c r="D82" s="5">
        <v>2202</v>
      </c>
      <c r="E82" s="5">
        <v>2203</v>
      </c>
      <c r="F82" s="5">
        <v>0</v>
      </c>
      <c r="G82" s="5">
        <v>2201</v>
      </c>
      <c r="H82" s="5">
        <v>2202</v>
      </c>
      <c r="I82" s="33">
        <v>2205</v>
      </c>
      <c r="J82" s="5">
        <v>0</v>
      </c>
      <c r="K82">
        <f t="shared" ref="K82:K83" si="225">IF(C82=G82,1,0)</f>
        <v>1</v>
      </c>
      <c r="L82">
        <f t="shared" ref="L82:L83" si="226">IF(D82=H82,1,0)</f>
        <v>1</v>
      </c>
      <c r="M82">
        <f t="shared" ref="M82:M83" si="227">IF(E82=I82,1,0)</f>
        <v>0</v>
      </c>
      <c r="N82">
        <f t="shared" ref="N82:N83" si="228">IF(F82=J82,1,0)</f>
        <v>1</v>
      </c>
      <c r="O82">
        <f t="shared" ref="O82:O83" si="229">INDEX(G82:J82,MATCH(0,K82:N82,0))*10+1</f>
        <v>22051</v>
      </c>
      <c r="P82" s="5" t="str">
        <f t="shared" si="194"/>
        <v>终级火箭直拳</v>
      </c>
      <c r="Q82" s="5" t="str">
        <f t="shared" si="183"/>
        <v>使用终极火箭直拳对1名敌人并造成&lt;color=#e56000&gt;2&lt;/color&gt;段伤害，每段伤害为攻击力的&lt;color=#e56000&gt;90%&lt;/color&gt;</v>
      </c>
      <c r="U82" s="19">
        <v>3054</v>
      </c>
      <c r="V82" s="19" t="s">
        <v>210</v>
      </c>
      <c r="W82" s="19" t="s">
        <v>210</v>
      </c>
      <c r="X82" s="19">
        <v>0</v>
      </c>
      <c r="Y82" s="20"/>
    </row>
    <row r="83" spans="1:25">
      <c r="A83" s="5">
        <v>22</v>
      </c>
      <c r="B83" s="5" t="s">
        <v>126</v>
      </c>
      <c r="C83" s="5">
        <v>2201</v>
      </c>
      <c r="D83" s="5">
        <v>2202</v>
      </c>
      <c r="E83" s="33">
        <v>2205</v>
      </c>
      <c r="F83" s="5">
        <v>0</v>
      </c>
      <c r="G83" s="5">
        <v>2201</v>
      </c>
      <c r="H83" s="33">
        <v>2206</v>
      </c>
      <c r="I83" s="33">
        <v>2205</v>
      </c>
      <c r="J83" s="5">
        <v>0</v>
      </c>
      <c r="K83">
        <f t="shared" si="225"/>
        <v>1</v>
      </c>
      <c r="L83">
        <f t="shared" si="226"/>
        <v>0</v>
      </c>
      <c r="M83">
        <f t="shared" si="227"/>
        <v>1</v>
      </c>
      <c r="N83">
        <f t="shared" si="228"/>
        <v>1</v>
      </c>
      <c r="O83">
        <f t="shared" si="229"/>
        <v>22061</v>
      </c>
      <c r="P83" s="5" t="str">
        <f t="shared" si="194"/>
        <v>喷射能源(觉醒）</v>
      </c>
      <c r="Q83" s="5" t="str">
        <f t="shared" si="183"/>
        <v>冲天好小子每当受到伤害时会获得&lt;color=#f2b600&gt;喷射充能&lt;/color&gt;，提高终极火箭直拳&lt;color=#e56000&gt;20%&lt;/color&gt;的伤害，如本回合行动有AT BONUS，则在回合开始时自动获得&lt;color=#e56000&gt;2&lt;/color&gt;层&lt;color=#f2b600&gt;喷射充能&lt;/color&gt;，可叠加&lt;color=#e56000&gt;4&lt;/color&gt;层。使用终极火箭直拳时&lt;color=#e56000&gt;不再消耗&lt;/color&gt;喷射充能层数</v>
      </c>
      <c r="U83" s="19">
        <v>3055</v>
      </c>
      <c r="V83" s="19" t="s">
        <v>210</v>
      </c>
      <c r="W83" s="19" t="s">
        <v>210</v>
      </c>
      <c r="X83" s="19">
        <v>0</v>
      </c>
      <c r="Y83" s="20"/>
    </row>
    <row r="84" spans="1:25">
      <c r="A84" s="5">
        <v>22</v>
      </c>
      <c r="B84" s="5" t="s">
        <v>126</v>
      </c>
      <c r="C84" s="5">
        <v>2201</v>
      </c>
      <c r="D84" s="33">
        <v>2206</v>
      </c>
      <c r="E84" s="33">
        <v>2205</v>
      </c>
      <c r="F84" s="5">
        <v>0</v>
      </c>
      <c r="G84" s="5">
        <v>2201</v>
      </c>
      <c r="H84" s="33">
        <v>2206</v>
      </c>
      <c r="I84" s="33">
        <v>2207</v>
      </c>
      <c r="J84" s="5">
        <v>0</v>
      </c>
      <c r="K84">
        <f t="shared" ref="K84" si="230">IF(C84=G84,1,0)</f>
        <v>1</v>
      </c>
      <c r="L84">
        <f t="shared" ref="L84" si="231">IF(D84=H84,1,0)</f>
        <v>1</v>
      </c>
      <c r="M84">
        <f t="shared" ref="M84" si="232">IF(E84=I84,1,0)</f>
        <v>0</v>
      </c>
      <c r="N84">
        <f t="shared" ref="N84" si="233">IF(F84=J84,1,0)</f>
        <v>1</v>
      </c>
      <c r="O84">
        <f t="shared" ref="O84" si="234">INDEX(G84:J84,MATCH(0,K84:N84,0))*10+1</f>
        <v>22071</v>
      </c>
      <c r="P84" s="5" t="str">
        <f t="shared" si="194"/>
        <v>终级火箭直拳</v>
      </c>
      <c r="Q84" s="5" t="str">
        <f t="shared" si="183"/>
        <v>使用终极火箭直拳对1名敌人并造成&lt;color=#e56000&gt;2&lt;/color&gt;段伤害，每段伤害为攻击力的&lt;color=#e56000&gt;95%&lt;/color&gt;</v>
      </c>
      <c r="U84" s="19">
        <v>3061</v>
      </c>
      <c r="V84" s="19" t="s">
        <v>193</v>
      </c>
      <c r="W84" s="19" t="s">
        <v>211</v>
      </c>
      <c r="X84" s="19">
        <v>0</v>
      </c>
      <c r="Y84" s="20"/>
    </row>
    <row r="85" spans="1:25">
      <c r="A85" s="5">
        <v>23</v>
      </c>
      <c r="B85" s="5" t="s">
        <v>131</v>
      </c>
      <c r="C85" s="5">
        <v>2301</v>
      </c>
      <c r="D85" s="5">
        <v>0</v>
      </c>
      <c r="E85" s="5">
        <v>2303</v>
      </c>
      <c r="F85" s="5">
        <v>0</v>
      </c>
      <c r="G85" s="5">
        <v>2301</v>
      </c>
      <c r="H85" s="5">
        <v>2302</v>
      </c>
      <c r="I85" s="5">
        <v>2303</v>
      </c>
      <c r="J85" s="5">
        <v>0</v>
      </c>
      <c r="K85">
        <f t="shared" si="0"/>
        <v>1</v>
      </c>
      <c r="L85">
        <f t="shared" si="1"/>
        <v>0</v>
      </c>
      <c r="M85">
        <f t="shared" si="2"/>
        <v>1</v>
      </c>
      <c r="N85">
        <f t="shared" si="3"/>
        <v>1</v>
      </c>
      <c r="O85">
        <f t="shared" si="4"/>
        <v>23021</v>
      </c>
      <c r="P85" s="5" t="str">
        <f t="shared" si="194"/>
        <v>黑洞防御</v>
      </c>
      <c r="Q85" s="5" t="str">
        <f t="shared" si="183"/>
        <v>当&lt;color=#e56000&gt;黑洞嘲讽&lt;/color&gt;成功时为自身添加生命上限&lt;color=#e56000&gt;20%&lt;/color&gt;的护盾，持续2回合</v>
      </c>
      <c r="U85" s="19">
        <v>3062</v>
      </c>
      <c r="V85" s="19" t="s">
        <v>193</v>
      </c>
      <c r="W85" s="19" t="s">
        <v>211</v>
      </c>
      <c r="X85" s="19">
        <v>0</v>
      </c>
      <c r="Y85" s="20"/>
    </row>
    <row r="86" spans="1:25">
      <c r="A86" s="5">
        <v>23</v>
      </c>
      <c r="B86" s="5" t="s">
        <v>131</v>
      </c>
      <c r="C86" s="5">
        <v>2301</v>
      </c>
      <c r="D86" s="5">
        <v>2302</v>
      </c>
      <c r="E86" s="5">
        <v>2303</v>
      </c>
      <c r="F86" s="5">
        <v>0</v>
      </c>
      <c r="G86" s="5">
        <v>2301</v>
      </c>
      <c r="H86" s="33">
        <v>2305</v>
      </c>
      <c r="I86" s="5">
        <v>2303</v>
      </c>
      <c r="J86" s="5">
        <v>0</v>
      </c>
      <c r="K86">
        <f t="shared" ref="K86:K87" si="235">IF(C86=G86,1,0)</f>
        <v>1</v>
      </c>
      <c r="L86">
        <f t="shared" ref="L86:L87" si="236">IF(D86=H86,1,0)</f>
        <v>0</v>
      </c>
      <c r="M86">
        <f t="shared" ref="M86:M87" si="237">IF(E86=I86,1,0)</f>
        <v>1</v>
      </c>
      <c r="N86">
        <f t="shared" ref="N86:N87" si="238">IF(F86=J86,1,0)</f>
        <v>1</v>
      </c>
      <c r="O86">
        <f t="shared" ref="O86:O87" si="239">INDEX(G86:J86,MATCH(0,K86:N86,0))*10+1</f>
        <v>23051</v>
      </c>
      <c r="P86" s="5" t="str">
        <f t="shared" si="194"/>
        <v>黑洞防御</v>
      </c>
      <c r="Q86" s="5" t="str">
        <f t="shared" si="183"/>
        <v>当&lt;color=#e56000&gt;黑洞嘲讽&lt;/color&gt;成功时为自身添加生命上限&lt;color=#e56000&gt;25%&lt;/color&gt;的护盾，持续2回合</v>
      </c>
      <c r="U86" s="19">
        <v>3063</v>
      </c>
      <c r="V86" s="19" t="s">
        <v>193</v>
      </c>
      <c r="W86" s="19" t="s">
        <v>211</v>
      </c>
      <c r="X86" s="19">
        <v>0</v>
      </c>
      <c r="Y86" s="20"/>
    </row>
    <row r="87" spans="1:25">
      <c r="A87" s="5">
        <v>23</v>
      </c>
      <c r="B87" s="5" t="s">
        <v>131</v>
      </c>
      <c r="C87" s="5">
        <v>2301</v>
      </c>
      <c r="D87" s="33">
        <v>2305</v>
      </c>
      <c r="E87" s="5">
        <v>2303</v>
      </c>
      <c r="F87" s="5">
        <v>0</v>
      </c>
      <c r="G87" s="5">
        <v>2301</v>
      </c>
      <c r="H87" s="33">
        <v>2305</v>
      </c>
      <c r="I87" s="33">
        <v>2306</v>
      </c>
      <c r="J87" s="5">
        <v>0</v>
      </c>
      <c r="K87">
        <f t="shared" si="235"/>
        <v>1</v>
      </c>
      <c r="L87">
        <f t="shared" si="236"/>
        <v>1</v>
      </c>
      <c r="M87">
        <f t="shared" si="237"/>
        <v>0</v>
      </c>
      <c r="N87">
        <f t="shared" si="238"/>
        <v>1</v>
      </c>
      <c r="O87">
        <f t="shared" si="239"/>
        <v>23061</v>
      </c>
      <c r="P87" s="5" t="str">
        <f t="shared" si="194"/>
        <v>黑洞嘲讽</v>
      </c>
      <c r="Q87" s="5" t="str">
        <f t="shared" si="183"/>
        <v>对敌人使用言语嘲讽，激怒对方，提高敌人&lt;color=#e56000&gt;30%&lt;/color&gt;的暴击率，降低敌人&lt;color=#e56000&gt;20%&lt;/color&gt;造成的伤害，持续&lt;color=#e56000&gt;2&lt;/color&gt;回合。并有&lt;color=#e56000&gt;20%&lt;/color&gt;几率&lt;color=#f2b600&gt;嘲讽&lt;/color&gt;对方，持续1回合.如果本回合有AT BONUS则嘲讽几率再增加&lt;color=#e56000&gt;30%&lt;/color&gt;</v>
      </c>
      <c r="U87" s="19">
        <v>3064</v>
      </c>
      <c r="V87" s="19" t="s">
        <v>193</v>
      </c>
      <c r="W87" s="19" t="s">
        <v>211</v>
      </c>
      <c r="X87" s="19">
        <v>0</v>
      </c>
      <c r="Y87" s="20"/>
    </row>
    <row r="88" spans="1:25">
      <c r="A88" s="5">
        <v>23</v>
      </c>
      <c r="B88" s="5" t="s">
        <v>131</v>
      </c>
      <c r="C88" s="5">
        <v>2301</v>
      </c>
      <c r="D88" s="33">
        <v>2305</v>
      </c>
      <c r="E88" s="33">
        <v>2306</v>
      </c>
      <c r="F88" s="5">
        <v>0</v>
      </c>
      <c r="G88" s="5">
        <v>2301</v>
      </c>
      <c r="H88" s="33">
        <v>2307</v>
      </c>
      <c r="I88" s="33">
        <v>2306</v>
      </c>
      <c r="J88" s="5">
        <v>0</v>
      </c>
      <c r="K88">
        <f t="shared" ref="K88" si="240">IF(C88=G88,1,0)</f>
        <v>1</v>
      </c>
      <c r="L88">
        <f t="shared" ref="L88" si="241">IF(D88=H88,1,0)</f>
        <v>0</v>
      </c>
      <c r="M88">
        <f t="shared" ref="M88" si="242">IF(E88=I88,1,0)</f>
        <v>1</v>
      </c>
      <c r="N88">
        <f t="shared" ref="N88" si="243">IF(F88=J88,1,0)</f>
        <v>1</v>
      </c>
      <c r="O88">
        <f t="shared" ref="O88" si="244">INDEX(G88:J88,MATCH(0,K88:N88,0))*10+1</f>
        <v>23071</v>
      </c>
      <c r="P88" s="5" t="str">
        <f t="shared" si="194"/>
        <v>黑洞防御</v>
      </c>
      <c r="Q88" s="5" t="str">
        <f t="shared" si="183"/>
        <v>当&lt;color=#e56000&gt;黑洞嘲讽&lt;/color&gt;成功时为自身添加生命上限&lt;color=#e56000&gt;30%&lt;/color&gt;的护盾，持续2回合</v>
      </c>
      <c r="U88" s="19">
        <v>3065</v>
      </c>
      <c r="V88" s="19" t="s">
        <v>193</v>
      </c>
      <c r="W88" s="19" t="s">
        <v>211</v>
      </c>
      <c r="X88" s="19">
        <v>0</v>
      </c>
      <c r="Y88" s="20"/>
    </row>
    <row r="89" spans="1:25">
      <c r="A89" s="5">
        <v>24</v>
      </c>
      <c r="B89" s="5" t="s">
        <v>133</v>
      </c>
      <c r="C89" s="5">
        <v>2401</v>
      </c>
      <c r="D89" s="5">
        <v>0</v>
      </c>
      <c r="E89" s="5">
        <v>2403</v>
      </c>
      <c r="F89" s="5">
        <v>0</v>
      </c>
      <c r="G89" s="5">
        <v>2401</v>
      </c>
      <c r="H89" s="5">
        <v>2402</v>
      </c>
      <c r="I89" s="5">
        <v>2403</v>
      </c>
      <c r="J89" s="5">
        <v>0</v>
      </c>
      <c r="K89">
        <f t="shared" si="0"/>
        <v>1</v>
      </c>
      <c r="L89">
        <f t="shared" si="1"/>
        <v>0</v>
      </c>
      <c r="M89">
        <f t="shared" si="2"/>
        <v>1</v>
      </c>
      <c r="N89">
        <f t="shared" si="3"/>
        <v>1</v>
      </c>
      <c r="O89">
        <f t="shared" si="4"/>
        <v>24021</v>
      </c>
      <c r="P89" s="5" t="str">
        <f t="shared" si="194"/>
        <v>花眼</v>
      </c>
      <c r="Q89" s="5" t="str">
        <f t="shared" si="183"/>
        <v>当睫毛使用睫毛夹攻击敌人时，有&lt;color=#e56000&gt;30%&lt;/color&gt;的几率使敌人进入&lt;color=#f2b600&gt;花眼&lt;/color&gt;，持续2回合。</v>
      </c>
      <c r="U89" s="19">
        <v>3071</v>
      </c>
      <c r="V89" s="19" t="s">
        <v>212</v>
      </c>
      <c r="W89" s="19" t="s">
        <v>210</v>
      </c>
      <c r="X89" s="19">
        <v>0</v>
      </c>
      <c r="Y89" s="20"/>
    </row>
    <row r="90" spans="1:25">
      <c r="A90" s="5">
        <v>24</v>
      </c>
      <c r="B90" s="5" t="s">
        <v>133</v>
      </c>
      <c r="C90" s="5">
        <v>2401</v>
      </c>
      <c r="D90" s="5">
        <v>2402</v>
      </c>
      <c r="E90" s="5">
        <v>2403</v>
      </c>
      <c r="F90" s="5">
        <v>0</v>
      </c>
      <c r="G90" s="5">
        <v>2401</v>
      </c>
      <c r="H90" s="5">
        <v>2402</v>
      </c>
      <c r="I90" s="33">
        <v>2406</v>
      </c>
      <c r="J90" s="5">
        <v>0</v>
      </c>
      <c r="K90">
        <f t="shared" ref="K90:K91" si="245">IF(C90=G90,1,0)</f>
        <v>1</v>
      </c>
      <c r="L90">
        <f t="shared" ref="L90:L91" si="246">IF(D90=H90,1,0)</f>
        <v>1</v>
      </c>
      <c r="M90">
        <f t="shared" ref="M90:M91" si="247">IF(E90=I90,1,0)</f>
        <v>0</v>
      </c>
      <c r="N90">
        <f t="shared" ref="N90:N91" si="248">IF(F90=J90,1,0)</f>
        <v>1</v>
      </c>
      <c r="O90">
        <f t="shared" ref="O90:O91" si="249">INDEX(G90:J90,MATCH(0,K90:N90,0))*10+1</f>
        <v>24061</v>
      </c>
      <c r="P90" s="5" t="str">
        <f t="shared" si="194"/>
        <v>睫毛夹连击</v>
      </c>
      <c r="Q90" s="5" t="str">
        <f t="shared" si="183"/>
        <v>对1名敌人造成攻击力&lt;color=#e56000&gt;95%&lt;/color&gt;的伤害，如当前行动条上存在&lt;color=#f2b600&gt;AT BONUS&lt;/color&gt;，则睫毛会再次使用睫毛夹连击随机攻击敌人（攻击次数为当前行动条&lt;color=#f2b600&gt;AT BONUS&lt;/color&gt;的数量，最多3次）</v>
      </c>
      <c r="U90" s="19">
        <v>3072</v>
      </c>
      <c r="V90" s="19" t="s">
        <v>212</v>
      </c>
      <c r="W90" s="19" t="s">
        <v>210</v>
      </c>
      <c r="X90" s="19">
        <v>0</v>
      </c>
      <c r="Y90" s="20"/>
    </row>
    <row r="91" spans="1:25">
      <c r="A91" s="5">
        <v>24</v>
      </c>
      <c r="B91" s="5" t="s">
        <v>133</v>
      </c>
      <c r="C91" s="5">
        <v>2401</v>
      </c>
      <c r="D91" s="5">
        <v>2402</v>
      </c>
      <c r="E91" s="33">
        <v>2406</v>
      </c>
      <c r="F91" s="5">
        <v>0</v>
      </c>
      <c r="G91" s="5">
        <v>2401</v>
      </c>
      <c r="H91" s="33">
        <v>2407</v>
      </c>
      <c r="I91" s="33">
        <v>2406</v>
      </c>
      <c r="J91" s="5">
        <v>0</v>
      </c>
      <c r="K91">
        <f t="shared" si="245"/>
        <v>1</v>
      </c>
      <c r="L91">
        <f t="shared" si="246"/>
        <v>0</v>
      </c>
      <c r="M91">
        <f t="shared" si="247"/>
        <v>1</v>
      </c>
      <c r="N91">
        <f t="shared" si="248"/>
        <v>1</v>
      </c>
      <c r="O91">
        <f t="shared" si="249"/>
        <v>24071</v>
      </c>
      <c r="P91" s="5" t="str">
        <f t="shared" si="194"/>
        <v>花眼</v>
      </c>
      <c r="Q91" s="5" t="str">
        <f t="shared" si="183"/>
        <v>当睫毛使用睫毛夹攻击敌人时，有&lt;color=#e56000&gt;35%&lt;/color&gt;的几率使敌人进入&lt;color=#f2b600&gt;花眼&lt;/color&gt;，持续2回合。</v>
      </c>
      <c r="U91" s="19">
        <v>3073</v>
      </c>
      <c r="V91" s="19" t="s">
        <v>212</v>
      </c>
      <c r="W91" s="19" t="s">
        <v>210</v>
      </c>
      <c r="X91" s="19">
        <v>0</v>
      </c>
      <c r="Y91" s="20"/>
    </row>
    <row r="92" spans="1:25">
      <c r="A92" s="5">
        <v>24</v>
      </c>
      <c r="B92" s="5" t="s">
        <v>133</v>
      </c>
      <c r="C92" s="5">
        <v>2401</v>
      </c>
      <c r="D92" s="33">
        <v>2407</v>
      </c>
      <c r="E92" s="33">
        <v>2406</v>
      </c>
      <c r="F92" s="5">
        <v>0</v>
      </c>
      <c r="G92" s="5">
        <v>2401</v>
      </c>
      <c r="H92" s="33">
        <v>2407</v>
      </c>
      <c r="I92" s="33">
        <v>2408</v>
      </c>
      <c r="J92" s="5">
        <v>0</v>
      </c>
      <c r="K92">
        <f t="shared" ref="K92" si="250">IF(C92=G92,1,0)</f>
        <v>1</v>
      </c>
      <c r="L92">
        <f t="shared" ref="L92" si="251">IF(D92=H92,1,0)</f>
        <v>1</v>
      </c>
      <c r="M92">
        <f t="shared" ref="M92" si="252">IF(E92=I92,1,0)</f>
        <v>0</v>
      </c>
      <c r="N92">
        <f t="shared" ref="N92" si="253">IF(F92=J92,1,0)</f>
        <v>1</v>
      </c>
      <c r="O92">
        <f t="shared" ref="O92" si="254">INDEX(G92:J92,MATCH(0,K92:N92,0))*10+1</f>
        <v>24081</v>
      </c>
      <c r="P92" s="5" t="str">
        <f t="shared" si="194"/>
        <v>睫毛夹连击</v>
      </c>
      <c r="Q92" s="5" t="str">
        <f t="shared" si="183"/>
        <v>对1名敌人造成攻击力&lt;color=#e56000&gt;100%&lt;/color&gt;的伤害，如当前行动条上存在&lt;color=#f2b600&gt;AT BONUS&lt;/color&gt;，则睫毛会再次使用睫毛夹连击随机攻击敌人（攻击次数为当前行动条&lt;color=#f2b600&gt;AT BONUS&lt;/color&gt;的数量，最多3次）</v>
      </c>
      <c r="U92" s="19">
        <v>3074</v>
      </c>
      <c r="V92" s="19" t="s">
        <v>212</v>
      </c>
      <c r="W92" s="19" t="s">
        <v>210</v>
      </c>
      <c r="X92" s="19">
        <v>0</v>
      </c>
      <c r="Y92" s="20"/>
    </row>
    <row r="93" spans="1:25">
      <c r="A93" s="5">
        <v>25</v>
      </c>
      <c r="B93" s="5" t="s">
        <v>135</v>
      </c>
      <c r="C93" s="5">
        <v>2504</v>
      </c>
      <c r="D93" s="5">
        <v>2502</v>
      </c>
      <c r="E93" s="5">
        <v>2503</v>
      </c>
      <c r="F93" s="5">
        <v>0</v>
      </c>
      <c r="G93" s="5">
        <v>2504</v>
      </c>
      <c r="H93" s="5">
        <v>2502</v>
      </c>
      <c r="I93" s="5">
        <v>2503</v>
      </c>
      <c r="J93" s="5">
        <v>0</v>
      </c>
      <c r="K93">
        <f t="shared" si="0"/>
        <v>1</v>
      </c>
      <c r="L93">
        <f t="shared" si="1"/>
        <v>1</v>
      </c>
      <c r="M93">
        <f t="shared" si="2"/>
        <v>1</v>
      </c>
      <c r="N93">
        <f t="shared" si="3"/>
        <v>1</v>
      </c>
      <c r="O93" t="e">
        <f t="shared" si="4"/>
        <v>#N/A</v>
      </c>
      <c r="P93" s="5" t="e">
        <f t="shared" si="194"/>
        <v>#N/A</v>
      </c>
      <c r="Q93" s="5" t="e">
        <f t="shared" si="183"/>
        <v>#N/A</v>
      </c>
      <c r="U93" s="19">
        <v>3075</v>
      </c>
      <c r="V93" s="19" t="s">
        <v>212</v>
      </c>
      <c r="W93" s="19" t="s">
        <v>210</v>
      </c>
      <c r="X93" s="19">
        <v>0</v>
      </c>
      <c r="Y93" s="20"/>
    </row>
    <row r="94" spans="1:25">
      <c r="A94" s="5">
        <v>25</v>
      </c>
      <c r="B94" s="5" t="s">
        <v>135</v>
      </c>
      <c r="C94" s="5">
        <v>2504</v>
      </c>
      <c r="D94" s="5">
        <v>2502</v>
      </c>
      <c r="E94" s="5">
        <v>2503</v>
      </c>
      <c r="F94" s="5">
        <v>0</v>
      </c>
      <c r="G94" s="5">
        <v>2504</v>
      </c>
      <c r="H94" s="5">
        <v>2502</v>
      </c>
      <c r="I94" s="33">
        <v>2506</v>
      </c>
      <c r="J94" s="5">
        <v>0</v>
      </c>
      <c r="K94">
        <f t="shared" ref="K94:K95" si="255">IF(C94=G94,1,0)</f>
        <v>1</v>
      </c>
      <c r="L94">
        <f t="shared" ref="L94:L95" si="256">IF(D94=H94,1,0)</f>
        <v>1</v>
      </c>
      <c r="M94">
        <f t="shared" ref="M94:M95" si="257">IF(E94=I94,1,0)</f>
        <v>0</v>
      </c>
      <c r="N94">
        <f t="shared" ref="N94:N95" si="258">IF(F94=J94,1,0)</f>
        <v>1</v>
      </c>
      <c r="O94">
        <f t="shared" ref="O94:O95" si="259">INDEX(G94:J94,MATCH(0,K94:N94,0))*10+1</f>
        <v>25061</v>
      </c>
      <c r="P94" s="5" t="str">
        <f t="shared" si="194"/>
        <v>重击冲撞</v>
      </c>
      <c r="Q94" s="5" t="str">
        <f t="shared" si="183"/>
        <v>使用健硕的身体撞击敌人，对1名敌人造成&lt;color=#e56000&gt;3&lt;/color&gt;段伤害，每段伤害为攻击力的&lt;color=#e56000&gt;58%&lt;/color&gt;，有&lt;color=#e56000&gt;15%&lt;/color&gt;概率将敌人&lt;color=#f2b600&gt;击飞&lt;/color&gt;，行动条中每存在一个AT BONUS，提高&lt;color=#e56000&gt;5%&lt;/color&gt;的击飞概率</v>
      </c>
      <c r="U94" s="19">
        <v>3081</v>
      </c>
      <c r="V94" s="19" t="s">
        <v>205</v>
      </c>
      <c r="W94" s="19" t="s">
        <v>1416</v>
      </c>
      <c r="X94" s="19" t="s">
        <v>206</v>
      </c>
      <c r="Y94" s="20"/>
    </row>
    <row r="95" spans="1:25">
      <c r="A95" s="5">
        <v>25</v>
      </c>
      <c r="B95" s="5" t="s">
        <v>135</v>
      </c>
      <c r="C95" s="5">
        <v>2504</v>
      </c>
      <c r="D95" s="5">
        <v>2502</v>
      </c>
      <c r="E95" s="33">
        <v>2506</v>
      </c>
      <c r="F95" s="5">
        <v>0</v>
      </c>
      <c r="G95" s="5">
        <v>2504</v>
      </c>
      <c r="H95" s="33">
        <v>2507</v>
      </c>
      <c r="I95" s="33">
        <v>2506</v>
      </c>
      <c r="J95" s="5">
        <v>0</v>
      </c>
      <c r="K95">
        <f t="shared" si="255"/>
        <v>1</v>
      </c>
      <c r="L95">
        <f t="shared" si="256"/>
        <v>0</v>
      </c>
      <c r="M95">
        <f t="shared" si="257"/>
        <v>1</v>
      </c>
      <c r="N95">
        <f t="shared" si="258"/>
        <v>1</v>
      </c>
      <c r="O95">
        <f t="shared" si="259"/>
        <v>25071</v>
      </c>
      <c r="P95" s="5" t="str">
        <f t="shared" si="194"/>
        <v>山猿凝视</v>
      </c>
      <c r="Q95" s="5" t="str">
        <f t="shared" si="183"/>
        <v>当山猿在场时，如果有敌人被&lt;color=#f2b600&gt;击飞&lt;/color&gt;，山猿立即释放&lt;color=#f2b600&gt;怒吼&lt;/color&gt;技能，我方全体攻击力提升&lt;color=#e56000&gt;15%&lt;/color&gt;，持续2回合</v>
      </c>
      <c r="U95" s="19">
        <v>3082</v>
      </c>
      <c r="V95" s="19" t="s">
        <v>205</v>
      </c>
      <c r="W95" s="19" t="s">
        <v>1417</v>
      </c>
      <c r="X95" s="19" t="s">
        <v>206</v>
      </c>
      <c r="Y95" s="20"/>
    </row>
    <row r="96" spans="1:25">
      <c r="A96" s="5">
        <v>25</v>
      </c>
      <c r="B96" s="5" t="s">
        <v>135</v>
      </c>
      <c r="C96" s="5">
        <v>2504</v>
      </c>
      <c r="D96" s="33">
        <v>2507</v>
      </c>
      <c r="E96" s="33">
        <v>2506</v>
      </c>
      <c r="F96" s="5">
        <v>0</v>
      </c>
      <c r="G96" s="5">
        <v>2504</v>
      </c>
      <c r="H96" s="33">
        <v>2507</v>
      </c>
      <c r="I96" s="33">
        <v>2508</v>
      </c>
      <c r="J96" s="5">
        <v>0</v>
      </c>
      <c r="K96">
        <f t="shared" ref="K96" si="260">IF(C96=G96,1,0)</f>
        <v>1</v>
      </c>
      <c r="L96">
        <f t="shared" ref="L96" si="261">IF(D96=H96,1,0)</f>
        <v>1</v>
      </c>
      <c r="M96">
        <f t="shared" ref="M96" si="262">IF(E96=I96,1,0)</f>
        <v>0</v>
      </c>
      <c r="N96">
        <f t="shared" ref="N96" si="263">IF(F96=J96,1,0)</f>
        <v>1</v>
      </c>
      <c r="O96">
        <f t="shared" ref="O96" si="264">INDEX(G96:J96,MATCH(0,K96:N96,0))*10+1</f>
        <v>25081</v>
      </c>
      <c r="P96" s="5" t="str">
        <f t="shared" si="194"/>
        <v>重击冲撞</v>
      </c>
      <c r="Q96" s="5" t="str">
        <f t="shared" si="183"/>
        <v>使用健硕的身体撞击敌人，对1名敌人造成&lt;color=#e56000&gt;3&lt;/color&gt;段伤害，每段伤害为攻击力的&lt;color=#e56000&gt;58%&lt;/color&gt;，有&lt;color=#e56000&gt;20%&lt;/color&gt;概率将敌人&lt;color=#f2b600&gt;击飞&lt;/color&gt;，行动条中每存在一个AT BONUS，提高&lt;color=#e56000&gt;7%&lt;/color&gt;的击飞概率</v>
      </c>
      <c r="U96" s="19">
        <v>3083</v>
      </c>
      <c r="V96" s="19" t="s">
        <v>205</v>
      </c>
      <c r="W96" s="19" t="s">
        <v>1418</v>
      </c>
      <c r="X96" s="19" t="s">
        <v>206</v>
      </c>
      <c r="Y96" s="20"/>
    </row>
    <row r="97" spans="1:25">
      <c r="A97" s="5">
        <v>26</v>
      </c>
      <c r="B97" s="5" t="s">
        <v>137</v>
      </c>
      <c r="C97" s="5">
        <v>2601</v>
      </c>
      <c r="D97" s="5">
        <v>2602</v>
      </c>
      <c r="E97" s="5">
        <v>2603</v>
      </c>
      <c r="F97" s="5">
        <v>0</v>
      </c>
      <c r="G97" s="5">
        <v>2601</v>
      </c>
      <c r="H97" s="5">
        <v>2602</v>
      </c>
      <c r="I97" s="5">
        <v>2603</v>
      </c>
      <c r="J97" s="5">
        <v>0</v>
      </c>
      <c r="K97">
        <f t="shared" si="0"/>
        <v>1</v>
      </c>
      <c r="L97">
        <f t="shared" si="1"/>
        <v>1</v>
      </c>
      <c r="M97">
        <f t="shared" si="2"/>
        <v>1</v>
      </c>
      <c r="N97">
        <f t="shared" si="3"/>
        <v>1</v>
      </c>
      <c r="O97" t="e">
        <f t="shared" si="4"/>
        <v>#N/A</v>
      </c>
      <c r="P97" s="5" t="e">
        <f t="shared" si="194"/>
        <v>#N/A</v>
      </c>
      <c r="Q97" s="5" t="e">
        <f t="shared" si="183"/>
        <v>#N/A</v>
      </c>
      <c r="U97" s="19">
        <v>3084</v>
      </c>
      <c r="V97" s="19" t="s">
        <v>205</v>
      </c>
      <c r="W97" s="19" t="s">
        <v>1419</v>
      </c>
      <c r="X97" s="19" t="s">
        <v>206</v>
      </c>
      <c r="Y97" s="20"/>
    </row>
    <row r="98" spans="1:25">
      <c r="A98" s="5">
        <v>26</v>
      </c>
      <c r="B98" s="5" t="s">
        <v>137</v>
      </c>
      <c r="C98" s="5">
        <v>2601</v>
      </c>
      <c r="D98" s="5">
        <v>2602</v>
      </c>
      <c r="E98" s="5">
        <v>2603</v>
      </c>
      <c r="F98" s="5">
        <v>0</v>
      </c>
      <c r="G98" s="5">
        <v>2601</v>
      </c>
      <c r="H98" s="5">
        <v>2602</v>
      </c>
      <c r="I98" s="33">
        <v>2604</v>
      </c>
      <c r="J98" s="5">
        <v>0</v>
      </c>
      <c r="K98">
        <f t="shared" ref="K98:K99" si="265">IF(C98=G98,1,0)</f>
        <v>1</v>
      </c>
      <c r="L98">
        <f t="shared" ref="L98:L99" si="266">IF(D98=H98,1,0)</f>
        <v>1</v>
      </c>
      <c r="M98">
        <f t="shared" ref="M98:M99" si="267">IF(E98=I98,1,0)</f>
        <v>0</v>
      </c>
      <c r="N98">
        <f t="shared" ref="N98:N99" si="268">IF(F98=J98,1,0)</f>
        <v>1</v>
      </c>
      <c r="O98">
        <f t="shared" ref="O98:O99" si="269">INDEX(G98:J98,MATCH(0,K98:N98,0))*10+1</f>
        <v>26041</v>
      </c>
      <c r="P98" s="5" t="str">
        <f t="shared" si="194"/>
        <v>吹雪组的激励</v>
      </c>
      <c r="Q98" s="5" t="str">
        <f t="shared" si="183"/>
        <v>将自身当前行动回合&lt;color=#e56000&gt;给予&lt;/color&gt;1名友方单位，友方可&lt;color=#e56000&gt;立即行动&lt;/color&gt;并为我方全体提升&lt;color=#e56000&gt;3&lt;/color&gt;点速度，持续1回合</v>
      </c>
      <c r="U98" s="19">
        <v>3085</v>
      </c>
      <c r="V98" s="19" t="s">
        <v>205</v>
      </c>
      <c r="W98" s="19" t="s">
        <v>1420</v>
      </c>
      <c r="X98" s="19" t="s">
        <v>206</v>
      </c>
      <c r="Y98" s="20"/>
    </row>
    <row r="99" spans="1:25">
      <c r="A99" s="5">
        <v>26</v>
      </c>
      <c r="B99" s="5" t="s">
        <v>137</v>
      </c>
      <c r="C99" s="5">
        <v>2601</v>
      </c>
      <c r="D99" s="5">
        <v>2602</v>
      </c>
      <c r="E99" s="33">
        <v>2604</v>
      </c>
      <c r="F99" s="5">
        <v>0</v>
      </c>
      <c r="G99" s="5">
        <v>2601</v>
      </c>
      <c r="H99" s="5">
        <v>2602</v>
      </c>
      <c r="I99" s="33">
        <v>2605</v>
      </c>
      <c r="J99" s="5">
        <v>0</v>
      </c>
      <c r="K99">
        <f t="shared" si="265"/>
        <v>1</v>
      </c>
      <c r="L99">
        <f t="shared" si="266"/>
        <v>1</v>
      </c>
      <c r="M99">
        <f t="shared" si="267"/>
        <v>0</v>
      </c>
      <c r="N99">
        <f t="shared" si="268"/>
        <v>1</v>
      </c>
      <c r="O99">
        <f t="shared" si="269"/>
        <v>26051</v>
      </c>
      <c r="P99" s="5" t="str">
        <f t="shared" si="194"/>
        <v>吹雪组的激励</v>
      </c>
      <c r="Q99" s="5" t="str">
        <f t="shared" si="183"/>
        <v>将自身当前行动回合&lt;color=#e56000&gt;给予&lt;/color&gt;1名友方单位，友方可&lt;color=#e56000&gt;立即行动&lt;/color&gt;并为我方全体提升&lt;color=#e56000&gt;3&lt;/color&gt;点速度，持续2回合</v>
      </c>
      <c r="U99" s="19">
        <v>3091</v>
      </c>
      <c r="V99" s="19" t="s">
        <v>205</v>
      </c>
      <c r="W99" s="19" t="s">
        <v>1421</v>
      </c>
      <c r="X99" s="19" t="s">
        <v>206</v>
      </c>
      <c r="Y99" s="20"/>
    </row>
    <row r="100" spans="1:25">
      <c r="A100" s="5">
        <v>26</v>
      </c>
      <c r="B100" s="5" t="s">
        <v>137</v>
      </c>
      <c r="C100" s="5">
        <v>2601</v>
      </c>
      <c r="D100" s="5">
        <v>2602</v>
      </c>
      <c r="E100" s="33">
        <v>2605</v>
      </c>
      <c r="F100" s="5">
        <v>0</v>
      </c>
      <c r="G100" s="5">
        <v>2601</v>
      </c>
      <c r="H100" s="5">
        <v>2602</v>
      </c>
      <c r="I100" s="33">
        <v>2606</v>
      </c>
      <c r="J100" s="5">
        <v>0</v>
      </c>
      <c r="K100">
        <f t="shared" ref="K100" si="270">IF(C100=G100,1,0)</f>
        <v>1</v>
      </c>
      <c r="L100">
        <f t="shared" ref="L100" si="271">IF(D100=H100,1,0)</f>
        <v>1</v>
      </c>
      <c r="M100">
        <f t="shared" ref="M100" si="272">IF(E100=I100,1,0)</f>
        <v>0</v>
      </c>
      <c r="N100">
        <f t="shared" ref="N100" si="273">IF(F100=J100,1,0)</f>
        <v>1</v>
      </c>
      <c r="O100">
        <f t="shared" ref="O100" si="274">INDEX(G100:J100,MATCH(0,K100:N100,0))*10+1</f>
        <v>26061</v>
      </c>
      <c r="P100" s="5" t="str">
        <f t="shared" si="194"/>
        <v>吹雪组的激励</v>
      </c>
      <c r="Q100" s="5" t="str">
        <f t="shared" si="183"/>
        <v>将自身当前行动回合&lt;color=#e56000&gt;给予&lt;/color&gt;1名友方单位，友方可&lt;color=#e56000&gt;立即行动&lt;/color&gt;并为我方全体提升&lt;color=#e56000&gt;6&lt;/color&gt;点速度，持续2回合</v>
      </c>
      <c r="U100" s="19">
        <v>3092</v>
      </c>
      <c r="V100" s="19" t="s">
        <v>205</v>
      </c>
      <c r="W100" s="19" t="s">
        <v>1422</v>
      </c>
      <c r="X100" s="19" t="s">
        <v>206</v>
      </c>
      <c r="Y100" s="20"/>
    </row>
    <row r="101" spans="1:25">
      <c r="A101" s="5">
        <v>27</v>
      </c>
      <c r="B101" s="5" t="s">
        <v>141</v>
      </c>
      <c r="C101" s="5">
        <v>2701</v>
      </c>
      <c r="D101" s="5">
        <v>2702</v>
      </c>
      <c r="E101" s="5">
        <v>2703</v>
      </c>
      <c r="F101" s="5">
        <v>0</v>
      </c>
      <c r="G101" s="5">
        <v>2701</v>
      </c>
      <c r="H101" s="5">
        <v>2702</v>
      </c>
      <c r="I101" s="5">
        <v>2704</v>
      </c>
      <c r="J101" s="5">
        <v>0</v>
      </c>
      <c r="K101">
        <f t="shared" si="0"/>
        <v>1</v>
      </c>
      <c r="L101">
        <f t="shared" si="1"/>
        <v>1</v>
      </c>
      <c r="M101">
        <f t="shared" si="2"/>
        <v>0</v>
      </c>
      <c r="N101">
        <f t="shared" si="3"/>
        <v>1</v>
      </c>
      <c r="O101">
        <f t="shared" si="4"/>
        <v>27041</v>
      </c>
      <c r="P101" s="5" t="str">
        <f t="shared" ref="P101:P132" si="275">VLOOKUP(O101,U:W,2,0)</f>
        <v>治愈蘑菇(觉醒)</v>
      </c>
      <c r="Q101" s="5" t="str">
        <f t="shared" si="183"/>
        <v>使用可食用治愈蘑菇，为1名友方单位回复蘑菇攻击力&lt;color=#e56000&gt;150%&lt;/color&gt;的血量，若该回合有&lt;color=#f2b600&gt;AT BONUS&lt;/color&gt;，则蘑菇的回复的血量翻倍。并为其增加&lt;color=#e56000&gt;30%&lt;/color&gt;暴击概率，持续1回合</v>
      </c>
      <c r="U101" s="19">
        <v>3093</v>
      </c>
      <c r="V101" s="19" t="s">
        <v>205</v>
      </c>
      <c r="W101" s="19" t="s">
        <v>1423</v>
      </c>
      <c r="X101" s="19" t="s">
        <v>206</v>
      </c>
      <c r="Y101" s="20"/>
    </row>
    <row r="102" spans="1:25">
      <c r="A102" s="5">
        <v>27</v>
      </c>
      <c r="B102" s="5" t="s">
        <v>141</v>
      </c>
      <c r="C102" s="5">
        <v>2701</v>
      </c>
      <c r="D102" s="5">
        <v>2702</v>
      </c>
      <c r="E102" s="5">
        <v>2704</v>
      </c>
      <c r="F102" s="5">
        <v>0</v>
      </c>
      <c r="G102" s="5">
        <v>2701</v>
      </c>
      <c r="H102" s="5">
        <v>2702</v>
      </c>
      <c r="I102" s="33">
        <v>2705</v>
      </c>
      <c r="J102" s="5">
        <v>0</v>
      </c>
      <c r="K102">
        <f t="shared" ref="K102:K103" si="276">IF(C102=G102,1,0)</f>
        <v>1</v>
      </c>
      <c r="L102">
        <f t="shared" ref="L102:L103" si="277">IF(D102=H102,1,0)</f>
        <v>1</v>
      </c>
      <c r="M102">
        <f t="shared" ref="M102:M103" si="278">IF(E102=I102,1,0)</f>
        <v>0</v>
      </c>
      <c r="N102">
        <f t="shared" ref="N102:N103" si="279">IF(F102=J102,1,0)</f>
        <v>1</v>
      </c>
      <c r="O102">
        <f t="shared" ref="O102:O103" si="280">INDEX(G102:J102,MATCH(0,K102:N102,0))*10+1</f>
        <v>27051</v>
      </c>
      <c r="P102" s="5" t="str">
        <f t="shared" si="275"/>
        <v>治愈蘑菇(觉醒)</v>
      </c>
      <c r="Q102" s="5" t="str">
        <f t="shared" si="183"/>
        <v>使用可食用治愈蘑菇，为1名友方单位回复蘑菇攻击力&lt;color=#e56000&gt;155%&lt;/color&gt;的血量，若该回合有&lt;color=#f2b600&gt;AT BONUS&lt;/color&gt;，则蘑菇的回复的血量翻倍。并为其增加&lt;color=#e56000&gt;30%&lt;/color&gt;暴击概率，持续1回合</v>
      </c>
      <c r="U102" s="19">
        <v>3094</v>
      </c>
      <c r="V102" s="19" t="s">
        <v>205</v>
      </c>
      <c r="W102" s="19" t="s">
        <v>1424</v>
      </c>
      <c r="X102" s="19" t="s">
        <v>206</v>
      </c>
      <c r="Y102" s="20"/>
    </row>
    <row r="103" spans="1:25">
      <c r="A103" s="5">
        <v>27</v>
      </c>
      <c r="B103" s="5" t="s">
        <v>141</v>
      </c>
      <c r="C103" s="5">
        <v>2701</v>
      </c>
      <c r="D103" s="5">
        <v>2702</v>
      </c>
      <c r="E103" s="33">
        <v>2705</v>
      </c>
      <c r="F103" s="5">
        <v>0</v>
      </c>
      <c r="G103" s="5">
        <v>2701</v>
      </c>
      <c r="H103" s="33">
        <v>2706</v>
      </c>
      <c r="I103" s="33">
        <v>2705</v>
      </c>
      <c r="J103" s="5">
        <v>0</v>
      </c>
      <c r="K103">
        <f t="shared" si="276"/>
        <v>1</v>
      </c>
      <c r="L103">
        <f t="shared" si="277"/>
        <v>0</v>
      </c>
      <c r="M103">
        <f t="shared" si="278"/>
        <v>1</v>
      </c>
      <c r="N103">
        <f t="shared" si="279"/>
        <v>1</v>
      </c>
      <c r="O103">
        <f t="shared" si="280"/>
        <v>27061</v>
      </c>
      <c r="P103" s="5" t="str">
        <f t="shared" si="275"/>
        <v>娇小身材</v>
      </c>
      <c r="Q103" s="5" t="str">
        <f t="shared" si="183"/>
        <v>蘑菇受到攻击时有&lt;color=#e56000&gt;25%&lt;/color&gt;的几率利用娇小的身材&lt;color=#f2b600&gt;躲避&lt;/color&gt;此次攻击</v>
      </c>
      <c r="U103" s="19">
        <v>3095</v>
      </c>
      <c r="V103" s="19" t="s">
        <v>205</v>
      </c>
      <c r="W103" s="19" t="s">
        <v>1425</v>
      </c>
      <c r="X103" s="19" t="s">
        <v>206</v>
      </c>
      <c r="Y103" s="20"/>
    </row>
    <row r="104" spans="1:25">
      <c r="A104" s="5">
        <v>27</v>
      </c>
      <c r="B104" s="5" t="s">
        <v>141</v>
      </c>
      <c r="C104" s="5">
        <v>2701</v>
      </c>
      <c r="D104" s="33">
        <v>2706</v>
      </c>
      <c r="E104" s="33">
        <v>2705</v>
      </c>
      <c r="F104" s="5">
        <v>0</v>
      </c>
      <c r="G104" s="5">
        <v>2701</v>
      </c>
      <c r="H104" s="33">
        <v>2706</v>
      </c>
      <c r="I104" s="33">
        <v>2707</v>
      </c>
      <c r="J104" s="5">
        <v>0</v>
      </c>
      <c r="K104">
        <f t="shared" ref="K104" si="281">IF(C104=G104,1,0)</f>
        <v>1</v>
      </c>
      <c r="L104">
        <f t="shared" ref="L104" si="282">IF(D104=H104,1,0)</f>
        <v>1</v>
      </c>
      <c r="M104">
        <f t="shared" ref="M104" si="283">IF(E104=I104,1,0)</f>
        <v>0</v>
      </c>
      <c r="N104">
        <f t="shared" ref="N104" si="284">IF(F104=J104,1,0)</f>
        <v>1</v>
      </c>
      <c r="O104">
        <f t="shared" ref="O104" si="285">INDEX(G104:J104,MATCH(0,K104:N104,0))*10+1</f>
        <v>27071</v>
      </c>
      <c r="P104" s="5" t="str">
        <f t="shared" si="275"/>
        <v>治愈蘑菇(觉醒)</v>
      </c>
      <c r="Q104" s="5" t="str">
        <f t="shared" si="183"/>
        <v>使用可食用治愈蘑菇，为1名友方单位回复蘑菇攻击力&lt;color=#e56000&gt;155%&lt;/color&gt;的血量，若该回合有&lt;color=#f2b600&gt;AT BONUS&lt;/color&gt;，则蘑菇的回复的血量翻倍。并为其增加&lt;color=#e56000&gt;35%&lt;/color&gt;暴击概率，持续1回合</v>
      </c>
      <c r="U104" s="19">
        <v>3101</v>
      </c>
      <c r="V104" s="19" t="s">
        <v>1410</v>
      </c>
      <c r="W104" s="19" t="s">
        <v>1426</v>
      </c>
      <c r="X104" s="19" t="s">
        <v>209</v>
      </c>
      <c r="Y104" s="20"/>
    </row>
    <row r="105" spans="1:25">
      <c r="A105" s="5">
        <v>28</v>
      </c>
      <c r="B105" s="5" t="s">
        <v>145</v>
      </c>
      <c r="C105" s="5">
        <v>2801</v>
      </c>
      <c r="D105" s="5">
        <v>0</v>
      </c>
      <c r="E105" s="5">
        <v>2806</v>
      </c>
      <c r="F105" s="5">
        <v>0</v>
      </c>
      <c r="G105" s="5">
        <v>2801</v>
      </c>
      <c r="H105" s="5">
        <v>2805</v>
      </c>
      <c r="I105" s="5">
        <v>2806</v>
      </c>
      <c r="J105" s="5">
        <v>0</v>
      </c>
      <c r="K105">
        <f t="shared" si="0"/>
        <v>1</v>
      </c>
      <c r="L105">
        <f t="shared" si="1"/>
        <v>0</v>
      </c>
      <c r="M105">
        <f t="shared" si="2"/>
        <v>1</v>
      </c>
      <c r="N105">
        <f t="shared" si="3"/>
        <v>1</v>
      </c>
      <c r="O105">
        <f t="shared" si="4"/>
        <v>28051</v>
      </c>
      <c r="P105" s="5" t="str">
        <f t="shared" si="275"/>
        <v>战斗意志</v>
      </c>
      <c r="Q105" s="5" t="str">
        <f t="shared" si="183"/>
        <v>无证骑士受到伤害时，有&lt;color=#e56000&gt;20%&lt;/color&gt;的概率在行动条上没有&lt;color=#f2b600&gt;AT BOUNS&lt;/color&gt;的位置上产生一个&lt;color=#e56000&gt;“回复生命20%”&lt;/color&gt;的AT BOUNS，优先会加在我方行动位置上</v>
      </c>
      <c r="U105" s="19">
        <v>3102</v>
      </c>
      <c r="V105" s="19" t="s">
        <v>1410</v>
      </c>
      <c r="W105" s="19" t="s">
        <v>1427</v>
      </c>
      <c r="X105" s="19" t="s">
        <v>209</v>
      </c>
      <c r="Y105" s="20"/>
    </row>
    <row r="106" spans="1:25">
      <c r="A106" s="5">
        <v>28</v>
      </c>
      <c r="B106" s="5" t="s">
        <v>145</v>
      </c>
      <c r="C106" s="5">
        <v>2801</v>
      </c>
      <c r="D106" s="5">
        <v>2805</v>
      </c>
      <c r="E106" s="5">
        <v>2806</v>
      </c>
      <c r="F106" s="5">
        <v>0</v>
      </c>
      <c r="G106" s="5">
        <v>2801</v>
      </c>
      <c r="H106" s="5">
        <v>2805</v>
      </c>
      <c r="I106" s="33">
        <v>2807</v>
      </c>
      <c r="J106" s="5">
        <v>0</v>
      </c>
      <c r="K106">
        <f t="shared" ref="K106:K107" si="286">IF(C106=G106,1,0)</f>
        <v>1</v>
      </c>
      <c r="L106">
        <f t="shared" ref="L106:L107" si="287">IF(D106=H106,1,0)</f>
        <v>1</v>
      </c>
      <c r="M106">
        <f t="shared" ref="M106:M107" si="288">IF(E106=I106,1,0)</f>
        <v>0</v>
      </c>
      <c r="N106">
        <f t="shared" ref="N106:N107" si="289">IF(F106=J106,1,0)</f>
        <v>1</v>
      </c>
      <c r="O106">
        <f t="shared" ref="O106:O107" si="290">INDEX(G106:J106,MATCH(0,K106:N106,0))*10+1</f>
        <v>28071</v>
      </c>
      <c r="P106" s="5" t="str">
        <f t="shared" si="275"/>
        <v>正义怒吼</v>
      </c>
      <c r="Q106" s="5" t="str">
        <f t="shared" si="183"/>
        <v>在行动条中选择一个行动位置添加增加&lt;color=#e56000&gt;20%&lt;/color&gt;攻击力及&lt;color=#e56000&gt;50&lt;/color&gt;固定攻击力的AT BONUS</v>
      </c>
      <c r="U106" s="19">
        <v>3103</v>
      </c>
      <c r="V106" s="19" t="s">
        <v>1410</v>
      </c>
      <c r="W106" s="19" t="s">
        <v>1428</v>
      </c>
      <c r="X106" s="19" t="s">
        <v>209</v>
      </c>
      <c r="Y106" s="20"/>
    </row>
    <row r="107" spans="1:25">
      <c r="A107" s="5">
        <v>28</v>
      </c>
      <c r="B107" s="5" t="s">
        <v>145</v>
      </c>
      <c r="C107" s="5">
        <v>2801</v>
      </c>
      <c r="D107" s="5">
        <v>2805</v>
      </c>
      <c r="E107" s="33">
        <v>2807</v>
      </c>
      <c r="F107" s="5">
        <v>0</v>
      </c>
      <c r="G107" s="5">
        <v>2801</v>
      </c>
      <c r="H107" s="33">
        <v>2808</v>
      </c>
      <c r="I107" s="33">
        <v>2807</v>
      </c>
      <c r="J107" s="5">
        <v>0</v>
      </c>
      <c r="K107">
        <f t="shared" si="286"/>
        <v>1</v>
      </c>
      <c r="L107">
        <f t="shared" si="287"/>
        <v>0</v>
      </c>
      <c r="M107">
        <f t="shared" si="288"/>
        <v>1</v>
      </c>
      <c r="N107">
        <f t="shared" si="289"/>
        <v>1</v>
      </c>
      <c r="O107">
        <f t="shared" si="290"/>
        <v>28081</v>
      </c>
      <c r="P107" s="5" t="str">
        <f t="shared" si="275"/>
        <v>战斗意志</v>
      </c>
      <c r="Q107" s="5" t="str">
        <f t="shared" si="183"/>
        <v>无证骑士受到伤害时，有&lt;color=#e56000&gt;25%&lt;/color&gt;的概率在行动条上没有&lt;color=#f2b600&gt;AT BOUNS&lt;/color&gt;的位置上产生一个&lt;color=#e56000&gt;“回复生命20%”&lt;/color&gt;的AT BOUNS，优先会加在我方行动位置上</v>
      </c>
      <c r="U107" s="19">
        <v>3104</v>
      </c>
      <c r="V107" s="19" t="s">
        <v>1410</v>
      </c>
      <c r="W107" s="19" t="s">
        <v>1429</v>
      </c>
      <c r="X107" s="19" t="s">
        <v>209</v>
      </c>
      <c r="Y107" s="20"/>
    </row>
    <row r="108" spans="1:25">
      <c r="A108" s="5">
        <v>28</v>
      </c>
      <c r="B108" s="5" t="s">
        <v>145</v>
      </c>
      <c r="C108" s="5">
        <v>2801</v>
      </c>
      <c r="D108" s="33">
        <v>2808</v>
      </c>
      <c r="E108" s="33">
        <v>2807</v>
      </c>
      <c r="F108" s="5">
        <v>0</v>
      </c>
      <c r="G108" s="5">
        <v>2801</v>
      </c>
      <c r="H108" s="33">
        <v>2808</v>
      </c>
      <c r="I108" s="33">
        <v>2809</v>
      </c>
      <c r="J108" s="5">
        <v>0</v>
      </c>
      <c r="K108">
        <f t="shared" ref="K108" si="291">IF(C108=G108,1,0)</f>
        <v>1</v>
      </c>
      <c r="L108">
        <f t="shared" ref="L108" si="292">IF(D108=H108,1,0)</f>
        <v>1</v>
      </c>
      <c r="M108">
        <f t="shared" ref="M108" si="293">IF(E108=I108,1,0)</f>
        <v>0</v>
      </c>
      <c r="N108">
        <f t="shared" ref="N108" si="294">IF(F108=J108,1,0)</f>
        <v>1</v>
      </c>
      <c r="O108">
        <f t="shared" ref="O108" si="295">INDEX(G108:J108,MATCH(0,K108:N108,0))*10+1</f>
        <v>28091</v>
      </c>
      <c r="P108" s="5" t="str">
        <f t="shared" si="275"/>
        <v>正义怒吼</v>
      </c>
      <c r="Q108" s="5" t="str">
        <f t="shared" si="183"/>
        <v>在行动条中选择一个行动位置添加增加&lt;color=#e56000&gt;25%&lt;/color&gt;攻击力及&lt;color=#e56000&gt;50&lt;/color&gt;固定攻击力的AT BONUS</v>
      </c>
      <c r="U108" s="19">
        <v>3105</v>
      </c>
      <c r="V108" s="19" t="s">
        <v>1410</v>
      </c>
      <c r="W108" s="19" t="s">
        <v>1430</v>
      </c>
      <c r="X108" s="19" t="s">
        <v>209</v>
      </c>
      <c r="Y108" s="20"/>
    </row>
    <row r="109" spans="1:25">
      <c r="A109" s="5">
        <v>29</v>
      </c>
      <c r="B109" s="5" t="s">
        <v>147</v>
      </c>
      <c r="C109" s="5">
        <v>2901</v>
      </c>
      <c r="D109" s="5">
        <v>0</v>
      </c>
      <c r="E109" s="5">
        <v>2906</v>
      </c>
      <c r="F109" s="5">
        <v>0</v>
      </c>
      <c r="G109" s="5">
        <v>2901</v>
      </c>
      <c r="H109" s="5">
        <v>2905</v>
      </c>
      <c r="I109" s="5">
        <v>2906</v>
      </c>
      <c r="J109" s="5">
        <v>0</v>
      </c>
      <c r="K109">
        <f t="shared" si="0"/>
        <v>1</v>
      </c>
      <c r="L109">
        <f t="shared" si="1"/>
        <v>0</v>
      </c>
      <c r="M109">
        <f t="shared" si="2"/>
        <v>1</v>
      </c>
      <c r="N109">
        <f t="shared" si="3"/>
        <v>1</v>
      </c>
      <c r="O109">
        <f t="shared" si="4"/>
        <v>29051</v>
      </c>
      <c r="P109" s="5" t="str">
        <f t="shared" si="275"/>
        <v>猛虎之力</v>
      </c>
      <c r="Q109" s="5" t="str">
        <f t="shared" si="183"/>
        <v>行动条上每有一个&lt;color=#f2b600&gt;AT BONUS&lt;/color&gt;被使用或消耗，背心猛虎提升自身&lt;color=#e56000&gt;5%&lt;/color&gt;行动值</v>
      </c>
      <c r="U109" s="19">
        <v>3311</v>
      </c>
      <c r="V109" s="19" t="s">
        <v>181</v>
      </c>
      <c r="W109" s="19" t="s">
        <v>213</v>
      </c>
      <c r="X109" s="19">
        <v>0</v>
      </c>
      <c r="Y109" s="20"/>
    </row>
    <row r="110" spans="1:25">
      <c r="A110" s="5">
        <v>29</v>
      </c>
      <c r="B110" s="5" t="s">
        <v>147</v>
      </c>
      <c r="C110" s="5">
        <v>2901</v>
      </c>
      <c r="D110" s="5">
        <v>2905</v>
      </c>
      <c r="E110" s="5">
        <v>2906</v>
      </c>
      <c r="F110" s="5">
        <v>0</v>
      </c>
      <c r="G110" s="5">
        <v>2901</v>
      </c>
      <c r="H110" s="33">
        <v>2907</v>
      </c>
      <c r="I110" s="5">
        <v>2906</v>
      </c>
      <c r="J110" s="5">
        <v>0</v>
      </c>
      <c r="K110">
        <f t="shared" ref="K110:K111" si="296">IF(C110=G110,1,0)</f>
        <v>1</v>
      </c>
      <c r="L110">
        <f t="shared" ref="L110:L111" si="297">IF(D110=H110,1,0)</f>
        <v>0</v>
      </c>
      <c r="M110">
        <f t="shared" ref="M110:M111" si="298">IF(E110=I110,1,0)</f>
        <v>1</v>
      </c>
      <c r="N110">
        <f t="shared" ref="N110:N111" si="299">IF(F110=J110,1,0)</f>
        <v>1</v>
      </c>
      <c r="O110">
        <f t="shared" ref="O110:O111" si="300">INDEX(G110:J110,MATCH(0,K110:N110,0))*10+1</f>
        <v>29071</v>
      </c>
      <c r="P110" s="5" t="str">
        <f t="shared" si="275"/>
        <v>猛虎之力</v>
      </c>
      <c r="Q110" s="5" t="str">
        <f t="shared" si="183"/>
        <v>行动条上每有一个&lt;color=#f2b600&gt;AT BONUS&lt;/color&gt;被使用或消耗，背心猛虎提升自身&lt;color=#e56000&gt;7%&lt;/color&gt;行动值</v>
      </c>
      <c r="U110" s="19">
        <v>3321</v>
      </c>
      <c r="V110" s="19" t="s">
        <v>193</v>
      </c>
      <c r="W110" s="19" t="s">
        <v>214</v>
      </c>
      <c r="X110" s="19">
        <v>0</v>
      </c>
      <c r="Y110" s="20"/>
    </row>
    <row r="111" spans="1:25">
      <c r="A111" s="5">
        <v>29</v>
      </c>
      <c r="B111" s="5" t="s">
        <v>147</v>
      </c>
      <c r="C111" s="5">
        <v>2901</v>
      </c>
      <c r="D111" s="33">
        <v>2907</v>
      </c>
      <c r="E111" s="5">
        <v>2906</v>
      </c>
      <c r="F111" s="5">
        <v>0</v>
      </c>
      <c r="G111" s="5">
        <v>2901</v>
      </c>
      <c r="H111" s="33">
        <v>2907</v>
      </c>
      <c r="I111" s="33">
        <v>2908</v>
      </c>
      <c r="J111" s="5">
        <v>0</v>
      </c>
      <c r="K111">
        <f t="shared" si="296"/>
        <v>1</v>
      </c>
      <c r="L111">
        <f t="shared" si="297"/>
        <v>1</v>
      </c>
      <c r="M111">
        <f t="shared" si="298"/>
        <v>0</v>
      </c>
      <c r="N111">
        <f t="shared" si="299"/>
        <v>1</v>
      </c>
      <c r="O111">
        <f t="shared" si="300"/>
        <v>29081</v>
      </c>
      <c r="P111" s="5" t="str">
        <f t="shared" si="275"/>
        <v>猛虎怒吼</v>
      </c>
      <c r="Q111" s="5" t="str">
        <f t="shared" si="183"/>
        <v>选择行动位置上的一个&lt;color=#f2b600&gt;AT BONUS&lt;/color&gt;，将其使用怒吼击碎。\n如果该行动位置为敌人，则令其眩晕1回合。并受到&lt;color=#f2b600&gt;余震&lt;/color&gt;影响，降低&lt;color=#e56000&gt;15&lt;/color&gt;速度，持续1回合。\n如果该行动位置为友方，则为其添加背心猛虎攻击力&lt;color=#e56000&gt;85%&lt;/color&gt;的护盾，持续1回合。</v>
      </c>
      <c r="U111" s="19">
        <v>3331</v>
      </c>
      <c r="V111" s="19" t="s">
        <v>205</v>
      </c>
      <c r="W111" s="19" t="s">
        <v>215</v>
      </c>
      <c r="X111" s="19">
        <v>0</v>
      </c>
      <c r="Y111" s="20"/>
    </row>
    <row r="112" spans="1:25">
      <c r="A112" s="5">
        <v>29</v>
      </c>
      <c r="B112" s="5" t="s">
        <v>147</v>
      </c>
      <c r="C112" s="5">
        <v>2901</v>
      </c>
      <c r="D112" s="33">
        <v>2907</v>
      </c>
      <c r="E112" s="33">
        <v>2908</v>
      </c>
      <c r="F112" s="5">
        <v>0</v>
      </c>
      <c r="G112" s="5">
        <v>2901</v>
      </c>
      <c r="H112" s="33">
        <v>2909</v>
      </c>
      <c r="I112" s="33">
        <v>2908</v>
      </c>
      <c r="J112" s="5">
        <v>0</v>
      </c>
      <c r="K112">
        <f t="shared" ref="K112" si="301">IF(C112=G112,1,0)</f>
        <v>1</v>
      </c>
      <c r="L112">
        <f t="shared" ref="L112" si="302">IF(D112=H112,1,0)</f>
        <v>0</v>
      </c>
      <c r="M112">
        <f t="shared" ref="M112" si="303">IF(E112=I112,1,0)</f>
        <v>1</v>
      </c>
      <c r="N112">
        <f t="shared" ref="N112" si="304">IF(F112=J112,1,0)</f>
        <v>1</v>
      </c>
      <c r="O112">
        <f t="shared" ref="O112" si="305">INDEX(G112:J112,MATCH(0,K112:N112,0))*10+1</f>
        <v>29091</v>
      </c>
      <c r="P112" s="5" t="str">
        <f t="shared" si="275"/>
        <v>猛虎之力</v>
      </c>
      <c r="Q112" s="5" t="str">
        <f t="shared" si="183"/>
        <v>行动条上每有一个&lt;color=#f2b600&gt;AT BONUS&lt;/color&gt;被使用或消耗，背心猛虎提升自身&lt;color=#e56000&gt;9%&lt;/color&gt;行动值</v>
      </c>
      <c r="U112" s="19">
        <v>3341</v>
      </c>
      <c r="V112" s="19" t="s">
        <v>208</v>
      </c>
      <c r="W112" s="19" t="s">
        <v>216</v>
      </c>
      <c r="X112" s="19">
        <v>0</v>
      </c>
      <c r="Y112" s="20"/>
    </row>
    <row r="113" spans="1:25">
      <c r="A113" s="5">
        <v>30</v>
      </c>
      <c r="B113" s="5" t="s">
        <v>149</v>
      </c>
      <c r="C113" s="5">
        <v>3001</v>
      </c>
      <c r="D113" s="5">
        <v>3002</v>
      </c>
      <c r="E113" s="5">
        <v>3003</v>
      </c>
      <c r="F113" s="5">
        <v>0</v>
      </c>
      <c r="G113" s="5">
        <v>3001</v>
      </c>
      <c r="H113" s="5">
        <v>3002</v>
      </c>
      <c r="I113" s="5">
        <v>3003</v>
      </c>
      <c r="J113" s="5">
        <v>0</v>
      </c>
      <c r="K113">
        <f t="shared" si="0"/>
        <v>1</v>
      </c>
      <c r="L113">
        <f t="shared" si="1"/>
        <v>1</v>
      </c>
      <c r="M113">
        <f t="shared" si="2"/>
        <v>1</v>
      </c>
      <c r="N113">
        <f t="shared" si="3"/>
        <v>1</v>
      </c>
      <c r="O113" t="e">
        <f t="shared" si="4"/>
        <v>#N/A</v>
      </c>
      <c r="P113" s="5" t="e">
        <f t="shared" si="275"/>
        <v>#N/A</v>
      </c>
      <c r="Q113" s="5" t="e">
        <f t="shared" si="183"/>
        <v>#N/A</v>
      </c>
      <c r="U113" s="19">
        <v>3351</v>
      </c>
      <c r="V113" s="19" t="s">
        <v>205</v>
      </c>
      <c r="W113" s="19" t="s">
        <v>217</v>
      </c>
      <c r="X113" s="19" t="s">
        <v>206</v>
      </c>
      <c r="Y113" s="20"/>
    </row>
    <row r="114" spans="1:25">
      <c r="A114" s="5">
        <v>30</v>
      </c>
      <c r="B114" s="5" t="s">
        <v>149</v>
      </c>
      <c r="C114" s="5">
        <v>3001</v>
      </c>
      <c r="D114" s="5">
        <v>3002</v>
      </c>
      <c r="E114" s="5">
        <v>3003</v>
      </c>
      <c r="F114" s="5">
        <v>0</v>
      </c>
      <c r="G114" s="5">
        <v>3001</v>
      </c>
      <c r="H114" s="5">
        <v>3002</v>
      </c>
      <c r="I114" s="33">
        <v>3004</v>
      </c>
      <c r="J114" s="5">
        <v>0</v>
      </c>
      <c r="K114">
        <f t="shared" ref="K114:K115" si="306">IF(C114=G114,1,0)</f>
        <v>1</v>
      </c>
      <c r="L114">
        <f t="shared" ref="L114:L115" si="307">IF(D114=H114,1,0)</f>
        <v>1</v>
      </c>
      <c r="M114">
        <f t="shared" ref="M114:M115" si="308">IF(E114=I114,1,0)</f>
        <v>0</v>
      </c>
      <c r="N114">
        <f t="shared" ref="N114:N115" si="309">IF(F114=J114,1,0)</f>
        <v>1</v>
      </c>
      <c r="O114">
        <f t="shared" ref="O114:O115" si="310">INDEX(G114:J114,MATCH(0,K114:N114,0))*10+1</f>
        <v>30041</v>
      </c>
      <c r="P114" s="5" t="str">
        <f t="shared" si="275"/>
        <v>尽力说服</v>
      </c>
      <c r="Q114" s="5" t="str">
        <f t="shared" si="183"/>
        <v>尝试和对面谈和投降，有&lt;color=#e56000&gt;15%&lt;/color&gt;使全体敌人进入&lt;color=#f2b600&gt;说服状态&lt;/color&gt;，在&lt;color=#f2b600&gt;说服状态&lt;/color&gt;的敌人无法行动，并降低35%防御，持续2回合\n若说服失败，大背头男进入&lt;color=#f2b600&gt;尿裤子&lt;/color&gt;状态，一回合无法行动。\n当大背头男在&lt;color=#f2b600&gt;沉着冷静&lt;/color&gt;状态，说服成功概率为&lt;color=#e56000&gt;30%&lt;/color&gt;\n当大背头男在&lt;color=#f2b600&gt;小心胆怯&lt;/color&gt;状态，说服成功概率为&lt;color=#e56000&gt;45%&lt;/color&gt;</v>
      </c>
      <c r="U114" s="19">
        <v>3361</v>
      </c>
      <c r="V114" s="19" t="s">
        <v>193</v>
      </c>
      <c r="W114" s="19" t="s">
        <v>211</v>
      </c>
      <c r="X114" s="19">
        <v>0</v>
      </c>
      <c r="Y114" s="20"/>
    </row>
    <row r="115" spans="1:25">
      <c r="A115" s="5">
        <v>30</v>
      </c>
      <c r="B115" s="5" t="s">
        <v>149</v>
      </c>
      <c r="C115" s="5">
        <v>3001</v>
      </c>
      <c r="D115" s="5">
        <v>3002</v>
      </c>
      <c r="E115" s="33">
        <v>3004</v>
      </c>
      <c r="F115" s="5">
        <v>0</v>
      </c>
      <c r="G115" s="5">
        <v>3001</v>
      </c>
      <c r="H115" s="5">
        <v>3002</v>
      </c>
      <c r="I115" s="33">
        <v>3004</v>
      </c>
      <c r="J115" s="5">
        <v>0</v>
      </c>
      <c r="K115">
        <f t="shared" si="306"/>
        <v>1</v>
      </c>
      <c r="L115">
        <f t="shared" si="307"/>
        <v>1</v>
      </c>
      <c r="M115">
        <f t="shared" si="308"/>
        <v>1</v>
      </c>
      <c r="N115">
        <f t="shared" si="309"/>
        <v>1</v>
      </c>
      <c r="O115" t="e">
        <f t="shared" si="310"/>
        <v>#N/A</v>
      </c>
      <c r="P115" s="5" t="e">
        <f t="shared" si="275"/>
        <v>#N/A</v>
      </c>
      <c r="Q115" s="5" t="e">
        <f t="shared" si="183"/>
        <v>#N/A</v>
      </c>
      <c r="U115" s="19">
        <v>3371</v>
      </c>
      <c r="V115" s="19" t="s">
        <v>212</v>
      </c>
      <c r="W115" s="19" t="s">
        <v>210</v>
      </c>
      <c r="X115" s="19">
        <v>0</v>
      </c>
      <c r="Y115" s="20"/>
    </row>
    <row r="116" spans="1:25">
      <c r="A116" s="5">
        <v>30</v>
      </c>
      <c r="B116" s="5" t="s">
        <v>149</v>
      </c>
      <c r="C116" s="5">
        <v>3001</v>
      </c>
      <c r="D116" s="5">
        <v>3002</v>
      </c>
      <c r="E116" s="33">
        <v>3004</v>
      </c>
      <c r="F116" s="5">
        <v>0</v>
      </c>
      <c r="G116" s="5">
        <v>3001</v>
      </c>
      <c r="H116" s="5">
        <v>3002</v>
      </c>
      <c r="I116" s="33">
        <v>3004</v>
      </c>
      <c r="J116" s="5">
        <v>0</v>
      </c>
      <c r="K116">
        <f t="shared" ref="K116" si="311">IF(C116=G116,1,0)</f>
        <v>1</v>
      </c>
      <c r="L116">
        <f t="shared" ref="L116" si="312">IF(D116=H116,1,0)</f>
        <v>1</v>
      </c>
      <c r="M116">
        <f t="shared" ref="M116" si="313">IF(E116=I116,1,0)</f>
        <v>1</v>
      </c>
      <c r="N116">
        <f t="shared" ref="N116" si="314">IF(F116=J116,1,0)</f>
        <v>1</v>
      </c>
      <c r="O116" t="e">
        <f t="shared" ref="O116" si="315">INDEX(G116:J116,MATCH(0,K116:N116,0))*10+1</f>
        <v>#N/A</v>
      </c>
      <c r="P116" s="5" t="e">
        <f t="shared" si="275"/>
        <v>#N/A</v>
      </c>
      <c r="Q116" s="5" t="e">
        <f t="shared" si="183"/>
        <v>#N/A</v>
      </c>
      <c r="U116" s="19">
        <v>4011</v>
      </c>
      <c r="V116" s="19" t="s">
        <v>218</v>
      </c>
      <c r="W116" s="19" t="s">
        <v>219</v>
      </c>
      <c r="X116" s="19">
        <v>311000401</v>
      </c>
      <c r="Y116" s="20"/>
    </row>
    <row r="117" spans="1:25">
      <c r="A117" s="5">
        <v>31</v>
      </c>
      <c r="B117" s="5" t="s">
        <v>153</v>
      </c>
      <c r="C117" s="5">
        <v>3101</v>
      </c>
      <c r="D117" s="5">
        <v>3102</v>
      </c>
      <c r="E117" s="5">
        <v>3104</v>
      </c>
      <c r="F117" s="5">
        <v>0</v>
      </c>
      <c r="G117" s="5">
        <v>3101</v>
      </c>
      <c r="H117" s="5">
        <v>3102</v>
      </c>
      <c r="I117" s="5">
        <v>3103</v>
      </c>
      <c r="J117" s="5">
        <v>0</v>
      </c>
      <c r="K117">
        <f t="shared" si="0"/>
        <v>1</v>
      </c>
      <c r="L117">
        <f t="shared" si="1"/>
        <v>1</v>
      </c>
      <c r="M117">
        <f t="shared" si="2"/>
        <v>0</v>
      </c>
      <c r="N117">
        <f t="shared" si="3"/>
        <v>1</v>
      </c>
      <c r="O117">
        <f t="shared" si="4"/>
        <v>31031</v>
      </c>
      <c r="P117" s="5" t="str">
        <f t="shared" si="275"/>
        <v>嗡嗡连击(觉醒)</v>
      </c>
      <c r="Q117" s="5" t="str">
        <f t="shared" si="183"/>
        <v>伴随着嗡嗡挥拳声连续攻击敌人，对1名敌人造成&lt;color=#e56000&gt;3&lt;/color&gt;段伤害，每段伤害为攻击力的&lt;color=#e56000&gt;40%&lt;/color&gt;。如本回合有&lt;color=#f2b600&gt;AT BONUS&lt;/color&gt;，则对敌人额外造成&lt;color=#e56000&gt;3&lt;/color&gt;段伤害</v>
      </c>
      <c r="U117" s="19">
        <v>4012</v>
      </c>
      <c r="V117" s="19" t="s">
        <v>218</v>
      </c>
      <c r="W117" s="19" t="s">
        <v>220</v>
      </c>
      <c r="X117" s="19">
        <v>311000401</v>
      </c>
      <c r="Y117" s="20"/>
    </row>
    <row r="118" spans="1:25">
      <c r="A118" s="5">
        <v>31</v>
      </c>
      <c r="B118" s="5" t="s">
        <v>153</v>
      </c>
      <c r="C118" s="5">
        <v>3101</v>
      </c>
      <c r="D118" s="5">
        <v>3102</v>
      </c>
      <c r="E118" s="5">
        <v>3103</v>
      </c>
      <c r="F118" s="5">
        <v>0</v>
      </c>
      <c r="G118" s="5">
        <v>3101</v>
      </c>
      <c r="H118" s="5">
        <v>3102</v>
      </c>
      <c r="I118" s="33">
        <v>3105</v>
      </c>
      <c r="J118" s="5">
        <v>0</v>
      </c>
      <c r="K118">
        <f t="shared" ref="K118:K119" si="316">IF(C118=G118,1,0)</f>
        <v>1</v>
      </c>
      <c r="L118">
        <f t="shared" ref="L118:L119" si="317">IF(D118=H118,1,0)</f>
        <v>1</v>
      </c>
      <c r="M118">
        <f t="shared" ref="M118:M119" si="318">IF(E118=I118,1,0)</f>
        <v>0</v>
      </c>
      <c r="N118">
        <f t="shared" ref="N118:N119" si="319">IF(F118=J118,1,0)</f>
        <v>1</v>
      </c>
      <c r="O118">
        <f t="shared" ref="O118:O119" si="320">INDEX(G118:J118,MATCH(0,K118:N118,0))*10+1</f>
        <v>31051</v>
      </c>
      <c r="P118" s="5" t="str">
        <f t="shared" si="275"/>
        <v>嗡嗡连击(觉醒)</v>
      </c>
      <c r="Q118" s="5" t="str">
        <f t="shared" si="183"/>
        <v>伴随着嗡嗡挥拳声连续攻击敌人，对1名敌人造成&lt;color=#e56000&gt;3&lt;/color&gt;段伤害，每段伤害为攻击力的&lt;color=#e56000&gt;45%&lt;/color&gt;。如本回合有&lt;color=#f2b600&gt;AT BONUS&lt;/color&gt;，则对敌人额外造成&lt;color=#e56000&gt;3&lt;/color&gt;段伤害</v>
      </c>
      <c r="U118" s="19">
        <v>4013</v>
      </c>
      <c r="V118" s="19" t="s">
        <v>218</v>
      </c>
      <c r="W118" s="19" t="s">
        <v>221</v>
      </c>
      <c r="X118" s="19">
        <v>311000401</v>
      </c>
      <c r="Y118" s="20"/>
    </row>
    <row r="119" spans="1:25">
      <c r="A119" s="5">
        <v>31</v>
      </c>
      <c r="B119" s="5" t="s">
        <v>153</v>
      </c>
      <c r="C119" s="5">
        <v>3101</v>
      </c>
      <c r="D119" s="5">
        <v>3102</v>
      </c>
      <c r="E119" s="33">
        <v>3105</v>
      </c>
      <c r="F119" s="5">
        <v>0</v>
      </c>
      <c r="G119" s="5">
        <v>3101</v>
      </c>
      <c r="H119" s="33">
        <v>3106</v>
      </c>
      <c r="I119" s="33">
        <v>3105</v>
      </c>
      <c r="J119" s="5">
        <v>0</v>
      </c>
      <c r="K119">
        <f t="shared" si="316"/>
        <v>1</v>
      </c>
      <c r="L119">
        <f t="shared" si="317"/>
        <v>0</v>
      </c>
      <c r="M119">
        <f t="shared" si="318"/>
        <v>1</v>
      </c>
      <c r="N119">
        <f t="shared" si="319"/>
        <v>1</v>
      </c>
      <c r="O119">
        <f t="shared" si="320"/>
        <v>31061</v>
      </c>
      <c r="P119" s="5" t="str">
        <f t="shared" si="275"/>
        <v>嗡嗡回响</v>
      </c>
      <c r="Q119" s="5" t="str">
        <f t="shared" si="183"/>
        <v>耳中回响嗡嗡的拳风声可以扰乱目标。当嗡嗡侠造成伤害时，会对敌人添加&lt;color=#e56000&gt;1&lt;/color&gt;层&lt;color=#f2b600&gt;嗡&lt;/color&gt;，直到嗡嗡侠被击败消失。当敌人获得&lt;color=#e56000&gt;9&lt;/color&gt;层&lt;color=#f2b600&gt;嗡&lt;/color&gt;，敌人晕眩1回合。</v>
      </c>
      <c r="U119" s="19">
        <v>4014</v>
      </c>
      <c r="V119" s="19" t="s">
        <v>218</v>
      </c>
      <c r="W119" s="19" t="s">
        <v>222</v>
      </c>
      <c r="X119" s="19">
        <v>311000401</v>
      </c>
      <c r="Y119" s="20"/>
    </row>
    <row r="120" spans="1:25">
      <c r="A120" s="5">
        <v>31</v>
      </c>
      <c r="B120" s="5" t="s">
        <v>153</v>
      </c>
      <c r="C120" s="5">
        <v>3101</v>
      </c>
      <c r="D120" s="33">
        <v>3106</v>
      </c>
      <c r="E120" s="33">
        <v>3105</v>
      </c>
      <c r="F120" s="5">
        <v>0</v>
      </c>
      <c r="G120" s="5">
        <v>3101</v>
      </c>
      <c r="H120" s="33">
        <v>3106</v>
      </c>
      <c r="I120" s="33">
        <v>3107</v>
      </c>
      <c r="J120" s="5">
        <v>0</v>
      </c>
      <c r="K120">
        <f t="shared" ref="K120" si="321">IF(C120=G120,1,0)</f>
        <v>1</v>
      </c>
      <c r="L120">
        <f t="shared" ref="L120" si="322">IF(D120=H120,1,0)</f>
        <v>1</v>
      </c>
      <c r="M120">
        <f t="shared" ref="M120" si="323">IF(E120=I120,1,0)</f>
        <v>0</v>
      </c>
      <c r="N120">
        <f t="shared" ref="N120" si="324">IF(F120=J120,1,0)</f>
        <v>1</v>
      </c>
      <c r="O120">
        <f t="shared" ref="O120" si="325">INDEX(G120:J120,MATCH(0,K120:N120,0))*10+1</f>
        <v>31071</v>
      </c>
      <c r="P120" s="5" t="str">
        <f t="shared" si="275"/>
        <v>嗡嗡连击(觉醒)</v>
      </c>
      <c r="Q120" s="5" t="str">
        <f t="shared" si="183"/>
        <v>伴随着嗡嗡挥拳声连续攻击敌人，对1名敌人造成&lt;color=#e56000&gt;3&lt;/color&gt;段伤害，每段伤害为攻击力的&lt;color=#e56000&gt;50%&lt;/color&gt;。如本回合有&lt;color=#f2b600&gt;AT BONUS&lt;/color&gt;，则对敌人额外造成&lt;color=#e56000&gt;3&lt;/color&gt;段伤害</v>
      </c>
      <c r="U120" s="19">
        <v>4015</v>
      </c>
      <c r="V120" s="19" t="s">
        <v>218</v>
      </c>
      <c r="W120" s="19" t="s">
        <v>223</v>
      </c>
      <c r="X120" s="19">
        <v>311000401</v>
      </c>
      <c r="Y120" s="20"/>
    </row>
    <row r="121" spans="1:25">
      <c r="A121" s="5">
        <v>32</v>
      </c>
      <c r="B121" s="5" t="s">
        <v>155</v>
      </c>
      <c r="C121" s="5">
        <v>3201</v>
      </c>
      <c r="D121" s="5">
        <v>3202</v>
      </c>
      <c r="E121" s="5">
        <v>3203</v>
      </c>
      <c r="F121" s="5">
        <v>0</v>
      </c>
      <c r="G121" s="5">
        <v>3201</v>
      </c>
      <c r="H121" s="5">
        <v>3202</v>
      </c>
      <c r="I121" s="5">
        <v>3203</v>
      </c>
      <c r="J121" s="5">
        <v>0</v>
      </c>
      <c r="K121">
        <f t="shared" si="0"/>
        <v>1</v>
      </c>
      <c r="L121">
        <f t="shared" si="1"/>
        <v>1</v>
      </c>
      <c r="M121">
        <f t="shared" si="2"/>
        <v>1</v>
      </c>
      <c r="N121">
        <f t="shared" si="3"/>
        <v>1</v>
      </c>
      <c r="O121" t="e">
        <f t="shared" si="4"/>
        <v>#N/A</v>
      </c>
      <c r="P121" s="5" t="e">
        <f t="shared" si="275"/>
        <v>#N/A</v>
      </c>
      <c r="Q121" s="5" t="e">
        <f t="shared" si="183"/>
        <v>#N/A</v>
      </c>
      <c r="U121" s="19">
        <v>4021</v>
      </c>
      <c r="V121" s="19" t="s">
        <v>224</v>
      </c>
      <c r="W121" s="19" t="s">
        <v>1431</v>
      </c>
      <c r="X121" s="19">
        <v>311000402</v>
      </c>
      <c r="Y121" s="20"/>
    </row>
    <row r="122" spans="1:25">
      <c r="A122" s="5">
        <v>32</v>
      </c>
      <c r="B122" s="5" t="s">
        <v>155</v>
      </c>
      <c r="C122" s="5">
        <v>3201</v>
      </c>
      <c r="D122" s="5">
        <v>3202</v>
      </c>
      <c r="E122" s="5">
        <v>3203</v>
      </c>
      <c r="F122" s="5">
        <v>0</v>
      </c>
      <c r="G122" s="5">
        <v>3201</v>
      </c>
      <c r="H122" s="5">
        <v>3202</v>
      </c>
      <c r="I122" s="33">
        <v>3207</v>
      </c>
      <c r="J122" s="5">
        <v>0</v>
      </c>
      <c r="K122">
        <f t="shared" ref="K122:K123" si="326">IF(C122=G122,1,0)</f>
        <v>1</v>
      </c>
      <c r="L122">
        <f t="shared" ref="L122:L123" si="327">IF(D122=H122,1,0)</f>
        <v>1</v>
      </c>
      <c r="M122">
        <f t="shared" ref="M122:M123" si="328">IF(E122=I122,1,0)</f>
        <v>0</v>
      </c>
      <c r="N122">
        <f t="shared" ref="N122:N123" si="329">IF(F122=J122,1,0)</f>
        <v>1</v>
      </c>
      <c r="O122">
        <f t="shared" ref="O122:O123" si="330">INDEX(G122:J122,MATCH(0,K122:N122,0))*10+1</f>
        <v>32071</v>
      </c>
      <c r="P122" s="5" t="str">
        <f t="shared" si="275"/>
        <v>连续拳击</v>
      </c>
      <c r="Q122" s="5" t="str">
        <f t="shared" si="183"/>
        <v>模仿格斗游戏的动作进行连续攻击，对1名敌人造成&lt;color=#e56000&gt;4&lt;/color&gt;段伤害，每段伤害为攻击力的&lt;color=#e56000&gt;50%&lt;/color&gt;。</v>
      </c>
      <c r="U122" s="19">
        <v>4022</v>
      </c>
      <c r="V122" s="19" t="s">
        <v>224</v>
      </c>
      <c r="W122" s="19" t="s">
        <v>1432</v>
      </c>
      <c r="X122" s="19">
        <v>311000402</v>
      </c>
      <c r="Y122" s="20"/>
    </row>
    <row r="123" spans="1:25">
      <c r="A123" s="5">
        <v>32</v>
      </c>
      <c r="B123" s="5" t="s">
        <v>155</v>
      </c>
      <c r="C123" s="5">
        <v>3201</v>
      </c>
      <c r="D123" s="5">
        <v>3202</v>
      </c>
      <c r="E123" s="33">
        <v>3207</v>
      </c>
      <c r="F123" s="5">
        <v>0</v>
      </c>
      <c r="G123" s="5">
        <v>3201</v>
      </c>
      <c r="H123" s="5">
        <v>3202</v>
      </c>
      <c r="I123" s="33">
        <v>3207</v>
      </c>
      <c r="J123" s="5">
        <v>0</v>
      </c>
      <c r="K123">
        <f t="shared" si="326"/>
        <v>1</v>
      </c>
      <c r="L123">
        <f t="shared" si="327"/>
        <v>1</v>
      </c>
      <c r="M123">
        <f t="shared" si="328"/>
        <v>1</v>
      </c>
      <c r="N123">
        <f t="shared" si="329"/>
        <v>1</v>
      </c>
      <c r="O123" t="e">
        <f t="shared" si="330"/>
        <v>#N/A</v>
      </c>
      <c r="P123" s="5" t="e">
        <f t="shared" si="275"/>
        <v>#N/A</v>
      </c>
      <c r="Q123" s="5" t="e">
        <f t="shared" si="183"/>
        <v>#N/A</v>
      </c>
      <c r="U123" s="19">
        <v>4023</v>
      </c>
      <c r="V123" s="19" t="s">
        <v>224</v>
      </c>
      <c r="W123" s="19" t="s">
        <v>1433</v>
      </c>
      <c r="X123" s="19">
        <v>311000402</v>
      </c>
      <c r="Y123" s="20"/>
    </row>
    <row r="124" spans="1:25">
      <c r="A124" s="5">
        <v>32</v>
      </c>
      <c r="B124" s="5" t="s">
        <v>155</v>
      </c>
      <c r="C124" s="5">
        <v>3201</v>
      </c>
      <c r="D124" s="5">
        <v>3202</v>
      </c>
      <c r="E124" s="33">
        <v>3207</v>
      </c>
      <c r="F124" s="5">
        <v>0</v>
      </c>
      <c r="G124" s="5">
        <v>3201</v>
      </c>
      <c r="H124" s="5">
        <v>3202</v>
      </c>
      <c r="I124" s="33">
        <v>3207</v>
      </c>
      <c r="J124" s="5">
        <v>0</v>
      </c>
      <c r="K124">
        <f t="shared" ref="K124" si="331">IF(C124=G124,1,0)</f>
        <v>1</v>
      </c>
      <c r="L124">
        <f t="shared" ref="L124" si="332">IF(D124=H124,1,0)</f>
        <v>1</v>
      </c>
      <c r="M124">
        <f t="shared" ref="M124" si="333">IF(E124=I124,1,0)</f>
        <v>1</v>
      </c>
      <c r="N124">
        <f t="shared" ref="N124" si="334">IF(F124=J124,1,0)</f>
        <v>1</v>
      </c>
      <c r="O124" t="e">
        <f t="shared" ref="O124" si="335">INDEX(G124:J124,MATCH(0,K124:N124,0))*10+1</f>
        <v>#N/A</v>
      </c>
      <c r="P124" s="5" t="e">
        <f t="shared" si="275"/>
        <v>#N/A</v>
      </c>
      <c r="Q124" s="5" t="e">
        <f t="shared" si="183"/>
        <v>#N/A</v>
      </c>
      <c r="U124" s="19">
        <v>4024</v>
      </c>
      <c r="V124" s="19" t="s">
        <v>224</v>
      </c>
      <c r="W124" s="19" t="s">
        <v>1434</v>
      </c>
      <c r="X124" s="19">
        <v>311000402</v>
      </c>
      <c r="Y124" s="20"/>
    </row>
    <row r="125" spans="1:25">
      <c r="A125" s="5">
        <v>33</v>
      </c>
      <c r="B125" s="5" t="s">
        <v>159</v>
      </c>
      <c r="C125" s="5">
        <v>3301</v>
      </c>
      <c r="D125" s="5">
        <v>0</v>
      </c>
      <c r="E125" s="5">
        <v>3307</v>
      </c>
      <c r="F125" s="5">
        <v>0</v>
      </c>
      <c r="G125" s="5">
        <v>3301</v>
      </c>
      <c r="H125" s="5">
        <v>3306</v>
      </c>
      <c r="I125" s="5">
        <v>3307</v>
      </c>
      <c r="J125" s="5">
        <v>0</v>
      </c>
      <c r="K125">
        <f t="shared" si="0"/>
        <v>1</v>
      </c>
      <c r="L125">
        <f t="shared" si="1"/>
        <v>0</v>
      </c>
      <c r="M125">
        <f t="shared" si="2"/>
        <v>1</v>
      </c>
      <c r="N125">
        <f t="shared" si="3"/>
        <v>1</v>
      </c>
      <c r="O125">
        <f t="shared" si="4"/>
        <v>33061</v>
      </c>
      <c r="P125" s="5" t="str">
        <f t="shared" si="275"/>
        <v>电池放电</v>
      </c>
      <c r="Q125" s="5" t="str">
        <f t="shared" si="183"/>
        <v>受到群体伤害时，&lt;color=#e56000&gt;10%&lt;/color&gt;概率回复1点能量</v>
      </c>
      <c r="U125" s="19">
        <v>4025</v>
      </c>
      <c r="V125" s="19" t="s">
        <v>224</v>
      </c>
      <c r="W125" s="19" t="s">
        <v>1435</v>
      </c>
      <c r="X125" s="19">
        <v>311000402</v>
      </c>
      <c r="Y125" s="20"/>
    </row>
    <row r="126" spans="1:25">
      <c r="A126" s="5">
        <v>33</v>
      </c>
      <c r="B126" s="5" t="s">
        <v>159</v>
      </c>
      <c r="C126" s="5">
        <v>3301</v>
      </c>
      <c r="D126" s="5">
        <v>3306</v>
      </c>
      <c r="E126" s="5">
        <v>3307</v>
      </c>
      <c r="F126" s="5">
        <v>0</v>
      </c>
      <c r="G126" s="5">
        <v>3301</v>
      </c>
      <c r="H126" s="33">
        <v>3308</v>
      </c>
      <c r="I126" s="5">
        <v>3307</v>
      </c>
      <c r="J126" s="5">
        <v>0</v>
      </c>
      <c r="K126">
        <f t="shared" ref="K126:K127" si="336">IF(C126=G126,1,0)</f>
        <v>1</v>
      </c>
      <c r="L126">
        <f t="shared" ref="L126:L127" si="337">IF(D126=H126,1,0)</f>
        <v>0</v>
      </c>
      <c r="M126">
        <f t="shared" ref="M126:M127" si="338">IF(E126=I126,1,0)</f>
        <v>1</v>
      </c>
      <c r="N126">
        <f t="shared" ref="N126:N127" si="339">IF(F126=J126,1,0)</f>
        <v>1</v>
      </c>
      <c r="O126">
        <f t="shared" ref="O126:O127" si="340">INDEX(G126:J126,MATCH(0,K126:N126,0))*10+1</f>
        <v>33081</v>
      </c>
      <c r="P126" s="5" t="str">
        <f t="shared" si="275"/>
        <v>电池放电</v>
      </c>
      <c r="Q126" s="5" t="str">
        <f t="shared" si="183"/>
        <v>受到群体伤害时，&lt;color=#e56000&gt;15%&lt;/color&gt;概率回复1点能量</v>
      </c>
      <c r="U126" s="19">
        <v>4031</v>
      </c>
      <c r="V126" s="19" t="s">
        <v>225</v>
      </c>
      <c r="W126" s="19" t="s">
        <v>226</v>
      </c>
      <c r="X126" s="19">
        <v>311000403</v>
      </c>
      <c r="Y126" s="20"/>
    </row>
    <row r="127" spans="1:25">
      <c r="A127" s="5">
        <v>33</v>
      </c>
      <c r="B127" s="5" t="s">
        <v>159</v>
      </c>
      <c r="C127" s="5">
        <v>3301</v>
      </c>
      <c r="D127" s="33">
        <v>3308</v>
      </c>
      <c r="E127" s="5">
        <v>3307</v>
      </c>
      <c r="F127" s="5">
        <v>0</v>
      </c>
      <c r="G127" s="5">
        <v>3301</v>
      </c>
      <c r="H127" s="33">
        <v>3309</v>
      </c>
      <c r="I127" s="5">
        <v>3307</v>
      </c>
      <c r="J127" s="5">
        <v>0</v>
      </c>
      <c r="K127">
        <f t="shared" si="336"/>
        <v>1</v>
      </c>
      <c r="L127">
        <f t="shared" si="337"/>
        <v>0</v>
      </c>
      <c r="M127">
        <f t="shared" si="338"/>
        <v>1</v>
      </c>
      <c r="N127">
        <f t="shared" si="339"/>
        <v>1</v>
      </c>
      <c r="O127">
        <f t="shared" si="340"/>
        <v>33091</v>
      </c>
      <c r="P127" s="5" t="str">
        <f t="shared" si="275"/>
        <v>电池放电</v>
      </c>
      <c r="Q127" s="5" t="str">
        <f t="shared" si="183"/>
        <v>受到群体伤害时，&lt;color=#e56000&gt;20%&lt;/color&gt;概率回复1点能量</v>
      </c>
      <c r="U127" s="19">
        <v>4032</v>
      </c>
      <c r="V127" s="19" t="s">
        <v>225</v>
      </c>
      <c r="W127" s="19" t="s">
        <v>227</v>
      </c>
      <c r="X127" s="19">
        <v>311000403</v>
      </c>
      <c r="Y127" s="20"/>
    </row>
    <row r="128" spans="1:25">
      <c r="A128" s="5">
        <v>33</v>
      </c>
      <c r="B128" s="5" t="s">
        <v>159</v>
      </c>
      <c r="C128" s="5">
        <v>3301</v>
      </c>
      <c r="D128" s="33">
        <v>3309</v>
      </c>
      <c r="E128" s="5">
        <v>3307</v>
      </c>
      <c r="F128" s="5">
        <v>0</v>
      </c>
      <c r="G128" s="5">
        <v>3301</v>
      </c>
      <c r="H128" s="33">
        <v>3309</v>
      </c>
      <c r="I128" s="5">
        <v>3307</v>
      </c>
      <c r="J128" s="5">
        <v>0</v>
      </c>
      <c r="K128">
        <f t="shared" ref="K128" si="341">IF(C128=G128,1,0)</f>
        <v>1</v>
      </c>
      <c r="L128">
        <f t="shared" ref="L128" si="342">IF(D128=H128,1,0)</f>
        <v>1</v>
      </c>
      <c r="M128">
        <f t="shared" ref="M128" si="343">IF(E128=I128,1,0)</f>
        <v>1</v>
      </c>
      <c r="N128">
        <f t="shared" ref="N128" si="344">IF(F128=J128,1,0)</f>
        <v>1</v>
      </c>
      <c r="O128" t="e">
        <f t="shared" ref="O128" si="345">INDEX(G128:J128,MATCH(0,K128:N128,0))*10+1</f>
        <v>#N/A</v>
      </c>
      <c r="P128" s="5" t="e">
        <f t="shared" si="275"/>
        <v>#N/A</v>
      </c>
      <c r="Q128" s="5" t="e">
        <f t="shared" si="183"/>
        <v>#N/A</v>
      </c>
      <c r="U128" s="19">
        <v>4033</v>
      </c>
      <c r="V128" s="19" t="s">
        <v>225</v>
      </c>
      <c r="W128" s="19" t="s">
        <v>228</v>
      </c>
      <c r="X128" s="19">
        <v>311000403</v>
      </c>
      <c r="Y128" s="20"/>
    </row>
    <row r="129" spans="1:25">
      <c r="A129" s="5">
        <v>34</v>
      </c>
      <c r="B129" s="5" t="s">
        <v>162</v>
      </c>
      <c r="C129" s="5">
        <v>3401</v>
      </c>
      <c r="D129" s="5">
        <v>0</v>
      </c>
      <c r="E129" s="5">
        <v>3403</v>
      </c>
      <c r="F129" s="5">
        <v>0</v>
      </c>
      <c r="G129" s="5">
        <v>3401</v>
      </c>
      <c r="H129" s="5">
        <v>3402</v>
      </c>
      <c r="I129" s="5">
        <v>3403</v>
      </c>
      <c r="J129" s="5">
        <v>0</v>
      </c>
      <c r="K129">
        <f t="shared" si="0"/>
        <v>1</v>
      </c>
      <c r="L129">
        <f t="shared" si="1"/>
        <v>0</v>
      </c>
      <c r="M129">
        <f t="shared" si="2"/>
        <v>1</v>
      </c>
      <c r="N129">
        <f t="shared" si="3"/>
        <v>1</v>
      </c>
      <c r="O129">
        <f t="shared" si="4"/>
        <v>34021</v>
      </c>
      <c r="P129" s="5" t="str">
        <f t="shared" si="275"/>
        <v>装甲强化</v>
      </c>
      <c r="Q129" s="5" t="str">
        <f t="shared" ref="Q129:Q192" si="346">VLOOKUP($O129,$U:$W,3,0)</f>
        <v>若装甲股长行动回合有&lt;color=#f2b600&gt;AT BONUS&lt;/color&gt;，则在装甲股长行动结束后自动使用一次&lt;color=#e56000&gt;战斗武装&lt;/color&gt;，优先对没有装甲的友方单位使用</v>
      </c>
      <c r="U129" s="19">
        <v>4034</v>
      </c>
      <c r="V129" s="19" t="s">
        <v>225</v>
      </c>
      <c r="W129" s="19" t="s">
        <v>229</v>
      </c>
      <c r="X129" s="19">
        <v>311000403</v>
      </c>
      <c r="Y129" s="20"/>
    </row>
    <row r="130" spans="1:25">
      <c r="A130" s="5">
        <v>34</v>
      </c>
      <c r="B130" s="5" t="s">
        <v>162</v>
      </c>
      <c r="C130" s="5">
        <v>3401</v>
      </c>
      <c r="D130" s="5">
        <v>3402</v>
      </c>
      <c r="E130" s="5">
        <v>3403</v>
      </c>
      <c r="F130" s="5">
        <v>0</v>
      </c>
      <c r="G130" s="5">
        <v>3401</v>
      </c>
      <c r="H130" s="5">
        <v>3402</v>
      </c>
      <c r="I130" s="5">
        <v>3403</v>
      </c>
      <c r="J130" s="5">
        <v>0</v>
      </c>
      <c r="K130">
        <f t="shared" ref="K130:K131" si="347">IF(C130=G130,1,0)</f>
        <v>1</v>
      </c>
      <c r="L130">
        <f t="shared" ref="L130:L131" si="348">IF(D130=H130,1,0)</f>
        <v>1</v>
      </c>
      <c r="M130">
        <f t="shared" ref="M130:M131" si="349">IF(E130=I130,1,0)</f>
        <v>1</v>
      </c>
      <c r="N130">
        <f t="shared" ref="N130:N131" si="350">IF(F130=J130,1,0)</f>
        <v>1</v>
      </c>
      <c r="O130" t="e">
        <f t="shared" ref="O130:O131" si="351">INDEX(G130:J130,MATCH(0,K130:N130,0))*10+1</f>
        <v>#N/A</v>
      </c>
      <c r="P130" s="5" t="e">
        <f t="shared" si="275"/>
        <v>#N/A</v>
      </c>
      <c r="Q130" s="5" t="e">
        <f t="shared" si="346"/>
        <v>#N/A</v>
      </c>
      <c r="U130" s="19">
        <v>4035</v>
      </c>
      <c r="V130" s="19" t="s">
        <v>225</v>
      </c>
      <c r="W130" s="19" t="s">
        <v>2248</v>
      </c>
      <c r="X130" s="19">
        <v>311000403</v>
      </c>
      <c r="Y130" s="20"/>
    </row>
    <row r="131" spans="1:25">
      <c r="A131" s="5">
        <v>34</v>
      </c>
      <c r="B131" s="5" t="s">
        <v>162</v>
      </c>
      <c r="C131" s="5">
        <v>3401</v>
      </c>
      <c r="D131" s="5">
        <v>3402</v>
      </c>
      <c r="E131" s="5">
        <v>3403</v>
      </c>
      <c r="F131" s="5">
        <v>0</v>
      </c>
      <c r="G131" s="5">
        <v>3401</v>
      </c>
      <c r="H131" s="5">
        <v>3402</v>
      </c>
      <c r="I131" s="5">
        <v>3403</v>
      </c>
      <c r="J131" s="5">
        <v>0</v>
      </c>
      <c r="K131">
        <f t="shared" si="347"/>
        <v>1</v>
      </c>
      <c r="L131">
        <f t="shared" si="348"/>
        <v>1</v>
      </c>
      <c r="M131">
        <f t="shared" si="349"/>
        <v>1</v>
      </c>
      <c r="N131">
        <f t="shared" si="350"/>
        <v>1</v>
      </c>
      <c r="O131" t="e">
        <f t="shared" si="351"/>
        <v>#N/A</v>
      </c>
      <c r="P131" s="5" t="e">
        <f t="shared" si="275"/>
        <v>#N/A</v>
      </c>
      <c r="Q131" s="5" t="e">
        <f t="shared" si="346"/>
        <v>#N/A</v>
      </c>
      <c r="U131" s="19">
        <v>4041</v>
      </c>
      <c r="V131" s="19" t="s">
        <v>230</v>
      </c>
      <c r="W131" s="19" t="s">
        <v>1436</v>
      </c>
      <c r="X131" s="19">
        <v>311000404</v>
      </c>
      <c r="Y131" s="20"/>
    </row>
    <row r="132" spans="1:25">
      <c r="A132" s="5">
        <v>34</v>
      </c>
      <c r="B132" s="5" t="s">
        <v>162</v>
      </c>
      <c r="C132" s="5">
        <v>3401</v>
      </c>
      <c r="D132" s="5">
        <v>3402</v>
      </c>
      <c r="E132" s="5">
        <v>3403</v>
      </c>
      <c r="F132" s="5">
        <v>0</v>
      </c>
      <c r="G132" s="5">
        <v>3401</v>
      </c>
      <c r="H132" s="5">
        <v>3402</v>
      </c>
      <c r="I132" s="5">
        <v>3403</v>
      </c>
      <c r="J132" s="5">
        <v>0</v>
      </c>
      <c r="K132">
        <f t="shared" ref="K132" si="352">IF(C132=G132,1,0)</f>
        <v>1</v>
      </c>
      <c r="L132">
        <f t="shared" ref="L132" si="353">IF(D132=H132,1,0)</f>
        <v>1</v>
      </c>
      <c r="M132">
        <f t="shared" ref="M132" si="354">IF(E132=I132,1,0)</f>
        <v>1</v>
      </c>
      <c r="N132">
        <f t="shared" ref="N132" si="355">IF(F132=J132,1,0)</f>
        <v>1</v>
      </c>
      <c r="O132" t="e">
        <f t="shared" ref="O132" si="356">INDEX(G132:J132,MATCH(0,K132:N132,0))*10+1</f>
        <v>#N/A</v>
      </c>
      <c r="P132" s="5" t="e">
        <f t="shared" si="275"/>
        <v>#N/A</v>
      </c>
      <c r="Q132" s="5" t="e">
        <f t="shared" si="346"/>
        <v>#N/A</v>
      </c>
      <c r="U132" s="19">
        <v>4042</v>
      </c>
      <c r="V132" s="19" t="s">
        <v>230</v>
      </c>
      <c r="W132" s="19" t="s">
        <v>1437</v>
      </c>
      <c r="X132" s="19">
        <v>311000404</v>
      </c>
      <c r="Y132" s="20"/>
    </row>
    <row r="133" spans="1:25">
      <c r="A133" s="5">
        <v>35</v>
      </c>
      <c r="B133" s="5" t="s">
        <v>164</v>
      </c>
      <c r="C133" s="5">
        <v>3501</v>
      </c>
      <c r="D133" s="5">
        <v>3502</v>
      </c>
      <c r="E133" s="5">
        <v>3503</v>
      </c>
      <c r="F133" s="5">
        <v>0</v>
      </c>
      <c r="G133" s="5">
        <v>3501</v>
      </c>
      <c r="H133" s="5">
        <v>3502</v>
      </c>
      <c r="I133" s="5">
        <v>3503</v>
      </c>
      <c r="J133" s="5">
        <v>0</v>
      </c>
      <c r="K133">
        <f t="shared" si="0"/>
        <v>1</v>
      </c>
      <c r="L133">
        <f t="shared" si="1"/>
        <v>1</v>
      </c>
      <c r="M133">
        <f t="shared" si="2"/>
        <v>1</v>
      </c>
      <c r="N133">
        <f t="shared" si="3"/>
        <v>1</v>
      </c>
      <c r="O133" t="e">
        <f t="shared" si="4"/>
        <v>#N/A</v>
      </c>
      <c r="P133" s="5" t="e">
        <f t="shared" ref="P133:P164" si="357">VLOOKUP(O133,U:W,2,0)</f>
        <v>#N/A</v>
      </c>
      <c r="Q133" s="5" t="e">
        <f t="shared" si="346"/>
        <v>#N/A</v>
      </c>
      <c r="U133" s="19">
        <v>4043</v>
      </c>
      <c r="V133" s="19" t="s">
        <v>230</v>
      </c>
      <c r="W133" s="19" t="s">
        <v>1438</v>
      </c>
      <c r="X133" s="19">
        <v>311000404</v>
      </c>
      <c r="Y133" s="20"/>
    </row>
    <row r="134" spans="1:25">
      <c r="A134" s="5">
        <v>35</v>
      </c>
      <c r="B134" s="5" t="s">
        <v>164</v>
      </c>
      <c r="C134" s="5">
        <v>3501</v>
      </c>
      <c r="D134" s="5">
        <v>3502</v>
      </c>
      <c r="E134" s="5">
        <v>3503</v>
      </c>
      <c r="F134" s="5">
        <v>0</v>
      </c>
      <c r="G134" s="5">
        <v>3501</v>
      </c>
      <c r="H134" s="5">
        <v>3502</v>
      </c>
      <c r="I134" s="33">
        <v>3507</v>
      </c>
      <c r="J134" s="5">
        <v>0</v>
      </c>
      <c r="K134">
        <f t="shared" ref="K134:K135" si="358">IF(C134=G134,1,0)</f>
        <v>1</v>
      </c>
      <c r="L134">
        <f t="shared" ref="L134:L135" si="359">IF(D134=H134,1,0)</f>
        <v>1</v>
      </c>
      <c r="M134">
        <f t="shared" ref="M134:M135" si="360">IF(E134=I134,1,0)</f>
        <v>0</v>
      </c>
      <c r="N134">
        <f t="shared" ref="N134:N135" si="361">IF(F134=J134,1,0)</f>
        <v>1</v>
      </c>
      <c r="O134">
        <f t="shared" ref="O134:O135" si="362">INDEX(G134:J134,MATCH(0,K134:N134,0))*10+1</f>
        <v>35071</v>
      </c>
      <c r="P134" s="5" t="str">
        <f t="shared" si="357"/>
        <v>吊带投掷</v>
      </c>
      <c r="Q134" s="5" t="str">
        <f t="shared" si="346"/>
        <v>使用吊带拴住巨石，并砸向敌人，对全体敌人造成攻击力&lt;color=#e56000&gt;115%&lt;/color&gt;加额外&lt;color=#e56000&gt;40&lt;/color&gt;的伤害</v>
      </c>
      <c r="U134" s="19">
        <v>4044</v>
      </c>
      <c r="V134" s="19" t="s">
        <v>230</v>
      </c>
      <c r="W134" s="19" t="s">
        <v>231</v>
      </c>
      <c r="X134" s="19">
        <v>311000404</v>
      </c>
      <c r="Y134" s="20"/>
    </row>
    <row r="135" spans="1:25">
      <c r="A135" s="5">
        <v>35</v>
      </c>
      <c r="B135" s="5" t="s">
        <v>164</v>
      </c>
      <c r="C135" s="5">
        <v>3501</v>
      </c>
      <c r="D135" s="5">
        <v>3502</v>
      </c>
      <c r="E135" s="33">
        <v>3507</v>
      </c>
      <c r="F135" s="5">
        <v>0</v>
      </c>
      <c r="G135" s="5">
        <v>3501</v>
      </c>
      <c r="H135" s="5">
        <v>3502</v>
      </c>
      <c r="I135" s="33">
        <v>3507</v>
      </c>
      <c r="J135" s="5">
        <v>0</v>
      </c>
      <c r="K135">
        <f t="shared" si="358"/>
        <v>1</v>
      </c>
      <c r="L135">
        <f t="shared" si="359"/>
        <v>1</v>
      </c>
      <c r="M135">
        <f t="shared" si="360"/>
        <v>1</v>
      </c>
      <c r="N135">
        <f t="shared" si="361"/>
        <v>1</v>
      </c>
      <c r="O135" t="e">
        <f t="shared" si="362"/>
        <v>#N/A</v>
      </c>
      <c r="P135" s="5" t="e">
        <f t="shared" si="357"/>
        <v>#N/A</v>
      </c>
      <c r="Q135" s="5" t="e">
        <f t="shared" si="346"/>
        <v>#N/A</v>
      </c>
      <c r="U135" s="19">
        <v>4045</v>
      </c>
      <c r="V135" s="19" t="s">
        <v>230</v>
      </c>
      <c r="W135" s="19" t="s">
        <v>1439</v>
      </c>
      <c r="X135" s="19">
        <v>311000404</v>
      </c>
      <c r="Y135" s="20"/>
    </row>
    <row r="136" spans="1:25">
      <c r="A136" s="5">
        <v>35</v>
      </c>
      <c r="B136" s="5" t="s">
        <v>164</v>
      </c>
      <c r="C136" s="5">
        <v>3501</v>
      </c>
      <c r="D136" s="5">
        <v>3502</v>
      </c>
      <c r="E136" s="33">
        <v>3507</v>
      </c>
      <c r="F136" s="5">
        <v>0</v>
      </c>
      <c r="G136" s="5">
        <v>3501</v>
      </c>
      <c r="H136" s="5">
        <v>3502</v>
      </c>
      <c r="I136" s="33">
        <v>3507</v>
      </c>
      <c r="J136" s="5">
        <v>0</v>
      </c>
      <c r="K136">
        <f t="shared" ref="K136" si="363">IF(C136=G136,1,0)</f>
        <v>1</v>
      </c>
      <c r="L136">
        <f t="shared" ref="L136" si="364">IF(D136=H136,1,0)</f>
        <v>1</v>
      </c>
      <c r="M136">
        <f t="shared" ref="M136" si="365">IF(E136=I136,1,0)</f>
        <v>1</v>
      </c>
      <c r="N136">
        <f t="shared" ref="N136" si="366">IF(F136=J136,1,0)</f>
        <v>1</v>
      </c>
      <c r="O136" t="e">
        <f t="shared" ref="O136" si="367">INDEX(G136:J136,MATCH(0,K136:N136,0))*10+1</f>
        <v>#N/A</v>
      </c>
      <c r="P136" s="5" t="e">
        <f t="shared" si="357"/>
        <v>#N/A</v>
      </c>
      <c r="Q136" s="5" t="e">
        <f t="shared" si="346"/>
        <v>#N/A</v>
      </c>
      <c r="U136" s="19">
        <v>4051</v>
      </c>
      <c r="V136" s="19" t="s">
        <v>232</v>
      </c>
      <c r="W136" s="19" t="s">
        <v>233</v>
      </c>
      <c r="X136" s="19">
        <v>311000403</v>
      </c>
      <c r="Y136" s="20"/>
    </row>
    <row r="137" spans="1:25">
      <c r="A137" s="5">
        <v>36</v>
      </c>
      <c r="B137" s="5" t="s">
        <v>166</v>
      </c>
      <c r="C137" s="5">
        <v>3601</v>
      </c>
      <c r="D137" s="5">
        <v>3602</v>
      </c>
      <c r="E137" s="5">
        <v>3603</v>
      </c>
      <c r="F137" s="5">
        <v>0</v>
      </c>
      <c r="G137" s="5">
        <v>3601</v>
      </c>
      <c r="H137" s="5">
        <v>3605</v>
      </c>
      <c r="I137" s="5">
        <v>3603</v>
      </c>
      <c r="J137" s="5">
        <v>0</v>
      </c>
      <c r="K137">
        <f t="shared" si="0"/>
        <v>1</v>
      </c>
      <c r="L137">
        <f t="shared" si="1"/>
        <v>0</v>
      </c>
      <c r="M137">
        <f t="shared" si="2"/>
        <v>1</v>
      </c>
      <c r="N137">
        <f t="shared" si="3"/>
        <v>1</v>
      </c>
      <c r="O137">
        <f t="shared" si="4"/>
        <v>36051</v>
      </c>
      <c r="P137" s="5" t="str">
        <f t="shared" si="357"/>
        <v>武器切换(觉醒)</v>
      </c>
      <c r="Q137" s="5" t="str">
        <f t="shared" si="346"/>
        <v>当防毒面具使用&lt;color=#e56000&gt;绳子束缚&lt;/color&gt;困住敌人时，技能&lt;color=#e56000&gt;重拳挥击&lt;/color&gt;会被&lt;color=#f2b600&gt;手枪射击&lt;/color&gt;替换。\n手枪射击：使用腰间的左轮射击1名敌人，对敌人造成攻击力&lt;color=#e56000&gt;120%&lt;/color&gt;的伤害，并使敌人降低10%抵抗，被困住的敌人受到伤害提高25%</v>
      </c>
      <c r="U137" s="19">
        <v>4052</v>
      </c>
      <c r="V137" s="19" t="s">
        <v>232</v>
      </c>
      <c r="W137" s="19" t="s">
        <v>234</v>
      </c>
      <c r="X137" s="19">
        <v>311000403</v>
      </c>
      <c r="Y137" s="20"/>
    </row>
    <row r="138" spans="1:25">
      <c r="A138" s="5">
        <v>36</v>
      </c>
      <c r="B138" s="5" t="s">
        <v>166</v>
      </c>
      <c r="C138" s="5">
        <v>3601</v>
      </c>
      <c r="D138" s="5">
        <v>3605</v>
      </c>
      <c r="E138" s="5">
        <v>3603</v>
      </c>
      <c r="F138" s="5">
        <v>0</v>
      </c>
      <c r="G138" s="5">
        <v>3601</v>
      </c>
      <c r="H138" s="5">
        <v>3605</v>
      </c>
      <c r="I138" s="33">
        <v>3607</v>
      </c>
      <c r="J138" s="5">
        <v>0</v>
      </c>
      <c r="K138">
        <f t="shared" ref="K138:K139" si="368">IF(C138=G138,1,0)</f>
        <v>1</v>
      </c>
      <c r="L138">
        <f t="shared" ref="L138:L139" si="369">IF(D138=H138,1,0)</f>
        <v>1</v>
      </c>
      <c r="M138">
        <f t="shared" ref="M138:M139" si="370">IF(E138=I138,1,0)</f>
        <v>0</v>
      </c>
      <c r="N138">
        <f t="shared" ref="N138:N139" si="371">IF(F138=J138,1,0)</f>
        <v>1</v>
      </c>
      <c r="O138">
        <f t="shared" ref="O138:O139" si="372">INDEX(G138:J138,MATCH(0,K138:N138,0))*10+1</f>
        <v>36071</v>
      </c>
      <c r="P138" s="5" t="str">
        <f t="shared" si="357"/>
        <v>绳子束缚</v>
      </c>
      <c r="Q138" s="5" t="str">
        <f t="shared" si="346"/>
        <v>防毒面具使用绳子持续困住敌人，有&lt;color=#e56000&gt;55%&lt;/color&gt;基础几率使敌人进入&lt;color=#f2b600&gt;困住&lt;/color&gt;状态，持续两回合。被&lt;color=#f2b600&gt;困住&lt;/color&gt;的敌人无法行动（技能冷却时间：2回合）。（困住效果受命中影响）</v>
      </c>
      <c r="U138" s="19">
        <v>4053</v>
      </c>
      <c r="V138" s="19" t="s">
        <v>232</v>
      </c>
      <c r="W138" s="19" t="s">
        <v>235</v>
      </c>
      <c r="X138" s="19">
        <v>311000403</v>
      </c>
      <c r="Y138" s="20"/>
    </row>
    <row r="139" spans="1:25">
      <c r="A139" s="5">
        <v>36</v>
      </c>
      <c r="B139" s="5" t="s">
        <v>166</v>
      </c>
      <c r="C139" s="5">
        <v>3601</v>
      </c>
      <c r="D139" s="5">
        <v>3605</v>
      </c>
      <c r="E139" s="33">
        <v>3607</v>
      </c>
      <c r="F139" s="5">
        <v>0</v>
      </c>
      <c r="G139" s="5">
        <v>3601</v>
      </c>
      <c r="H139" s="5">
        <v>3605</v>
      </c>
      <c r="I139" s="33">
        <v>3607</v>
      </c>
      <c r="J139" s="5">
        <v>0</v>
      </c>
      <c r="K139">
        <f t="shared" si="368"/>
        <v>1</v>
      </c>
      <c r="L139">
        <f t="shared" si="369"/>
        <v>1</v>
      </c>
      <c r="M139">
        <f t="shared" si="370"/>
        <v>1</v>
      </c>
      <c r="N139">
        <f t="shared" si="371"/>
        <v>1</v>
      </c>
      <c r="O139" t="e">
        <f t="shared" si="372"/>
        <v>#N/A</v>
      </c>
      <c r="P139" s="5" t="e">
        <f t="shared" si="357"/>
        <v>#N/A</v>
      </c>
      <c r="Q139" s="5" t="e">
        <f t="shared" si="346"/>
        <v>#N/A</v>
      </c>
      <c r="U139" s="19">
        <v>4054</v>
      </c>
      <c r="V139" s="19" t="s">
        <v>232</v>
      </c>
      <c r="W139" s="19" t="s">
        <v>236</v>
      </c>
      <c r="X139" s="19">
        <v>311000403</v>
      </c>
      <c r="Y139" s="20"/>
    </row>
    <row r="140" spans="1:25">
      <c r="A140" s="5">
        <v>36</v>
      </c>
      <c r="B140" s="5" t="s">
        <v>166</v>
      </c>
      <c r="C140" s="5">
        <v>3601</v>
      </c>
      <c r="D140" s="5">
        <v>3605</v>
      </c>
      <c r="E140" s="33">
        <v>3607</v>
      </c>
      <c r="F140" s="5">
        <v>0</v>
      </c>
      <c r="G140" s="5">
        <v>3601</v>
      </c>
      <c r="H140" s="5">
        <v>3605</v>
      </c>
      <c r="I140" s="33">
        <v>3607</v>
      </c>
      <c r="J140" s="5">
        <v>0</v>
      </c>
      <c r="K140">
        <f t="shared" ref="K140" si="373">IF(C140=G140,1,0)</f>
        <v>1</v>
      </c>
      <c r="L140">
        <f t="shared" ref="L140" si="374">IF(D140=H140,1,0)</f>
        <v>1</v>
      </c>
      <c r="M140">
        <f t="shared" ref="M140" si="375">IF(E140=I140,1,0)</f>
        <v>1</v>
      </c>
      <c r="N140">
        <f t="shared" ref="N140" si="376">IF(F140=J140,1,0)</f>
        <v>1</v>
      </c>
      <c r="O140" t="e">
        <f t="shared" ref="O140" si="377">INDEX(G140:J140,MATCH(0,K140:N140,0))*10+1</f>
        <v>#N/A</v>
      </c>
      <c r="P140" s="5" t="e">
        <f t="shared" si="357"/>
        <v>#N/A</v>
      </c>
      <c r="Q140" s="5" t="e">
        <f t="shared" si="346"/>
        <v>#N/A</v>
      </c>
      <c r="U140" s="19">
        <v>4055</v>
      </c>
      <c r="V140" s="19" t="s">
        <v>232</v>
      </c>
      <c r="W140" s="19" t="s">
        <v>2249</v>
      </c>
      <c r="X140" s="19">
        <v>311000403</v>
      </c>
      <c r="Y140" s="20"/>
    </row>
    <row r="141" spans="1:25">
      <c r="A141" s="5">
        <v>37</v>
      </c>
      <c r="B141" s="5" t="s">
        <v>168</v>
      </c>
      <c r="C141" s="5">
        <v>3701</v>
      </c>
      <c r="D141" s="5">
        <v>3702</v>
      </c>
      <c r="E141" s="5">
        <v>3703</v>
      </c>
      <c r="F141" s="5">
        <v>0</v>
      </c>
      <c r="G141" s="5">
        <v>3701</v>
      </c>
      <c r="H141" s="5">
        <v>3702</v>
      </c>
      <c r="I141" s="5">
        <v>3703</v>
      </c>
      <c r="J141" s="5">
        <v>0</v>
      </c>
      <c r="K141">
        <f t="shared" si="0"/>
        <v>1</v>
      </c>
      <c r="L141">
        <f t="shared" si="1"/>
        <v>1</v>
      </c>
      <c r="M141">
        <f t="shared" si="2"/>
        <v>1</v>
      </c>
      <c r="N141">
        <f t="shared" si="3"/>
        <v>1</v>
      </c>
      <c r="O141" t="e">
        <f t="shared" si="4"/>
        <v>#N/A</v>
      </c>
      <c r="P141" s="5" t="e">
        <f t="shared" si="357"/>
        <v>#N/A</v>
      </c>
      <c r="Q141" s="5" t="e">
        <f t="shared" si="346"/>
        <v>#N/A</v>
      </c>
      <c r="U141" s="19">
        <v>4061</v>
      </c>
      <c r="V141" s="19" t="s">
        <v>237</v>
      </c>
      <c r="W141" s="19" t="s">
        <v>238</v>
      </c>
      <c r="X141" s="19">
        <v>0</v>
      </c>
      <c r="Y141" s="20"/>
    </row>
    <row r="142" spans="1:25">
      <c r="A142" s="5">
        <v>37</v>
      </c>
      <c r="B142" s="5" t="s">
        <v>168</v>
      </c>
      <c r="C142" s="5">
        <v>3701</v>
      </c>
      <c r="D142" s="5">
        <v>3702</v>
      </c>
      <c r="E142" s="5">
        <v>3703</v>
      </c>
      <c r="F142" s="5">
        <v>0</v>
      </c>
      <c r="G142" s="5">
        <v>3701</v>
      </c>
      <c r="H142" s="5">
        <v>3702</v>
      </c>
      <c r="I142" s="33">
        <v>3704</v>
      </c>
      <c r="J142" s="5">
        <v>0</v>
      </c>
      <c r="K142">
        <f t="shared" ref="K142:K143" si="378">IF(C142=G142,1,0)</f>
        <v>1</v>
      </c>
      <c r="L142">
        <f t="shared" ref="L142:L143" si="379">IF(D142=H142,1,0)</f>
        <v>1</v>
      </c>
      <c r="M142">
        <f t="shared" ref="M142:M143" si="380">IF(E142=I142,1,0)</f>
        <v>0</v>
      </c>
      <c r="N142">
        <f t="shared" ref="N142:N143" si="381">IF(F142=J142,1,0)</f>
        <v>1</v>
      </c>
      <c r="O142">
        <f t="shared" ref="O142:O143" si="382">INDEX(G142:J142,MATCH(0,K142:N142,0))*10+1</f>
        <v>37041</v>
      </c>
      <c r="P142" s="5" t="str">
        <f t="shared" si="357"/>
        <v>铁蹄践踏</v>
      </c>
      <c r="Q142" s="5" t="str">
        <f t="shared" si="346"/>
        <v>对1名主目标敌人造成攻击力&lt;color=#e56000&gt;155%&lt;/color&gt;的伤害，并击退此敌人&lt;color=#e56000&gt;20%&lt;/color&gt;的行动值\n攻击后再对随机两名其他敌人造成攻击力&lt;color=#e56000&gt;85%&lt;/color&gt;的伤害，如本回合有AT BONUS则击退两名敌人的&lt;color=#e56000&gt;20%&lt;/color&gt;行动值（cd1回合）</v>
      </c>
      <c r="U142" s="19">
        <v>4062</v>
      </c>
      <c r="V142" s="19" t="s">
        <v>237</v>
      </c>
      <c r="W142" s="19" t="s">
        <v>238</v>
      </c>
      <c r="X142" s="19">
        <v>0</v>
      </c>
      <c r="Y142" s="20"/>
    </row>
    <row r="143" spans="1:25">
      <c r="A143" s="5">
        <v>37</v>
      </c>
      <c r="B143" s="5" t="s">
        <v>168</v>
      </c>
      <c r="C143" s="5">
        <v>3701</v>
      </c>
      <c r="D143" s="5">
        <v>3702</v>
      </c>
      <c r="E143" s="33">
        <v>3704</v>
      </c>
      <c r="F143" s="5">
        <v>0</v>
      </c>
      <c r="G143" s="5">
        <v>3701</v>
      </c>
      <c r="H143" s="33">
        <v>3705</v>
      </c>
      <c r="I143" s="33">
        <v>3704</v>
      </c>
      <c r="J143" s="5">
        <v>0</v>
      </c>
      <c r="K143">
        <f t="shared" si="378"/>
        <v>1</v>
      </c>
      <c r="L143">
        <f t="shared" si="379"/>
        <v>0</v>
      </c>
      <c r="M143">
        <f t="shared" si="380"/>
        <v>1</v>
      </c>
      <c r="N143">
        <f t="shared" si="381"/>
        <v>1</v>
      </c>
      <c r="O143">
        <f t="shared" si="382"/>
        <v>37051</v>
      </c>
      <c r="P143" s="5" t="str">
        <f t="shared" si="357"/>
        <v>马蹄印记</v>
      </c>
      <c r="Q143" s="5" t="str">
        <f t="shared" si="346"/>
        <v>乌马洪受到控制效果时，有&lt;color=#e56000&gt;25%&lt;/color&gt;的几率将该效果反弹给对方</v>
      </c>
      <c r="U143" s="19">
        <v>4063</v>
      </c>
      <c r="V143" s="19" t="s">
        <v>237</v>
      </c>
      <c r="W143" s="19" t="s">
        <v>238</v>
      </c>
      <c r="X143" s="19">
        <v>0</v>
      </c>
      <c r="Y143" s="20"/>
    </row>
    <row r="144" spans="1:25">
      <c r="A144" s="5">
        <v>37</v>
      </c>
      <c r="B144" s="5" t="s">
        <v>168</v>
      </c>
      <c r="C144" s="5">
        <v>3701</v>
      </c>
      <c r="D144" s="33">
        <v>3705</v>
      </c>
      <c r="E144" s="33">
        <v>3704</v>
      </c>
      <c r="F144" s="5">
        <v>0</v>
      </c>
      <c r="G144" s="5">
        <v>3701</v>
      </c>
      <c r="H144" s="33">
        <v>3705</v>
      </c>
      <c r="I144" s="33">
        <v>3706</v>
      </c>
      <c r="J144" s="5">
        <v>0</v>
      </c>
      <c r="K144">
        <f t="shared" ref="K144" si="383">IF(C144=G144,1,0)</f>
        <v>1</v>
      </c>
      <c r="L144">
        <f t="shared" ref="L144" si="384">IF(D144=H144,1,0)</f>
        <v>1</v>
      </c>
      <c r="M144">
        <f t="shared" ref="M144" si="385">IF(E144=I144,1,0)</f>
        <v>0</v>
      </c>
      <c r="N144">
        <f t="shared" ref="N144" si="386">IF(F144=J144,1,0)</f>
        <v>1</v>
      </c>
      <c r="O144">
        <f t="shared" ref="O144" si="387">INDEX(G144:J144,MATCH(0,K144:N144,0))*10+1</f>
        <v>37061</v>
      </c>
      <c r="P144" s="5" t="str">
        <f t="shared" si="357"/>
        <v>铁蹄践踏</v>
      </c>
      <c r="Q144" s="5" t="str">
        <f t="shared" si="346"/>
        <v>对1名主目标敌人造成攻击力&lt;color=#e56000&gt;155%&lt;/color&gt;的伤害，并击退此敌人&lt;color=#e56000&gt;25%&lt;/color&gt;的行动值\n攻击后再对随机两名其他敌人造成攻击力&lt;color=#e56000&gt;85%&lt;/color&gt;的伤害，如本回合有AT BONUS则击退两名敌人的&lt;color=#e56000&gt;25%&lt;/color&gt;行动值（cd1回合）</v>
      </c>
      <c r="U144" s="19">
        <v>4064</v>
      </c>
      <c r="V144" s="19" t="s">
        <v>237</v>
      </c>
      <c r="W144" s="19" t="s">
        <v>238</v>
      </c>
      <c r="X144" s="19">
        <v>0</v>
      </c>
      <c r="Y144" s="20"/>
    </row>
    <row r="145" spans="1:25">
      <c r="A145" s="5">
        <v>38</v>
      </c>
      <c r="B145" s="5" t="s">
        <v>170</v>
      </c>
      <c r="C145" s="5">
        <v>3801</v>
      </c>
      <c r="D145" s="5">
        <v>0</v>
      </c>
      <c r="E145" s="5">
        <v>3803</v>
      </c>
      <c r="F145" s="5">
        <v>0</v>
      </c>
      <c r="G145" s="5">
        <v>3801</v>
      </c>
      <c r="H145" s="5">
        <v>3802</v>
      </c>
      <c r="I145" s="5">
        <v>3803</v>
      </c>
      <c r="J145" s="5">
        <v>0</v>
      </c>
      <c r="K145">
        <f t="shared" si="0"/>
        <v>1</v>
      </c>
      <c r="L145">
        <f t="shared" si="1"/>
        <v>0</v>
      </c>
      <c r="M145">
        <f t="shared" si="2"/>
        <v>1</v>
      </c>
      <c r="N145">
        <f t="shared" si="3"/>
        <v>1</v>
      </c>
      <c r="O145">
        <f t="shared" si="4"/>
        <v>38021</v>
      </c>
      <c r="P145" s="5" t="str">
        <f t="shared" si="357"/>
        <v>火男舞的激励</v>
      </c>
      <c r="Q145" s="5" t="str">
        <f t="shared" si="346"/>
        <v>战斗开始时增加&lt;color=#e56000&gt;10%&lt;/color&gt;的生命</v>
      </c>
      <c r="U145" s="19">
        <v>4065</v>
      </c>
      <c r="V145" s="19" t="s">
        <v>237</v>
      </c>
      <c r="W145" s="19" t="s">
        <v>238</v>
      </c>
      <c r="X145" s="19">
        <v>0</v>
      </c>
      <c r="Y145" s="20"/>
    </row>
    <row r="146" spans="1:25">
      <c r="A146" s="5">
        <v>38</v>
      </c>
      <c r="B146" s="5" t="s">
        <v>170</v>
      </c>
      <c r="C146" s="5">
        <v>3801</v>
      </c>
      <c r="D146" s="5">
        <v>3802</v>
      </c>
      <c r="E146" s="5">
        <v>3803</v>
      </c>
      <c r="F146" s="5">
        <v>0</v>
      </c>
      <c r="G146" s="5">
        <v>3801</v>
      </c>
      <c r="H146" s="33">
        <v>3805</v>
      </c>
      <c r="I146" s="5">
        <v>3803</v>
      </c>
      <c r="J146" s="5">
        <v>0</v>
      </c>
      <c r="K146">
        <f t="shared" ref="K146:K147" si="388">IF(C146=G146,1,0)</f>
        <v>1</v>
      </c>
      <c r="L146">
        <f t="shared" ref="L146:L147" si="389">IF(D146=H146,1,0)</f>
        <v>0</v>
      </c>
      <c r="M146">
        <f t="shared" ref="M146:M147" si="390">IF(E146=I146,1,0)</f>
        <v>1</v>
      </c>
      <c r="N146">
        <f t="shared" ref="N146:N147" si="391">IF(F146=J146,1,0)</f>
        <v>1</v>
      </c>
      <c r="O146">
        <f t="shared" ref="O146:O147" si="392">INDEX(G146:J146,MATCH(0,K146:N146,0))*10+1</f>
        <v>38051</v>
      </c>
      <c r="P146" s="5" t="str">
        <f t="shared" si="357"/>
        <v>火男舞的激励</v>
      </c>
      <c r="Q146" s="5" t="str">
        <f t="shared" si="346"/>
        <v>战斗开始时增加&lt;color=#e56000&gt;15%&lt;/color&gt;的生命</v>
      </c>
      <c r="U146" s="19">
        <v>4071</v>
      </c>
      <c r="V146" s="19" t="s">
        <v>225</v>
      </c>
      <c r="W146" s="19" t="s">
        <v>1440</v>
      </c>
      <c r="X146" s="19">
        <v>311000403</v>
      </c>
      <c r="Y146" s="20"/>
    </row>
    <row r="147" spans="1:25">
      <c r="A147" s="5">
        <v>38</v>
      </c>
      <c r="B147" s="5" t="s">
        <v>170</v>
      </c>
      <c r="C147" s="5">
        <v>3801</v>
      </c>
      <c r="D147" s="33">
        <v>3805</v>
      </c>
      <c r="E147" s="5">
        <v>3803</v>
      </c>
      <c r="F147" s="5">
        <v>0</v>
      </c>
      <c r="G147" s="5">
        <v>3801</v>
      </c>
      <c r="H147" s="33">
        <v>3806</v>
      </c>
      <c r="I147" s="5">
        <v>3803</v>
      </c>
      <c r="J147" s="5">
        <v>0</v>
      </c>
      <c r="K147">
        <f t="shared" si="388"/>
        <v>1</v>
      </c>
      <c r="L147">
        <f t="shared" si="389"/>
        <v>0</v>
      </c>
      <c r="M147">
        <f t="shared" si="390"/>
        <v>1</v>
      </c>
      <c r="N147">
        <f t="shared" si="391"/>
        <v>1</v>
      </c>
      <c r="O147">
        <f t="shared" si="392"/>
        <v>38061</v>
      </c>
      <c r="P147" s="5" t="str">
        <f t="shared" si="357"/>
        <v>火男舞的激励</v>
      </c>
      <c r="Q147" s="5" t="str">
        <f t="shared" si="346"/>
        <v>战斗开始时增加&lt;color=#e56000&gt;20%&lt;/color&gt;的生命</v>
      </c>
      <c r="U147" s="19">
        <v>4072</v>
      </c>
      <c r="V147" s="19" t="s">
        <v>225</v>
      </c>
      <c r="W147" s="19" t="s">
        <v>1441</v>
      </c>
      <c r="X147" s="19">
        <v>311000403</v>
      </c>
      <c r="Y147" s="20"/>
    </row>
    <row r="148" spans="1:25">
      <c r="A148" s="5">
        <v>38</v>
      </c>
      <c r="B148" s="5" t="s">
        <v>170</v>
      </c>
      <c r="C148" s="5">
        <v>3801</v>
      </c>
      <c r="D148" s="33">
        <v>3806</v>
      </c>
      <c r="E148" s="5">
        <v>3803</v>
      </c>
      <c r="F148" s="5">
        <v>0</v>
      </c>
      <c r="G148" s="5">
        <v>3801</v>
      </c>
      <c r="H148" s="33">
        <v>3806</v>
      </c>
      <c r="I148" s="5">
        <v>3803</v>
      </c>
      <c r="J148" s="5">
        <v>0</v>
      </c>
      <c r="K148">
        <f t="shared" ref="K148" si="393">IF(C148=G148,1,0)</f>
        <v>1</v>
      </c>
      <c r="L148">
        <f t="shared" ref="L148" si="394">IF(D148=H148,1,0)</f>
        <v>1</v>
      </c>
      <c r="M148">
        <f t="shared" ref="M148" si="395">IF(E148=I148,1,0)</f>
        <v>1</v>
      </c>
      <c r="N148">
        <f t="shared" ref="N148" si="396">IF(F148=J148,1,0)</f>
        <v>1</v>
      </c>
      <c r="O148" t="e">
        <f t="shared" ref="O148" si="397">INDEX(G148:J148,MATCH(0,K148:N148,0))*10+1</f>
        <v>#N/A</v>
      </c>
      <c r="P148" s="5" t="e">
        <f t="shared" si="357"/>
        <v>#N/A</v>
      </c>
      <c r="Q148" s="5" t="e">
        <f t="shared" si="346"/>
        <v>#N/A</v>
      </c>
      <c r="U148" s="19">
        <v>4073</v>
      </c>
      <c r="V148" s="19" t="s">
        <v>225</v>
      </c>
      <c r="W148" s="19" t="s">
        <v>1442</v>
      </c>
      <c r="X148" s="19">
        <v>311000403</v>
      </c>
      <c r="Y148" s="20"/>
    </row>
    <row r="149" spans="1:25">
      <c r="A149" s="5">
        <v>39</v>
      </c>
      <c r="B149" s="5" t="s">
        <v>173</v>
      </c>
      <c r="C149" s="5">
        <v>3901</v>
      </c>
      <c r="D149" s="5">
        <v>3902</v>
      </c>
      <c r="E149" s="5">
        <v>3903</v>
      </c>
      <c r="F149" s="5">
        <v>3904</v>
      </c>
      <c r="G149" s="5">
        <v>3901</v>
      </c>
      <c r="H149" s="5">
        <v>3902</v>
      </c>
      <c r="I149" s="5">
        <v>3903</v>
      </c>
      <c r="J149" s="5">
        <v>3904</v>
      </c>
      <c r="K149">
        <f t="shared" si="0"/>
        <v>1</v>
      </c>
      <c r="L149">
        <f t="shared" si="1"/>
        <v>1</v>
      </c>
      <c r="M149">
        <f t="shared" si="2"/>
        <v>1</v>
      </c>
      <c r="N149">
        <f t="shared" si="3"/>
        <v>1</v>
      </c>
      <c r="O149" t="e">
        <f t="shared" si="4"/>
        <v>#N/A</v>
      </c>
      <c r="P149" s="5" t="e">
        <f t="shared" si="357"/>
        <v>#N/A</v>
      </c>
      <c r="Q149" s="5" t="e">
        <f t="shared" si="346"/>
        <v>#N/A</v>
      </c>
      <c r="U149" s="19">
        <v>4074</v>
      </c>
      <c r="V149" s="19" t="s">
        <v>225</v>
      </c>
      <c r="W149" s="19" t="s">
        <v>1443</v>
      </c>
      <c r="X149" s="19">
        <v>311000403</v>
      </c>
      <c r="Y149" s="20"/>
    </row>
    <row r="150" spans="1:25">
      <c r="A150" s="5">
        <v>39</v>
      </c>
      <c r="B150" s="5" t="s">
        <v>173</v>
      </c>
      <c r="C150" s="5">
        <v>3901</v>
      </c>
      <c r="D150" s="5">
        <v>3902</v>
      </c>
      <c r="E150" s="5">
        <v>3903</v>
      </c>
      <c r="F150" s="5">
        <v>3904</v>
      </c>
      <c r="G150" s="5">
        <v>3901</v>
      </c>
      <c r="H150" s="5">
        <v>3902</v>
      </c>
      <c r="I150" s="33">
        <v>3911</v>
      </c>
      <c r="J150" s="5">
        <v>3904</v>
      </c>
      <c r="K150">
        <f t="shared" ref="K150:K151" si="398">IF(C150=G150,1,0)</f>
        <v>1</v>
      </c>
      <c r="L150">
        <f t="shared" ref="L150:L151" si="399">IF(D150=H150,1,0)</f>
        <v>1</v>
      </c>
      <c r="M150">
        <f t="shared" ref="M150:M151" si="400">IF(E150=I150,1,0)</f>
        <v>0</v>
      </c>
      <c r="N150">
        <f t="shared" ref="N150:N151" si="401">IF(F150=J150,1,0)</f>
        <v>1</v>
      </c>
      <c r="O150">
        <f t="shared" ref="O150:O151" si="402">INDEX(G150:J150,MATCH(0,K150:N150,0))*10+1</f>
        <v>39111</v>
      </c>
      <c r="P150" s="5" t="str">
        <f t="shared" si="357"/>
        <v>灭尽突袭</v>
      </c>
      <c r="Q150" s="5" t="str">
        <f t="shared" si="346"/>
        <v>跑向敌人，对1名敌人快速的连续斩击，造成&lt;color=#e56000&gt;4&lt;/color&gt;段伤害，每段伤害为攻击力的&lt;color=#e56000&gt;75%&lt;/color&gt;</v>
      </c>
      <c r="U150" s="19">
        <v>4075</v>
      </c>
      <c r="V150" s="19" t="s">
        <v>225</v>
      </c>
      <c r="W150" s="19" t="s">
        <v>2250</v>
      </c>
      <c r="X150" s="19">
        <v>311000403</v>
      </c>
      <c r="Y150" s="20"/>
    </row>
    <row r="151" spans="1:25">
      <c r="A151" s="5">
        <v>39</v>
      </c>
      <c r="B151" s="5" t="s">
        <v>173</v>
      </c>
      <c r="C151" s="5">
        <v>3901</v>
      </c>
      <c r="D151" s="5">
        <v>3902</v>
      </c>
      <c r="E151" s="33">
        <v>3911</v>
      </c>
      <c r="F151" s="5">
        <v>3904</v>
      </c>
      <c r="G151" s="5">
        <v>3901</v>
      </c>
      <c r="H151" s="33">
        <v>3912</v>
      </c>
      <c r="I151" s="33">
        <v>3911</v>
      </c>
      <c r="J151" s="5">
        <v>3904</v>
      </c>
      <c r="K151">
        <f t="shared" si="398"/>
        <v>1</v>
      </c>
      <c r="L151">
        <f t="shared" si="399"/>
        <v>0</v>
      </c>
      <c r="M151">
        <f t="shared" si="400"/>
        <v>1</v>
      </c>
      <c r="N151">
        <f t="shared" si="401"/>
        <v>1</v>
      </c>
      <c r="O151">
        <f t="shared" si="402"/>
        <v>39121</v>
      </c>
      <c r="P151" s="5" t="str">
        <f t="shared" si="357"/>
        <v>忍者之影</v>
      </c>
      <c r="Q151" s="5" t="str">
        <f t="shared" si="346"/>
        <v>索尼克造成伤害时有&lt;color=#e56000&gt;30%&lt;/color&gt;的几率制造一个&lt;color=#f2b600&gt;分身幻象&lt;/color&gt;（最多&lt;color=#e56000&gt;4&lt;/color&gt;分身）\n每当索尼克攻击时，每个&lt;color=#f2b600&gt;分身幻象&lt;/color&gt;会跟随本体使用同样技能攻击，索尼克的分身会继承本体&lt;color=#e56000&gt;25%&lt;/color&gt;的攻击力。(索尼克的分身伤害不触发被动及源核效果)</v>
      </c>
      <c r="U151" s="19">
        <v>4081</v>
      </c>
      <c r="V151" s="19" t="s">
        <v>224</v>
      </c>
      <c r="W151" s="19" t="s">
        <v>1432</v>
      </c>
      <c r="X151" s="19">
        <v>311000402</v>
      </c>
      <c r="Y151" s="20"/>
    </row>
    <row r="152" spans="1:25">
      <c r="A152" s="5">
        <v>39</v>
      </c>
      <c r="B152" s="5" t="s">
        <v>173</v>
      </c>
      <c r="C152" s="5">
        <v>3901</v>
      </c>
      <c r="D152" s="33">
        <v>3912</v>
      </c>
      <c r="E152" s="33">
        <v>3911</v>
      </c>
      <c r="F152" s="5">
        <v>3904</v>
      </c>
      <c r="G152" s="5">
        <v>3901</v>
      </c>
      <c r="H152" s="33">
        <v>3912</v>
      </c>
      <c r="I152" s="33">
        <v>3911</v>
      </c>
      <c r="J152" s="33">
        <v>3913</v>
      </c>
      <c r="K152">
        <f t="shared" ref="K152" si="403">IF(C152=G152,1,0)</f>
        <v>1</v>
      </c>
      <c r="L152">
        <f t="shared" ref="L152" si="404">IF(D152=H152,1,0)</f>
        <v>1</v>
      </c>
      <c r="M152">
        <f t="shared" ref="M152" si="405">IF(E152=I152,1,0)</f>
        <v>1</v>
      </c>
      <c r="N152">
        <f t="shared" ref="N152" si="406">IF(F152=J152,1,0)</f>
        <v>0</v>
      </c>
      <c r="O152">
        <f t="shared" ref="O152" si="407">INDEX(G152:J152,MATCH(0,K152:N152,0))*10+1</f>
        <v>39131</v>
      </c>
      <c r="P152" s="5" t="str">
        <f t="shared" si="357"/>
        <v>影之突袭</v>
      </c>
      <c r="Q152" s="5" t="str">
        <f t="shared" si="346"/>
        <v>对全体敌人使用&lt;color=#e56000&gt;幻影打击&lt;/color&gt;造成&lt;color=#e56000&gt;4&lt;/color&gt;段伤害，每段伤害为攻击力的&lt;color=#e56000&gt;35%&lt;/color&gt;，接着使用&lt;color=#e56000&gt;爆裂手里剑&lt;/color&gt;对全体敌人造成攻击力&lt;color=#e56000&gt;60%&lt;/color&gt;的伤害</v>
      </c>
      <c r="U152" s="19">
        <v>4082</v>
      </c>
      <c r="V152" s="19" t="s">
        <v>224</v>
      </c>
      <c r="W152" s="19" t="s">
        <v>1444</v>
      </c>
      <c r="X152" s="19">
        <v>311000402</v>
      </c>
      <c r="Y152" s="20"/>
    </row>
    <row r="153" spans="1:25">
      <c r="A153" s="5">
        <v>40</v>
      </c>
      <c r="B153" s="5" t="s">
        <v>175</v>
      </c>
      <c r="C153" s="5">
        <v>4001</v>
      </c>
      <c r="D153" s="5">
        <v>0</v>
      </c>
      <c r="E153" s="5">
        <v>4006</v>
      </c>
      <c r="F153" s="5">
        <v>0</v>
      </c>
      <c r="G153" s="5">
        <v>4001</v>
      </c>
      <c r="H153" s="5">
        <v>4007</v>
      </c>
      <c r="I153" s="5">
        <v>4006</v>
      </c>
      <c r="J153" s="5">
        <v>0</v>
      </c>
      <c r="K153">
        <f t="shared" si="0"/>
        <v>1</v>
      </c>
      <c r="L153">
        <f t="shared" si="1"/>
        <v>0</v>
      </c>
      <c r="M153">
        <f t="shared" si="2"/>
        <v>1</v>
      </c>
      <c r="N153">
        <f t="shared" si="3"/>
        <v>1</v>
      </c>
      <c r="O153">
        <f t="shared" si="4"/>
        <v>40071</v>
      </c>
      <c r="P153" s="5" t="str">
        <f t="shared" si="357"/>
        <v>装甲蓄力</v>
      </c>
      <c r="Q153" s="5" t="str">
        <f t="shared" si="346"/>
        <v>战斗开始后钉锤头一直&lt;color=#f2b600&gt;积蓄力量&lt;/color&gt;，会将钉锤头造成伤害的&lt;color=#e56000&gt;80%&lt;/color&gt;记录为自身的力量积蓄起来（不得超过自身攻击的&lt;color=#e56000&gt;1000%&lt;/color&gt;，包含滚动攻击造成的伤害），当有击飞的敌人返回战场时，钉锤头会对敌人使用滚动攻击：造成所&lt;color=#f2b600&gt;积蓄力量&lt;/color&gt;的真实伤害</v>
      </c>
      <c r="U153" s="19">
        <v>4083</v>
      </c>
      <c r="V153" s="19" t="s">
        <v>224</v>
      </c>
      <c r="W153" s="19" t="s">
        <v>1445</v>
      </c>
      <c r="X153" s="19">
        <v>311000402</v>
      </c>
      <c r="Y153" s="20"/>
    </row>
    <row r="154" spans="1:25">
      <c r="A154" s="5">
        <v>40</v>
      </c>
      <c r="B154" s="5" t="s">
        <v>175</v>
      </c>
      <c r="C154" s="5">
        <v>4001</v>
      </c>
      <c r="D154" s="5">
        <v>4007</v>
      </c>
      <c r="E154" s="5">
        <v>4006</v>
      </c>
      <c r="F154" s="5">
        <v>0</v>
      </c>
      <c r="G154" s="5">
        <v>4001</v>
      </c>
      <c r="H154" s="5">
        <v>4007</v>
      </c>
      <c r="I154" s="33">
        <v>4008</v>
      </c>
      <c r="J154" s="5">
        <v>0</v>
      </c>
      <c r="K154">
        <f t="shared" ref="K154:K155" si="408">IF(C154=G154,1,0)</f>
        <v>1</v>
      </c>
      <c r="L154">
        <f t="shared" ref="L154:L155" si="409">IF(D154=H154,1,0)</f>
        <v>1</v>
      </c>
      <c r="M154">
        <f t="shared" ref="M154:M155" si="410">IF(E154=I154,1,0)</f>
        <v>0</v>
      </c>
      <c r="N154">
        <f t="shared" ref="N154:N155" si="411">IF(F154=J154,1,0)</f>
        <v>1</v>
      </c>
      <c r="O154">
        <f t="shared" ref="O154:O155" si="412">INDEX(G154:J154,MATCH(0,K154:N154,0))*10+1</f>
        <v>40081</v>
      </c>
      <c r="P154" s="5" t="str">
        <f t="shared" si="357"/>
        <v>装甲重拳</v>
      </c>
      <c r="Q154" s="5" t="str">
        <f t="shared" si="346"/>
        <v>奋力一击，对1名敌人造成攻击力&lt;color=#e56000&gt;205%&lt;/color&gt;的伤害，并有&lt;color=#e56000&gt;50%&lt;/color&gt;的概率将敌人&lt;color=#f2b600&gt;击飞&lt;/color&gt;，如本回合有AT BONUS，则一定会将敌人&lt;color=#f2b600&gt;击飞&lt;/color&gt;（技能冷却时间：2回合）。（击飞效果受命中影响）</v>
      </c>
      <c r="U154" s="19">
        <v>4084</v>
      </c>
      <c r="V154" s="19" t="s">
        <v>224</v>
      </c>
      <c r="W154" s="19" t="s">
        <v>1446</v>
      </c>
      <c r="X154" s="19">
        <v>311000402</v>
      </c>
      <c r="Y154" s="20"/>
    </row>
    <row r="155" spans="1:25">
      <c r="A155" s="5">
        <v>40</v>
      </c>
      <c r="B155" s="5" t="s">
        <v>175</v>
      </c>
      <c r="C155" s="5">
        <v>4001</v>
      </c>
      <c r="D155" s="5">
        <v>4007</v>
      </c>
      <c r="E155" s="33">
        <v>4008</v>
      </c>
      <c r="F155" s="5">
        <v>0</v>
      </c>
      <c r="G155" s="5">
        <v>4001</v>
      </c>
      <c r="H155" s="33">
        <v>4009</v>
      </c>
      <c r="I155" s="33">
        <v>4008</v>
      </c>
      <c r="J155" s="5">
        <v>0</v>
      </c>
      <c r="K155">
        <f t="shared" si="408"/>
        <v>1</v>
      </c>
      <c r="L155">
        <f t="shared" si="409"/>
        <v>0</v>
      </c>
      <c r="M155">
        <f t="shared" si="410"/>
        <v>1</v>
      </c>
      <c r="N155">
        <f t="shared" si="411"/>
        <v>1</v>
      </c>
      <c r="O155">
        <f t="shared" si="412"/>
        <v>40091</v>
      </c>
      <c r="P155" s="5" t="str">
        <f t="shared" si="357"/>
        <v>装甲蓄力</v>
      </c>
      <c r="Q155" s="5" t="str">
        <f t="shared" si="346"/>
        <v>战斗开始后钉锤头一直&lt;color=#f2b600&gt;积蓄力量&lt;/color&gt;，会将钉锤头造成伤害的&lt;color=#e56000&gt;85%&lt;/color&gt;记录为自身的力量积蓄起来（不得超过自身攻击的&lt;color=#e56000&gt;1000%&lt;/color&gt;，包含滚动攻击造成的伤害），当有击飞的敌人返回战场时，钉锤头会对敌人使用滚动攻击：造成所&lt;color=#f2b600&gt;积蓄力量&lt;/color&gt;的真实伤害</v>
      </c>
      <c r="U155" s="19">
        <v>4085</v>
      </c>
      <c r="V155" s="19" t="s">
        <v>224</v>
      </c>
      <c r="W155" s="19" t="s">
        <v>1447</v>
      </c>
      <c r="X155" s="19">
        <v>311000402</v>
      </c>
      <c r="Y155" s="20"/>
    </row>
    <row r="156" spans="1:25">
      <c r="A156" s="5">
        <v>40</v>
      </c>
      <c r="B156" s="5" t="s">
        <v>175</v>
      </c>
      <c r="C156" s="5">
        <v>4001</v>
      </c>
      <c r="D156" s="33">
        <v>4009</v>
      </c>
      <c r="E156" s="33">
        <v>4008</v>
      </c>
      <c r="F156" s="5">
        <v>0</v>
      </c>
      <c r="G156" s="5">
        <v>4001</v>
      </c>
      <c r="H156" s="33">
        <v>4009</v>
      </c>
      <c r="I156" s="33">
        <v>4010</v>
      </c>
      <c r="J156" s="5">
        <v>0</v>
      </c>
      <c r="K156">
        <f t="shared" ref="K156" si="413">IF(C156=G156,1,0)</f>
        <v>1</v>
      </c>
      <c r="L156">
        <f t="shared" ref="L156" si="414">IF(D156=H156,1,0)</f>
        <v>1</v>
      </c>
      <c r="M156">
        <f t="shared" ref="M156" si="415">IF(E156=I156,1,0)</f>
        <v>0</v>
      </c>
      <c r="N156">
        <f t="shared" ref="N156" si="416">IF(F156=J156,1,0)</f>
        <v>1</v>
      </c>
      <c r="O156">
        <f t="shared" ref="O156" si="417">INDEX(G156:J156,MATCH(0,K156:N156,0))*10+1</f>
        <v>40101</v>
      </c>
      <c r="P156" s="5" t="str">
        <f t="shared" si="357"/>
        <v>装甲重拳</v>
      </c>
      <c r="Q156" s="5" t="str">
        <f t="shared" si="346"/>
        <v>奋力一击，对1名敌人造成攻击力&lt;color=#e56000&gt;210%&lt;/color&gt;的伤害，并有&lt;color=#e56000&gt;50%&lt;/color&gt;的概率将敌人&lt;color=#f2b600&gt;击飞&lt;/color&gt;，如本回合有AT BONUS，则一定会将敌人&lt;color=#f2b600&gt;击飞&lt;/color&gt;（技能冷却时间：2回合）。（击飞效果受命中影响）</v>
      </c>
      <c r="U156" s="19">
        <v>4091</v>
      </c>
      <c r="V156" s="19" t="s">
        <v>225</v>
      </c>
      <c r="W156" s="19" t="s">
        <v>1448</v>
      </c>
      <c r="X156" s="19">
        <v>311000403</v>
      </c>
      <c r="Y156" s="20"/>
    </row>
    <row r="157" spans="1:25">
      <c r="A157" s="5">
        <v>41</v>
      </c>
      <c r="B157" s="5" t="s">
        <v>178</v>
      </c>
      <c r="C157" s="5">
        <v>4101</v>
      </c>
      <c r="D157" s="5">
        <v>0</v>
      </c>
      <c r="E157" s="5">
        <v>4103</v>
      </c>
      <c r="F157" s="5">
        <v>0</v>
      </c>
      <c r="G157" s="5">
        <v>4101</v>
      </c>
      <c r="H157" s="5">
        <v>4102</v>
      </c>
      <c r="I157" s="5">
        <v>4103</v>
      </c>
      <c r="J157" s="5">
        <v>0</v>
      </c>
      <c r="K157">
        <f t="shared" si="0"/>
        <v>1</v>
      </c>
      <c r="L157">
        <f t="shared" si="1"/>
        <v>0</v>
      </c>
      <c r="M157">
        <f t="shared" si="2"/>
        <v>1</v>
      </c>
      <c r="N157">
        <f t="shared" si="3"/>
        <v>1</v>
      </c>
      <c r="O157">
        <f t="shared" si="4"/>
        <v>41021</v>
      </c>
      <c r="P157" s="5" t="str">
        <f t="shared" si="357"/>
        <v>大弟子的幸运</v>
      </c>
      <c r="Q157" s="5" t="str">
        <f t="shared" si="346"/>
        <v>茶岚子被攻击时有&lt;color=#e56000&gt;30%&lt;/color&gt;几率回复1点能量</v>
      </c>
      <c r="U157" s="19">
        <v>4092</v>
      </c>
      <c r="V157" s="19" t="s">
        <v>225</v>
      </c>
      <c r="W157" s="19" t="s">
        <v>1449</v>
      </c>
      <c r="X157" s="19">
        <v>311000403</v>
      </c>
      <c r="Y157" s="20"/>
    </row>
    <row r="158" spans="1:25">
      <c r="A158" s="5">
        <v>41</v>
      </c>
      <c r="B158" s="5" t="s">
        <v>178</v>
      </c>
      <c r="C158" s="5">
        <v>4101</v>
      </c>
      <c r="D158" s="5">
        <v>4102</v>
      </c>
      <c r="E158" s="5">
        <v>4103</v>
      </c>
      <c r="F158" s="5">
        <v>0</v>
      </c>
      <c r="G158" s="5">
        <v>4101</v>
      </c>
      <c r="H158" s="5">
        <v>4102</v>
      </c>
      <c r="I158" s="33">
        <v>4104</v>
      </c>
      <c r="J158" s="5">
        <v>0</v>
      </c>
      <c r="K158">
        <f t="shared" ref="K158:K159" si="418">IF(C158=G158,1,0)</f>
        <v>1</v>
      </c>
      <c r="L158">
        <f t="shared" ref="L158:L159" si="419">IF(D158=H158,1,0)</f>
        <v>1</v>
      </c>
      <c r="M158">
        <f t="shared" ref="M158:M159" si="420">IF(E158=I158,1,0)</f>
        <v>0</v>
      </c>
      <c r="N158">
        <f t="shared" ref="N158:N159" si="421">IF(F158=J158,1,0)</f>
        <v>1</v>
      </c>
      <c r="O158">
        <f t="shared" ref="O158:O159" si="422">INDEX(G158:J158,MATCH(0,K158:N158,0))*10+1</f>
        <v>41041</v>
      </c>
      <c r="P158" s="5" t="str">
        <f t="shared" si="357"/>
        <v>激励</v>
      </c>
      <c r="Q158" s="5" t="str">
        <f t="shared" si="346"/>
        <v>给大佬递茶，增加我方&lt;color=#e56000&gt;55%&lt;/color&gt;的&lt;color=#f2b600&gt;S能量&lt;/color&gt;。（技能cd：4回合）</v>
      </c>
      <c r="U158" s="19">
        <v>4093</v>
      </c>
      <c r="V158" s="19" t="s">
        <v>225</v>
      </c>
      <c r="W158" s="19" t="s">
        <v>1450</v>
      </c>
      <c r="X158" s="19">
        <v>311000403</v>
      </c>
      <c r="Y158" s="20"/>
    </row>
    <row r="159" spans="1:25">
      <c r="A159" s="5">
        <v>41</v>
      </c>
      <c r="B159" s="5" t="s">
        <v>178</v>
      </c>
      <c r="C159" s="5">
        <v>4101</v>
      </c>
      <c r="D159" s="5">
        <v>4102</v>
      </c>
      <c r="E159" s="33">
        <v>4104</v>
      </c>
      <c r="F159" s="5">
        <v>0</v>
      </c>
      <c r="G159" s="5">
        <v>4101</v>
      </c>
      <c r="H159" s="33">
        <v>4105</v>
      </c>
      <c r="I159" s="33">
        <v>4104</v>
      </c>
      <c r="J159" s="5">
        <v>0</v>
      </c>
      <c r="K159">
        <f t="shared" si="418"/>
        <v>1</v>
      </c>
      <c r="L159">
        <f t="shared" si="419"/>
        <v>0</v>
      </c>
      <c r="M159">
        <f t="shared" si="420"/>
        <v>1</v>
      </c>
      <c r="N159">
        <f t="shared" si="421"/>
        <v>1</v>
      </c>
      <c r="O159">
        <f t="shared" si="422"/>
        <v>41051</v>
      </c>
      <c r="P159" s="5" t="str">
        <f t="shared" si="357"/>
        <v>大弟子的幸运</v>
      </c>
      <c r="Q159" s="5" t="str">
        <f t="shared" si="346"/>
        <v>茶岚子被攻击时有&lt;color=#e56000&gt;35%&lt;/color&gt;几率回复1点能量</v>
      </c>
      <c r="U159" s="19">
        <v>4094</v>
      </c>
      <c r="V159" s="19" t="s">
        <v>225</v>
      </c>
      <c r="W159" s="19" t="s">
        <v>1451</v>
      </c>
      <c r="X159" s="19">
        <v>311000403</v>
      </c>
      <c r="Y159" s="20"/>
    </row>
    <row r="160" spans="1:25">
      <c r="A160" s="5">
        <v>41</v>
      </c>
      <c r="B160" s="5" t="s">
        <v>178</v>
      </c>
      <c r="C160" s="5">
        <v>4101</v>
      </c>
      <c r="D160" s="33">
        <v>4105</v>
      </c>
      <c r="E160" s="33">
        <v>4104</v>
      </c>
      <c r="F160" s="5">
        <v>0</v>
      </c>
      <c r="G160" s="5">
        <v>4101</v>
      </c>
      <c r="H160" s="33">
        <v>4105</v>
      </c>
      <c r="I160" s="33">
        <v>4106</v>
      </c>
      <c r="J160" s="5">
        <v>0</v>
      </c>
      <c r="K160">
        <f t="shared" ref="K160" si="423">IF(C160=G160,1,0)</f>
        <v>1</v>
      </c>
      <c r="L160">
        <f t="shared" ref="L160" si="424">IF(D160=H160,1,0)</f>
        <v>1</v>
      </c>
      <c r="M160">
        <f t="shared" ref="M160" si="425">IF(E160=I160,1,0)</f>
        <v>0</v>
      </c>
      <c r="N160">
        <f t="shared" ref="N160" si="426">IF(F160=J160,1,0)</f>
        <v>1</v>
      </c>
      <c r="O160">
        <f t="shared" ref="O160" si="427">INDEX(G160:J160,MATCH(0,K160:N160,0))*10+1</f>
        <v>41061</v>
      </c>
      <c r="P160" s="5" t="str">
        <f t="shared" si="357"/>
        <v>激励</v>
      </c>
      <c r="Q160" s="5" t="str">
        <f t="shared" si="346"/>
        <v>给大佬递茶，增加我方&lt;color=#e56000&gt;60%&lt;/color&gt;的&lt;color=#f2b600&gt;S能量&lt;/color&gt;。（技能cd：4回合）</v>
      </c>
      <c r="U160" s="19">
        <v>4095</v>
      </c>
      <c r="V160" s="19" t="s">
        <v>225</v>
      </c>
      <c r="W160" s="19" t="s">
        <v>2251</v>
      </c>
      <c r="X160" s="19">
        <v>311000403</v>
      </c>
      <c r="Y160" s="20"/>
    </row>
    <row r="161" spans="1:25">
      <c r="A161" s="5">
        <v>42</v>
      </c>
      <c r="B161" s="5" t="s">
        <v>180</v>
      </c>
      <c r="C161" s="5">
        <v>4201</v>
      </c>
      <c r="D161" s="5">
        <v>4202</v>
      </c>
      <c r="E161" s="5">
        <v>4203</v>
      </c>
      <c r="F161" s="5">
        <v>4205</v>
      </c>
      <c r="G161" s="5">
        <v>4201</v>
      </c>
      <c r="H161" s="5">
        <v>4206</v>
      </c>
      <c r="I161" s="5">
        <v>4203</v>
      </c>
      <c r="J161" s="5">
        <v>4205</v>
      </c>
      <c r="K161">
        <f t="shared" si="0"/>
        <v>1</v>
      </c>
      <c r="L161">
        <f t="shared" si="1"/>
        <v>0</v>
      </c>
      <c r="M161">
        <f t="shared" si="2"/>
        <v>1</v>
      </c>
      <c r="N161">
        <f t="shared" si="3"/>
        <v>1</v>
      </c>
      <c r="O161">
        <f t="shared" si="4"/>
        <v>42061</v>
      </c>
      <c r="P161" s="5" t="str">
        <f t="shared" si="357"/>
        <v>守望之心（觉醒）</v>
      </c>
      <c r="Q161" s="5" t="str">
        <f t="shared" si="346"/>
        <v>援护姿态：为1名生命值最低的友方单位提供援护，该单位受到攻击时超合金黑光援护并承担伤害，每次援护减少1层&lt;color=#f2b600&gt;信心&lt;/color&gt;，每层&lt;color=#f2b600&gt;信心&lt;/color&gt;使自己受到的伤害减少&lt;color=#e56000&gt;6%&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v>
      </c>
      <c r="U161" s="19">
        <v>5011</v>
      </c>
      <c r="V161" s="19" t="s">
        <v>239</v>
      </c>
      <c r="W161" s="19" t="s">
        <v>240</v>
      </c>
      <c r="X161" s="19">
        <v>311000501</v>
      </c>
      <c r="Y161" s="20"/>
    </row>
    <row r="162" spans="1:25">
      <c r="A162" s="5">
        <v>42</v>
      </c>
      <c r="B162" s="5" t="s">
        <v>180</v>
      </c>
      <c r="C162" s="5">
        <v>4201</v>
      </c>
      <c r="D162" s="5">
        <v>4206</v>
      </c>
      <c r="E162" s="5">
        <v>4203</v>
      </c>
      <c r="F162" s="5">
        <v>4205</v>
      </c>
      <c r="G162" s="5">
        <v>4201</v>
      </c>
      <c r="H162" s="33">
        <v>4207</v>
      </c>
      <c r="I162" s="5">
        <v>4203</v>
      </c>
      <c r="J162" s="5">
        <v>4205</v>
      </c>
      <c r="K162">
        <f t="shared" ref="K162:K163" si="428">IF(C162=G162,1,0)</f>
        <v>1</v>
      </c>
      <c r="L162">
        <f t="shared" ref="L162:L163" si="429">IF(D162=H162,1,0)</f>
        <v>0</v>
      </c>
      <c r="M162">
        <f t="shared" ref="M162:M163" si="430">IF(E162=I162,1,0)</f>
        <v>1</v>
      </c>
      <c r="N162">
        <f t="shared" ref="N162:N163" si="431">IF(F162=J162,1,0)</f>
        <v>1</v>
      </c>
      <c r="O162">
        <f t="shared" ref="O162:O163" si="432">INDEX(G162:J162,MATCH(0,K162:N162,0))*10+1</f>
        <v>42071</v>
      </c>
      <c r="P162" s="5" t="str">
        <f t="shared" si="357"/>
        <v>守望之心（觉醒）</v>
      </c>
      <c r="Q162" s="5" t="str">
        <f t="shared" si="346"/>
        <v>援护姿态：为1名生命值最低的友方单位提供援护，该单位受到攻击时超合金黑光援护并承担伤害，每次援护减少1层&lt;color=#f2b600&gt;信心&lt;/color&gt;，每层&lt;color=#f2b600&gt;信心&lt;/color&gt;使自己受到的伤害减少&lt;color=#e56000&gt;7%&lt;/color&gt;；当队友数量为0时，每回合失去一层&lt;color=#f2b600&gt;信心&lt;/color&gt;\n锻炼姿态：每当友方单位使用攻击技能时超合金黑光获得2层&lt;color=#f2b600&gt;信心&lt;/color&gt;，超合金黑光每回合回复&lt;color=#e56000&gt;7%&lt;/color&gt;血量。\n&lt;color=#f2b600&gt;信心&lt;/color&gt;最多可叠加5层，当自身&lt;color=#f2b600&gt;信心&lt;/color&gt;层数大于3层时，超合金黑光免疫控制效果。（战斗开始时拥有5层&lt;color=#f2b600&gt;信心&lt;/color&gt;并处于援护姿态）</v>
      </c>
      <c r="U162" s="19">
        <v>5012</v>
      </c>
      <c r="V162" s="19" t="s">
        <v>239</v>
      </c>
      <c r="W162" s="19" t="s">
        <v>241</v>
      </c>
      <c r="X162" s="19">
        <v>311000501</v>
      </c>
      <c r="Y162" s="20"/>
    </row>
    <row r="163" spans="1:25">
      <c r="A163" s="5">
        <v>42</v>
      </c>
      <c r="B163" s="5" t="s">
        <v>180</v>
      </c>
      <c r="C163" s="5">
        <v>4201</v>
      </c>
      <c r="D163" s="33">
        <v>4207</v>
      </c>
      <c r="E163" s="5">
        <v>4203</v>
      </c>
      <c r="F163" s="5">
        <v>4205</v>
      </c>
      <c r="G163" s="33">
        <v>4208</v>
      </c>
      <c r="H163" s="33">
        <v>4207</v>
      </c>
      <c r="I163" s="5">
        <v>4203</v>
      </c>
      <c r="J163" s="5">
        <v>4205</v>
      </c>
      <c r="K163">
        <f t="shared" si="428"/>
        <v>0</v>
      </c>
      <c r="L163">
        <f t="shared" si="429"/>
        <v>1</v>
      </c>
      <c r="M163">
        <f t="shared" si="430"/>
        <v>1</v>
      </c>
      <c r="N163">
        <f t="shared" si="431"/>
        <v>1</v>
      </c>
      <c r="O163">
        <f t="shared" si="432"/>
        <v>42081</v>
      </c>
      <c r="P163" s="5" t="str">
        <f t="shared" si="357"/>
        <v>肉体冲撞</v>
      </c>
      <c r="Q163" s="5" t="str">
        <f t="shared" si="346"/>
        <v>使用强壮身躯冲向敌人，对1名敌人造成攻击力&lt;color=#e56000&gt;45%&lt;/color&gt;的伤害。</v>
      </c>
      <c r="U163" s="19">
        <v>5013</v>
      </c>
      <c r="V163" s="19" t="s">
        <v>239</v>
      </c>
      <c r="W163" s="19" t="s">
        <v>242</v>
      </c>
      <c r="X163" s="19">
        <v>311000501</v>
      </c>
      <c r="Y163" s="20"/>
    </row>
    <row r="164" spans="1:25">
      <c r="A164" s="5">
        <v>42</v>
      </c>
      <c r="B164" s="5" t="s">
        <v>180</v>
      </c>
      <c r="C164" s="33">
        <v>4208</v>
      </c>
      <c r="D164" s="33">
        <v>4207</v>
      </c>
      <c r="E164" s="5">
        <v>4203</v>
      </c>
      <c r="F164" s="5">
        <v>4205</v>
      </c>
      <c r="G164" s="33">
        <v>4209</v>
      </c>
      <c r="H164" s="33">
        <v>4207</v>
      </c>
      <c r="I164" s="5">
        <v>4203</v>
      </c>
      <c r="J164" s="5">
        <v>4205</v>
      </c>
      <c r="K164">
        <f t="shared" ref="K164" si="433">IF(C164=G164,1,0)</f>
        <v>0</v>
      </c>
      <c r="L164">
        <f t="shared" ref="L164" si="434">IF(D164=H164,1,0)</f>
        <v>1</v>
      </c>
      <c r="M164">
        <f t="shared" ref="M164" si="435">IF(E164=I164,1,0)</f>
        <v>1</v>
      </c>
      <c r="N164">
        <f t="shared" ref="N164" si="436">IF(F164=J164,1,0)</f>
        <v>1</v>
      </c>
      <c r="O164">
        <f t="shared" ref="O164" si="437">INDEX(G164:J164,MATCH(0,K164:N164,0))*10+1</f>
        <v>42091</v>
      </c>
      <c r="P164" s="5" t="str">
        <f t="shared" si="357"/>
        <v>肉体冲撞</v>
      </c>
      <c r="Q164" s="5" t="str">
        <f t="shared" si="346"/>
        <v>使用强壮身躯冲向敌人，对1名敌人造成攻击力&lt;color=#e56000&gt;50%&lt;/color&gt;的伤害。</v>
      </c>
      <c r="U164" s="19">
        <v>5014</v>
      </c>
      <c r="V164" s="19" t="s">
        <v>239</v>
      </c>
      <c r="W164" s="19" t="s">
        <v>243</v>
      </c>
      <c r="X164" s="19">
        <v>311000501</v>
      </c>
      <c r="Y164" s="20"/>
    </row>
    <row r="165" spans="1:25">
      <c r="A165" s="5">
        <v>45</v>
      </c>
      <c r="B165" s="5" t="s">
        <v>184</v>
      </c>
      <c r="C165" s="5">
        <v>4501</v>
      </c>
      <c r="D165" s="5">
        <v>4502</v>
      </c>
      <c r="E165" s="5">
        <v>4505</v>
      </c>
      <c r="F165" s="5">
        <v>4506</v>
      </c>
      <c r="G165" s="5">
        <v>4501</v>
      </c>
      <c r="H165" s="5">
        <v>4502</v>
      </c>
      <c r="I165" s="5">
        <v>4505</v>
      </c>
      <c r="J165" s="5">
        <v>4507</v>
      </c>
      <c r="K165">
        <f t="shared" ref="K165:K177" si="438">IF(C165=G165,1,0)</f>
        <v>1</v>
      </c>
      <c r="L165">
        <f t="shared" ref="L165:L177" si="439">IF(D165=H165,1,0)</f>
        <v>1</v>
      </c>
      <c r="M165">
        <f t="shared" ref="M165:M177" si="440">IF(E165=I165,1,0)</f>
        <v>1</v>
      </c>
      <c r="N165">
        <f t="shared" ref="N165:N177" si="441">IF(F165=J165,1,0)</f>
        <v>0</v>
      </c>
      <c r="O165">
        <f t="shared" ref="O165:O177" si="442">INDEX(G165:J165,MATCH(0,K165:N165,0))*10+1</f>
        <v>45071</v>
      </c>
      <c r="P165" s="5" t="str">
        <f t="shared" ref="P165:P196" si="443">VLOOKUP(O165,U:W,2,0)</f>
        <v>无限再生（觉醒）</v>
      </c>
      <c r="Q165" s="5" t="str">
        <f t="shared" si="346"/>
        <v>恢复自身&lt;color=#e56000&gt;80%&lt;/color&gt;生命值，并永久获得当前由“死而不死”带来的攻击力加成，最多获得&lt;color=#e56000&gt;1&lt;/color&gt;次攻击力永久提升。</v>
      </c>
      <c r="U165" s="19">
        <v>5015</v>
      </c>
      <c r="V165" s="19" t="s">
        <v>239</v>
      </c>
      <c r="W165" s="19" t="s">
        <v>244</v>
      </c>
      <c r="X165" s="19">
        <v>311000501</v>
      </c>
      <c r="Y165" s="20"/>
    </row>
    <row r="166" spans="1:25">
      <c r="A166" s="5">
        <v>45</v>
      </c>
      <c r="B166" s="5" t="s">
        <v>184</v>
      </c>
      <c r="C166" s="5">
        <v>4501</v>
      </c>
      <c r="D166" s="5">
        <v>4502</v>
      </c>
      <c r="E166" s="5">
        <v>4505</v>
      </c>
      <c r="F166" s="5">
        <v>4507</v>
      </c>
      <c r="G166" s="5">
        <v>4501</v>
      </c>
      <c r="H166" s="5">
        <v>4502</v>
      </c>
      <c r="I166" s="33">
        <v>4508</v>
      </c>
      <c r="J166" s="5">
        <v>4507</v>
      </c>
      <c r="K166">
        <f t="shared" ref="K166:K167" si="444">IF(C166=G166,1,0)</f>
        <v>1</v>
      </c>
      <c r="L166">
        <f t="shared" ref="L166:L167" si="445">IF(D166=H166,1,0)</f>
        <v>1</v>
      </c>
      <c r="M166">
        <f t="shared" ref="M166:M167" si="446">IF(E166=I166,1,0)</f>
        <v>0</v>
      </c>
      <c r="N166">
        <f t="shared" ref="N166:N167" si="447">IF(F166=J166,1,0)</f>
        <v>1</v>
      </c>
      <c r="O166">
        <f t="shared" ref="O166:O167" si="448">INDEX(G166:J166,MATCH(0,K166:N166,0))*10+1</f>
        <v>45081</v>
      </c>
      <c r="P166" s="5" t="str">
        <f t="shared" si="443"/>
        <v>猎魔扫荡</v>
      </c>
      <c r="Q166" s="5" t="str">
        <f t="shared" si="346"/>
        <v>消耗自身生命上限&lt;color=#e56000&gt;15%&lt;/color&gt;的生命值，使用双枪对全体敌人造成攻击力&lt;color=#e56000&gt;145%&lt;/color&gt;的伤害。僵尸男不会因为该技能进入假死状态。</v>
      </c>
      <c r="U166" s="19">
        <v>5021</v>
      </c>
      <c r="V166" s="19" t="s">
        <v>245</v>
      </c>
      <c r="W166" s="19" t="s">
        <v>246</v>
      </c>
      <c r="X166" s="19">
        <v>311000502</v>
      </c>
      <c r="Y166" s="20"/>
    </row>
    <row r="167" spans="1:25">
      <c r="A167" s="5">
        <v>45</v>
      </c>
      <c r="B167" s="5" t="s">
        <v>184</v>
      </c>
      <c r="C167" s="5">
        <v>4501</v>
      </c>
      <c r="D167" s="5">
        <v>4502</v>
      </c>
      <c r="E167" s="33">
        <v>4508</v>
      </c>
      <c r="F167" s="5">
        <v>4507</v>
      </c>
      <c r="G167" s="5">
        <v>4501</v>
      </c>
      <c r="H167" s="33">
        <v>4509</v>
      </c>
      <c r="I167" s="33">
        <v>4508</v>
      </c>
      <c r="J167" s="5">
        <v>4507</v>
      </c>
      <c r="K167">
        <f t="shared" si="444"/>
        <v>1</v>
      </c>
      <c r="L167">
        <f t="shared" si="445"/>
        <v>0</v>
      </c>
      <c r="M167">
        <f t="shared" si="446"/>
        <v>1</v>
      </c>
      <c r="N167">
        <f t="shared" si="447"/>
        <v>1</v>
      </c>
      <c r="O167">
        <f t="shared" si="448"/>
        <v>45091</v>
      </c>
      <c r="P167" s="5" t="str">
        <f t="shared" si="443"/>
        <v>死而不死</v>
      </c>
      <c r="Q167" s="5" t="str">
        <f t="shared" si="346"/>
        <v>僵尸男生命值每降低&lt;color=#e56000&gt;10%&lt;/color&gt;，自身攻击力提升&lt;color=#e56000&gt;4.5%&lt;/color&gt;。当僵尸男生命值低于&lt;color=#e56000&gt;10%&lt;/color&gt;时将进入假死状态，自身不能行动，但无法被敌人选中也不会受到伤害。（当僵尸男处于假死状态并且队友数量为0时，僵尸男会真正死亡）</v>
      </c>
      <c r="U167" s="19">
        <v>5022</v>
      </c>
      <c r="V167" s="19" t="s">
        <v>245</v>
      </c>
      <c r="W167" s="19" t="s">
        <v>247</v>
      </c>
      <c r="X167" s="19">
        <v>311000502</v>
      </c>
      <c r="Y167" s="20"/>
    </row>
    <row r="168" spans="1:25">
      <c r="A168" s="5">
        <v>45</v>
      </c>
      <c r="B168" s="5" t="s">
        <v>184</v>
      </c>
      <c r="C168" s="5">
        <v>4501</v>
      </c>
      <c r="D168" s="33">
        <v>4509</v>
      </c>
      <c r="E168" s="33">
        <v>4508</v>
      </c>
      <c r="F168" s="5">
        <v>4507</v>
      </c>
      <c r="G168" s="5">
        <v>4501</v>
      </c>
      <c r="H168" s="33">
        <v>4509</v>
      </c>
      <c r="I168" s="33">
        <v>4510</v>
      </c>
      <c r="J168" s="5">
        <v>4507</v>
      </c>
      <c r="K168">
        <f t="shared" ref="K168" si="449">IF(C168=G168,1,0)</f>
        <v>1</v>
      </c>
      <c r="L168">
        <f t="shared" ref="L168" si="450">IF(D168=H168,1,0)</f>
        <v>1</v>
      </c>
      <c r="M168">
        <f t="shared" ref="M168" si="451">IF(E168=I168,1,0)</f>
        <v>0</v>
      </c>
      <c r="N168">
        <f t="shared" ref="N168" si="452">IF(F168=J168,1,0)</f>
        <v>1</v>
      </c>
      <c r="O168">
        <f t="shared" ref="O168" si="453">INDEX(G168:J168,MATCH(0,K168:N168,0))*10+1</f>
        <v>45101</v>
      </c>
      <c r="P168" s="5" t="str">
        <f t="shared" si="443"/>
        <v>猎魔扫荡</v>
      </c>
      <c r="Q168" s="5" t="str">
        <f t="shared" si="346"/>
        <v>消耗自身生命上限&lt;color=#e56000&gt;15%&lt;/color&gt;的生命值，使用双枪对全体敌人造成攻击力&lt;color=#e56000&gt;150%&lt;/color&gt;的伤害。僵尸男不会因为该技能进入假死状态。</v>
      </c>
      <c r="U168" s="19">
        <v>5023</v>
      </c>
      <c r="V168" s="19" t="s">
        <v>245</v>
      </c>
      <c r="W168" s="19" t="s">
        <v>2184</v>
      </c>
      <c r="X168" s="19">
        <v>311000502</v>
      </c>
      <c r="Y168" s="20"/>
    </row>
    <row r="169" spans="1:25">
      <c r="A169" s="9">
        <v>47</v>
      </c>
      <c r="B169" t="s">
        <v>186</v>
      </c>
      <c r="C169" s="9">
        <v>4701</v>
      </c>
      <c r="D169" s="9">
        <v>4702</v>
      </c>
      <c r="E169" s="9">
        <v>4703</v>
      </c>
      <c r="F169" s="9">
        <v>4704</v>
      </c>
      <c r="G169" s="9">
        <v>4701</v>
      </c>
      <c r="H169" s="9">
        <v>4702</v>
      </c>
      <c r="I169" s="9">
        <v>4703</v>
      </c>
      <c r="J169" s="9">
        <v>4705</v>
      </c>
      <c r="K169">
        <f t="shared" si="438"/>
        <v>1</v>
      </c>
      <c r="L169">
        <f t="shared" si="439"/>
        <v>1</v>
      </c>
      <c r="M169">
        <f t="shared" si="440"/>
        <v>1</v>
      </c>
      <c r="N169">
        <f t="shared" si="441"/>
        <v>0</v>
      </c>
      <c r="O169">
        <f t="shared" si="442"/>
        <v>47051</v>
      </c>
      <c r="P169" s="5" t="str">
        <f t="shared" si="443"/>
        <v>背心擒摔（觉醒）</v>
      </c>
      <c r="Q169" s="5" t="str">
        <f t="shared" si="346"/>
        <v>对敌方单体目标造成攻击力&lt;color=#e56000&gt;200%&lt;/color&gt;的伤害，如当前自身生命超过目标，则将之击飞。</v>
      </c>
      <c r="U169" s="19">
        <v>5024</v>
      </c>
      <c r="V169" s="19" t="s">
        <v>245</v>
      </c>
      <c r="W169" s="19" t="s">
        <v>2185</v>
      </c>
      <c r="X169" s="19">
        <v>311000502</v>
      </c>
      <c r="Y169" s="20"/>
    </row>
    <row r="170" spans="1:25">
      <c r="A170" s="9">
        <v>47</v>
      </c>
      <c r="B170" t="s">
        <v>186</v>
      </c>
      <c r="C170" s="9">
        <v>4701</v>
      </c>
      <c r="D170" s="9">
        <v>4702</v>
      </c>
      <c r="E170" s="9">
        <v>4703</v>
      </c>
      <c r="F170" s="9">
        <v>4705</v>
      </c>
      <c r="G170" s="9">
        <v>4701</v>
      </c>
      <c r="H170" s="9">
        <v>4702</v>
      </c>
      <c r="I170" s="33">
        <v>4706</v>
      </c>
      <c r="J170" s="9">
        <v>4705</v>
      </c>
      <c r="K170">
        <f t="shared" ref="K170:K171" si="454">IF(C170=G170,1,0)</f>
        <v>1</v>
      </c>
      <c r="L170">
        <f t="shared" ref="L170:L171" si="455">IF(D170=H170,1,0)</f>
        <v>1</v>
      </c>
      <c r="M170">
        <f t="shared" ref="M170:M171" si="456">IF(E170=I170,1,0)</f>
        <v>0</v>
      </c>
      <c r="N170">
        <f t="shared" ref="N170:N171" si="457">IF(F170=J170,1,0)</f>
        <v>1</v>
      </c>
      <c r="O170">
        <f t="shared" ref="O170:O171" si="458">INDEX(G170:J170,MATCH(0,K170:N170,0))*10+1</f>
        <v>47061</v>
      </c>
      <c r="P170" s="5" t="str">
        <f t="shared" si="443"/>
        <v>背心重击</v>
      </c>
      <c r="Q170" s="5" t="str">
        <f t="shared" si="346"/>
        <v>对全体敌人造成攻击力&lt;color=#e56000&gt;155%&lt;/color&gt;的伤害。</v>
      </c>
      <c r="U170" s="19">
        <v>5025</v>
      </c>
      <c r="V170" s="19" t="s">
        <v>245</v>
      </c>
      <c r="W170" s="19" t="s">
        <v>2186</v>
      </c>
      <c r="X170" s="19">
        <v>311000502</v>
      </c>
      <c r="Y170" s="20"/>
    </row>
    <row r="171" spans="1:25">
      <c r="A171" s="9">
        <v>47</v>
      </c>
      <c r="B171" t="s">
        <v>186</v>
      </c>
      <c r="C171" s="9">
        <v>4701</v>
      </c>
      <c r="D171" s="9">
        <v>4702</v>
      </c>
      <c r="E171" s="33">
        <v>4706</v>
      </c>
      <c r="F171" s="9">
        <v>4705</v>
      </c>
      <c r="G171" s="9">
        <v>4701</v>
      </c>
      <c r="H171" s="33">
        <v>4707</v>
      </c>
      <c r="I171" s="33">
        <v>4706</v>
      </c>
      <c r="J171" s="9">
        <v>4705</v>
      </c>
      <c r="K171">
        <f t="shared" si="454"/>
        <v>1</v>
      </c>
      <c r="L171">
        <f t="shared" si="455"/>
        <v>0</v>
      </c>
      <c r="M171">
        <f t="shared" si="456"/>
        <v>1</v>
      </c>
      <c r="N171">
        <f t="shared" si="457"/>
        <v>1</v>
      </c>
      <c r="O171">
        <f t="shared" si="458"/>
        <v>47071</v>
      </c>
      <c r="P171" s="5" t="str">
        <f t="shared" si="443"/>
        <v>背心之力</v>
      </c>
      <c r="Q171" s="5" t="str">
        <f t="shared" si="346"/>
        <v>背心尊者造成伤害的同时会减少敌人的生命上限，减少值为造成伤害的&lt;color=#e56000&gt;30%&lt;/color&gt;。</v>
      </c>
      <c r="U171" s="19">
        <v>5031</v>
      </c>
      <c r="V171" s="19" t="s">
        <v>248</v>
      </c>
      <c r="W171" s="19" t="s">
        <v>2239</v>
      </c>
      <c r="X171" s="19">
        <v>311000503</v>
      </c>
      <c r="Y171" s="20"/>
    </row>
    <row r="172" spans="1:25">
      <c r="A172" s="9">
        <v>47</v>
      </c>
      <c r="B172" t="s">
        <v>186</v>
      </c>
      <c r="C172" s="9">
        <v>4701</v>
      </c>
      <c r="D172" s="33">
        <v>4707</v>
      </c>
      <c r="E172" s="33">
        <v>4706</v>
      </c>
      <c r="F172" s="9">
        <v>4705</v>
      </c>
      <c r="G172" s="9">
        <v>4701</v>
      </c>
      <c r="H172" s="33">
        <v>4707</v>
      </c>
      <c r="I172" s="33">
        <v>4706</v>
      </c>
      <c r="J172" s="33">
        <v>4708</v>
      </c>
      <c r="K172">
        <f t="shared" ref="K172" si="459">IF(C172=G172,1,0)</f>
        <v>1</v>
      </c>
      <c r="L172">
        <f t="shared" ref="L172" si="460">IF(D172=H172,1,0)</f>
        <v>1</v>
      </c>
      <c r="M172">
        <f t="shared" ref="M172" si="461">IF(E172=I172,1,0)</f>
        <v>1</v>
      </c>
      <c r="N172">
        <f t="shared" ref="N172" si="462">IF(F172=J172,1,0)</f>
        <v>0</v>
      </c>
      <c r="O172">
        <f t="shared" ref="O172" si="463">INDEX(G172:J172,MATCH(0,K172:N172,0))*10+1</f>
        <v>47081</v>
      </c>
      <c r="P172" s="5" t="str">
        <f t="shared" si="443"/>
        <v>背心擒摔（觉醒）</v>
      </c>
      <c r="Q172" s="5" t="str">
        <f t="shared" si="346"/>
        <v>对敌方单体目标造成攻击力&lt;color=#e56000&gt;210%&lt;/color&gt;的伤害，如当前自身生命超过目标，则将之击飞。</v>
      </c>
      <c r="U172" s="19">
        <v>5032</v>
      </c>
      <c r="V172" s="19" t="s">
        <v>248</v>
      </c>
      <c r="W172" s="19" t="s">
        <v>2240</v>
      </c>
      <c r="X172" s="19">
        <v>311000503</v>
      </c>
      <c r="Y172" s="20"/>
    </row>
    <row r="173" spans="1:25">
      <c r="A173" s="5">
        <v>48</v>
      </c>
      <c r="B173" s="5" t="s">
        <v>188</v>
      </c>
      <c r="C173" s="5">
        <v>4801</v>
      </c>
      <c r="D173" s="5">
        <v>4802</v>
      </c>
      <c r="E173" s="5">
        <v>4803</v>
      </c>
      <c r="F173" s="5">
        <v>4804</v>
      </c>
      <c r="G173" s="5">
        <v>4801</v>
      </c>
      <c r="H173" s="5">
        <v>4805</v>
      </c>
      <c r="I173" s="5">
        <v>4803</v>
      </c>
      <c r="J173" s="5">
        <v>4804</v>
      </c>
      <c r="K173">
        <f t="shared" si="438"/>
        <v>1</v>
      </c>
      <c r="L173">
        <f t="shared" si="439"/>
        <v>0</v>
      </c>
      <c r="M173">
        <f t="shared" si="440"/>
        <v>1</v>
      </c>
      <c r="N173">
        <f t="shared" si="441"/>
        <v>1</v>
      </c>
      <c r="O173">
        <f t="shared" si="442"/>
        <v>48051</v>
      </c>
      <c r="P173" s="5" t="str">
        <f t="shared" si="443"/>
        <v>蓄力（觉醒）</v>
      </c>
      <c r="Q173" s="5" t="str">
        <f t="shared" si="346"/>
        <v>将力量积蓄到一点，积蓄力量后获得&lt;color=#e56000&gt;1&lt;/color&gt;层&lt;color=#f2b600&gt;蓄力&lt;/color&gt;，最多获得&lt;color=#e56000&gt;4&lt;/color&gt;层&lt;color=#f2b600&gt;蓄力&lt;/color&gt;。战斗开始立即获得&lt;color=#e56000&gt;4&lt;/color&gt;层&lt;color=#f2b600&gt;蓄力&lt;/color&gt;</v>
      </c>
      <c r="U173" s="19">
        <v>5033</v>
      </c>
      <c r="V173" s="19" t="s">
        <v>248</v>
      </c>
      <c r="W173" s="19" t="s">
        <v>2241</v>
      </c>
      <c r="X173" s="19">
        <v>311000503</v>
      </c>
      <c r="Y173" s="20"/>
    </row>
    <row r="174" spans="1:25">
      <c r="A174" s="5">
        <v>48</v>
      </c>
      <c r="B174" s="5" t="s">
        <v>188</v>
      </c>
      <c r="C174" s="5">
        <v>4801</v>
      </c>
      <c r="D174" s="5">
        <v>4805</v>
      </c>
      <c r="E174" s="5">
        <v>4803</v>
      </c>
      <c r="F174" s="5">
        <v>4804</v>
      </c>
      <c r="G174" s="5">
        <v>4801</v>
      </c>
      <c r="H174" s="5">
        <v>4805</v>
      </c>
      <c r="I174" s="33">
        <v>4806</v>
      </c>
      <c r="J174" s="5">
        <v>4804</v>
      </c>
      <c r="K174">
        <f t="shared" ref="K174:K175" si="464">IF(C174=G174,1,0)</f>
        <v>1</v>
      </c>
      <c r="L174">
        <f t="shared" ref="L174:L175" si="465">IF(D174=H174,1,0)</f>
        <v>1</v>
      </c>
      <c r="M174">
        <f t="shared" ref="M174:M175" si="466">IF(E174=I174,1,0)</f>
        <v>0</v>
      </c>
      <c r="N174">
        <f t="shared" ref="N174:N175" si="467">IF(F174=J174,1,0)</f>
        <v>1</v>
      </c>
      <c r="O174">
        <f t="shared" ref="O174:O175" si="468">INDEX(G174:J174,MATCH(0,K174:N174,0))*10+1</f>
        <v>48061</v>
      </c>
      <c r="P174" s="5" t="str">
        <f t="shared" si="443"/>
        <v>重闪斩</v>
      </c>
      <c r="Q174" s="5" t="str">
        <f t="shared" si="346"/>
        <v>将力量集中于一点所发出的突刺剑技，对1名敌人造成攻击力&lt;color=#e56000&gt;125%&lt;/color&gt;的伤害，并且每层&lt;color=#f2b600&gt;蓄力&lt;/color&gt;效果使该次伤害提升&lt;color=#e56000&gt;80%&lt;/color&gt;，使用后&lt;color=#f2b600&gt;蓄力&lt;/color&gt;清空</v>
      </c>
      <c r="U174" s="19">
        <v>5034</v>
      </c>
      <c r="V174" s="19" t="s">
        <v>248</v>
      </c>
      <c r="W174" s="19" t="s">
        <v>2242</v>
      </c>
      <c r="X174" s="19">
        <v>311000503</v>
      </c>
      <c r="Y174" s="20"/>
    </row>
    <row r="175" spans="1:25">
      <c r="A175" s="5">
        <v>48</v>
      </c>
      <c r="B175" s="5" t="s">
        <v>188</v>
      </c>
      <c r="C175" s="5">
        <v>4801</v>
      </c>
      <c r="D175" s="5">
        <v>4805</v>
      </c>
      <c r="E175" s="33">
        <v>4806</v>
      </c>
      <c r="F175" s="5">
        <v>4804</v>
      </c>
      <c r="G175" s="5">
        <v>4801</v>
      </c>
      <c r="H175" s="5">
        <v>4805</v>
      </c>
      <c r="I175" s="33">
        <v>4807</v>
      </c>
      <c r="J175" s="5">
        <v>4804</v>
      </c>
      <c r="K175">
        <f t="shared" si="464"/>
        <v>1</v>
      </c>
      <c r="L175">
        <f t="shared" si="465"/>
        <v>1</v>
      </c>
      <c r="M175">
        <f t="shared" si="466"/>
        <v>0</v>
      </c>
      <c r="N175">
        <f t="shared" si="467"/>
        <v>1</v>
      </c>
      <c r="O175">
        <f t="shared" si="468"/>
        <v>48071</v>
      </c>
      <c r="P175" s="5" t="str">
        <f t="shared" si="443"/>
        <v>重闪斩</v>
      </c>
      <c r="Q175" s="5" t="str">
        <f t="shared" si="346"/>
        <v>将力量集中于一点所发出的突刺剑技，对1名敌人造成攻击力&lt;color=#e56000&gt;125%&lt;/color&gt;的伤害，并且每层&lt;color=#f2b600&gt;蓄力&lt;/color&gt;效果使该次伤害提升&lt;color=#e56000&gt;85%&lt;/color&gt;，使用后&lt;color=#f2b600&gt;蓄力&lt;/color&gt;清空</v>
      </c>
      <c r="U175" s="19">
        <v>5035</v>
      </c>
      <c r="V175" s="19" t="s">
        <v>248</v>
      </c>
      <c r="W175" s="19" t="s">
        <v>2243</v>
      </c>
      <c r="X175" s="19">
        <v>311000503</v>
      </c>
      <c r="Y175" s="20"/>
    </row>
    <row r="176" spans="1:25">
      <c r="A176" s="5">
        <v>48</v>
      </c>
      <c r="B176" s="5" t="s">
        <v>188</v>
      </c>
      <c r="C176" s="5">
        <v>4801</v>
      </c>
      <c r="D176" s="5">
        <v>4805</v>
      </c>
      <c r="E176" s="33">
        <v>4807</v>
      </c>
      <c r="F176" s="5">
        <v>4804</v>
      </c>
      <c r="G176" s="5">
        <v>4801</v>
      </c>
      <c r="H176" s="5">
        <v>4805</v>
      </c>
      <c r="I176" s="33">
        <v>4807</v>
      </c>
      <c r="J176" s="33">
        <v>4808</v>
      </c>
      <c r="K176">
        <f t="shared" ref="K176" si="469">IF(C176=G176,1,0)</f>
        <v>1</v>
      </c>
      <c r="L176">
        <f t="shared" ref="L176" si="470">IF(D176=H176,1,0)</f>
        <v>1</v>
      </c>
      <c r="M176">
        <f t="shared" ref="M176" si="471">IF(E176=I176,1,0)</f>
        <v>1</v>
      </c>
      <c r="N176">
        <f t="shared" ref="N176" si="472">IF(F176=J176,1,0)</f>
        <v>0</v>
      </c>
      <c r="O176">
        <f t="shared" ref="O176" si="473">INDEX(G176:J176,MATCH(0,K176:N176,0))*10+1</f>
        <v>48081</v>
      </c>
      <c r="P176" s="5" t="str">
        <f t="shared" si="443"/>
        <v>闪光斩</v>
      </c>
      <c r="Q176" s="5" t="str">
        <f t="shared" si="346"/>
        <v>闪光弗莱士的最强绝技，借助他的超高速度所挥出的斩击，对目标敌人及额外1名buff最多的敌人，造成攻击力&lt;color=#e56000&gt;105%&lt;/color&gt;的伤害，并且每层&lt;color=#f2b600&gt;蓄力&lt;/color&gt;效果使该次伤害提升&lt;color=#e56000&gt;100%&lt;/color&gt;，使用后&lt;color=#f2b600&gt;蓄力&lt;/color&gt;清空。如果选定敌人是唯一buff最多敌人，则该敌人受到两次技能伤害。如有多个buff最多敌人，则在其中随机一个受到第二次伤害（选中敌人不会再被选中）。</v>
      </c>
      <c r="U176" s="19">
        <v>5041</v>
      </c>
      <c r="V176" s="19" t="s">
        <v>249</v>
      </c>
      <c r="W176" s="19" t="s">
        <v>250</v>
      </c>
      <c r="X176" s="19">
        <v>311000504</v>
      </c>
      <c r="Y176" s="20"/>
    </row>
    <row r="177" spans="1:25">
      <c r="A177" s="10">
        <v>49</v>
      </c>
      <c r="B177" s="10" t="s">
        <v>190</v>
      </c>
      <c r="C177" s="10">
        <v>4901</v>
      </c>
      <c r="D177" s="10">
        <v>4902</v>
      </c>
      <c r="E177" s="10">
        <v>4903</v>
      </c>
      <c r="F177" s="10">
        <v>4904</v>
      </c>
      <c r="G177" s="10">
        <v>4901</v>
      </c>
      <c r="H177" s="10">
        <v>4902</v>
      </c>
      <c r="I177" s="10">
        <v>4903</v>
      </c>
      <c r="J177" s="10">
        <v>4905</v>
      </c>
      <c r="K177">
        <f t="shared" si="438"/>
        <v>1</v>
      </c>
      <c r="L177">
        <f t="shared" si="439"/>
        <v>1</v>
      </c>
      <c r="M177">
        <f t="shared" si="440"/>
        <v>1</v>
      </c>
      <c r="N177">
        <f t="shared" si="441"/>
        <v>0</v>
      </c>
      <c r="O177">
        <f t="shared" si="442"/>
        <v>49051</v>
      </c>
      <c r="P177" s="5" t="str">
        <f t="shared" si="443"/>
        <v>警犬出击（觉醒）</v>
      </c>
      <c r="Q177" s="5" t="str">
        <f t="shared" si="346"/>
        <v>对全体敌人造成攻击力的&lt;color=#e56000&gt;165%&lt;/color&gt;伤害，敌人身上每有一层警戒受到的伤害增加&lt;color=#e56000&gt;15%&lt;/color&gt;。</v>
      </c>
      <c r="U177" s="19">
        <v>5042</v>
      </c>
      <c r="V177" s="19" t="s">
        <v>249</v>
      </c>
      <c r="W177" s="19" t="s">
        <v>251</v>
      </c>
      <c r="X177" s="19">
        <v>311000504</v>
      </c>
      <c r="Y177" s="20"/>
    </row>
    <row r="178" spans="1:25">
      <c r="A178" s="10">
        <v>49</v>
      </c>
      <c r="B178" s="10" t="s">
        <v>190</v>
      </c>
      <c r="C178" s="10">
        <v>4901</v>
      </c>
      <c r="D178" s="10">
        <v>4902</v>
      </c>
      <c r="E178" s="10">
        <v>4903</v>
      </c>
      <c r="F178" s="10">
        <v>4905</v>
      </c>
      <c r="G178" s="10">
        <v>4901</v>
      </c>
      <c r="H178" s="10">
        <v>4902</v>
      </c>
      <c r="I178" s="33">
        <v>4906</v>
      </c>
      <c r="J178" s="10">
        <v>4905</v>
      </c>
      <c r="K178">
        <f t="shared" ref="K178:K179" si="474">IF(C178=G178,1,0)</f>
        <v>1</v>
      </c>
      <c r="L178">
        <f t="shared" ref="L178:L179" si="475">IF(D178=H178,1,0)</f>
        <v>1</v>
      </c>
      <c r="M178">
        <f t="shared" ref="M178:M179" si="476">IF(E178=I178,1,0)</f>
        <v>0</v>
      </c>
      <c r="N178">
        <f t="shared" ref="N178:N179" si="477">IF(F178=J178,1,0)</f>
        <v>1</v>
      </c>
      <c r="O178">
        <f t="shared" ref="O178:O179" si="478">INDEX(G178:J178,MATCH(0,K178:N178,0))*10+1</f>
        <v>49061</v>
      </c>
      <c r="P178" s="5" t="str">
        <f t="shared" si="443"/>
        <v>警犬一击</v>
      </c>
      <c r="Q178" s="5" t="str">
        <f t="shared" si="346"/>
        <v>根据敌人身上的警戒层数触发以下效果：\n0层警戒：对敌人造成攻击力&lt;color=#e56000&gt;130%&lt;/color&gt;的伤害。\n1层警戒：对敌人造成2段攻击力&lt;color=#e56000&gt;130%&lt;/color&gt;的伤害。\n2层警戒：对敌人造成3段攻击力&lt;color=#e56000&gt;130%&lt;/color&gt;的伤害。\n3层警戒：对敌人造成3段攻击力&lt;color=#e56000&gt;130%&lt;/color&gt;的伤害，伤害无视链条效果。</v>
      </c>
      <c r="U178" s="19">
        <v>5043</v>
      </c>
      <c r="V178" s="19" t="s">
        <v>249</v>
      </c>
      <c r="W178" s="19" t="s">
        <v>1452</v>
      </c>
      <c r="X178" s="19">
        <v>311000504</v>
      </c>
      <c r="Y178" s="20"/>
    </row>
    <row r="179" spans="1:25">
      <c r="A179" s="10">
        <v>49</v>
      </c>
      <c r="B179" s="10" t="s">
        <v>190</v>
      </c>
      <c r="C179" s="10">
        <v>4901</v>
      </c>
      <c r="D179" s="10">
        <v>4902</v>
      </c>
      <c r="E179" s="33">
        <v>4906</v>
      </c>
      <c r="F179" s="10">
        <v>4905</v>
      </c>
      <c r="G179" s="10">
        <v>4901</v>
      </c>
      <c r="H179" s="33">
        <v>4907</v>
      </c>
      <c r="I179" s="33">
        <v>4906</v>
      </c>
      <c r="J179" s="10">
        <v>4905</v>
      </c>
      <c r="K179">
        <f t="shared" si="474"/>
        <v>1</v>
      </c>
      <c r="L179">
        <f t="shared" si="475"/>
        <v>0</v>
      </c>
      <c r="M179">
        <f t="shared" si="476"/>
        <v>1</v>
      </c>
      <c r="N179">
        <f t="shared" si="477"/>
        <v>1</v>
      </c>
      <c r="O179">
        <f t="shared" si="478"/>
        <v>49071</v>
      </c>
      <c r="P179" s="5" t="str">
        <f t="shared" si="443"/>
        <v>警犬警戒</v>
      </c>
      <c r="Q179" s="5" t="str">
        <f t="shared" si="346"/>
        <v>敌人对警犬侠每造成一次伤害，就会被添加一层&lt;color=#f2b600&gt;警戒&lt;/color&gt;，每层&lt;color=#f2b600&gt;警戒&lt;/color&gt;降低敌人&lt;color=#e56000&gt;7%&lt;/color&gt;防御，&lt;color=#f2b600&gt;警戒&lt;/color&gt;最多叠加&lt;color=#e56000&gt;1&lt;/color&gt;层。</v>
      </c>
      <c r="U179" s="19">
        <v>5044</v>
      </c>
      <c r="V179" s="19" t="s">
        <v>249</v>
      </c>
      <c r="W179" s="19" t="s">
        <v>1453</v>
      </c>
      <c r="X179" s="19">
        <v>311000504</v>
      </c>
      <c r="Y179" s="20"/>
    </row>
    <row r="180" spans="1:25">
      <c r="A180" s="10">
        <v>49</v>
      </c>
      <c r="B180" s="10" t="s">
        <v>190</v>
      </c>
      <c r="C180" s="10">
        <v>4901</v>
      </c>
      <c r="D180" s="33">
        <v>4907</v>
      </c>
      <c r="E180" s="33">
        <v>4906</v>
      </c>
      <c r="F180" s="10">
        <v>4905</v>
      </c>
      <c r="G180" s="10">
        <v>4901</v>
      </c>
      <c r="H180" s="33">
        <v>4907</v>
      </c>
      <c r="I180" s="33">
        <v>4906</v>
      </c>
      <c r="J180" s="33">
        <v>4908</v>
      </c>
      <c r="K180">
        <f t="shared" ref="K180" si="479">IF(C180=G180,1,0)</f>
        <v>1</v>
      </c>
      <c r="L180">
        <f t="shared" ref="L180" si="480">IF(D180=H180,1,0)</f>
        <v>1</v>
      </c>
      <c r="M180">
        <f t="shared" ref="M180" si="481">IF(E180=I180,1,0)</f>
        <v>1</v>
      </c>
      <c r="N180">
        <f t="shared" ref="N180" si="482">IF(F180=J180,1,0)</f>
        <v>0</v>
      </c>
      <c r="O180">
        <f t="shared" ref="O180" si="483">INDEX(G180:J180,MATCH(0,K180:N180,0))*10+1</f>
        <v>49081</v>
      </c>
      <c r="P180" s="5" t="str">
        <f t="shared" si="443"/>
        <v>警犬出击（觉醒）</v>
      </c>
      <c r="Q180" s="5" t="str">
        <f t="shared" si="346"/>
        <v>对全体敌人造成攻击力的&lt;color=#e56000&gt;170%&lt;/color&gt;伤害，敌人身上每有一层警戒受到的伤害增加&lt;color=#e56000&gt;15%&lt;/color&gt;。</v>
      </c>
      <c r="U180" s="19">
        <v>5045</v>
      </c>
      <c r="V180" s="19" t="s">
        <v>249</v>
      </c>
      <c r="W180" s="19" t="s">
        <v>1454</v>
      </c>
      <c r="X180" s="19">
        <v>311000504</v>
      </c>
      <c r="Y180" s="20"/>
    </row>
    <row r="181" spans="1:25">
      <c r="A181" s="5">
        <v>50</v>
      </c>
      <c r="B181" s="5" t="s">
        <v>192</v>
      </c>
      <c r="C181" s="5">
        <v>5001</v>
      </c>
      <c r="D181" s="5">
        <v>0</v>
      </c>
      <c r="E181" s="5">
        <v>5006</v>
      </c>
      <c r="F181" s="5">
        <v>5007</v>
      </c>
      <c r="G181" s="5">
        <v>5001</v>
      </c>
      <c r="H181" s="5">
        <v>5002</v>
      </c>
      <c r="I181" s="5">
        <v>5006</v>
      </c>
      <c r="J181" s="5">
        <v>5007</v>
      </c>
      <c r="K181">
        <f t="shared" ref="K181" si="484">IF(C181=G181,1,0)</f>
        <v>1</v>
      </c>
      <c r="L181">
        <f t="shared" ref="L181" si="485">IF(D181=H181,1,0)</f>
        <v>0</v>
      </c>
      <c r="M181">
        <f t="shared" ref="M181" si="486">IF(E181=I181,1,0)</f>
        <v>1</v>
      </c>
      <c r="N181">
        <f t="shared" ref="N181" si="487">IF(F181=J181,1,0)</f>
        <v>1</v>
      </c>
      <c r="O181">
        <f t="shared" ref="O181" si="488">INDEX(G181:J181,MATCH(0,K181:N181,0))*10+1</f>
        <v>50021</v>
      </c>
      <c r="P181" s="5" t="str">
        <f t="shared" si="443"/>
        <v>下一击的奥义</v>
      </c>
      <c r="Q181" s="5" t="str">
        <f t="shared" si="346"/>
        <v>当队友使用普攻攻击敌方敌人后，杰诺斯会使用&lt;color=#f2b600&gt;焚烧弹&lt;/color&gt;对该敌人进行追击，伤害为攻击力的&lt;color=#e56000&gt;25%&lt;/color&gt;</v>
      </c>
      <c r="U181" s="19">
        <v>5051</v>
      </c>
      <c r="V181" s="19" t="s">
        <v>253</v>
      </c>
      <c r="W181" s="19" t="s">
        <v>254</v>
      </c>
      <c r="X181" s="19">
        <v>311000502</v>
      </c>
      <c r="Y181" s="20"/>
    </row>
    <row r="182" spans="1:25">
      <c r="A182" s="5">
        <v>50</v>
      </c>
      <c r="B182" s="5" t="s">
        <v>192</v>
      </c>
      <c r="C182" s="5">
        <v>5001</v>
      </c>
      <c r="D182" s="5">
        <v>5002</v>
      </c>
      <c r="E182" s="5">
        <v>5006</v>
      </c>
      <c r="F182" s="5">
        <v>5007</v>
      </c>
      <c r="G182" s="5">
        <v>5001</v>
      </c>
      <c r="H182" s="5">
        <v>5002</v>
      </c>
      <c r="I182" s="33">
        <v>5008</v>
      </c>
      <c r="J182" s="5">
        <v>5007</v>
      </c>
      <c r="K182">
        <f t="shared" ref="K182:K183" si="489">IF(C182=G182,1,0)</f>
        <v>1</v>
      </c>
      <c r="L182">
        <f t="shared" ref="L182:L183" si="490">IF(D182=H182,1,0)</f>
        <v>1</v>
      </c>
      <c r="M182">
        <f t="shared" ref="M182:M183" si="491">IF(E182=I182,1,0)</f>
        <v>0</v>
      </c>
      <c r="N182">
        <f t="shared" ref="N182:N183" si="492">IF(F182=J182,1,0)</f>
        <v>1</v>
      </c>
      <c r="O182">
        <f t="shared" ref="O182:O183" si="493">INDEX(G182:J182,MATCH(0,K182:N182,0))*10+1</f>
        <v>50081</v>
      </c>
      <c r="P182" s="5" t="str">
        <f t="shared" si="443"/>
        <v>蓄力焚烧弹</v>
      </c>
      <c r="Q182" s="5" t="str">
        <f t="shared" si="346"/>
        <v>使用小型焚烧弹对1名敌人造成攻击力&lt;color=#e56000&gt;175%&lt;/color&gt;的伤害。</v>
      </c>
      <c r="U182" s="19">
        <v>5052</v>
      </c>
      <c r="V182" s="19" t="s">
        <v>253</v>
      </c>
      <c r="W182" s="19" t="s">
        <v>254</v>
      </c>
      <c r="X182" s="19">
        <v>311000502</v>
      </c>
      <c r="Y182" s="20"/>
    </row>
    <row r="183" spans="1:25">
      <c r="A183" s="5">
        <v>50</v>
      </c>
      <c r="B183" s="5" t="s">
        <v>192</v>
      </c>
      <c r="C183" s="5">
        <v>5001</v>
      </c>
      <c r="D183" s="5">
        <v>5002</v>
      </c>
      <c r="E183" s="33">
        <v>5008</v>
      </c>
      <c r="F183" s="5">
        <v>5007</v>
      </c>
      <c r="G183" s="5">
        <v>5001</v>
      </c>
      <c r="H183" s="33">
        <v>5009</v>
      </c>
      <c r="I183" s="33">
        <v>5008</v>
      </c>
      <c r="J183" s="5">
        <v>5007</v>
      </c>
      <c r="K183">
        <f t="shared" si="489"/>
        <v>1</v>
      </c>
      <c r="L183">
        <f t="shared" si="490"/>
        <v>0</v>
      </c>
      <c r="M183">
        <f t="shared" si="491"/>
        <v>1</v>
      </c>
      <c r="N183">
        <f t="shared" si="492"/>
        <v>1</v>
      </c>
      <c r="O183">
        <f t="shared" si="493"/>
        <v>50091</v>
      </c>
      <c r="P183" s="5" t="str">
        <f t="shared" si="443"/>
        <v>下一击的奥义</v>
      </c>
      <c r="Q183" s="5" t="str">
        <f t="shared" si="346"/>
        <v>当队友使用普攻攻击敌方敌人后，杰诺斯会使用&lt;color=#f2b600&gt;焚烧弹&lt;/color&gt;对该敌人进行追击，伤害为攻击力的&lt;color=#e56000&gt;30%&lt;/color&gt;</v>
      </c>
      <c r="U183" s="19">
        <v>5053</v>
      </c>
      <c r="V183" s="19" t="s">
        <v>253</v>
      </c>
      <c r="W183" s="19" t="s">
        <v>254</v>
      </c>
      <c r="X183" s="19">
        <v>311000502</v>
      </c>
      <c r="Y183" s="20"/>
    </row>
    <row r="184" spans="1:25">
      <c r="A184" s="5">
        <v>50</v>
      </c>
      <c r="B184" s="5" t="s">
        <v>192</v>
      </c>
      <c r="C184" s="5">
        <v>5001</v>
      </c>
      <c r="D184" s="33">
        <v>5009</v>
      </c>
      <c r="E184" s="33">
        <v>5008</v>
      </c>
      <c r="F184" s="5">
        <v>5007</v>
      </c>
      <c r="G184" s="5">
        <v>5001</v>
      </c>
      <c r="H184" s="33">
        <v>5009</v>
      </c>
      <c r="I184" s="33">
        <v>5008</v>
      </c>
      <c r="J184" s="33">
        <v>5010</v>
      </c>
      <c r="K184">
        <f t="shared" ref="K184" si="494">IF(C184=G184,1,0)</f>
        <v>1</v>
      </c>
      <c r="L184">
        <f t="shared" ref="L184" si="495">IF(D184=H184,1,0)</f>
        <v>1</v>
      </c>
      <c r="M184">
        <f t="shared" ref="M184" si="496">IF(E184=I184,1,0)</f>
        <v>1</v>
      </c>
      <c r="N184">
        <f t="shared" ref="N184" si="497">IF(F184=J184,1,0)</f>
        <v>0</v>
      </c>
      <c r="O184">
        <f t="shared" ref="O184" si="498">INDEX(G184:J184,MATCH(0,K184:N184,0))*10+1</f>
        <v>50101</v>
      </c>
      <c r="P184" s="5" t="str">
        <f t="shared" si="443"/>
        <v>焚烧炮（通常）</v>
      </c>
      <c r="Q184" s="5" t="str">
        <f t="shared" si="346"/>
        <v>使用大范围的焚烧炮对全体敌人造成攻击力&lt;color=#e56000&gt;150%&lt;/color&gt;加额外&lt;color=#e56000&gt;40&lt;/color&gt;的伤害。</v>
      </c>
      <c r="U184" s="19">
        <v>5054</v>
      </c>
      <c r="V184" s="19" t="s">
        <v>253</v>
      </c>
      <c r="W184" s="19" t="s">
        <v>254</v>
      </c>
      <c r="X184" s="19">
        <v>311000502</v>
      </c>
      <c r="Y184" s="20"/>
    </row>
    <row r="185" spans="1:25">
      <c r="A185" s="9">
        <v>51</v>
      </c>
      <c r="B185" t="s">
        <v>196</v>
      </c>
      <c r="C185" s="9">
        <v>5101</v>
      </c>
      <c r="D185" s="9">
        <v>0</v>
      </c>
      <c r="E185" s="9">
        <v>0</v>
      </c>
      <c r="F185" s="9">
        <v>0</v>
      </c>
      <c r="G185" s="9">
        <v>5101</v>
      </c>
      <c r="H185" s="9">
        <v>0</v>
      </c>
      <c r="I185" s="9">
        <v>0</v>
      </c>
      <c r="J185" s="9">
        <v>0</v>
      </c>
      <c r="K185">
        <f t="shared" ref="K185:K187" si="499">IF(C185=G185,1,0)</f>
        <v>1</v>
      </c>
      <c r="L185">
        <f t="shared" ref="L185:L187" si="500">IF(D185=H185,1,0)</f>
        <v>1</v>
      </c>
      <c r="M185">
        <f t="shared" ref="M185:M187" si="501">IF(E185=I185,1,0)</f>
        <v>1</v>
      </c>
      <c r="N185">
        <f t="shared" ref="N185:N187" si="502">IF(F185=J185,1,0)</f>
        <v>1</v>
      </c>
      <c r="O185" t="e">
        <f t="shared" ref="O185:O187" si="503">INDEX(G185:J185,MATCH(0,K185:N185,0))*10+1</f>
        <v>#N/A</v>
      </c>
      <c r="P185" s="5" t="e">
        <f t="shared" si="443"/>
        <v>#N/A</v>
      </c>
      <c r="Q185" s="5" t="e">
        <f t="shared" si="346"/>
        <v>#N/A</v>
      </c>
      <c r="U185" s="19">
        <v>5055</v>
      </c>
      <c r="V185" s="19" t="s">
        <v>253</v>
      </c>
      <c r="W185" s="19" t="s">
        <v>254</v>
      </c>
      <c r="X185" s="19">
        <v>311000502</v>
      </c>
      <c r="Y185" s="20"/>
    </row>
    <row r="186" spans="1:25">
      <c r="A186" s="9">
        <v>52</v>
      </c>
      <c r="B186" t="s">
        <v>198</v>
      </c>
      <c r="C186" s="9">
        <v>5201</v>
      </c>
      <c r="D186" s="9">
        <v>0</v>
      </c>
      <c r="E186" s="9">
        <v>0</v>
      </c>
      <c r="F186" s="9">
        <v>0</v>
      </c>
      <c r="G186" s="9">
        <v>5201</v>
      </c>
      <c r="H186" s="9">
        <v>0</v>
      </c>
      <c r="I186" s="9">
        <v>0</v>
      </c>
      <c r="J186" s="9">
        <v>0</v>
      </c>
      <c r="K186">
        <f t="shared" si="499"/>
        <v>1</v>
      </c>
      <c r="L186">
        <f t="shared" si="500"/>
        <v>1</v>
      </c>
      <c r="M186">
        <f t="shared" si="501"/>
        <v>1</v>
      </c>
      <c r="N186">
        <f t="shared" si="502"/>
        <v>1</v>
      </c>
      <c r="O186" t="e">
        <f t="shared" si="503"/>
        <v>#N/A</v>
      </c>
      <c r="P186" s="5" t="e">
        <f t="shared" si="443"/>
        <v>#N/A</v>
      </c>
      <c r="Q186" s="5" t="e">
        <f t="shared" si="346"/>
        <v>#N/A</v>
      </c>
      <c r="U186" s="19">
        <v>5061</v>
      </c>
      <c r="V186" s="19" t="s">
        <v>255</v>
      </c>
      <c r="W186" s="19" t="s">
        <v>256</v>
      </c>
      <c r="X186" s="19">
        <v>311000502</v>
      </c>
      <c r="Y186" s="20"/>
    </row>
    <row r="187" spans="1:25">
      <c r="A187" s="10">
        <v>60</v>
      </c>
      <c r="B187" s="10" t="s">
        <v>200</v>
      </c>
      <c r="C187" s="10">
        <v>6001</v>
      </c>
      <c r="D187" s="10">
        <v>0</v>
      </c>
      <c r="E187" s="10">
        <v>6003</v>
      </c>
      <c r="F187" s="10">
        <v>6004</v>
      </c>
      <c r="G187" s="10">
        <v>6001</v>
      </c>
      <c r="H187" s="10">
        <v>6002</v>
      </c>
      <c r="I187" s="10">
        <v>6003</v>
      </c>
      <c r="J187" s="10">
        <v>6004</v>
      </c>
      <c r="K187">
        <f t="shared" si="499"/>
        <v>1</v>
      </c>
      <c r="L187">
        <f t="shared" si="500"/>
        <v>0</v>
      </c>
      <c r="M187">
        <f t="shared" si="501"/>
        <v>1</v>
      </c>
      <c r="N187">
        <f t="shared" si="502"/>
        <v>1</v>
      </c>
      <c r="O187">
        <f t="shared" si="503"/>
        <v>60021</v>
      </c>
      <c r="P187" s="5" t="str">
        <f t="shared" si="443"/>
        <v>血之伤害</v>
      </c>
      <c r="Q187" s="5" t="str">
        <f t="shared" si="346"/>
        <v>蚊娘造成的伤害无视链条和护盾</v>
      </c>
      <c r="U187" s="19">
        <v>5062</v>
      </c>
      <c r="V187" s="19" t="s">
        <v>255</v>
      </c>
      <c r="W187" s="19" t="s">
        <v>257</v>
      </c>
      <c r="X187" s="19">
        <v>311000502</v>
      </c>
      <c r="Y187" s="20"/>
    </row>
    <row r="188" spans="1:25">
      <c r="A188" s="10">
        <v>60</v>
      </c>
      <c r="B188" s="10" t="s">
        <v>200</v>
      </c>
      <c r="C188" s="10">
        <v>6001</v>
      </c>
      <c r="D188" s="10">
        <v>6002</v>
      </c>
      <c r="E188" s="10">
        <v>6003</v>
      </c>
      <c r="F188" s="10">
        <v>6004</v>
      </c>
      <c r="G188" s="10">
        <v>6001</v>
      </c>
      <c r="H188" s="10">
        <v>6002</v>
      </c>
      <c r="I188" s="33">
        <v>6005</v>
      </c>
      <c r="J188" s="10">
        <v>6004</v>
      </c>
      <c r="K188">
        <f t="shared" ref="K188:K189" si="504">IF(C188=G188,1,0)</f>
        <v>1</v>
      </c>
      <c r="L188">
        <f t="shared" ref="L188:L189" si="505">IF(D188=H188,1,0)</f>
        <v>1</v>
      </c>
      <c r="M188">
        <f t="shared" ref="M188:M189" si="506">IF(E188=I188,1,0)</f>
        <v>0</v>
      </c>
      <c r="N188">
        <f t="shared" ref="N188:N189" si="507">IF(F188=J188,1,0)</f>
        <v>1</v>
      </c>
      <c r="O188">
        <f t="shared" ref="O188:O189" si="508">INDEX(G188:J188,MATCH(0,K188:N188,0))*10+1</f>
        <v>60051</v>
      </c>
      <c r="P188" s="5" t="str">
        <f t="shared" si="443"/>
        <v>蚊群出动</v>
      </c>
      <c r="Q188" s="5" t="str">
        <f t="shared" si="346"/>
        <v>蚊娘释放大量蚊群攻击敌方单体目标造成攻击力&lt;color=#e56000&gt;210%&lt;/color&gt;的伤害，汲取&lt;color=#e56000&gt;1&lt;/color&gt;层血液能量，最多6层。\n&lt;color=#f2b600&gt;变身后：&lt;/color&gt;技能更换为&lt;color=#f2b600&gt;蚊群出动（变身）&lt;/color&gt;，蚊娘召唤大量蚊群攻击敌方全体造成攻击力&lt;color=#e56000&gt;210%&lt;/color&gt;的伤害</v>
      </c>
      <c r="U188" s="19">
        <v>5063</v>
      </c>
      <c r="V188" s="19" t="s">
        <v>255</v>
      </c>
      <c r="W188" s="19" t="s">
        <v>2187</v>
      </c>
      <c r="X188" s="19">
        <v>311000502</v>
      </c>
      <c r="Y188" s="20"/>
    </row>
    <row r="189" spans="1:25">
      <c r="A189" s="10">
        <v>60</v>
      </c>
      <c r="B189" s="10" t="s">
        <v>200</v>
      </c>
      <c r="C189" s="10">
        <v>6001</v>
      </c>
      <c r="D189" s="10">
        <v>6002</v>
      </c>
      <c r="E189" s="33">
        <v>6005</v>
      </c>
      <c r="F189" s="10">
        <v>6004</v>
      </c>
      <c r="G189" s="10">
        <v>6001</v>
      </c>
      <c r="H189" s="33">
        <v>6006</v>
      </c>
      <c r="I189" s="33">
        <v>6005</v>
      </c>
      <c r="J189" s="10">
        <v>6004</v>
      </c>
      <c r="K189">
        <f t="shared" si="504"/>
        <v>1</v>
      </c>
      <c r="L189">
        <f t="shared" si="505"/>
        <v>0</v>
      </c>
      <c r="M189">
        <f t="shared" si="506"/>
        <v>1</v>
      </c>
      <c r="N189">
        <f t="shared" si="507"/>
        <v>1</v>
      </c>
      <c r="O189">
        <f t="shared" si="508"/>
        <v>60061</v>
      </c>
      <c r="P189" s="5" t="str">
        <f t="shared" si="443"/>
        <v>血之伤害</v>
      </c>
      <c r="Q189" s="5" t="str">
        <f t="shared" si="346"/>
        <v>蚊娘造成的伤害无视链条、护盾和敌人&lt;color=#e56000&gt;5%&lt;/color&gt;的防御</v>
      </c>
      <c r="U189" s="19">
        <v>5064</v>
      </c>
      <c r="V189" s="19" t="s">
        <v>255</v>
      </c>
      <c r="W189" s="19" t="s">
        <v>2188</v>
      </c>
      <c r="X189" s="19">
        <v>311000502</v>
      </c>
      <c r="Y189" s="20"/>
    </row>
    <row r="190" spans="1:25">
      <c r="A190" s="10">
        <v>60</v>
      </c>
      <c r="B190" s="10" t="s">
        <v>200</v>
      </c>
      <c r="C190" s="10">
        <v>6001</v>
      </c>
      <c r="D190" s="33">
        <v>6006</v>
      </c>
      <c r="E190" s="33">
        <v>6005</v>
      </c>
      <c r="F190" s="10">
        <v>6004</v>
      </c>
      <c r="G190" s="10">
        <v>6001</v>
      </c>
      <c r="H190" s="33">
        <v>6006</v>
      </c>
      <c r="I190" s="33">
        <v>6008</v>
      </c>
      <c r="J190" s="10">
        <v>6004</v>
      </c>
      <c r="K190">
        <f t="shared" ref="K190" si="509">IF(C190=G190,1,0)</f>
        <v>1</v>
      </c>
      <c r="L190">
        <f t="shared" ref="L190" si="510">IF(D190=H190,1,0)</f>
        <v>1</v>
      </c>
      <c r="M190">
        <f t="shared" ref="M190" si="511">IF(E190=I190,1,0)</f>
        <v>0</v>
      </c>
      <c r="N190">
        <f t="shared" ref="N190" si="512">IF(F190=J190,1,0)</f>
        <v>1</v>
      </c>
      <c r="O190">
        <f t="shared" ref="O190" si="513">INDEX(G190:J190,MATCH(0,K190:N190,0))*10+1</f>
        <v>60081</v>
      </c>
      <c r="P190" s="5" t="str">
        <f t="shared" si="443"/>
        <v>蚊群出动</v>
      </c>
      <c r="Q190" s="5" t="str">
        <f t="shared" si="346"/>
        <v>蚊娘释放大量蚊群攻击敌方单体目标造成攻击力&lt;color=#e56000&gt;220%&lt;/color&gt;的伤害，汲取&lt;color=#e56000&gt;1&lt;/color&gt;层血液能量，最多6层。\n&lt;color=#f2b600&gt;变身后：&lt;/color&gt;技能更换为&lt;color=#f2b600&gt;蚊群出动（变身）&lt;/color&gt;，蚊娘召唤大量蚊群攻击敌方全体造成攻击力&lt;color=#e56000&gt;220%&lt;/color&gt;的伤害</v>
      </c>
      <c r="U190" s="19">
        <v>5065</v>
      </c>
      <c r="V190" s="19" t="s">
        <v>255</v>
      </c>
      <c r="W190" s="19" t="s">
        <v>2189</v>
      </c>
      <c r="X190" s="19">
        <v>311000502</v>
      </c>
      <c r="Y190" s="20"/>
    </row>
    <row r="191" spans="1:25">
      <c r="A191" s="10">
        <v>62</v>
      </c>
      <c r="B191" s="10" t="s">
        <v>202</v>
      </c>
      <c r="C191" s="10">
        <v>6201</v>
      </c>
      <c r="D191" s="10">
        <v>6202</v>
      </c>
      <c r="E191" s="10">
        <v>6203</v>
      </c>
      <c r="F191" s="10">
        <v>0</v>
      </c>
      <c r="G191" s="10">
        <v>6201</v>
      </c>
      <c r="H191" s="10">
        <v>6202</v>
      </c>
      <c r="I191" s="10">
        <v>6203</v>
      </c>
      <c r="J191" s="10">
        <v>6204</v>
      </c>
      <c r="K191">
        <f t="shared" ref="K191:K199" si="514">IF(C191=G191,1,0)</f>
        <v>1</v>
      </c>
      <c r="L191">
        <f t="shared" ref="L191:L199" si="515">IF(D191=H191,1,0)</f>
        <v>1</v>
      </c>
      <c r="M191">
        <f t="shared" ref="M191:M199" si="516">IF(E191=I191,1,0)</f>
        <v>1</v>
      </c>
      <c r="N191">
        <f t="shared" ref="N191:N199" si="517">IF(F191=J191,1,0)</f>
        <v>0</v>
      </c>
      <c r="O191">
        <f t="shared" ref="O191:O199" si="518">INDEX(G191:J191,MATCH(0,K191:N191,0))*10+1</f>
        <v>62041</v>
      </c>
      <c r="P191" s="5" t="str">
        <f t="shared" si="443"/>
        <v>激怒（觉醒）</v>
      </c>
      <c r="Q191" s="5" t="str">
        <f t="shared" si="346"/>
        <v>变身，提高自身&lt;color=#e56000&gt;5%&lt;/color&gt;生命和&lt;color=#e56000&gt;5%&lt;/color&gt;防御，保留当前的暴击率和暴击伤害增益，被动暴走打击停止生效；技能“阿修罗重击”替换为“阿修罗重击（变身）”。变身后立即获得一个回合。（该技能只能使用一次）</v>
      </c>
      <c r="U191" s="19">
        <v>5071</v>
      </c>
      <c r="V191" s="19" t="s">
        <v>255</v>
      </c>
      <c r="W191" s="19" t="s">
        <v>1455</v>
      </c>
      <c r="X191" s="19">
        <v>311000502</v>
      </c>
      <c r="Y191" s="20"/>
    </row>
    <row r="192" spans="1:25">
      <c r="A192" s="10">
        <v>62</v>
      </c>
      <c r="B192" s="10" t="s">
        <v>202</v>
      </c>
      <c r="C192" s="10">
        <v>6201</v>
      </c>
      <c r="D192" s="10">
        <v>6202</v>
      </c>
      <c r="E192" s="10">
        <v>6203</v>
      </c>
      <c r="F192" s="10">
        <v>6204</v>
      </c>
      <c r="G192" s="10">
        <v>6201</v>
      </c>
      <c r="H192" s="33">
        <v>6205</v>
      </c>
      <c r="I192" s="10">
        <v>6203</v>
      </c>
      <c r="J192" s="10">
        <v>6204</v>
      </c>
      <c r="K192">
        <f t="shared" ref="K192:K193" si="519">IF(C192=G192,1,0)</f>
        <v>1</v>
      </c>
      <c r="L192">
        <f t="shared" ref="L192:L193" si="520">IF(D192=H192,1,0)</f>
        <v>0</v>
      </c>
      <c r="M192">
        <f t="shared" ref="M192:M193" si="521">IF(E192=I192,1,0)</f>
        <v>1</v>
      </c>
      <c r="N192">
        <f t="shared" ref="N192:N193" si="522">IF(F192=J192,1,0)</f>
        <v>1</v>
      </c>
      <c r="O192">
        <f t="shared" ref="O192:O193" si="523">INDEX(G192:J192,MATCH(0,K192:N192,0))*10+1</f>
        <v>62051</v>
      </c>
      <c r="P192" s="5" t="str">
        <f t="shared" si="443"/>
        <v>暴走打击</v>
      </c>
      <c r="Q192" s="5" t="str">
        <f t="shared" si="346"/>
        <v>每当队友暴击时，增加阿修罗独角仙&lt;color=#e56000&gt;3%&lt;/color&gt;暴击率和&lt;color=#e56000&gt;2%&lt;/color&gt;暴击伤害，最多叠加&lt;color=#e56000&gt;10&lt;/color&gt;层</v>
      </c>
      <c r="U192" s="19">
        <v>5072</v>
      </c>
      <c r="V192" s="19" t="s">
        <v>255</v>
      </c>
      <c r="W192" s="19" t="s">
        <v>1456</v>
      </c>
      <c r="X192" s="19">
        <v>311000502</v>
      </c>
      <c r="Y192" s="20"/>
    </row>
    <row r="193" spans="1:25">
      <c r="A193" s="10">
        <v>62</v>
      </c>
      <c r="B193" s="10" t="s">
        <v>202</v>
      </c>
      <c r="C193" s="10">
        <v>6201</v>
      </c>
      <c r="D193" s="33">
        <v>6205</v>
      </c>
      <c r="E193" s="10">
        <v>6203</v>
      </c>
      <c r="F193" s="10">
        <v>6204</v>
      </c>
      <c r="G193" s="10">
        <v>6201</v>
      </c>
      <c r="H193" s="33">
        <v>6206</v>
      </c>
      <c r="I193" s="10">
        <v>6203</v>
      </c>
      <c r="J193" s="10">
        <v>6204</v>
      </c>
      <c r="K193">
        <f t="shared" si="519"/>
        <v>1</v>
      </c>
      <c r="L193">
        <f t="shared" si="520"/>
        <v>0</v>
      </c>
      <c r="M193">
        <f t="shared" si="521"/>
        <v>1</v>
      </c>
      <c r="N193">
        <f t="shared" si="522"/>
        <v>1</v>
      </c>
      <c r="O193">
        <f t="shared" si="523"/>
        <v>62061</v>
      </c>
      <c r="P193" s="5" t="str">
        <f t="shared" si="443"/>
        <v>暴走打击</v>
      </c>
      <c r="Q193" s="5" t="str">
        <f t="shared" ref="Q193:Q218" si="524">VLOOKUP($O193,$U:$W,3,0)</f>
        <v>每当队友暴击时，增加阿修罗独角仙&lt;color=#e56000&gt;3%&lt;/color&gt;暴击率和&lt;color=#e56000&gt;3%&lt;/color&gt;暴击伤害，最多叠加&lt;color=#e56000&gt;10&lt;/color&gt;层</v>
      </c>
      <c r="U193" s="19">
        <v>5073</v>
      </c>
      <c r="V193" s="19" t="s">
        <v>255</v>
      </c>
      <c r="W193" s="19" t="s">
        <v>2190</v>
      </c>
      <c r="X193" s="19">
        <v>311000502</v>
      </c>
      <c r="Y193" s="20"/>
    </row>
    <row r="194" spans="1:25">
      <c r="A194" s="10">
        <v>62</v>
      </c>
      <c r="B194" s="10" t="s">
        <v>202</v>
      </c>
      <c r="C194" s="10">
        <v>6201</v>
      </c>
      <c r="D194" s="33">
        <v>6206</v>
      </c>
      <c r="E194" s="10">
        <v>6203</v>
      </c>
      <c r="F194" s="10">
        <v>6204</v>
      </c>
      <c r="G194" s="10">
        <v>6201</v>
      </c>
      <c r="H194" s="33">
        <v>6206</v>
      </c>
      <c r="I194" s="10">
        <v>6203</v>
      </c>
      <c r="J194" s="33">
        <v>6207</v>
      </c>
      <c r="K194">
        <f t="shared" ref="K194" si="525">IF(C194=G194,1,0)</f>
        <v>1</v>
      </c>
      <c r="L194">
        <f t="shared" ref="L194" si="526">IF(D194=H194,1,0)</f>
        <v>1</v>
      </c>
      <c r="M194">
        <f t="shared" ref="M194" si="527">IF(E194=I194,1,0)</f>
        <v>1</v>
      </c>
      <c r="N194">
        <f t="shared" ref="N194" si="528">IF(F194=J194,1,0)</f>
        <v>0</v>
      </c>
      <c r="O194">
        <f t="shared" ref="O194" si="529">INDEX(G194:J194,MATCH(0,K194:N194,0))*10+1</f>
        <v>62071</v>
      </c>
      <c r="P194" s="5" t="str">
        <f t="shared" si="443"/>
        <v>激怒（觉醒）</v>
      </c>
      <c r="Q194" s="5" t="str">
        <f t="shared" si="524"/>
        <v>变身，提高自身&lt;color=#e56000&gt;8%&lt;/color&gt;生命和&lt;color=#e56000&gt;8%&lt;/color&gt;防御，保留当前的暴击率和暴击伤害增益，被动暴走打击停止生效；技能“阿修罗重击”替换为“阿修罗重击（变身）”。变身后立即获得一个回合。（该技能只能使用一次）</v>
      </c>
      <c r="U194" s="19">
        <v>5074</v>
      </c>
      <c r="V194" s="19" t="s">
        <v>255</v>
      </c>
      <c r="W194" s="19" t="s">
        <v>2191</v>
      </c>
      <c r="X194" s="19">
        <v>311000502</v>
      </c>
      <c r="Y194" s="20"/>
    </row>
    <row r="195" spans="1:25">
      <c r="A195" s="10">
        <v>64</v>
      </c>
      <c r="B195" s="10" t="s">
        <v>204</v>
      </c>
      <c r="C195" s="10">
        <v>6401</v>
      </c>
      <c r="D195" s="10">
        <v>6402</v>
      </c>
      <c r="E195" s="10">
        <v>6403</v>
      </c>
      <c r="F195" s="10">
        <v>0</v>
      </c>
      <c r="G195" s="10">
        <v>6401</v>
      </c>
      <c r="H195" s="10">
        <v>6402</v>
      </c>
      <c r="I195" s="10">
        <v>6404</v>
      </c>
      <c r="J195" s="10">
        <v>0</v>
      </c>
      <c r="K195">
        <f t="shared" si="514"/>
        <v>1</v>
      </c>
      <c r="L195">
        <f t="shared" si="515"/>
        <v>1</v>
      </c>
      <c r="M195">
        <f t="shared" si="516"/>
        <v>0</v>
      </c>
      <c r="N195">
        <f t="shared" si="517"/>
        <v>1</v>
      </c>
      <c r="O195">
        <f t="shared" si="518"/>
        <v>64041</v>
      </c>
      <c r="P195" s="5" t="str">
        <f t="shared" si="443"/>
        <v>装甲护盾（觉醒）</v>
      </c>
      <c r="Q195" s="5" t="str">
        <f t="shared" si="524"/>
        <v>为1名友方单位添加护盾并随机驱散一个负面效果，护盾值为装甲大猩猩生命上限的&lt;color=#e56000&gt;10%&lt;/color&gt;但不超过装甲大猩猩攻击力的150%，持续2回合。护盾可抵挡一次控制</v>
      </c>
      <c r="U195" s="19">
        <v>5075</v>
      </c>
      <c r="V195" s="19" t="s">
        <v>255</v>
      </c>
      <c r="W195" s="19" t="s">
        <v>2192</v>
      </c>
      <c r="X195" s="19">
        <v>311000502</v>
      </c>
      <c r="Y195" s="20"/>
    </row>
    <row r="196" spans="1:25">
      <c r="A196" s="10">
        <v>64</v>
      </c>
      <c r="B196" s="10" t="s">
        <v>204</v>
      </c>
      <c r="C196" s="10">
        <v>6401</v>
      </c>
      <c r="D196" s="10">
        <v>6402</v>
      </c>
      <c r="E196" s="10">
        <v>6404</v>
      </c>
      <c r="F196" s="10">
        <v>0</v>
      </c>
      <c r="G196" s="10">
        <v>6401</v>
      </c>
      <c r="H196" s="10">
        <v>6402</v>
      </c>
      <c r="I196" s="33">
        <v>6405</v>
      </c>
      <c r="J196" s="10">
        <v>0</v>
      </c>
      <c r="K196">
        <f t="shared" ref="K196:K197" si="530">IF(C196=G196,1,0)</f>
        <v>1</v>
      </c>
      <c r="L196">
        <f t="shared" ref="L196:L197" si="531">IF(D196=H196,1,0)</f>
        <v>1</v>
      </c>
      <c r="M196">
        <f t="shared" ref="M196:M197" si="532">IF(E196=I196,1,0)</f>
        <v>0</v>
      </c>
      <c r="N196">
        <f t="shared" ref="N196:N197" si="533">IF(F196=J196,1,0)</f>
        <v>1</v>
      </c>
      <c r="O196">
        <f t="shared" ref="O196:O197" si="534">INDEX(G196:J196,MATCH(0,K196:N196,0))*10+1</f>
        <v>64051</v>
      </c>
      <c r="P196" s="5" t="str">
        <f t="shared" si="443"/>
        <v>装甲护盾（觉醒）</v>
      </c>
      <c r="Q196" s="5" t="str">
        <f t="shared" si="524"/>
        <v>为1名友方单位添加护盾并随机驱散一个负面效果，护盾值为装甲大猩猩生命上限的&lt;color=#e56000&gt;12%&lt;/color&gt;但不超过装甲大猩猩攻击力的150%，持续2回合。护盾可抵挡一次控制</v>
      </c>
      <c r="U196" s="19">
        <v>5081</v>
      </c>
      <c r="V196" s="19" t="s">
        <v>248</v>
      </c>
      <c r="W196" s="19" t="s">
        <v>2240</v>
      </c>
      <c r="X196" s="19">
        <v>311000503</v>
      </c>
      <c r="Y196" s="20"/>
    </row>
    <row r="197" spans="1:25">
      <c r="A197" s="10">
        <v>64</v>
      </c>
      <c r="B197" s="10" t="s">
        <v>204</v>
      </c>
      <c r="C197" s="10">
        <v>6401</v>
      </c>
      <c r="D197" s="10">
        <v>6402</v>
      </c>
      <c r="E197" s="33">
        <v>6405</v>
      </c>
      <c r="F197" s="10">
        <v>0</v>
      </c>
      <c r="G197" s="10">
        <v>6401</v>
      </c>
      <c r="H197" s="10">
        <v>6402</v>
      </c>
      <c r="I197" s="33">
        <v>6406</v>
      </c>
      <c r="J197" s="10">
        <v>0</v>
      </c>
      <c r="K197">
        <f t="shared" si="530"/>
        <v>1</v>
      </c>
      <c r="L197">
        <f t="shared" si="531"/>
        <v>1</v>
      </c>
      <c r="M197">
        <f t="shared" si="532"/>
        <v>0</v>
      </c>
      <c r="N197">
        <f t="shared" si="533"/>
        <v>1</v>
      </c>
      <c r="O197">
        <f t="shared" si="534"/>
        <v>64061</v>
      </c>
      <c r="P197" s="5" t="str">
        <f t="shared" ref="P197:P202" si="535">VLOOKUP(O197,U:W,2,0)</f>
        <v>装甲护盾（觉醒）</v>
      </c>
      <c r="Q197" s="5" t="str">
        <f t="shared" si="524"/>
        <v>为1名友方单位添加护盾并随机驱散一个负面效果，护盾值为装甲大猩猩生命上限的&lt;color=#e56000&gt;12%&lt;/color&gt;但不超过装甲大猩猩攻击力的160%，持续2回合。护盾可抵挡一次控制</v>
      </c>
      <c r="U197" s="19">
        <v>5082</v>
      </c>
      <c r="V197" s="19" t="s">
        <v>248</v>
      </c>
      <c r="W197" s="19" t="s">
        <v>2244</v>
      </c>
      <c r="X197" s="19">
        <v>311000503</v>
      </c>
      <c r="Y197" s="20"/>
    </row>
    <row r="198" spans="1:25">
      <c r="A198" s="10">
        <v>64</v>
      </c>
      <c r="B198" s="10" t="s">
        <v>204</v>
      </c>
      <c r="C198" s="10">
        <v>6401</v>
      </c>
      <c r="D198" s="10">
        <v>6402</v>
      </c>
      <c r="E198" s="33">
        <v>6406</v>
      </c>
      <c r="F198" s="10">
        <v>0</v>
      </c>
      <c r="G198" s="10">
        <v>6401</v>
      </c>
      <c r="H198" s="10">
        <v>6402</v>
      </c>
      <c r="I198" s="33">
        <v>6407</v>
      </c>
      <c r="J198" s="10">
        <v>0</v>
      </c>
      <c r="K198">
        <f t="shared" ref="K198" si="536">IF(C198=G198,1,0)</f>
        <v>1</v>
      </c>
      <c r="L198">
        <f t="shared" ref="L198" si="537">IF(D198=H198,1,0)</f>
        <v>1</v>
      </c>
      <c r="M198">
        <f t="shared" ref="M198" si="538">IF(E198=I198,1,0)</f>
        <v>0</v>
      </c>
      <c r="N198">
        <f t="shared" ref="N198" si="539">IF(F198=J198,1,0)</f>
        <v>1</v>
      </c>
      <c r="O198">
        <f t="shared" ref="O198" si="540">INDEX(G198:J198,MATCH(0,K198:N198,0))*10+1</f>
        <v>64071</v>
      </c>
      <c r="P198" s="5" t="str">
        <f t="shared" si="535"/>
        <v>装甲护盾（觉醒）</v>
      </c>
      <c r="Q198" s="5" t="str">
        <f t="shared" si="524"/>
        <v>为1名友方单位添加护盾并随机驱散一个负面效果，护盾值为装甲大猩猩生命上限的&lt;color=#e56000&gt;14%&lt;/color&gt;但不超过装甲大猩猩攻击力的160%，持续2回合。护盾可抵挡一次控制</v>
      </c>
      <c r="U198" s="19">
        <v>5083</v>
      </c>
      <c r="V198" s="19" t="s">
        <v>248</v>
      </c>
      <c r="W198" s="19" t="s">
        <v>2245</v>
      </c>
      <c r="X198" s="19">
        <v>311000503</v>
      </c>
      <c r="Y198" s="20"/>
    </row>
    <row r="199" spans="1:25">
      <c r="A199" s="10">
        <v>65</v>
      </c>
      <c r="B199" s="10" t="s">
        <v>207</v>
      </c>
      <c r="C199" s="10">
        <v>6501</v>
      </c>
      <c r="D199" s="10">
        <v>6502</v>
      </c>
      <c r="E199" s="10">
        <v>6503</v>
      </c>
      <c r="F199" s="10">
        <v>0</v>
      </c>
      <c r="G199" s="10">
        <v>6501</v>
      </c>
      <c r="H199" s="10">
        <v>6502</v>
      </c>
      <c r="I199" s="10">
        <v>6504</v>
      </c>
      <c r="J199" s="10">
        <v>0</v>
      </c>
      <c r="K199">
        <f t="shared" si="514"/>
        <v>1</v>
      </c>
      <c r="L199">
        <f t="shared" si="515"/>
        <v>1</v>
      </c>
      <c r="M199">
        <f t="shared" si="516"/>
        <v>0</v>
      </c>
      <c r="N199">
        <f t="shared" si="517"/>
        <v>1</v>
      </c>
      <c r="O199">
        <f t="shared" si="518"/>
        <v>65041</v>
      </c>
      <c r="P199" s="5" t="str">
        <f t="shared" si="535"/>
        <v>狮子斩流势群（觉醒）</v>
      </c>
      <c r="Q199" s="5" t="str">
        <f t="shared" si="524"/>
        <v>对敌方全体造成3段伤害，每段造成攻击力&lt;color=#e56000&gt;40%&lt;/color&gt;的伤害。敌人的血量每降低&lt;color=#e56000&gt;10%&lt;/color&gt;，造成的伤害提高&lt;color=#e56000&gt;4%&lt;/color&gt;</v>
      </c>
      <c r="U199" s="19">
        <v>5084</v>
      </c>
      <c r="V199" s="19" t="s">
        <v>248</v>
      </c>
      <c r="W199" s="19" t="s">
        <v>2246</v>
      </c>
      <c r="X199" s="19">
        <v>311000503</v>
      </c>
      <c r="Y199" s="20"/>
    </row>
    <row r="200" spans="1:25">
      <c r="A200" s="10">
        <v>65</v>
      </c>
      <c r="B200" s="10" t="s">
        <v>207</v>
      </c>
      <c r="C200" s="10">
        <v>6501</v>
      </c>
      <c r="D200" s="10">
        <v>6502</v>
      </c>
      <c r="E200" s="10">
        <v>6504</v>
      </c>
      <c r="F200" s="10">
        <v>0</v>
      </c>
      <c r="G200" s="10">
        <v>6501</v>
      </c>
      <c r="H200" s="10">
        <v>6502</v>
      </c>
      <c r="I200" s="33">
        <v>6505</v>
      </c>
      <c r="J200" s="10">
        <v>0</v>
      </c>
      <c r="K200">
        <f t="shared" ref="K200:K201" si="541">IF(C200=G200,1,0)</f>
        <v>1</v>
      </c>
      <c r="L200">
        <f t="shared" ref="L200:L201" si="542">IF(D200=H200,1,0)</f>
        <v>1</v>
      </c>
      <c r="M200">
        <f t="shared" ref="M200:M201" si="543">IF(E200=I200,1,0)</f>
        <v>0</v>
      </c>
      <c r="N200">
        <f t="shared" ref="N200:N201" si="544">IF(F200=J200,1,0)</f>
        <v>1</v>
      </c>
      <c r="O200">
        <f t="shared" ref="O200:O201" si="545">INDEX(G200:J200,MATCH(0,K200:N200,0))*10+1</f>
        <v>65051</v>
      </c>
      <c r="P200" s="5" t="str">
        <f t="shared" si="535"/>
        <v>狮子斩流势群（觉醒）</v>
      </c>
      <c r="Q200" s="5" t="str">
        <f t="shared" si="524"/>
        <v>对敌方全体造成3段伤害，每段造成攻击力&lt;color=#e56000&gt;42%&lt;/color&gt;的伤害。敌人的血量每降低&lt;color=#e56000&gt;10%&lt;/color&gt;，造成的伤害提高&lt;color=#e56000&gt;4%&lt;/color&gt;</v>
      </c>
      <c r="U200" s="19">
        <v>5085</v>
      </c>
      <c r="V200" s="19" t="s">
        <v>248</v>
      </c>
      <c r="W200" s="19" t="s">
        <v>2247</v>
      </c>
      <c r="X200" s="19">
        <v>311000503</v>
      </c>
      <c r="Y200" s="20"/>
    </row>
    <row r="201" spans="1:25">
      <c r="A201" s="10">
        <v>65</v>
      </c>
      <c r="B201" s="10" t="s">
        <v>207</v>
      </c>
      <c r="C201" s="10">
        <v>6501</v>
      </c>
      <c r="D201" s="10">
        <v>6502</v>
      </c>
      <c r="E201" s="33">
        <v>6505</v>
      </c>
      <c r="F201" s="10">
        <v>0</v>
      </c>
      <c r="G201" s="10">
        <v>6501</v>
      </c>
      <c r="H201" s="33">
        <v>6506</v>
      </c>
      <c r="I201" s="33">
        <v>6505</v>
      </c>
      <c r="J201" s="10">
        <v>0</v>
      </c>
      <c r="K201">
        <f t="shared" si="541"/>
        <v>1</v>
      </c>
      <c r="L201">
        <f t="shared" si="542"/>
        <v>0</v>
      </c>
      <c r="M201">
        <f t="shared" si="543"/>
        <v>1</v>
      </c>
      <c r="N201">
        <f t="shared" si="544"/>
        <v>1</v>
      </c>
      <c r="O201">
        <f t="shared" si="545"/>
        <v>65061</v>
      </c>
      <c r="P201" s="5" t="str">
        <f t="shared" si="535"/>
        <v>狮心</v>
      </c>
      <c r="Q201" s="5" t="str">
        <f t="shared" si="524"/>
        <v>兽王暴击时对目标添加一层&lt;color=#e56000&gt;12%&lt;/color&gt;减疗效果，最多叠加3层，持续2回合</v>
      </c>
      <c r="U201" s="19">
        <v>5091</v>
      </c>
      <c r="V201" s="19" t="s">
        <v>248</v>
      </c>
      <c r="W201" s="19" t="s">
        <v>2257</v>
      </c>
      <c r="X201" s="19">
        <v>311000503</v>
      </c>
      <c r="Y201" s="20"/>
    </row>
    <row r="202" spans="1:25">
      <c r="A202" s="10">
        <v>65</v>
      </c>
      <c r="B202" s="10" t="s">
        <v>207</v>
      </c>
      <c r="C202" s="10">
        <v>6501</v>
      </c>
      <c r="D202" s="33">
        <v>6506</v>
      </c>
      <c r="E202" s="33">
        <v>6505</v>
      </c>
      <c r="F202" s="10">
        <v>0</v>
      </c>
      <c r="G202" s="10">
        <v>6501</v>
      </c>
      <c r="H202" s="33">
        <v>6506</v>
      </c>
      <c r="I202" s="33">
        <v>6507</v>
      </c>
      <c r="J202" s="10">
        <v>0</v>
      </c>
      <c r="K202">
        <f t="shared" ref="K202:K205" si="546">IF(C202=G202,1,0)</f>
        <v>1</v>
      </c>
      <c r="L202">
        <f t="shared" ref="L202:L205" si="547">IF(D202=H202,1,0)</f>
        <v>1</v>
      </c>
      <c r="M202">
        <f t="shared" ref="M202:M205" si="548">IF(E202=I202,1,0)</f>
        <v>0</v>
      </c>
      <c r="N202">
        <f t="shared" ref="N202:N205" si="549">IF(F202=J202,1,0)</f>
        <v>1</v>
      </c>
      <c r="O202">
        <f t="shared" ref="O202:O205" si="550">INDEX(G202:J202,MATCH(0,K202:N202,0))*10+1</f>
        <v>65071</v>
      </c>
      <c r="P202" s="5" t="str">
        <f t="shared" si="535"/>
        <v>狮子斩流势群（觉醒）</v>
      </c>
      <c r="Q202" s="5" t="str">
        <f t="shared" si="524"/>
        <v>对敌方全体造成3段伤害，每段造成攻击力&lt;color=#e56000&gt;42%&lt;/color&gt;的伤害。敌人的血量每降低&lt;color=#e56000&gt;10%&lt;/color&gt;，造成的伤害提高&lt;color=#e56000&gt;6%&lt;/color&gt;</v>
      </c>
      <c r="U202" s="19">
        <v>5092</v>
      </c>
      <c r="V202" s="19" t="s">
        <v>248</v>
      </c>
      <c r="W202" s="19" t="s">
        <v>2258</v>
      </c>
      <c r="X202" s="19">
        <v>311000503</v>
      </c>
      <c r="Y202" s="20"/>
    </row>
    <row r="203" spans="1:25">
      <c r="A203" s="10">
        <v>69</v>
      </c>
      <c r="B203" s="10" t="s">
        <v>2421</v>
      </c>
      <c r="C203" s="10">
        <v>6901</v>
      </c>
      <c r="D203" s="10">
        <v>0</v>
      </c>
      <c r="E203" s="10">
        <v>6903</v>
      </c>
      <c r="F203" s="10">
        <v>6904</v>
      </c>
      <c r="G203" s="10">
        <v>6901</v>
      </c>
      <c r="H203" s="10">
        <v>6902</v>
      </c>
      <c r="I203" s="10">
        <v>6903</v>
      </c>
      <c r="J203" s="10">
        <v>6904</v>
      </c>
      <c r="K203">
        <f t="shared" si="546"/>
        <v>1</v>
      </c>
      <c r="L203">
        <f t="shared" si="547"/>
        <v>0</v>
      </c>
      <c r="M203">
        <f t="shared" si="548"/>
        <v>1</v>
      </c>
      <c r="N203">
        <f t="shared" si="549"/>
        <v>1</v>
      </c>
      <c r="O203">
        <f t="shared" si="550"/>
        <v>69021</v>
      </c>
      <c r="P203" s="5" t="str">
        <f t="shared" ref="P203:P206" si="551">VLOOKUP(O203,U:W,2,0)</f>
        <v>体内海鳗</v>
      </c>
      <c r="Q203" s="5" t="str">
        <f t="shared" si="524"/>
        <v>受到伤害后，对敌方全体造成攻击力&lt;color=#e56000&gt;50%&lt;/color&gt;的伤害。</v>
      </c>
      <c r="U203" s="19">
        <v>5093</v>
      </c>
      <c r="V203" s="19" t="s">
        <v>248</v>
      </c>
      <c r="W203" s="19" t="s">
        <v>2259</v>
      </c>
      <c r="X203" s="19">
        <v>311000503</v>
      </c>
      <c r="Y203" s="20"/>
    </row>
    <row r="204" spans="1:25">
      <c r="A204" s="10">
        <v>69</v>
      </c>
      <c r="B204" s="10" t="s">
        <v>2421</v>
      </c>
      <c r="C204" s="10">
        <v>6901</v>
      </c>
      <c r="D204" s="10">
        <v>6902</v>
      </c>
      <c r="E204" s="10">
        <v>6903</v>
      </c>
      <c r="F204" s="10">
        <v>6904</v>
      </c>
      <c r="G204" s="10">
        <v>6901</v>
      </c>
      <c r="H204" s="10">
        <v>6905</v>
      </c>
      <c r="I204" s="10">
        <v>6903</v>
      </c>
      <c r="J204" s="10">
        <v>6904</v>
      </c>
      <c r="K204">
        <f t="shared" si="546"/>
        <v>1</v>
      </c>
      <c r="L204">
        <f t="shared" si="547"/>
        <v>0</v>
      </c>
      <c r="M204">
        <f t="shared" si="548"/>
        <v>1</v>
      </c>
      <c r="N204">
        <f t="shared" si="549"/>
        <v>1</v>
      </c>
      <c r="O204">
        <f t="shared" si="550"/>
        <v>69051</v>
      </c>
      <c r="P204" s="5" t="str">
        <f t="shared" si="551"/>
        <v>体内海鳗</v>
      </c>
      <c r="Q204" s="5" t="str">
        <f t="shared" si="524"/>
        <v>受到伤害后，对敌方全体造成攻击力&lt;color=#e56000&gt;55%&lt;/color&gt;的伤害。</v>
      </c>
      <c r="U204" s="19">
        <v>5094</v>
      </c>
      <c r="V204" s="19" t="s">
        <v>248</v>
      </c>
      <c r="W204" s="19" t="s">
        <v>2260</v>
      </c>
      <c r="X204" s="19">
        <v>311000503</v>
      </c>
      <c r="Y204" s="20"/>
    </row>
    <row r="205" spans="1:25">
      <c r="A205" s="10">
        <v>69</v>
      </c>
      <c r="B205" s="10" t="s">
        <v>2421</v>
      </c>
      <c r="C205" s="10">
        <v>6901</v>
      </c>
      <c r="D205" s="10">
        <v>6905</v>
      </c>
      <c r="E205" s="10">
        <v>6903</v>
      </c>
      <c r="F205" s="10">
        <v>6904</v>
      </c>
      <c r="G205" s="10">
        <v>6901</v>
      </c>
      <c r="H205" s="10">
        <v>6905</v>
      </c>
      <c r="I205" s="10">
        <v>6906</v>
      </c>
      <c r="J205" s="10">
        <v>6904</v>
      </c>
      <c r="K205">
        <f t="shared" si="546"/>
        <v>1</v>
      </c>
      <c r="L205">
        <f t="shared" si="547"/>
        <v>1</v>
      </c>
      <c r="M205">
        <f t="shared" si="548"/>
        <v>0</v>
      </c>
      <c r="N205">
        <f t="shared" si="549"/>
        <v>1</v>
      </c>
      <c r="O205">
        <f t="shared" si="550"/>
        <v>69061</v>
      </c>
      <c r="P205" s="5" t="str">
        <f t="shared" si="551"/>
        <v>酸蚀打击</v>
      </c>
      <c r="Q205" s="5" t="str">
        <f t="shared" si="524"/>
        <v>对敌方单体造成攻击力&lt;color=#e56000&gt;210%&lt;/color&gt;的伤害，并吐出酸液，随机驱散目标身上一个增益，添加酸液状态：回合开始时受到深海王攻击力&lt;color=#e56000&gt;200%&lt;/color&gt;的伤害，抵抗降低&lt;color=#e56000&gt;10%&lt;/color&gt;，持续&lt;color=#e56000&gt;2&lt;/color&gt;回合，酸液状态持续期间无法获得增益效果。变身后：&lt;/color&gt;技能更换为&lt;color=#f2b600&gt;酸蚀打击（变身）&lt;/color&gt;，对敌方单体造成攻击力&lt;color=#e56000&gt;210%&lt;/color&gt;的伤害，并对目标和其他增益效果最多的2个目标吐出酸液，随机驱散目标身上一个增益，添加酸液状态：回合开始时受到深海王攻击力&lt;color=#e56000&gt;200%&lt;/color&gt;的伤害，抵抗降低&lt;color=#e56000&gt;10%&lt;/color&gt;，持续&lt;color=#e56000&gt;2&lt;/color&gt;回合，酸液状态持续期间无法获得增益效果。</v>
      </c>
      <c r="U205" s="19">
        <v>5095</v>
      </c>
      <c r="V205" s="19" t="s">
        <v>248</v>
      </c>
      <c r="W205" s="19" t="s">
        <v>2261</v>
      </c>
      <c r="X205" s="19">
        <v>311000503</v>
      </c>
      <c r="Y205" s="20"/>
    </row>
    <row r="206" spans="1:25">
      <c r="A206" s="10">
        <v>69</v>
      </c>
      <c r="B206" s="10" t="s">
        <v>2421</v>
      </c>
      <c r="C206" s="10">
        <v>6901</v>
      </c>
      <c r="D206" s="10">
        <v>6905</v>
      </c>
      <c r="E206" s="10">
        <v>6906</v>
      </c>
      <c r="F206" s="10">
        <v>6904</v>
      </c>
      <c r="G206" s="10">
        <v>6901</v>
      </c>
      <c r="H206" s="10">
        <v>6907</v>
      </c>
      <c r="I206" s="10">
        <v>6906</v>
      </c>
      <c r="J206" s="10">
        <v>6904</v>
      </c>
      <c r="K206">
        <f t="shared" ref="K206:K209" si="552">IF(C206=G206,1,0)</f>
        <v>1</v>
      </c>
      <c r="L206">
        <f t="shared" ref="L206:L209" si="553">IF(D206=H206,1,0)</f>
        <v>0</v>
      </c>
      <c r="M206">
        <f t="shared" ref="M206:M209" si="554">IF(E206=I206,1,0)</f>
        <v>1</v>
      </c>
      <c r="N206">
        <f t="shared" ref="N206:N209" si="555">IF(F206=J206,1,0)</f>
        <v>1</v>
      </c>
      <c r="O206">
        <f t="shared" ref="O206:O209" si="556">INDEX(G206:J206,MATCH(0,K206:N206,0))*10+1</f>
        <v>69071</v>
      </c>
      <c r="P206" s="5" t="str">
        <f t="shared" si="551"/>
        <v>体内海鳗</v>
      </c>
      <c r="Q206" s="5" t="str">
        <f t="shared" si="524"/>
        <v>受到伤害后，对敌方全体造成攻击力&lt;color=#e56000&gt;60%&lt;/color&gt;的伤害。</v>
      </c>
      <c r="U206" s="19">
        <v>5341</v>
      </c>
      <c r="V206" s="19" t="s">
        <v>249</v>
      </c>
      <c r="W206" s="19" t="s">
        <v>252</v>
      </c>
      <c r="X206" s="19">
        <v>311000504</v>
      </c>
      <c r="Y206" s="20"/>
    </row>
    <row r="207" spans="1:25">
      <c r="A207" s="10">
        <v>71</v>
      </c>
      <c r="B207" s="10" t="s">
        <v>2465</v>
      </c>
      <c r="C207" s="10">
        <v>7101</v>
      </c>
      <c r="D207" s="10">
        <v>0</v>
      </c>
      <c r="E207" s="10">
        <v>7103</v>
      </c>
      <c r="F207" s="10">
        <v>7104</v>
      </c>
      <c r="G207" s="10">
        <v>7101</v>
      </c>
      <c r="H207" s="10">
        <v>7102</v>
      </c>
      <c r="I207" s="10">
        <v>7103</v>
      </c>
      <c r="J207" s="10">
        <v>7104</v>
      </c>
      <c r="K207">
        <f t="shared" si="552"/>
        <v>1</v>
      </c>
      <c r="L207">
        <f t="shared" si="553"/>
        <v>0</v>
      </c>
      <c r="M207">
        <f t="shared" si="554"/>
        <v>1</v>
      </c>
      <c r="N207">
        <f t="shared" si="555"/>
        <v>1</v>
      </c>
      <c r="O207">
        <f t="shared" si="556"/>
        <v>71021</v>
      </c>
      <c r="P207" s="5" t="str">
        <f t="shared" ref="P207:P210" si="557">VLOOKUP(O207,U:W,2,0)</f>
        <v>疫苗人之力</v>
      </c>
      <c r="Q207" s="5" t="str">
        <f t="shared" si="524"/>
        <v>回合开始时，己方身上每有1个减益或控制效果，疫苗人回复&lt;color=#e56000&gt;3%&lt;/color&gt;的生命。（每回合最多触发&lt;color=#e56000&gt;10&lt;/color&gt;次）</v>
      </c>
      <c r="U207" s="19">
        <v>5361</v>
      </c>
      <c r="V207" s="19" t="s">
        <v>255</v>
      </c>
      <c r="W207" s="19" t="s">
        <v>256</v>
      </c>
      <c r="X207" s="19">
        <v>311000502</v>
      </c>
      <c r="Y207" s="20"/>
    </row>
    <row r="208" spans="1:25">
      <c r="A208" s="10">
        <v>71</v>
      </c>
      <c r="B208" s="10" t="s">
        <v>2465</v>
      </c>
      <c r="C208" s="10">
        <v>7101</v>
      </c>
      <c r="D208" s="10">
        <v>7102</v>
      </c>
      <c r="E208" s="10">
        <v>7103</v>
      </c>
      <c r="F208" s="10">
        <v>7104</v>
      </c>
      <c r="G208" s="10">
        <v>7101</v>
      </c>
      <c r="H208" s="10">
        <v>7102</v>
      </c>
      <c r="I208" s="10">
        <v>7105</v>
      </c>
      <c r="J208" s="10">
        <v>7104</v>
      </c>
      <c r="K208">
        <f t="shared" si="552"/>
        <v>1</v>
      </c>
      <c r="L208">
        <f t="shared" si="553"/>
        <v>1</v>
      </c>
      <c r="M208">
        <f t="shared" si="554"/>
        <v>0</v>
      </c>
      <c r="N208">
        <f t="shared" si="555"/>
        <v>1</v>
      </c>
      <c r="O208">
        <f t="shared" si="556"/>
        <v>71051</v>
      </c>
      <c r="P208" s="5" t="str">
        <f t="shared" si="557"/>
        <v>能量魔弹</v>
      </c>
      <c r="Q208" s="5" t="str">
        <f t="shared" si="524"/>
        <v>对敌方群体造成攻击力&lt;color=#e56000&gt;155%&lt;/color&gt;的伤害。</v>
      </c>
      <c r="U208" s="19">
        <v>5371</v>
      </c>
      <c r="V208" s="19" t="s">
        <v>1457</v>
      </c>
      <c r="W208" s="19" t="s">
        <v>1458</v>
      </c>
      <c r="X208" s="19">
        <v>311000502</v>
      </c>
      <c r="Y208" s="20"/>
    </row>
    <row r="209" spans="1:25">
      <c r="A209" s="10">
        <v>71</v>
      </c>
      <c r="B209" s="10" t="s">
        <v>2465</v>
      </c>
      <c r="C209" s="10">
        <v>7101</v>
      </c>
      <c r="D209" s="10">
        <v>7102</v>
      </c>
      <c r="E209" s="10">
        <v>7105</v>
      </c>
      <c r="F209" s="10">
        <v>7104</v>
      </c>
      <c r="G209" s="10">
        <v>7101</v>
      </c>
      <c r="H209" s="10">
        <v>7106</v>
      </c>
      <c r="I209" s="10">
        <v>7105</v>
      </c>
      <c r="J209" s="10">
        <v>7104</v>
      </c>
      <c r="K209">
        <f t="shared" si="552"/>
        <v>1</v>
      </c>
      <c r="L209">
        <f t="shared" si="553"/>
        <v>0</v>
      </c>
      <c r="M209">
        <f t="shared" si="554"/>
        <v>1</v>
      </c>
      <c r="N209">
        <f t="shared" si="555"/>
        <v>1</v>
      </c>
      <c r="O209">
        <f t="shared" si="556"/>
        <v>71061</v>
      </c>
      <c r="P209" s="5" t="str">
        <f t="shared" si="557"/>
        <v>疫苗人之力</v>
      </c>
      <c r="Q209" s="5" t="str">
        <f t="shared" si="524"/>
        <v>回合开始时，己方身上每有1个减益或控制效果，疫苗人回复&lt;color=#e56000&gt;5%&lt;/color&gt;的生命。（每回合最多触发&lt;color=#e56000&gt;10&lt;/color&gt;次）</v>
      </c>
      <c r="U209" s="19">
        <v>5381</v>
      </c>
      <c r="V209" s="19" t="s">
        <v>248</v>
      </c>
      <c r="W209" s="19" t="s">
        <v>1459</v>
      </c>
      <c r="X209" s="19">
        <v>311000503</v>
      </c>
      <c r="Y209" s="20"/>
    </row>
    <row r="210" spans="1:25">
      <c r="A210" s="10">
        <v>71</v>
      </c>
      <c r="B210" s="10" t="s">
        <v>2465</v>
      </c>
      <c r="C210" s="10">
        <v>7101</v>
      </c>
      <c r="D210" s="10">
        <v>7106</v>
      </c>
      <c r="E210" s="10">
        <v>7105</v>
      </c>
      <c r="F210" s="10">
        <v>7104</v>
      </c>
      <c r="G210" s="10">
        <v>7101</v>
      </c>
      <c r="H210" s="10">
        <v>7106</v>
      </c>
      <c r="I210" s="10">
        <v>7107</v>
      </c>
      <c r="J210" s="10">
        <v>7104</v>
      </c>
      <c r="K210">
        <f t="shared" ref="K210:K213" si="558">IF(C210=G210,1,0)</f>
        <v>1</v>
      </c>
      <c r="L210">
        <f t="shared" ref="L210:L213" si="559">IF(D210=H210,1,0)</f>
        <v>1</v>
      </c>
      <c r="M210">
        <f t="shared" ref="M210:M213" si="560">IF(E210=I210,1,0)</f>
        <v>0</v>
      </c>
      <c r="N210">
        <f t="shared" ref="N210:N213" si="561">IF(F210=J210,1,0)</f>
        <v>1</v>
      </c>
      <c r="O210">
        <f t="shared" ref="O210:O213" si="562">INDEX(G210:J210,MATCH(0,K210:N210,0))*10+1</f>
        <v>71071</v>
      </c>
      <c r="P210" s="5" t="str">
        <f t="shared" si="557"/>
        <v>能量魔弹</v>
      </c>
      <c r="Q210" s="5" t="str">
        <f t="shared" si="524"/>
        <v>对敌方群体造成攻击力&lt;color=#e56000&gt;160%&lt;/color&gt;的伤害。</v>
      </c>
      <c r="U210" s="19">
        <v>6011</v>
      </c>
      <c r="V210" s="19" t="s">
        <v>258</v>
      </c>
      <c r="W210" s="19" t="s">
        <v>2252</v>
      </c>
      <c r="X210" s="19">
        <v>311000601</v>
      </c>
      <c r="Y210" s="20"/>
    </row>
    <row r="211" spans="1:25">
      <c r="A211" s="10">
        <v>73</v>
      </c>
      <c r="B211" s="10" t="s">
        <v>2508</v>
      </c>
      <c r="C211" s="10">
        <v>7301</v>
      </c>
      <c r="D211" s="10">
        <v>7302</v>
      </c>
      <c r="E211" s="10">
        <v>7303</v>
      </c>
      <c r="F211" s="10">
        <v>7304</v>
      </c>
      <c r="G211" s="10">
        <v>7301</v>
      </c>
      <c r="H211" s="10">
        <v>7302</v>
      </c>
      <c r="I211" s="10">
        <v>7303</v>
      </c>
      <c r="J211" s="10">
        <v>7305</v>
      </c>
      <c r="K211">
        <f t="shared" si="558"/>
        <v>1</v>
      </c>
      <c r="L211">
        <f t="shared" si="559"/>
        <v>1</v>
      </c>
      <c r="M211">
        <f t="shared" si="560"/>
        <v>1</v>
      </c>
      <c r="N211">
        <f t="shared" si="561"/>
        <v>0</v>
      </c>
      <c r="O211">
        <f t="shared" si="562"/>
        <v>73051</v>
      </c>
      <c r="P211" s="5" t="str">
        <f t="shared" ref="P211:P214" si="563">VLOOKUP(O211,U:W,2,0)</f>
        <v>生存的战争</v>
      </c>
      <c r="Q211" s="5" t="str">
        <f t="shared" si="524"/>
        <v>进入梦境，切换为梦境地底王，持续&lt;color=#e56000&gt;10&lt;/color&gt;个全体回合，梦境地底王的技能无视链条、护盾和援护。切换后立即获得一个回合。（该技能只能使用一次）</v>
      </c>
      <c r="U211" s="19">
        <v>6012</v>
      </c>
      <c r="V211" s="19" t="s">
        <v>258</v>
      </c>
      <c r="W211" s="19" t="s">
        <v>2253</v>
      </c>
      <c r="X211" s="19">
        <v>311000601</v>
      </c>
      <c r="Y211" s="20"/>
    </row>
    <row r="212" spans="1:25">
      <c r="A212" s="10">
        <v>73</v>
      </c>
      <c r="B212" s="10" t="s">
        <v>2508</v>
      </c>
      <c r="C212" s="10">
        <v>7301</v>
      </c>
      <c r="D212" s="10">
        <v>7302</v>
      </c>
      <c r="E212" s="10">
        <v>7303</v>
      </c>
      <c r="F212" s="10">
        <v>7305</v>
      </c>
      <c r="G212" s="10">
        <v>7301</v>
      </c>
      <c r="H212" s="10">
        <v>7302</v>
      </c>
      <c r="I212" s="10">
        <v>7306</v>
      </c>
      <c r="J212" s="10">
        <v>7305</v>
      </c>
      <c r="K212">
        <f t="shared" si="558"/>
        <v>1</v>
      </c>
      <c r="L212">
        <f t="shared" si="559"/>
        <v>1</v>
      </c>
      <c r="M212">
        <f t="shared" si="560"/>
        <v>0</v>
      </c>
      <c r="N212">
        <f t="shared" si="561"/>
        <v>1</v>
      </c>
      <c r="O212">
        <f t="shared" si="562"/>
        <v>73061</v>
      </c>
      <c r="P212" s="5" t="str">
        <f t="shared" si="563"/>
        <v>灭绝冲击</v>
      </c>
      <c r="Q212" s="5" t="str">
        <f t="shared" si="524"/>
        <v>对敌方单体造成攻击力&lt;color=#e56000&gt;210%&lt;/color&gt;的伤害。</v>
      </c>
      <c r="U212" s="19">
        <v>6013</v>
      </c>
      <c r="V212" s="19" t="s">
        <v>258</v>
      </c>
      <c r="W212" s="19" t="s">
        <v>2254</v>
      </c>
      <c r="X212" s="19">
        <v>311000601</v>
      </c>
      <c r="Y212" s="20"/>
    </row>
    <row r="213" spans="1:25">
      <c r="A213" s="10">
        <v>73</v>
      </c>
      <c r="B213" s="10" t="s">
        <v>2508</v>
      </c>
      <c r="C213" s="10">
        <v>7301</v>
      </c>
      <c r="D213" s="10">
        <v>7302</v>
      </c>
      <c r="E213" s="10">
        <v>7306</v>
      </c>
      <c r="F213" s="10">
        <v>7305</v>
      </c>
      <c r="G213" s="10">
        <v>7301</v>
      </c>
      <c r="H213" s="10">
        <v>7307</v>
      </c>
      <c r="I213" s="10">
        <v>7306</v>
      </c>
      <c r="J213" s="10">
        <v>7305</v>
      </c>
      <c r="K213">
        <f t="shared" si="558"/>
        <v>1</v>
      </c>
      <c r="L213">
        <f t="shared" si="559"/>
        <v>0</v>
      </c>
      <c r="M213">
        <f t="shared" si="560"/>
        <v>1</v>
      </c>
      <c r="N213">
        <f t="shared" si="561"/>
        <v>1</v>
      </c>
      <c r="O213">
        <f t="shared" si="562"/>
        <v>73071</v>
      </c>
      <c r="P213" s="5" t="str">
        <f t="shared" si="563"/>
        <v>梦魇</v>
      </c>
      <c r="Q213" s="5" t="str">
        <f t="shared" si="524"/>
        <v>进入梦境时，地底王获得全体敌人各属性（攻击、血量、暴击、爆伤、防御、速度、抵抗、回能）最高值的&lt;color=#e56000&gt;50%&lt;/color&gt;，最多不超过地底王自身对应属性的&lt;color=#e56000&gt;90%&lt;/color&gt;。</v>
      </c>
      <c r="U213" s="19">
        <v>6014</v>
      </c>
      <c r="V213" s="19" t="s">
        <v>258</v>
      </c>
      <c r="W213" s="19" t="s">
        <v>2255</v>
      </c>
      <c r="X213" s="19">
        <v>311000601</v>
      </c>
      <c r="Y213" s="20"/>
    </row>
    <row r="214" spans="1:25">
      <c r="A214" s="10">
        <v>73</v>
      </c>
      <c r="B214" s="10" t="s">
        <v>2508</v>
      </c>
      <c r="C214" s="10">
        <v>7301</v>
      </c>
      <c r="D214" s="10">
        <v>7307</v>
      </c>
      <c r="E214" s="10">
        <v>7306</v>
      </c>
      <c r="F214" s="10">
        <v>7305</v>
      </c>
      <c r="G214" s="10">
        <v>7301</v>
      </c>
      <c r="H214" s="10">
        <v>7307</v>
      </c>
      <c r="I214" s="10">
        <v>7306</v>
      </c>
      <c r="J214" s="10">
        <v>7308</v>
      </c>
      <c r="K214">
        <f t="shared" ref="K214:K217" si="564">IF(C214=G214,1,0)</f>
        <v>1</v>
      </c>
      <c r="L214">
        <f t="shared" ref="L214:L217" si="565">IF(D214=H214,1,0)</f>
        <v>1</v>
      </c>
      <c r="M214">
        <f t="shared" ref="M214:M217" si="566">IF(E214=I214,1,0)</f>
        <v>1</v>
      </c>
      <c r="N214">
        <f t="shared" ref="N214:N217" si="567">IF(F214=J214,1,0)</f>
        <v>0</v>
      </c>
      <c r="O214">
        <f t="shared" ref="O214:O217" si="568">INDEX(G214:J214,MATCH(0,K214:N214,0))*10+1</f>
        <v>73081</v>
      </c>
      <c r="P214" s="5" t="str">
        <f t="shared" si="563"/>
        <v>生存的战争</v>
      </c>
      <c r="Q214" s="5" t="str">
        <f t="shared" si="524"/>
        <v>进入梦境，切换为梦境地底王，持续&lt;color=#e56000&gt;14&lt;/color&gt;个全体回合，梦境地底王的技能无视链条、护盾和援护。切换后立即获得一个回合。（该技能只能使用一次）</v>
      </c>
      <c r="U214" s="19">
        <v>6015</v>
      </c>
      <c r="V214" s="19" t="s">
        <v>258</v>
      </c>
      <c r="W214" s="19" t="s">
        <v>2256</v>
      </c>
      <c r="X214" s="19">
        <v>311000601</v>
      </c>
      <c r="Y214" s="20"/>
    </row>
    <row r="215" spans="1:25">
      <c r="A215" s="10">
        <v>43</v>
      </c>
      <c r="B215" s="10" t="s">
        <v>2555</v>
      </c>
      <c r="C215" s="10">
        <v>4301</v>
      </c>
      <c r="D215" s="10">
        <v>0</v>
      </c>
      <c r="E215" s="10">
        <v>4303</v>
      </c>
      <c r="F215" s="10">
        <v>4304</v>
      </c>
      <c r="G215" s="10">
        <v>4301</v>
      </c>
      <c r="H215" s="10">
        <v>4302</v>
      </c>
      <c r="I215" s="10">
        <v>4303</v>
      </c>
      <c r="J215" s="10">
        <v>4304</v>
      </c>
      <c r="K215">
        <f t="shared" si="564"/>
        <v>1</v>
      </c>
      <c r="L215">
        <f t="shared" si="565"/>
        <v>0</v>
      </c>
      <c r="M215">
        <f t="shared" si="566"/>
        <v>1</v>
      </c>
      <c r="N215">
        <f t="shared" si="567"/>
        <v>1</v>
      </c>
      <c r="O215">
        <f t="shared" si="568"/>
        <v>43021</v>
      </c>
      <c r="P215" s="5" t="str">
        <f t="shared" ref="P215:P218" si="569">VLOOKUP(O215,U:W,2,0)</f>
        <v>营养补充</v>
      </c>
      <c r="Q215" s="5" t="str">
        <f t="shared" si="524"/>
        <v>猪神每拥有&lt;color=#e56000&gt;10%&lt;/color&gt;的生命，攻击提高&lt;color=#e56000&gt;5%&lt;/color&gt;。</v>
      </c>
      <c r="U215" s="19">
        <v>6021</v>
      </c>
      <c r="V215" s="19" t="s">
        <v>259</v>
      </c>
      <c r="W215" s="19" t="s">
        <v>260</v>
      </c>
      <c r="X215" s="19">
        <v>311000602</v>
      </c>
      <c r="Y215" s="20"/>
    </row>
    <row r="216" spans="1:25">
      <c r="A216" s="10">
        <v>43</v>
      </c>
      <c r="B216" s="10" t="s">
        <v>2555</v>
      </c>
      <c r="C216" s="10">
        <v>4301</v>
      </c>
      <c r="D216" s="10">
        <v>4302</v>
      </c>
      <c r="E216" s="10">
        <v>4303</v>
      </c>
      <c r="F216" s="10">
        <v>4304</v>
      </c>
      <c r="G216" s="10">
        <v>4301</v>
      </c>
      <c r="H216" s="10">
        <v>4302</v>
      </c>
      <c r="I216" s="10">
        <v>4305</v>
      </c>
      <c r="J216" s="10">
        <v>4304</v>
      </c>
      <c r="K216">
        <f t="shared" si="564"/>
        <v>1</v>
      </c>
      <c r="L216">
        <f t="shared" si="565"/>
        <v>1</v>
      </c>
      <c r="M216">
        <f t="shared" si="566"/>
        <v>0</v>
      </c>
      <c r="N216">
        <f t="shared" si="567"/>
        <v>1</v>
      </c>
      <c r="O216">
        <f t="shared" si="568"/>
        <v>43051</v>
      </c>
      <c r="P216" s="5" t="str">
        <f t="shared" si="569"/>
        <v>“没关系”</v>
      </c>
      <c r="Q216" s="5" t="str">
        <f t="shared" si="524"/>
        <v>清除敌方单体目标所有增益和减益状态，每清除1个增益回复猪神&lt;color=#e56000&gt;10%&lt;/color&gt;生命，每清除1个减益降低猪神&lt;color=#e56000&gt;10%&lt;/color&gt;生命（自身生命百分比低于10%时不再降低）；然后对目标造成攻击力&lt;color=#e56000&gt;250%&lt;/color&gt;的伤害。</v>
      </c>
      <c r="U216" s="19">
        <v>6022</v>
      </c>
      <c r="V216" s="19" t="s">
        <v>259</v>
      </c>
      <c r="W216" s="19" t="s">
        <v>261</v>
      </c>
      <c r="X216" s="19">
        <v>311000602</v>
      </c>
      <c r="Y216" s="20"/>
    </row>
    <row r="217" spans="1:25">
      <c r="A217" s="10">
        <v>43</v>
      </c>
      <c r="B217" s="10" t="s">
        <v>2555</v>
      </c>
      <c r="C217" s="10">
        <v>4301</v>
      </c>
      <c r="D217" s="10">
        <v>4302</v>
      </c>
      <c r="E217" s="10">
        <v>4305</v>
      </c>
      <c r="F217" s="10">
        <v>4304</v>
      </c>
      <c r="G217" s="10">
        <v>4301</v>
      </c>
      <c r="H217" s="10">
        <v>4302</v>
      </c>
      <c r="I217" s="10">
        <v>4305</v>
      </c>
      <c r="J217" s="10">
        <v>4307</v>
      </c>
      <c r="K217">
        <f t="shared" si="564"/>
        <v>1</v>
      </c>
      <c r="L217">
        <f t="shared" si="565"/>
        <v>1</v>
      </c>
      <c r="M217">
        <f t="shared" si="566"/>
        <v>1</v>
      </c>
      <c r="N217">
        <f t="shared" si="567"/>
        <v>0</v>
      </c>
      <c r="O217">
        <f t="shared" si="568"/>
        <v>43071</v>
      </c>
      <c r="P217" s="5" t="str">
        <f t="shared" si="569"/>
        <v>大口吞噬</v>
      </c>
      <c r="Q217" s="5" t="str">
        <f t="shared" si="524"/>
        <v>若猪神已损失生命值大于敌方单体目标当前生命值，立刻击败目标；否则对敌方单体目标造成攻击力&lt;color=#e56000&gt;220%&lt;/color&gt;的伤害。之后回复猪神攻击力&lt;color=#e56000&gt;250%&lt;/color&gt;的生命值。猪神行动3次后才能再次释放此S技。</v>
      </c>
      <c r="U217" s="19">
        <v>6023</v>
      </c>
      <c r="V217" s="19" t="s">
        <v>259</v>
      </c>
      <c r="W217" s="19" t="s">
        <v>262</v>
      </c>
      <c r="X217" s="19">
        <v>311000602</v>
      </c>
      <c r="Y217" s="20"/>
    </row>
    <row r="218" spans="1:25">
      <c r="A218" s="10">
        <v>43</v>
      </c>
      <c r="B218" s="10" t="s">
        <v>2555</v>
      </c>
      <c r="C218" s="10">
        <v>4301</v>
      </c>
      <c r="D218" s="10">
        <v>4302</v>
      </c>
      <c r="E218" s="10">
        <v>4305</v>
      </c>
      <c r="F218" s="10">
        <v>4307</v>
      </c>
      <c r="G218" s="10">
        <v>4301</v>
      </c>
      <c r="H218" s="10">
        <v>4306</v>
      </c>
      <c r="I218" s="10">
        <v>4305</v>
      </c>
      <c r="J218" s="10">
        <v>4307</v>
      </c>
      <c r="K218">
        <f t="shared" ref="K218" si="570">IF(C218=G218,1,0)</f>
        <v>1</v>
      </c>
      <c r="L218">
        <f t="shared" ref="L218" si="571">IF(D218=H218,1,0)</f>
        <v>0</v>
      </c>
      <c r="M218">
        <f t="shared" ref="M218" si="572">IF(E218=I218,1,0)</f>
        <v>1</v>
      </c>
      <c r="N218">
        <f t="shared" ref="N218" si="573">IF(F218=J218,1,0)</f>
        <v>1</v>
      </c>
      <c r="O218">
        <f t="shared" ref="O218" si="574">INDEX(G218:J218,MATCH(0,K218:N218,0))*10+1</f>
        <v>43061</v>
      </c>
      <c r="P218" s="5" t="str">
        <f t="shared" si="569"/>
        <v>营养补充</v>
      </c>
      <c r="Q218" s="5" t="str">
        <f t="shared" si="524"/>
        <v>猪神每拥有&lt;color=#e56000&gt;10%&lt;/color&gt;的生命，攻击提高&lt;color=#e56000&gt;5.5%&lt;/color&gt;。</v>
      </c>
      <c r="U218" s="19">
        <v>6024</v>
      </c>
      <c r="V218" s="19" t="s">
        <v>259</v>
      </c>
      <c r="W218" s="19" t="s">
        <v>263</v>
      </c>
      <c r="X218" s="19">
        <v>311000602</v>
      </c>
      <c r="Y218" s="20"/>
    </row>
    <row r="219" spans="1:25">
      <c r="U219" s="19">
        <v>6025</v>
      </c>
      <c r="V219" s="19" t="s">
        <v>259</v>
      </c>
      <c r="W219" s="19" t="s">
        <v>264</v>
      </c>
      <c r="X219" s="19">
        <v>311000602</v>
      </c>
      <c r="Y219" s="20"/>
    </row>
    <row r="220" spans="1:25">
      <c r="U220" s="19">
        <v>6031</v>
      </c>
      <c r="V220" s="19" t="s">
        <v>265</v>
      </c>
      <c r="W220" s="19" t="s">
        <v>1460</v>
      </c>
      <c r="X220" s="19">
        <v>311000603</v>
      </c>
      <c r="Y220" s="20"/>
    </row>
    <row r="221" spans="1:25">
      <c r="U221" s="19">
        <v>6032</v>
      </c>
      <c r="V221" s="19" t="s">
        <v>265</v>
      </c>
      <c r="W221" s="19" t="s">
        <v>1461</v>
      </c>
      <c r="X221" s="19">
        <v>311000603</v>
      </c>
      <c r="Y221" s="20"/>
    </row>
    <row r="222" spans="1:25">
      <c r="U222" s="19">
        <v>6033</v>
      </c>
      <c r="V222" s="19" t="s">
        <v>265</v>
      </c>
      <c r="W222" s="19" t="s">
        <v>1462</v>
      </c>
      <c r="X222" s="19">
        <v>311000603</v>
      </c>
      <c r="Y222" s="20"/>
    </row>
    <row r="223" spans="1:25">
      <c r="U223" s="19">
        <v>6034</v>
      </c>
      <c r="V223" s="19" t="s">
        <v>265</v>
      </c>
      <c r="W223" s="19" t="s">
        <v>1463</v>
      </c>
      <c r="X223" s="19">
        <v>311000603</v>
      </c>
      <c r="Y223" s="20"/>
    </row>
    <row r="224" spans="1:25">
      <c r="U224" s="19">
        <v>6035</v>
      </c>
      <c r="V224" s="19" t="s">
        <v>265</v>
      </c>
      <c r="W224" s="19" t="s">
        <v>1464</v>
      </c>
      <c r="X224" s="19">
        <v>311000603</v>
      </c>
      <c r="Y224" s="20"/>
    </row>
    <row r="225" spans="21:25">
      <c r="U225" s="19">
        <v>6041</v>
      </c>
      <c r="V225" s="19" t="s">
        <v>266</v>
      </c>
      <c r="W225" s="19" t="s">
        <v>267</v>
      </c>
      <c r="X225" s="19">
        <v>311000604</v>
      </c>
      <c r="Y225" s="20"/>
    </row>
    <row r="226" spans="21:25">
      <c r="U226" s="19">
        <v>6042</v>
      </c>
      <c r="V226" s="19" t="s">
        <v>266</v>
      </c>
      <c r="W226" s="19" t="s">
        <v>268</v>
      </c>
      <c r="X226" s="19">
        <v>311000604</v>
      </c>
      <c r="Y226" s="20"/>
    </row>
    <row r="227" spans="21:25">
      <c r="U227" s="19">
        <v>6043</v>
      </c>
      <c r="V227" s="19" t="s">
        <v>266</v>
      </c>
      <c r="W227" s="19" t="s">
        <v>269</v>
      </c>
      <c r="X227" s="19">
        <v>311000604</v>
      </c>
      <c r="Y227" s="20"/>
    </row>
    <row r="228" spans="21:25">
      <c r="U228" s="19">
        <v>6044</v>
      </c>
      <c r="V228" s="19" t="s">
        <v>266</v>
      </c>
      <c r="W228" s="19" t="s">
        <v>1465</v>
      </c>
      <c r="X228" s="19">
        <v>311000604</v>
      </c>
      <c r="Y228" s="20"/>
    </row>
    <row r="229" spans="21:25">
      <c r="U229" s="19">
        <v>6045</v>
      </c>
      <c r="V229" s="19" t="s">
        <v>266</v>
      </c>
      <c r="W229" s="19" t="s">
        <v>270</v>
      </c>
      <c r="X229" s="19">
        <v>311000604</v>
      </c>
      <c r="Y229" s="20"/>
    </row>
    <row r="230" spans="21:25">
      <c r="U230" s="19">
        <v>6051</v>
      </c>
      <c r="V230" s="19" t="s">
        <v>271</v>
      </c>
      <c r="W230" s="19" t="s">
        <v>272</v>
      </c>
      <c r="X230" s="19">
        <v>311000602</v>
      </c>
      <c r="Y230" s="20"/>
    </row>
    <row r="231" spans="21:25">
      <c r="U231" s="19">
        <v>6052</v>
      </c>
      <c r="V231" s="19" t="s">
        <v>271</v>
      </c>
      <c r="W231" s="19" t="s">
        <v>273</v>
      </c>
      <c r="X231" s="19">
        <v>311000602</v>
      </c>
      <c r="Y231" s="20"/>
    </row>
    <row r="232" spans="21:25">
      <c r="U232" s="19">
        <v>6053</v>
      </c>
      <c r="V232" s="19" t="s">
        <v>271</v>
      </c>
      <c r="W232" s="19" t="s">
        <v>274</v>
      </c>
      <c r="X232" s="19">
        <v>311000602</v>
      </c>
      <c r="Y232" s="20"/>
    </row>
    <row r="233" spans="21:25">
      <c r="U233" s="19">
        <v>6054</v>
      </c>
      <c r="V233" s="19" t="s">
        <v>271</v>
      </c>
      <c r="W233" s="19" t="s">
        <v>275</v>
      </c>
      <c r="X233" s="19">
        <v>311000602</v>
      </c>
      <c r="Y233" s="20"/>
    </row>
    <row r="234" spans="21:25">
      <c r="U234" s="19">
        <v>6055</v>
      </c>
      <c r="V234" s="19" t="s">
        <v>271</v>
      </c>
      <c r="W234" s="19" t="s">
        <v>276</v>
      </c>
      <c r="X234" s="19">
        <v>311000602</v>
      </c>
      <c r="Y234" s="20"/>
    </row>
    <row r="235" spans="21:25">
      <c r="U235" s="19">
        <v>6061</v>
      </c>
      <c r="V235" s="19" t="s">
        <v>265</v>
      </c>
      <c r="W235" s="19" t="s">
        <v>1461</v>
      </c>
      <c r="X235" s="19">
        <v>311000603</v>
      </c>
      <c r="Y235" s="20"/>
    </row>
    <row r="236" spans="21:25">
      <c r="U236" s="19">
        <v>6062</v>
      </c>
      <c r="V236" s="19" t="s">
        <v>265</v>
      </c>
      <c r="W236" s="19" t="s">
        <v>1462</v>
      </c>
      <c r="X236" s="19">
        <v>311000603</v>
      </c>
      <c r="Y236" s="20"/>
    </row>
    <row r="237" spans="21:25">
      <c r="U237" s="19">
        <v>6063</v>
      </c>
      <c r="V237" s="19" t="s">
        <v>265</v>
      </c>
      <c r="W237" s="19" t="s">
        <v>1466</v>
      </c>
      <c r="X237" s="19">
        <v>311000603</v>
      </c>
      <c r="Y237" s="20"/>
    </row>
    <row r="238" spans="21:25">
      <c r="U238" s="19">
        <v>6064</v>
      </c>
      <c r="V238" s="19" t="s">
        <v>265</v>
      </c>
      <c r="W238" s="19" t="s">
        <v>1467</v>
      </c>
      <c r="X238" s="19">
        <v>311000603</v>
      </c>
      <c r="Y238" s="20"/>
    </row>
    <row r="239" spans="21:25">
      <c r="U239" s="19">
        <v>6065</v>
      </c>
      <c r="V239" s="19" t="s">
        <v>265</v>
      </c>
      <c r="W239" s="19" t="s">
        <v>1468</v>
      </c>
      <c r="X239" s="19">
        <v>311000603</v>
      </c>
      <c r="Y239" s="20"/>
    </row>
    <row r="240" spans="21:25">
      <c r="U240" s="19">
        <v>6071</v>
      </c>
      <c r="V240" s="19" t="s">
        <v>271</v>
      </c>
      <c r="W240" s="19" t="s">
        <v>273</v>
      </c>
      <c r="X240" s="19">
        <v>311000602</v>
      </c>
      <c r="Y240" s="20"/>
    </row>
    <row r="241" spans="21:25">
      <c r="U241" s="19">
        <v>6072</v>
      </c>
      <c r="V241" s="19" t="s">
        <v>271</v>
      </c>
      <c r="W241" s="19" t="s">
        <v>1469</v>
      </c>
      <c r="X241" s="19">
        <v>311000602</v>
      </c>
      <c r="Y241" s="20"/>
    </row>
    <row r="242" spans="21:25">
      <c r="U242" s="19">
        <v>6073</v>
      </c>
      <c r="V242" s="19" t="s">
        <v>271</v>
      </c>
      <c r="W242" s="19" t="s">
        <v>1470</v>
      </c>
      <c r="X242" s="19">
        <v>311000602</v>
      </c>
      <c r="Y242" s="20"/>
    </row>
    <row r="243" spans="21:25">
      <c r="U243" s="19">
        <v>6074</v>
      </c>
      <c r="V243" s="19" t="s">
        <v>271</v>
      </c>
      <c r="W243" s="19" t="s">
        <v>1471</v>
      </c>
      <c r="X243" s="19">
        <v>311000602</v>
      </c>
      <c r="Y243" s="20"/>
    </row>
    <row r="244" spans="21:25">
      <c r="U244" s="19">
        <v>6075</v>
      </c>
      <c r="V244" s="19" t="s">
        <v>271</v>
      </c>
      <c r="W244" s="19" t="s">
        <v>1472</v>
      </c>
      <c r="X244" s="19">
        <v>311000602</v>
      </c>
      <c r="Y244" s="20"/>
    </row>
    <row r="245" spans="21:25">
      <c r="U245" s="19">
        <v>6081</v>
      </c>
      <c r="V245" s="19" t="s">
        <v>266</v>
      </c>
      <c r="W245" s="19" t="s">
        <v>268</v>
      </c>
      <c r="X245" s="19">
        <v>311000604</v>
      </c>
      <c r="Y245" s="20"/>
    </row>
    <row r="246" spans="21:25">
      <c r="U246" s="19">
        <v>6082</v>
      </c>
      <c r="V246" s="19" t="s">
        <v>266</v>
      </c>
      <c r="W246" s="19" t="s">
        <v>1473</v>
      </c>
      <c r="X246" s="19">
        <v>311000604</v>
      </c>
      <c r="Y246" s="20"/>
    </row>
    <row r="247" spans="21:25">
      <c r="U247" s="19">
        <v>6083</v>
      </c>
      <c r="V247" s="19" t="s">
        <v>266</v>
      </c>
      <c r="W247" s="19" t="s">
        <v>1474</v>
      </c>
      <c r="X247" s="19">
        <v>311000604</v>
      </c>
      <c r="Y247" s="20"/>
    </row>
    <row r="248" spans="21:25">
      <c r="U248" s="19">
        <v>6084</v>
      </c>
      <c r="V248" s="19" t="s">
        <v>266</v>
      </c>
      <c r="W248" s="19" t="s">
        <v>1475</v>
      </c>
      <c r="X248" s="19">
        <v>311000604</v>
      </c>
      <c r="Y248" s="20"/>
    </row>
    <row r="249" spans="21:25">
      <c r="U249" s="19">
        <v>6085</v>
      </c>
      <c r="V249" s="19" t="s">
        <v>266</v>
      </c>
      <c r="W249" s="19" t="s">
        <v>1476</v>
      </c>
      <c r="X249" s="19">
        <v>311000604</v>
      </c>
      <c r="Y249" s="20"/>
    </row>
    <row r="250" spans="21:25">
      <c r="U250" s="19">
        <v>7011</v>
      </c>
      <c r="V250" s="19" t="s">
        <v>277</v>
      </c>
      <c r="W250" s="19" t="s">
        <v>278</v>
      </c>
      <c r="X250" s="19">
        <v>311000701</v>
      </c>
      <c r="Y250" s="20"/>
    </row>
    <row r="251" spans="21:25">
      <c r="U251" s="19">
        <v>7012</v>
      </c>
      <c r="V251" s="19" t="s">
        <v>277</v>
      </c>
      <c r="W251" s="19" t="s">
        <v>279</v>
      </c>
      <c r="X251" s="19">
        <v>311000701</v>
      </c>
      <c r="Y251" s="20"/>
    </row>
    <row r="252" spans="21:25">
      <c r="U252" s="19">
        <v>7013</v>
      </c>
      <c r="V252" s="19" t="s">
        <v>277</v>
      </c>
      <c r="W252" s="19" t="s">
        <v>1477</v>
      </c>
      <c r="X252" s="19">
        <v>311000701</v>
      </c>
      <c r="Y252" s="20"/>
    </row>
    <row r="253" spans="21:25">
      <c r="U253" s="19">
        <v>7014</v>
      </c>
      <c r="V253" s="19" t="s">
        <v>277</v>
      </c>
      <c r="W253" s="19" t="s">
        <v>1478</v>
      </c>
      <c r="X253" s="19">
        <v>311000701</v>
      </c>
      <c r="Y253" s="20"/>
    </row>
    <row r="254" spans="21:25">
      <c r="U254" s="19">
        <v>7015</v>
      </c>
      <c r="V254" s="19" t="s">
        <v>277</v>
      </c>
      <c r="W254" s="19" t="s">
        <v>1479</v>
      </c>
      <c r="X254" s="19">
        <v>311000701</v>
      </c>
      <c r="Y254" s="20"/>
    </row>
    <row r="255" spans="21:25">
      <c r="U255" s="19">
        <v>7021</v>
      </c>
      <c r="V255" s="19" t="s">
        <v>281</v>
      </c>
      <c r="W255" s="19" t="s">
        <v>1480</v>
      </c>
      <c r="X255" s="19">
        <v>311000702</v>
      </c>
      <c r="Y255" s="20"/>
    </row>
    <row r="256" spans="21:25">
      <c r="U256" s="19">
        <v>7022</v>
      </c>
      <c r="V256" s="19" t="s">
        <v>281</v>
      </c>
      <c r="W256" s="19" t="s">
        <v>1481</v>
      </c>
      <c r="X256" s="19">
        <v>311000702</v>
      </c>
      <c r="Y256" s="20"/>
    </row>
    <row r="257" spans="21:25">
      <c r="U257" s="19">
        <v>7023</v>
      </c>
      <c r="V257" s="19" t="s">
        <v>281</v>
      </c>
      <c r="W257" s="19" t="s">
        <v>1482</v>
      </c>
      <c r="X257" s="19">
        <v>311000702</v>
      </c>
      <c r="Y257" s="20"/>
    </row>
    <row r="258" spans="21:25">
      <c r="U258" s="19">
        <v>7024</v>
      </c>
      <c r="V258" s="19" t="s">
        <v>281</v>
      </c>
      <c r="W258" s="19" t="s">
        <v>1483</v>
      </c>
      <c r="X258" s="19">
        <v>311000702</v>
      </c>
      <c r="Y258" s="20"/>
    </row>
    <row r="259" spans="21:25">
      <c r="U259" s="19">
        <v>7025</v>
      </c>
      <c r="V259" s="19" t="s">
        <v>281</v>
      </c>
      <c r="W259" s="19" t="s">
        <v>1484</v>
      </c>
      <c r="X259" s="19">
        <v>311000702</v>
      </c>
      <c r="Y259" s="20"/>
    </row>
    <row r="260" spans="21:25">
      <c r="U260" s="19">
        <v>7031</v>
      </c>
      <c r="V260" s="19" t="s">
        <v>282</v>
      </c>
      <c r="W260" s="19" t="s">
        <v>1485</v>
      </c>
      <c r="X260" s="19">
        <v>311000703</v>
      </c>
      <c r="Y260" s="20"/>
    </row>
    <row r="261" spans="21:25">
      <c r="U261" s="19">
        <v>7032</v>
      </c>
      <c r="V261" s="19" t="s">
        <v>282</v>
      </c>
      <c r="W261" s="19" t="s">
        <v>1486</v>
      </c>
      <c r="X261" s="19">
        <v>311000703</v>
      </c>
      <c r="Y261" s="20"/>
    </row>
    <row r="262" spans="21:25">
      <c r="U262" s="19">
        <v>7033</v>
      </c>
      <c r="V262" s="19" t="s">
        <v>282</v>
      </c>
      <c r="W262" s="19" t="s">
        <v>1487</v>
      </c>
      <c r="X262" s="19">
        <v>311000703</v>
      </c>
      <c r="Y262" s="20"/>
    </row>
    <row r="263" spans="21:25">
      <c r="U263" s="19">
        <v>7034</v>
      </c>
      <c r="V263" s="19" t="s">
        <v>282</v>
      </c>
      <c r="W263" s="19" t="s">
        <v>1488</v>
      </c>
      <c r="X263" s="19">
        <v>311000703</v>
      </c>
      <c r="Y263" s="20"/>
    </row>
    <row r="264" spans="21:25">
      <c r="U264" s="19">
        <v>7035</v>
      </c>
      <c r="V264" s="19" t="s">
        <v>282</v>
      </c>
      <c r="W264" s="19" t="s">
        <v>1489</v>
      </c>
      <c r="X264" s="19">
        <v>311000703</v>
      </c>
      <c r="Y264" s="20"/>
    </row>
    <row r="265" spans="21:25">
      <c r="U265" s="19">
        <v>7041</v>
      </c>
      <c r="V265" s="19" t="s">
        <v>283</v>
      </c>
      <c r="W265" s="19" t="s">
        <v>284</v>
      </c>
      <c r="X265" s="19">
        <v>311000704</v>
      </c>
      <c r="Y265" s="20"/>
    </row>
    <row r="266" spans="21:25">
      <c r="U266" s="19">
        <v>7042</v>
      </c>
      <c r="V266" s="19" t="s">
        <v>283</v>
      </c>
      <c r="W266" s="19" t="s">
        <v>285</v>
      </c>
      <c r="X266" s="19">
        <v>311000704</v>
      </c>
      <c r="Y266" s="20"/>
    </row>
    <row r="267" spans="21:25">
      <c r="U267" s="19">
        <v>7043</v>
      </c>
      <c r="V267" s="19" t="s">
        <v>283</v>
      </c>
      <c r="W267" s="19" t="s">
        <v>286</v>
      </c>
      <c r="X267" s="19">
        <v>311000704</v>
      </c>
      <c r="Y267" s="20"/>
    </row>
    <row r="268" spans="21:25">
      <c r="U268" s="19">
        <v>7044</v>
      </c>
      <c r="V268" s="19" t="s">
        <v>283</v>
      </c>
      <c r="W268" s="19" t="s">
        <v>287</v>
      </c>
      <c r="X268" s="19">
        <v>311000704</v>
      </c>
      <c r="Y268" s="20"/>
    </row>
    <row r="269" spans="21:25">
      <c r="U269" s="19">
        <v>7045</v>
      </c>
      <c r="V269" s="19" t="s">
        <v>283</v>
      </c>
      <c r="W269" s="19" t="s">
        <v>288</v>
      </c>
      <c r="X269" s="19">
        <v>311000704</v>
      </c>
      <c r="Y269" s="20"/>
    </row>
    <row r="270" spans="21:25">
      <c r="U270" s="19">
        <v>7051</v>
      </c>
      <c r="V270" s="19" t="s">
        <v>289</v>
      </c>
      <c r="W270" s="19" t="s">
        <v>1490</v>
      </c>
      <c r="X270" s="19">
        <v>311000703</v>
      </c>
      <c r="Y270" s="20"/>
    </row>
    <row r="271" spans="21:25">
      <c r="U271" s="19">
        <v>7052</v>
      </c>
      <c r="V271" s="19" t="s">
        <v>289</v>
      </c>
      <c r="W271" s="19" t="s">
        <v>1490</v>
      </c>
      <c r="X271" s="19">
        <v>311000703</v>
      </c>
      <c r="Y271" s="20"/>
    </row>
    <row r="272" spans="21:25">
      <c r="U272" s="19">
        <v>7053</v>
      </c>
      <c r="V272" s="19" t="s">
        <v>289</v>
      </c>
      <c r="W272" s="19" t="s">
        <v>1490</v>
      </c>
      <c r="X272" s="19">
        <v>311000703</v>
      </c>
      <c r="Y272" s="20"/>
    </row>
    <row r="273" spans="21:25">
      <c r="U273" s="19">
        <v>7054</v>
      </c>
      <c r="V273" s="19" t="s">
        <v>289</v>
      </c>
      <c r="W273" s="19" t="s">
        <v>1490</v>
      </c>
      <c r="X273" s="19">
        <v>311000703</v>
      </c>
      <c r="Y273" s="20"/>
    </row>
    <row r="274" spans="21:25">
      <c r="U274" s="19">
        <v>7055</v>
      </c>
      <c r="V274" s="19" t="s">
        <v>289</v>
      </c>
      <c r="W274" s="19" t="s">
        <v>1490</v>
      </c>
      <c r="X274" s="19">
        <v>311000703</v>
      </c>
      <c r="Y274" s="20"/>
    </row>
    <row r="275" spans="21:25">
      <c r="U275" s="19">
        <v>7061</v>
      </c>
      <c r="V275" s="19" t="s">
        <v>290</v>
      </c>
      <c r="W275" s="19" t="s">
        <v>291</v>
      </c>
      <c r="X275" s="19">
        <v>0</v>
      </c>
      <c r="Y275" s="20"/>
    </row>
    <row r="276" spans="21:25">
      <c r="U276" s="19">
        <v>7062</v>
      </c>
      <c r="V276" s="19" t="s">
        <v>290</v>
      </c>
      <c r="W276" s="19" t="s">
        <v>291</v>
      </c>
      <c r="X276" s="19">
        <v>0</v>
      </c>
      <c r="Y276" s="20"/>
    </row>
    <row r="277" spans="21:25">
      <c r="U277" s="19">
        <v>7063</v>
      </c>
      <c r="V277" s="19" t="s">
        <v>290</v>
      </c>
      <c r="W277" s="19" t="s">
        <v>291</v>
      </c>
      <c r="X277" s="19">
        <v>0</v>
      </c>
      <c r="Y277" s="20"/>
    </row>
    <row r="278" spans="21:25">
      <c r="U278" s="19">
        <v>7064</v>
      </c>
      <c r="V278" s="19" t="s">
        <v>290</v>
      </c>
      <c r="W278" s="19" t="s">
        <v>291</v>
      </c>
      <c r="X278" s="19">
        <v>0</v>
      </c>
      <c r="Y278" s="20"/>
    </row>
    <row r="279" spans="21:25">
      <c r="U279" s="19">
        <v>7065</v>
      </c>
      <c r="V279" s="19" t="s">
        <v>290</v>
      </c>
      <c r="W279" s="19" t="s">
        <v>291</v>
      </c>
      <c r="X279" s="19">
        <v>0</v>
      </c>
      <c r="Y279" s="20"/>
    </row>
    <row r="280" spans="21:25">
      <c r="U280" s="19">
        <v>7071</v>
      </c>
      <c r="V280" s="19" t="s">
        <v>292</v>
      </c>
      <c r="W280" s="19" t="s">
        <v>293</v>
      </c>
      <c r="X280" s="19">
        <v>0</v>
      </c>
      <c r="Y280" s="20"/>
    </row>
    <row r="281" spans="21:25">
      <c r="U281" s="19">
        <v>7081</v>
      </c>
      <c r="V281" s="19" t="s">
        <v>277</v>
      </c>
      <c r="W281" s="19" t="s">
        <v>279</v>
      </c>
      <c r="X281" s="19">
        <v>311000701</v>
      </c>
      <c r="Y281" s="20"/>
    </row>
    <row r="282" spans="21:25">
      <c r="U282" s="19">
        <v>7082</v>
      </c>
      <c r="V282" s="19" t="s">
        <v>277</v>
      </c>
      <c r="W282" s="19" t="s">
        <v>280</v>
      </c>
      <c r="X282" s="19">
        <v>311000701</v>
      </c>
      <c r="Y282" s="20"/>
    </row>
    <row r="283" spans="21:25">
      <c r="U283" s="19">
        <v>7083</v>
      </c>
      <c r="V283" s="19" t="s">
        <v>277</v>
      </c>
      <c r="W283" s="19" t="s">
        <v>1491</v>
      </c>
      <c r="X283" s="19">
        <v>311000701</v>
      </c>
      <c r="Y283" s="20"/>
    </row>
    <row r="284" spans="21:25">
      <c r="U284" s="19">
        <v>7084</v>
      </c>
      <c r="V284" s="19" t="s">
        <v>277</v>
      </c>
      <c r="W284" s="19" t="s">
        <v>1492</v>
      </c>
      <c r="X284" s="19">
        <v>311000701</v>
      </c>
      <c r="Y284" s="20"/>
    </row>
    <row r="285" spans="21:25">
      <c r="U285" s="19">
        <v>7085</v>
      </c>
      <c r="V285" s="19" t="s">
        <v>277</v>
      </c>
      <c r="W285" s="19" t="s">
        <v>1493</v>
      </c>
      <c r="X285" s="19">
        <v>311000701</v>
      </c>
      <c r="Y285" s="20"/>
    </row>
    <row r="286" spans="21:25">
      <c r="U286" s="19">
        <v>7091</v>
      </c>
      <c r="V286" s="19" t="s">
        <v>282</v>
      </c>
      <c r="W286" s="19" t="s">
        <v>1494</v>
      </c>
      <c r="X286" s="19">
        <v>311000703</v>
      </c>
      <c r="Y286" s="20"/>
    </row>
    <row r="287" spans="21:25">
      <c r="U287" s="19">
        <v>7092</v>
      </c>
      <c r="V287" s="19" t="s">
        <v>282</v>
      </c>
      <c r="W287" s="19" t="s">
        <v>1495</v>
      </c>
      <c r="X287" s="19">
        <v>311000703</v>
      </c>
      <c r="Y287" s="20"/>
    </row>
    <row r="288" spans="21:25">
      <c r="U288" s="19">
        <v>7093</v>
      </c>
      <c r="V288" s="19" t="s">
        <v>282</v>
      </c>
      <c r="W288" s="19" t="s">
        <v>1496</v>
      </c>
      <c r="X288" s="19">
        <v>311000703</v>
      </c>
      <c r="Y288" s="20"/>
    </row>
    <row r="289" spans="21:25">
      <c r="U289" s="19">
        <v>7094</v>
      </c>
      <c r="V289" s="19" t="s">
        <v>282</v>
      </c>
      <c r="W289" s="19" t="s">
        <v>1497</v>
      </c>
      <c r="X289" s="19">
        <v>311000703</v>
      </c>
      <c r="Y289" s="20"/>
    </row>
    <row r="290" spans="21:25">
      <c r="U290" s="19">
        <v>7095</v>
      </c>
      <c r="V290" s="19" t="s">
        <v>282</v>
      </c>
      <c r="W290" s="19" t="s">
        <v>1498</v>
      </c>
      <c r="X290" s="19">
        <v>311000703</v>
      </c>
      <c r="Y290" s="20"/>
    </row>
    <row r="291" spans="21:25">
      <c r="U291" s="19">
        <v>7101</v>
      </c>
      <c r="V291" s="19" t="s">
        <v>282</v>
      </c>
      <c r="W291" s="19" t="s">
        <v>1499</v>
      </c>
      <c r="X291" s="19">
        <v>311000703</v>
      </c>
      <c r="Y291" s="20"/>
    </row>
    <row r="292" spans="21:25">
      <c r="U292" s="19">
        <v>7102</v>
      </c>
      <c r="V292" s="19" t="s">
        <v>282</v>
      </c>
      <c r="W292" s="19" t="s">
        <v>1500</v>
      </c>
      <c r="X292" s="19">
        <v>311000703</v>
      </c>
      <c r="Y292" s="20"/>
    </row>
    <row r="293" spans="21:25">
      <c r="U293" s="19">
        <v>7103</v>
      </c>
      <c r="V293" s="19" t="s">
        <v>282</v>
      </c>
      <c r="W293" s="19" t="s">
        <v>1501</v>
      </c>
      <c r="X293" s="19">
        <v>311000703</v>
      </c>
      <c r="Y293" s="20"/>
    </row>
    <row r="294" spans="21:25">
      <c r="U294" s="19">
        <v>7104</v>
      </c>
      <c r="V294" s="19" t="s">
        <v>282</v>
      </c>
      <c r="W294" s="19" t="s">
        <v>1502</v>
      </c>
      <c r="X294" s="19">
        <v>311000703</v>
      </c>
      <c r="Y294" s="20"/>
    </row>
    <row r="295" spans="21:25">
      <c r="U295" s="19">
        <v>7105</v>
      </c>
      <c r="V295" s="19" t="s">
        <v>282</v>
      </c>
      <c r="W295" s="19" t="s">
        <v>1503</v>
      </c>
      <c r="X295" s="19">
        <v>311000703</v>
      </c>
      <c r="Y295" s="20"/>
    </row>
    <row r="296" spans="21:25">
      <c r="U296" s="19">
        <v>7311</v>
      </c>
      <c r="V296" s="19" t="s">
        <v>281</v>
      </c>
      <c r="W296" s="19" t="s">
        <v>294</v>
      </c>
      <c r="X296" s="19">
        <v>311000702</v>
      </c>
      <c r="Y296" s="20"/>
    </row>
    <row r="297" spans="21:25">
      <c r="U297" s="19">
        <v>7321</v>
      </c>
      <c r="V297" s="19" t="s">
        <v>1504</v>
      </c>
      <c r="W297" s="19" t="s">
        <v>1505</v>
      </c>
      <c r="X297" s="19">
        <v>311000703</v>
      </c>
      <c r="Y297" s="20"/>
    </row>
    <row r="298" spans="21:25">
      <c r="U298" s="19">
        <v>7331</v>
      </c>
      <c r="V298" s="19" t="s">
        <v>1506</v>
      </c>
      <c r="W298" s="19" t="s">
        <v>1507</v>
      </c>
      <c r="X298" s="19">
        <v>311000703</v>
      </c>
      <c r="Y298" s="20"/>
    </row>
    <row r="299" spans="21:25">
      <c r="U299" s="19">
        <v>7341</v>
      </c>
      <c r="V299" s="19" t="s">
        <v>1508</v>
      </c>
      <c r="W299" s="19" t="s">
        <v>1507</v>
      </c>
      <c r="X299" s="19">
        <v>311000703</v>
      </c>
      <c r="Y299" s="20"/>
    </row>
    <row r="300" spans="21:25">
      <c r="U300" s="19">
        <v>7351</v>
      </c>
      <c r="V300" s="19" t="s">
        <v>1509</v>
      </c>
      <c r="W300" s="19" t="s">
        <v>1510</v>
      </c>
      <c r="X300" s="19">
        <v>311000703</v>
      </c>
      <c r="Y300" s="20"/>
    </row>
    <row r="301" spans="21:25">
      <c r="U301" s="19">
        <v>7361</v>
      </c>
      <c r="V301" s="19" t="s">
        <v>1511</v>
      </c>
      <c r="W301" s="19" t="s">
        <v>1512</v>
      </c>
      <c r="X301" s="19">
        <v>311000703</v>
      </c>
      <c r="Y301" s="20"/>
    </row>
    <row r="302" spans="21:25">
      <c r="U302" s="19">
        <v>7371</v>
      </c>
      <c r="V302" s="19" t="s">
        <v>1513</v>
      </c>
      <c r="W302" s="19" t="s">
        <v>1514</v>
      </c>
      <c r="X302" s="19">
        <v>311000703</v>
      </c>
      <c r="Y302" s="20"/>
    </row>
    <row r="303" spans="21:25">
      <c r="U303" s="19">
        <v>7381</v>
      </c>
      <c r="V303" s="19" t="s">
        <v>1515</v>
      </c>
      <c r="W303" s="19" t="s">
        <v>1516</v>
      </c>
      <c r="X303" s="19">
        <v>311000703</v>
      </c>
      <c r="Y303" s="20"/>
    </row>
    <row r="304" spans="21:25">
      <c r="U304" s="19">
        <v>7391</v>
      </c>
      <c r="V304" s="19" t="s">
        <v>1517</v>
      </c>
      <c r="W304" s="19" t="s">
        <v>1518</v>
      </c>
      <c r="X304" s="19">
        <v>311000703</v>
      </c>
      <c r="Y304" s="20"/>
    </row>
    <row r="305" spans="21:25">
      <c r="U305" s="19">
        <v>7401</v>
      </c>
      <c r="V305" s="19" t="s">
        <v>277</v>
      </c>
      <c r="W305" s="19" t="s">
        <v>278</v>
      </c>
      <c r="X305" s="19">
        <v>311000701</v>
      </c>
      <c r="Y305" s="20"/>
    </row>
    <row r="306" spans="21:25">
      <c r="U306" s="19">
        <v>8011</v>
      </c>
      <c r="V306" s="19" t="s">
        <v>295</v>
      </c>
      <c r="W306" s="19" t="s">
        <v>296</v>
      </c>
      <c r="X306" s="19">
        <v>311000801</v>
      </c>
      <c r="Y306" s="20"/>
    </row>
    <row r="307" spans="21:25">
      <c r="U307" s="19">
        <v>8012</v>
      </c>
      <c r="V307" s="19" t="s">
        <v>295</v>
      </c>
      <c r="W307" s="19" t="s">
        <v>297</v>
      </c>
      <c r="X307" s="19">
        <v>311000801</v>
      </c>
      <c r="Y307" s="20"/>
    </row>
    <row r="308" spans="21:25">
      <c r="U308" s="19">
        <v>8013</v>
      </c>
      <c r="V308" s="19" t="s">
        <v>295</v>
      </c>
      <c r="W308" s="19" t="s">
        <v>298</v>
      </c>
      <c r="X308" s="19">
        <v>311000801</v>
      </c>
      <c r="Y308" s="20"/>
    </row>
    <row r="309" spans="21:25">
      <c r="U309" s="19">
        <v>8014</v>
      </c>
      <c r="V309" s="19" t="s">
        <v>295</v>
      </c>
      <c r="W309" s="19" t="s">
        <v>299</v>
      </c>
      <c r="X309" s="19">
        <v>311000801</v>
      </c>
      <c r="Y309" s="20"/>
    </row>
    <row r="310" spans="21:25">
      <c r="U310" s="19">
        <v>8015</v>
      </c>
      <c r="V310" s="19" t="s">
        <v>295</v>
      </c>
      <c r="W310" s="19" t="s">
        <v>300</v>
      </c>
      <c r="X310" s="19">
        <v>311000801</v>
      </c>
      <c r="Y310" s="20"/>
    </row>
    <row r="311" spans="21:25">
      <c r="U311" s="19">
        <v>8021</v>
      </c>
      <c r="V311" s="19" t="s">
        <v>301</v>
      </c>
      <c r="W311" s="19" t="s">
        <v>1519</v>
      </c>
      <c r="X311" s="19">
        <v>311000802</v>
      </c>
      <c r="Y311" s="20"/>
    </row>
    <row r="312" spans="21:25">
      <c r="U312" s="19">
        <v>8022</v>
      </c>
      <c r="V312" s="19" t="s">
        <v>301</v>
      </c>
      <c r="W312" s="19" t="s">
        <v>1520</v>
      </c>
      <c r="X312" s="19">
        <v>311000802</v>
      </c>
      <c r="Y312" s="20"/>
    </row>
    <row r="313" spans="21:25">
      <c r="U313" s="19">
        <v>8023</v>
      </c>
      <c r="V313" s="19" t="s">
        <v>301</v>
      </c>
      <c r="W313" s="19" t="s">
        <v>1521</v>
      </c>
      <c r="X313" s="19">
        <v>311000802</v>
      </c>
      <c r="Y313" s="20"/>
    </row>
    <row r="314" spans="21:25">
      <c r="U314" s="19">
        <v>8024</v>
      </c>
      <c r="V314" s="19" t="s">
        <v>301</v>
      </c>
      <c r="W314" s="19" t="s">
        <v>1522</v>
      </c>
      <c r="X314" s="19">
        <v>311000802</v>
      </c>
      <c r="Y314" s="20"/>
    </row>
    <row r="315" spans="21:25">
      <c r="U315" s="19">
        <v>8025</v>
      </c>
      <c r="V315" s="19" t="s">
        <v>301</v>
      </c>
      <c r="W315" s="19" t="s">
        <v>1523</v>
      </c>
      <c r="X315" s="19">
        <v>311000802</v>
      </c>
      <c r="Y315" s="20"/>
    </row>
    <row r="316" spans="21:25">
      <c r="U316" s="19">
        <v>8031</v>
      </c>
      <c r="V316" s="19" t="s">
        <v>302</v>
      </c>
      <c r="W316" s="19" t="s">
        <v>2172</v>
      </c>
      <c r="X316" s="19">
        <v>311000803</v>
      </c>
      <c r="Y316" s="20"/>
    </row>
    <row r="317" spans="21:25">
      <c r="U317" s="19">
        <v>8032</v>
      </c>
      <c r="V317" s="19" t="s">
        <v>302</v>
      </c>
      <c r="W317" s="19" t="s">
        <v>2173</v>
      </c>
      <c r="X317" s="19">
        <v>311000803</v>
      </c>
      <c r="Y317" s="20"/>
    </row>
    <row r="318" spans="21:25">
      <c r="U318" s="19">
        <v>8033</v>
      </c>
      <c r="V318" s="19" t="s">
        <v>302</v>
      </c>
      <c r="W318" s="19" t="s">
        <v>2174</v>
      </c>
      <c r="X318" s="19">
        <v>311000803</v>
      </c>
      <c r="Y318" s="20"/>
    </row>
    <row r="319" spans="21:25">
      <c r="U319" s="19">
        <v>8034</v>
      </c>
      <c r="V319" s="19" t="s">
        <v>302</v>
      </c>
      <c r="W319" s="19" t="s">
        <v>2175</v>
      </c>
      <c r="X319" s="19">
        <v>311000803</v>
      </c>
      <c r="Y319" s="20"/>
    </row>
    <row r="320" spans="21:25">
      <c r="U320" s="19">
        <v>8035</v>
      </c>
      <c r="V320" s="19" t="s">
        <v>302</v>
      </c>
      <c r="W320" s="19" t="s">
        <v>2176</v>
      </c>
      <c r="X320" s="19">
        <v>311000803</v>
      </c>
      <c r="Y320" s="20"/>
    </row>
    <row r="321" spans="21:25">
      <c r="U321" s="19">
        <v>8041</v>
      </c>
      <c r="V321" s="19" t="s">
        <v>303</v>
      </c>
      <c r="W321" s="19" t="s">
        <v>304</v>
      </c>
      <c r="X321" s="19">
        <v>311000804</v>
      </c>
      <c r="Y321" s="20"/>
    </row>
    <row r="322" spans="21:25">
      <c r="U322" s="19">
        <v>8042</v>
      </c>
      <c r="V322" s="19" t="s">
        <v>303</v>
      </c>
      <c r="W322" s="19" t="s">
        <v>305</v>
      </c>
      <c r="X322" s="19">
        <v>311000804</v>
      </c>
      <c r="Y322" s="20"/>
    </row>
    <row r="323" spans="21:25">
      <c r="U323" s="19">
        <v>8043</v>
      </c>
      <c r="V323" s="19" t="s">
        <v>303</v>
      </c>
      <c r="W323" s="19" t="s">
        <v>306</v>
      </c>
      <c r="X323" s="19">
        <v>311000804</v>
      </c>
      <c r="Y323" s="20"/>
    </row>
    <row r="324" spans="21:25">
      <c r="U324" s="19">
        <v>8044</v>
      </c>
      <c r="V324" s="19" t="s">
        <v>303</v>
      </c>
      <c r="W324" s="19" t="s">
        <v>307</v>
      </c>
      <c r="X324" s="19">
        <v>311000804</v>
      </c>
      <c r="Y324" s="20"/>
    </row>
    <row r="325" spans="21:25">
      <c r="U325" s="19">
        <v>8045</v>
      </c>
      <c r="V325" s="19" t="s">
        <v>303</v>
      </c>
      <c r="W325" s="19" t="s">
        <v>308</v>
      </c>
      <c r="X325" s="19">
        <v>311000804</v>
      </c>
      <c r="Y325" s="20"/>
    </row>
    <row r="326" spans="21:25">
      <c r="U326" s="19">
        <v>8051</v>
      </c>
      <c r="V326" s="19" t="s">
        <v>303</v>
      </c>
      <c r="W326" s="19" t="s">
        <v>1524</v>
      </c>
      <c r="X326" s="19">
        <v>311000804</v>
      </c>
      <c r="Y326" s="20"/>
    </row>
    <row r="327" spans="21:25">
      <c r="U327" s="19">
        <v>8052</v>
      </c>
      <c r="V327" s="19" t="s">
        <v>303</v>
      </c>
      <c r="W327" s="19" t="s">
        <v>1525</v>
      </c>
      <c r="X327" s="19">
        <v>311000804</v>
      </c>
      <c r="Y327" s="20"/>
    </row>
    <row r="328" spans="21:25">
      <c r="U328" s="19">
        <v>8053</v>
      </c>
      <c r="V328" s="19" t="s">
        <v>303</v>
      </c>
      <c r="W328" s="19" t="s">
        <v>1526</v>
      </c>
      <c r="X328" s="19">
        <v>311000804</v>
      </c>
      <c r="Y328" s="20"/>
    </row>
    <row r="329" spans="21:25">
      <c r="U329" s="19">
        <v>8054</v>
      </c>
      <c r="V329" s="19" t="s">
        <v>303</v>
      </c>
      <c r="W329" s="19" t="s">
        <v>1527</v>
      </c>
      <c r="X329" s="19">
        <v>311000804</v>
      </c>
      <c r="Y329" s="20"/>
    </row>
    <row r="330" spans="21:25">
      <c r="U330" s="19">
        <v>8055</v>
      </c>
      <c r="V330" s="19" t="s">
        <v>303</v>
      </c>
      <c r="W330" s="19" t="s">
        <v>2177</v>
      </c>
      <c r="X330" s="19">
        <v>311000804</v>
      </c>
      <c r="Y330" s="20"/>
    </row>
    <row r="331" spans="21:25">
      <c r="U331" s="19">
        <v>8061</v>
      </c>
      <c r="V331" s="19" t="s">
        <v>302</v>
      </c>
      <c r="W331" s="19" t="s">
        <v>2178</v>
      </c>
      <c r="X331" s="19">
        <v>311000803</v>
      </c>
      <c r="Y331" s="20"/>
    </row>
    <row r="332" spans="21:25">
      <c r="U332" s="19">
        <v>8062</v>
      </c>
      <c r="V332" s="19" t="s">
        <v>302</v>
      </c>
      <c r="W332" s="19" t="s">
        <v>2179</v>
      </c>
      <c r="X332" s="19">
        <v>311000803</v>
      </c>
      <c r="Y332" s="20"/>
    </row>
    <row r="333" spans="21:25">
      <c r="U333" s="19">
        <v>8063</v>
      </c>
      <c r="V333" s="19" t="s">
        <v>302</v>
      </c>
      <c r="W333" s="19" t="s">
        <v>2180</v>
      </c>
      <c r="X333" s="19">
        <v>311000803</v>
      </c>
      <c r="Y333" s="20"/>
    </row>
    <row r="334" spans="21:25">
      <c r="U334" s="19">
        <v>8064</v>
      </c>
      <c r="V334" s="19" t="s">
        <v>302</v>
      </c>
      <c r="W334" s="19" t="s">
        <v>2181</v>
      </c>
      <c r="X334" s="19">
        <v>311000803</v>
      </c>
      <c r="Y334" s="20"/>
    </row>
    <row r="335" spans="21:25">
      <c r="U335" s="19">
        <v>8065</v>
      </c>
      <c r="V335" s="19" t="s">
        <v>302</v>
      </c>
      <c r="W335" s="19" t="s">
        <v>2182</v>
      </c>
      <c r="X335" s="19">
        <v>311000803</v>
      </c>
      <c r="Y335" s="20"/>
    </row>
    <row r="336" spans="21:25">
      <c r="U336" s="19">
        <v>8071</v>
      </c>
      <c r="V336" s="19" t="s">
        <v>301</v>
      </c>
      <c r="W336" s="19" t="s">
        <v>1520</v>
      </c>
      <c r="X336" s="19">
        <v>311000802</v>
      </c>
      <c r="Y336" s="20"/>
    </row>
    <row r="337" spans="21:25">
      <c r="U337" s="19">
        <v>8072</v>
      </c>
      <c r="V337" s="19" t="s">
        <v>301</v>
      </c>
      <c r="W337" s="19" t="s">
        <v>1521</v>
      </c>
      <c r="X337" s="19">
        <v>311000802</v>
      </c>
      <c r="Y337" s="20"/>
    </row>
    <row r="338" spans="21:25">
      <c r="U338" s="19">
        <v>8073</v>
      </c>
      <c r="V338" s="19" t="s">
        <v>301</v>
      </c>
      <c r="W338" s="19" t="s">
        <v>1528</v>
      </c>
      <c r="X338" s="19">
        <v>311000802</v>
      </c>
      <c r="Y338" s="20"/>
    </row>
    <row r="339" spans="21:25">
      <c r="U339" s="19">
        <v>8074</v>
      </c>
      <c r="V339" s="19" t="s">
        <v>301</v>
      </c>
      <c r="W339" s="19" t="s">
        <v>1529</v>
      </c>
      <c r="X339" s="19">
        <v>311000802</v>
      </c>
      <c r="Y339" s="20"/>
    </row>
    <row r="340" spans="21:25">
      <c r="U340" s="19">
        <v>8075</v>
      </c>
      <c r="V340" s="19" t="s">
        <v>301</v>
      </c>
      <c r="W340" s="19" t="s">
        <v>1530</v>
      </c>
      <c r="X340" s="19">
        <v>311000802</v>
      </c>
      <c r="Y340" s="20"/>
    </row>
    <row r="341" spans="21:25">
      <c r="U341" s="19">
        <v>8081</v>
      </c>
      <c r="V341" s="19" t="s">
        <v>303</v>
      </c>
      <c r="W341" s="19" t="s">
        <v>1525</v>
      </c>
      <c r="X341" s="19">
        <v>311000804</v>
      </c>
      <c r="Y341" s="20"/>
    </row>
    <row r="342" spans="21:25">
      <c r="U342" s="19">
        <v>8082</v>
      </c>
      <c r="V342" s="19" t="s">
        <v>303</v>
      </c>
      <c r="W342" s="19" t="s">
        <v>1526</v>
      </c>
      <c r="X342" s="19">
        <v>311000804</v>
      </c>
      <c r="Y342" s="20"/>
    </row>
    <row r="343" spans="21:25">
      <c r="U343" s="19">
        <v>8083</v>
      </c>
      <c r="V343" s="19" t="s">
        <v>303</v>
      </c>
      <c r="W343" s="19" t="s">
        <v>1527</v>
      </c>
      <c r="X343" s="19">
        <v>311000804</v>
      </c>
      <c r="Y343" s="20"/>
    </row>
    <row r="344" spans="21:25">
      <c r="U344" s="19">
        <v>8084</v>
      </c>
      <c r="V344" s="19" t="s">
        <v>303</v>
      </c>
      <c r="W344" s="19" t="s">
        <v>1531</v>
      </c>
      <c r="X344" s="19">
        <v>311000804</v>
      </c>
      <c r="Y344" s="20"/>
    </row>
    <row r="345" spans="21:25">
      <c r="U345" s="19">
        <v>8085</v>
      </c>
      <c r="V345" s="19" t="s">
        <v>303</v>
      </c>
      <c r="W345" s="19" t="s">
        <v>2183</v>
      </c>
      <c r="X345" s="19">
        <v>311000804</v>
      </c>
      <c r="Y345" s="20"/>
    </row>
    <row r="346" spans="21:25">
      <c r="U346" s="19">
        <v>8311</v>
      </c>
      <c r="V346" s="19" t="s">
        <v>295</v>
      </c>
      <c r="W346" s="19" t="s">
        <v>309</v>
      </c>
      <c r="X346" s="19">
        <v>311000801</v>
      </c>
      <c r="Y346" s="20"/>
    </row>
    <row r="347" spans="21:25">
      <c r="U347" s="19">
        <v>8321</v>
      </c>
      <c r="V347" s="19" t="s">
        <v>310</v>
      </c>
      <c r="W347" s="19" t="s">
        <v>311</v>
      </c>
      <c r="X347" s="19">
        <v>311000802</v>
      </c>
      <c r="Y347" s="20"/>
    </row>
    <row r="348" spans="21:25">
      <c r="U348" s="19">
        <v>8331</v>
      </c>
      <c r="V348" s="19" t="s">
        <v>302</v>
      </c>
      <c r="W348" s="19" t="s">
        <v>312</v>
      </c>
      <c r="X348" s="19">
        <v>311000803</v>
      </c>
      <c r="Y348" s="20"/>
    </row>
    <row r="349" spans="21:25">
      <c r="U349" s="19">
        <v>8341</v>
      </c>
      <c r="V349" s="19" t="s">
        <v>303</v>
      </c>
      <c r="W349" s="19" t="s">
        <v>313</v>
      </c>
      <c r="X349" s="19">
        <v>311000804</v>
      </c>
      <c r="Y349" s="20"/>
    </row>
    <row r="350" spans="21:25">
      <c r="U350" s="19">
        <v>8351</v>
      </c>
      <c r="V350" s="19" t="s">
        <v>303</v>
      </c>
      <c r="W350" s="19" t="s">
        <v>314</v>
      </c>
      <c r="X350" s="19">
        <v>311000804</v>
      </c>
      <c r="Y350" s="20"/>
    </row>
    <row r="351" spans="21:25">
      <c r="U351" s="19">
        <v>9011</v>
      </c>
      <c r="V351" s="19" t="s">
        <v>315</v>
      </c>
      <c r="W351" s="19" t="s">
        <v>316</v>
      </c>
      <c r="X351" s="19">
        <v>311000901</v>
      </c>
      <c r="Y351" s="20"/>
    </row>
    <row r="352" spans="21:25">
      <c r="U352" s="19">
        <v>9012</v>
      </c>
      <c r="V352" s="19" t="s">
        <v>315</v>
      </c>
      <c r="W352" s="19" t="s">
        <v>317</v>
      </c>
      <c r="X352" s="19">
        <v>311000901</v>
      </c>
      <c r="Y352" s="20"/>
    </row>
    <row r="353" spans="21:25">
      <c r="U353" s="19">
        <v>9013</v>
      </c>
      <c r="V353" s="19" t="s">
        <v>315</v>
      </c>
      <c r="W353" s="19" t="s">
        <v>318</v>
      </c>
      <c r="X353" s="19">
        <v>311000901</v>
      </c>
      <c r="Y353" s="20"/>
    </row>
    <row r="354" spans="21:25">
      <c r="U354" s="19">
        <v>9014</v>
      </c>
      <c r="V354" s="19" t="s">
        <v>315</v>
      </c>
      <c r="W354" s="19" t="s">
        <v>319</v>
      </c>
      <c r="X354" s="19">
        <v>311000901</v>
      </c>
      <c r="Y354" s="20"/>
    </row>
    <row r="355" spans="21:25">
      <c r="U355" s="19">
        <v>9015</v>
      </c>
      <c r="V355" s="19" t="s">
        <v>315</v>
      </c>
      <c r="W355" s="19" t="s">
        <v>320</v>
      </c>
      <c r="X355" s="19">
        <v>311000901</v>
      </c>
      <c r="Y355" s="20"/>
    </row>
    <row r="356" spans="21:25">
      <c r="U356" s="19">
        <v>9021</v>
      </c>
      <c r="V356" s="19" t="s">
        <v>321</v>
      </c>
      <c r="W356" s="19" t="s">
        <v>1532</v>
      </c>
      <c r="X356" s="19">
        <v>311000902</v>
      </c>
      <c r="Y356" s="20"/>
    </row>
    <row r="357" spans="21:25">
      <c r="U357" s="19">
        <v>9022</v>
      </c>
      <c r="V357" s="19" t="s">
        <v>321</v>
      </c>
      <c r="W357" s="19" t="s">
        <v>1533</v>
      </c>
      <c r="X357" s="19">
        <v>311000902</v>
      </c>
      <c r="Y357" s="20"/>
    </row>
    <row r="358" spans="21:25">
      <c r="U358" s="19">
        <v>9023</v>
      </c>
      <c r="V358" s="19" t="s">
        <v>321</v>
      </c>
      <c r="W358" s="19" t="s">
        <v>1534</v>
      </c>
      <c r="X358" s="19">
        <v>311000902</v>
      </c>
      <c r="Y358" s="20"/>
    </row>
    <row r="359" spans="21:25">
      <c r="U359" s="19">
        <v>9024</v>
      </c>
      <c r="V359" s="19" t="s">
        <v>321</v>
      </c>
      <c r="W359" s="19" t="s">
        <v>1535</v>
      </c>
      <c r="X359" s="19">
        <v>311000902</v>
      </c>
      <c r="Y359" s="20"/>
    </row>
    <row r="360" spans="21:25">
      <c r="U360" s="19">
        <v>9025</v>
      </c>
      <c r="V360" s="19" t="s">
        <v>321</v>
      </c>
      <c r="W360" s="19" t="s">
        <v>1536</v>
      </c>
      <c r="X360" s="19">
        <v>311000902</v>
      </c>
      <c r="Y360" s="20"/>
    </row>
    <row r="361" spans="21:25">
      <c r="U361" s="19">
        <v>9031</v>
      </c>
      <c r="V361" s="19" t="s">
        <v>322</v>
      </c>
      <c r="W361" s="19" t="s">
        <v>2163</v>
      </c>
      <c r="X361" s="19">
        <v>311000903</v>
      </c>
      <c r="Y361" s="20"/>
    </row>
    <row r="362" spans="21:25">
      <c r="U362" s="19">
        <v>9032</v>
      </c>
      <c r="V362" s="19" t="s">
        <v>322</v>
      </c>
      <c r="W362" s="19" t="s">
        <v>2164</v>
      </c>
      <c r="X362" s="19">
        <v>311000903</v>
      </c>
      <c r="Y362" s="20"/>
    </row>
    <row r="363" spans="21:25">
      <c r="U363" s="19">
        <v>9033</v>
      </c>
      <c r="V363" s="19" t="s">
        <v>322</v>
      </c>
      <c r="W363" s="19" t="s">
        <v>2165</v>
      </c>
      <c r="X363" s="19">
        <v>311000903</v>
      </c>
      <c r="Y363" s="20"/>
    </row>
    <row r="364" spans="21:25">
      <c r="U364" s="19">
        <v>9034</v>
      </c>
      <c r="V364" s="19" t="s">
        <v>322</v>
      </c>
      <c r="W364" s="19" t="s">
        <v>2166</v>
      </c>
      <c r="X364" s="19">
        <v>311000903</v>
      </c>
      <c r="Y364" s="20"/>
    </row>
    <row r="365" spans="21:25">
      <c r="U365" s="19">
        <v>9035</v>
      </c>
      <c r="V365" s="19" t="s">
        <v>322</v>
      </c>
      <c r="W365" s="19" t="s">
        <v>2167</v>
      </c>
      <c r="X365" s="19">
        <v>311000903</v>
      </c>
      <c r="Y365" s="20"/>
    </row>
    <row r="366" spans="21:25">
      <c r="U366" s="19">
        <v>9041</v>
      </c>
      <c r="V366" s="19" t="s">
        <v>323</v>
      </c>
      <c r="W366" s="19" t="s">
        <v>1537</v>
      </c>
      <c r="X366" s="19">
        <v>311000904</v>
      </c>
      <c r="Y366" s="20"/>
    </row>
    <row r="367" spans="21:25">
      <c r="U367" s="19">
        <v>9042</v>
      </c>
      <c r="V367" s="19" t="s">
        <v>323</v>
      </c>
      <c r="W367" s="19" t="s">
        <v>1538</v>
      </c>
      <c r="X367" s="19">
        <v>311000904</v>
      </c>
      <c r="Y367" s="20"/>
    </row>
    <row r="368" spans="21:25">
      <c r="U368" s="19">
        <v>9043</v>
      </c>
      <c r="V368" s="19" t="s">
        <v>323</v>
      </c>
      <c r="W368" s="19" t="s">
        <v>1539</v>
      </c>
      <c r="X368" s="19">
        <v>311000904</v>
      </c>
      <c r="Y368" s="20"/>
    </row>
    <row r="369" spans="21:25">
      <c r="U369" s="19">
        <v>9044</v>
      </c>
      <c r="V369" s="19" t="s">
        <v>323</v>
      </c>
      <c r="W369" s="19" t="s">
        <v>1540</v>
      </c>
      <c r="X369" s="19">
        <v>311000904</v>
      </c>
      <c r="Y369" s="20"/>
    </row>
    <row r="370" spans="21:25">
      <c r="U370" s="19">
        <v>9045</v>
      </c>
      <c r="V370" s="19" t="s">
        <v>323</v>
      </c>
      <c r="W370" s="19" t="s">
        <v>1541</v>
      </c>
      <c r="X370" s="19">
        <v>311000904</v>
      </c>
      <c r="Y370" s="20"/>
    </row>
    <row r="371" spans="21:25">
      <c r="U371" s="19">
        <v>9051</v>
      </c>
      <c r="V371" s="19" t="s">
        <v>324</v>
      </c>
      <c r="W371" s="19" t="s">
        <v>325</v>
      </c>
      <c r="X371" s="19">
        <v>311000905</v>
      </c>
      <c r="Y371" s="20"/>
    </row>
    <row r="372" spans="21:25">
      <c r="U372" s="19">
        <v>9052</v>
      </c>
      <c r="V372" s="19" t="s">
        <v>324</v>
      </c>
      <c r="W372" s="19" t="s">
        <v>326</v>
      </c>
      <c r="X372" s="19">
        <v>311000905</v>
      </c>
      <c r="Y372" s="20"/>
    </row>
    <row r="373" spans="21:25">
      <c r="U373" s="19">
        <v>9053</v>
      </c>
      <c r="V373" s="19" t="s">
        <v>324</v>
      </c>
      <c r="W373" s="19" t="s">
        <v>327</v>
      </c>
      <c r="X373" s="19">
        <v>311000905</v>
      </c>
      <c r="Y373" s="20"/>
    </row>
    <row r="374" spans="21:25">
      <c r="U374" s="19">
        <v>9054</v>
      </c>
      <c r="V374" s="19" t="s">
        <v>324</v>
      </c>
      <c r="W374" s="19" t="s">
        <v>328</v>
      </c>
      <c r="X374" s="19">
        <v>311000905</v>
      </c>
      <c r="Y374" s="20"/>
    </row>
    <row r="375" spans="21:25">
      <c r="U375" s="19">
        <v>9055</v>
      </c>
      <c r="V375" s="19" t="s">
        <v>324</v>
      </c>
      <c r="W375" s="19" t="s">
        <v>329</v>
      </c>
      <c r="X375" s="19">
        <v>311000905</v>
      </c>
      <c r="Y375" s="20"/>
    </row>
    <row r="376" spans="21:25">
      <c r="U376" s="19">
        <v>9061</v>
      </c>
      <c r="V376" s="19" t="s">
        <v>330</v>
      </c>
      <c r="X376" s="19">
        <v>0</v>
      </c>
      <c r="Y376" s="20"/>
    </row>
    <row r="377" spans="21:25">
      <c r="U377" s="19">
        <v>9062</v>
      </c>
      <c r="V377" s="19" t="s">
        <v>330</v>
      </c>
      <c r="X377" s="19">
        <v>0</v>
      </c>
      <c r="Y377" s="20"/>
    </row>
    <row r="378" spans="21:25">
      <c r="U378" s="19">
        <v>9063</v>
      </c>
      <c r="V378" s="19" t="s">
        <v>330</v>
      </c>
      <c r="X378" s="19">
        <v>0</v>
      </c>
      <c r="Y378" s="20"/>
    </row>
    <row r="379" spans="21:25">
      <c r="U379" s="19">
        <v>9064</v>
      </c>
      <c r="V379" s="19" t="s">
        <v>330</v>
      </c>
      <c r="X379" s="19">
        <v>0</v>
      </c>
      <c r="Y379" s="20"/>
    </row>
    <row r="380" spans="21:25">
      <c r="U380" s="19">
        <v>9065</v>
      </c>
      <c r="V380" s="19" t="s">
        <v>330</v>
      </c>
      <c r="X380" s="19">
        <v>0</v>
      </c>
      <c r="Y380" s="20"/>
    </row>
    <row r="381" spans="21:25">
      <c r="U381" s="19">
        <v>9071</v>
      </c>
      <c r="V381" s="19" t="s">
        <v>331</v>
      </c>
      <c r="W381" s="19" t="s">
        <v>332</v>
      </c>
      <c r="X381" s="19">
        <v>311000901</v>
      </c>
      <c r="Y381" s="20"/>
    </row>
    <row r="382" spans="21:25">
      <c r="U382" s="19">
        <v>9072</v>
      </c>
      <c r="V382" s="19" t="s">
        <v>331</v>
      </c>
      <c r="W382" s="19" t="s">
        <v>333</v>
      </c>
      <c r="X382" s="19">
        <v>311000901</v>
      </c>
      <c r="Y382" s="20"/>
    </row>
    <row r="383" spans="21:25">
      <c r="U383" s="19">
        <v>9073</v>
      </c>
      <c r="V383" s="19" t="s">
        <v>331</v>
      </c>
      <c r="W383" s="19" t="s">
        <v>333</v>
      </c>
      <c r="X383" s="19">
        <v>311000901</v>
      </c>
      <c r="Y383" s="20"/>
    </row>
    <row r="384" spans="21:25">
      <c r="U384" s="19">
        <v>9074</v>
      </c>
      <c r="V384" s="19" t="s">
        <v>331</v>
      </c>
      <c r="W384" s="19" t="s">
        <v>334</v>
      </c>
      <c r="X384" s="19">
        <v>311000901</v>
      </c>
      <c r="Y384" s="20"/>
    </row>
    <row r="385" spans="21:25">
      <c r="U385" s="19">
        <v>9075</v>
      </c>
      <c r="V385" s="19" t="s">
        <v>331</v>
      </c>
      <c r="W385" s="19" t="s">
        <v>334</v>
      </c>
      <c r="X385" s="19">
        <v>311000901</v>
      </c>
      <c r="Y385" s="20"/>
    </row>
    <row r="386" spans="21:25">
      <c r="U386" s="19">
        <v>9081</v>
      </c>
      <c r="V386" s="19" t="s">
        <v>323</v>
      </c>
      <c r="W386" s="19" t="s">
        <v>1542</v>
      </c>
      <c r="X386" s="19">
        <v>311000904</v>
      </c>
      <c r="Y386" s="20"/>
    </row>
    <row r="387" spans="21:25">
      <c r="U387" s="19">
        <v>9082</v>
      </c>
      <c r="V387" s="19" t="s">
        <v>323</v>
      </c>
      <c r="W387" s="19" t="s">
        <v>1543</v>
      </c>
      <c r="X387" s="19">
        <v>311000904</v>
      </c>
      <c r="Y387" s="20"/>
    </row>
    <row r="388" spans="21:25">
      <c r="U388" s="19">
        <v>9083</v>
      </c>
      <c r="V388" s="19" t="s">
        <v>323</v>
      </c>
      <c r="W388" s="19" t="s">
        <v>1544</v>
      </c>
      <c r="X388" s="19">
        <v>311000904</v>
      </c>
      <c r="Y388" s="20"/>
    </row>
    <row r="389" spans="21:25">
      <c r="U389" s="19">
        <v>9084</v>
      </c>
      <c r="V389" s="19" t="s">
        <v>323</v>
      </c>
      <c r="W389" s="19" t="s">
        <v>1545</v>
      </c>
      <c r="X389" s="19">
        <v>311000904</v>
      </c>
      <c r="Y389" s="20"/>
    </row>
    <row r="390" spans="21:25">
      <c r="U390" s="19">
        <v>9085</v>
      </c>
      <c r="V390" s="19" t="s">
        <v>323</v>
      </c>
      <c r="W390" s="19" t="s">
        <v>1546</v>
      </c>
      <c r="X390" s="19">
        <v>311000904</v>
      </c>
      <c r="Y390" s="20"/>
    </row>
    <row r="391" spans="21:25">
      <c r="U391" s="19">
        <v>9091</v>
      </c>
      <c r="V391" s="19" t="s">
        <v>321</v>
      </c>
      <c r="W391" s="19" t="s">
        <v>1533</v>
      </c>
      <c r="X391" s="19">
        <v>311000902</v>
      </c>
      <c r="Y391" s="20"/>
    </row>
    <row r="392" spans="21:25">
      <c r="U392" s="19">
        <v>9092</v>
      </c>
      <c r="V392" s="19" t="s">
        <v>321</v>
      </c>
      <c r="W392" s="19" t="s">
        <v>1547</v>
      </c>
      <c r="X392" s="19">
        <v>311000902</v>
      </c>
      <c r="Y392" s="20"/>
    </row>
    <row r="393" spans="21:25">
      <c r="U393" s="19">
        <v>9093</v>
      </c>
      <c r="V393" s="19" t="s">
        <v>321</v>
      </c>
      <c r="W393" s="19" t="s">
        <v>1535</v>
      </c>
      <c r="X393" s="19">
        <v>311000902</v>
      </c>
      <c r="Y393" s="20"/>
    </row>
    <row r="394" spans="21:25">
      <c r="U394" s="19">
        <v>9094</v>
      </c>
      <c r="V394" s="19" t="s">
        <v>321</v>
      </c>
      <c r="W394" s="19" t="s">
        <v>1548</v>
      </c>
      <c r="X394" s="19">
        <v>311000902</v>
      </c>
      <c r="Y394" s="20"/>
    </row>
    <row r="395" spans="21:25">
      <c r="U395" s="19">
        <v>9095</v>
      </c>
      <c r="V395" s="19" t="s">
        <v>321</v>
      </c>
      <c r="W395" s="19" t="s">
        <v>1549</v>
      </c>
      <c r="X395" s="19">
        <v>311000902</v>
      </c>
      <c r="Y395" s="20"/>
    </row>
    <row r="396" spans="21:25">
      <c r="U396" s="19">
        <v>9101</v>
      </c>
      <c r="V396" s="19" t="s">
        <v>322</v>
      </c>
      <c r="W396" s="19" t="s">
        <v>2164</v>
      </c>
      <c r="X396" s="19">
        <v>311000903</v>
      </c>
      <c r="Y396" s="20"/>
    </row>
    <row r="397" spans="21:25">
      <c r="U397" s="19">
        <v>9102</v>
      </c>
      <c r="V397" s="19" t="s">
        <v>322</v>
      </c>
      <c r="W397" s="19" t="s">
        <v>2168</v>
      </c>
      <c r="X397" s="19">
        <v>311000903</v>
      </c>
      <c r="Y397" s="20"/>
    </row>
    <row r="398" spans="21:25">
      <c r="U398" s="19">
        <v>9103</v>
      </c>
      <c r="V398" s="19" t="s">
        <v>322</v>
      </c>
      <c r="W398" s="19" t="s">
        <v>2169</v>
      </c>
      <c r="X398" s="19">
        <v>311000903</v>
      </c>
      <c r="Y398" s="20"/>
    </row>
    <row r="399" spans="21:25">
      <c r="U399" s="19">
        <v>9104</v>
      </c>
      <c r="V399" s="19" t="s">
        <v>322</v>
      </c>
      <c r="W399" s="19" t="s">
        <v>2170</v>
      </c>
      <c r="X399" s="19">
        <v>311000903</v>
      </c>
      <c r="Y399" s="20"/>
    </row>
    <row r="400" spans="21:25">
      <c r="U400" s="19">
        <v>9105</v>
      </c>
      <c r="V400" s="19" t="s">
        <v>322</v>
      </c>
      <c r="W400" s="19" t="s">
        <v>2171</v>
      </c>
      <c r="X400" s="19">
        <v>311000903</v>
      </c>
      <c r="Y400" s="20"/>
    </row>
    <row r="401" spans="21:25">
      <c r="U401" s="19">
        <v>9331</v>
      </c>
      <c r="V401" s="19" t="s">
        <v>335</v>
      </c>
      <c r="W401" s="19" t="s">
        <v>336</v>
      </c>
      <c r="X401" s="19">
        <v>311000903</v>
      </c>
      <c r="Y401" s="20"/>
    </row>
    <row r="402" spans="21:25">
      <c r="U402" s="19">
        <v>9351</v>
      </c>
      <c r="V402" s="19" t="s">
        <v>337</v>
      </c>
      <c r="W402" s="19" t="s">
        <v>338</v>
      </c>
      <c r="X402" s="19">
        <v>311000905</v>
      </c>
      <c r="Y402" s="20"/>
    </row>
    <row r="403" spans="21:25">
      <c r="U403" s="19">
        <v>10011</v>
      </c>
      <c r="V403" s="19" t="s">
        <v>339</v>
      </c>
      <c r="W403" s="19" t="s">
        <v>340</v>
      </c>
      <c r="X403" s="19">
        <v>311001001</v>
      </c>
      <c r="Y403" s="20"/>
    </row>
    <row r="404" spans="21:25">
      <c r="U404" s="19">
        <v>10012</v>
      </c>
      <c r="V404" s="19" t="s">
        <v>339</v>
      </c>
      <c r="W404" s="19" t="s">
        <v>341</v>
      </c>
      <c r="X404" s="19">
        <v>311001001</v>
      </c>
      <c r="Y404" s="20"/>
    </row>
    <row r="405" spans="21:25">
      <c r="U405" s="19">
        <v>10013</v>
      </c>
      <c r="V405" s="19" t="s">
        <v>339</v>
      </c>
      <c r="W405" s="19" t="s">
        <v>342</v>
      </c>
      <c r="X405" s="19">
        <v>311001001</v>
      </c>
      <c r="Y405" s="20"/>
    </row>
    <row r="406" spans="21:25">
      <c r="U406" s="19">
        <v>10014</v>
      </c>
      <c r="V406" s="19" t="s">
        <v>339</v>
      </c>
      <c r="W406" s="19" t="s">
        <v>343</v>
      </c>
      <c r="X406" s="19">
        <v>311001001</v>
      </c>
      <c r="Y406" s="20"/>
    </row>
    <row r="407" spans="21:25">
      <c r="U407" s="19">
        <v>10015</v>
      </c>
      <c r="V407" s="19" t="s">
        <v>339</v>
      </c>
      <c r="W407" s="19" t="s">
        <v>344</v>
      </c>
      <c r="X407" s="19">
        <v>311001001</v>
      </c>
      <c r="Y407" s="20"/>
    </row>
    <row r="408" spans="21:25">
      <c r="U408" s="19">
        <v>10021</v>
      </c>
      <c r="V408" s="19" t="s">
        <v>345</v>
      </c>
      <c r="W408" s="19" t="s">
        <v>1550</v>
      </c>
      <c r="X408" s="19">
        <v>311001002</v>
      </c>
      <c r="Y408" s="20"/>
    </row>
    <row r="409" spans="21:25">
      <c r="U409" s="19">
        <v>10022</v>
      </c>
      <c r="V409" s="19" t="s">
        <v>345</v>
      </c>
      <c r="W409" s="19" t="s">
        <v>1551</v>
      </c>
      <c r="X409" s="19">
        <v>311001002</v>
      </c>
      <c r="Y409" s="20"/>
    </row>
    <row r="410" spans="21:25">
      <c r="U410" s="19">
        <v>10023</v>
      </c>
      <c r="V410" s="19" t="s">
        <v>345</v>
      </c>
      <c r="W410" s="19" t="s">
        <v>1552</v>
      </c>
      <c r="X410" s="19">
        <v>311001002</v>
      </c>
      <c r="Y410" s="20"/>
    </row>
    <row r="411" spans="21:25">
      <c r="U411" s="19">
        <v>10024</v>
      </c>
      <c r="V411" s="19" t="s">
        <v>345</v>
      </c>
      <c r="W411" s="19" t="s">
        <v>1553</v>
      </c>
      <c r="X411" s="19">
        <v>311001002</v>
      </c>
      <c r="Y411" s="20"/>
    </row>
    <row r="412" spans="21:25">
      <c r="U412" s="19">
        <v>10025</v>
      </c>
      <c r="V412" s="19" t="s">
        <v>345</v>
      </c>
      <c r="W412" s="19" t="s">
        <v>1554</v>
      </c>
      <c r="X412" s="19">
        <v>311001002</v>
      </c>
      <c r="Y412" s="20"/>
    </row>
    <row r="413" spans="21:25">
      <c r="U413" s="19">
        <v>10031</v>
      </c>
      <c r="V413" s="19" t="s">
        <v>346</v>
      </c>
      <c r="W413" s="19" t="s">
        <v>347</v>
      </c>
      <c r="X413" s="19">
        <v>311001003</v>
      </c>
      <c r="Y413" s="20"/>
    </row>
    <row r="414" spans="21:25">
      <c r="U414" s="19">
        <v>10032</v>
      </c>
      <c r="V414" s="19" t="s">
        <v>346</v>
      </c>
      <c r="W414" s="19" t="s">
        <v>348</v>
      </c>
      <c r="X414" s="19">
        <v>311001003</v>
      </c>
      <c r="Y414" s="20"/>
    </row>
    <row r="415" spans="21:25">
      <c r="U415" s="19">
        <v>10033</v>
      </c>
      <c r="V415" s="19" t="s">
        <v>346</v>
      </c>
      <c r="W415" s="19" t="s">
        <v>349</v>
      </c>
      <c r="X415" s="19">
        <v>311001003</v>
      </c>
      <c r="Y415" s="20"/>
    </row>
    <row r="416" spans="21:25">
      <c r="U416" s="19">
        <v>10034</v>
      </c>
      <c r="V416" s="19" t="s">
        <v>346</v>
      </c>
      <c r="W416" s="19" t="s">
        <v>350</v>
      </c>
      <c r="X416" s="19">
        <v>311001003</v>
      </c>
      <c r="Y416" s="20"/>
    </row>
    <row r="417" spans="21:25">
      <c r="U417" s="19">
        <v>10035</v>
      </c>
      <c r="V417" s="19" t="s">
        <v>346</v>
      </c>
      <c r="W417" s="19" t="s">
        <v>1555</v>
      </c>
      <c r="X417" s="19">
        <v>311001003</v>
      </c>
      <c r="Y417" s="20"/>
    </row>
    <row r="418" spans="21:25">
      <c r="U418" s="19">
        <v>10041</v>
      </c>
      <c r="V418" s="19" t="s">
        <v>351</v>
      </c>
      <c r="W418" s="19" t="s">
        <v>352</v>
      </c>
      <c r="X418" s="19">
        <v>311001004</v>
      </c>
      <c r="Y418" s="20"/>
    </row>
    <row r="419" spans="21:25">
      <c r="U419" s="19">
        <v>10042</v>
      </c>
      <c r="V419" s="19" t="s">
        <v>351</v>
      </c>
      <c r="W419" s="19" t="s">
        <v>353</v>
      </c>
      <c r="X419" s="19">
        <v>311001004</v>
      </c>
      <c r="Y419" s="20"/>
    </row>
    <row r="420" spans="21:25">
      <c r="U420" s="19">
        <v>10043</v>
      </c>
      <c r="V420" s="19" t="s">
        <v>351</v>
      </c>
      <c r="W420" s="19" t="s">
        <v>354</v>
      </c>
      <c r="X420" s="19">
        <v>311001004</v>
      </c>
      <c r="Y420" s="20"/>
    </row>
    <row r="421" spans="21:25">
      <c r="U421" s="19">
        <v>10044</v>
      </c>
      <c r="V421" s="19" t="s">
        <v>351</v>
      </c>
      <c r="W421" s="19" t="s">
        <v>355</v>
      </c>
      <c r="X421" s="19">
        <v>311001004</v>
      </c>
      <c r="Y421" s="20"/>
    </row>
    <row r="422" spans="21:25">
      <c r="U422" s="19">
        <v>10045</v>
      </c>
      <c r="V422" s="19" t="s">
        <v>351</v>
      </c>
      <c r="W422" s="19" t="s">
        <v>356</v>
      </c>
      <c r="X422" s="19">
        <v>311001004</v>
      </c>
      <c r="Y422" s="20"/>
    </row>
    <row r="423" spans="21:25">
      <c r="U423" s="19">
        <v>10051</v>
      </c>
      <c r="V423" s="19" t="s">
        <v>346</v>
      </c>
      <c r="W423" s="19" t="s">
        <v>1556</v>
      </c>
      <c r="X423" s="19">
        <v>311001003</v>
      </c>
      <c r="Y423" s="20"/>
    </row>
    <row r="424" spans="21:25">
      <c r="U424" s="19">
        <v>10052</v>
      </c>
      <c r="V424" s="19" t="s">
        <v>346</v>
      </c>
      <c r="W424" s="19" t="s">
        <v>1557</v>
      </c>
      <c r="X424" s="19">
        <v>311001003</v>
      </c>
      <c r="Y424" s="20"/>
    </row>
    <row r="425" spans="21:25">
      <c r="U425" s="19">
        <v>10053</v>
      </c>
      <c r="V425" s="19" t="s">
        <v>346</v>
      </c>
      <c r="W425" s="19" t="s">
        <v>1558</v>
      </c>
      <c r="X425" s="19">
        <v>311001003</v>
      </c>
      <c r="Y425" s="20"/>
    </row>
    <row r="426" spans="21:25">
      <c r="U426" s="19">
        <v>10054</v>
      </c>
      <c r="V426" s="19" t="s">
        <v>346</v>
      </c>
      <c r="W426" s="19" t="s">
        <v>1559</v>
      </c>
      <c r="X426" s="19">
        <v>311001003</v>
      </c>
      <c r="Y426" s="20"/>
    </row>
    <row r="427" spans="21:25">
      <c r="U427" s="19">
        <v>10055</v>
      </c>
      <c r="V427" s="19" t="s">
        <v>346</v>
      </c>
      <c r="W427" s="19" t="s">
        <v>1560</v>
      </c>
      <c r="X427" s="19">
        <v>311001003</v>
      </c>
      <c r="Y427" s="20"/>
    </row>
    <row r="428" spans="21:25">
      <c r="U428" s="19">
        <v>10061</v>
      </c>
      <c r="V428" s="19" t="s">
        <v>346</v>
      </c>
      <c r="W428" s="19" t="s">
        <v>1561</v>
      </c>
      <c r="X428" s="19">
        <v>311001003</v>
      </c>
      <c r="Y428" s="20"/>
    </row>
    <row r="429" spans="21:25">
      <c r="U429" s="19">
        <v>10062</v>
      </c>
      <c r="V429" s="19" t="s">
        <v>346</v>
      </c>
      <c r="W429" s="19" t="s">
        <v>1562</v>
      </c>
      <c r="X429" s="19">
        <v>311001003</v>
      </c>
      <c r="Y429" s="20"/>
    </row>
    <row r="430" spans="21:25">
      <c r="U430" s="19">
        <v>10063</v>
      </c>
      <c r="V430" s="19" t="s">
        <v>346</v>
      </c>
      <c r="W430" s="19" t="s">
        <v>1563</v>
      </c>
      <c r="X430" s="19">
        <v>311001003</v>
      </c>
      <c r="Y430" s="20"/>
    </row>
    <row r="431" spans="21:25">
      <c r="U431" s="19">
        <v>10064</v>
      </c>
      <c r="V431" s="19" t="s">
        <v>346</v>
      </c>
      <c r="W431" s="19" t="s">
        <v>1564</v>
      </c>
      <c r="X431" s="19">
        <v>311001003</v>
      </c>
      <c r="Y431" s="20"/>
    </row>
    <row r="432" spans="21:25">
      <c r="U432" s="19">
        <v>10065</v>
      </c>
      <c r="V432" s="19" t="s">
        <v>346</v>
      </c>
      <c r="W432" s="19" t="s">
        <v>1565</v>
      </c>
      <c r="X432" s="19">
        <v>311001003</v>
      </c>
      <c r="Y432" s="20"/>
    </row>
    <row r="433" spans="21:25">
      <c r="U433" s="19">
        <v>10071</v>
      </c>
      <c r="V433" s="19" t="s">
        <v>351</v>
      </c>
      <c r="W433" s="19" t="s">
        <v>353</v>
      </c>
      <c r="X433" s="19">
        <v>311001004</v>
      </c>
      <c r="Y433" s="20"/>
    </row>
    <row r="434" spans="21:25">
      <c r="U434" s="19">
        <v>10072</v>
      </c>
      <c r="V434" s="19" t="s">
        <v>351</v>
      </c>
      <c r="W434" s="19" t="s">
        <v>1566</v>
      </c>
      <c r="X434" s="19">
        <v>311001004</v>
      </c>
      <c r="Y434" s="20"/>
    </row>
    <row r="435" spans="21:25">
      <c r="U435" s="19">
        <v>10073</v>
      </c>
      <c r="V435" s="19" t="s">
        <v>351</v>
      </c>
      <c r="W435" s="19" t="s">
        <v>355</v>
      </c>
      <c r="X435" s="19">
        <v>311001004</v>
      </c>
      <c r="Y435" s="20"/>
    </row>
    <row r="436" spans="21:25">
      <c r="U436" s="19">
        <v>10074</v>
      </c>
      <c r="V436" s="19" t="s">
        <v>351</v>
      </c>
      <c r="W436" s="19" t="s">
        <v>1567</v>
      </c>
      <c r="X436" s="19">
        <v>311001004</v>
      </c>
      <c r="Y436" s="20"/>
    </row>
    <row r="437" spans="21:25">
      <c r="U437" s="19">
        <v>10075</v>
      </c>
      <c r="V437" s="19" t="s">
        <v>351</v>
      </c>
      <c r="W437" s="19" t="s">
        <v>1568</v>
      </c>
      <c r="X437" s="19">
        <v>311001004</v>
      </c>
      <c r="Y437" s="20"/>
    </row>
    <row r="438" spans="21:25">
      <c r="U438" s="19">
        <v>11011</v>
      </c>
      <c r="V438" s="19" t="s">
        <v>1243</v>
      </c>
      <c r="W438" s="19" t="s">
        <v>357</v>
      </c>
      <c r="X438" s="19">
        <v>311001101</v>
      </c>
      <c r="Y438" s="20"/>
    </row>
    <row r="439" spans="21:25">
      <c r="U439" s="19">
        <v>11012</v>
      </c>
      <c r="V439" s="19" t="s">
        <v>1243</v>
      </c>
      <c r="W439" s="19" t="s">
        <v>358</v>
      </c>
      <c r="X439" s="19">
        <v>311001101</v>
      </c>
      <c r="Y439" s="20"/>
    </row>
    <row r="440" spans="21:25">
      <c r="U440" s="19">
        <v>11013</v>
      </c>
      <c r="V440" s="19" t="s">
        <v>1243</v>
      </c>
      <c r="W440" s="19" t="s">
        <v>359</v>
      </c>
      <c r="X440" s="19">
        <v>311001101</v>
      </c>
      <c r="Y440" s="20"/>
    </row>
    <row r="441" spans="21:25">
      <c r="U441" s="19">
        <v>11014</v>
      </c>
      <c r="V441" s="19" t="s">
        <v>1243</v>
      </c>
      <c r="W441" s="19" t="s">
        <v>360</v>
      </c>
      <c r="X441" s="19">
        <v>311001101</v>
      </c>
      <c r="Y441" s="20"/>
    </row>
    <row r="442" spans="21:25">
      <c r="U442" s="19">
        <v>11015</v>
      </c>
      <c r="V442" s="19" t="s">
        <v>1243</v>
      </c>
      <c r="W442" s="19" t="s">
        <v>361</v>
      </c>
      <c r="X442" s="19">
        <v>311001101</v>
      </c>
      <c r="Y442" s="20"/>
    </row>
    <row r="443" spans="21:25">
      <c r="U443" s="19">
        <v>11021</v>
      </c>
      <c r="V443" s="19" t="s">
        <v>362</v>
      </c>
      <c r="W443" s="19" t="s">
        <v>363</v>
      </c>
      <c r="X443" s="19">
        <v>311001102</v>
      </c>
      <c r="Y443" s="20"/>
    </row>
    <row r="444" spans="21:25">
      <c r="U444" s="19">
        <v>11022</v>
      </c>
      <c r="V444" s="19" t="s">
        <v>362</v>
      </c>
      <c r="W444" s="19" t="s">
        <v>1569</v>
      </c>
      <c r="X444" s="19">
        <v>311001102</v>
      </c>
      <c r="Y444" s="20"/>
    </row>
    <row r="445" spans="21:25">
      <c r="U445" s="19">
        <v>11023</v>
      </c>
      <c r="V445" s="19" t="s">
        <v>362</v>
      </c>
      <c r="W445" s="19" t="s">
        <v>1570</v>
      </c>
      <c r="X445" s="19">
        <v>311001102</v>
      </c>
      <c r="Y445" s="20"/>
    </row>
    <row r="446" spans="21:25">
      <c r="U446" s="19">
        <v>11024</v>
      </c>
      <c r="V446" s="19" t="s">
        <v>362</v>
      </c>
      <c r="W446" s="19" t="s">
        <v>1571</v>
      </c>
      <c r="X446" s="19">
        <v>311001102</v>
      </c>
      <c r="Y446" s="20"/>
    </row>
    <row r="447" spans="21:25">
      <c r="U447" s="19">
        <v>11025</v>
      </c>
      <c r="V447" s="19" t="s">
        <v>362</v>
      </c>
      <c r="W447" s="19" t="s">
        <v>1572</v>
      </c>
      <c r="X447" s="19">
        <v>311001102</v>
      </c>
      <c r="Y447" s="20"/>
    </row>
    <row r="448" spans="21:25">
      <c r="U448" s="19">
        <v>11031</v>
      </c>
      <c r="V448" s="19" t="s">
        <v>364</v>
      </c>
      <c r="W448" s="19" t="s">
        <v>365</v>
      </c>
      <c r="X448" s="19">
        <v>311001105</v>
      </c>
      <c r="Y448" s="20"/>
    </row>
    <row r="449" spans="21:25">
      <c r="U449" s="19">
        <v>11032</v>
      </c>
      <c r="V449" s="19" t="s">
        <v>364</v>
      </c>
      <c r="W449" s="19" t="s">
        <v>366</v>
      </c>
      <c r="X449" s="19">
        <v>311001105</v>
      </c>
      <c r="Y449" s="20"/>
    </row>
    <row r="450" spans="21:25">
      <c r="U450" s="19">
        <v>11033</v>
      </c>
      <c r="V450" s="19" t="s">
        <v>364</v>
      </c>
      <c r="W450" s="19" t="s">
        <v>367</v>
      </c>
      <c r="X450" s="19">
        <v>311001105</v>
      </c>
      <c r="Y450" s="20"/>
    </row>
    <row r="451" spans="21:25">
      <c r="U451" s="19">
        <v>11034</v>
      </c>
      <c r="V451" s="19" t="s">
        <v>364</v>
      </c>
      <c r="W451" s="19" t="s">
        <v>368</v>
      </c>
      <c r="X451" s="19">
        <v>311001105</v>
      </c>
      <c r="Y451" s="20"/>
    </row>
    <row r="452" spans="21:25">
      <c r="U452" s="19">
        <v>11035</v>
      </c>
      <c r="V452" s="19" t="s">
        <v>364</v>
      </c>
      <c r="W452" s="19" t="s">
        <v>369</v>
      </c>
      <c r="X452" s="19">
        <v>311001105</v>
      </c>
      <c r="Y452" s="20"/>
    </row>
    <row r="453" spans="21:25">
      <c r="U453" s="19">
        <v>11041</v>
      </c>
      <c r="V453" s="19" t="s">
        <v>364</v>
      </c>
      <c r="W453" s="19" t="s">
        <v>370</v>
      </c>
      <c r="X453" s="19">
        <v>0</v>
      </c>
      <c r="Y453" s="20"/>
    </row>
    <row r="454" spans="21:25">
      <c r="U454" s="19">
        <v>11042</v>
      </c>
      <c r="V454" s="19" t="s">
        <v>364</v>
      </c>
      <c r="W454" s="19" t="s">
        <v>370</v>
      </c>
      <c r="X454" s="19">
        <v>0</v>
      </c>
      <c r="Y454" s="20"/>
    </row>
    <row r="455" spans="21:25">
      <c r="U455" s="19">
        <v>11043</v>
      </c>
      <c r="V455" s="19" t="s">
        <v>364</v>
      </c>
      <c r="W455" s="19" t="s">
        <v>370</v>
      </c>
      <c r="X455" s="19">
        <v>0</v>
      </c>
      <c r="Y455" s="20"/>
    </row>
    <row r="456" spans="21:25">
      <c r="U456" s="19">
        <v>11044</v>
      </c>
      <c r="V456" s="19" t="s">
        <v>364</v>
      </c>
      <c r="W456" s="19" t="s">
        <v>370</v>
      </c>
      <c r="X456" s="19">
        <v>0</v>
      </c>
      <c r="Y456" s="20"/>
    </row>
    <row r="457" spans="21:25">
      <c r="U457" s="19">
        <v>11045</v>
      </c>
      <c r="V457" s="19" t="s">
        <v>364</v>
      </c>
      <c r="W457" s="19" t="s">
        <v>370</v>
      </c>
      <c r="X457" s="19">
        <v>0</v>
      </c>
      <c r="Y457" s="20"/>
    </row>
    <row r="458" spans="21:25">
      <c r="U458" s="19">
        <v>11051</v>
      </c>
      <c r="V458" s="19" t="s">
        <v>371</v>
      </c>
      <c r="W458" s="19" t="s">
        <v>372</v>
      </c>
      <c r="X458" s="19">
        <v>311001102</v>
      </c>
      <c r="Y458" s="20"/>
    </row>
    <row r="459" spans="21:25">
      <c r="U459" s="19">
        <v>11061</v>
      </c>
      <c r="V459" s="19" t="s">
        <v>373</v>
      </c>
      <c r="W459" s="19" t="s">
        <v>1573</v>
      </c>
      <c r="X459" s="19">
        <v>311001103</v>
      </c>
      <c r="Y459" s="20"/>
    </row>
    <row r="460" spans="21:25">
      <c r="U460" s="19">
        <v>11062</v>
      </c>
      <c r="V460" s="19" t="s">
        <v>373</v>
      </c>
      <c r="W460" s="19" t="s">
        <v>1574</v>
      </c>
      <c r="X460" s="19">
        <v>311001103</v>
      </c>
      <c r="Y460" s="20"/>
    </row>
    <row r="461" spans="21:25">
      <c r="U461" s="19">
        <v>11063</v>
      </c>
      <c r="V461" s="19" t="s">
        <v>373</v>
      </c>
      <c r="W461" s="19" t="s">
        <v>1575</v>
      </c>
      <c r="X461" s="19">
        <v>311001103</v>
      </c>
      <c r="Y461" s="20"/>
    </row>
    <row r="462" spans="21:25">
      <c r="U462" s="19">
        <v>11064</v>
      </c>
      <c r="V462" s="19" t="s">
        <v>373</v>
      </c>
      <c r="W462" s="19" t="s">
        <v>1576</v>
      </c>
      <c r="X462" s="19">
        <v>311001103</v>
      </c>
      <c r="Y462" s="20"/>
    </row>
    <row r="463" spans="21:25">
      <c r="U463" s="19">
        <v>11065</v>
      </c>
      <c r="V463" s="19" t="s">
        <v>373</v>
      </c>
      <c r="W463" s="19" t="s">
        <v>1577</v>
      </c>
      <c r="X463" s="19">
        <v>311001103</v>
      </c>
      <c r="Y463" s="20"/>
    </row>
    <row r="464" spans="21:25">
      <c r="U464" s="19">
        <v>11071</v>
      </c>
      <c r="V464" s="19" t="s">
        <v>374</v>
      </c>
      <c r="W464" s="19" t="s">
        <v>1578</v>
      </c>
      <c r="X464" s="19">
        <v>311001105</v>
      </c>
      <c r="Y464" s="20"/>
    </row>
    <row r="465" spans="21:25">
      <c r="U465" s="19">
        <v>11072</v>
      </c>
      <c r="V465" s="19" t="s">
        <v>374</v>
      </c>
      <c r="W465" s="19" t="s">
        <v>1579</v>
      </c>
      <c r="X465" s="19">
        <v>311001105</v>
      </c>
      <c r="Y465" s="20"/>
    </row>
    <row r="466" spans="21:25">
      <c r="U466" s="19">
        <v>11073</v>
      </c>
      <c r="V466" s="19" t="s">
        <v>374</v>
      </c>
      <c r="W466" s="19" t="s">
        <v>1580</v>
      </c>
      <c r="X466" s="19">
        <v>311001105</v>
      </c>
      <c r="Y466" s="20"/>
    </row>
    <row r="467" spans="21:25">
      <c r="U467" s="19">
        <v>11074</v>
      </c>
      <c r="V467" s="19" t="s">
        <v>374</v>
      </c>
      <c r="W467" s="19" t="s">
        <v>1581</v>
      </c>
      <c r="X467" s="19">
        <v>311001105</v>
      </c>
      <c r="Y467" s="20"/>
    </row>
    <row r="468" spans="21:25">
      <c r="U468" s="19">
        <v>11075</v>
      </c>
      <c r="V468" s="19" t="s">
        <v>374</v>
      </c>
      <c r="W468" s="19" t="s">
        <v>1582</v>
      </c>
      <c r="X468" s="19">
        <v>311001105</v>
      </c>
      <c r="Y468" s="20"/>
    </row>
    <row r="469" spans="21:25">
      <c r="U469" s="19">
        <v>11081</v>
      </c>
      <c r="V469" s="19" t="s">
        <v>375</v>
      </c>
      <c r="X469" s="19">
        <v>0</v>
      </c>
      <c r="Y469" s="20"/>
    </row>
    <row r="470" spans="21:25">
      <c r="U470" s="19">
        <v>11082</v>
      </c>
      <c r="V470" s="19" t="s">
        <v>375</v>
      </c>
      <c r="X470" s="19">
        <v>0</v>
      </c>
      <c r="Y470" s="20"/>
    </row>
    <row r="471" spans="21:25">
      <c r="U471" s="19">
        <v>11083</v>
      </c>
      <c r="V471" s="19" t="s">
        <v>375</v>
      </c>
      <c r="X471" s="19">
        <v>0</v>
      </c>
      <c r="Y471" s="20"/>
    </row>
    <row r="472" spans="21:25">
      <c r="U472" s="19">
        <v>11084</v>
      </c>
      <c r="V472" s="19" t="s">
        <v>375</v>
      </c>
      <c r="X472" s="19">
        <v>0</v>
      </c>
      <c r="Y472" s="20"/>
    </row>
    <row r="473" spans="21:25">
      <c r="U473" s="19">
        <v>11085</v>
      </c>
      <c r="V473" s="19" t="s">
        <v>375</v>
      </c>
      <c r="X473" s="19">
        <v>0</v>
      </c>
      <c r="Y473" s="20"/>
    </row>
    <row r="474" spans="21:25">
      <c r="U474" s="19">
        <v>11091</v>
      </c>
      <c r="V474" s="19" t="s">
        <v>376</v>
      </c>
      <c r="X474" s="19">
        <v>0</v>
      </c>
      <c r="Y474" s="20"/>
    </row>
    <row r="475" spans="21:25">
      <c r="U475" s="19">
        <v>11092</v>
      </c>
      <c r="V475" s="19" t="s">
        <v>376</v>
      </c>
      <c r="X475" s="19">
        <v>0</v>
      </c>
      <c r="Y475" s="20"/>
    </row>
    <row r="476" spans="21:25">
      <c r="U476" s="19">
        <v>11093</v>
      </c>
      <c r="V476" s="19" t="s">
        <v>376</v>
      </c>
      <c r="X476" s="19">
        <v>0</v>
      </c>
      <c r="Y476" s="20"/>
    </row>
    <row r="477" spans="21:25">
      <c r="U477" s="19">
        <v>11094</v>
      </c>
      <c r="V477" s="19" t="s">
        <v>376</v>
      </c>
      <c r="X477" s="19">
        <v>0</v>
      </c>
      <c r="Y477" s="20"/>
    </row>
    <row r="478" spans="21:25">
      <c r="U478" s="19">
        <v>11095</v>
      </c>
      <c r="V478" s="19" t="s">
        <v>376</v>
      </c>
      <c r="X478" s="19">
        <v>0</v>
      </c>
      <c r="Y478" s="20"/>
    </row>
    <row r="479" spans="21:25">
      <c r="U479" s="19">
        <v>11101</v>
      </c>
      <c r="V479" s="19" t="s">
        <v>1583</v>
      </c>
      <c r="X479" s="19">
        <v>0</v>
      </c>
      <c r="Y479" s="20"/>
    </row>
    <row r="480" spans="21:25">
      <c r="U480" s="19">
        <v>11102</v>
      </c>
      <c r="V480" s="19" t="s">
        <v>1583</v>
      </c>
      <c r="X480" s="19">
        <v>0</v>
      </c>
      <c r="Y480" s="20"/>
    </row>
    <row r="481" spans="21:25">
      <c r="U481" s="19">
        <v>11103</v>
      </c>
      <c r="V481" s="19" t="s">
        <v>1583</v>
      </c>
      <c r="X481" s="19">
        <v>0</v>
      </c>
      <c r="Y481" s="20"/>
    </row>
    <row r="482" spans="21:25">
      <c r="U482" s="19">
        <v>11104</v>
      </c>
      <c r="V482" s="19" t="s">
        <v>1583</v>
      </c>
      <c r="X482" s="19">
        <v>0</v>
      </c>
      <c r="Y482" s="20"/>
    </row>
    <row r="483" spans="21:25">
      <c r="U483" s="19">
        <v>11105</v>
      </c>
      <c r="V483" s="19" t="s">
        <v>1583</v>
      </c>
      <c r="X483" s="19">
        <v>0</v>
      </c>
      <c r="Y483" s="20"/>
    </row>
    <row r="484" spans="21:25">
      <c r="U484" s="19">
        <v>11111</v>
      </c>
      <c r="V484" s="19" t="s">
        <v>1584</v>
      </c>
      <c r="X484" s="19">
        <v>0</v>
      </c>
      <c r="Y484" s="20"/>
    </row>
    <row r="485" spans="21:25">
      <c r="U485" s="19">
        <v>11112</v>
      </c>
      <c r="V485" s="19" t="s">
        <v>1584</v>
      </c>
      <c r="X485" s="19">
        <v>0</v>
      </c>
      <c r="Y485" s="20"/>
    </row>
    <row r="486" spans="21:25">
      <c r="U486" s="19">
        <v>11113</v>
      </c>
      <c r="V486" s="19" t="s">
        <v>1584</v>
      </c>
      <c r="X486" s="19">
        <v>0</v>
      </c>
      <c r="Y486" s="20"/>
    </row>
    <row r="487" spans="21:25">
      <c r="U487" s="19">
        <v>11114</v>
      </c>
      <c r="V487" s="19" t="s">
        <v>1584</v>
      </c>
      <c r="X487" s="19">
        <v>0</v>
      </c>
      <c r="Y487" s="20"/>
    </row>
    <row r="488" spans="21:25">
      <c r="U488" s="19">
        <v>11115</v>
      </c>
      <c r="V488" s="19" t="s">
        <v>1584</v>
      </c>
      <c r="X488" s="19">
        <v>0</v>
      </c>
      <c r="Y488" s="20"/>
    </row>
    <row r="489" spans="21:25">
      <c r="U489" s="19">
        <v>11121</v>
      </c>
      <c r="V489" s="19" t="s">
        <v>373</v>
      </c>
      <c r="W489" s="19" t="s">
        <v>1574</v>
      </c>
      <c r="X489" s="19">
        <v>311001103</v>
      </c>
      <c r="Y489" s="20"/>
    </row>
    <row r="490" spans="21:25">
      <c r="U490" s="19">
        <v>11122</v>
      </c>
      <c r="V490" s="19" t="s">
        <v>373</v>
      </c>
      <c r="W490" s="19" t="s">
        <v>1575</v>
      </c>
      <c r="X490" s="19">
        <v>311001103</v>
      </c>
      <c r="Y490" s="20"/>
    </row>
    <row r="491" spans="21:25">
      <c r="U491" s="19">
        <v>11123</v>
      </c>
      <c r="V491" s="19" t="s">
        <v>373</v>
      </c>
      <c r="W491" s="19" t="s">
        <v>1576</v>
      </c>
      <c r="X491" s="19">
        <v>311001103</v>
      </c>
      <c r="Y491" s="20"/>
    </row>
    <row r="492" spans="21:25">
      <c r="U492" s="19">
        <v>11124</v>
      </c>
      <c r="V492" s="19" t="s">
        <v>373</v>
      </c>
      <c r="W492" s="19" t="s">
        <v>1585</v>
      </c>
      <c r="X492" s="19">
        <v>311001103</v>
      </c>
      <c r="Y492" s="20"/>
    </row>
    <row r="493" spans="21:25">
      <c r="U493" s="19">
        <v>11125</v>
      </c>
      <c r="V493" s="19" t="s">
        <v>373</v>
      </c>
      <c r="W493" s="19" t="s">
        <v>1586</v>
      </c>
      <c r="X493" s="19">
        <v>311001103</v>
      </c>
      <c r="Y493" s="20"/>
    </row>
    <row r="494" spans="21:25">
      <c r="U494" s="19">
        <v>11131</v>
      </c>
      <c r="V494" s="19" t="s">
        <v>362</v>
      </c>
      <c r="W494" s="19" t="s">
        <v>1587</v>
      </c>
      <c r="X494" s="19">
        <v>311001102</v>
      </c>
      <c r="Y494" s="20"/>
    </row>
    <row r="495" spans="21:25">
      <c r="U495" s="19">
        <v>11132</v>
      </c>
      <c r="V495" s="19" t="s">
        <v>362</v>
      </c>
      <c r="W495" s="19" t="s">
        <v>1570</v>
      </c>
      <c r="X495" s="19">
        <v>311001102</v>
      </c>
      <c r="Y495" s="20"/>
    </row>
    <row r="496" spans="21:25">
      <c r="U496" s="19">
        <v>11133</v>
      </c>
      <c r="V496" s="19" t="s">
        <v>362</v>
      </c>
      <c r="W496" s="19" t="s">
        <v>1571</v>
      </c>
      <c r="X496" s="19">
        <v>311001102</v>
      </c>
      <c r="Y496" s="20"/>
    </row>
    <row r="497" spans="21:25">
      <c r="U497" s="19">
        <v>11134</v>
      </c>
      <c r="V497" s="19" t="s">
        <v>362</v>
      </c>
      <c r="W497" s="19" t="s">
        <v>1572</v>
      </c>
      <c r="X497" s="19">
        <v>311001102</v>
      </c>
      <c r="Y497" s="20"/>
    </row>
    <row r="498" spans="21:25">
      <c r="U498" s="19">
        <v>11135</v>
      </c>
      <c r="V498" s="19" t="s">
        <v>362</v>
      </c>
      <c r="W498" s="19" t="s">
        <v>1588</v>
      </c>
      <c r="X498" s="19">
        <v>311001102</v>
      </c>
      <c r="Y498" s="20"/>
    </row>
    <row r="499" spans="21:25">
      <c r="U499" s="19">
        <v>11141</v>
      </c>
      <c r="V499" s="19" t="s">
        <v>373</v>
      </c>
      <c r="W499" s="19" t="s">
        <v>1575</v>
      </c>
      <c r="X499" s="19">
        <v>311001103</v>
      </c>
      <c r="Y499" s="20"/>
    </row>
    <row r="500" spans="21:25">
      <c r="U500" s="19">
        <v>11142</v>
      </c>
      <c r="V500" s="19" t="s">
        <v>373</v>
      </c>
      <c r="W500" s="19" t="s">
        <v>1576</v>
      </c>
      <c r="X500" s="19">
        <v>311001103</v>
      </c>
      <c r="Y500" s="20"/>
    </row>
    <row r="501" spans="21:25">
      <c r="U501" s="19">
        <v>11143</v>
      </c>
      <c r="V501" s="19" t="s">
        <v>373</v>
      </c>
      <c r="W501" s="19" t="s">
        <v>1585</v>
      </c>
      <c r="X501" s="19">
        <v>311001103</v>
      </c>
      <c r="Y501" s="20"/>
    </row>
    <row r="502" spans="21:25">
      <c r="U502" s="19">
        <v>11144</v>
      </c>
      <c r="V502" s="19" t="s">
        <v>373</v>
      </c>
      <c r="W502" s="19" t="s">
        <v>1589</v>
      </c>
      <c r="X502" s="19">
        <v>311001103</v>
      </c>
      <c r="Y502" s="20"/>
    </row>
    <row r="503" spans="21:25">
      <c r="U503" s="19">
        <v>11145</v>
      </c>
      <c r="V503" s="19" t="s">
        <v>373</v>
      </c>
      <c r="W503" s="19" t="s">
        <v>1590</v>
      </c>
      <c r="X503" s="19">
        <v>311001103</v>
      </c>
      <c r="Y503" s="20"/>
    </row>
    <row r="504" spans="21:25">
      <c r="U504" s="19">
        <v>11151</v>
      </c>
      <c r="V504" s="19" t="s">
        <v>374</v>
      </c>
      <c r="W504" s="19" t="s">
        <v>1579</v>
      </c>
      <c r="X504" s="19">
        <v>311001105</v>
      </c>
      <c r="Y504" s="20"/>
    </row>
    <row r="505" spans="21:25">
      <c r="U505" s="19">
        <v>11152</v>
      </c>
      <c r="V505" s="19" t="s">
        <v>374</v>
      </c>
      <c r="W505" s="19" t="s">
        <v>1580</v>
      </c>
      <c r="X505" s="19">
        <v>311001105</v>
      </c>
      <c r="Y505" s="20"/>
    </row>
    <row r="506" spans="21:25">
      <c r="U506" s="19">
        <v>11153</v>
      </c>
      <c r="V506" s="19" t="s">
        <v>374</v>
      </c>
      <c r="W506" s="19" t="s">
        <v>1581</v>
      </c>
      <c r="X506" s="19">
        <v>311001105</v>
      </c>
      <c r="Y506" s="20"/>
    </row>
    <row r="507" spans="21:25">
      <c r="U507" s="19">
        <v>11154</v>
      </c>
      <c r="V507" s="19" t="s">
        <v>374</v>
      </c>
      <c r="W507" s="19" t="s">
        <v>1582</v>
      </c>
      <c r="X507" s="19">
        <v>311001105</v>
      </c>
      <c r="Y507" s="20"/>
    </row>
    <row r="508" spans="21:25">
      <c r="U508" s="19">
        <v>11155</v>
      </c>
      <c r="V508" s="19" t="s">
        <v>374</v>
      </c>
      <c r="W508" s="19" t="s">
        <v>1591</v>
      </c>
      <c r="X508" s="19">
        <v>311001105</v>
      </c>
      <c r="Y508" s="20"/>
    </row>
    <row r="509" spans="21:25">
      <c r="U509" s="19">
        <v>11161</v>
      </c>
      <c r="V509" s="19" t="s">
        <v>374</v>
      </c>
      <c r="W509" s="19" t="s">
        <v>1580</v>
      </c>
      <c r="X509" s="19">
        <v>311001105</v>
      </c>
      <c r="Y509" s="20"/>
    </row>
    <row r="510" spans="21:25">
      <c r="U510" s="19">
        <v>11162</v>
      </c>
      <c r="V510" s="19" t="s">
        <v>374</v>
      </c>
      <c r="W510" s="19" t="s">
        <v>1581</v>
      </c>
      <c r="X510" s="19">
        <v>311001105</v>
      </c>
      <c r="Y510" s="20"/>
    </row>
    <row r="511" spans="21:25">
      <c r="U511" s="19">
        <v>11163</v>
      </c>
      <c r="V511" s="19" t="s">
        <v>374</v>
      </c>
      <c r="W511" s="19" t="s">
        <v>1582</v>
      </c>
      <c r="X511" s="19">
        <v>311001105</v>
      </c>
      <c r="Y511" s="20"/>
    </row>
    <row r="512" spans="21:25">
      <c r="U512" s="19">
        <v>11164</v>
      </c>
      <c r="V512" s="19" t="s">
        <v>374</v>
      </c>
      <c r="W512" s="19" t="s">
        <v>1591</v>
      </c>
      <c r="X512" s="19">
        <v>311001105</v>
      </c>
      <c r="Y512" s="20"/>
    </row>
    <row r="513" spans="21:25">
      <c r="U513" s="19">
        <v>11165</v>
      </c>
      <c r="V513" s="19" t="s">
        <v>374</v>
      </c>
      <c r="W513" s="19" t="s">
        <v>1592</v>
      </c>
      <c r="X513" s="19">
        <v>311001105</v>
      </c>
      <c r="Y513" s="20"/>
    </row>
    <row r="514" spans="21:25">
      <c r="U514" s="19">
        <v>11511</v>
      </c>
      <c r="V514" s="19" t="s">
        <v>374</v>
      </c>
      <c r="W514" s="19" t="s">
        <v>1593</v>
      </c>
      <c r="X514" s="19">
        <v>311001105</v>
      </c>
      <c r="Y514" s="20"/>
    </row>
    <row r="515" spans="21:25">
      <c r="U515" s="19">
        <v>11521</v>
      </c>
      <c r="V515" s="19" t="s">
        <v>375</v>
      </c>
      <c r="X515" s="19">
        <v>0</v>
      </c>
      <c r="Y515" s="20"/>
    </row>
    <row r="516" spans="21:25">
      <c r="U516" s="19">
        <v>11531</v>
      </c>
      <c r="V516" s="19" t="s">
        <v>1583</v>
      </c>
      <c r="X516" s="19">
        <v>0</v>
      </c>
      <c r="Y516" s="20"/>
    </row>
    <row r="517" spans="21:25">
      <c r="U517" s="19">
        <v>11541</v>
      </c>
      <c r="V517" s="19" t="s">
        <v>1584</v>
      </c>
      <c r="X517" s="19">
        <v>0</v>
      </c>
      <c r="Y517" s="20"/>
    </row>
    <row r="518" spans="21:25">
      <c r="U518" s="19">
        <v>12011</v>
      </c>
      <c r="V518" s="19" t="s">
        <v>377</v>
      </c>
      <c r="W518" s="19" t="s">
        <v>378</v>
      </c>
      <c r="X518" s="19">
        <v>311001201</v>
      </c>
      <c r="Y518" s="20"/>
    </row>
    <row r="519" spans="21:25">
      <c r="U519" s="19">
        <v>12012</v>
      </c>
      <c r="V519" s="19" t="s">
        <v>377</v>
      </c>
      <c r="W519" s="19" t="s">
        <v>379</v>
      </c>
      <c r="X519" s="19">
        <v>311001201</v>
      </c>
      <c r="Y519" s="20"/>
    </row>
    <row r="520" spans="21:25">
      <c r="U520" s="19">
        <v>12013</v>
      </c>
      <c r="V520" s="19" t="s">
        <v>377</v>
      </c>
      <c r="W520" s="19" t="s">
        <v>1594</v>
      </c>
      <c r="X520" s="19">
        <v>311001201</v>
      </c>
      <c r="Y520" s="20"/>
    </row>
    <row r="521" spans="21:25">
      <c r="U521" s="19">
        <v>12014</v>
      </c>
      <c r="V521" s="19" t="s">
        <v>377</v>
      </c>
      <c r="W521" s="19" t="s">
        <v>1595</v>
      </c>
      <c r="X521" s="19">
        <v>311001201</v>
      </c>
      <c r="Y521" s="20"/>
    </row>
    <row r="522" spans="21:25">
      <c r="U522" s="19">
        <v>12015</v>
      </c>
      <c r="V522" s="19" t="s">
        <v>377</v>
      </c>
      <c r="W522" s="19" t="s">
        <v>1596</v>
      </c>
      <c r="X522" s="19">
        <v>311001201</v>
      </c>
      <c r="Y522" s="20"/>
    </row>
    <row r="523" spans="21:25">
      <c r="U523" s="19">
        <v>12021</v>
      </c>
      <c r="V523" s="19" t="s">
        <v>271</v>
      </c>
      <c r="W523" s="19" t="s">
        <v>380</v>
      </c>
      <c r="X523" s="19">
        <v>311001202</v>
      </c>
      <c r="Y523" s="20"/>
    </row>
    <row r="524" spans="21:25">
      <c r="U524" s="19">
        <v>12022</v>
      </c>
      <c r="V524" s="19" t="s">
        <v>271</v>
      </c>
      <c r="W524" s="19" t="s">
        <v>381</v>
      </c>
      <c r="X524" s="19">
        <v>311001202</v>
      </c>
      <c r="Y524" s="20"/>
    </row>
    <row r="525" spans="21:25">
      <c r="U525" s="19">
        <v>12023</v>
      </c>
      <c r="V525" s="19" t="s">
        <v>271</v>
      </c>
      <c r="W525" s="19" t="s">
        <v>382</v>
      </c>
      <c r="X525" s="19">
        <v>311001202</v>
      </c>
      <c r="Y525" s="20"/>
    </row>
    <row r="526" spans="21:25">
      <c r="U526" s="19">
        <v>12024</v>
      </c>
      <c r="V526" s="19" t="s">
        <v>271</v>
      </c>
      <c r="W526" s="19" t="s">
        <v>383</v>
      </c>
      <c r="X526" s="19">
        <v>311001202</v>
      </c>
      <c r="Y526" s="20"/>
    </row>
    <row r="527" spans="21:25">
      <c r="U527" s="19">
        <v>12025</v>
      </c>
      <c r="V527" s="19" t="s">
        <v>271</v>
      </c>
      <c r="W527" s="19" t="s">
        <v>1597</v>
      </c>
      <c r="X527" s="19">
        <v>311001202</v>
      </c>
      <c r="Y527" s="20"/>
    </row>
    <row r="528" spans="21:25">
      <c r="U528" s="19">
        <v>12031</v>
      </c>
      <c r="V528" s="19" t="s">
        <v>393</v>
      </c>
      <c r="W528" s="19" t="s">
        <v>385</v>
      </c>
      <c r="X528" s="19">
        <v>311001203</v>
      </c>
      <c r="Y528" s="20"/>
    </row>
    <row r="529" spans="21:25">
      <c r="U529" s="19">
        <v>12032</v>
      </c>
      <c r="V529" s="19" t="s">
        <v>393</v>
      </c>
      <c r="W529" s="19" t="s">
        <v>386</v>
      </c>
      <c r="X529" s="19">
        <v>311001203</v>
      </c>
      <c r="Y529" s="20"/>
    </row>
    <row r="530" spans="21:25">
      <c r="U530" s="19">
        <v>12033</v>
      </c>
      <c r="V530" s="19" t="s">
        <v>393</v>
      </c>
      <c r="W530" s="19" t="s">
        <v>1598</v>
      </c>
      <c r="X530" s="19">
        <v>311001203</v>
      </c>
      <c r="Y530" s="20"/>
    </row>
    <row r="531" spans="21:25">
      <c r="U531" s="19">
        <v>12034</v>
      </c>
      <c r="V531" s="19" t="s">
        <v>393</v>
      </c>
      <c r="W531" s="19" t="s">
        <v>388</v>
      </c>
      <c r="X531" s="19">
        <v>311001203</v>
      </c>
      <c r="Y531" s="20"/>
    </row>
    <row r="532" spans="21:25">
      <c r="U532" s="19">
        <v>12035</v>
      </c>
      <c r="V532" s="19" t="s">
        <v>393</v>
      </c>
      <c r="W532" s="19" t="s">
        <v>1599</v>
      </c>
      <c r="X532" s="19">
        <v>311001203</v>
      </c>
      <c r="Y532" s="20"/>
    </row>
    <row r="533" spans="21:25">
      <c r="U533" s="19">
        <v>12041</v>
      </c>
      <c r="V533" s="19" t="s">
        <v>389</v>
      </c>
      <c r="X533" s="19">
        <v>0</v>
      </c>
      <c r="Y533" s="20"/>
    </row>
    <row r="534" spans="21:25">
      <c r="U534" s="19">
        <v>12042</v>
      </c>
      <c r="V534" s="19" t="s">
        <v>389</v>
      </c>
      <c r="X534" s="19">
        <v>0</v>
      </c>
      <c r="Y534" s="20"/>
    </row>
    <row r="535" spans="21:25">
      <c r="U535" s="19">
        <v>12043</v>
      </c>
      <c r="V535" s="19" t="s">
        <v>389</v>
      </c>
      <c r="X535" s="19">
        <v>0</v>
      </c>
      <c r="Y535" s="20"/>
    </row>
    <row r="536" spans="21:25">
      <c r="U536" s="19">
        <v>12044</v>
      </c>
      <c r="V536" s="19" t="s">
        <v>389</v>
      </c>
      <c r="X536" s="19">
        <v>0</v>
      </c>
      <c r="Y536" s="20"/>
    </row>
    <row r="537" spans="21:25">
      <c r="U537" s="19">
        <v>12045</v>
      </c>
      <c r="V537" s="19" t="s">
        <v>389</v>
      </c>
      <c r="X537" s="19">
        <v>0</v>
      </c>
      <c r="Y537" s="20"/>
    </row>
    <row r="538" spans="21:25">
      <c r="U538" s="19">
        <v>12051</v>
      </c>
      <c r="V538" s="19" t="s">
        <v>393</v>
      </c>
      <c r="W538" s="19" t="s">
        <v>1600</v>
      </c>
      <c r="X538" s="19">
        <v>311001203</v>
      </c>
      <c r="Y538" s="20"/>
    </row>
    <row r="539" spans="21:25">
      <c r="U539" s="19">
        <v>12052</v>
      </c>
      <c r="V539" s="19" t="s">
        <v>393</v>
      </c>
      <c r="W539" s="19" t="s">
        <v>1601</v>
      </c>
      <c r="X539" s="19">
        <v>311001203</v>
      </c>
      <c r="Y539" s="20"/>
    </row>
    <row r="540" spans="21:25">
      <c r="U540" s="19">
        <v>12053</v>
      </c>
      <c r="V540" s="19" t="s">
        <v>393</v>
      </c>
      <c r="W540" s="19" t="s">
        <v>1602</v>
      </c>
      <c r="X540" s="19">
        <v>311001203</v>
      </c>
      <c r="Y540" s="20"/>
    </row>
    <row r="541" spans="21:25">
      <c r="U541" s="19">
        <v>12054</v>
      </c>
      <c r="V541" s="19" t="s">
        <v>393</v>
      </c>
      <c r="W541" s="19" t="s">
        <v>1603</v>
      </c>
      <c r="X541" s="19">
        <v>311001203</v>
      </c>
      <c r="Y541" s="20"/>
    </row>
    <row r="542" spans="21:25">
      <c r="U542" s="19">
        <v>12055</v>
      </c>
      <c r="V542" s="19" t="s">
        <v>393</v>
      </c>
      <c r="W542" s="19" t="s">
        <v>1604</v>
      </c>
      <c r="X542" s="19">
        <v>311001203</v>
      </c>
      <c r="Y542" s="20"/>
    </row>
    <row r="543" spans="21:25">
      <c r="U543" s="19">
        <v>12061</v>
      </c>
      <c r="V543" s="19" t="s">
        <v>271</v>
      </c>
      <c r="W543" s="19" t="s">
        <v>1605</v>
      </c>
      <c r="X543" s="19">
        <v>311001202</v>
      </c>
      <c r="Y543" s="20"/>
    </row>
    <row r="544" spans="21:25">
      <c r="U544" s="19">
        <v>12062</v>
      </c>
      <c r="V544" s="19" t="s">
        <v>271</v>
      </c>
      <c r="W544" s="19" t="s">
        <v>1606</v>
      </c>
      <c r="X544" s="19">
        <v>311001202</v>
      </c>
      <c r="Y544" s="20"/>
    </row>
    <row r="545" spans="21:25">
      <c r="U545" s="19">
        <v>12063</v>
      </c>
      <c r="V545" s="19" t="s">
        <v>271</v>
      </c>
      <c r="W545" s="19" t="s">
        <v>1607</v>
      </c>
      <c r="X545" s="19">
        <v>311001202</v>
      </c>
      <c r="Y545" s="20"/>
    </row>
    <row r="546" spans="21:25">
      <c r="U546" s="19">
        <v>12064</v>
      </c>
      <c r="V546" s="19" t="s">
        <v>271</v>
      </c>
      <c r="W546" s="19" t="s">
        <v>1608</v>
      </c>
      <c r="X546" s="19">
        <v>311001202</v>
      </c>
      <c r="Y546" s="20"/>
    </row>
    <row r="547" spans="21:25">
      <c r="U547" s="19">
        <v>12065</v>
      </c>
      <c r="V547" s="19" t="s">
        <v>271</v>
      </c>
      <c r="W547" s="19" t="s">
        <v>1609</v>
      </c>
      <c r="X547" s="19">
        <v>311001202</v>
      </c>
      <c r="Y547" s="20"/>
    </row>
    <row r="548" spans="21:25">
      <c r="U548" s="19">
        <v>12071</v>
      </c>
      <c r="V548" s="19" t="s">
        <v>393</v>
      </c>
      <c r="W548" s="19" t="s">
        <v>387</v>
      </c>
      <c r="X548" s="19">
        <v>311001203</v>
      </c>
      <c r="Y548" s="20"/>
    </row>
    <row r="549" spans="21:25">
      <c r="U549" s="19">
        <v>12072</v>
      </c>
      <c r="V549" s="19" t="s">
        <v>393</v>
      </c>
      <c r="W549" s="19" t="s">
        <v>1610</v>
      </c>
      <c r="X549" s="19">
        <v>311001203</v>
      </c>
      <c r="Y549" s="20"/>
    </row>
    <row r="550" spans="21:25">
      <c r="U550" s="19">
        <v>12073</v>
      </c>
      <c r="V550" s="19" t="s">
        <v>393</v>
      </c>
      <c r="W550" s="19" t="s">
        <v>1611</v>
      </c>
      <c r="X550" s="19">
        <v>311001203</v>
      </c>
      <c r="Y550" s="20"/>
    </row>
    <row r="551" spans="21:25">
      <c r="U551" s="19">
        <v>12074</v>
      </c>
      <c r="V551" s="19" t="s">
        <v>393</v>
      </c>
      <c r="W551" s="19" t="s">
        <v>1612</v>
      </c>
      <c r="X551" s="19">
        <v>311001203</v>
      </c>
      <c r="Y551" s="20"/>
    </row>
    <row r="552" spans="21:25">
      <c r="U552" s="19">
        <v>12075</v>
      </c>
      <c r="V552" s="19" t="s">
        <v>393</v>
      </c>
      <c r="W552" s="19" t="s">
        <v>1613</v>
      </c>
      <c r="X552" s="19">
        <v>311001203</v>
      </c>
      <c r="Y552" s="20"/>
    </row>
    <row r="553" spans="21:25">
      <c r="U553" s="19">
        <v>12311</v>
      </c>
      <c r="V553" s="19" t="s">
        <v>377</v>
      </c>
      <c r="W553" s="19" t="s">
        <v>390</v>
      </c>
      <c r="X553" s="19">
        <v>311001201</v>
      </c>
      <c r="Y553" s="20"/>
    </row>
    <row r="554" spans="21:25">
      <c r="U554" s="19">
        <v>12321</v>
      </c>
      <c r="V554" s="19" t="s">
        <v>391</v>
      </c>
      <c r="W554" s="19" t="s">
        <v>392</v>
      </c>
      <c r="X554" s="19">
        <v>311001202</v>
      </c>
      <c r="Y554" s="20"/>
    </row>
    <row r="555" spans="21:25">
      <c r="U555" s="19">
        <v>12331</v>
      </c>
      <c r="V555" s="19" t="s">
        <v>393</v>
      </c>
      <c r="W555" s="19" t="s">
        <v>394</v>
      </c>
      <c r="X555" s="19">
        <v>311001203</v>
      </c>
      <c r="Y555" s="20"/>
    </row>
    <row r="556" spans="21:25">
      <c r="U556" s="19">
        <v>12341</v>
      </c>
      <c r="V556" s="19" t="s">
        <v>389</v>
      </c>
      <c r="X556" s="19">
        <v>0</v>
      </c>
      <c r="Y556" s="20"/>
    </row>
    <row r="557" spans="21:25">
      <c r="U557" s="19">
        <v>13011</v>
      </c>
      <c r="V557" s="19" t="s">
        <v>395</v>
      </c>
      <c r="W557" s="19" t="s">
        <v>396</v>
      </c>
      <c r="X557" s="19">
        <v>311001301</v>
      </c>
      <c r="Y557" s="20"/>
    </row>
    <row r="558" spans="21:25">
      <c r="U558" s="19">
        <v>13012</v>
      </c>
      <c r="V558" s="19" t="s">
        <v>395</v>
      </c>
      <c r="W558" s="19" t="s">
        <v>397</v>
      </c>
      <c r="X558" s="19">
        <v>311001301</v>
      </c>
      <c r="Y558" s="20"/>
    </row>
    <row r="559" spans="21:25">
      <c r="U559" s="19">
        <v>13013</v>
      </c>
      <c r="V559" s="19" t="s">
        <v>395</v>
      </c>
      <c r="W559" s="19" t="s">
        <v>398</v>
      </c>
      <c r="X559" s="19">
        <v>311001301</v>
      </c>
      <c r="Y559" s="20"/>
    </row>
    <row r="560" spans="21:25">
      <c r="U560" s="19">
        <v>13014</v>
      </c>
      <c r="V560" s="19" t="s">
        <v>395</v>
      </c>
      <c r="W560" s="19" t="s">
        <v>399</v>
      </c>
      <c r="X560" s="19">
        <v>311001301</v>
      </c>
      <c r="Y560" s="20"/>
    </row>
    <row r="561" spans="21:25">
      <c r="U561" s="19">
        <v>13015</v>
      </c>
      <c r="V561" s="19" t="s">
        <v>395</v>
      </c>
      <c r="W561" s="19" t="s">
        <v>400</v>
      </c>
      <c r="X561" s="19">
        <v>311001301</v>
      </c>
      <c r="Y561" s="20"/>
    </row>
    <row r="562" spans="21:25">
      <c r="U562" s="19">
        <v>13021</v>
      </c>
      <c r="V562" s="19" t="s">
        <v>401</v>
      </c>
      <c r="W562" s="19" t="s">
        <v>402</v>
      </c>
      <c r="X562" s="19">
        <v>311001302</v>
      </c>
      <c r="Y562" s="20"/>
    </row>
    <row r="563" spans="21:25">
      <c r="U563" s="19">
        <v>13022</v>
      </c>
      <c r="V563" s="19" t="s">
        <v>401</v>
      </c>
      <c r="W563" s="19" t="s">
        <v>403</v>
      </c>
      <c r="X563" s="19">
        <v>311001302</v>
      </c>
      <c r="Y563" s="20"/>
    </row>
    <row r="564" spans="21:25">
      <c r="U564" s="19">
        <v>13023</v>
      </c>
      <c r="V564" s="19" t="s">
        <v>401</v>
      </c>
      <c r="W564" s="19" t="s">
        <v>404</v>
      </c>
      <c r="X564" s="19">
        <v>311001302</v>
      </c>
      <c r="Y564" s="20"/>
    </row>
    <row r="565" spans="21:25">
      <c r="U565" s="19">
        <v>13024</v>
      </c>
      <c r="V565" s="19" t="s">
        <v>401</v>
      </c>
      <c r="W565" s="19" t="s">
        <v>405</v>
      </c>
      <c r="X565" s="19">
        <v>311001302</v>
      </c>
      <c r="Y565" s="20"/>
    </row>
    <row r="566" spans="21:25">
      <c r="U566" s="19">
        <v>13025</v>
      </c>
      <c r="V566" s="19" t="s">
        <v>401</v>
      </c>
      <c r="W566" s="19" t="s">
        <v>406</v>
      </c>
      <c r="X566" s="19">
        <v>311001302</v>
      </c>
      <c r="Y566" s="20"/>
    </row>
    <row r="567" spans="21:25">
      <c r="U567" s="19">
        <v>13031</v>
      </c>
      <c r="V567" s="19" t="s">
        <v>407</v>
      </c>
      <c r="W567" s="19" t="s">
        <v>408</v>
      </c>
      <c r="X567" s="19">
        <v>311001303</v>
      </c>
      <c r="Y567" s="20"/>
    </row>
    <row r="568" spans="21:25">
      <c r="U568" s="19">
        <v>13032</v>
      </c>
      <c r="V568" s="19" t="s">
        <v>407</v>
      </c>
      <c r="W568" s="19" t="s">
        <v>409</v>
      </c>
      <c r="X568" s="19">
        <v>311001303</v>
      </c>
      <c r="Y568" s="20"/>
    </row>
    <row r="569" spans="21:25">
      <c r="U569" s="19">
        <v>13033</v>
      </c>
      <c r="V569" s="19" t="s">
        <v>407</v>
      </c>
      <c r="W569" s="19" t="s">
        <v>410</v>
      </c>
      <c r="X569" s="19">
        <v>311001303</v>
      </c>
      <c r="Y569" s="20"/>
    </row>
    <row r="570" spans="21:25">
      <c r="U570" s="19">
        <v>13034</v>
      </c>
      <c r="V570" s="19" t="s">
        <v>407</v>
      </c>
      <c r="W570" s="19" t="s">
        <v>411</v>
      </c>
      <c r="X570" s="19">
        <v>311001303</v>
      </c>
      <c r="Y570" s="20"/>
    </row>
    <row r="571" spans="21:25">
      <c r="U571" s="19">
        <v>13035</v>
      </c>
      <c r="V571" s="19" t="s">
        <v>407</v>
      </c>
      <c r="W571" s="19" t="s">
        <v>412</v>
      </c>
      <c r="X571" s="19">
        <v>311001303</v>
      </c>
      <c r="Y571" s="20"/>
    </row>
    <row r="572" spans="21:25">
      <c r="U572" s="19">
        <v>13041</v>
      </c>
      <c r="V572" s="19" t="s">
        <v>407</v>
      </c>
      <c r="W572" s="19" t="s">
        <v>1614</v>
      </c>
      <c r="X572" s="19">
        <v>311001303</v>
      </c>
      <c r="Y572" s="20"/>
    </row>
    <row r="573" spans="21:25">
      <c r="U573" s="19">
        <v>13042</v>
      </c>
      <c r="V573" s="19" t="s">
        <v>407</v>
      </c>
      <c r="W573" s="19" t="s">
        <v>1615</v>
      </c>
      <c r="X573" s="19">
        <v>311001303</v>
      </c>
      <c r="Y573" s="20"/>
    </row>
    <row r="574" spans="21:25">
      <c r="U574" s="19">
        <v>13043</v>
      </c>
      <c r="V574" s="19" t="s">
        <v>407</v>
      </c>
      <c r="W574" s="19" t="s">
        <v>1616</v>
      </c>
      <c r="X574" s="19">
        <v>311001303</v>
      </c>
      <c r="Y574" s="20"/>
    </row>
    <row r="575" spans="21:25">
      <c r="U575" s="19">
        <v>13044</v>
      </c>
      <c r="V575" s="19" t="s">
        <v>407</v>
      </c>
      <c r="W575" s="19" t="s">
        <v>1617</v>
      </c>
      <c r="X575" s="19">
        <v>311001303</v>
      </c>
      <c r="Y575" s="20"/>
    </row>
    <row r="576" spans="21:25">
      <c r="U576" s="19">
        <v>13045</v>
      </c>
      <c r="V576" s="19" t="s">
        <v>407</v>
      </c>
      <c r="W576" s="19" t="s">
        <v>1618</v>
      </c>
      <c r="X576" s="19">
        <v>311001303</v>
      </c>
      <c r="Y576" s="20"/>
    </row>
    <row r="577" spans="21:25">
      <c r="U577" s="19">
        <v>13051</v>
      </c>
      <c r="V577" s="19" t="s">
        <v>401</v>
      </c>
      <c r="W577" s="19" t="s">
        <v>1619</v>
      </c>
      <c r="X577" s="19">
        <v>311001302</v>
      </c>
      <c r="Y577" s="20"/>
    </row>
    <row r="578" spans="21:25">
      <c r="U578" s="19">
        <v>13052</v>
      </c>
      <c r="V578" s="19" t="s">
        <v>401</v>
      </c>
      <c r="W578" s="19" t="s">
        <v>1620</v>
      </c>
      <c r="X578" s="19">
        <v>311001302</v>
      </c>
      <c r="Y578" s="20"/>
    </row>
    <row r="579" spans="21:25">
      <c r="U579" s="19">
        <v>13053</v>
      </c>
      <c r="V579" s="19" t="s">
        <v>401</v>
      </c>
      <c r="W579" s="19" t="s">
        <v>1621</v>
      </c>
      <c r="X579" s="19">
        <v>311001302</v>
      </c>
      <c r="Y579" s="20"/>
    </row>
    <row r="580" spans="21:25">
      <c r="U580" s="19">
        <v>13054</v>
      </c>
      <c r="V580" s="19" t="s">
        <v>401</v>
      </c>
      <c r="W580" s="19" t="s">
        <v>1622</v>
      </c>
      <c r="X580" s="19">
        <v>311001302</v>
      </c>
      <c r="Y580" s="20"/>
    </row>
    <row r="581" spans="21:25">
      <c r="U581" s="19">
        <v>13055</v>
      </c>
      <c r="V581" s="19" t="s">
        <v>401</v>
      </c>
      <c r="W581" s="19" t="s">
        <v>1623</v>
      </c>
      <c r="X581" s="19">
        <v>311001302</v>
      </c>
      <c r="Y581" s="20"/>
    </row>
    <row r="582" spans="21:25">
      <c r="U582" s="19">
        <v>13061</v>
      </c>
      <c r="V582" s="19" t="s">
        <v>401</v>
      </c>
      <c r="W582" s="19" t="s">
        <v>1624</v>
      </c>
      <c r="X582" s="19">
        <v>311001302</v>
      </c>
      <c r="Y582" s="20"/>
    </row>
    <row r="583" spans="21:25">
      <c r="U583" s="19">
        <v>13062</v>
      </c>
      <c r="V583" s="19" t="s">
        <v>401</v>
      </c>
      <c r="W583" s="19" t="s">
        <v>1625</v>
      </c>
      <c r="X583" s="19">
        <v>311001302</v>
      </c>
      <c r="Y583" s="20"/>
    </row>
    <row r="584" spans="21:25">
      <c r="U584" s="19">
        <v>13063</v>
      </c>
      <c r="V584" s="19" t="s">
        <v>401</v>
      </c>
      <c r="W584" s="19" t="s">
        <v>1626</v>
      </c>
      <c r="X584" s="19">
        <v>311001302</v>
      </c>
      <c r="Y584" s="20"/>
    </row>
    <row r="585" spans="21:25">
      <c r="U585" s="19">
        <v>13064</v>
      </c>
      <c r="V585" s="19" t="s">
        <v>401</v>
      </c>
      <c r="W585" s="19" t="s">
        <v>1627</v>
      </c>
      <c r="X585" s="19">
        <v>311001302</v>
      </c>
      <c r="Y585" s="20"/>
    </row>
    <row r="586" spans="21:25">
      <c r="U586" s="19">
        <v>13065</v>
      </c>
      <c r="V586" s="19" t="s">
        <v>401</v>
      </c>
      <c r="W586" s="19" t="s">
        <v>1628</v>
      </c>
      <c r="X586" s="19">
        <v>311001302</v>
      </c>
      <c r="Y586" s="20"/>
    </row>
    <row r="587" spans="21:25">
      <c r="U587" s="19">
        <v>14011</v>
      </c>
      <c r="V587" s="19" t="s">
        <v>413</v>
      </c>
      <c r="W587" s="19" t="s">
        <v>414</v>
      </c>
      <c r="X587" s="19">
        <v>311001401</v>
      </c>
      <c r="Y587" s="20"/>
    </row>
    <row r="588" spans="21:25">
      <c r="U588" s="19">
        <v>14012</v>
      </c>
      <c r="V588" s="19" t="s">
        <v>413</v>
      </c>
      <c r="W588" s="19" t="s">
        <v>415</v>
      </c>
      <c r="X588" s="19">
        <v>311001401</v>
      </c>
      <c r="Y588" s="20"/>
    </row>
    <row r="589" spans="21:25">
      <c r="U589" s="19">
        <v>14013</v>
      </c>
      <c r="V589" s="19" t="s">
        <v>413</v>
      </c>
      <c r="W589" s="19" t="s">
        <v>416</v>
      </c>
      <c r="X589" s="19">
        <v>311001401</v>
      </c>
      <c r="Y589" s="20"/>
    </row>
    <row r="590" spans="21:25">
      <c r="U590" s="19">
        <v>14014</v>
      </c>
      <c r="V590" s="19" t="s">
        <v>413</v>
      </c>
      <c r="W590" s="19" t="s">
        <v>417</v>
      </c>
      <c r="X590" s="19">
        <v>311001401</v>
      </c>
      <c r="Y590" s="20"/>
    </row>
    <row r="591" spans="21:25">
      <c r="U591" s="19">
        <v>14015</v>
      </c>
      <c r="V591" s="19" t="s">
        <v>413</v>
      </c>
      <c r="W591" s="19" t="s">
        <v>418</v>
      </c>
      <c r="X591" s="19">
        <v>311001401</v>
      </c>
      <c r="Y591" s="20"/>
    </row>
    <row r="592" spans="21:25">
      <c r="U592" s="19">
        <v>14021</v>
      </c>
      <c r="V592" s="19" t="s">
        <v>419</v>
      </c>
      <c r="W592" s="19" t="s">
        <v>420</v>
      </c>
      <c r="X592" s="19">
        <v>311001402</v>
      </c>
      <c r="Y592" s="20"/>
    </row>
    <row r="593" spans="21:25">
      <c r="U593" s="19">
        <v>14022</v>
      </c>
      <c r="V593" s="19" t="s">
        <v>419</v>
      </c>
      <c r="W593" s="19" t="s">
        <v>421</v>
      </c>
      <c r="X593" s="19">
        <v>311001402</v>
      </c>
      <c r="Y593" s="20"/>
    </row>
    <row r="594" spans="21:25">
      <c r="U594" s="19">
        <v>14023</v>
      </c>
      <c r="V594" s="19" t="s">
        <v>419</v>
      </c>
      <c r="W594" s="19" t="s">
        <v>422</v>
      </c>
      <c r="X594" s="19">
        <v>311001402</v>
      </c>
      <c r="Y594" s="20"/>
    </row>
    <row r="595" spans="21:25">
      <c r="U595" s="19">
        <v>14024</v>
      </c>
      <c r="V595" s="19" t="s">
        <v>419</v>
      </c>
      <c r="W595" s="19" t="s">
        <v>423</v>
      </c>
      <c r="X595" s="19">
        <v>311001402</v>
      </c>
      <c r="Y595" s="20"/>
    </row>
    <row r="596" spans="21:25">
      <c r="U596" s="19">
        <v>14025</v>
      </c>
      <c r="V596" s="19" t="s">
        <v>419</v>
      </c>
      <c r="W596" s="19" t="s">
        <v>424</v>
      </c>
      <c r="X596" s="19">
        <v>311001402</v>
      </c>
      <c r="Y596" s="20"/>
    </row>
    <row r="597" spans="21:25">
      <c r="U597" s="19">
        <v>14031</v>
      </c>
      <c r="V597" s="19" t="s">
        <v>425</v>
      </c>
      <c r="W597" s="19" t="s">
        <v>426</v>
      </c>
      <c r="X597" s="19">
        <v>311001403</v>
      </c>
      <c r="Y597" s="20"/>
    </row>
    <row r="598" spans="21:25">
      <c r="U598" s="19">
        <v>14032</v>
      </c>
      <c r="V598" s="19" t="s">
        <v>425</v>
      </c>
      <c r="W598" s="19" t="s">
        <v>427</v>
      </c>
      <c r="X598" s="19">
        <v>311001403</v>
      </c>
      <c r="Y598" s="20"/>
    </row>
    <row r="599" spans="21:25">
      <c r="U599" s="19">
        <v>14033</v>
      </c>
      <c r="V599" s="19" t="s">
        <v>425</v>
      </c>
      <c r="W599" s="19" t="s">
        <v>428</v>
      </c>
      <c r="X599" s="19">
        <v>311001403</v>
      </c>
      <c r="Y599" s="20"/>
    </row>
    <row r="600" spans="21:25">
      <c r="U600" s="19">
        <v>14034</v>
      </c>
      <c r="V600" s="19" t="s">
        <v>425</v>
      </c>
      <c r="W600" s="19" t="s">
        <v>429</v>
      </c>
      <c r="X600" s="19">
        <v>311001403</v>
      </c>
      <c r="Y600" s="20"/>
    </row>
    <row r="601" spans="21:25">
      <c r="U601" s="19">
        <v>14035</v>
      </c>
      <c r="V601" s="19" t="s">
        <v>425</v>
      </c>
      <c r="W601" s="19" t="s">
        <v>430</v>
      </c>
      <c r="X601" s="19">
        <v>311001403</v>
      </c>
      <c r="Y601" s="20"/>
    </row>
    <row r="602" spans="21:25">
      <c r="U602" s="19">
        <v>14041</v>
      </c>
      <c r="V602" s="19" t="s">
        <v>425</v>
      </c>
      <c r="W602" s="19" t="s">
        <v>1629</v>
      </c>
      <c r="X602" s="19">
        <v>311001403</v>
      </c>
      <c r="Y602" s="20"/>
    </row>
    <row r="603" spans="21:25">
      <c r="U603" s="19">
        <v>14042</v>
      </c>
      <c r="V603" s="19" t="s">
        <v>425</v>
      </c>
      <c r="W603" s="19" t="s">
        <v>428</v>
      </c>
      <c r="X603" s="19">
        <v>311001403</v>
      </c>
      <c r="Y603" s="20"/>
    </row>
    <row r="604" spans="21:25">
      <c r="U604" s="19">
        <v>14043</v>
      </c>
      <c r="V604" s="19" t="s">
        <v>425</v>
      </c>
      <c r="W604" s="19" t="s">
        <v>1630</v>
      </c>
      <c r="X604" s="19">
        <v>311001403</v>
      </c>
      <c r="Y604" s="20"/>
    </row>
    <row r="605" spans="21:25">
      <c r="U605" s="19">
        <v>14044</v>
      </c>
      <c r="V605" s="19" t="s">
        <v>425</v>
      </c>
      <c r="W605" s="19" t="s">
        <v>1631</v>
      </c>
      <c r="X605" s="19">
        <v>311001403</v>
      </c>
      <c r="Y605" s="20"/>
    </row>
    <row r="606" spans="21:25">
      <c r="U606" s="19">
        <v>14045</v>
      </c>
      <c r="V606" s="19" t="s">
        <v>425</v>
      </c>
      <c r="W606" s="19" t="s">
        <v>1632</v>
      </c>
      <c r="X606" s="19">
        <v>311001403</v>
      </c>
      <c r="Y606" s="20"/>
    </row>
    <row r="607" spans="21:25">
      <c r="U607" s="19">
        <v>14051</v>
      </c>
      <c r="V607" s="19" t="s">
        <v>419</v>
      </c>
      <c r="W607" s="19" t="s">
        <v>1633</v>
      </c>
      <c r="X607" s="19">
        <v>311001402</v>
      </c>
      <c r="Y607" s="20"/>
    </row>
    <row r="608" spans="21:25">
      <c r="U608" s="19">
        <v>14052</v>
      </c>
      <c r="V608" s="19" t="s">
        <v>419</v>
      </c>
      <c r="W608" s="19" t="s">
        <v>1634</v>
      </c>
      <c r="X608" s="19">
        <v>311001402</v>
      </c>
      <c r="Y608" s="20"/>
    </row>
    <row r="609" spans="21:25">
      <c r="U609" s="19">
        <v>14053</v>
      </c>
      <c r="V609" s="19" t="s">
        <v>419</v>
      </c>
      <c r="W609" s="19" t="s">
        <v>1635</v>
      </c>
      <c r="X609" s="19">
        <v>311001402</v>
      </c>
      <c r="Y609" s="20"/>
    </row>
    <row r="610" spans="21:25">
      <c r="U610" s="19">
        <v>14054</v>
      </c>
      <c r="V610" s="19" t="s">
        <v>419</v>
      </c>
      <c r="W610" s="19" t="s">
        <v>1636</v>
      </c>
      <c r="X610" s="19">
        <v>311001402</v>
      </c>
      <c r="Y610" s="20"/>
    </row>
    <row r="611" spans="21:25">
      <c r="U611" s="19">
        <v>14055</v>
      </c>
      <c r="V611" s="19" t="s">
        <v>419</v>
      </c>
      <c r="W611" s="19" t="s">
        <v>1637</v>
      </c>
      <c r="X611" s="19">
        <v>311001402</v>
      </c>
      <c r="Y611" s="20"/>
    </row>
    <row r="612" spans="21:25">
      <c r="U612" s="19">
        <v>14061</v>
      </c>
      <c r="V612" s="19" t="s">
        <v>425</v>
      </c>
      <c r="W612" s="19" t="s">
        <v>1638</v>
      </c>
      <c r="X612" s="19">
        <v>311001403</v>
      </c>
      <c r="Y612" s="20"/>
    </row>
    <row r="613" spans="21:25">
      <c r="U613" s="19">
        <v>14062</v>
      </c>
      <c r="V613" s="19" t="s">
        <v>425</v>
      </c>
      <c r="W613" s="19" t="s">
        <v>1639</v>
      </c>
      <c r="X613" s="19">
        <v>311001403</v>
      </c>
      <c r="Y613" s="20"/>
    </row>
    <row r="614" spans="21:25">
      <c r="U614" s="19">
        <v>14063</v>
      </c>
      <c r="V614" s="19" t="s">
        <v>425</v>
      </c>
      <c r="W614" s="19" t="s">
        <v>1640</v>
      </c>
      <c r="X614" s="19">
        <v>311001403</v>
      </c>
      <c r="Y614" s="20"/>
    </row>
    <row r="615" spans="21:25">
      <c r="U615" s="19">
        <v>14064</v>
      </c>
      <c r="V615" s="19" t="s">
        <v>425</v>
      </c>
      <c r="W615" s="19" t="s">
        <v>1641</v>
      </c>
      <c r="X615" s="19">
        <v>311001403</v>
      </c>
      <c r="Y615" s="20"/>
    </row>
    <row r="616" spans="21:25">
      <c r="U616" s="19">
        <v>14065</v>
      </c>
      <c r="V616" s="19" t="s">
        <v>425</v>
      </c>
      <c r="W616" s="19" t="s">
        <v>1642</v>
      </c>
      <c r="X616" s="19">
        <v>311001403</v>
      </c>
      <c r="Y616" s="20"/>
    </row>
    <row r="617" spans="21:25">
      <c r="U617" s="19">
        <v>14311</v>
      </c>
      <c r="V617" s="19" t="s">
        <v>413</v>
      </c>
      <c r="W617" s="19" t="s">
        <v>431</v>
      </c>
      <c r="X617" s="19">
        <v>311001401</v>
      </c>
      <c r="Y617" s="20"/>
    </row>
    <row r="618" spans="21:25">
      <c r="U618" s="19">
        <v>14321</v>
      </c>
      <c r="V618" s="19" t="s">
        <v>419</v>
      </c>
      <c r="W618" s="19" t="s">
        <v>432</v>
      </c>
      <c r="X618" s="19">
        <v>311001402</v>
      </c>
      <c r="Y618" s="20"/>
    </row>
    <row r="619" spans="21:25">
      <c r="U619" s="19">
        <v>14331</v>
      </c>
      <c r="V619" s="19" t="s">
        <v>425</v>
      </c>
      <c r="W619" s="19" t="s">
        <v>433</v>
      </c>
      <c r="X619" s="19">
        <v>311001403</v>
      </c>
      <c r="Y619" s="20"/>
    </row>
    <row r="620" spans="21:25">
      <c r="U620" s="19">
        <v>15011</v>
      </c>
      <c r="V620" s="19" t="s">
        <v>434</v>
      </c>
      <c r="W620" s="19" t="s">
        <v>435</v>
      </c>
      <c r="X620" s="19">
        <v>311001501</v>
      </c>
      <c r="Y620" s="20"/>
    </row>
    <row r="621" spans="21:25">
      <c r="U621" s="19">
        <v>15012</v>
      </c>
      <c r="V621" s="19" t="s">
        <v>434</v>
      </c>
      <c r="W621" s="19" t="s">
        <v>436</v>
      </c>
      <c r="X621" s="19">
        <v>311001501</v>
      </c>
      <c r="Y621" s="20"/>
    </row>
    <row r="622" spans="21:25">
      <c r="U622" s="19">
        <v>15013</v>
      </c>
      <c r="V622" s="19" t="s">
        <v>434</v>
      </c>
      <c r="W622" s="19" t="s">
        <v>437</v>
      </c>
      <c r="X622" s="19">
        <v>311001501</v>
      </c>
      <c r="Y622" s="20"/>
    </row>
    <row r="623" spans="21:25">
      <c r="U623" s="19">
        <v>15014</v>
      </c>
      <c r="V623" s="19" t="s">
        <v>434</v>
      </c>
      <c r="W623" s="19" t="s">
        <v>438</v>
      </c>
      <c r="X623" s="19">
        <v>311001501</v>
      </c>
      <c r="Y623" s="20"/>
    </row>
    <row r="624" spans="21:25">
      <c r="U624" s="19">
        <v>15015</v>
      </c>
      <c r="V624" s="19" t="s">
        <v>434</v>
      </c>
      <c r="W624" s="19" t="s">
        <v>439</v>
      </c>
      <c r="X624" s="19">
        <v>311001501</v>
      </c>
      <c r="Y624" s="20"/>
    </row>
    <row r="625" spans="21:25">
      <c r="U625" s="19">
        <v>15021</v>
      </c>
      <c r="V625" s="19" t="s">
        <v>440</v>
      </c>
      <c r="W625" s="19" t="s">
        <v>441</v>
      </c>
      <c r="X625" s="19">
        <v>311001502</v>
      </c>
      <c r="Y625" s="20"/>
    </row>
    <row r="626" spans="21:25">
      <c r="U626" s="19">
        <v>15022</v>
      </c>
      <c r="V626" s="19" t="s">
        <v>440</v>
      </c>
      <c r="W626" s="19" t="s">
        <v>442</v>
      </c>
      <c r="X626" s="19">
        <v>311001502</v>
      </c>
      <c r="Y626" s="20"/>
    </row>
    <row r="627" spans="21:25">
      <c r="U627" s="19">
        <v>15023</v>
      </c>
      <c r="V627" s="19" t="s">
        <v>440</v>
      </c>
      <c r="W627" s="19" t="s">
        <v>443</v>
      </c>
      <c r="X627" s="19">
        <v>311001502</v>
      </c>
      <c r="Y627" s="20"/>
    </row>
    <row r="628" spans="21:25">
      <c r="U628" s="19">
        <v>15024</v>
      </c>
      <c r="V628" s="19" t="s">
        <v>440</v>
      </c>
      <c r="W628" s="19" t="s">
        <v>444</v>
      </c>
      <c r="X628" s="19">
        <v>311001502</v>
      </c>
      <c r="Y628" s="20"/>
    </row>
    <row r="629" spans="21:25">
      <c r="U629" s="19">
        <v>15025</v>
      </c>
      <c r="V629" s="19" t="s">
        <v>440</v>
      </c>
      <c r="W629" s="19" t="s">
        <v>445</v>
      </c>
      <c r="X629" s="19">
        <v>311001502</v>
      </c>
      <c r="Y629" s="20"/>
    </row>
    <row r="630" spans="21:25">
      <c r="U630" s="19">
        <v>15031</v>
      </c>
      <c r="V630" s="19" t="s">
        <v>446</v>
      </c>
      <c r="W630" s="19" t="s">
        <v>447</v>
      </c>
      <c r="X630" s="19">
        <v>311001503</v>
      </c>
      <c r="Y630" s="20"/>
    </row>
    <row r="631" spans="21:25">
      <c r="U631" s="19">
        <v>15032</v>
      </c>
      <c r="V631" s="19" t="s">
        <v>446</v>
      </c>
      <c r="W631" s="19" t="s">
        <v>448</v>
      </c>
      <c r="X631" s="19">
        <v>311001503</v>
      </c>
      <c r="Y631" s="20"/>
    </row>
    <row r="632" spans="21:25">
      <c r="U632" s="19">
        <v>15033</v>
      </c>
      <c r="V632" s="19" t="s">
        <v>446</v>
      </c>
      <c r="W632" s="19" t="s">
        <v>449</v>
      </c>
      <c r="X632" s="19">
        <v>311001503</v>
      </c>
      <c r="Y632" s="20"/>
    </row>
    <row r="633" spans="21:25">
      <c r="U633" s="19">
        <v>15034</v>
      </c>
      <c r="V633" s="19" t="s">
        <v>446</v>
      </c>
      <c r="W633" s="19" t="s">
        <v>450</v>
      </c>
      <c r="X633" s="19">
        <v>311001503</v>
      </c>
      <c r="Y633" s="20"/>
    </row>
    <row r="634" spans="21:25">
      <c r="U634" s="19">
        <v>15035</v>
      </c>
      <c r="V634" s="19" t="s">
        <v>446</v>
      </c>
      <c r="W634" s="19" t="s">
        <v>451</v>
      </c>
      <c r="X634" s="19">
        <v>311001503</v>
      </c>
      <c r="Y634" s="20"/>
    </row>
    <row r="635" spans="21:25">
      <c r="U635" s="19">
        <v>15041</v>
      </c>
      <c r="V635" s="19" t="s">
        <v>452</v>
      </c>
      <c r="W635" s="19" t="s">
        <v>453</v>
      </c>
      <c r="X635" s="19">
        <v>311001502</v>
      </c>
      <c r="Y635" s="20"/>
    </row>
    <row r="636" spans="21:25">
      <c r="U636" s="19">
        <v>15042</v>
      </c>
      <c r="V636" s="19" t="s">
        <v>452</v>
      </c>
      <c r="W636" s="19" t="s">
        <v>454</v>
      </c>
      <c r="X636" s="19">
        <v>311001502</v>
      </c>
      <c r="Y636" s="20"/>
    </row>
    <row r="637" spans="21:25">
      <c r="U637" s="19">
        <v>15043</v>
      </c>
      <c r="V637" s="19" t="s">
        <v>452</v>
      </c>
      <c r="W637" s="19" t="s">
        <v>455</v>
      </c>
      <c r="X637" s="19">
        <v>311001502</v>
      </c>
      <c r="Y637" s="20"/>
    </row>
    <row r="638" spans="21:25">
      <c r="U638" s="19">
        <v>15044</v>
      </c>
      <c r="V638" s="19" t="s">
        <v>452</v>
      </c>
      <c r="W638" s="19" t="s">
        <v>456</v>
      </c>
      <c r="X638" s="19">
        <v>311001502</v>
      </c>
      <c r="Y638" s="20"/>
    </row>
    <row r="639" spans="21:25">
      <c r="U639" s="19">
        <v>15045</v>
      </c>
      <c r="V639" s="19" t="s">
        <v>452</v>
      </c>
      <c r="W639" s="19" t="s">
        <v>457</v>
      </c>
      <c r="X639" s="19">
        <v>311001502</v>
      </c>
      <c r="Y639" s="20"/>
    </row>
    <row r="640" spans="21:25">
      <c r="U640" s="19">
        <v>15051</v>
      </c>
      <c r="V640" s="19" t="s">
        <v>458</v>
      </c>
      <c r="W640" s="19" t="s">
        <v>459</v>
      </c>
      <c r="X640" s="19">
        <v>311001503</v>
      </c>
      <c r="Y640" s="20"/>
    </row>
    <row r="641" spans="21:25">
      <c r="U641" s="19">
        <v>15052</v>
      </c>
      <c r="V641" s="19" t="s">
        <v>458</v>
      </c>
      <c r="W641" s="19" t="s">
        <v>460</v>
      </c>
      <c r="X641" s="19">
        <v>311001503</v>
      </c>
      <c r="Y641" s="20"/>
    </row>
    <row r="642" spans="21:25">
      <c r="U642" s="19">
        <v>15053</v>
      </c>
      <c r="V642" s="19" t="s">
        <v>458</v>
      </c>
      <c r="W642" s="19" t="s">
        <v>461</v>
      </c>
      <c r="X642" s="19">
        <v>311001503</v>
      </c>
      <c r="Y642" s="20"/>
    </row>
    <row r="643" spans="21:25">
      <c r="U643" s="19">
        <v>15054</v>
      </c>
      <c r="V643" s="19" t="s">
        <v>458</v>
      </c>
      <c r="W643" s="19" t="s">
        <v>462</v>
      </c>
      <c r="X643" s="19">
        <v>311001503</v>
      </c>
      <c r="Y643" s="20"/>
    </row>
    <row r="644" spans="21:25">
      <c r="U644" s="19">
        <v>15055</v>
      </c>
      <c r="V644" s="19" t="s">
        <v>458</v>
      </c>
      <c r="W644" s="19" t="s">
        <v>463</v>
      </c>
      <c r="X644" s="19">
        <v>311001503</v>
      </c>
      <c r="Y644" s="20"/>
    </row>
    <row r="645" spans="21:25">
      <c r="U645" s="19">
        <v>15061</v>
      </c>
      <c r="V645" s="19" t="s">
        <v>458</v>
      </c>
      <c r="W645" s="19" t="s">
        <v>1643</v>
      </c>
      <c r="X645" s="19">
        <v>311001503</v>
      </c>
      <c r="Y645" s="20"/>
    </row>
    <row r="646" spans="21:25">
      <c r="U646" s="19">
        <v>15062</v>
      </c>
      <c r="V646" s="19" t="s">
        <v>458</v>
      </c>
      <c r="W646" s="19" t="s">
        <v>1644</v>
      </c>
      <c r="X646" s="19">
        <v>311001503</v>
      </c>
      <c r="Y646" s="20"/>
    </row>
    <row r="647" spans="21:25">
      <c r="U647" s="19">
        <v>15063</v>
      </c>
      <c r="V647" s="19" t="s">
        <v>458</v>
      </c>
      <c r="W647" s="19" t="s">
        <v>1645</v>
      </c>
      <c r="X647" s="19">
        <v>311001503</v>
      </c>
      <c r="Y647" s="20"/>
    </row>
    <row r="648" spans="21:25">
      <c r="U648" s="19">
        <v>15064</v>
      </c>
      <c r="V648" s="19" t="s">
        <v>458</v>
      </c>
      <c r="W648" s="19" t="s">
        <v>1646</v>
      </c>
      <c r="X648" s="19">
        <v>311001503</v>
      </c>
      <c r="Y648" s="20"/>
    </row>
    <row r="649" spans="21:25">
      <c r="U649" s="19">
        <v>15065</v>
      </c>
      <c r="V649" s="19" t="s">
        <v>458</v>
      </c>
      <c r="W649" s="19" t="s">
        <v>1647</v>
      </c>
      <c r="X649" s="19">
        <v>311001503</v>
      </c>
      <c r="Y649" s="20"/>
    </row>
    <row r="650" spans="21:25">
      <c r="U650" s="19">
        <v>15071</v>
      </c>
      <c r="V650" s="19" t="s">
        <v>440</v>
      </c>
      <c r="W650" s="19" t="s">
        <v>442</v>
      </c>
      <c r="X650" s="19">
        <v>311001502</v>
      </c>
      <c r="Y650" s="20"/>
    </row>
    <row r="651" spans="21:25">
      <c r="U651" s="19">
        <v>15072</v>
      </c>
      <c r="V651" s="19" t="s">
        <v>440</v>
      </c>
      <c r="W651" s="19" t="s">
        <v>443</v>
      </c>
      <c r="X651" s="19">
        <v>311001502</v>
      </c>
      <c r="Y651" s="20"/>
    </row>
    <row r="652" spans="21:25">
      <c r="U652" s="19">
        <v>15073</v>
      </c>
      <c r="V652" s="19" t="s">
        <v>440</v>
      </c>
      <c r="W652" s="19" t="s">
        <v>444</v>
      </c>
      <c r="X652" s="19">
        <v>311001502</v>
      </c>
      <c r="Y652" s="20"/>
    </row>
    <row r="653" spans="21:25">
      <c r="U653" s="19">
        <v>15074</v>
      </c>
      <c r="V653" s="19" t="s">
        <v>440</v>
      </c>
      <c r="W653" s="19" t="s">
        <v>445</v>
      </c>
      <c r="X653" s="19">
        <v>311001502</v>
      </c>
      <c r="Y653" s="20"/>
    </row>
    <row r="654" spans="21:25">
      <c r="U654" s="19">
        <v>15075</v>
      </c>
      <c r="V654" s="19" t="s">
        <v>440</v>
      </c>
      <c r="W654" s="19" t="s">
        <v>1648</v>
      </c>
      <c r="X654" s="19">
        <v>311001502</v>
      </c>
      <c r="Y654" s="20"/>
    </row>
    <row r="655" spans="21:25">
      <c r="U655" s="19">
        <v>15081</v>
      </c>
      <c r="V655" s="19" t="s">
        <v>458</v>
      </c>
      <c r="W655" s="19" t="s">
        <v>460</v>
      </c>
      <c r="X655" s="19">
        <v>311001503</v>
      </c>
      <c r="Y655" s="20"/>
    </row>
    <row r="656" spans="21:25">
      <c r="U656" s="19">
        <v>15082</v>
      </c>
      <c r="V656" s="19" t="s">
        <v>458</v>
      </c>
      <c r="W656" s="19" t="s">
        <v>1649</v>
      </c>
      <c r="X656" s="19">
        <v>311001503</v>
      </c>
      <c r="Y656" s="20"/>
    </row>
    <row r="657" spans="21:25">
      <c r="U657" s="19">
        <v>15083</v>
      </c>
      <c r="V657" s="19" t="s">
        <v>458</v>
      </c>
      <c r="W657" s="19" t="s">
        <v>462</v>
      </c>
      <c r="X657" s="19">
        <v>311001503</v>
      </c>
      <c r="Y657" s="20"/>
    </row>
    <row r="658" spans="21:25">
      <c r="U658" s="19">
        <v>15084</v>
      </c>
      <c r="V658" s="19" t="s">
        <v>458</v>
      </c>
      <c r="W658" s="19" t="s">
        <v>463</v>
      </c>
      <c r="X658" s="19">
        <v>311001503</v>
      </c>
      <c r="Y658" s="20"/>
    </row>
    <row r="659" spans="21:25">
      <c r="U659" s="19">
        <v>15085</v>
      </c>
      <c r="V659" s="19" t="s">
        <v>458</v>
      </c>
      <c r="W659" s="19" t="s">
        <v>1650</v>
      </c>
      <c r="X659" s="19">
        <v>311001503</v>
      </c>
      <c r="Y659" s="20"/>
    </row>
    <row r="660" spans="21:25">
      <c r="U660" s="19">
        <v>15311</v>
      </c>
      <c r="V660" s="19" t="s">
        <v>434</v>
      </c>
      <c r="W660" s="19" t="s">
        <v>464</v>
      </c>
      <c r="X660" s="19">
        <v>311001501</v>
      </c>
      <c r="Y660" s="20"/>
    </row>
    <row r="661" spans="21:25">
      <c r="U661" s="19">
        <v>15321</v>
      </c>
      <c r="V661" s="19" t="s">
        <v>440</v>
      </c>
      <c r="W661" s="19" t="s">
        <v>465</v>
      </c>
      <c r="X661" s="19">
        <v>311001502</v>
      </c>
      <c r="Y661" s="20"/>
    </row>
    <row r="662" spans="21:25">
      <c r="U662" s="19">
        <v>15331</v>
      </c>
      <c r="V662" s="19" t="s">
        <v>446</v>
      </c>
      <c r="W662" s="19" t="s">
        <v>466</v>
      </c>
      <c r="X662" s="19">
        <v>311001503</v>
      </c>
      <c r="Y662" s="20"/>
    </row>
    <row r="663" spans="21:25">
      <c r="U663" s="19">
        <v>15341</v>
      </c>
      <c r="V663" s="19" t="s">
        <v>440</v>
      </c>
      <c r="W663" s="19" t="s">
        <v>465</v>
      </c>
      <c r="X663" s="19">
        <v>311001502</v>
      </c>
      <c r="Y663" s="20"/>
    </row>
    <row r="664" spans="21:25">
      <c r="U664" s="19">
        <v>15511</v>
      </c>
      <c r="V664" s="19" t="s">
        <v>467</v>
      </c>
      <c r="W664" s="19" t="s">
        <v>468</v>
      </c>
      <c r="X664" s="19">
        <v>0</v>
      </c>
      <c r="Y664" s="20"/>
    </row>
    <row r="665" spans="21:25">
      <c r="U665" s="19">
        <v>15521</v>
      </c>
      <c r="V665" s="19" t="s">
        <v>179</v>
      </c>
      <c r="W665" s="19" t="s">
        <v>469</v>
      </c>
      <c r="X665" s="19">
        <v>0</v>
      </c>
      <c r="Y665" s="20"/>
    </row>
    <row r="666" spans="21:25">
      <c r="U666" s="19">
        <v>16011</v>
      </c>
      <c r="V666" s="19" t="s">
        <v>470</v>
      </c>
      <c r="W666" s="19" t="s">
        <v>471</v>
      </c>
      <c r="X666" s="19">
        <v>311001601</v>
      </c>
      <c r="Y666" s="20"/>
    </row>
    <row r="667" spans="21:25">
      <c r="U667" s="19">
        <v>16012</v>
      </c>
      <c r="V667" s="19" t="s">
        <v>470</v>
      </c>
      <c r="W667" s="19" t="s">
        <v>472</v>
      </c>
      <c r="X667" s="19">
        <v>311001601</v>
      </c>
      <c r="Y667" s="20"/>
    </row>
    <row r="668" spans="21:25">
      <c r="U668" s="19">
        <v>16013</v>
      </c>
      <c r="V668" s="19" t="s">
        <v>470</v>
      </c>
      <c r="W668" s="19" t="s">
        <v>473</v>
      </c>
      <c r="X668" s="19">
        <v>311001601</v>
      </c>
      <c r="Y668" s="20"/>
    </row>
    <row r="669" spans="21:25">
      <c r="U669" s="19">
        <v>16014</v>
      </c>
      <c r="V669" s="19" t="s">
        <v>470</v>
      </c>
      <c r="W669" s="19" t="s">
        <v>474</v>
      </c>
      <c r="X669" s="19">
        <v>311001601</v>
      </c>
      <c r="Y669" s="20"/>
    </row>
    <row r="670" spans="21:25">
      <c r="U670" s="19">
        <v>16015</v>
      </c>
      <c r="V670" s="19" t="s">
        <v>470</v>
      </c>
      <c r="W670" s="19" t="s">
        <v>475</v>
      </c>
      <c r="X670" s="19">
        <v>311001601</v>
      </c>
      <c r="Y670" s="20"/>
    </row>
    <row r="671" spans="21:25">
      <c r="U671" s="19">
        <v>16021</v>
      </c>
      <c r="V671" s="19" t="s">
        <v>476</v>
      </c>
      <c r="W671" s="19" t="s">
        <v>477</v>
      </c>
      <c r="X671" s="19">
        <v>311001602</v>
      </c>
      <c r="Y671" s="20"/>
    </row>
    <row r="672" spans="21:25">
      <c r="U672" s="19">
        <v>16022</v>
      </c>
      <c r="V672" s="19" t="s">
        <v>476</v>
      </c>
      <c r="W672" s="19" t="s">
        <v>478</v>
      </c>
      <c r="X672" s="19">
        <v>311001602</v>
      </c>
      <c r="Y672" s="20"/>
    </row>
    <row r="673" spans="21:25">
      <c r="U673" s="19">
        <v>16023</v>
      </c>
      <c r="V673" s="19" t="s">
        <v>476</v>
      </c>
      <c r="W673" s="19" t="s">
        <v>479</v>
      </c>
      <c r="X673" s="19">
        <v>311001602</v>
      </c>
      <c r="Y673" s="20"/>
    </row>
    <row r="674" spans="21:25">
      <c r="U674" s="19">
        <v>16024</v>
      </c>
      <c r="V674" s="19" t="s">
        <v>476</v>
      </c>
      <c r="W674" s="19" t="s">
        <v>480</v>
      </c>
      <c r="X674" s="19">
        <v>311001602</v>
      </c>
      <c r="Y674" s="20"/>
    </row>
    <row r="675" spans="21:25">
      <c r="U675" s="19">
        <v>16025</v>
      </c>
      <c r="V675" s="19" t="s">
        <v>476</v>
      </c>
      <c r="W675" s="19" t="s">
        <v>481</v>
      </c>
      <c r="X675" s="19">
        <v>311001602</v>
      </c>
      <c r="Y675" s="20"/>
    </row>
    <row r="676" spans="21:25">
      <c r="U676" s="19">
        <v>16031</v>
      </c>
      <c r="V676" s="19" t="s">
        <v>482</v>
      </c>
      <c r="W676" s="19" t="s">
        <v>483</v>
      </c>
      <c r="X676" s="19">
        <v>311001603</v>
      </c>
      <c r="Y676" s="20"/>
    </row>
    <row r="677" spans="21:25">
      <c r="U677" s="19">
        <v>16032</v>
      </c>
      <c r="V677" s="19" t="s">
        <v>482</v>
      </c>
      <c r="W677" s="19" t="s">
        <v>484</v>
      </c>
      <c r="X677" s="19">
        <v>311001603</v>
      </c>
      <c r="Y677" s="20"/>
    </row>
    <row r="678" spans="21:25">
      <c r="U678" s="19">
        <v>16033</v>
      </c>
      <c r="V678" s="19" t="s">
        <v>482</v>
      </c>
      <c r="W678" s="19" t="s">
        <v>485</v>
      </c>
      <c r="X678" s="19">
        <v>311001603</v>
      </c>
      <c r="Y678" s="20"/>
    </row>
    <row r="679" spans="21:25">
      <c r="U679" s="19">
        <v>16034</v>
      </c>
      <c r="V679" s="19" t="s">
        <v>482</v>
      </c>
      <c r="W679" s="19" t="s">
        <v>486</v>
      </c>
      <c r="X679" s="19">
        <v>311001603</v>
      </c>
      <c r="Y679" s="20"/>
    </row>
    <row r="680" spans="21:25">
      <c r="U680" s="19">
        <v>16035</v>
      </c>
      <c r="V680" s="19" t="s">
        <v>482</v>
      </c>
      <c r="W680" s="19" t="s">
        <v>486</v>
      </c>
      <c r="X680" s="19">
        <v>311001603</v>
      </c>
      <c r="Y680" s="20"/>
    </row>
    <row r="681" spans="21:25">
      <c r="U681" s="19">
        <v>16041</v>
      </c>
      <c r="V681" s="19" t="s">
        <v>476</v>
      </c>
      <c r="W681" s="19" t="s">
        <v>479</v>
      </c>
      <c r="X681" s="19">
        <v>311001602</v>
      </c>
      <c r="Y681" s="20"/>
    </row>
    <row r="682" spans="21:25">
      <c r="U682" s="19">
        <v>16042</v>
      </c>
      <c r="V682" s="19" t="s">
        <v>476</v>
      </c>
      <c r="W682" s="19" t="s">
        <v>478</v>
      </c>
      <c r="X682" s="19">
        <v>311001602</v>
      </c>
      <c r="Y682" s="20"/>
    </row>
    <row r="683" spans="21:25">
      <c r="U683" s="19">
        <v>16043</v>
      </c>
      <c r="V683" s="19" t="s">
        <v>476</v>
      </c>
      <c r="W683" s="19" t="s">
        <v>479</v>
      </c>
      <c r="X683" s="19">
        <v>311001602</v>
      </c>
      <c r="Y683" s="20"/>
    </row>
    <row r="684" spans="21:25">
      <c r="U684" s="19">
        <v>16044</v>
      </c>
      <c r="V684" s="19" t="s">
        <v>476</v>
      </c>
      <c r="W684" s="19" t="s">
        <v>480</v>
      </c>
      <c r="X684" s="19">
        <v>311001602</v>
      </c>
      <c r="Y684" s="20"/>
    </row>
    <row r="685" spans="21:25">
      <c r="U685" s="19">
        <v>16045</v>
      </c>
      <c r="V685" s="19" t="s">
        <v>476</v>
      </c>
      <c r="W685" s="19" t="s">
        <v>481</v>
      </c>
      <c r="X685" s="19">
        <v>311001602</v>
      </c>
      <c r="Y685" s="20"/>
    </row>
    <row r="686" spans="21:25">
      <c r="U686" s="19">
        <v>16051</v>
      </c>
      <c r="V686" s="19" t="s">
        <v>482</v>
      </c>
      <c r="W686" s="19" t="s">
        <v>1651</v>
      </c>
      <c r="X686" s="19">
        <v>311001603</v>
      </c>
      <c r="Y686" s="20"/>
    </row>
    <row r="687" spans="21:25">
      <c r="U687" s="19">
        <v>16052</v>
      </c>
      <c r="V687" s="19" t="s">
        <v>482</v>
      </c>
      <c r="W687" s="19" t="s">
        <v>485</v>
      </c>
      <c r="X687" s="19">
        <v>311001603</v>
      </c>
      <c r="Y687" s="20"/>
    </row>
    <row r="688" spans="21:25">
      <c r="U688" s="19">
        <v>16053</v>
      </c>
      <c r="V688" s="19" t="s">
        <v>482</v>
      </c>
      <c r="W688" s="19" t="s">
        <v>486</v>
      </c>
      <c r="X688" s="19">
        <v>311001603</v>
      </c>
      <c r="Y688" s="20"/>
    </row>
    <row r="689" spans="21:25">
      <c r="U689" s="19">
        <v>16054</v>
      </c>
      <c r="V689" s="19" t="s">
        <v>482</v>
      </c>
      <c r="W689" s="19" t="s">
        <v>1652</v>
      </c>
      <c r="X689" s="19">
        <v>311001603</v>
      </c>
      <c r="Y689" s="20"/>
    </row>
    <row r="690" spans="21:25">
      <c r="U690" s="19">
        <v>16055</v>
      </c>
      <c r="V690" s="19" t="s">
        <v>482</v>
      </c>
      <c r="W690" s="19" t="s">
        <v>1652</v>
      </c>
      <c r="X690" s="19">
        <v>311001603</v>
      </c>
      <c r="Y690" s="20"/>
    </row>
    <row r="691" spans="21:25">
      <c r="U691" s="19">
        <v>16061</v>
      </c>
      <c r="V691" s="19" t="s">
        <v>476</v>
      </c>
      <c r="W691" s="19" t="s">
        <v>1653</v>
      </c>
      <c r="X691" s="19">
        <v>311001602</v>
      </c>
      <c r="Y691" s="20"/>
    </row>
    <row r="692" spans="21:25">
      <c r="U692" s="19">
        <v>16062</v>
      </c>
      <c r="V692" s="19" t="s">
        <v>476</v>
      </c>
      <c r="W692" s="19" t="s">
        <v>480</v>
      </c>
      <c r="X692" s="19">
        <v>311001602</v>
      </c>
      <c r="Y692" s="20"/>
    </row>
    <row r="693" spans="21:25">
      <c r="U693" s="19">
        <v>16063</v>
      </c>
      <c r="V693" s="19" t="s">
        <v>476</v>
      </c>
      <c r="W693" s="19" t="s">
        <v>479</v>
      </c>
      <c r="X693" s="19">
        <v>311001602</v>
      </c>
      <c r="Y693" s="20"/>
    </row>
    <row r="694" spans="21:25">
      <c r="U694" s="19">
        <v>16064</v>
      </c>
      <c r="V694" s="19" t="s">
        <v>476</v>
      </c>
      <c r="W694" s="19" t="s">
        <v>480</v>
      </c>
      <c r="X694" s="19">
        <v>311001602</v>
      </c>
      <c r="Y694" s="20"/>
    </row>
    <row r="695" spans="21:25">
      <c r="U695" s="19">
        <v>16065</v>
      </c>
      <c r="V695" s="19" t="s">
        <v>476</v>
      </c>
      <c r="W695" s="19" t="s">
        <v>481</v>
      </c>
      <c r="X695" s="19">
        <v>311001602</v>
      </c>
      <c r="Y695" s="20"/>
    </row>
    <row r="696" spans="21:25">
      <c r="U696" s="19">
        <v>16311</v>
      </c>
      <c r="V696" s="19" t="s">
        <v>470</v>
      </c>
      <c r="W696" s="19" t="s">
        <v>487</v>
      </c>
      <c r="X696" s="19">
        <v>311001601</v>
      </c>
      <c r="Y696" s="20"/>
    </row>
    <row r="697" spans="21:25">
      <c r="U697" s="19">
        <v>16321</v>
      </c>
      <c r="V697" s="19" t="s">
        <v>476</v>
      </c>
      <c r="W697" s="19" t="s">
        <v>488</v>
      </c>
      <c r="X697" s="19">
        <v>311001602</v>
      </c>
      <c r="Y697" s="20"/>
    </row>
    <row r="698" spans="21:25">
      <c r="U698" s="19">
        <v>16331</v>
      </c>
      <c r="V698" s="19" t="s">
        <v>482</v>
      </c>
      <c r="W698" s="19" t="s">
        <v>489</v>
      </c>
      <c r="X698" s="19">
        <v>311001603</v>
      </c>
      <c r="Y698" s="20"/>
    </row>
    <row r="699" spans="21:25">
      <c r="U699" s="19">
        <v>16511</v>
      </c>
      <c r="V699" s="19" t="s">
        <v>476</v>
      </c>
      <c r="W699" s="19" t="s">
        <v>488</v>
      </c>
      <c r="X699" s="19">
        <v>311001602</v>
      </c>
      <c r="Y699" s="20"/>
    </row>
    <row r="700" spans="21:25">
      <c r="U700" s="19">
        <v>16521</v>
      </c>
      <c r="V700" s="19" t="s">
        <v>179</v>
      </c>
      <c r="W700" s="19" t="s">
        <v>179</v>
      </c>
      <c r="X700" s="19">
        <v>0</v>
      </c>
      <c r="Y700" s="20"/>
    </row>
    <row r="701" spans="21:25">
      <c r="U701" s="19">
        <v>17011</v>
      </c>
      <c r="V701" s="19" t="s">
        <v>490</v>
      </c>
      <c r="W701" s="19" t="s">
        <v>491</v>
      </c>
      <c r="X701" s="19">
        <v>311001701</v>
      </c>
      <c r="Y701" s="20"/>
    </row>
    <row r="702" spans="21:25">
      <c r="U702" s="19">
        <v>17012</v>
      </c>
      <c r="V702" s="19" t="s">
        <v>490</v>
      </c>
      <c r="W702" s="19" t="s">
        <v>492</v>
      </c>
      <c r="X702" s="19">
        <v>311001701</v>
      </c>
      <c r="Y702" s="20"/>
    </row>
    <row r="703" spans="21:25">
      <c r="U703" s="19">
        <v>17013</v>
      </c>
      <c r="V703" s="19" t="s">
        <v>490</v>
      </c>
      <c r="W703" s="19" t="s">
        <v>493</v>
      </c>
      <c r="X703" s="19">
        <v>311001701</v>
      </c>
      <c r="Y703" s="20"/>
    </row>
    <row r="704" spans="21:25">
      <c r="U704" s="19">
        <v>17014</v>
      </c>
      <c r="V704" s="19" t="s">
        <v>490</v>
      </c>
      <c r="W704" s="19" t="s">
        <v>494</v>
      </c>
      <c r="X704" s="19">
        <v>311001701</v>
      </c>
      <c r="Y704" s="20"/>
    </row>
    <row r="705" spans="21:25">
      <c r="U705" s="19">
        <v>17015</v>
      </c>
      <c r="V705" s="19" t="s">
        <v>490</v>
      </c>
      <c r="W705" s="19" t="s">
        <v>495</v>
      </c>
      <c r="X705" s="19">
        <v>311001701</v>
      </c>
      <c r="Y705" s="20"/>
    </row>
    <row r="706" spans="21:25">
      <c r="U706" s="19">
        <v>17021</v>
      </c>
      <c r="V706" s="19" t="s">
        <v>113</v>
      </c>
      <c r="W706" s="19" t="s">
        <v>2193</v>
      </c>
      <c r="X706" s="19">
        <v>311001702</v>
      </c>
      <c r="Y706" s="20"/>
    </row>
    <row r="707" spans="21:25">
      <c r="U707" s="19">
        <v>17022</v>
      </c>
      <c r="V707" s="19" t="s">
        <v>113</v>
      </c>
      <c r="W707" s="19" t="s">
        <v>2194</v>
      </c>
      <c r="X707" s="19">
        <v>311001702</v>
      </c>
      <c r="Y707" s="20"/>
    </row>
    <row r="708" spans="21:25">
      <c r="U708" s="19">
        <v>17023</v>
      </c>
      <c r="V708" s="19" t="s">
        <v>113</v>
      </c>
      <c r="W708" s="19" t="s">
        <v>2195</v>
      </c>
      <c r="X708" s="19">
        <v>311001702</v>
      </c>
      <c r="Y708" s="20"/>
    </row>
    <row r="709" spans="21:25">
      <c r="U709" s="19">
        <v>17024</v>
      </c>
      <c r="V709" s="19" t="s">
        <v>113</v>
      </c>
      <c r="W709" s="19" t="s">
        <v>2196</v>
      </c>
      <c r="X709" s="19">
        <v>311001702</v>
      </c>
      <c r="Y709" s="20"/>
    </row>
    <row r="710" spans="21:25">
      <c r="U710" s="19">
        <v>17025</v>
      </c>
      <c r="V710" s="19" t="s">
        <v>113</v>
      </c>
      <c r="W710" s="19" t="s">
        <v>2197</v>
      </c>
      <c r="X710" s="19">
        <v>311001702</v>
      </c>
      <c r="Y710" s="20"/>
    </row>
    <row r="711" spans="21:25">
      <c r="U711" s="19">
        <v>17031</v>
      </c>
      <c r="V711" s="19" t="s">
        <v>496</v>
      </c>
      <c r="W711" s="19" t="s">
        <v>1654</v>
      </c>
      <c r="X711" s="19">
        <v>311001703</v>
      </c>
      <c r="Y711" s="20"/>
    </row>
    <row r="712" spans="21:25">
      <c r="U712" s="19">
        <v>17032</v>
      </c>
      <c r="V712" s="19" t="s">
        <v>496</v>
      </c>
      <c r="W712" s="19" t="s">
        <v>1655</v>
      </c>
      <c r="X712" s="19">
        <v>311001703</v>
      </c>
      <c r="Y712" s="20"/>
    </row>
    <row r="713" spans="21:25">
      <c r="U713" s="19">
        <v>17033</v>
      </c>
      <c r="V713" s="19" t="s">
        <v>496</v>
      </c>
      <c r="W713" s="19" t="s">
        <v>1656</v>
      </c>
      <c r="X713" s="19">
        <v>311001703</v>
      </c>
      <c r="Y713" s="20"/>
    </row>
    <row r="714" spans="21:25">
      <c r="U714" s="19">
        <v>17034</v>
      </c>
      <c r="V714" s="19" t="s">
        <v>496</v>
      </c>
      <c r="W714" s="19" t="s">
        <v>1657</v>
      </c>
      <c r="X714" s="19">
        <v>311001703</v>
      </c>
      <c r="Y714" s="20"/>
    </row>
    <row r="715" spans="21:25">
      <c r="U715" s="19">
        <v>17035</v>
      </c>
      <c r="V715" s="19" t="s">
        <v>496</v>
      </c>
      <c r="W715" s="19" t="s">
        <v>1658</v>
      </c>
      <c r="X715" s="19">
        <v>311001703</v>
      </c>
      <c r="Y715" s="20"/>
    </row>
    <row r="716" spans="21:25">
      <c r="U716" s="19">
        <v>17041</v>
      </c>
      <c r="V716" s="19" t="s">
        <v>496</v>
      </c>
      <c r="W716" s="19" t="s">
        <v>1659</v>
      </c>
      <c r="X716" s="19">
        <v>311001703</v>
      </c>
      <c r="Y716" s="20"/>
    </row>
    <row r="717" spans="21:25">
      <c r="U717" s="19">
        <v>17042</v>
      </c>
      <c r="V717" s="19" t="s">
        <v>496</v>
      </c>
      <c r="W717" s="19" t="s">
        <v>1660</v>
      </c>
      <c r="X717" s="19">
        <v>311001703</v>
      </c>
      <c r="Y717" s="20"/>
    </row>
    <row r="718" spans="21:25">
      <c r="U718" s="19">
        <v>17043</v>
      </c>
      <c r="V718" s="19" t="s">
        <v>496</v>
      </c>
      <c r="W718" s="19" t="s">
        <v>1661</v>
      </c>
      <c r="X718" s="19">
        <v>311001703</v>
      </c>
      <c r="Y718" s="20"/>
    </row>
    <row r="719" spans="21:25">
      <c r="U719" s="19">
        <v>17044</v>
      </c>
      <c r="V719" s="19" t="s">
        <v>496</v>
      </c>
      <c r="W719" s="19" t="s">
        <v>1662</v>
      </c>
      <c r="X719" s="19">
        <v>311001703</v>
      </c>
      <c r="Y719" s="20"/>
    </row>
    <row r="720" spans="21:25">
      <c r="U720" s="19">
        <v>17045</v>
      </c>
      <c r="V720" s="19" t="s">
        <v>496</v>
      </c>
      <c r="W720" s="19" t="s">
        <v>1663</v>
      </c>
      <c r="X720" s="19">
        <v>311001703</v>
      </c>
      <c r="Y720" s="20"/>
    </row>
    <row r="721" spans="21:25">
      <c r="U721" s="19">
        <v>17051</v>
      </c>
      <c r="V721" s="19" t="s">
        <v>113</v>
      </c>
      <c r="W721" s="19" t="s">
        <v>2198</v>
      </c>
      <c r="X721" s="19">
        <v>311001702</v>
      </c>
      <c r="Y721" s="20"/>
    </row>
    <row r="722" spans="21:25">
      <c r="U722" s="19">
        <v>17052</v>
      </c>
      <c r="V722" s="19" t="s">
        <v>113</v>
      </c>
      <c r="W722" s="19" t="s">
        <v>2199</v>
      </c>
      <c r="X722" s="19">
        <v>311001702</v>
      </c>
      <c r="Y722" s="20"/>
    </row>
    <row r="723" spans="21:25">
      <c r="U723" s="19">
        <v>17053</v>
      </c>
      <c r="V723" s="19" t="s">
        <v>113</v>
      </c>
      <c r="W723" s="19" t="s">
        <v>2200</v>
      </c>
      <c r="X723" s="19">
        <v>311001702</v>
      </c>
      <c r="Y723" s="20"/>
    </row>
    <row r="724" spans="21:25">
      <c r="U724" s="19">
        <v>17054</v>
      </c>
      <c r="V724" s="19" t="s">
        <v>113</v>
      </c>
      <c r="W724" s="19" t="s">
        <v>2201</v>
      </c>
      <c r="X724" s="19">
        <v>311001702</v>
      </c>
      <c r="Y724" s="20"/>
    </row>
    <row r="725" spans="21:25">
      <c r="U725" s="19">
        <v>17055</v>
      </c>
      <c r="V725" s="19" t="s">
        <v>113</v>
      </c>
      <c r="W725" s="19" t="s">
        <v>2202</v>
      </c>
      <c r="X725" s="19">
        <v>311001702</v>
      </c>
      <c r="Y725" s="20"/>
    </row>
    <row r="726" spans="21:25">
      <c r="U726" s="19">
        <v>17061</v>
      </c>
      <c r="V726" s="19" t="s">
        <v>496</v>
      </c>
      <c r="W726" s="19" t="s">
        <v>1664</v>
      </c>
      <c r="X726" s="19">
        <v>311001703</v>
      </c>
      <c r="Y726" s="20"/>
    </row>
    <row r="727" spans="21:25">
      <c r="U727" s="19">
        <v>17062</v>
      </c>
      <c r="V727" s="19" t="s">
        <v>496</v>
      </c>
      <c r="W727" s="19" t="s">
        <v>1665</v>
      </c>
      <c r="X727" s="19">
        <v>311001703</v>
      </c>
      <c r="Y727" s="20"/>
    </row>
    <row r="728" spans="21:25">
      <c r="U728" s="19">
        <v>17063</v>
      </c>
      <c r="V728" s="19" t="s">
        <v>496</v>
      </c>
      <c r="W728" s="19" t="s">
        <v>1666</v>
      </c>
      <c r="X728" s="19">
        <v>311001703</v>
      </c>
      <c r="Y728" s="20"/>
    </row>
    <row r="729" spans="21:25">
      <c r="U729" s="19">
        <v>17064</v>
      </c>
      <c r="V729" s="19" t="s">
        <v>496</v>
      </c>
      <c r="W729" s="19" t="s">
        <v>1667</v>
      </c>
      <c r="X729" s="19">
        <v>311001703</v>
      </c>
      <c r="Y729" s="20"/>
    </row>
    <row r="730" spans="21:25">
      <c r="U730" s="19">
        <v>17065</v>
      </c>
      <c r="V730" s="19" t="s">
        <v>496</v>
      </c>
      <c r="W730" s="19" t="s">
        <v>1668</v>
      </c>
      <c r="X730" s="19">
        <v>311001703</v>
      </c>
      <c r="Y730" s="20"/>
    </row>
    <row r="731" spans="21:25">
      <c r="U731" s="19">
        <v>17311</v>
      </c>
      <c r="V731" s="19" t="s">
        <v>490</v>
      </c>
      <c r="W731" s="19" t="s">
        <v>497</v>
      </c>
      <c r="X731" s="19">
        <v>311001701</v>
      </c>
      <c r="Y731" s="20"/>
    </row>
    <row r="732" spans="21:25">
      <c r="U732" s="19">
        <v>17321</v>
      </c>
      <c r="V732" s="19" t="s">
        <v>496</v>
      </c>
      <c r="W732" s="19" t="s">
        <v>498</v>
      </c>
      <c r="X732" s="19">
        <v>311001702</v>
      </c>
      <c r="Y732" s="20"/>
    </row>
    <row r="733" spans="21:25">
      <c r="U733" s="19">
        <v>17331</v>
      </c>
      <c r="V733" s="19" t="s">
        <v>496</v>
      </c>
      <c r="W733" s="19" t="s">
        <v>498</v>
      </c>
      <c r="X733" s="19">
        <v>311001703</v>
      </c>
      <c r="Y733" s="20"/>
    </row>
    <row r="734" spans="21:25">
      <c r="U734" s="19">
        <v>18011</v>
      </c>
      <c r="V734" s="19" t="s">
        <v>499</v>
      </c>
      <c r="W734" s="19" t="s">
        <v>500</v>
      </c>
      <c r="X734" s="19">
        <v>311001801</v>
      </c>
      <c r="Y734" s="20"/>
    </row>
    <row r="735" spans="21:25">
      <c r="U735" s="19">
        <v>18012</v>
      </c>
      <c r="V735" s="19" t="s">
        <v>499</v>
      </c>
      <c r="W735" s="19" t="s">
        <v>501</v>
      </c>
      <c r="X735" s="19">
        <v>311001801</v>
      </c>
      <c r="Y735" s="20"/>
    </row>
    <row r="736" spans="21:25">
      <c r="U736" s="19">
        <v>18013</v>
      </c>
      <c r="V736" s="19" t="s">
        <v>499</v>
      </c>
      <c r="W736" s="19" t="s">
        <v>502</v>
      </c>
      <c r="X736" s="19">
        <v>311001801</v>
      </c>
      <c r="Y736" s="20"/>
    </row>
    <row r="737" spans="21:25">
      <c r="U737" s="19">
        <v>18014</v>
      </c>
      <c r="V737" s="19" t="s">
        <v>499</v>
      </c>
      <c r="W737" s="19" t="s">
        <v>503</v>
      </c>
      <c r="X737" s="19">
        <v>311001801</v>
      </c>
      <c r="Y737" s="20"/>
    </row>
    <row r="738" spans="21:25">
      <c r="U738" s="19">
        <v>18015</v>
      </c>
      <c r="V738" s="19" t="s">
        <v>499</v>
      </c>
      <c r="W738" s="19" t="s">
        <v>504</v>
      </c>
      <c r="X738" s="19">
        <v>311001801</v>
      </c>
      <c r="Y738" s="20"/>
    </row>
    <row r="739" spans="21:25">
      <c r="U739" s="19">
        <v>18021</v>
      </c>
      <c r="V739" s="19" t="s">
        <v>505</v>
      </c>
      <c r="W739" s="19" t="s">
        <v>506</v>
      </c>
      <c r="X739" s="19">
        <v>311001802</v>
      </c>
      <c r="Y739" s="20"/>
    </row>
    <row r="740" spans="21:25">
      <c r="U740" s="19">
        <v>18022</v>
      </c>
      <c r="V740" s="19" t="s">
        <v>505</v>
      </c>
      <c r="W740" s="19" t="s">
        <v>507</v>
      </c>
      <c r="X740" s="19">
        <v>311001802</v>
      </c>
      <c r="Y740" s="20"/>
    </row>
    <row r="741" spans="21:25">
      <c r="U741" s="19">
        <v>18023</v>
      </c>
      <c r="V741" s="19" t="s">
        <v>505</v>
      </c>
      <c r="W741" s="19" t="s">
        <v>508</v>
      </c>
      <c r="X741" s="19">
        <v>311001802</v>
      </c>
      <c r="Y741" s="20"/>
    </row>
    <row r="742" spans="21:25">
      <c r="U742" s="19">
        <v>18024</v>
      </c>
      <c r="V742" s="19" t="s">
        <v>505</v>
      </c>
      <c r="W742" s="19" t="s">
        <v>509</v>
      </c>
      <c r="X742" s="19">
        <v>311001802</v>
      </c>
      <c r="Y742" s="20"/>
    </row>
    <row r="743" spans="21:25">
      <c r="U743" s="19">
        <v>18025</v>
      </c>
      <c r="V743" s="19" t="s">
        <v>505</v>
      </c>
      <c r="W743" s="19" t="s">
        <v>510</v>
      </c>
      <c r="X743" s="19">
        <v>311001802</v>
      </c>
      <c r="Y743" s="20"/>
    </row>
    <row r="744" spans="21:25">
      <c r="U744" s="19">
        <v>18031</v>
      </c>
      <c r="V744" s="19" t="s">
        <v>511</v>
      </c>
      <c r="W744" s="19" t="s">
        <v>512</v>
      </c>
      <c r="X744" s="19">
        <v>311001803</v>
      </c>
      <c r="Y744" s="20"/>
    </row>
    <row r="745" spans="21:25">
      <c r="U745" s="19">
        <v>18032</v>
      </c>
      <c r="V745" s="19" t="s">
        <v>511</v>
      </c>
      <c r="W745" s="19" t="s">
        <v>513</v>
      </c>
      <c r="X745" s="19">
        <v>311001803</v>
      </c>
      <c r="Y745" s="20"/>
    </row>
    <row r="746" spans="21:25">
      <c r="U746" s="19">
        <v>18033</v>
      </c>
      <c r="V746" s="19" t="s">
        <v>511</v>
      </c>
      <c r="W746" s="19" t="s">
        <v>514</v>
      </c>
      <c r="X746" s="19">
        <v>311001803</v>
      </c>
      <c r="Y746" s="20"/>
    </row>
    <row r="747" spans="21:25">
      <c r="U747" s="19">
        <v>18034</v>
      </c>
      <c r="V747" s="19" t="s">
        <v>511</v>
      </c>
      <c r="W747" s="19" t="s">
        <v>515</v>
      </c>
      <c r="X747" s="19">
        <v>311001803</v>
      </c>
      <c r="Y747" s="20"/>
    </row>
    <row r="748" spans="21:25">
      <c r="U748" s="19">
        <v>18035</v>
      </c>
      <c r="V748" s="19" t="s">
        <v>511</v>
      </c>
      <c r="W748" s="19" t="s">
        <v>516</v>
      </c>
      <c r="X748" s="19">
        <v>311001803</v>
      </c>
      <c r="Y748" s="20"/>
    </row>
    <row r="749" spans="21:25">
      <c r="U749" s="19">
        <v>18041</v>
      </c>
      <c r="V749" s="19" t="s">
        <v>517</v>
      </c>
      <c r="W749" s="19" t="s">
        <v>518</v>
      </c>
      <c r="X749" s="19">
        <v>311001802</v>
      </c>
      <c r="Y749" s="20"/>
    </row>
    <row r="750" spans="21:25">
      <c r="U750" s="19">
        <v>18042</v>
      </c>
      <c r="V750" s="19" t="s">
        <v>517</v>
      </c>
      <c r="W750" s="19" t="s">
        <v>519</v>
      </c>
      <c r="X750" s="19">
        <v>311001802</v>
      </c>
      <c r="Y750" s="20"/>
    </row>
    <row r="751" spans="21:25">
      <c r="U751" s="19">
        <v>18043</v>
      </c>
      <c r="V751" s="19" t="s">
        <v>517</v>
      </c>
      <c r="W751" s="19" t="s">
        <v>520</v>
      </c>
      <c r="X751" s="19">
        <v>311001802</v>
      </c>
      <c r="Y751" s="20"/>
    </row>
    <row r="752" spans="21:25">
      <c r="U752" s="19">
        <v>18044</v>
      </c>
      <c r="V752" s="19" t="s">
        <v>517</v>
      </c>
      <c r="W752" s="19" t="s">
        <v>521</v>
      </c>
      <c r="X752" s="19">
        <v>311001802</v>
      </c>
      <c r="Y752" s="20"/>
    </row>
    <row r="753" spans="21:25">
      <c r="U753" s="19">
        <v>18045</v>
      </c>
      <c r="V753" s="19" t="s">
        <v>517</v>
      </c>
      <c r="W753" s="19" t="s">
        <v>522</v>
      </c>
      <c r="X753" s="19">
        <v>311001802</v>
      </c>
      <c r="Y753" s="20"/>
    </row>
    <row r="754" spans="21:25">
      <c r="U754" s="19">
        <v>18051</v>
      </c>
      <c r="V754" s="19" t="s">
        <v>523</v>
      </c>
      <c r="X754" s="19">
        <v>0</v>
      </c>
      <c r="Y754" s="20"/>
    </row>
    <row r="755" spans="21:25">
      <c r="U755" s="19">
        <v>18052</v>
      </c>
      <c r="V755" s="19" t="s">
        <v>523</v>
      </c>
      <c r="X755" s="19">
        <v>0</v>
      </c>
      <c r="Y755" s="20"/>
    </row>
    <row r="756" spans="21:25">
      <c r="U756" s="19">
        <v>18053</v>
      </c>
      <c r="V756" s="19" t="s">
        <v>523</v>
      </c>
      <c r="X756" s="19">
        <v>0</v>
      </c>
      <c r="Y756" s="20"/>
    </row>
    <row r="757" spans="21:25">
      <c r="U757" s="19">
        <v>18054</v>
      </c>
      <c r="V757" s="19" t="s">
        <v>523</v>
      </c>
      <c r="X757" s="19">
        <v>0</v>
      </c>
      <c r="Y757" s="20"/>
    </row>
    <row r="758" spans="21:25">
      <c r="U758" s="19">
        <v>18055</v>
      </c>
      <c r="V758" s="19" t="s">
        <v>523</v>
      </c>
      <c r="X758" s="19">
        <v>0</v>
      </c>
      <c r="Y758" s="20"/>
    </row>
    <row r="759" spans="21:25">
      <c r="U759" s="19">
        <v>18061</v>
      </c>
      <c r="V759" s="19" t="s">
        <v>524</v>
      </c>
      <c r="X759" s="19">
        <v>0</v>
      </c>
      <c r="Y759" s="20"/>
    </row>
    <row r="760" spans="21:25">
      <c r="U760" s="19">
        <v>18062</v>
      </c>
      <c r="V760" s="19" t="s">
        <v>524</v>
      </c>
      <c r="X760" s="19">
        <v>0</v>
      </c>
      <c r="Y760" s="20"/>
    </row>
    <row r="761" spans="21:25">
      <c r="U761" s="19">
        <v>18063</v>
      </c>
      <c r="V761" s="19" t="s">
        <v>524</v>
      </c>
      <c r="X761" s="19">
        <v>0</v>
      </c>
      <c r="Y761" s="20"/>
    </row>
    <row r="762" spans="21:25">
      <c r="U762" s="19">
        <v>18064</v>
      </c>
      <c r="V762" s="19" t="s">
        <v>524</v>
      </c>
      <c r="W762" s="21"/>
      <c r="X762" s="19">
        <v>0</v>
      </c>
      <c r="Y762" s="20"/>
    </row>
    <row r="763" spans="21:25">
      <c r="U763" s="19">
        <v>18065</v>
      </c>
      <c r="V763" s="19" t="s">
        <v>524</v>
      </c>
      <c r="X763" s="19">
        <v>0</v>
      </c>
      <c r="Y763" s="20"/>
    </row>
    <row r="764" spans="21:25">
      <c r="U764" s="19">
        <v>18071</v>
      </c>
      <c r="V764" s="19" t="s">
        <v>525</v>
      </c>
      <c r="W764" s="19" t="s">
        <v>526</v>
      </c>
      <c r="X764" s="19">
        <v>311001802</v>
      </c>
      <c r="Y764" s="20"/>
    </row>
    <row r="765" spans="21:25">
      <c r="U765" s="19">
        <v>18072</v>
      </c>
      <c r="V765" s="19" t="s">
        <v>525</v>
      </c>
      <c r="W765" s="19" t="s">
        <v>527</v>
      </c>
      <c r="X765" s="19">
        <v>311001802</v>
      </c>
      <c r="Y765" s="20"/>
    </row>
    <row r="766" spans="21:25">
      <c r="U766" s="19">
        <v>18073</v>
      </c>
      <c r="V766" s="19" t="s">
        <v>525</v>
      </c>
      <c r="W766" s="19" t="s">
        <v>528</v>
      </c>
      <c r="X766" s="19">
        <v>311001802</v>
      </c>
      <c r="Y766" s="20"/>
    </row>
    <row r="767" spans="21:25">
      <c r="U767" s="19">
        <v>18074</v>
      </c>
      <c r="V767" s="19" t="s">
        <v>525</v>
      </c>
      <c r="W767" s="19" t="s">
        <v>529</v>
      </c>
      <c r="X767" s="19">
        <v>311001802</v>
      </c>
      <c r="Y767" s="20"/>
    </row>
    <row r="768" spans="21:25">
      <c r="U768" s="19">
        <v>18075</v>
      </c>
      <c r="V768" s="19" t="s">
        <v>525</v>
      </c>
      <c r="W768" s="19" t="s">
        <v>530</v>
      </c>
      <c r="X768" s="19">
        <v>311001802</v>
      </c>
      <c r="Y768" s="20"/>
    </row>
    <row r="769" spans="21:25">
      <c r="U769" s="19">
        <v>18081</v>
      </c>
      <c r="V769" s="19" t="s">
        <v>531</v>
      </c>
      <c r="W769" s="19" t="s">
        <v>1669</v>
      </c>
      <c r="X769" s="19">
        <v>311001803</v>
      </c>
      <c r="Y769" s="20"/>
    </row>
    <row r="770" spans="21:25">
      <c r="U770" s="19">
        <v>18082</v>
      </c>
      <c r="V770" s="19" t="s">
        <v>531</v>
      </c>
      <c r="W770" s="19" t="s">
        <v>1670</v>
      </c>
      <c r="X770" s="19">
        <v>311001803</v>
      </c>
      <c r="Y770" s="20"/>
    </row>
    <row r="771" spans="21:25">
      <c r="U771" s="19">
        <v>18083</v>
      </c>
      <c r="V771" s="19" t="s">
        <v>531</v>
      </c>
      <c r="W771" s="19" t="s">
        <v>1671</v>
      </c>
      <c r="X771" s="19">
        <v>311001803</v>
      </c>
      <c r="Y771" s="20"/>
    </row>
    <row r="772" spans="21:25" ht="330">
      <c r="U772" s="19">
        <v>18084</v>
      </c>
      <c r="V772" s="19" t="s">
        <v>531</v>
      </c>
      <c r="W772" s="21" t="s">
        <v>1672</v>
      </c>
      <c r="X772" s="19">
        <v>311001803</v>
      </c>
      <c r="Y772" s="20"/>
    </row>
    <row r="773" spans="21:25">
      <c r="U773" s="19">
        <v>18085</v>
      </c>
      <c r="V773" s="19" t="s">
        <v>531</v>
      </c>
      <c r="W773" s="19" t="s">
        <v>1673</v>
      </c>
      <c r="X773" s="19">
        <v>311001803</v>
      </c>
      <c r="Y773" s="20"/>
    </row>
    <row r="774" spans="21:25">
      <c r="U774" s="19">
        <v>18091</v>
      </c>
      <c r="V774" s="19" t="s">
        <v>531</v>
      </c>
      <c r="W774" s="19" t="s">
        <v>1674</v>
      </c>
      <c r="X774" s="19">
        <v>311001803</v>
      </c>
      <c r="Y774" s="20"/>
    </row>
    <row r="775" spans="21:25">
      <c r="U775" s="19">
        <v>18092</v>
      </c>
      <c r="V775" s="19" t="s">
        <v>531</v>
      </c>
      <c r="W775" s="19" t="s">
        <v>1675</v>
      </c>
      <c r="X775" s="19">
        <v>311001803</v>
      </c>
      <c r="Y775" s="20"/>
    </row>
    <row r="776" spans="21:25">
      <c r="U776" s="19">
        <v>18093</v>
      </c>
      <c r="V776" s="19" t="s">
        <v>531</v>
      </c>
      <c r="W776" s="19" t="s">
        <v>1676</v>
      </c>
      <c r="X776" s="19">
        <v>311001803</v>
      </c>
      <c r="Y776" s="20"/>
    </row>
    <row r="777" spans="21:25" ht="330">
      <c r="U777" s="19">
        <v>18094</v>
      </c>
      <c r="V777" s="19" t="s">
        <v>531</v>
      </c>
      <c r="W777" s="21" t="s">
        <v>1677</v>
      </c>
      <c r="X777" s="19">
        <v>311001803</v>
      </c>
      <c r="Y777" s="20"/>
    </row>
    <row r="778" spans="21:25" ht="330">
      <c r="U778" s="19">
        <v>18095</v>
      </c>
      <c r="V778" s="19" t="s">
        <v>531</v>
      </c>
      <c r="W778" s="21" t="s">
        <v>1678</v>
      </c>
      <c r="X778" s="19">
        <v>311001803</v>
      </c>
      <c r="Y778" s="20"/>
    </row>
    <row r="779" spans="21:25" ht="247.5">
      <c r="U779" s="19">
        <v>18101</v>
      </c>
      <c r="V779" s="19" t="s">
        <v>525</v>
      </c>
      <c r="W779" s="21" t="s">
        <v>1679</v>
      </c>
      <c r="X779" s="19">
        <v>311001802</v>
      </c>
      <c r="Y779" s="20"/>
    </row>
    <row r="780" spans="21:25">
      <c r="U780" s="19">
        <v>18102</v>
      </c>
      <c r="V780" s="19" t="s">
        <v>525</v>
      </c>
      <c r="W780" s="19" t="s">
        <v>1680</v>
      </c>
      <c r="X780" s="19">
        <v>311001802</v>
      </c>
      <c r="Y780" s="20"/>
    </row>
    <row r="781" spans="21:25">
      <c r="U781" s="19">
        <v>18103</v>
      </c>
      <c r="V781" s="19" t="s">
        <v>525</v>
      </c>
      <c r="W781" s="19" t="s">
        <v>1681</v>
      </c>
      <c r="X781" s="19">
        <v>311001802</v>
      </c>
      <c r="Y781" s="20"/>
    </row>
    <row r="782" spans="21:25">
      <c r="U782" s="19">
        <v>18104</v>
      </c>
      <c r="V782" s="19" t="s">
        <v>525</v>
      </c>
      <c r="W782" s="19" t="s">
        <v>1682</v>
      </c>
      <c r="X782" s="19">
        <v>311001802</v>
      </c>
      <c r="Y782" s="20"/>
    </row>
    <row r="783" spans="21:25">
      <c r="U783" s="19">
        <v>18105</v>
      </c>
      <c r="V783" s="19" t="s">
        <v>525</v>
      </c>
      <c r="W783" s="19" t="s">
        <v>1683</v>
      </c>
      <c r="X783" s="19">
        <v>311001802</v>
      </c>
      <c r="Y783" s="20"/>
    </row>
    <row r="784" spans="21:25" ht="330">
      <c r="U784" s="19">
        <v>18111</v>
      </c>
      <c r="V784" s="19" t="s">
        <v>531</v>
      </c>
      <c r="W784" s="21" t="s">
        <v>1670</v>
      </c>
      <c r="X784" s="19">
        <v>311001803</v>
      </c>
      <c r="Y784" s="20"/>
    </row>
    <row r="785" spans="21:25">
      <c r="U785" s="19">
        <v>18112</v>
      </c>
      <c r="V785" s="19" t="s">
        <v>531</v>
      </c>
      <c r="W785" s="19" t="s">
        <v>1671</v>
      </c>
      <c r="X785" s="19">
        <v>311001803</v>
      </c>
      <c r="Y785" s="20"/>
    </row>
    <row r="786" spans="21:25">
      <c r="U786" s="19">
        <v>18113</v>
      </c>
      <c r="V786" s="19" t="s">
        <v>531</v>
      </c>
      <c r="W786" s="19" t="s">
        <v>1672</v>
      </c>
      <c r="X786" s="19">
        <v>311001803</v>
      </c>
      <c r="Y786" s="20"/>
    </row>
    <row r="787" spans="21:25">
      <c r="U787" s="19">
        <v>18114</v>
      </c>
      <c r="V787" s="19" t="s">
        <v>531</v>
      </c>
      <c r="W787" s="19" t="s">
        <v>1673</v>
      </c>
      <c r="X787" s="19">
        <v>311001803</v>
      </c>
      <c r="Y787" s="20"/>
    </row>
    <row r="788" spans="21:25">
      <c r="U788" s="19">
        <v>18115</v>
      </c>
      <c r="V788" s="19" t="s">
        <v>531</v>
      </c>
      <c r="W788" s="19" t="s">
        <v>1684</v>
      </c>
      <c r="X788" s="19">
        <v>311001803</v>
      </c>
      <c r="Y788" s="20"/>
    </row>
    <row r="789" spans="21:25" ht="115.5">
      <c r="U789" s="19">
        <v>18381</v>
      </c>
      <c r="V789" s="19" t="s">
        <v>531</v>
      </c>
      <c r="W789" s="21" t="s">
        <v>532</v>
      </c>
      <c r="X789" s="19">
        <v>311001803</v>
      </c>
      <c r="Y789" s="20"/>
    </row>
    <row r="790" spans="21:25">
      <c r="U790" s="19">
        <v>19011</v>
      </c>
      <c r="V790" s="19" t="s">
        <v>533</v>
      </c>
      <c r="W790" s="19" t="s">
        <v>534</v>
      </c>
      <c r="X790" s="19">
        <v>311001901</v>
      </c>
      <c r="Y790" s="20"/>
    </row>
    <row r="791" spans="21:25">
      <c r="U791" s="19">
        <v>19012</v>
      </c>
      <c r="V791" s="19" t="s">
        <v>533</v>
      </c>
      <c r="W791" s="19" t="s">
        <v>535</v>
      </c>
      <c r="X791" s="19">
        <v>311001901</v>
      </c>
      <c r="Y791" s="20"/>
    </row>
    <row r="792" spans="21:25" ht="66">
      <c r="U792" s="19">
        <v>19013</v>
      </c>
      <c r="V792" s="19" t="s">
        <v>533</v>
      </c>
      <c r="W792" s="21" t="s">
        <v>536</v>
      </c>
      <c r="X792" s="19">
        <v>311001901</v>
      </c>
      <c r="Y792" s="20"/>
    </row>
    <row r="793" spans="21:25" ht="66">
      <c r="U793" s="19">
        <v>19014</v>
      </c>
      <c r="V793" s="19" t="s">
        <v>533</v>
      </c>
      <c r="W793" s="21" t="s">
        <v>537</v>
      </c>
      <c r="X793" s="19">
        <v>311001901</v>
      </c>
      <c r="Y793" s="20"/>
    </row>
    <row r="794" spans="21:25">
      <c r="U794" s="19">
        <v>19015</v>
      </c>
      <c r="V794" s="19" t="s">
        <v>533</v>
      </c>
      <c r="W794" s="19" t="s">
        <v>538</v>
      </c>
      <c r="X794" s="19">
        <v>311001901</v>
      </c>
      <c r="Y794" s="20"/>
    </row>
    <row r="795" spans="21:25">
      <c r="U795" s="19">
        <v>19021</v>
      </c>
      <c r="V795" s="19" t="s">
        <v>539</v>
      </c>
      <c r="W795" s="19" t="s">
        <v>540</v>
      </c>
      <c r="X795" s="19">
        <v>311001902</v>
      </c>
      <c r="Y795" s="20"/>
    </row>
    <row r="796" spans="21:25">
      <c r="U796" s="19">
        <v>19022</v>
      </c>
      <c r="V796" s="19" t="s">
        <v>539</v>
      </c>
      <c r="W796" s="19" t="s">
        <v>541</v>
      </c>
      <c r="X796" s="19">
        <v>311001902</v>
      </c>
      <c r="Y796" s="20"/>
    </row>
    <row r="797" spans="21:25">
      <c r="U797" s="19">
        <v>19023</v>
      </c>
      <c r="V797" s="19" t="s">
        <v>539</v>
      </c>
      <c r="W797" s="19" t="s">
        <v>542</v>
      </c>
      <c r="X797" s="19">
        <v>311001902</v>
      </c>
      <c r="Y797" s="20"/>
    </row>
    <row r="798" spans="21:25" ht="66">
      <c r="U798" s="19">
        <v>19024</v>
      </c>
      <c r="V798" s="19" t="s">
        <v>539</v>
      </c>
      <c r="W798" s="21" t="s">
        <v>543</v>
      </c>
      <c r="X798" s="19">
        <v>311001902</v>
      </c>
      <c r="Y798" s="20"/>
    </row>
    <row r="799" spans="21:25">
      <c r="U799" s="19">
        <v>19025</v>
      </c>
      <c r="V799" s="19" t="s">
        <v>539</v>
      </c>
      <c r="W799" s="19" t="s">
        <v>544</v>
      </c>
      <c r="X799" s="19">
        <v>311001902</v>
      </c>
      <c r="Y799" s="20"/>
    </row>
    <row r="800" spans="21:25">
      <c r="U800" s="19">
        <v>19031</v>
      </c>
      <c r="V800" s="19" t="s">
        <v>545</v>
      </c>
      <c r="W800" s="19" t="s">
        <v>546</v>
      </c>
      <c r="X800" s="19">
        <v>311001903</v>
      </c>
      <c r="Y800" s="20"/>
    </row>
    <row r="801" spans="21:25">
      <c r="U801" s="19">
        <v>19032</v>
      </c>
      <c r="V801" s="19" t="s">
        <v>545</v>
      </c>
      <c r="W801" s="19" t="s">
        <v>547</v>
      </c>
      <c r="X801" s="19">
        <v>311001903</v>
      </c>
      <c r="Y801" s="20"/>
    </row>
    <row r="802" spans="21:25">
      <c r="U802" s="19">
        <v>19033</v>
      </c>
      <c r="V802" s="19" t="s">
        <v>545</v>
      </c>
      <c r="W802" s="19" t="s">
        <v>548</v>
      </c>
      <c r="X802" s="19">
        <v>311001903</v>
      </c>
      <c r="Y802" s="20"/>
    </row>
    <row r="803" spans="21:25">
      <c r="U803" s="19">
        <v>19034</v>
      </c>
      <c r="V803" s="19" t="s">
        <v>545</v>
      </c>
      <c r="W803" s="19" t="s">
        <v>549</v>
      </c>
      <c r="X803" s="19">
        <v>311001903</v>
      </c>
      <c r="Y803" s="20"/>
    </row>
    <row r="804" spans="21:25">
      <c r="U804" s="19">
        <v>19035</v>
      </c>
      <c r="V804" s="19" t="s">
        <v>545</v>
      </c>
      <c r="W804" s="19" t="s">
        <v>550</v>
      </c>
      <c r="X804" s="19">
        <v>311001903</v>
      </c>
      <c r="Y804" s="20"/>
    </row>
    <row r="805" spans="21:25">
      <c r="U805" s="19">
        <v>19041</v>
      </c>
      <c r="V805" s="19" t="s">
        <v>551</v>
      </c>
      <c r="W805" s="19" t="s">
        <v>552</v>
      </c>
      <c r="X805" s="19">
        <v>311001902</v>
      </c>
      <c r="Y805" s="20"/>
    </row>
    <row r="806" spans="21:25">
      <c r="U806" s="19">
        <v>19042</v>
      </c>
      <c r="V806" s="19" t="s">
        <v>551</v>
      </c>
      <c r="W806" s="19" t="s">
        <v>553</v>
      </c>
      <c r="X806" s="19">
        <v>311001902</v>
      </c>
      <c r="Y806" s="20"/>
    </row>
    <row r="807" spans="21:25">
      <c r="U807" s="19">
        <v>19043</v>
      </c>
      <c r="V807" s="19" t="s">
        <v>551</v>
      </c>
      <c r="W807" s="19" t="s">
        <v>554</v>
      </c>
      <c r="X807" s="19">
        <v>311001902</v>
      </c>
      <c r="Y807" s="20"/>
    </row>
    <row r="808" spans="21:25" ht="66">
      <c r="U808" s="19">
        <v>19044</v>
      </c>
      <c r="V808" s="19" t="s">
        <v>551</v>
      </c>
      <c r="W808" s="21" t="s">
        <v>555</v>
      </c>
      <c r="X808" s="19">
        <v>311001902</v>
      </c>
      <c r="Y808" s="20"/>
    </row>
    <row r="809" spans="21:25">
      <c r="U809" s="19">
        <v>19045</v>
      </c>
      <c r="V809" s="19" t="s">
        <v>551</v>
      </c>
      <c r="W809" s="19" t="s">
        <v>556</v>
      </c>
      <c r="X809" s="19">
        <v>311001902</v>
      </c>
      <c r="Y809" s="20"/>
    </row>
    <row r="810" spans="21:25">
      <c r="U810" s="19">
        <v>19051</v>
      </c>
      <c r="V810" s="19" t="s">
        <v>557</v>
      </c>
      <c r="W810" s="21" t="s">
        <v>558</v>
      </c>
      <c r="X810" s="19">
        <v>0</v>
      </c>
      <c r="Y810" s="20"/>
    </row>
    <row r="811" spans="21:25">
      <c r="U811" s="19">
        <v>19052</v>
      </c>
      <c r="V811" s="19" t="s">
        <v>557</v>
      </c>
      <c r="W811" s="19" t="s">
        <v>558</v>
      </c>
      <c r="X811" s="19">
        <v>0</v>
      </c>
      <c r="Y811" s="20"/>
    </row>
    <row r="812" spans="21:25">
      <c r="U812" s="19">
        <v>19053</v>
      </c>
      <c r="V812" s="19" t="s">
        <v>557</v>
      </c>
      <c r="W812" s="19" t="s">
        <v>558</v>
      </c>
      <c r="X812" s="19">
        <v>0</v>
      </c>
      <c r="Y812" s="20"/>
    </row>
    <row r="813" spans="21:25">
      <c r="U813" s="19">
        <v>19054</v>
      </c>
      <c r="V813" s="19" t="s">
        <v>557</v>
      </c>
      <c r="W813" s="19" t="s">
        <v>558</v>
      </c>
      <c r="X813" s="19">
        <v>0</v>
      </c>
      <c r="Y813" s="20"/>
    </row>
    <row r="814" spans="21:25">
      <c r="U814" s="19">
        <v>19055</v>
      </c>
      <c r="V814" s="19" t="s">
        <v>557</v>
      </c>
      <c r="W814" s="19" t="s">
        <v>558</v>
      </c>
      <c r="X814" s="19">
        <v>0</v>
      </c>
      <c r="Y814" s="20"/>
    </row>
    <row r="815" spans="21:25">
      <c r="U815" s="19">
        <v>19061</v>
      </c>
      <c r="V815" s="19" t="s">
        <v>559</v>
      </c>
      <c r="W815" s="19" t="s">
        <v>558</v>
      </c>
      <c r="X815" s="19">
        <v>0</v>
      </c>
      <c r="Y815" s="20"/>
    </row>
    <row r="816" spans="21:25">
      <c r="U816" s="19">
        <v>19062</v>
      </c>
      <c r="V816" s="19" t="s">
        <v>559</v>
      </c>
      <c r="W816" s="19" t="s">
        <v>558</v>
      </c>
      <c r="X816" s="19">
        <v>0</v>
      </c>
      <c r="Y816" s="20"/>
    </row>
    <row r="817" spans="21:25">
      <c r="U817" s="19">
        <v>19063</v>
      </c>
      <c r="V817" s="19" t="s">
        <v>559</v>
      </c>
      <c r="W817" s="19" t="s">
        <v>558</v>
      </c>
      <c r="X817" s="19">
        <v>0</v>
      </c>
      <c r="Y817" s="20"/>
    </row>
    <row r="818" spans="21:25">
      <c r="U818" s="19">
        <v>19064</v>
      </c>
      <c r="V818" s="19" t="s">
        <v>559</v>
      </c>
      <c r="W818" s="19" t="s">
        <v>558</v>
      </c>
      <c r="X818" s="19">
        <v>0</v>
      </c>
      <c r="Y818" s="20"/>
    </row>
    <row r="819" spans="21:25">
      <c r="U819" s="19">
        <v>19065</v>
      </c>
      <c r="V819" s="19" t="s">
        <v>559</v>
      </c>
      <c r="W819" s="19" t="s">
        <v>558</v>
      </c>
      <c r="X819" s="19">
        <v>0</v>
      </c>
      <c r="Y819" s="20"/>
    </row>
    <row r="820" spans="21:25" ht="132">
      <c r="U820" s="19">
        <v>19071</v>
      </c>
      <c r="V820" s="19" t="s">
        <v>545</v>
      </c>
      <c r="W820" s="21" t="s">
        <v>550</v>
      </c>
      <c r="X820" s="19">
        <v>311001903</v>
      </c>
      <c r="Y820" s="20"/>
    </row>
    <row r="821" spans="21:25" ht="132">
      <c r="U821" s="19">
        <v>19072</v>
      </c>
      <c r="V821" s="19" t="s">
        <v>545</v>
      </c>
      <c r="W821" s="21" t="s">
        <v>1685</v>
      </c>
      <c r="X821" s="19">
        <v>311001903</v>
      </c>
      <c r="Y821" s="20"/>
    </row>
    <row r="822" spans="21:25">
      <c r="U822" s="19">
        <v>19073</v>
      </c>
      <c r="V822" s="19" t="s">
        <v>545</v>
      </c>
      <c r="W822" s="19" t="s">
        <v>1686</v>
      </c>
      <c r="X822" s="19">
        <v>311001903</v>
      </c>
      <c r="Y822" s="20"/>
    </row>
    <row r="823" spans="21:25">
      <c r="U823" s="19">
        <v>19074</v>
      </c>
      <c r="V823" s="19" t="s">
        <v>545</v>
      </c>
      <c r="W823" s="19" t="s">
        <v>1687</v>
      </c>
      <c r="X823" s="19">
        <v>311001903</v>
      </c>
      <c r="Y823" s="20"/>
    </row>
    <row r="824" spans="21:25">
      <c r="U824" s="19">
        <v>19075</v>
      </c>
      <c r="V824" s="19" t="s">
        <v>545</v>
      </c>
      <c r="W824" s="19" t="s">
        <v>1688</v>
      </c>
      <c r="X824" s="19">
        <v>311001903</v>
      </c>
      <c r="Y824" s="20"/>
    </row>
    <row r="825" spans="21:25">
      <c r="U825" s="19">
        <v>19081</v>
      </c>
      <c r="V825" s="19" t="s">
        <v>539</v>
      </c>
      <c r="W825" s="19" t="s">
        <v>1689</v>
      </c>
      <c r="X825" s="19">
        <v>311001902</v>
      </c>
      <c r="Y825" s="20"/>
    </row>
    <row r="826" spans="21:25">
      <c r="U826" s="19">
        <v>19082</v>
      </c>
      <c r="V826" s="19" t="s">
        <v>539</v>
      </c>
      <c r="W826" s="19" t="s">
        <v>1690</v>
      </c>
      <c r="X826" s="19">
        <v>311001902</v>
      </c>
      <c r="Y826" s="20"/>
    </row>
    <row r="827" spans="21:25">
      <c r="U827" s="19">
        <v>19083</v>
      </c>
      <c r="V827" s="19" t="s">
        <v>539</v>
      </c>
      <c r="W827" s="19" t="s">
        <v>1691</v>
      </c>
      <c r="X827" s="19">
        <v>311001902</v>
      </c>
      <c r="Y827" s="20"/>
    </row>
    <row r="828" spans="21:25">
      <c r="U828" s="19">
        <v>19084</v>
      </c>
      <c r="V828" s="19" t="s">
        <v>539</v>
      </c>
      <c r="W828" s="19" t="s">
        <v>1692</v>
      </c>
      <c r="X828" s="19">
        <v>311001902</v>
      </c>
      <c r="Y828" s="20"/>
    </row>
    <row r="829" spans="21:25">
      <c r="U829" s="19">
        <v>19085</v>
      </c>
      <c r="V829" s="19" t="s">
        <v>539</v>
      </c>
      <c r="W829" s="19" t="s">
        <v>1693</v>
      </c>
      <c r="X829" s="19">
        <v>311001902</v>
      </c>
      <c r="Y829" s="20"/>
    </row>
    <row r="830" spans="21:25">
      <c r="U830" s="19">
        <v>19091</v>
      </c>
      <c r="V830" s="19" t="s">
        <v>545</v>
      </c>
      <c r="W830" s="19" t="s">
        <v>1694</v>
      </c>
      <c r="X830" s="19">
        <v>311001903</v>
      </c>
      <c r="Y830" s="20"/>
    </row>
    <row r="831" spans="21:25" ht="132">
      <c r="U831" s="19">
        <v>19092</v>
      </c>
      <c r="V831" s="19" t="s">
        <v>545</v>
      </c>
      <c r="W831" s="21" t="s">
        <v>1695</v>
      </c>
      <c r="X831" s="19">
        <v>311001903</v>
      </c>
      <c r="Y831" s="20"/>
    </row>
    <row r="832" spans="21:25">
      <c r="U832" s="19">
        <v>19093</v>
      </c>
      <c r="V832" s="19" t="s">
        <v>545</v>
      </c>
      <c r="W832" s="19" t="s">
        <v>1696</v>
      </c>
      <c r="X832" s="19">
        <v>311001903</v>
      </c>
      <c r="Y832" s="20"/>
    </row>
    <row r="833" spans="21:25">
      <c r="U833" s="19">
        <v>19094</v>
      </c>
      <c r="V833" s="19" t="s">
        <v>545</v>
      </c>
      <c r="W833" s="19" t="s">
        <v>1697</v>
      </c>
      <c r="X833" s="19">
        <v>311001903</v>
      </c>
      <c r="Y833" s="20"/>
    </row>
    <row r="834" spans="21:25">
      <c r="U834" s="19">
        <v>19095</v>
      </c>
      <c r="V834" s="19" t="s">
        <v>545</v>
      </c>
      <c r="W834" s="19" t="s">
        <v>1698</v>
      </c>
      <c r="X834" s="19">
        <v>311001903</v>
      </c>
      <c r="Y834" s="20"/>
    </row>
    <row r="835" spans="21:25" ht="33">
      <c r="U835" s="19">
        <v>19311</v>
      </c>
      <c r="V835" s="19" t="s">
        <v>533</v>
      </c>
      <c r="W835" s="21" t="s">
        <v>560</v>
      </c>
      <c r="X835" s="19">
        <v>311001901</v>
      </c>
      <c r="Y835" s="20"/>
    </row>
    <row r="836" spans="21:25">
      <c r="U836" s="19">
        <v>19321</v>
      </c>
      <c r="V836" s="19" t="s">
        <v>539</v>
      </c>
      <c r="W836" s="19" t="s">
        <v>561</v>
      </c>
      <c r="X836" s="19">
        <v>311001902</v>
      </c>
      <c r="Y836" s="20"/>
    </row>
    <row r="837" spans="21:25" ht="66">
      <c r="U837" s="19">
        <v>19331</v>
      </c>
      <c r="V837" s="19" t="s">
        <v>545</v>
      </c>
      <c r="W837" s="21" t="s">
        <v>562</v>
      </c>
      <c r="X837" s="19">
        <v>311001903</v>
      </c>
      <c r="Y837" s="20"/>
    </row>
    <row r="838" spans="21:25">
      <c r="U838" s="19">
        <v>19351</v>
      </c>
      <c r="V838" s="19" t="s">
        <v>557</v>
      </c>
      <c r="W838" s="19" t="s">
        <v>558</v>
      </c>
      <c r="X838" s="19">
        <v>0</v>
      </c>
      <c r="Y838" s="20"/>
    </row>
    <row r="839" spans="21:25">
      <c r="U839" s="19">
        <v>19361</v>
      </c>
      <c r="V839" s="19" t="s">
        <v>559</v>
      </c>
      <c r="W839" s="19" t="s">
        <v>558</v>
      </c>
      <c r="X839" s="19">
        <v>0</v>
      </c>
      <c r="Y839" s="20"/>
    </row>
    <row r="840" spans="21:25">
      <c r="U840" s="19">
        <v>19511</v>
      </c>
      <c r="V840" s="19" t="s">
        <v>545</v>
      </c>
      <c r="W840" s="19" t="s">
        <v>1699</v>
      </c>
      <c r="X840" s="19">
        <v>311001903</v>
      </c>
      <c r="Y840" s="20"/>
    </row>
    <row r="841" spans="21:25">
      <c r="U841" s="19">
        <v>20011</v>
      </c>
      <c r="V841" s="19" t="s">
        <v>563</v>
      </c>
      <c r="W841" s="19" t="s">
        <v>564</v>
      </c>
      <c r="X841" s="19">
        <v>311002001</v>
      </c>
      <c r="Y841" s="20"/>
    </row>
    <row r="842" spans="21:25" ht="66">
      <c r="U842" s="19">
        <v>20012</v>
      </c>
      <c r="V842" s="19" t="s">
        <v>563</v>
      </c>
      <c r="W842" s="21" t="s">
        <v>565</v>
      </c>
      <c r="X842" s="19">
        <v>311002001</v>
      </c>
      <c r="Y842" s="20"/>
    </row>
    <row r="843" spans="21:25">
      <c r="U843" s="19">
        <v>20013</v>
      </c>
      <c r="V843" s="19" t="s">
        <v>563</v>
      </c>
      <c r="W843" s="19" t="s">
        <v>566</v>
      </c>
      <c r="X843" s="19">
        <v>311002001</v>
      </c>
      <c r="Y843" s="20"/>
    </row>
    <row r="844" spans="21:25">
      <c r="U844" s="19">
        <v>20014</v>
      </c>
      <c r="V844" s="19" t="s">
        <v>563</v>
      </c>
      <c r="W844" s="19" t="s">
        <v>567</v>
      </c>
      <c r="X844" s="19">
        <v>311002001</v>
      </c>
      <c r="Y844" s="20"/>
    </row>
    <row r="845" spans="21:25">
      <c r="U845" s="19">
        <v>20015</v>
      </c>
      <c r="V845" s="19" t="s">
        <v>563</v>
      </c>
      <c r="W845" s="19" t="s">
        <v>568</v>
      </c>
      <c r="X845" s="19">
        <v>311002001</v>
      </c>
      <c r="Y845" s="20"/>
    </row>
    <row r="846" spans="21:25">
      <c r="U846" s="19">
        <v>20021</v>
      </c>
      <c r="V846" s="19" t="s">
        <v>569</v>
      </c>
      <c r="W846" s="19" t="s">
        <v>570</v>
      </c>
      <c r="X846" s="19">
        <v>311002002</v>
      </c>
      <c r="Y846" s="20"/>
    </row>
    <row r="847" spans="21:25" ht="198">
      <c r="U847" s="19">
        <v>20022</v>
      </c>
      <c r="V847" s="19" t="s">
        <v>569</v>
      </c>
      <c r="W847" s="21" t="s">
        <v>571</v>
      </c>
      <c r="X847" s="19">
        <v>311002002</v>
      </c>
      <c r="Y847" s="20"/>
    </row>
    <row r="848" spans="21:25">
      <c r="U848" s="19">
        <v>20023</v>
      </c>
      <c r="V848" s="19" t="s">
        <v>569</v>
      </c>
      <c r="W848" s="19" t="s">
        <v>572</v>
      </c>
      <c r="X848" s="19">
        <v>311002002</v>
      </c>
      <c r="Y848" s="20"/>
    </row>
    <row r="849" spans="21:25">
      <c r="U849" s="19">
        <v>20024</v>
      </c>
      <c r="V849" s="19" t="s">
        <v>569</v>
      </c>
      <c r="W849" s="19" t="s">
        <v>573</v>
      </c>
      <c r="X849" s="19">
        <v>311002002</v>
      </c>
      <c r="Y849" s="20"/>
    </row>
    <row r="850" spans="21:25">
      <c r="U850" s="19">
        <v>20025</v>
      </c>
      <c r="V850" s="19" t="s">
        <v>569</v>
      </c>
      <c r="W850" s="19" t="s">
        <v>574</v>
      </c>
      <c r="X850" s="19">
        <v>311002002</v>
      </c>
      <c r="Y850" s="20"/>
    </row>
    <row r="851" spans="21:25">
      <c r="U851" s="19">
        <v>20031</v>
      </c>
      <c r="V851" s="19" t="s">
        <v>575</v>
      </c>
      <c r="W851" s="19" t="s">
        <v>1700</v>
      </c>
      <c r="X851" s="19">
        <v>311002003</v>
      </c>
      <c r="Y851" s="20"/>
    </row>
    <row r="852" spans="21:25">
      <c r="U852" s="19">
        <v>20032</v>
      </c>
      <c r="V852" s="19" t="s">
        <v>575</v>
      </c>
      <c r="W852" s="19" t="s">
        <v>1701</v>
      </c>
      <c r="X852" s="19">
        <v>311002003</v>
      </c>
      <c r="Y852" s="20"/>
    </row>
    <row r="853" spans="21:25">
      <c r="U853" s="19">
        <v>20033</v>
      </c>
      <c r="V853" s="19" t="s">
        <v>575</v>
      </c>
      <c r="W853" s="19" t="s">
        <v>1702</v>
      </c>
      <c r="X853" s="19">
        <v>311002003</v>
      </c>
      <c r="Y853" s="20"/>
    </row>
    <row r="854" spans="21:25">
      <c r="U854" s="19">
        <v>20034</v>
      </c>
      <c r="V854" s="19" t="s">
        <v>575</v>
      </c>
      <c r="W854" s="19" t="s">
        <v>1703</v>
      </c>
      <c r="X854" s="19">
        <v>311002003</v>
      </c>
      <c r="Y854" s="20"/>
    </row>
    <row r="855" spans="21:25">
      <c r="U855" s="19">
        <v>20035</v>
      </c>
      <c r="V855" s="19" t="s">
        <v>575</v>
      </c>
      <c r="W855" s="19" t="s">
        <v>1704</v>
      </c>
      <c r="X855" s="19">
        <v>311002003</v>
      </c>
      <c r="Y855" s="20"/>
    </row>
    <row r="856" spans="21:25">
      <c r="U856" s="19">
        <v>20041</v>
      </c>
      <c r="V856" s="19" t="s">
        <v>575</v>
      </c>
      <c r="W856" s="19" t="s">
        <v>1705</v>
      </c>
      <c r="X856" s="19">
        <v>311002003</v>
      </c>
      <c r="Y856" s="20"/>
    </row>
    <row r="857" spans="21:25">
      <c r="U857" s="19">
        <v>20042</v>
      </c>
      <c r="V857" s="19" t="s">
        <v>575</v>
      </c>
      <c r="W857" s="19" t="s">
        <v>1706</v>
      </c>
      <c r="X857" s="19">
        <v>311002003</v>
      </c>
      <c r="Y857" s="20"/>
    </row>
    <row r="858" spans="21:25">
      <c r="U858" s="19">
        <v>20043</v>
      </c>
      <c r="V858" s="19" t="s">
        <v>575</v>
      </c>
      <c r="W858" s="19" t="s">
        <v>1707</v>
      </c>
      <c r="X858" s="19">
        <v>311002003</v>
      </c>
      <c r="Y858" s="20"/>
    </row>
    <row r="859" spans="21:25" ht="280.5">
      <c r="U859" s="19">
        <v>20044</v>
      </c>
      <c r="V859" s="19" t="s">
        <v>575</v>
      </c>
      <c r="W859" s="21" t="s">
        <v>1708</v>
      </c>
      <c r="X859" s="19">
        <v>311002003</v>
      </c>
      <c r="Y859" s="20"/>
    </row>
    <row r="860" spans="21:25">
      <c r="U860" s="19">
        <v>20045</v>
      </c>
      <c r="V860" s="19" t="s">
        <v>575</v>
      </c>
      <c r="W860" s="19" t="s">
        <v>1709</v>
      </c>
      <c r="X860" s="19">
        <v>311002003</v>
      </c>
      <c r="Y860" s="20"/>
    </row>
    <row r="861" spans="21:25">
      <c r="U861" s="19">
        <v>20051</v>
      </c>
      <c r="V861" s="19" t="s">
        <v>569</v>
      </c>
      <c r="W861" s="19" t="s">
        <v>1710</v>
      </c>
      <c r="X861" s="19">
        <v>311002002</v>
      </c>
      <c r="Y861" s="20"/>
    </row>
    <row r="862" spans="21:25">
      <c r="U862" s="19">
        <v>20052</v>
      </c>
      <c r="V862" s="19" t="s">
        <v>569</v>
      </c>
      <c r="W862" s="19" t="s">
        <v>1711</v>
      </c>
      <c r="X862" s="19">
        <v>311002002</v>
      </c>
      <c r="Y862" s="20"/>
    </row>
    <row r="863" spans="21:25">
      <c r="U863" s="19">
        <v>20053</v>
      </c>
      <c r="V863" s="19" t="s">
        <v>569</v>
      </c>
      <c r="W863" s="19" t="s">
        <v>573</v>
      </c>
      <c r="X863" s="19">
        <v>311002002</v>
      </c>
      <c r="Y863" s="20"/>
    </row>
    <row r="864" spans="21:25" ht="198">
      <c r="U864" s="19">
        <v>20054</v>
      </c>
      <c r="V864" s="19" t="s">
        <v>569</v>
      </c>
      <c r="W864" s="21" t="s">
        <v>574</v>
      </c>
      <c r="X864" s="19">
        <v>311002002</v>
      </c>
      <c r="Y864" s="20"/>
    </row>
    <row r="865" spans="21:25" ht="198">
      <c r="U865" s="19">
        <v>20055</v>
      </c>
      <c r="V865" s="19" t="s">
        <v>569</v>
      </c>
      <c r="W865" s="21" t="s">
        <v>1712</v>
      </c>
      <c r="X865" s="19">
        <v>311002002</v>
      </c>
      <c r="Y865" s="20"/>
    </row>
    <row r="866" spans="21:25">
      <c r="U866" s="19">
        <v>20061</v>
      </c>
      <c r="V866" s="19" t="s">
        <v>575</v>
      </c>
      <c r="W866" s="19" t="s">
        <v>1713</v>
      </c>
      <c r="X866" s="19">
        <v>311002003</v>
      </c>
      <c r="Y866" s="20"/>
    </row>
    <row r="867" spans="21:25">
      <c r="U867" s="19">
        <v>20062</v>
      </c>
      <c r="V867" s="19" t="s">
        <v>575</v>
      </c>
      <c r="W867" s="19" t="s">
        <v>1714</v>
      </c>
      <c r="X867" s="19">
        <v>311002003</v>
      </c>
      <c r="Y867" s="20"/>
    </row>
    <row r="868" spans="21:25">
      <c r="U868" s="19">
        <v>20063</v>
      </c>
      <c r="V868" s="19" t="s">
        <v>575</v>
      </c>
      <c r="W868" s="19" t="s">
        <v>1703</v>
      </c>
      <c r="X868" s="19">
        <v>311002003</v>
      </c>
      <c r="Y868" s="20"/>
    </row>
    <row r="869" spans="21:25" ht="280.5">
      <c r="U869" s="19">
        <v>20064</v>
      </c>
      <c r="V869" s="19" t="s">
        <v>575</v>
      </c>
      <c r="W869" s="21" t="s">
        <v>1715</v>
      </c>
      <c r="X869" s="19">
        <v>311002003</v>
      </c>
      <c r="Y869" s="20"/>
    </row>
    <row r="870" spans="21:25" ht="280.5">
      <c r="U870" s="19">
        <v>20065</v>
      </c>
      <c r="V870" s="19" t="s">
        <v>575</v>
      </c>
      <c r="W870" s="21" t="s">
        <v>1716</v>
      </c>
      <c r="X870" s="19">
        <v>311002003</v>
      </c>
      <c r="Y870" s="20"/>
    </row>
    <row r="871" spans="21:25" ht="66">
      <c r="U871" s="19">
        <v>21011</v>
      </c>
      <c r="V871" s="19" t="s">
        <v>576</v>
      </c>
      <c r="W871" s="21" t="s">
        <v>577</v>
      </c>
      <c r="X871" s="19">
        <v>311002101</v>
      </c>
      <c r="Y871" s="20"/>
    </row>
    <row r="872" spans="21:25" ht="66">
      <c r="U872" s="19">
        <v>21012</v>
      </c>
      <c r="V872" s="19" t="s">
        <v>576</v>
      </c>
      <c r="W872" s="21" t="s">
        <v>578</v>
      </c>
      <c r="X872" s="19">
        <v>311002101</v>
      </c>
      <c r="Y872" s="20"/>
    </row>
    <row r="873" spans="21:25" ht="66">
      <c r="U873" s="19">
        <v>21013</v>
      </c>
      <c r="V873" s="19" t="s">
        <v>576</v>
      </c>
      <c r="W873" s="21" t="s">
        <v>579</v>
      </c>
      <c r="X873" s="19">
        <v>311002101</v>
      </c>
      <c r="Y873" s="20"/>
    </row>
    <row r="874" spans="21:25">
      <c r="U874" s="19">
        <v>21014</v>
      </c>
      <c r="V874" s="19" t="s">
        <v>576</v>
      </c>
      <c r="W874" s="19" t="s">
        <v>580</v>
      </c>
      <c r="X874" s="19">
        <v>311002101</v>
      </c>
      <c r="Y874" s="20"/>
    </row>
    <row r="875" spans="21:25">
      <c r="U875" s="19">
        <v>21015</v>
      </c>
      <c r="V875" s="19" t="s">
        <v>576</v>
      </c>
      <c r="W875" s="19" t="s">
        <v>581</v>
      </c>
      <c r="X875" s="19">
        <v>311002101</v>
      </c>
      <c r="Y875" s="20"/>
    </row>
    <row r="876" spans="21:25">
      <c r="U876" s="19">
        <v>21021</v>
      </c>
      <c r="V876" s="19" t="s">
        <v>582</v>
      </c>
      <c r="W876" s="19" t="s">
        <v>1717</v>
      </c>
      <c r="X876" s="19">
        <v>311002102</v>
      </c>
      <c r="Y876" s="20"/>
    </row>
    <row r="877" spans="21:25">
      <c r="U877" s="19">
        <v>21022</v>
      </c>
      <c r="V877" s="19" t="s">
        <v>582</v>
      </c>
      <c r="W877" s="19" t="s">
        <v>1718</v>
      </c>
      <c r="X877" s="19">
        <v>311002102</v>
      </c>
      <c r="Y877" s="20"/>
    </row>
    <row r="878" spans="21:25">
      <c r="U878" s="19">
        <v>21023</v>
      </c>
      <c r="V878" s="19" t="s">
        <v>582</v>
      </c>
      <c r="W878" s="19" t="s">
        <v>584</v>
      </c>
      <c r="X878" s="19">
        <v>311002102</v>
      </c>
      <c r="Y878" s="20"/>
    </row>
    <row r="879" spans="21:25">
      <c r="U879" s="19">
        <v>21024</v>
      </c>
      <c r="V879" s="19" t="s">
        <v>582</v>
      </c>
      <c r="W879" s="19" t="s">
        <v>1719</v>
      </c>
      <c r="X879" s="19">
        <v>311002102</v>
      </c>
      <c r="Y879" s="20"/>
    </row>
    <row r="880" spans="21:25">
      <c r="U880" s="19">
        <v>21025</v>
      </c>
      <c r="V880" s="19" t="s">
        <v>582</v>
      </c>
      <c r="W880" s="19" t="s">
        <v>1720</v>
      </c>
      <c r="X880" s="19">
        <v>311002102</v>
      </c>
      <c r="Y880" s="20"/>
    </row>
    <row r="881" spans="21:25">
      <c r="U881" s="19">
        <v>21031</v>
      </c>
      <c r="V881" s="19" t="s">
        <v>586</v>
      </c>
      <c r="W881" s="19" t="s">
        <v>1721</v>
      </c>
      <c r="X881" s="19">
        <v>311002103</v>
      </c>
      <c r="Y881" s="20"/>
    </row>
    <row r="882" spans="21:25">
      <c r="U882" s="19">
        <v>21032</v>
      </c>
      <c r="V882" s="19" t="s">
        <v>586</v>
      </c>
      <c r="W882" s="19" t="s">
        <v>1722</v>
      </c>
      <c r="X882" s="19">
        <v>311002103</v>
      </c>
      <c r="Y882" s="20"/>
    </row>
    <row r="883" spans="21:25">
      <c r="U883" s="19">
        <v>21033</v>
      </c>
      <c r="V883" s="19" t="s">
        <v>586</v>
      </c>
      <c r="W883" s="19" t="s">
        <v>1723</v>
      </c>
      <c r="X883" s="19">
        <v>311002103</v>
      </c>
      <c r="Y883" s="20"/>
    </row>
    <row r="884" spans="21:25">
      <c r="U884" s="19">
        <v>21034</v>
      </c>
      <c r="V884" s="19" t="s">
        <v>586</v>
      </c>
      <c r="W884" s="19" t="s">
        <v>1724</v>
      </c>
      <c r="X884" s="19">
        <v>311002103</v>
      </c>
      <c r="Y884" s="20"/>
    </row>
    <row r="885" spans="21:25">
      <c r="U885" s="19">
        <v>21035</v>
      </c>
      <c r="V885" s="19" t="s">
        <v>586</v>
      </c>
      <c r="W885" s="19" t="s">
        <v>1725</v>
      </c>
      <c r="X885" s="19">
        <v>311002103</v>
      </c>
      <c r="Y885" s="20"/>
    </row>
    <row r="886" spans="21:25">
      <c r="U886" s="19">
        <v>21041</v>
      </c>
      <c r="V886" s="19" t="s">
        <v>586</v>
      </c>
      <c r="W886" s="19" t="s">
        <v>1726</v>
      </c>
      <c r="X886" s="19">
        <v>311002103</v>
      </c>
      <c r="Y886" s="20"/>
    </row>
    <row r="887" spans="21:25">
      <c r="U887" s="19">
        <v>21042</v>
      </c>
      <c r="V887" s="19" t="s">
        <v>586</v>
      </c>
      <c r="W887" s="19" t="s">
        <v>590</v>
      </c>
      <c r="X887" s="19">
        <v>311002103</v>
      </c>
      <c r="Y887" s="20"/>
    </row>
    <row r="888" spans="21:25">
      <c r="U888" s="19">
        <v>21043</v>
      </c>
      <c r="V888" s="19" t="s">
        <v>586</v>
      </c>
      <c r="W888" s="19" t="s">
        <v>1727</v>
      </c>
      <c r="X888" s="19">
        <v>311002103</v>
      </c>
      <c r="Y888" s="20"/>
    </row>
    <row r="889" spans="21:25">
      <c r="U889" s="19">
        <v>21044</v>
      </c>
      <c r="V889" s="19" t="s">
        <v>586</v>
      </c>
      <c r="W889" s="19" t="s">
        <v>1728</v>
      </c>
      <c r="X889" s="19">
        <v>311002103</v>
      </c>
      <c r="Y889" s="20"/>
    </row>
    <row r="890" spans="21:25">
      <c r="U890" s="19">
        <v>21045</v>
      </c>
      <c r="V890" s="19" t="s">
        <v>586</v>
      </c>
      <c r="W890" s="19" t="s">
        <v>1729</v>
      </c>
      <c r="X890" s="19">
        <v>311002103</v>
      </c>
      <c r="Y890" s="20"/>
    </row>
    <row r="891" spans="21:25">
      <c r="U891" s="19">
        <v>21051</v>
      </c>
      <c r="V891" s="19" t="s">
        <v>586</v>
      </c>
      <c r="W891" s="19" t="s">
        <v>1730</v>
      </c>
      <c r="X891" s="19">
        <v>311002103</v>
      </c>
      <c r="Y891" s="20"/>
    </row>
    <row r="892" spans="21:25">
      <c r="U892" s="19">
        <v>21052</v>
      </c>
      <c r="V892" s="19" t="s">
        <v>586</v>
      </c>
      <c r="W892" s="19" t="s">
        <v>1731</v>
      </c>
      <c r="X892" s="19">
        <v>311002103</v>
      </c>
      <c r="Y892" s="20"/>
    </row>
    <row r="893" spans="21:25">
      <c r="U893" s="19">
        <v>21053</v>
      </c>
      <c r="V893" s="19" t="s">
        <v>586</v>
      </c>
      <c r="W893" s="19" t="s">
        <v>1732</v>
      </c>
      <c r="X893" s="19">
        <v>311002103</v>
      </c>
      <c r="Y893" s="20"/>
    </row>
    <row r="894" spans="21:25">
      <c r="U894" s="19">
        <v>21054</v>
      </c>
      <c r="V894" s="19" t="s">
        <v>586</v>
      </c>
      <c r="W894" s="19" t="s">
        <v>1733</v>
      </c>
      <c r="X894" s="19">
        <v>311002103</v>
      </c>
      <c r="Y894" s="20"/>
    </row>
    <row r="895" spans="21:25">
      <c r="U895" s="19">
        <v>21055</v>
      </c>
      <c r="V895" s="19" t="s">
        <v>586</v>
      </c>
      <c r="W895" s="19" t="s">
        <v>1734</v>
      </c>
      <c r="X895" s="19">
        <v>311002103</v>
      </c>
      <c r="Y895" s="20"/>
    </row>
    <row r="896" spans="21:25">
      <c r="U896" s="19">
        <v>21061</v>
      </c>
      <c r="V896" s="19" t="s">
        <v>582</v>
      </c>
      <c r="W896" s="19" t="s">
        <v>583</v>
      </c>
      <c r="X896" s="19">
        <v>311002102</v>
      </c>
      <c r="Y896" s="20"/>
    </row>
    <row r="897" spans="21:25">
      <c r="U897" s="19">
        <v>21062</v>
      </c>
      <c r="V897" s="19" t="s">
        <v>582</v>
      </c>
      <c r="W897" s="19" t="s">
        <v>584</v>
      </c>
      <c r="X897" s="19">
        <v>311002102</v>
      </c>
      <c r="Y897" s="20"/>
    </row>
    <row r="898" spans="21:25">
      <c r="U898" s="19">
        <v>21063</v>
      </c>
      <c r="V898" s="19" t="s">
        <v>582</v>
      </c>
      <c r="W898" s="19" t="s">
        <v>1735</v>
      </c>
      <c r="X898" s="19">
        <v>311002102</v>
      </c>
      <c r="Y898" s="20"/>
    </row>
    <row r="899" spans="21:25">
      <c r="U899" s="19">
        <v>21064</v>
      </c>
      <c r="V899" s="19" t="s">
        <v>582</v>
      </c>
      <c r="W899" s="19" t="s">
        <v>1736</v>
      </c>
      <c r="X899" s="19">
        <v>311002102</v>
      </c>
      <c r="Y899" s="20"/>
    </row>
    <row r="900" spans="21:25">
      <c r="U900" s="19">
        <v>21065</v>
      </c>
      <c r="V900" s="19" t="s">
        <v>582</v>
      </c>
      <c r="W900" s="19" t="s">
        <v>1737</v>
      </c>
      <c r="X900" s="19">
        <v>311002102</v>
      </c>
      <c r="Y900" s="20"/>
    </row>
    <row r="901" spans="21:25">
      <c r="U901" s="19">
        <v>21071</v>
      </c>
      <c r="V901" s="19" t="s">
        <v>586</v>
      </c>
      <c r="W901" s="19" t="s">
        <v>1722</v>
      </c>
      <c r="X901" s="19">
        <v>311002103</v>
      </c>
      <c r="Y901" s="20"/>
    </row>
    <row r="902" spans="21:25">
      <c r="U902" s="19">
        <v>21072</v>
      </c>
      <c r="V902" s="19" t="s">
        <v>586</v>
      </c>
      <c r="W902" s="19" t="s">
        <v>1723</v>
      </c>
      <c r="X902" s="19">
        <v>311002103</v>
      </c>
      <c r="Y902" s="20"/>
    </row>
    <row r="903" spans="21:25">
      <c r="U903" s="19">
        <v>21073</v>
      </c>
      <c r="V903" s="19" t="s">
        <v>586</v>
      </c>
      <c r="W903" s="19" t="s">
        <v>1738</v>
      </c>
      <c r="X903" s="19">
        <v>311002103</v>
      </c>
      <c r="Y903" s="20"/>
    </row>
    <row r="904" spans="21:25">
      <c r="U904" s="19">
        <v>21074</v>
      </c>
      <c r="V904" s="19" t="s">
        <v>586</v>
      </c>
      <c r="W904" s="19" t="s">
        <v>1739</v>
      </c>
      <c r="X904" s="19">
        <v>311002103</v>
      </c>
      <c r="Y904" s="20"/>
    </row>
    <row r="905" spans="21:25">
      <c r="U905" s="19">
        <v>21075</v>
      </c>
      <c r="V905" s="19" t="s">
        <v>586</v>
      </c>
      <c r="W905" s="19" t="s">
        <v>1740</v>
      </c>
      <c r="X905" s="19">
        <v>311002103</v>
      </c>
      <c r="Y905" s="20"/>
    </row>
    <row r="906" spans="21:25">
      <c r="U906" s="19">
        <v>21311</v>
      </c>
      <c r="V906" s="19" t="s">
        <v>576</v>
      </c>
      <c r="W906" s="19" t="s">
        <v>592</v>
      </c>
      <c r="X906" s="19">
        <v>311002101</v>
      </c>
      <c r="Y906" s="20"/>
    </row>
    <row r="907" spans="21:25">
      <c r="U907" s="19">
        <v>21321</v>
      </c>
      <c r="V907" s="19" t="s">
        <v>582</v>
      </c>
      <c r="W907" s="19" t="s">
        <v>1741</v>
      </c>
      <c r="X907" s="19">
        <v>311002102</v>
      </c>
      <c r="Y907" s="20"/>
    </row>
    <row r="908" spans="21:25">
      <c r="U908" s="19">
        <v>21331</v>
      </c>
      <c r="V908" s="19" t="s">
        <v>585</v>
      </c>
      <c r="W908" s="19" t="s">
        <v>1742</v>
      </c>
      <c r="X908" s="19">
        <v>311002103</v>
      </c>
      <c r="Y908" s="20"/>
    </row>
    <row r="909" spans="21:25" ht="99" customHeight="1">
      <c r="U909" s="19">
        <v>21332</v>
      </c>
      <c r="V909" s="19" t="s">
        <v>585</v>
      </c>
      <c r="W909" s="19" t="s">
        <v>1743</v>
      </c>
      <c r="X909" s="19">
        <v>311002103</v>
      </c>
      <c r="Y909" s="20"/>
    </row>
    <row r="910" spans="21:25">
      <c r="U910" s="19">
        <v>21333</v>
      </c>
      <c r="V910" s="19" t="s">
        <v>585</v>
      </c>
      <c r="W910" s="19" t="s">
        <v>1744</v>
      </c>
      <c r="X910" s="19">
        <v>311002103</v>
      </c>
      <c r="Y910" s="20"/>
    </row>
    <row r="911" spans="21:25">
      <c r="U911" s="19">
        <v>21334</v>
      </c>
      <c r="V911" s="19" t="s">
        <v>585</v>
      </c>
      <c r="W911" s="19" t="s">
        <v>1745</v>
      </c>
      <c r="X911" s="19">
        <v>311002103</v>
      </c>
      <c r="Y911" s="20"/>
    </row>
    <row r="912" spans="21:25">
      <c r="U912" s="19">
        <v>21335</v>
      </c>
      <c r="V912" s="19" t="s">
        <v>585</v>
      </c>
      <c r="W912" s="19" t="s">
        <v>1746</v>
      </c>
      <c r="X912" s="19">
        <v>311002103</v>
      </c>
      <c r="Y912" s="20"/>
    </row>
    <row r="913" spans="21:25">
      <c r="U913" s="19">
        <v>21341</v>
      </c>
      <c r="V913" s="19" t="s">
        <v>586</v>
      </c>
      <c r="W913" s="19" t="s">
        <v>587</v>
      </c>
      <c r="X913" s="19">
        <v>311002103</v>
      </c>
      <c r="Y913" s="20"/>
    </row>
    <row r="914" spans="21:25">
      <c r="U914" s="19">
        <v>21342</v>
      </c>
      <c r="V914" s="19" t="s">
        <v>586</v>
      </c>
      <c r="W914" s="19" t="s">
        <v>588</v>
      </c>
      <c r="X914" s="19">
        <v>311002103</v>
      </c>
      <c r="Y914" s="20"/>
    </row>
    <row r="915" spans="21:25">
      <c r="U915" s="19">
        <v>21343</v>
      </c>
      <c r="V915" s="19" t="s">
        <v>586</v>
      </c>
      <c r="W915" s="19" t="s">
        <v>589</v>
      </c>
      <c r="X915" s="19">
        <v>311002103</v>
      </c>
      <c r="Y915" s="20"/>
    </row>
    <row r="916" spans="21:25">
      <c r="U916" s="19">
        <v>21344</v>
      </c>
      <c r="V916" s="19" t="s">
        <v>586</v>
      </c>
      <c r="W916" s="19" t="s">
        <v>590</v>
      </c>
      <c r="X916" s="19">
        <v>311002103</v>
      </c>
      <c r="Y916" s="20"/>
    </row>
    <row r="917" spans="21:25">
      <c r="U917" s="19">
        <v>21345</v>
      </c>
      <c r="V917" s="19" t="s">
        <v>586</v>
      </c>
      <c r="W917" s="19" t="s">
        <v>591</v>
      </c>
      <c r="X917" s="19">
        <v>311002103</v>
      </c>
      <c r="Y917" s="20"/>
    </row>
    <row r="918" spans="21:25">
      <c r="U918" s="19">
        <v>22011</v>
      </c>
      <c r="V918" s="19" t="s">
        <v>593</v>
      </c>
      <c r="W918" s="19" t="s">
        <v>594</v>
      </c>
      <c r="X918" s="19">
        <v>311002201</v>
      </c>
      <c r="Y918" s="20"/>
    </row>
    <row r="919" spans="21:25" ht="66" customHeight="1">
      <c r="U919" s="19">
        <v>22012</v>
      </c>
      <c r="V919" s="19" t="s">
        <v>593</v>
      </c>
      <c r="W919" s="19" t="s">
        <v>595</v>
      </c>
      <c r="X919" s="19">
        <v>311002201</v>
      </c>
      <c r="Y919" s="20"/>
    </row>
    <row r="920" spans="21:25">
      <c r="U920" s="19">
        <v>22013</v>
      </c>
      <c r="V920" s="19" t="s">
        <v>593</v>
      </c>
      <c r="W920" s="19" t="s">
        <v>596</v>
      </c>
      <c r="X920" s="19">
        <v>311002201</v>
      </c>
      <c r="Y920" s="20"/>
    </row>
    <row r="921" spans="21:25">
      <c r="U921" s="19">
        <v>22014</v>
      </c>
      <c r="V921" s="19" t="s">
        <v>593</v>
      </c>
      <c r="W921" s="19" t="s">
        <v>597</v>
      </c>
      <c r="X921" s="19">
        <v>311002201</v>
      </c>
      <c r="Y921" s="20"/>
    </row>
    <row r="922" spans="21:25">
      <c r="U922" s="19">
        <v>22015</v>
      </c>
      <c r="V922" s="19" t="s">
        <v>593</v>
      </c>
      <c r="W922" s="19" t="s">
        <v>598</v>
      </c>
      <c r="X922" s="19">
        <v>311002201</v>
      </c>
      <c r="Y922" s="20"/>
    </row>
    <row r="923" spans="21:25">
      <c r="U923" s="19">
        <v>22021</v>
      </c>
      <c r="V923" s="19" t="s">
        <v>599</v>
      </c>
      <c r="W923" s="19" t="s">
        <v>600</v>
      </c>
      <c r="X923" s="19">
        <v>311002202</v>
      </c>
      <c r="Y923" s="20"/>
    </row>
    <row r="924" spans="21:25" ht="363" customHeight="1">
      <c r="U924" s="19">
        <v>22022</v>
      </c>
      <c r="V924" s="19" t="s">
        <v>599</v>
      </c>
      <c r="W924" s="19" t="s">
        <v>601</v>
      </c>
      <c r="X924" s="19">
        <v>311002202</v>
      </c>
      <c r="Y924" s="20"/>
    </row>
    <row r="925" spans="21:25" ht="363" customHeight="1">
      <c r="U925" s="19">
        <v>22023</v>
      </c>
      <c r="V925" s="19" t="s">
        <v>599</v>
      </c>
      <c r="W925" s="19" t="s">
        <v>602</v>
      </c>
      <c r="X925" s="19">
        <v>311002202</v>
      </c>
      <c r="Y925" s="20"/>
    </row>
    <row r="926" spans="21:25" ht="363" customHeight="1">
      <c r="U926" s="19">
        <v>22024</v>
      </c>
      <c r="V926" s="19" t="s">
        <v>599</v>
      </c>
      <c r="W926" s="19" t="s">
        <v>603</v>
      </c>
      <c r="X926" s="19">
        <v>311002202</v>
      </c>
      <c r="Y926" s="20"/>
    </row>
    <row r="927" spans="21:25">
      <c r="U927" s="19">
        <v>22025</v>
      </c>
      <c r="V927" s="19" t="s">
        <v>599</v>
      </c>
      <c r="W927" s="19" t="s">
        <v>604</v>
      </c>
      <c r="X927" s="19">
        <v>311002202</v>
      </c>
      <c r="Y927" s="20"/>
    </row>
    <row r="928" spans="21:25">
      <c r="U928" s="19">
        <v>22031</v>
      </c>
      <c r="V928" s="19" t="s">
        <v>605</v>
      </c>
      <c r="W928" s="19" t="s">
        <v>606</v>
      </c>
      <c r="X928" s="19">
        <v>311002203</v>
      </c>
      <c r="Y928" s="20"/>
    </row>
    <row r="929" spans="21:25">
      <c r="U929" s="19">
        <v>22032</v>
      </c>
      <c r="V929" s="19" t="s">
        <v>605</v>
      </c>
      <c r="W929" s="19" t="s">
        <v>607</v>
      </c>
      <c r="X929" s="19">
        <v>311002203</v>
      </c>
      <c r="Y929" s="20"/>
    </row>
    <row r="930" spans="21:25">
      <c r="U930" s="19">
        <v>22033</v>
      </c>
      <c r="V930" s="19" t="s">
        <v>605</v>
      </c>
      <c r="W930" s="19" t="s">
        <v>608</v>
      </c>
      <c r="X930" s="19">
        <v>311002203</v>
      </c>
      <c r="Y930" s="20"/>
    </row>
    <row r="931" spans="21:25" ht="66" customHeight="1">
      <c r="U931" s="19">
        <v>22034</v>
      </c>
      <c r="V931" s="19" t="s">
        <v>605</v>
      </c>
      <c r="W931" s="19" t="s">
        <v>609</v>
      </c>
      <c r="X931" s="19">
        <v>311002203</v>
      </c>
      <c r="Y931" s="20"/>
    </row>
    <row r="932" spans="21:25">
      <c r="U932" s="19">
        <v>22035</v>
      </c>
      <c r="V932" s="19" t="s">
        <v>605</v>
      </c>
      <c r="W932" s="19" t="s">
        <v>610</v>
      </c>
      <c r="X932" s="19">
        <v>311002203</v>
      </c>
      <c r="Y932" s="20"/>
    </row>
    <row r="933" spans="21:25">
      <c r="U933" s="19">
        <v>22041</v>
      </c>
      <c r="V933" s="19" t="s">
        <v>611</v>
      </c>
      <c r="W933" s="19" t="s">
        <v>612</v>
      </c>
      <c r="X933" s="19">
        <v>311002202</v>
      </c>
      <c r="Y933" s="20"/>
    </row>
    <row r="934" spans="21:25">
      <c r="U934" s="19">
        <v>22042</v>
      </c>
      <c r="V934" s="19" t="s">
        <v>611</v>
      </c>
      <c r="W934" s="19" t="s">
        <v>613</v>
      </c>
      <c r="X934" s="19">
        <v>311002202</v>
      </c>
      <c r="Y934" s="20"/>
    </row>
    <row r="935" spans="21:25">
      <c r="U935" s="19">
        <v>22043</v>
      </c>
      <c r="V935" s="19" t="s">
        <v>611</v>
      </c>
      <c r="W935" s="19" t="s">
        <v>614</v>
      </c>
      <c r="X935" s="19">
        <v>311002202</v>
      </c>
      <c r="Y935" s="20"/>
    </row>
    <row r="936" spans="21:25" ht="165" customHeight="1">
      <c r="U936" s="19">
        <v>22044</v>
      </c>
      <c r="V936" s="19" t="s">
        <v>611</v>
      </c>
      <c r="W936" s="19" t="s">
        <v>615</v>
      </c>
      <c r="X936" s="19">
        <v>311002202</v>
      </c>
      <c r="Y936" s="20"/>
    </row>
    <row r="937" spans="21:25">
      <c r="U937" s="19">
        <v>22045</v>
      </c>
      <c r="V937" s="19" t="s">
        <v>611</v>
      </c>
      <c r="W937" s="19" t="s">
        <v>616</v>
      </c>
      <c r="X937" s="19">
        <v>311002202</v>
      </c>
      <c r="Y937" s="20"/>
    </row>
    <row r="938" spans="21:25">
      <c r="U938" s="19">
        <v>22051</v>
      </c>
      <c r="V938" s="19" t="s">
        <v>605</v>
      </c>
      <c r="W938" s="19" t="s">
        <v>1747</v>
      </c>
      <c r="X938" s="19">
        <v>311002203</v>
      </c>
      <c r="Y938" s="20"/>
    </row>
    <row r="939" spans="21:25" ht="198" customHeight="1">
      <c r="U939" s="19">
        <v>22052</v>
      </c>
      <c r="V939" s="19" t="s">
        <v>605</v>
      </c>
      <c r="W939" s="19" t="s">
        <v>1748</v>
      </c>
      <c r="X939" s="19">
        <v>311002203</v>
      </c>
      <c r="Y939" s="20"/>
    </row>
    <row r="940" spans="21:25" ht="198" customHeight="1">
      <c r="U940" s="19">
        <v>22053</v>
      </c>
      <c r="V940" s="19" t="s">
        <v>605</v>
      </c>
      <c r="W940" s="19" t="s">
        <v>1749</v>
      </c>
      <c r="X940" s="19">
        <v>311002203</v>
      </c>
      <c r="Y940" s="20"/>
    </row>
    <row r="941" spans="21:25">
      <c r="U941" s="19">
        <v>22054</v>
      </c>
      <c r="V941" s="19" t="s">
        <v>605</v>
      </c>
      <c r="W941" s="19" t="s">
        <v>1750</v>
      </c>
      <c r="X941" s="19">
        <v>311002203</v>
      </c>
      <c r="Y941" s="20"/>
    </row>
    <row r="942" spans="21:25">
      <c r="U942" s="19">
        <v>22055</v>
      </c>
      <c r="V942" s="19" t="s">
        <v>605</v>
      </c>
      <c r="W942" s="19" t="s">
        <v>1751</v>
      </c>
      <c r="X942" s="19">
        <v>311002203</v>
      </c>
      <c r="Y942" s="20"/>
    </row>
    <row r="943" spans="21:25">
      <c r="U943" s="19">
        <v>22061</v>
      </c>
      <c r="V943" s="19" t="s">
        <v>599</v>
      </c>
      <c r="W943" s="19" t="s">
        <v>1752</v>
      </c>
      <c r="X943" s="19">
        <v>311002202</v>
      </c>
      <c r="Y943" s="20"/>
    </row>
    <row r="944" spans="21:25">
      <c r="U944" s="19">
        <v>22062</v>
      </c>
      <c r="V944" s="19" t="s">
        <v>599</v>
      </c>
      <c r="W944" s="19" t="s">
        <v>603</v>
      </c>
      <c r="X944" s="19">
        <v>311002202</v>
      </c>
      <c r="Y944" s="20"/>
    </row>
    <row r="945" spans="21:25" ht="115.5" customHeight="1">
      <c r="U945" s="19">
        <v>22063</v>
      </c>
      <c r="V945" s="19" t="s">
        <v>599</v>
      </c>
      <c r="W945" s="19" t="s">
        <v>1753</v>
      </c>
      <c r="X945" s="19">
        <v>311002202</v>
      </c>
      <c r="Y945" s="20"/>
    </row>
    <row r="946" spans="21:25">
      <c r="U946" s="19">
        <v>22064</v>
      </c>
      <c r="V946" s="19" t="s">
        <v>599</v>
      </c>
      <c r="W946" s="19" t="s">
        <v>1754</v>
      </c>
      <c r="X946" s="19">
        <v>311002202</v>
      </c>
      <c r="Y946" s="20"/>
    </row>
    <row r="947" spans="21:25">
      <c r="U947" s="19">
        <v>22065</v>
      </c>
      <c r="V947" s="19" t="s">
        <v>599</v>
      </c>
      <c r="W947" s="19" t="s">
        <v>1755</v>
      </c>
      <c r="X947" s="19">
        <v>311002202</v>
      </c>
      <c r="Y947" s="20"/>
    </row>
    <row r="948" spans="21:25">
      <c r="U948" s="19">
        <v>22071</v>
      </c>
      <c r="V948" s="19" t="s">
        <v>605</v>
      </c>
      <c r="W948" s="19" t="s">
        <v>1756</v>
      </c>
      <c r="X948" s="19">
        <v>311002203</v>
      </c>
      <c r="Y948" s="20"/>
    </row>
    <row r="949" spans="21:25">
      <c r="U949" s="19">
        <v>22072</v>
      </c>
      <c r="V949" s="19" t="s">
        <v>605</v>
      </c>
      <c r="W949" s="19" t="s">
        <v>1757</v>
      </c>
      <c r="X949" s="19">
        <v>311002203</v>
      </c>
      <c r="Y949" s="20"/>
    </row>
    <row r="950" spans="21:25">
      <c r="U950" s="19">
        <v>22073</v>
      </c>
      <c r="V950" s="19" t="s">
        <v>605</v>
      </c>
      <c r="W950" s="19" t="s">
        <v>1758</v>
      </c>
      <c r="X950" s="19">
        <v>311002203</v>
      </c>
      <c r="Y950" s="20"/>
    </row>
    <row r="951" spans="21:25">
      <c r="U951" s="19">
        <v>22074</v>
      </c>
      <c r="V951" s="19" t="s">
        <v>605</v>
      </c>
      <c r="W951" s="19" t="s">
        <v>1759</v>
      </c>
      <c r="X951" s="19">
        <v>311002203</v>
      </c>
      <c r="Y951" s="20"/>
    </row>
    <row r="952" spans="21:25">
      <c r="U952" s="19">
        <v>22075</v>
      </c>
      <c r="V952" s="19" t="s">
        <v>605</v>
      </c>
      <c r="W952" s="19" t="s">
        <v>1760</v>
      </c>
      <c r="X952" s="19">
        <v>311002203</v>
      </c>
      <c r="Y952" s="20"/>
    </row>
    <row r="953" spans="21:25">
      <c r="U953" s="19">
        <v>23011</v>
      </c>
      <c r="V953" s="19" t="s">
        <v>617</v>
      </c>
      <c r="W953" s="19" t="s">
        <v>618</v>
      </c>
      <c r="X953" s="19">
        <v>311002301</v>
      </c>
      <c r="Y953" s="20"/>
    </row>
    <row r="954" spans="21:25">
      <c r="U954" s="19">
        <v>23012</v>
      </c>
      <c r="V954" s="19" t="s">
        <v>617</v>
      </c>
      <c r="W954" s="19" t="s">
        <v>619</v>
      </c>
      <c r="X954" s="19">
        <v>311002301</v>
      </c>
      <c r="Y954" s="20"/>
    </row>
    <row r="955" spans="21:25" ht="264" customHeight="1">
      <c r="U955" s="19">
        <v>23013</v>
      </c>
      <c r="V955" s="19" t="s">
        <v>617</v>
      </c>
      <c r="W955" s="19" t="s">
        <v>620</v>
      </c>
      <c r="X955" s="19">
        <v>311002301</v>
      </c>
      <c r="Y955" s="20"/>
    </row>
    <row r="956" spans="21:25">
      <c r="U956" s="19">
        <v>23014</v>
      </c>
      <c r="V956" s="19" t="s">
        <v>617</v>
      </c>
      <c r="W956" s="19" t="s">
        <v>621</v>
      </c>
      <c r="X956" s="19">
        <v>311002301</v>
      </c>
      <c r="Y956" s="20"/>
    </row>
    <row r="957" spans="21:25" ht="264" customHeight="1">
      <c r="U957" s="19">
        <v>23015</v>
      </c>
      <c r="V957" s="19" t="s">
        <v>617</v>
      </c>
      <c r="W957" s="19" t="s">
        <v>622</v>
      </c>
      <c r="X957" s="19">
        <v>311002301</v>
      </c>
      <c r="Y957" s="20"/>
    </row>
    <row r="958" spans="21:25">
      <c r="U958" s="19">
        <v>23021</v>
      </c>
      <c r="V958" s="19" t="s">
        <v>623</v>
      </c>
      <c r="W958" s="19" t="s">
        <v>624</v>
      </c>
      <c r="X958" s="19">
        <v>311002302</v>
      </c>
      <c r="Y958" s="20"/>
    </row>
    <row r="959" spans="21:25">
      <c r="U959" s="19">
        <v>23022</v>
      </c>
      <c r="V959" s="19" t="s">
        <v>623</v>
      </c>
      <c r="W959" s="19" t="s">
        <v>625</v>
      </c>
      <c r="X959" s="19">
        <v>311002302</v>
      </c>
      <c r="Y959" s="20"/>
    </row>
    <row r="960" spans="21:25">
      <c r="U960" s="19">
        <v>23023</v>
      </c>
      <c r="V960" s="19" t="s">
        <v>623</v>
      </c>
      <c r="W960" s="19" t="s">
        <v>626</v>
      </c>
      <c r="X960" s="19">
        <v>311002302</v>
      </c>
      <c r="Y960" s="20"/>
    </row>
    <row r="961" spans="21:25">
      <c r="U961" s="19">
        <v>23024</v>
      </c>
      <c r="V961" s="19" t="s">
        <v>623</v>
      </c>
      <c r="W961" s="19" t="s">
        <v>627</v>
      </c>
      <c r="X961" s="19">
        <v>311002302</v>
      </c>
      <c r="Y961" s="20"/>
    </row>
    <row r="962" spans="21:25">
      <c r="U962" s="19">
        <v>23025</v>
      </c>
      <c r="V962" s="19" t="s">
        <v>623</v>
      </c>
      <c r="W962" s="19" t="s">
        <v>628</v>
      </c>
      <c r="X962" s="19">
        <v>311002302</v>
      </c>
      <c r="Y962" s="20"/>
    </row>
    <row r="963" spans="21:25">
      <c r="U963" s="19">
        <v>23031</v>
      </c>
      <c r="V963" s="19" t="s">
        <v>629</v>
      </c>
      <c r="W963" s="19" t="s">
        <v>630</v>
      </c>
      <c r="X963" s="19">
        <v>311002303</v>
      </c>
      <c r="Y963" s="20"/>
    </row>
    <row r="964" spans="21:25">
      <c r="U964" s="19">
        <v>23032</v>
      </c>
      <c r="V964" s="19" t="s">
        <v>629</v>
      </c>
      <c r="W964" s="19" t="s">
        <v>631</v>
      </c>
      <c r="X964" s="19">
        <v>311002303</v>
      </c>
      <c r="Y964" s="20"/>
    </row>
    <row r="965" spans="21:25">
      <c r="U965" s="19">
        <v>23033</v>
      </c>
      <c r="V965" s="19" t="s">
        <v>629</v>
      </c>
      <c r="W965" s="19" t="s">
        <v>632</v>
      </c>
      <c r="X965" s="19">
        <v>311002303</v>
      </c>
      <c r="Y965" s="20"/>
    </row>
    <row r="966" spans="21:25">
      <c r="U966" s="19">
        <v>23034</v>
      </c>
      <c r="V966" s="19" t="s">
        <v>629</v>
      </c>
      <c r="W966" s="19" t="s">
        <v>633</v>
      </c>
      <c r="X966" s="19">
        <v>311002303</v>
      </c>
      <c r="Y966" s="20"/>
    </row>
    <row r="967" spans="21:25" ht="148.5" customHeight="1">
      <c r="U967" s="19">
        <v>23035</v>
      </c>
      <c r="V967" s="19" t="s">
        <v>629</v>
      </c>
      <c r="W967" s="19" t="s">
        <v>634</v>
      </c>
      <c r="X967" s="19">
        <v>311002303</v>
      </c>
      <c r="Y967" s="20"/>
    </row>
    <row r="968" spans="21:25" ht="148.5" customHeight="1">
      <c r="U968" s="19">
        <v>23041</v>
      </c>
      <c r="V968" s="19" t="s">
        <v>635</v>
      </c>
      <c r="W968" s="19" t="s">
        <v>636</v>
      </c>
      <c r="X968" s="19">
        <v>0</v>
      </c>
      <c r="Y968" s="20"/>
    </row>
    <row r="969" spans="21:25">
      <c r="U969" s="19">
        <v>23042</v>
      </c>
      <c r="V969" s="19" t="s">
        <v>635</v>
      </c>
      <c r="W969" s="19" t="s">
        <v>636</v>
      </c>
      <c r="X969" s="19">
        <v>0</v>
      </c>
      <c r="Y969" s="20"/>
    </row>
    <row r="970" spans="21:25">
      <c r="U970" s="19">
        <v>23043</v>
      </c>
      <c r="V970" s="19" t="s">
        <v>635</v>
      </c>
      <c r="W970" s="19" t="s">
        <v>636</v>
      </c>
      <c r="X970" s="19">
        <v>0</v>
      </c>
      <c r="Y970" s="20"/>
    </row>
    <row r="971" spans="21:25">
      <c r="U971" s="19">
        <v>23044</v>
      </c>
      <c r="V971" s="19" t="s">
        <v>635</v>
      </c>
      <c r="W971" s="19" t="s">
        <v>636</v>
      </c>
      <c r="X971" s="19">
        <v>0</v>
      </c>
      <c r="Y971" s="20"/>
    </row>
    <row r="972" spans="21:25">
      <c r="U972" s="19">
        <v>23045</v>
      </c>
      <c r="V972" s="19" t="s">
        <v>635</v>
      </c>
      <c r="W972" s="19" t="s">
        <v>636</v>
      </c>
      <c r="X972" s="19">
        <v>0</v>
      </c>
      <c r="Y972" s="20"/>
    </row>
    <row r="973" spans="21:25">
      <c r="U973" s="19">
        <v>23051</v>
      </c>
      <c r="V973" s="19" t="s">
        <v>623</v>
      </c>
      <c r="W973" s="19" t="s">
        <v>1761</v>
      </c>
      <c r="X973" s="19">
        <v>311002302</v>
      </c>
      <c r="Y973" s="20"/>
    </row>
    <row r="974" spans="21:25">
      <c r="U974" s="19">
        <v>23052</v>
      </c>
      <c r="V974" s="19" t="s">
        <v>623</v>
      </c>
      <c r="W974" s="19" t="s">
        <v>627</v>
      </c>
      <c r="X974" s="19">
        <v>311002302</v>
      </c>
      <c r="Y974" s="20"/>
    </row>
    <row r="975" spans="21:25">
      <c r="U975" s="19">
        <v>23053</v>
      </c>
      <c r="V975" s="19" t="s">
        <v>623</v>
      </c>
      <c r="W975" s="19" t="s">
        <v>1762</v>
      </c>
      <c r="X975" s="19">
        <v>311002302</v>
      </c>
      <c r="Y975" s="20"/>
    </row>
    <row r="976" spans="21:25">
      <c r="U976" s="19">
        <v>23054</v>
      </c>
      <c r="V976" s="19" t="s">
        <v>623</v>
      </c>
      <c r="W976" s="19" t="s">
        <v>1763</v>
      </c>
      <c r="X976" s="19">
        <v>311002302</v>
      </c>
      <c r="Y976" s="20"/>
    </row>
    <row r="977" spans="21:25">
      <c r="U977" s="19">
        <v>23055</v>
      </c>
      <c r="V977" s="19" t="s">
        <v>623</v>
      </c>
      <c r="W977" s="19" t="s">
        <v>1764</v>
      </c>
      <c r="X977" s="19">
        <v>311002302</v>
      </c>
      <c r="Y977" s="20"/>
    </row>
    <row r="978" spans="21:25" ht="198" customHeight="1">
      <c r="U978" s="19">
        <v>23061</v>
      </c>
      <c r="V978" s="19" t="s">
        <v>629</v>
      </c>
      <c r="W978" s="19" t="s">
        <v>631</v>
      </c>
      <c r="X978" s="19">
        <v>311002303</v>
      </c>
      <c r="Y978" s="20"/>
    </row>
    <row r="979" spans="21:25">
      <c r="U979" s="19">
        <v>23062</v>
      </c>
      <c r="V979" s="19" t="s">
        <v>629</v>
      </c>
      <c r="W979" s="19" t="s">
        <v>632</v>
      </c>
      <c r="X979" s="19">
        <v>311002303</v>
      </c>
      <c r="Y979" s="20"/>
    </row>
    <row r="980" spans="21:25">
      <c r="U980" s="19">
        <v>23063</v>
      </c>
      <c r="V980" s="19" t="s">
        <v>629</v>
      </c>
      <c r="W980" s="19" t="s">
        <v>633</v>
      </c>
      <c r="X980" s="19">
        <v>311002303</v>
      </c>
      <c r="Y980" s="20"/>
    </row>
    <row r="981" spans="21:25">
      <c r="U981" s="19">
        <v>23064</v>
      </c>
      <c r="V981" s="19" t="s">
        <v>629</v>
      </c>
      <c r="W981" s="19" t="s">
        <v>634</v>
      </c>
      <c r="X981" s="19">
        <v>311002303</v>
      </c>
      <c r="Y981" s="20"/>
    </row>
    <row r="982" spans="21:25" ht="33" customHeight="1">
      <c r="U982" s="19">
        <v>23065</v>
      </c>
      <c r="V982" s="19" t="s">
        <v>629</v>
      </c>
      <c r="W982" s="19" t="s">
        <v>1765</v>
      </c>
      <c r="X982" s="19">
        <v>311002303</v>
      </c>
      <c r="Y982" s="20"/>
    </row>
    <row r="983" spans="21:25">
      <c r="U983" s="19">
        <v>23071</v>
      </c>
      <c r="V983" s="19" t="s">
        <v>623</v>
      </c>
      <c r="W983" s="19" t="s">
        <v>628</v>
      </c>
      <c r="X983" s="19">
        <v>311002302</v>
      </c>
      <c r="Y983" s="20"/>
    </row>
    <row r="984" spans="21:25" ht="82.5" customHeight="1">
      <c r="U984" s="19">
        <v>23072</v>
      </c>
      <c r="V984" s="19" t="s">
        <v>623</v>
      </c>
      <c r="W984" s="19" t="s">
        <v>1763</v>
      </c>
      <c r="X984" s="19">
        <v>311002302</v>
      </c>
      <c r="Y984" s="20"/>
    </row>
    <row r="985" spans="21:25">
      <c r="U985" s="19">
        <v>23073</v>
      </c>
      <c r="V985" s="19" t="s">
        <v>623</v>
      </c>
      <c r="W985" s="19" t="s">
        <v>1766</v>
      </c>
      <c r="X985" s="19">
        <v>311002302</v>
      </c>
      <c r="Y985" s="20"/>
    </row>
    <row r="986" spans="21:25">
      <c r="U986" s="19">
        <v>23074</v>
      </c>
      <c r="V986" s="19" t="s">
        <v>623</v>
      </c>
      <c r="W986" s="19" t="s">
        <v>1767</v>
      </c>
      <c r="X986" s="19">
        <v>311002302</v>
      </c>
      <c r="Y986" s="20"/>
    </row>
    <row r="987" spans="21:25">
      <c r="U987" s="19">
        <v>23075</v>
      </c>
      <c r="V987" s="19" t="s">
        <v>623</v>
      </c>
      <c r="W987" s="19" t="s">
        <v>1768</v>
      </c>
      <c r="X987" s="19">
        <v>311002302</v>
      </c>
      <c r="Y987" s="20"/>
    </row>
    <row r="988" spans="21:25">
      <c r="U988" s="19">
        <v>23311</v>
      </c>
      <c r="V988" s="19" t="s">
        <v>617</v>
      </c>
      <c r="W988" s="19" t="s">
        <v>637</v>
      </c>
      <c r="X988" s="19">
        <v>311002301</v>
      </c>
      <c r="Y988" s="20"/>
    </row>
    <row r="989" spans="21:25" ht="82.5" customHeight="1">
      <c r="U989" s="19">
        <v>23321</v>
      </c>
      <c r="V989" s="19" t="s">
        <v>623</v>
      </c>
      <c r="W989" s="19" t="s">
        <v>638</v>
      </c>
      <c r="X989" s="19">
        <v>311002302</v>
      </c>
      <c r="Y989" s="20"/>
    </row>
    <row r="990" spans="21:25">
      <c r="U990" s="19">
        <v>23331</v>
      </c>
      <c r="V990" s="19" t="s">
        <v>629</v>
      </c>
      <c r="W990" s="19" t="s">
        <v>639</v>
      </c>
      <c r="X990" s="19">
        <v>311002303</v>
      </c>
      <c r="Y990" s="20"/>
    </row>
    <row r="991" spans="21:25">
      <c r="U991" s="19">
        <v>24011</v>
      </c>
      <c r="V991" s="19" t="s">
        <v>640</v>
      </c>
      <c r="W991" s="19" t="s">
        <v>641</v>
      </c>
      <c r="X991" s="19">
        <v>311002401</v>
      </c>
      <c r="Y991" s="20"/>
    </row>
    <row r="992" spans="21:25">
      <c r="U992" s="19">
        <v>24012</v>
      </c>
      <c r="V992" s="19" t="s">
        <v>640</v>
      </c>
      <c r="W992" s="19" t="s">
        <v>642</v>
      </c>
      <c r="X992" s="19">
        <v>311002401</v>
      </c>
      <c r="Y992" s="20"/>
    </row>
    <row r="993" spans="21:25">
      <c r="U993" s="19">
        <v>24013</v>
      </c>
      <c r="V993" s="19" t="s">
        <v>640</v>
      </c>
      <c r="W993" s="19" t="s">
        <v>643</v>
      </c>
      <c r="X993" s="19">
        <v>311002401</v>
      </c>
      <c r="Y993" s="20"/>
    </row>
    <row r="994" spans="21:25" ht="115.5" customHeight="1">
      <c r="U994" s="19">
        <v>24014</v>
      </c>
      <c r="V994" s="19" t="s">
        <v>640</v>
      </c>
      <c r="W994" s="19" t="s">
        <v>644</v>
      </c>
      <c r="X994" s="19">
        <v>311002401</v>
      </c>
      <c r="Y994" s="20"/>
    </row>
    <row r="995" spans="21:25">
      <c r="U995" s="19">
        <v>24015</v>
      </c>
      <c r="V995" s="19" t="s">
        <v>640</v>
      </c>
      <c r="W995" s="19" t="s">
        <v>645</v>
      </c>
      <c r="X995" s="19">
        <v>311002401</v>
      </c>
      <c r="Y995" s="20"/>
    </row>
    <row r="996" spans="21:25">
      <c r="U996" s="19">
        <v>24021</v>
      </c>
      <c r="V996" s="19" t="s">
        <v>646</v>
      </c>
      <c r="W996" s="19" t="s">
        <v>647</v>
      </c>
      <c r="X996" s="19">
        <v>311002402</v>
      </c>
      <c r="Y996" s="20"/>
    </row>
    <row r="997" spans="21:25">
      <c r="U997" s="19">
        <v>24022</v>
      </c>
      <c r="V997" s="19" t="s">
        <v>646</v>
      </c>
      <c r="W997" s="19" t="s">
        <v>648</v>
      </c>
      <c r="X997" s="19">
        <v>311002402</v>
      </c>
      <c r="Y997" s="20"/>
    </row>
    <row r="998" spans="21:25">
      <c r="U998" s="19">
        <v>24023</v>
      </c>
      <c r="V998" s="19" t="s">
        <v>646</v>
      </c>
      <c r="W998" s="19" t="s">
        <v>649</v>
      </c>
      <c r="X998" s="19">
        <v>311002402</v>
      </c>
      <c r="Y998" s="20"/>
    </row>
    <row r="999" spans="21:25">
      <c r="U999" s="19">
        <v>24024</v>
      </c>
      <c r="V999" s="19" t="s">
        <v>646</v>
      </c>
      <c r="W999" s="19" t="s">
        <v>650</v>
      </c>
      <c r="X999" s="19">
        <v>311002402</v>
      </c>
      <c r="Y999" s="20"/>
    </row>
    <row r="1000" spans="21:25">
      <c r="U1000" s="19">
        <v>24025</v>
      </c>
      <c r="V1000" s="19" t="s">
        <v>646</v>
      </c>
      <c r="W1000" s="19" t="s">
        <v>651</v>
      </c>
      <c r="X1000" s="19">
        <v>311002402</v>
      </c>
      <c r="Y1000" s="20"/>
    </row>
    <row r="1001" spans="21:25">
      <c r="U1001" s="19">
        <v>24031</v>
      </c>
      <c r="V1001" s="19" t="s">
        <v>652</v>
      </c>
      <c r="W1001" s="19" t="s">
        <v>653</v>
      </c>
      <c r="X1001" s="19">
        <v>311002403</v>
      </c>
      <c r="Y1001" s="20"/>
    </row>
    <row r="1002" spans="21:25">
      <c r="U1002" s="19">
        <v>24032</v>
      </c>
      <c r="V1002" s="19" t="s">
        <v>652</v>
      </c>
      <c r="W1002" s="19" t="s">
        <v>654</v>
      </c>
      <c r="X1002" s="19">
        <v>311002403</v>
      </c>
      <c r="Y1002" s="20"/>
    </row>
    <row r="1003" spans="21:25">
      <c r="U1003" s="19">
        <v>24033</v>
      </c>
      <c r="V1003" s="19" t="s">
        <v>652</v>
      </c>
      <c r="W1003" s="19" t="s">
        <v>655</v>
      </c>
      <c r="X1003" s="19">
        <v>311002403</v>
      </c>
      <c r="Y1003" s="20"/>
    </row>
    <row r="1004" spans="21:25">
      <c r="U1004" s="19">
        <v>24034</v>
      </c>
      <c r="V1004" s="19" t="s">
        <v>652</v>
      </c>
      <c r="W1004" s="19" t="s">
        <v>656</v>
      </c>
      <c r="X1004" s="19">
        <v>311002403</v>
      </c>
      <c r="Y1004" s="20"/>
    </row>
    <row r="1005" spans="21:25">
      <c r="U1005" s="19">
        <v>24035</v>
      </c>
      <c r="V1005" s="19" t="s">
        <v>652</v>
      </c>
      <c r="W1005" s="19" t="s">
        <v>657</v>
      </c>
      <c r="X1005" s="19">
        <v>311002403</v>
      </c>
      <c r="Y1005" s="20"/>
    </row>
    <row r="1006" spans="21:25" ht="66" customHeight="1">
      <c r="U1006" s="19">
        <v>24041</v>
      </c>
      <c r="V1006" s="19" t="s">
        <v>658</v>
      </c>
      <c r="W1006" s="19" t="s">
        <v>659</v>
      </c>
      <c r="X1006" s="19">
        <v>311002402</v>
      </c>
      <c r="Y1006" s="20"/>
    </row>
    <row r="1007" spans="21:25">
      <c r="U1007" s="19">
        <v>24042</v>
      </c>
      <c r="V1007" s="19" t="s">
        <v>658</v>
      </c>
      <c r="W1007" s="19" t="s">
        <v>660</v>
      </c>
      <c r="X1007" s="19">
        <v>311002402</v>
      </c>
      <c r="Y1007" s="20"/>
    </row>
    <row r="1008" spans="21:25">
      <c r="U1008" s="19">
        <v>24043</v>
      </c>
      <c r="V1008" s="19" t="s">
        <v>658</v>
      </c>
      <c r="W1008" s="19" t="s">
        <v>661</v>
      </c>
      <c r="X1008" s="19">
        <v>311002402</v>
      </c>
      <c r="Y1008" s="20"/>
    </row>
    <row r="1009" spans="21:25">
      <c r="U1009" s="19">
        <v>24044</v>
      </c>
      <c r="V1009" s="19" t="s">
        <v>658</v>
      </c>
      <c r="W1009" s="19" t="s">
        <v>662</v>
      </c>
      <c r="X1009" s="19">
        <v>311002402</v>
      </c>
      <c r="Y1009" s="20"/>
    </row>
    <row r="1010" spans="21:25">
      <c r="U1010" s="19">
        <v>24045</v>
      </c>
      <c r="V1010" s="19" t="s">
        <v>658</v>
      </c>
      <c r="W1010" s="19" t="s">
        <v>663</v>
      </c>
      <c r="X1010" s="19">
        <v>311002402</v>
      </c>
      <c r="Y1010" s="20"/>
    </row>
    <row r="1011" spans="21:25" ht="214.5" customHeight="1">
      <c r="U1011" s="19">
        <v>24051</v>
      </c>
      <c r="V1011" s="19" t="s">
        <v>664</v>
      </c>
      <c r="W1011" s="19" t="s">
        <v>665</v>
      </c>
      <c r="X1011" s="19">
        <v>311002402</v>
      </c>
      <c r="Y1011" s="20"/>
    </row>
    <row r="1012" spans="21:25" ht="231" customHeight="1">
      <c r="U1012" s="19">
        <v>24052</v>
      </c>
      <c r="V1012" s="19" t="s">
        <v>664</v>
      </c>
      <c r="W1012" s="19" t="s">
        <v>665</v>
      </c>
      <c r="X1012" s="19">
        <v>311002402</v>
      </c>
      <c r="Y1012" s="20"/>
    </row>
    <row r="1013" spans="21:25">
      <c r="U1013" s="19">
        <v>24053</v>
      </c>
      <c r="V1013" s="19" t="s">
        <v>664</v>
      </c>
      <c r="W1013" s="19" t="s">
        <v>665</v>
      </c>
      <c r="X1013" s="19">
        <v>311002402</v>
      </c>
      <c r="Y1013" s="20"/>
    </row>
    <row r="1014" spans="21:25">
      <c r="U1014" s="19">
        <v>24054</v>
      </c>
      <c r="V1014" s="19" t="s">
        <v>664</v>
      </c>
      <c r="W1014" s="19" t="s">
        <v>665</v>
      </c>
      <c r="X1014" s="19">
        <v>311002402</v>
      </c>
      <c r="Y1014" s="20"/>
    </row>
    <row r="1015" spans="21:25">
      <c r="U1015" s="19">
        <v>24055</v>
      </c>
      <c r="V1015" s="19" t="s">
        <v>664</v>
      </c>
      <c r="W1015" s="19" t="s">
        <v>665</v>
      </c>
      <c r="X1015" s="19">
        <v>311002402</v>
      </c>
      <c r="Y1015" s="20"/>
    </row>
    <row r="1016" spans="21:25" ht="132" customHeight="1">
      <c r="U1016" s="19">
        <v>24061</v>
      </c>
      <c r="V1016" s="19" t="s">
        <v>652</v>
      </c>
      <c r="W1016" s="19" t="s">
        <v>654</v>
      </c>
      <c r="X1016" s="19">
        <v>311002403</v>
      </c>
      <c r="Y1016" s="20"/>
    </row>
    <row r="1017" spans="21:25" ht="132" customHeight="1">
      <c r="U1017" s="19">
        <v>24062</v>
      </c>
      <c r="V1017" s="19" t="s">
        <v>652</v>
      </c>
      <c r="W1017" s="19" t="s">
        <v>655</v>
      </c>
      <c r="X1017" s="19">
        <v>311002403</v>
      </c>
      <c r="Y1017" s="20"/>
    </row>
    <row r="1018" spans="21:25" ht="132" customHeight="1">
      <c r="U1018" s="19">
        <v>24063</v>
      </c>
      <c r="V1018" s="19" t="s">
        <v>652</v>
      </c>
      <c r="W1018" s="19" t="s">
        <v>656</v>
      </c>
      <c r="X1018" s="19">
        <v>311002403</v>
      </c>
      <c r="Y1018" s="20"/>
    </row>
    <row r="1019" spans="21:25" ht="132" customHeight="1">
      <c r="U1019" s="19">
        <v>24064</v>
      </c>
      <c r="V1019" s="19" t="s">
        <v>652</v>
      </c>
      <c r="W1019" s="19" t="s">
        <v>657</v>
      </c>
      <c r="X1019" s="19">
        <v>311002403</v>
      </c>
      <c r="Y1019" s="20"/>
    </row>
    <row r="1020" spans="21:25" ht="214.5" customHeight="1">
      <c r="U1020" s="19">
        <v>24065</v>
      </c>
      <c r="V1020" s="19" t="s">
        <v>652</v>
      </c>
      <c r="W1020" s="19" t="s">
        <v>1769</v>
      </c>
      <c r="X1020" s="19">
        <v>311002403</v>
      </c>
      <c r="Y1020" s="20"/>
    </row>
    <row r="1021" spans="21:25">
      <c r="U1021" s="19">
        <v>24071</v>
      </c>
      <c r="V1021" s="19" t="s">
        <v>646</v>
      </c>
      <c r="W1021" s="19" t="s">
        <v>1770</v>
      </c>
      <c r="X1021" s="19">
        <v>311002402</v>
      </c>
      <c r="Y1021" s="20"/>
    </row>
    <row r="1022" spans="21:25">
      <c r="U1022" s="19">
        <v>24072</v>
      </c>
      <c r="V1022" s="19" t="s">
        <v>646</v>
      </c>
      <c r="W1022" s="19" t="s">
        <v>650</v>
      </c>
      <c r="X1022" s="19">
        <v>311002402</v>
      </c>
      <c r="Y1022" s="20"/>
    </row>
    <row r="1023" spans="21:25">
      <c r="U1023" s="19">
        <v>24073</v>
      </c>
      <c r="V1023" s="19" t="s">
        <v>646</v>
      </c>
      <c r="W1023" s="19" t="s">
        <v>1771</v>
      </c>
      <c r="X1023" s="19">
        <v>311002402</v>
      </c>
      <c r="Y1023" s="20"/>
    </row>
    <row r="1024" spans="21:25">
      <c r="U1024" s="19">
        <v>24074</v>
      </c>
      <c r="V1024" s="19" t="s">
        <v>646</v>
      </c>
      <c r="W1024" s="19" t="s">
        <v>1772</v>
      </c>
      <c r="X1024" s="19">
        <v>311002402</v>
      </c>
      <c r="Y1024" s="20"/>
    </row>
    <row r="1025" spans="21:25">
      <c r="U1025" s="19">
        <v>24075</v>
      </c>
      <c r="V1025" s="19" t="s">
        <v>646</v>
      </c>
      <c r="W1025" s="19" t="s">
        <v>1773</v>
      </c>
      <c r="X1025" s="19">
        <v>311002402</v>
      </c>
      <c r="Y1025" s="20"/>
    </row>
    <row r="1026" spans="21:25">
      <c r="U1026" s="19">
        <v>24081</v>
      </c>
      <c r="V1026" s="19" t="s">
        <v>652</v>
      </c>
      <c r="W1026" s="19" t="s">
        <v>655</v>
      </c>
      <c r="X1026" s="19">
        <v>311002403</v>
      </c>
      <c r="Y1026" s="20"/>
    </row>
    <row r="1027" spans="21:25">
      <c r="U1027" s="19">
        <v>24082</v>
      </c>
      <c r="V1027" s="19" t="s">
        <v>652</v>
      </c>
      <c r="W1027" s="19" t="s">
        <v>656</v>
      </c>
      <c r="X1027" s="19">
        <v>311002403</v>
      </c>
      <c r="Y1027" s="20"/>
    </row>
    <row r="1028" spans="21:25">
      <c r="U1028" s="19">
        <v>24083</v>
      </c>
      <c r="V1028" s="19" t="s">
        <v>652</v>
      </c>
      <c r="W1028" s="19" t="s">
        <v>657</v>
      </c>
      <c r="X1028" s="19">
        <v>311002403</v>
      </c>
      <c r="Y1028" s="20"/>
    </row>
    <row r="1029" spans="21:25">
      <c r="U1029" s="19">
        <v>24084</v>
      </c>
      <c r="V1029" s="19" t="s">
        <v>652</v>
      </c>
      <c r="W1029" s="19" t="s">
        <v>1769</v>
      </c>
      <c r="X1029" s="19">
        <v>311002403</v>
      </c>
      <c r="Y1029" s="20"/>
    </row>
    <row r="1030" spans="21:25">
      <c r="U1030" s="19">
        <v>24085</v>
      </c>
      <c r="V1030" s="19" t="s">
        <v>652</v>
      </c>
      <c r="W1030" s="19" t="s">
        <v>1774</v>
      </c>
      <c r="X1030" s="19">
        <v>311002403</v>
      </c>
      <c r="Y1030" s="20"/>
    </row>
    <row r="1031" spans="21:25">
      <c r="U1031" s="19">
        <v>25011</v>
      </c>
      <c r="V1031" s="19" t="s">
        <v>666</v>
      </c>
      <c r="W1031" s="19" t="s">
        <v>667</v>
      </c>
      <c r="X1031" s="19">
        <v>311002501</v>
      </c>
      <c r="Y1031" s="20"/>
    </row>
    <row r="1032" spans="21:25">
      <c r="U1032" s="19">
        <v>25012</v>
      </c>
      <c r="V1032" s="19" t="s">
        <v>666</v>
      </c>
      <c r="W1032" s="19" t="s">
        <v>668</v>
      </c>
      <c r="X1032" s="19">
        <v>311002501</v>
      </c>
      <c r="Y1032" s="20"/>
    </row>
    <row r="1033" spans="21:25">
      <c r="U1033" s="19">
        <v>25013</v>
      </c>
      <c r="V1033" s="19" t="s">
        <v>666</v>
      </c>
      <c r="W1033" s="19" t="s">
        <v>669</v>
      </c>
      <c r="X1033" s="19">
        <v>311002501</v>
      </c>
      <c r="Y1033" s="20"/>
    </row>
    <row r="1034" spans="21:25">
      <c r="U1034" s="19">
        <v>25014</v>
      </c>
      <c r="V1034" s="19" t="s">
        <v>666</v>
      </c>
      <c r="W1034" s="19" t="s">
        <v>670</v>
      </c>
      <c r="X1034" s="19">
        <v>311002501</v>
      </c>
      <c r="Y1034" s="20"/>
    </row>
    <row r="1035" spans="21:25">
      <c r="U1035" s="19">
        <v>25015</v>
      </c>
      <c r="V1035" s="19" t="s">
        <v>666</v>
      </c>
      <c r="W1035" s="19" t="s">
        <v>671</v>
      </c>
      <c r="X1035" s="19">
        <v>311002501</v>
      </c>
      <c r="Y1035" s="20"/>
    </row>
    <row r="1036" spans="21:25">
      <c r="U1036" s="19">
        <v>25021</v>
      </c>
      <c r="V1036" s="19" t="s">
        <v>672</v>
      </c>
      <c r="W1036" s="19" t="s">
        <v>673</v>
      </c>
      <c r="X1036" s="19">
        <v>311002502</v>
      </c>
      <c r="Y1036" s="20"/>
    </row>
    <row r="1037" spans="21:25">
      <c r="U1037" s="19">
        <v>25022</v>
      </c>
      <c r="V1037" s="19" t="s">
        <v>672</v>
      </c>
      <c r="W1037" s="19" t="s">
        <v>674</v>
      </c>
      <c r="X1037" s="19">
        <v>311002502</v>
      </c>
      <c r="Y1037" s="20"/>
    </row>
    <row r="1038" spans="21:25">
      <c r="U1038" s="19">
        <v>25023</v>
      </c>
      <c r="V1038" s="19" t="s">
        <v>672</v>
      </c>
      <c r="W1038" s="19" t="s">
        <v>675</v>
      </c>
      <c r="X1038" s="19">
        <v>311002502</v>
      </c>
      <c r="Y1038" s="20"/>
    </row>
    <row r="1039" spans="21:25">
      <c r="U1039" s="19">
        <v>25024</v>
      </c>
      <c r="V1039" s="19" t="s">
        <v>672</v>
      </c>
      <c r="W1039" s="19" t="s">
        <v>676</v>
      </c>
      <c r="X1039" s="19">
        <v>311002502</v>
      </c>
      <c r="Y1039" s="20"/>
    </row>
    <row r="1040" spans="21:25">
      <c r="U1040" s="19">
        <v>25025</v>
      </c>
      <c r="V1040" s="19" t="s">
        <v>672</v>
      </c>
      <c r="W1040" s="19" t="s">
        <v>677</v>
      </c>
      <c r="X1040" s="19">
        <v>311002502</v>
      </c>
      <c r="Y1040" s="20"/>
    </row>
    <row r="1041" spans="21:25">
      <c r="U1041" s="19">
        <v>25031</v>
      </c>
      <c r="V1041" s="19" t="s">
        <v>678</v>
      </c>
      <c r="W1041" s="19" t="s">
        <v>679</v>
      </c>
      <c r="X1041" s="19">
        <v>311002503</v>
      </c>
      <c r="Y1041" s="20"/>
    </row>
    <row r="1042" spans="21:25">
      <c r="U1042" s="19">
        <v>25032</v>
      </c>
      <c r="V1042" s="19" t="s">
        <v>678</v>
      </c>
      <c r="W1042" s="19" t="s">
        <v>680</v>
      </c>
      <c r="X1042" s="19">
        <v>311002503</v>
      </c>
      <c r="Y1042" s="20"/>
    </row>
    <row r="1043" spans="21:25">
      <c r="U1043" s="19">
        <v>25033</v>
      </c>
      <c r="V1043" s="19" t="s">
        <v>678</v>
      </c>
      <c r="W1043" s="19" t="s">
        <v>681</v>
      </c>
      <c r="X1043" s="19">
        <v>311002503</v>
      </c>
      <c r="Y1043" s="20"/>
    </row>
    <row r="1044" spans="21:25">
      <c r="U1044" s="19">
        <v>25034</v>
      </c>
      <c r="V1044" s="19" t="s">
        <v>678</v>
      </c>
      <c r="W1044" s="19" t="s">
        <v>682</v>
      </c>
      <c r="X1044" s="19">
        <v>311002503</v>
      </c>
      <c r="Y1044" s="20"/>
    </row>
    <row r="1045" spans="21:25">
      <c r="U1045" s="19">
        <v>25035</v>
      </c>
      <c r="V1045" s="19" t="s">
        <v>678</v>
      </c>
      <c r="W1045" s="19" t="s">
        <v>683</v>
      </c>
      <c r="X1045" s="19">
        <v>311002503</v>
      </c>
      <c r="Y1045" s="20"/>
    </row>
    <row r="1046" spans="21:25">
      <c r="U1046" s="19">
        <v>25041</v>
      </c>
      <c r="V1046" s="19" t="s">
        <v>666</v>
      </c>
      <c r="W1046" s="19" t="s">
        <v>667</v>
      </c>
      <c r="X1046" s="19">
        <v>311002501</v>
      </c>
      <c r="Y1046" s="20"/>
    </row>
    <row r="1047" spans="21:25">
      <c r="U1047" s="19">
        <v>25042</v>
      </c>
      <c r="V1047" s="19" t="s">
        <v>666</v>
      </c>
      <c r="W1047" s="19" t="s">
        <v>668</v>
      </c>
      <c r="X1047" s="19">
        <v>311002501</v>
      </c>
      <c r="Y1047" s="20"/>
    </row>
    <row r="1048" spans="21:25">
      <c r="U1048" s="19">
        <v>25043</v>
      </c>
      <c r="V1048" s="19" t="s">
        <v>666</v>
      </c>
      <c r="W1048" s="19" t="s">
        <v>669</v>
      </c>
      <c r="X1048" s="19">
        <v>311002501</v>
      </c>
      <c r="Y1048" s="20"/>
    </row>
    <row r="1049" spans="21:25">
      <c r="U1049" s="19">
        <v>25044</v>
      </c>
      <c r="V1049" s="19" t="s">
        <v>666</v>
      </c>
      <c r="W1049" s="19" t="s">
        <v>670</v>
      </c>
      <c r="X1049" s="19">
        <v>311002501</v>
      </c>
      <c r="Y1049" s="20"/>
    </row>
    <row r="1050" spans="21:25">
      <c r="U1050" s="19">
        <v>25045</v>
      </c>
      <c r="V1050" s="19" t="s">
        <v>666</v>
      </c>
      <c r="W1050" s="19" t="s">
        <v>671</v>
      </c>
      <c r="X1050" s="19">
        <v>311002501</v>
      </c>
      <c r="Y1050" s="20"/>
    </row>
    <row r="1051" spans="21:25">
      <c r="U1051" s="19">
        <v>25051</v>
      </c>
      <c r="V1051" s="19" t="s">
        <v>684</v>
      </c>
      <c r="X1051" s="19">
        <v>0</v>
      </c>
      <c r="Y1051" s="20"/>
    </row>
    <row r="1052" spans="21:25">
      <c r="U1052" s="19">
        <v>25052</v>
      </c>
      <c r="V1052" s="19" t="s">
        <v>684</v>
      </c>
      <c r="X1052" s="19">
        <v>0</v>
      </c>
      <c r="Y1052" s="20"/>
    </row>
    <row r="1053" spans="21:25">
      <c r="U1053" s="19">
        <v>25053</v>
      </c>
      <c r="V1053" s="19" t="s">
        <v>684</v>
      </c>
      <c r="X1053" s="19">
        <v>0</v>
      </c>
      <c r="Y1053" s="20"/>
    </row>
    <row r="1054" spans="21:25">
      <c r="U1054" s="19">
        <v>25054</v>
      </c>
      <c r="V1054" s="19" t="s">
        <v>684</v>
      </c>
      <c r="X1054" s="19">
        <v>0</v>
      </c>
      <c r="Y1054" s="20"/>
    </row>
    <row r="1055" spans="21:25">
      <c r="U1055" s="19">
        <v>25055</v>
      </c>
      <c r="V1055" s="19" t="s">
        <v>684</v>
      </c>
      <c r="X1055" s="19">
        <v>0</v>
      </c>
      <c r="Y1055" s="20"/>
    </row>
    <row r="1056" spans="21:25">
      <c r="U1056" s="19">
        <v>25061</v>
      </c>
      <c r="V1056" s="19" t="s">
        <v>678</v>
      </c>
      <c r="W1056" s="19" t="s">
        <v>1775</v>
      </c>
      <c r="X1056" s="19">
        <v>311002503</v>
      </c>
      <c r="Y1056" s="20"/>
    </row>
    <row r="1057" spans="21:25">
      <c r="U1057" s="19">
        <v>25062</v>
      </c>
      <c r="V1057" s="19" t="s">
        <v>678</v>
      </c>
      <c r="W1057" s="19" t="s">
        <v>1776</v>
      </c>
      <c r="X1057" s="19">
        <v>311002503</v>
      </c>
      <c r="Y1057" s="20"/>
    </row>
    <row r="1058" spans="21:25">
      <c r="U1058" s="19">
        <v>25063</v>
      </c>
      <c r="V1058" s="19" t="s">
        <v>678</v>
      </c>
      <c r="W1058" s="19" t="s">
        <v>1777</v>
      </c>
      <c r="X1058" s="19">
        <v>311002503</v>
      </c>
      <c r="Y1058" s="20"/>
    </row>
    <row r="1059" spans="21:25">
      <c r="U1059" s="19">
        <v>25064</v>
      </c>
      <c r="V1059" s="19" t="s">
        <v>678</v>
      </c>
      <c r="W1059" s="19" t="s">
        <v>1778</v>
      </c>
      <c r="X1059" s="19">
        <v>311002503</v>
      </c>
      <c r="Y1059" s="20"/>
    </row>
    <row r="1060" spans="21:25">
      <c r="U1060" s="19">
        <v>25065</v>
      </c>
      <c r="V1060" s="19" t="s">
        <v>678</v>
      </c>
      <c r="W1060" s="19" t="s">
        <v>1779</v>
      </c>
      <c r="X1060" s="19">
        <v>311002503</v>
      </c>
      <c r="Y1060" s="20"/>
    </row>
    <row r="1061" spans="21:25">
      <c r="U1061" s="19">
        <v>25071</v>
      </c>
      <c r="V1061" s="19" t="s">
        <v>672</v>
      </c>
      <c r="W1061" s="19" t="s">
        <v>1780</v>
      </c>
      <c r="X1061" s="19">
        <v>311002502</v>
      </c>
      <c r="Y1061" s="20"/>
    </row>
    <row r="1062" spans="21:25">
      <c r="U1062" s="19">
        <v>25072</v>
      </c>
      <c r="V1062" s="19" t="s">
        <v>672</v>
      </c>
      <c r="W1062" s="19" t="s">
        <v>674</v>
      </c>
      <c r="X1062" s="19">
        <v>311002502</v>
      </c>
      <c r="Y1062" s="20"/>
    </row>
    <row r="1063" spans="21:25">
      <c r="U1063" s="19">
        <v>25073</v>
      </c>
      <c r="V1063" s="19" t="s">
        <v>672</v>
      </c>
      <c r="W1063" s="19" t="s">
        <v>675</v>
      </c>
      <c r="X1063" s="19">
        <v>311002502</v>
      </c>
      <c r="Y1063" s="20"/>
    </row>
    <row r="1064" spans="21:25">
      <c r="U1064" s="19">
        <v>25074</v>
      </c>
      <c r="V1064" s="19" t="s">
        <v>672</v>
      </c>
      <c r="W1064" s="19" t="s">
        <v>676</v>
      </c>
      <c r="X1064" s="19">
        <v>311002502</v>
      </c>
      <c r="Y1064" s="20"/>
    </row>
    <row r="1065" spans="21:25">
      <c r="U1065" s="19">
        <v>25075</v>
      </c>
      <c r="V1065" s="19" t="s">
        <v>672</v>
      </c>
      <c r="W1065" s="19" t="s">
        <v>677</v>
      </c>
      <c r="X1065" s="19">
        <v>311002502</v>
      </c>
      <c r="Y1065" s="20"/>
    </row>
    <row r="1066" spans="21:25">
      <c r="U1066" s="19">
        <v>25081</v>
      </c>
      <c r="V1066" s="19" t="s">
        <v>678</v>
      </c>
      <c r="W1066" s="19" t="s">
        <v>1781</v>
      </c>
      <c r="X1066" s="19">
        <v>311002503</v>
      </c>
      <c r="Y1066" s="20"/>
    </row>
    <row r="1067" spans="21:25">
      <c r="U1067" s="19">
        <v>25082</v>
      </c>
      <c r="V1067" s="19" t="s">
        <v>678</v>
      </c>
      <c r="W1067" s="19" t="s">
        <v>1782</v>
      </c>
      <c r="X1067" s="19">
        <v>311002503</v>
      </c>
      <c r="Y1067" s="20"/>
    </row>
    <row r="1068" spans="21:25">
      <c r="U1068" s="19">
        <v>25083</v>
      </c>
      <c r="V1068" s="19" t="s">
        <v>678</v>
      </c>
      <c r="W1068" s="19" t="s">
        <v>1783</v>
      </c>
      <c r="X1068" s="19">
        <v>311002503</v>
      </c>
      <c r="Y1068" s="20"/>
    </row>
    <row r="1069" spans="21:25">
      <c r="U1069" s="19">
        <v>25084</v>
      </c>
      <c r="V1069" s="19" t="s">
        <v>678</v>
      </c>
      <c r="W1069" s="19" t="s">
        <v>1784</v>
      </c>
      <c r="X1069" s="19">
        <v>311002503</v>
      </c>
      <c r="Y1069" s="20"/>
    </row>
    <row r="1070" spans="21:25">
      <c r="U1070" s="19">
        <v>25085</v>
      </c>
      <c r="V1070" s="19" t="s">
        <v>678</v>
      </c>
      <c r="W1070" s="19" t="s">
        <v>1785</v>
      </c>
      <c r="X1070" s="19">
        <v>311002503</v>
      </c>
      <c r="Y1070" s="20"/>
    </row>
    <row r="1071" spans="21:25">
      <c r="U1071" s="19">
        <v>25091</v>
      </c>
      <c r="V1071" s="19" t="s">
        <v>684</v>
      </c>
      <c r="X1071" s="19">
        <v>0</v>
      </c>
      <c r="Y1071" s="20"/>
    </row>
    <row r="1072" spans="21:25">
      <c r="U1072" s="19">
        <v>25092</v>
      </c>
      <c r="V1072" s="19" t="s">
        <v>684</v>
      </c>
      <c r="X1072" s="19">
        <v>0</v>
      </c>
      <c r="Y1072" s="20"/>
    </row>
    <row r="1073" spans="21:25">
      <c r="U1073" s="19">
        <v>25093</v>
      </c>
      <c r="V1073" s="19" t="s">
        <v>684</v>
      </c>
      <c r="X1073" s="19">
        <v>0</v>
      </c>
      <c r="Y1073" s="20"/>
    </row>
    <row r="1074" spans="21:25">
      <c r="U1074" s="19">
        <v>25094</v>
      </c>
      <c r="V1074" s="19" t="s">
        <v>684</v>
      </c>
      <c r="X1074" s="19">
        <v>0</v>
      </c>
      <c r="Y1074" s="20"/>
    </row>
    <row r="1075" spans="21:25">
      <c r="U1075" s="19">
        <v>25095</v>
      </c>
      <c r="V1075" s="19" t="s">
        <v>684</v>
      </c>
      <c r="X1075" s="19">
        <v>0</v>
      </c>
      <c r="Y1075" s="20"/>
    </row>
    <row r="1076" spans="21:25">
      <c r="U1076" s="19">
        <v>25331</v>
      </c>
      <c r="V1076" s="19" t="s">
        <v>678</v>
      </c>
      <c r="W1076" s="19" t="s">
        <v>685</v>
      </c>
      <c r="X1076" s="19">
        <v>311002503</v>
      </c>
      <c r="Y1076" s="20"/>
    </row>
    <row r="1077" spans="21:25">
      <c r="U1077" s="19">
        <v>26011</v>
      </c>
      <c r="V1077" s="19" t="s">
        <v>686</v>
      </c>
      <c r="W1077" s="19" t="s">
        <v>687</v>
      </c>
      <c r="X1077" s="19">
        <v>311002601</v>
      </c>
      <c r="Y1077" s="20"/>
    </row>
    <row r="1078" spans="21:25">
      <c r="U1078" s="19">
        <v>26012</v>
      </c>
      <c r="V1078" s="19" t="s">
        <v>686</v>
      </c>
      <c r="W1078" s="19" t="s">
        <v>688</v>
      </c>
      <c r="X1078" s="19">
        <v>311002601</v>
      </c>
      <c r="Y1078" s="20"/>
    </row>
    <row r="1079" spans="21:25">
      <c r="U1079" s="19">
        <v>26013</v>
      </c>
      <c r="V1079" s="19" t="s">
        <v>686</v>
      </c>
      <c r="W1079" s="19" t="s">
        <v>689</v>
      </c>
      <c r="X1079" s="19">
        <v>311002601</v>
      </c>
      <c r="Y1079" s="20"/>
    </row>
    <row r="1080" spans="21:25">
      <c r="U1080" s="19">
        <v>26014</v>
      </c>
      <c r="V1080" s="19" t="s">
        <v>686</v>
      </c>
      <c r="W1080" s="19" t="s">
        <v>690</v>
      </c>
      <c r="X1080" s="19">
        <v>311002601</v>
      </c>
      <c r="Y1080" s="20"/>
    </row>
    <row r="1081" spans="21:25">
      <c r="U1081" s="19">
        <v>26015</v>
      </c>
      <c r="V1081" s="19" t="s">
        <v>686</v>
      </c>
      <c r="W1081" s="19" t="s">
        <v>691</v>
      </c>
      <c r="X1081" s="19">
        <v>311002601</v>
      </c>
      <c r="Y1081" s="20"/>
    </row>
    <row r="1082" spans="21:25">
      <c r="U1082" s="19">
        <v>26021</v>
      </c>
      <c r="V1082" s="19" t="s">
        <v>692</v>
      </c>
      <c r="W1082" s="19" t="s">
        <v>693</v>
      </c>
      <c r="X1082" s="19">
        <v>311002602</v>
      </c>
      <c r="Y1082" s="20"/>
    </row>
    <row r="1083" spans="21:25">
      <c r="U1083" s="19">
        <v>26022</v>
      </c>
      <c r="V1083" s="19" t="s">
        <v>692</v>
      </c>
      <c r="W1083" s="19" t="s">
        <v>694</v>
      </c>
      <c r="X1083" s="19">
        <v>311002602</v>
      </c>
      <c r="Y1083" s="20"/>
    </row>
    <row r="1084" spans="21:25">
      <c r="U1084" s="19">
        <v>26023</v>
      </c>
      <c r="V1084" s="19" t="s">
        <v>692</v>
      </c>
      <c r="W1084" s="19" t="s">
        <v>695</v>
      </c>
      <c r="X1084" s="19">
        <v>311002602</v>
      </c>
      <c r="Y1084" s="20"/>
    </row>
    <row r="1085" spans="21:25">
      <c r="U1085" s="19">
        <v>26024</v>
      </c>
      <c r="V1085" s="19" t="s">
        <v>692</v>
      </c>
      <c r="W1085" s="19" t="s">
        <v>696</v>
      </c>
      <c r="X1085" s="19">
        <v>311002602</v>
      </c>
      <c r="Y1085" s="20"/>
    </row>
    <row r="1086" spans="21:25">
      <c r="U1086" s="19">
        <v>26025</v>
      </c>
      <c r="V1086" s="19" t="s">
        <v>692</v>
      </c>
      <c r="W1086" s="19" t="s">
        <v>697</v>
      </c>
      <c r="X1086" s="19">
        <v>311002602</v>
      </c>
      <c r="Y1086" s="20"/>
    </row>
    <row r="1087" spans="21:25">
      <c r="U1087" s="19">
        <v>26031</v>
      </c>
      <c r="V1087" s="19" t="s">
        <v>698</v>
      </c>
      <c r="W1087" s="19" t="s">
        <v>1786</v>
      </c>
      <c r="X1087" s="19">
        <v>311002603</v>
      </c>
      <c r="Y1087" s="20"/>
    </row>
    <row r="1088" spans="21:25">
      <c r="U1088" s="19">
        <v>26032</v>
      </c>
      <c r="V1088" s="19" t="s">
        <v>698</v>
      </c>
      <c r="W1088" s="19" t="s">
        <v>699</v>
      </c>
      <c r="X1088" s="19">
        <v>311002603</v>
      </c>
      <c r="Y1088" s="20"/>
    </row>
    <row r="1089" spans="21:25">
      <c r="U1089" s="19">
        <v>26033</v>
      </c>
      <c r="V1089" s="19" t="s">
        <v>698</v>
      </c>
      <c r="W1089" s="19" t="s">
        <v>700</v>
      </c>
      <c r="X1089" s="19">
        <v>311002603</v>
      </c>
      <c r="Y1089" s="20"/>
    </row>
    <row r="1090" spans="21:25">
      <c r="U1090" s="19">
        <v>26034</v>
      </c>
      <c r="V1090" s="19" t="s">
        <v>698</v>
      </c>
      <c r="W1090" s="19" t="s">
        <v>701</v>
      </c>
      <c r="X1090" s="19">
        <v>311002603</v>
      </c>
      <c r="Y1090" s="20"/>
    </row>
    <row r="1091" spans="21:25">
      <c r="U1091" s="19">
        <v>26035</v>
      </c>
      <c r="V1091" s="19" t="s">
        <v>698</v>
      </c>
      <c r="W1091" s="19" t="s">
        <v>702</v>
      </c>
      <c r="X1091" s="19">
        <v>311002603</v>
      </c>
      <c r="Y1091" s="20"/>
    </row>
    <row r="1092" spans="21:25">
      <c r="U1092" s="19">
        <v>26041</v>
      </c>
      <c r="V1092" s="19" t="s">
        <v>698</v>
      </c>
      <c r="W1092" s="19" t="s">
        <v>1787</v>
      </c>
      <c r="X1092" s="19">
        <v>311002603</v>
      </c>
      <c r="Y1092" s="20"/>
    </row>
    <row r="1093" spans="21:25">
      <c r="U1093" s="19">
        <v>26042</v>
      </c>
      <c r="V1093" s="19" t="s">
        <v>698</v>
      </c>
      <c r="W1093" s="19" t="s">
        <v>1788</v>
      </c>
      <c r="X1093" s="19">
        <v>311002603</v>
      </c>
      <c r="Y1093" s="20"/>
    </row>
    <row r="1094" spans="21:25">
      <c r="U1094" s="19">
        <v>26043</v>
      </c>
      <c r="V1094" s="19" t="s">
        <v>698</v>
      </c>
      <c r="W1094" s="19" t="s">
        <v>1789</v>
      </c>
      <c r="X1094" s="19">
        <v>311002603</v>
      </c>
      <c r="Y1094" s="20"/>
    </row>
    <row r="1095" spans="21:25">
      <c r="U1095" s="19">
        <v>26044</v>
      </c>
      <c r="V1095" s="19" t="s">
        <v>698</v>
      </c>
      <c r="W1095" s="19" t="s">
        <v>1790</v>
      </c>
      <c r="X1095" s="19">
        <v>311002603</v>
      </c>
      <c r="Y1095" s="20"/>
    </row>
    <row r="1096" spans="21:25">
      <c r="U1096" s="19">
        <v>26045</v>
      </c>
      <c r="V1096" s="19" t="s">
        <v>698</v>
      </c>
      <c r="W1096" s="19" t="s">
        <v>1791</v>
      </c>
      <c r="X1096" s="19">
        <v>311002603</v>
      </c>
      <c r="Y1096" s="20"/>
    </row>
    <row r="1097" spans="21:25">
      <c r="U1097" s="19">
        <v>26051</v>
      </c>
      <c r="V1097" s="19" t="s">
        <v>698</v>
      </c>
      <c r="W1097" s="19" t="s">
        <v>1792</v>
      </c>
      <c r="X1097" s="19">
        <v>311002603</v>
      </c>
      <c r="Y1097" s="20"/>
    </row>
    <row r="1098" spans="21:25">
      <c r="U1098" s="19">
        <v>26052</v>
      </c>
      <c r="V1098" s="19" t="s">
        <v>698</v>
      </c>
      <c r="W1098" s="19" t="s">
        <v>1793</v>
      </c>
      <c r="X1098" s="19">
        <v>311002603</v>
      </c>
      <c r="Y1098" s="20"/>
    </row>
    <row r="1099" spans="21:25">
      <c r="U1099" s="19">
        <v>26053</v>
      </c>
      <c r="V1099" s="19" t="s">
        <v>698</v>
      </c>
      <c r="W1099" s="19" t="s">
        <v>1794</v>
      </c>
      <c r="X1099" s="19">
        <v>311002603</v>
      </c>
      <c r="Y1099" s="20"/>
    </row>
    <row r="1100" spans="21:25">
      <c r="U1100" s="19">
        <v>26054</v>
      </c>
      <c r="V1100" s="19" t="s">
        <v>698</v>
      </c>
      <c r="W1100" s="19" t="s">
        <v>1795</v>
      </c>
      <c r="X1100" s="19">
        <v>311002603</v>
      </c>
      <c r="Y1100" s="20"/>
    </row>
    <row r="1101" spans="21:25">
      <c r="U1101" s="19">
        <v>26055</v>
      </c>
      <c r="V1101" s="19" t="s">
        <v>698</v>
      </c>
      <c r="W1101" s="19" t="s">
        <v>1796</v>
      </c>
      <c r="X1101" s="19">
        <v>311002603</v>
      </c>
      <c r="Y1101" s="20"/>
    </row>
    <row r="1102" spans="21:25">
      <c r="U1102" s="19">
        <v>26061</v>
      </c>
      <c r="V1102" s="19" t="s">
        <v>698</v>
      </c>
      <c r="W1102" s="19" t="s">
        <v>1797</v>
      </c>
      <c r="X1102" s="19">
        <v>311002603</v>
      </c>
      <c r="Y1102" s="20"/>
    </row>
    <row r="1103" spans="21:25">
      <c r="U1103" s="19">
        <v>26062</v>
      </c>
      <c r="V1103" s="19" t="s">
        <v>698</v>
      </c>
      <c r="W1103" s="19" t="s">
        <v>1798</v>
      </c>
      <c r="X1103" s="19">
        <v>311002603</v>
      </c>
      <c r="Y1103" s="20"/>
    </row>
    <row r="1104" spans="21:25">
      <c r="U1104" s="19">
        <v>26063</v>
      </c>
      <c r="V1104" s="19" t="s">
        <v>698</v>
      </c>
      <c r="W1104" s="19" t="s">
        <v>1799</v>
      </c>
      <c r="X1104" s="19">
        <v>311002603</v>
      </c>
      <c r="Y1104" s="20"/>
    </row>
    <row r="1105" spans="21:25">
      <c r="U1105" s="19">
        <v>26064</v>
      </c>
      <c r="V1105" s="19" t="s">
        <v>698</v>
      </c>
      <c r="W1105" s="19" t="s">
        <v>1800</v>
      </c>
      <c r="X1105" s="19">
        <v>311002603</v>
      </c>
      <c r="Y1105" s="20"/>
    </row>
    <row r="1106" spans="21:25">
      <c r="U1106" s="19">
        <v>26065</v>
      </c>
      <c r="V1106" s="19" t="s">
        <v>698</v>
      </c>
      <c r="W1106" s="19" t="s">
        <v>1801</v>
      </c>
      <c r="X1106" s="19">
        <v>311002603</v>
      </c>
      <c r="Y1106" s="20"/>
    </row>
    <row r="1107" spans="21:25">
      <c r="U1107" s="19">
        <v>26311</v>
      </c>
      <c r="V1107" s="19" t="s">
        <v>686</v>
      </c>
      <c r="W1107" s="19" t="s">
        <v>703</v>
      </c>
      <c r="X1107" s="19">
        <v>311002601</v>
      </c>
      <c r="Y1107" s="20"/>
    </row>
    <row r="1108" spans="21:25">
      <c r="U1108" s="19">
        <v>26321</v>
      </c>
      <c r="V1108" s="19" t="s">
        <v>692</v>
      </c>
      <c r="W1108" s="19" t="s">
        <v>704</v>
      </c>
      <c r="X1108" s="19">
        <v>311002602</v>
      </c>
      <c r="Y1108" s="20"/>
    </row>
    <row r="1109" spans="21:25">
      <c r="U1109" s="19">
        <v>26331</v>
      </c>
      <c r="V1109" s="19" t="s">
        <v>698</v>
      </c>
      <c r="W1109" s="19" t="s">
        <v>705</v>
      </c>
      <c r="X1109" s="19">
        <v>311002603</v>
      </c>
      <c r="Y1109" s="20"/>
    </row>
    <row r="1110" spans="21:25">
      <c r="U1110" s="19">
        <v>26341</v>
      </c>
      <c r="V1110" s="19" t="s">
        <v>692</v>
      </c>
      <c r="W1110" s="19" t="s">
        <v>697</v>
      </c>
      <c r="X1110" s="19">
        <v>311002602</v>
      </c>
      <c r="Y1110" s="20"/>
    </row>
    <row r="1111" spans="21:25">
      <c r="U1111" s="19">
        <v>26351</v>
      </c>
      <c r="V1111" s="19" t="s">
        <v>698</v>
      </c>
      <c r="W1111" s="19" t="s">
        <v>1786</v>
      </c>
      <c r="X1111" s="19">
        <v>311002603</v>
      </c>
      <c r="Y1111" s="20"/>
    </row>
    <row r="1112" spans="21:25">
      <c r="U1112" s="19">
        <v>27011</v>
      </c>
      <c r="V1112" s="19" t="s">
        <v>706</v>
      </c>
      <c r="W1112" s="19" t="s">
        <v>707</v>
      </c>
      <c r="X1112" s="19">
        <v>311002701</v>
      </c>
      <c r="Y1112" s="20"/>
    </row>
    <row r="1113" spans="21:25">
      <c r="U1113" s="19">
        <v>27012</v>
      </c>
      <c r="V1113" s="19" t="s">
        <v>706</v>
      </c>
      <c r="W1113" s="19" t="s">
        <v>708</v>
      </c>
      <c r="X1113" s="19">
        <v>311002701</v>
      </c>
      <c r="Y1113" s="20"/>
    </row>
    <row r="1114" spans="21:25">
      <c r="U1114" s="19">
        <v>27013</v>
      </c>
      <c r="V1114" s="19" t="s">
        <v>706</v>
      </c>
      <c r="W1114" s="19" t="s">
        <v>709</v>
      </c>
      <c r="X1114" s="19">
        <v>311002701</v>
      </c>
      <c r="Y1114" s="20"/>
    </row>
    <row r="1115" spans="21:25">
      <c r="U1115" s="19">
        <v>27014</v>
      </c>
      <c r="V1115" s="19" t="s">
        <v>706</v>
      </c>
      <c r="W1115" s="19" t="s">
        <v>710</v>
      </c>
      <c r="X1115" s="19">
        <v>311002701</v>
      </c>
      <c r="Y1115" s="20"/>
    </row>
    <row r="1116" spans="21:25">
      <c r="U1116" s="19">
        <v>27015</v>
      </c>
      <c r="V1116" s="19" t="s">
        <v>706</v>
      </c>
      <c r="W1116" s="19" t="s">
        <v>711</v>
      </c>
      <c r="X1116" s="19">
        <v>311002701</v>
      </c>
      <c r="Y1116" s="20"/>
    </row>
    <row r="1117" spans="21:25">
      <c r="U1117" s="19">
        <v>27021</v>
      </c>
      <c r="V1117" s="19" t="s">
        <v>712</v>
      </c>
      <c r="W1117" s="19" t="s">
        <v>713</v>
      </c>
      <c r="X1117" s="19">
        <v>311002702</v>
      </c>
      <c r="Y1117" s="20"/>
    </row>
    <row r="1118" spans="21:25">
      <c r="U1118" s="19">
        <v>27022</v>
      </c>
      <c r="V1118" s="19" t="s">
        <v>712</v>
      </c>
      <c r="W1118" s="19" t="s">
        <v>714</v>
      </c>
      <c r="X1118" s="19">
        <v>311002702</v>
      </c>
      <c r="Y1118" s="20"/>
    </row>
    <row r="1119" spans="21:25">
      <c r="U1119" s="19">
        <v>27023</v>
      </c>
      <c r="V1119" s="19" t="s">
        <v>712</v>
      </c>
      <c r="W1119" s="19" t="s">
        <v>715</v>
      </c>
      <c r="X1119" s="19">
        <v>311002702</v>
      </c>
      <c r="Y1119" s="20"/>
    </row>
    <row r="1120" spans="21:25">
      <c r="U1120" s="19">
        <v>27024</v>
      </c>
      <c r="V1120" s="19" t="s">
        <v>712</v>
      </c>
      <c r="W1120" s="19" t="s">
        <v>716</v>
      </c>
      <c r="X1120" s="19">
        <v>311002702</v>
      </c>
      <c r="Y1120" s="20"/>
    </row>
    <row r="1121" spans="21:25">
      <c r="U1121" s="19">
        <v>27025</v>
      </c>
      <c r="V1121" s="19" t="s">
        <v>712</v>
      </c>
      <c r="W1121" s="19" t="s">
        <v>1802</v>
      </c>
      <c r="X1121" s="19">
        <v>311002702</v>
      </c>
      <c r="Y1121" s="20"/>
    </row>
    <row r="1122" spans="21:25">
      <c r="U1122" s="19">
        <v>27031</v>
      </c>
      <c r="V1122" s="19" t="s">
        <v>717</v>
      </c>
      <c r="W1122" s="19" t="s">
        <v>718</v>
      </c>
      <c r="X1122" s="19">
        <v>311002703</v>
      </c>
      <c r="Y1122" s="20"/>
    </row>
    <row r="1123" spans="21:25">
      <c r="U1123" s="19">
        <v>27032</v>
      </c>
      <c r="V1123" s="19" t="s">
        <v>717</v>
      </c>
      <c r="W1123" s="19" t="s">
        <v>719</v>
      </c>
      <c r="X1123" s="19">
        <v>311002703</v>
      </c>
      <c r="Y1123" s="20"/>
    </row>
    <row r="1124" spans="21:25">
      <c r="U1124" s="19">
        <v>27033</v>
      </c>
      <c r="V1124" s="19" t="s">
        <v>717</v>
      </c>
      <c r="W1124" s="19" t="s">
        <v>720</v>
      </c>
      <c r="X1124" s="19">
        <v>311002703</v>
      </c>
      <c r="Y1124" s="20"/>
    </row>
    <row r="1125" spans="21:25">
      <c r="U1125" s="19">
        <v>27034</v>
      </c>
      <c r="V1125" s="19" t="s">
        <v>717</v>
      </c>
      <c r="W1125" s="19" t="s">
        <v>721</v>
      </c>
      <c r="X1125" s="19">
        <v>311002703</v>
      </c>
      <c r="Y1125" s="20"/>
    </row>
    <row r="1126" spans="21:25">
      <c r="U1126" s="19">
        <v>27035</v>
      </c>
      <c r="V1126" s="19" t="s">
        <v>717</v>
      </c>
      <c r="W1126" s="19" t="s">
        <v>722</v>
      </c>
      <c r="X1126" s="19">
        <v>311002703</v>
      </c>
      <c r="Y1126" s="20"/>
    </row>
    <row r="1127" spans="21:25">
      <c r="U1127" s="19">
        <v>27041</v>
      </c>
      <c r="V1127" s="19" t="s">
        <v>723</v>
      </c>
      <c r="W1127" s="19" t="s">
        <v>724</v>
      </c>
      <c r="X1127" s="19">
        <v>311002703</v>
      </c>
      <c r="Y1127" s="20"/>
    </row>
    <row r="1128" spans="21:25">
      <c r="U1128" s="19">
        <v>27042</v>
      </c>
      <c r="V1128" s="19" t="s">
        <v>723</v>
      </c>
      <c r="W1128" s="19" t="s">
        <v>725</v>
      </c>
      <c r="X1128" s="19">
        <v>311002703</v>
      </c>
      <c r="Y1128" s="20"/>
    </row>
    <row r="1129" spans="21:25">
      <c r="U1129" s="19">
        <v>27043</v>
      </c>
      <c r="V1129" s="19" t="s">
        <v>723</v>
      </c>
      <c r="W1129" s="19" t="s">
        <v>726</v>
      </c>
      <c r="X1129" s="19">
        <v>311002703</v>
      </c>
      <c r="Y1129" s="20"/>
    </row>
    <row r="1130" spans="21:25">
      <c r="U1130" s="19">
        <v>27044</v>
      </c>
      <c r="V1130" s="19" t="s">
        <v>723</v>
      </c>
      <c r="W1130" s="19" t="s">
        <v>727</v>
      </c>
      <c r="X1130" s="19">
        <v>311002703</v>
      </c>
      <c r="Y1130" s="20"/>
    </row>
    <row r="1131" spans="21:25">
      <c r="U1131" s="19">
        <v>27045</v>
      </c>
      <c r="V1131" s="19" t="s">
        <v>723</v>
      </c>
      <c r="W1131" s="19" t="s">
        <v>728</v>
      </c>
      <c r="X1131" s="19">
        <v>311002703</v>
      </c>
      <c r="Y1131" s="20"/>
    </row>
    <row r="1132" spans="21:25">
      <c r="U1132" s="19">
        <v>27051</v>
      </c>
      <c r="V1132" s="19" t="s">
        <v>723</v>
      </c>
      <c r="W1132" s="19" t="s">
        <v>1803</v>
      </c>
      <c r="X1132" s="19">
        <v>311002703</v>
      </c>
      <c r="Y1132" s="20"/>
    </row>
    <row r="1133" spans="21:25">
      <c r="U1133" s="19">
        <v>27052</v>
      </c>
      <c r="V1133" s="19" t="s">
        <v>723</v>
      </c>
      <c r="W1133" s="19" t="s">
        <v>1804</v>
      </c>
      <c r="X1133" s="19">
        <v>311002703</v>
      </c>
      <c r="Y1133" s="20"/>
    </row>
    <row r="1134" spans="21:25">
      <c r="U1134" s="19">
        <v>27053</v>
      </c>
      <c r="V1134" s="19" t="s">
        <v>723</v>
      </c>
      <c r="W1134" s="19" t="s">
        <v>1805</v>
      </c>
      <c r="X1134" s="19">
        <v>311002703</v>
      </c>
      <c r="Y1134" s="20"/>
    </row>
    <row r="1135" spans="21:25">
      <c r="U1135" s="19">
        <v>27054</v>
      </c>
      <c r="V1135" s="19" t="s">
        <v>723</v>
      </c>
      <c r="W1135" s="19" t="s">
        <v>1806</v>
      </c>
      <c r="X1135" s="19">
        <v>311002703</v>
      </c>
      <c r="Y1135" s="20"/>
    </row>
    <row r="1136" spans="21:25">
      <c r="U1136" s="19">
        <v>27055</v>
      </c>
      <c r="V1136" s="19" t="s">
        <v>723</v>
      </c>
      <c r="W1136" s="19" t="s">
        <v>1807</v>
      </c>
      <c r="X1136" s="19">
        <v>311002703</v>
      </c>
      <c r="Y1136" s="20"/>
    </row>
    <row r="1137" spans="21:25">
      <c r="U1137" s="19">
        <v>27061</v>
      </c>
      <c r="V1137" s="19" t="s">
        <v>712</v>
      </c>
      <c r="W1137" s="19" t="s">
        <v>715</v>
      </c>
      <c r="X1137" s="19">
        <v>311002702</v>
      </c>
      <c r="Y1137" s="20"/>
    </row>
    <row r="1138" spans="21:25">
      <c r="U1138" s="19">
        <v>27062</v>
      </c>
      <c r="V1138" s="19" t="s">
        <v>712</v>
      </c>
      <c r="W1138" s="19" t="s">
        <v>1808</v>
      </c>
      <c r="X1138" s="19">
        <v>311002702</v>
      </c>
      <c r="Y1138" s="20"/>
    </row>
    <row r="1139" spans="21:25">
      <c r="U1139" s="19">
        <v>27063</v>
      </c>
      <c r="V1139" s="19" t="s">
        <v>712</v>
      </c>
      <c r="W1139" s="19" t="s">
        <v>716</v>
      </c>
      <c r="X1139" s="19">
        <v>311002702</v>
      </c>
      <c r="Y1139" s="20"/>
    </row>
    <row r="1140" spans="21:25">
      <c r="U1140" s="19">
        <v>27064</v>
      </c>
      <c r="V1140" s="19" t="s">
        <v>712</v>
      </c>
      <c r="W1140" s="19" t="s">
        <v>1809</v>
      </c>
      <c r="X1140" s="19">
        <v>311002702</v>
      </c>
      <c r="Y1140" s="20"/>
    </row>
    <row r="1141" spans="21:25">
      <c r="U1141" s="19">
        <v>27065</v>
      </c>
      <c r="V1141" s="19" t="s">
        <v>712</v>
      </c>
      <c r="W1141" s="19" t="s">
        <v>1810</v>
      </c>
      <c r="X1141" s="19">
        <v>311002702</v>
      </c>
      <c r="Y1141" s="20"/>
    </row>
    <row r="1142" spans="21:25">
      <c r="U1142" s="19">
        <v>27071</v>
      </c>
      <c r="V1142" s="19" t="s">
        <v>723</v>
      </c>
      <c r="W1142" s="19" t="s">
        <v>1811</v>
      </c>
      <c r="X1142" s="19">
        <v>311002703</v>
      </c>
      <c r="Y1142" s="20"/>
    </row>
    <row r="1143" spans="21:25">
      <c r="U1143" s="19">
        <v>27072</v>
      </c>
      <c r="V1143" s="19" t="s">
        <v>723</v>
      </c>
      <c r="W1143" s="19" t="s">
        <v>1812</v>
      </c>
      <c r="X1143" s="19">
        <v>311002703</v>
      </c>
      <c r="Y1143" s="20"/>
    </row>
    <row r="1144" spans="21:25">
      <c r="U1144" s="19">
        <v>27073</v>
      </c>
      <c r="V1144" s="19" t="s">
        <v>723</v>
      </c>
      <c r="W1144" s="19" t="s">
        <v>1813</v>
      </c>
      <c r="X1144" s="19">
        <v>311002703</v>
      </c>
      <c r="Y1144" s="20"/>
    </row>
    <row r="1145" spans="21:25">
      <c r="U1145" s="19">
        <v>27074</v>
      </c>
      <c r="V1145" s="19" t="s">
        <v>723</v>
      </c>
      <c r="W1145" s="19" t="s">
        <v>1814</v>
      </c>
      <c r="X1145" s="19">
        <v>311002703</v>
      </c>
      <c r="Y1145" s="20"/>
    </row>
    <row r="1146" spans="21:25">
      <c r="U1146" s="19">
        <v>27075</v>
      </c>
      <c r="V1146" s="19" t="s">
        <v>723</v>
      </c>
      <c r="W1146" s="19" t="s">
        <v>1815</v>
      </c>
      <c r="X1146" s="19">
        <v>311002703</v>
      </c>
      <c r="Y1146" s="20"/>
    </row>
    <row r="1147" spans="21:25">
      <c r="U1147" s="19">
        <v>27331</v>
      </c>
      <c r="V1147" s="19" t="s">
        <v>717</v>
      </c>
      <c r="W1147" s="19" t="s">
        <v>729</v>
      </c>
      <c r="X1147" s="19">
        <v>311002703</v>
      </c>
      <c r="Y1147" s="20"/>
    </row>
    <row r="1148" spans="21:25">
      <c r="U1148" s="19">
        <v>28011</v>
      </c>
      <c r="V1148" s="19" t="s">
        <v>730</v>
      </c>
      <c r="W1148" s="19" t="s">
        <v>731</v>
      </c>
      <c r="X1148" s="19">
        <v>311002801</v>
      </c>
      <c r="Y1148" s="20"/>
    </row>
    <row r="1149" spans="21:25">
      <c r="U1149" s="19">
        <v>28012</v>
      </c>
      <c r="V1149" s="19" t="s">
        <v>730</v>
      </c>
      <c r="W1149" s="19" t="s">
        <v>732</v>
      </c>
      <c r="X1149" s="19">
        <v>311002801</v>
      </c>
      <c r="Y1149" s="20"/>
    </row>
    <row r="1150" spans="21:25">
      <c r="U1150" s="19">
        <v>28013</v>
      </c>
      <c r="V1150" s="19" t="s">
        <v>730</v>
      </c>
      <c r="W1150" s="19" t="s">
        <v>733</v>
      </c>
      <c r="X1150" s="19">
        <v>311002801</v>
      </c>
      <c r="Y1150" s="20"/>
    </row>
    <row r="1151" spans="21:25">
      <c r="U1151" s="19">
        <v>28014</v>
      </c>
      <c r="V1151" s="19" t="s">
        <v>730</v>
      </c>
      <c r="W1151" s="19" t="s">
        <v>734</v>
      </c>
      <c r="X1151" s="19">
        <v>311002801</v>
      </c>
      <c r="Y1151" s="20"/>
    </row>
    <row r="1152" spans="21:25">
      <c r="U1152" s="19">
        <v>28015</v>
      </c>
      <c r="V1152" s="19" t="s">
        <v>730</v>
      </c>
      <c r="W1152" s="19" t="s">
        <v>735</v>
      </c>
      <c r="X1152" s="19">
        <v>311002801</v>
      </c>
      <c r="Y1152" s="20"/>
    </row>
    <row r="1153" spans="21:25">
      <c r="U1153" s="19">
        <v>28021</v>
      </c>
      <c r="V1153" s="19" t="s">
        <v>736</v>
      </c>
      <c r="W1153" s="19" t="s">
        <v>737</v>
      </c>
      <c r="X1153" s="19">
        <v>311002803</v>
      </c>
      <c r="Y1153" s="20"/>
    </row>
    <row r="1154" spans="21:25">
      <c r="U1154" s="19">
        <v>28022</v>
      </c>
      <c r="V1154" s="19" t="s">
        <v>736</v>
      </c>
      <c r="W1154" s="19" t="s">
        <v>738</v>
      </c>
      <c r="X1154" s="19">
        <v>311002803</v>
      </c>
      <c r="Y1154" s="20"/>
    </row>
    <row r="1155" spans="21:25">
      <c r="U1155" s="19">
        <v>28023</v>
      </c>
      <c r="V1155" s="19" t="s">
        <v>736</v>
      </c>
      <c r="W1155" s="19" t="s">
        <v>739</v>
      </c>
      <c r="X1155" s="19">
        <v>311002803</v>
      </c>
      <c r="Y1155" s="20"/>
    </row>
    <row r="1156" spans="21:25">
      <c r="U1156" s="19">
        <v>28024</v>
      </c>
      <c r="V1156" s="19" t="s">
        <v>736</v>
      </c>
      <c r="W1156" s="19" t="s">
        <v>740</v>
      </c>
      <c r="X1156" s="19">
        <v>311002803</v>
      </c>
      <c r="Y1156" s="20"/>
    </row>
    <row r="1157" spans="21:25">
      <c r="U1157" s="19">
        <v>28025</v>
      </c>
      <c r="V1157" s="19" t="s">
        <v>736</v>
      </c>
      <c r="W1157" s="19" t="s">
        <v>741</v>
      </c>
      <c r="X1157" s="19">
        <v>311002803</v>
      </c>
      <c r="Y1157" s="20"/>
    </row>
    <row r="1158" spans="21:25">
      <c r="U1158" s="19">
        <v>28031</v>
      </c>
      <c r="V1158" s="19" t="s">
        <v>742</v>
      </c>
      <c r="W1158" s="19" t="s">
        <v>743</v>
      </c>
      <c r="X1158" s="19">
        <v>0</v>
      </c>
      <c r="Y1158" s="20"/>
    </row>
    <row r="1159" spans="21:25">
      <c r="U1159" s="19">
        <v>28032</v>
      </c>
      <c r="V1159" s="19" t="s">
        <v>742</v>
      </c>
      <c r="W1159" s="19" t="s">
        <v>744</v>
      </c>
      <c r="X1159" s="19">
        <v>0</v>
      </c>
      <c r="Y1159" s="20"/>
    </row>
    <row r="1160" spans="21:25">
      <c r="U1160" s="19">
        <v>28033</v>
      </c>
      <c r="V1160" s="19" t="s">
        <v>742</v>
      </c>
      <c r="W1160" s="19" t="s">
        <v>745</v>
      </c>
      <c r="X1160" s="19">
        <v>0</v>
      </c>
      <c r="Y1160" s="20"/>
    </row>
    <row r="1161" spans="21:25">
      <c r="U1161" s="19">
        <v>28034</v>
      </c>
      <c r="V1161" s="19" t="s">
        <v>742</v>
      </c>
      <c r="W1161" s="19" t="s">
        <v>746</v>
      </c>
      <c r="X1161" s="19">
        <v>0</v>
      </c>
      <c r="Y1161" s="20"/>
    </row>
    <row r="1162" spans="21:25">
      <c r="U1162" s="19">
        <v>28035</v>
      </c>
      <c r="V1162" s="19" t="s">
        <v>742</v>
      </c>
      <c r="W1162" s="19" t="s">
        <v>747</v>
      </c>
      <c r="X1162" s="19">
        <v>0</v>
      </c>
      <c r="Y1162" s="20"/>
    </row>
    <row r="1163" spans="21:25">
      <c r="U1163" s="19">
        <v>28041</v>
      </c>
      <c r="V1163" s="19" t="s">
        <v>748</v>
      </c>
      <c r="W1163" s="19" t="s">
        <v>749</v>
      </c>
      <c r="X1163" s="19">
        <v>311002803</v>
      </c>
      <c r="Y1163" s="20"/>
    </row>
    <row r="1164" spans="21:25">
      <c r="U1164" s="19">
        <v>28042</v>
      </c>
      <c r="V1164" s="19" t="s">
        <v>748</v>
      </c>
      <c r="W1164" s="19" t="s">
        <v>750</v>
      </c>
      <c r="X1164" s="19">
        <v>311002803</v>
      </c>
      <c r="Y1164" s="20"/>
    </row>
    <row r="1165" spans="21:25">
      <c r="U1165" s="19">
        <v>28043</v>
      </c>
      <c r="V1165" s="19" t="s">
        <v>748</v>
      </c>
      <c r="W1165" s="19" t="s">
        <v>751</v>
      </c>
      <c r="X1165" s="19">
        <v>311002803</v>
      </c>
      <c r="Y1165" s="20"/>
    </row>
    <row r="1166" spans="21:25">
      <c r="U1166" s="19">
        <v>28044</v>
      </c>
      <c r="V1166" s="19" t="s">
        <v>748</v>
      </c>
      <c r="W1166" s="19" t="s">
        <v>752</v>
      </c>
      <c r="X1166" s="19">
        <v>311002803</v>
      </c>
      <c r="Y1166" s="20"/>
    </row>
    <row r="1167" spans="21:25">
      <c r="U1167" s="19">
        <v>28045</v>
      </c>
      <c r="V1167" s="19" t="s">
        <v>748</v>
      </c>
      <c r="W1167" s="19" t="s">
        <v>753</v>
      </c>
      <c r="X1167" s="19">
        <v>311002803</v>
      </c>
      <c r="Y1167" s="20"/>
    </row>
    <row r="1168" spans="21:25">
      <c r="U1168" s="19">
        <v>28051</v>
      </c>
      <c r="V1168" s="19" t="s">
        <v>754</v>
      </c>
      <c r="W1168" s="19" t="s">
        <v>755</v>
      </c>
      <c r="X1168" s="19">
        <v>311002802</v>
      </c>
      <c r="Y1168" s="20"/>
    </row>
    <row r="1169" spans="21:25">
      <c r="U1169" s="19">
        <v>28052</v>
      </c>
      <c r="V1169" s="19" t="s">
        <v>754</v>
      </c>
      <c r="W1169" s="19" t="s">
        <v>756</v>
      </c>
      <c r="X1169" s="19">
        <v>311002802</v>
      </c>
      <c r="Y1169" s="20"/>
    </row>
    <row r="1170" spans="21:25">
      <c r="U1170" s="19">
        <v>28053</v>
      </c>
      <c r="V1170" s="19" t="s">
        <v>754</v>
      </c>
      <c r="W1170" s="19" t="s">
        <v>757</v>
      </c>
      <c r="X1170" s="19">
        <v>311002802</v>
      </c>
      <c r="Y1170" s="20"/>
    </row>
    <row r="1171" spans="21:25">
      <c r="U1171" s="19">
        <v>28054</v>
      </c>
      <c r="V1171" s="19" t="s">
        <v>754</v>
      </c>
      <c r="W1171" s="19" t="s">
        <v>758</v>
      </c>
      <c r="X1171" s="19">
        <v>311002802</v>
      </c>
      <c r="Y1171" s="20"/>
    </row>
    <row r="1172" spans="21:25">
      <c r="U1172" s="19">
        <v>28055</v>
      </c>
      <c r="V1172" s="19" t="s">
        <v>754</v>
      </c>
      <c r="W1172" s="19" t="s">
        <v>759</v>
      </c>
      <c r="X1172" s="19">
        <v>311002802</v>
      </c>
      <c r="Y1172" s="20"/>
    </row>
    <row r="1173" spans="21:25">
      <c r="U1173" s="19">
        <v>28061</v>
      </c>
      <c r="V1173" s="19" t="s">
        <v>736</v>
      </c>
      <c r="W1173" s="19" t="s">
        <v>760</v>
      </c>
      <c r="X1173" s="19">
        <v>311002803</v>
      </c>
      <c r="Y1173" s="20"/>
    </row>
    <row r="1174" spans="21:25">
      <c r="U1174" s="19">
        <v>28062</v>
      </c>
      <c r="V1174" s="19" t="s">
        <v>736</v>
      </c>
      <c r="W1174" s="19" t="s">
        <v>761</v>
      </c>
      <c r="X1174" s="19">
        <v>311002803</v>
      </c>
      <c r="Y1174" s="20"/>
    </row>
    <row r="1175" spans="21:25">
      <c r="U1175" s="19">
        <v>28063</v>
      </c>
      <c r="V1175" s="19" t="s">
        <v>736</v>
      </c>
      <c r="W1175" s="19" t="s">
        <v>762</v>
      </c>
      <c r="X1175" s="19">
        <v>311002803</v>
      </c>
      <c r="Y1175" s="20"/>
    </row>
    <row r="1176" spans="21:25">
      <c r="U1176" s="19">
        <v>28064</v>
      </c>
      <c r="V1176" s="19" t="s">
        <v>736</v>
      </c>
      <c r="W1176" s="19" t="s">
        <v>763</v>
      </c>
      <c r="X1176" s="19">
        <v>311002803</v>
      </c>
      <c r="Y1176" s="20"/>
    </row>
    <row r="1177" spans="21:25">
      <c r="U1177" s="19">
        <v>28065</v>
      </c>
      <c r="V1177" s="19" t="s">
        <v>736</v>
      </c>
      <c r="W1177" s="19" t="s">
        <v>764</v>
      </c>
      <c r="X1177" s="19">
        <v>311002803</v>
      </c>
      <c r="Y1177" s="20"/>
    </row>
    <row r="1178" spans="21:25">
      <c r="U1178" s="19">
        <v>28071</v>
      </c>
      <c r="V1178" s="19" t="s">
        <v>736</v>
      </c>
      <c r="W1178" s="19" t="s">
        <v>1816</v>
      </c>
      <c r="X1178" s="19">
        <v>311002803</v>
      </c>
      <c r="Y1178" s="20"/>
    </row>
    <row r="1179" spans="21:25">
      <c r="U1179" s="19">
        <v>28072</v>
      </c>
      <c r="V1179" s="19" t="s">
        <v>736</v>
      </c>
      <c r="W1179" s="19" t="s">
        <v>1817</v>
      </c>
      <c r="X1179" s="19">
        <v>311002803</v>
      </c>
      <c r="Y1179" s="20"/>
    </row>
    <row r="1180" spans="21:25">
      <c r="U1180" s="19">
        <v>28073</v>
      </c>
      <c r="V1180" s="19" t="s">
        <v>736</v>
      </c>
      <c r="W1180" s="19" t="s">
        <v>1818</v>
      </c>
      <c r="X1180" s="19">
        <v>311002803</v>
      </c>
      <c r="Y1180" s="20"/>
    </row>
    <row r="1181" spans="21:25">
      <c r="U1181" s="19">
        <v>28074</v>
      </c>
      <c r="V1181" s="19" t="s">
        <v>736</v>
      </c>
      <c r="W1181" s="19" t="s">
        <v>1819</v>
      </c>
      <c r="X1181" s="19">
        <v>311002803</v>
      </c>
      <c r="Y1181" s="20"/>
    </row>
    <row r="1182" spans="21:25">
      <c r="U1182" s="19">
        <v>28075</v>
      </c>
      <c r="V1182" s="19" t="s">
        <v>736</v>
      </c>
      <c r="W1182" s="19" t="s">
        <v>1820</v>
      </c>
      <c r="X1182" s="19">
        <v>311002803</v>
      </c>
      <c r="Y1182" s="20"/>
    </row>
    <row r="1183" spans="21:25">
      <c r="U1183" s="19">
        <v>28081</v>
      </c>
      <c r="V1183" s="19" t="s">
        <v>754</v>
      </c>
      <c r="W1183" s="19" t="s">
        <v>756</v>
      </c>
      <c r="X1183" s="19">
        <v>311002802</v>
      </c>
      <c r="Y1183" s="20"/>
    </row>
    <row r="1184" spans="21:25">
      <c r="U1184" s="19">
        <v>28082</v>
      </c>
      <c r="V1184" s="19" t="s">
        <v>754</v>
      </c>
      <c r="W1184" s="19" t="s">
        <v>757</v>
      </c>
      <c r="X1184" s="19">
        <v>311002802</v>
      </c>
      <c r="Y1184" s="20"/>
    </row>
    <row r="1185" spans="21:25">
      <c r="U1185" s="19">
        <v>28083</v>
      </c>
      <c r="V1185" s="19" t="s">
        <v>754</v>
      </c>
      <c r="W1185" s="19" t="s">
        <v>758</v>
      </c>
      <c r="X1185" s="19">
        <v>311002802</v>
      </c>
      <c r="Y1185" s="20"/>
    </row>
    <row r="1186" spans="21:25">
      <c r="U1186" s="19">
        <v>28084</v>
      </c>
      <c r="V1186" s="19" t="s">
        <v>754</v>
      </c>
      <c r="W1186" s="19" t="s">
        <v>759</v>
      </c>
      <c r="X1186" s="19">
        <v>311002802</v>
      </c>
      <c r="Y1186" s="20"/>
    </row>
    <row r="1187" spans="21:25">
      <c r="U1187" s="19">
        <v>28085</v>
      </c>
      <c r="V1187" s="19" t="s">
        <v>754</v>
      </c>
      <c r="W1187" s="19" t="s">
        <v>1821</v>
      </c>
      <c r="X1187" s="19">
        <v>311002802</v>
      </c>
      <c r="Y1187" s="20"/>
    </row>
    <row r="1188" spans="21:25">
      <c r="U1188" s="19">
        <v>28091</v>
      </c>
      <c r="V1188" s="19" t="s">
        <v>736</v>
      </c>
      <c r="W1188" s="19" t="s">
        <v>1822</v>
      </c>
      <c r="X1188" s="19">
        <v>311002803</v>
      </c>
      <c r="Y1188" s="20"/>
    </row>
    <row r="1189" spans="21:25">
      <c r="U1189" s="19">
        <v>28092</v>
      </c>
      <c r="V1189" s="19" t="s">
        <v>736</v>
      </c>
      <c r="W1189" s="19" t="s">
        <v>1823</v>
      </c>
      <c r="X1189" s="19">
        <v>311002803</v>
      </c>
      <c r="Y1189" s="20"/>
    </row>
    <row r="1190" spans="21:25">
      <c r="U1190" s="19">
        <v>28093</v>
      </c>
      <c r="V1190" s="19" t="s">
        <v>736</v>
      </c>
      <c r="W1190" s="19" t="s">
        <v>1824</v>
      </c>
      <c r="X1190" s="19">
        <v>311002803</v>
      </c>
      <c r="Y1190" s="20"/>
    </row>
    <row r="1191" spans="21:25">
      <c r="U1191" s="19">
        <v>28094</v>
      </c>
      <c r="V1191" s="19" t="s">
        <v>736</v>
      </c>
      <c r="W1191" s="19" t="s">
        <v>1825</v>
      </c>
      <c r="X1191" s="19">
        <v>311002803</v>
      </c>
      <c r="Y1191" s="20"/>
    </row>
    <row r="1192" spans="21:25">
      <c r="U1192" s="19">
        <v>28095</v>
      </c>
      <c r="V1192" s="19" t="s">
        <v>736</v>
      </c>
      <c r="W1192" s="19" t="s">
        <v>1826</v>
      </c>
      <c r="X1192" s="19">
        <v>311002803</v>
      </c>
      <c r="Y1192" s="20"/>
    </row>
    <row r="1193" spans="21:25">
      <c r="U1193" s="19">
        <v>29011</v>
      </c>
      <c r="V1193" s="19" t="s">
        <v>765</v>
      </c>
      <c r="W1193" s="19" t="s">
        <v>766</v>
      </c>
      <c r="X1193" s="19">
        <v>311002901</v>
      </c>
      <c r="Y1193" s="20"/>
    </row>
    <row r="1194" spans="21:25">
      <c r="U1194" s="19">
        <v>29012</v>
      </c>
      <c r="V1194" s="19" t="s">
        <v>765</v>
      </c>
      <c r="W1194" s="19" t="s">
        <v>767</v>
      </c>
      <c r="X1194" s="19">
        <v>311002901</v>
      </c>
      <c r="Y1194" s="20"/>
    </row>
    <row r="1195" spans="21:25">
      <c r="U1195" s="19">
        <v>29013</v>
      </c>
      <c r="V1195" s="19" t="s">
        <v>765</v>
      </c>
      <c r="W1195" s="19" t="s">
        <v>768</v>
      </c>
      <c r="X1195" s="19">
        <v>311002901</v>
      </c>
      <c r="Y1195" s="20"/>
    </row>
    <row r="1196" spans="21:25">
      <c r="U1196" s="19">
        <v>29014</v>
      </c>
      <c r="V1196" s="19" t="s">
        <v>765</v>
      </c>
      <c r="W1196" s="19" t="s">
        <v>769</v>
      </c>
      <c r="X1196" s="19">
        <v>311002901</v>
      </c>
      <c r="Y1196" s="20"/>
    </row>
    <row r="1197" spans="21:25">
      <c r="U1197" s="19">
        <v>29015</v>
      </c>
      <c r="V1197" s="19" t="s">
        <v>765</v>
      </c>
      <c r="W1197" s="19" t="s">
        <v>770</v>
      </c>
      <c r="X1197" s="19">
        <v>311002901</v>
      </c>
      <c r="Y1197" s="20"/>
    </row>
    <row r="1198" spans="21:25">
      <c r="U1198" s="19">
        <v>29021</v>
      </c>
      <c r="V1198" s="19" t="s">
        <v>771</v>
      </c>
      <c r="W1198" s="19" t="s">
        <v>772</v>
      </c>
      <c r="X1198" s="19">
        <v>0</v>
      </c>
      <c r="Y1198" s="20"/>
    </row>
    <row r="1199" spans="21:25">
      <c r="U1199" s="19">
        <v>29022</v>
      </c>
      <c r="V1199" s="19" t="s">
        <v>771</v>
      </c>
      <c r="W1199" s="19" t="s">
        <v>773</v>
      </c>
      <c r="X1199" s="19">
        <v>0</v>
      </c>
      <c r="Y1199" s="20"/>
    </row>
    <row r="1200" spans="21:25">
      <c r="U1200" s="19">
        <v>29023</v>
      </c>
      <c r="V1200" s="19" t="s">
        <v>771</v>
      </c>
      <c r="W1200" s="19" t="s">
        <v>774</v>
      </c>
      <c r="X1200" s="19">
        <v>0</v>
      </c>
      <c r="Y1200" s="20"/>
    </row>
    <row r="1201" spans="21:25">
      <c r="U1201" s="19">
        <v>29024</v>
      </c>
      <c r="V1201" s="19" t="s">
        <v>771</v>
      </c>
      <c r="W1201" s="19" t="s">
        <v>775</v>
      </c>
      <c r="X1201" s="19">
        <v>0</v>
      </c>
      <c r="Y1201" s="20"/>
    </row>
    <row r="1202" spans="21:25">
      <c r="U1202" s="19">
        <v>29025</v>
      </c>
      <c r="V1202" s="19" t="s">
        <v>771</v>
      </c>
      <c r="W1202" s="19" t="s">
        <v>776</v>
      </c>
      <c r="X1202" s="19">
        <v>0</v>
      </c>
      <c r="Y1202" s="20"/>
    </row>
    <row r="1203" spans="21:25">
      <c r="U1203" s="19">
        <v>29031</v>
      </c>
      <c r="V1203" s="19" t="s">
        <v>777</v>
      </c>
      <c r="W1203" s="19" t="s">
        <v>778</v>
      </c>
      <c r="X1203" s="19">
        <v>311002903</v>
      </c>
      <c r="Y1203" s="20"/>
    </row>
    <row r="1204" spans="21:25">
      <c r="U1204" s="19">
        <v>29032</v>
      </c>
      <c r="V1204" s="19" t="s">
        <v>777</v>
      </c>
      <c r="W1204" s="19" t="s">
        <v>779</v>
      </c>
      <c r="X1204" s="19">
        <v>311002903</v>
      </c>
      <c r="Y1204" s="20"/>
    </row>
    <row r="1205" spans="21:25">
      <c r="U1205" s="19">
        <v>29033</v>
      </c>
      <c r="V1205" s="19" t="s">
        <v>777</v>
      </c>
      <c r="W1205" s="19" t="s">
        <v>780</v>
      </c>
      <c r="X1205" s="19">
        <v>311002903</v>
      </c>
      <c r="Y1205" s="20"/>
    </row>
    <row r="1206" spans="21:25">
      <c r="U1206" s="19">
        <v>29034</v>
      </c>
      <c r="V1206" s="19" t="s">
        <v>777</v>
      </c>
      <c r="W1206" s="19" t="s">
        <v>781</v>
      </c>
      <c r="X1206" s="19">
        <v>311002903</v>
      </c>
      <c r="Y1206" s="20"/>
    </row>
    <row r="1207" spans="21:25">
      <c r="U1207" s="19">
        <v>29035</v>
      </c>
      <c r="V1207" s="19" t="s">
        <v>777</v>
      </c>
      <c r="W1207" s="19" t="s">
        <v>782</v>
      </c>
      <c r="X1207" s="19">
        <v>311002903</v>
      </c>
      <c r="Y1207" s="20"/>
    </row>
    <row r="1208" spans="21:25">
      <c r="U1208" s="19">
        <v>29041</v>
      </c>
      <c r="V1208" s="19" t="s">
        <v>783</v>
      </c>
      <c r="W1208" s="19" t="s">
        <v>784</v>
      </c>
      <c r="X1208" s="19">
        <v>0</v>
      </c>
      <c r="Y1208" s="20"/>
    </row>
    <row r="1209" spans="21:25">
      <c r="U1209" s="19">
        <v>29042</v>
      </c>
      <c r="V1209" s="19" t="s">
        <v>783</v>
      </c>
      <c r="W1209" s="19" t="s">
        <v>785</v>
      </c>
      <c r="X1209" s="19">
        <v>0</v>
      </c>
      <c r="Y1209" s="20"/>
    </row>
    <row r="1210" spans="21:25">
      <c r="U1210" s="19">
        <v>29043</v>
      </c>
      <c r="V1210" s="19" t="s">
        <v>783</v>
      </c>
      <c r="W1210" s="19" t="s">
        <v>786</v>
      </c>
      <c r="X1210" s="19">
        <v>0</v>
      </c>
      <c r="Y1210" s="20"/>
    </row>
    <row r="1211" spans="21:25">
      <c r="U1211" s="19">
        <v>29044</v>
      </c>
      <c r="V1211" s="19" t="s">
        <v>783</v>
      </c>
      <c r="W1211" s="19" t="s">
        <v>787</v>
      </c>
      <c r="X1211" s="19">
        <v>0</v>
      </c>
      <c r="Y1211" s="20"/>
    </row>
    <row r="1212" spans="21:25">
      <c r="U1212" s="19">
        <v>29045</v>
      </c>
      <c r="V1212" s="19" t="s">
        <v>783</v>
      </c>
      <c r="W1212" s="19" t="s">
        <v>788</v>
      </c>
      <c r="X1212" s="19">
        <v>0</v>
      </c>
      <c r="Y1212" s="20"/>
    </row>
    <row r="1213" spans="21:25">
      <c r="U1213" s="19">
        <v>29051</v>
      </c>
      <c r="V1213" s="19" t="s">
        <v>789</v>
      </c>
      <c r="W1213" s="19" t="s">
        <v>790</v>
      </c>
      <c r="X1213" s="19">
        <v>311002902</v>
      </c>
      <c r="Y1213" s="20"/>
    </row>
    <row r="1214" spans="21:25">
      <c r="U1214" s="19">
        <v>29052</v>
      </c>
      <c r="V1214" s="19" t="s">
        <v>789</v>
      </c>
      <c r="W1214" s="19" t="s">
        <v>791</v>
      </c>
      <c r="X1214" s="19">
        <v>311002902</v>
      </c>
      <c r="Y1214" s="20"/>
    </row>
    <row r="1215" spans="21:25">
      <c r="U1215" s="19">
        <v>29053</v>
      </c>
      <c r="V1215" s="19" t="s">
        <v>789</v>
      </c>
      <c r="W1215" s="19" t="s">
        <v>792</v>
      </c>
      <c r="X1215" s="19">
        <v>311002902</v>
      </c>
      <c r="Y1215" s="20"/>
    </row>
    <row r="1216" spans="21:25">
      <c r="U1216" s="19">
        <v>29054</v>
      </c>
      <c r="V1216" s="19" t="s">
        <v>789</v>
      </c>
      <c r="W1216" s="19" t="s">
        <v>793</v>
      </c>
      <c r="X1216" s="19">
        <v>311002902</v>
      </c>
      <c r="Y1216" s="20"/>
    </row>
    <row r="1217" spans="21:25">
      <c r="U1217" s="19">
        <v>29055</v>
      </c>
      <c r="V1217" s="19" t="s">
        <v>789</v>
      </c>
      <c r="W1217" s="19" t="s">
        <v>794</v>
      </c>
      <c r="X1217" s="19">
        <v>311002902</v>
      </c>
      <c r="Y1217" s="20"/>
    </row>
    <row r="1218" spans="21:25">
      <c r="U1218" s="19">
        <v>29061</v>
      </c>
      <c r="V1218" s="19" t="s">
        <v>777</v>
      </c>
      <c r="W1218" s="19" t="s">
        <v>795</v>
      </c>
      <c r="X1218" s="19">
        <v>311002903</v>
      </c>
      <c r="Y1218" s="20"/>
    </row>
    <row r="1219" spans="21:25">
      <c r="U1219" s="19">
        <v>29062</v>
      </c>
      <c r="V1219" s="19" t="s">
        <v>777</v>
      </c>
      <c r="W1219" s="19" t="s">
        <v>796</v>
      </c>
      <c r="X1219" s="19">
        <v>311002903</v>
      </c>
      <c r="Y1219" s="20"/>
    </row>
    <row r="1220" spans="21:25">
      <c r="U1220" s="19">
        <v>29063</v>
      </c>
      <c r="V1220" s="19" t="s">
        <v>777</v>
      </c>
      <c r="W1220" s="19" t="s">
        <v>797</v>
      </c>
      <c r="X1220" s="19">
        <v>311002903</v>
      </c>
      <c r="Y1220" s="20"/>
    </row>
    <row r="1221" spans="21:25">
      <c r="U1221" s="19">
        <v>29064</v>
      </c>
      <c r="V1221" s="19" t="s">
        <v>777</v>
      </c>
      <c r="W1221" s="19" t="s">
        <v>798</v>
      </c>
      <c r="X1221" s="19">
        <v>311002903</v>
      </c>
      <c r="Y1221" s="20"/>
    </row>
    <row r="1222" spans="21:25">
      <c r="U1222" s="19">
        <v>29065</v>
      </c>
      <c r="V1222" s="19" t="s">
        <v>777</v>
      </c>
      <c r="W1222" s="19" t="s">
        <v>799</v>
      </c>
      <c r="X1222" s="19">
        <v>311002903</v>
      </c>
      <c r="Y1222" s="20"/>
    </row>
    <row r="1223" spans="21:25">
      <c r="U1223" s="19">
        <v>29071</v>
      </c>
      <c r="V1223" s="19" t="s">
        <v>789</v>
      </c>
      <c r="W1223" s="19" t="s">
        <v>1827</v>
      </c>
      <c r="X1223" s="19">
        <v>311002902</v>
      </c>
      <c r="Y1223" s="20"/>
    </row>
    <row r="1224" spans="21:25">
      <c r="U1224" s="19">
        <v>29072</v>
      </c>
      <c r="V1224" s="19" t="s">
        <v>789</v>
      </c>
      <c r="W1224" s="19" t="s">
        <v>793</v>
      </c>
      <c r="X1224" s="19">
        <v>311002902</v>
      </c>
      <c r="Y1224" s="20"/>
    </row>
    <row r="1225" spans="21:25">
      <c r="U1225" s="19">
        <v>29073</v>
      </c>
      <c r="V1225" s="19" t="s">
        <v>789</v>
      </c>
      <c r="W1225" s="19" t="s">
        <v>1828</v>
      </c>
      <c r="X1225" s="19">
        <v>311002902</v>
      </c>
      <c r="Y1225" s="20"/>
    </row>
    <row r="1226" spans="21:25">
      <c r="U1226" s="19">
        <v>29074</v>
      </c>
      <c r="V1226" s="19" t="s">
        <v>789</v>
      </c>
      <c r="W1226" s="19" t="s">
        <v>794</v>
      </c>
      <c r="X1226" s="19">
        <v>311002902</v>
      </c>
      <c r="Y1226" s="20"/>
    </row>
    <row r="1227" spans="21:25">
      <c r="U1227" s="19">
        <v>29075</v>
      </c>
      <c r="V1227" s="19" t="s">
        <v>789</v>
      </c>
      <c r="W1227" s="19" t="s">
        <v>1829</v>
      </c>
      <c r="X1227" s="19">
        <v>311002902</v>
      </c>
      <c r="Y1227" s="20"/>
    </row>
    <row r="1228" spans="21:25">
      <c r="U1228" s="19">
        <v>29081</v>
      </c>
      <c r="V1228" s="19" t="s">
        <v>777</v>
      </c>
      <c r="W1228" s="19" t="s">
        <v>1830</v>
      </c>
      <c r="X1228" s="19">
        <v>311002903</v>
      </c>
      <c r="Y1228" s="20"/>
    </row>
    <row r="1229" spans="21:25">
      <c r="U1229" s="19">
        <v>29082</v>
      </c>
      <c r="V1229" s="19" t="s">
        <v>777</v>
      </c>
      <c r="W1229" s="19" t="s">
        <v>1831</v>
      </c>
      <c r="X1229" s="19">
        <v>311002903</v>
      </c>
      <c r="Y1229" s="20"/>
    </row>
    <row r="1230" spans="21:25">
      <c r="U1230" s="19">
        <v>29083</v>
      </c>
      <c r="V1230" s="19" t="s">
        <v>777</v>
      </c>
      <c r="W1230" s="19" t="s">
        <v>1832</v>
      </c>
      <c r="X1230" s="19">
        <v>311002903</v>
      </c>
      <c r="Y1230" s="20"/>
    </row>
    <row r="1231" spans="21:25">
      <c r="U1231" s="19">
        <v>29084</v>
      </c>
      <c r="V1231" s="19" t="s">
        <v>777</v>
      </c>
      <c r="W1231" s="19" t="s">
        <v>1833</v>
      </c>
      <c r="X1231" s="19">
        <v>311002903</v>
      </c>
      <c r="Y1231" s="20"/>
    </row>
    <row r="1232" spans="21:25">
      <c r="U1232" s="19">
        <v>29085</v>
      </c>
      <c r="V1232" s="19" t="s">
        <v>777</v>
      </c>
      <c r="W1232" s="19" t="s">
        <v>1834</v>
      </c>
      <c r="X1232" s="19">
        <v>311002903</v>
      </c>
      <c r="Y1232" s="20"/>
    </row>
    <row r="1233" spans="21:25">
      <c r="U1233" s="19">
        <v>29091</v>
      </c>
      <c r="V1233" s="19" t="s">
        <v>789</v>
      </c>
      <c r="W1233" s="19" t="s">
        <v>1835</v>
      </c>
      <c r="X1233" s="19">
        <v>311002902</v>
      </c>
      <c r="Y1233" s="20"/>
    </row>
    <row r="1234" spans="21:25">
      <c r="U1234" s="19">
        <v>29092</v>
      </c>
      <c r="V1234" s="19" t="s">
        <v>789</v>
      </c>
      <c r="W1234" s="19" t="s">
        <v>794</v>
      </c>
      <c r="X1234" s="19">
        <v>311002902</v>
      </c>
      <c r="Y1234" s="20"/>
    </row>
    <row r="1235" spans="21:25">
      <c r="U1235" s="19">
        <v>29093</v>
      </c>
      <c r="V1235" s="19" t="s">
        <v>789</v>
      </c>
      <c r="W1235" s="19" t="s">
        <v>1836</v>
      </c>
      <c r="X1235" s="19">
        <v>311002902</v>
      </c>
      <c r="Y1235" s="20"/>
    </row>
    <row r="1236" spans="21:25">
      <c r="U1236" s="19">
        <v>29094</v>
      </c>
      <c r="V1236" s="19" t="s">
        <v>789</v>
      </c>
      <c r="W1236" s="19" t="s">
        <v>1829</v>
      </c>
      <c r="X1236" s="19">
        <v>311002902</v>
      </c>
      <c r="Y1236" s="20"/>
    </row>
    <row r="1237" spans="21:25">
      <c r="U1237" s="19">
        <v>29095</v>
      </c>
      <c r="V1237" s="19" t="s">
        <v>789</v>
      </c>
      <c r="W1237" s="19" t="s">
        <v>1837</v>
      </c>
      <c r="X1237" s="19">
        <v>311002902</v>
      </c>
      <c r="Y1237" s="20"/>
    </row>
    <row r="1238" spans="21:25">
      <c r="U1238" s="19">
        <v>29511</v>
      </c>
      <c r="V1238" s="19" t="s">
        <v>800</v>
      </c>
      <c r="W1238" s="19" t="s">
        <v>801</v>
      </c>
      <c r="X1238" s="19">
        <v>0</v>
      </c>
      <c r="Y1238" s="20"/>
    </row>
    <row r="1239" spans="21:25">
      <c r="U1239" s="19">
        <v>29521</v>
      </c>
      <c r="V1239" s="19" t="s">
        <v>179</v>
      </c>
      <c r="W1239" s="19" t="s">
        <v>802</v>
      </c>
      <c r="X1239" s="19">
        <v>0</v>
      </c>
      <c r="Y1239" s="20"/>
    </row>
    <row r="1240" spans="21:25">
      <c r="U1240" s="19">
        <v>29531</v>
      </c>
      <c r="V1240" s="19" t="s">
        <v>803</v>
      </c>
      <c r="W1240" s="19" t="s">
        <v>804</v>
      </c>
      <c r="X1240" s="19">
        <v>0</v>
      </c>
      <c r="Y1240" s="20"/>
    </row>
    <row r="1241" spans="21:25">
      <c r="U1241" s="19">
        <v>30011</v>
      </c>
      <c r="V1241" s="19" t="s">
        <v>805</v>
      </c>
      <c r="W1241" s="19" t="s">
        <v>806</v>
      </c>
      <c r="X1241" s="19">
        <v>311003001</v>
      </c>
      <c r="Y1241" s="20"/>
    </row>
    <row r="1242" spans="21:25">
      <c r="U1242" s="19">
        <v>30012</v>
      </c>
      <c r="V1242" s="19" t="s">
        <v>805</v>
      </c>
      <c r="W1242" s="19" t="s">
        <v>807</v>
      </c>
      <c r="X1242" s="19">
        <v>311003001</v>
      </c>
      <c r="Y1242" s="20"/>
    </row>
    <row r="1243" spans="21:25">
      <c r="U1243" s="19">
        <v>30013</v>
      </c>
      <c r="V1243" s="19" t="s">
        <v>805</v>
      </c>
      <c r="W1243" s="19" t="s">
        <v>808</v>
      </c>
      <c r="X1243" s="19">
        <v>311003001</v>
      </c>
      <c r="Y1243" s="20"/>
    </row>
    <row r="1244" spans="21:25">
      <c r="U1244" s="19">
        <v>30014</v>
      </c>
      <c r="V1244" s="19" t="s">
        <v>805</v>
      </c>
      <c r="W1244" s="19" t="s">
        <v>809</v>
      </c>
      <c r="X1244" s="19">
        <v>311003001</v>
      </c>
      <c r="Y1244" s="20"/>
    </row>
    <row r="1245" spans="21:25">
      <c r="U1245" s="19">
        <v>30015</v>
      </c>
      <c r="V1245" s="19" t="s">
        <v>805</v>
      </c>
      <c r="W1245" s="19" t="s">
        <v>810</v>
      </c>
      <c r="X1245" s="19">
        <v>311003001</v>
      </c>
      <c r="Y1245" s="20"/>
    </row>
    <row r="1246" spans="21:25">
      <c r="U1246" s="19">
        <v>30021</v>
      </c>
      <c r="V1246" s="19" t="s">
        <v>811</v>
      </c>
      <c r="W1246" s="19" t="s">
        <v>1838</v>
      </c>
      <c r="X1246" s="19">
        <v>311003002</v>
      </c>
      <c r="Y1246" s="20"/>
    </row>
    <row r="1247" spans="21:25">
      <c r="U1247" s="19">
        <v>30022</v>
      </c>
      <c r="V1247" s="19" t="s">
        <v>811</v>
      </c>
      <c r="W1247" s="19" t="s">
        <v>1839</v>
      </c>
      <c r="X1247" s="19">
        <v>311003002</v>
      </c>
      <c r="Y1247" s="20"/>
    </row>
    <row r="1248" spans="21:25">
      <c r="U1248" s="19">
        <v>30023</v>
      </c>
      <c r="V1248" s="19" t="s">
        <v>811</v>
      </c>
      <c r="W1248" s="19" t="s">
        <v>1840</v>
      </c>
      <c r="X1248" s="19">
        <v>311003002</v>
      </c>
      <c r="Y1248" s="20"/>
    </row>
    <row r="1249" spans="21:25">
      <c r="U1249" s="19">
        <v>30024</v>
      </c>
      <c r="V1249" s="19" t="s">
        <v>811</v>
      </c>
      <c r="W1249" s="19" t="s">
        <v>1841</v>
      </c>
      <c r="X1249" s="19">
        <v>311003002</v>
      </c>
      <c r="Y1249" s="20"/>
    </row>
    <row r="1250" spans="21:25">
      <c r="U1250" s="19">
        <v>30025</v>
      </c>
      <c r="V1250" s="19" t="s">
        <v>811</v>
      </c>
      <c r="W1250" s="19" t="s">
        <v>1842</v>
      </c>
      <c r="X1250" s="19">
        <v>311003002</v>
      </c>
      <c r="Y1250" s="20"/>
    </row>
    <row r="1251" spans="21:25">
      <c r="U1251" s="19">
        <v>30031</v>
      </c>
      <c r="V1251" s="19" t="s">
        <v>812</v>
      </c>
      <c r="W1251" s="19" t="s">
        <v>2153</v>
      </c>
      <c r="X1251" s="19">
        <v>311003003</v>
      </c>
      <c r="Y1251" s="20"/>
    </row>
    <row r="1252" spans="21:25">
      <c r="U1252" s="19">
        <v>30032</v>
      </c>
      <c r="V1252" s="19" t="s">
        <v>812</v>
      </c>
      <c r="W1252" s="19" t="s">
        <v>2154</v>
      </c>
      <c r="X1252" s="19">
        <v>311003003</v>
      </c>
      <c r="Y1252" s="20"/>
    </row>
    <row r="1253" spans="21:25">
      <c r="U1253" s="19">
        <v>30033</v>
      </c>
      <c r="V1253" s="19" t="s">
        <v>812</v>
      </c>
      <c r="W1253" s="19" t="s">
        <v>2155</v>
      </c>
      <c r="X1253" s="19">
        <v>311003003</v>
      </c>
      <c r="Y1253" s="20"/>
    </row>
    <row r="1254" spans="21:25">
      <c r="U1254" s="19">
        <v>30034</v>
      </c>
      <c r="V1254" s="19" t="s">
        <v>812</v>
      </c>
      <c r="W1254" s="19" t="s">
        <v>2156</v>
      </c>
      <c r="X1254" s="19">
        <v>311003003</v>
      </c>
      <c r="Y1254" s="20"/>
    </row>
    <row r="1255" spans="21:25">
      <c r="U1255" s="19">
        <v>30035</v>
      </c>
      <c r="V1255" s="19" t="s">
        <v>812</v>
      </c>
      <c r="W1255" s="19" t="s">
        <v>2157</v>
      </c>
      <c r="X1255" s="19">
        <v>311003003</v>
      </c>
      <c r="Y1255" s="20"/>
    </row>
    <row r="1256" spans="21:25">
      <c r="U1256" s="19">
        <v>30041</v>
      </c>
      <c r="V1256" s="19" t="s">
        <v>812</v>
      </c>
      <c r="W1256" s="19" t="s">
        <v>2158</v>
      </c>
      <c r="X1256" s="19">
        <v>311003003</v>
      </c>
    </row>
    <row r="1257" spans="21:25">
      <c r="U1257" s="19">
        <v>30042</v>
      </c>
      <c r="V1257" s="19" t="s">
        <v>812</v>
      </c>
      <c r="W1257" s="19" t="s">
        <v>2159</v>
      </c>
      <c r="X1257" s="19">
        <v>311003003</v>
      </c>
    </row>
    <row r="1258" spans="21:25">
      <c r="U1258" s="19">
        <v>30043</v>
      </c>
      <c r="V1258" s="19" t="s">
        <v>812</v>
      </c>
      <c r="W1258" s="19" t="s">
        <v>2160</v>
      </c>
      <c r="X1258" s="19">
        <v>311003003</v>
      </c>
    </row>
    <row r="1259" spans="21:25">
      <c r="U1259" s="19">
        <v>30044</v>
      </c>
      <c r="V1259" s="19" t="s">
        <v>812</v>
      </c>
      <c r="W1259" s="19" t="s">
        <v>2161</v>
      </c>
      <c r="X1259" s="19">
        <v>311003003</v>
      </c>
    </row>
    <row r="1260" spans="21:25">
      <c r="U1260" s="19">
        <v>30045</v>
      </c>
      <c r="V1260" s="19" t="s">
        <v>812</v>
      </c>
      <c r="W1260" s="19" t="s">
        <v>2162</v>
      </c>
      <c r="X1260" s="19">
        <v>311003003</v>
      </c>
    </row>
    <row r="1261" spans="21:25">
      <c r="U1261" s="19">
        <v>31011</v>
      </c>
      <c r="V1261" s="19" t="s">
        <v>813</v>
      </c>
      <c r="W1261" s="19" t="s">
        <v>814</v>
      </c>
      <c r="X1261" s="19">
        <v>311003101</v>
      </c>
    </row>
    <row r="1262" spans="21:25">
      <c r="U1262" s="19">
        <v>31012</v>
      </c>
      <c r="V1262" s="19" t="s">
        <v>813</v>
      </c>
      <c r="W1262" s="19" t="s">
        <v>815</v>
      </c>
      <c r="X1262" s="19">
        <v>311003101</v>
      </c>
    </row>
    <row r="1263" spans="21:25">
      <c r="U1263" s="19">
        <v>31013</v>
      </c>
      <c r="V1263" s="19" t="s">
        <v>813</v>
      </c>
      <c r="W1263" s="19" t="s">
        <v>816</v>
      </c>
      <c r="X1263" s="19">
        <v>311003101</v>
      </c>
      <c r="Y1263" s="20"/>
    </row>
    <row r="1264" spans="21:25">
      <c r="U1264" s="19">
        <v>31014</v>
      </c>
      <c r="V1264" s="19" t="s">
        <v>813</v>
      </c>
      <c r="W1264" s="19" t="s">
        <v>817</v>
      </c>
      <c r="X1264" s="19">
        <v>311003101</v>
      </c>
      <c r="Y1264" s="20"/>
    </row>
    <row r="1265" spans="21:25">
      <c r="U1265" s="19">
        <v>31015</v>
      </c>
      <c r="V1265" s="19" t="s">
        <v>813</v>
      </c>
      <c r="W1265" s="19" t="s">
        <v>818</v>
      </c>
      <c r="X1265" s="19">
        <v>311003101</v>
      </c>
      <c r="Y1265" s="20"/>
    </row>
    <row r="1266" spans="21:25">
      <c r="U1266" s="19">
        <v>31021</v>
      </c>
      <c r="V1266" s="19" t="s">
        <v>819</v>
      </c>
      <c r="W1266" s="19" t="s">
        <v>820</v>
      </c>
      <c r="X1266" s="19">
        <v>311003102</v>
      </c>
      <c r="Y1266" s="20"/>
    </row>
    <row r="1267" spans="21:25">
      <c r="U1267" s="19">
        <v>31022</v>
      </c>
      <c r="V1267" s="19" t="s">
        <v>819</v>
      </c>
      <c r="W1267" s="19" t="s">
        <v>821</v>
      </c>
      <c r="X1267" s="19">
        <v>311003102</v>
      </c>
      <c r="Y1267" s="20"/>
    </row>
    <row r="1268" spans="21:25">
      <c r="U1268" s="19">
        <v>31023</v>
      </c>
      <c r="V1268" s="19" t="s">
        <v>819</v>
      </c>
      <c r="W1268" s="19" t="s">
        <v>822</v>
      </c>
      <c r="X1268" s="19">
        <v>311003102</v>
      </c>
      <c r="Y1268" s="20"/>
    </row>
    <row r="1269" spans="21:25">
      <c r="U1269" s="19">
        <v>31024</v>
      </c>
      <c r="V1269" s="19" t="s">
        <v>819</v>
      </c>
      <c r="W1269" s="19" t="s">
        <v>823</v>
      </c>
      <c r="X1269" s="19">
        <v>311003102</v>
      </c>
      <c r="Y1269" s="20"/>
    </row>
    <row r="1270" spans="21:25">
      <c r="U1270" s="19">
        <v>31025</v>
      </c>
      <c r="V1270" s="19" t="s">
        <v>819</v>
      </c>
      <c r="W1270" s="19" t="s">
        <v>824</v>
      </c>
      <c r="X1270" s="19">
        <v>311003102</v>
      </c>
      <c r="Y1270" s="20"/>
    </row>
    <row r="1271" spans="21:25">
      <c r="U1271" s="19">
        <v>31031</v>
      </c>
      <c r="V1271" s="19" t="s">
        <v>825</v>
      </c>
      <c r="W1271" s="19" t="s">
        <v>826</v>
      </c>
      <c r="X1271" s="19">
        <v>311003103</v>
      </c>
      <c r="Y1271" s="20"/>
    </row>
    <row r="1272" spans="21:25">
      <c r="U1272" s="19">
        <v>31032</v>
      </c>
      <c r="V1272" s="19" t="s">
        <v>825</v>
      </c>
      <c r="W1272" s="19" t="s">
        <v>827</v>
      </c>
      <c r="X1272" s="19">
        <v>311003103</v>
      </c>
      <c r="Y1272" s="20"/>
    </row>
    <row r="1273" spans="21:25">
      <c r="U1273" s="19">
        <v>31033</v>
      </c>
      <c r="V1273" s="19" t="s">
        <v>825</v>
      </c>
      <c r="W1273" s="19" t="s">
        <v>828</v>
      </c>
      <c r="X1273" s="19">
        <v>311003103</v>
      </c>
      <c r="Y1273" s="20"/>
    </row>
    <row r="1274" spans="21:25">
      <c r="U1274" s="22">
        <v>31034</v>
      </c>
      <c r="V1274" s="19" t="s">
        <v>825</v>
      </c>
      <c r="W1274" s="19" t="s">
        <v>829</v>
      </c>
      <c r="X1274" s="19">
        <v>311003103</v>
      </c>
      <c r="Y1274" s="20"/>
    </row>
    <row r="1275" spans="21:25">
      <c r="U1275" s="19">
        <v>31035</v>
      </c>
      <c r="V1275" s="19" t="s">
        <v>825</v>
      </c>
      <c r="W1275" s="19" t="s">
        <v>830</v>
      </c>
      <c r="X1275" s="19">
        <v>311003103</v>
      </c>
      <c r="Y1275" s="20"/>
    </row>
    <row r="1276" spans="21:25">
      <c r="U1276" s="19">
        <v>31041</v>
      </c>
      <c r="V1276" s="19" t="s">
        <v>831</v>
      </c>
      <c r="W1276" s="19" t="s">
        <v>832</v>
      </c>
      <c r="X1276" s="19">
        <v>311003103</v>
      </c>
      <c r="Y1276" s="20"/>
    </row>
    <row r="1277" spans="21:25">
      <c r="U1277" s="19">
        <v>31042</v>
      </c>
      <c r="V1277" s="19" t="s">
        <v>831</v>
      </c>
      <c r="W1277" s="19" t="s">
        <v>833</v>
      </c>
      <c r="X1277" s="19">
        <v>311003103</v>
      </c>
      <c r="Y1277" s="20"/>
    </row>
    <row r="1278" spans="21:25">
      <c r="U1278" s="19">
        <v>31043</v>
      </c>
      <c r="V1278" s="19" t="s">
        <v>831</v>
      </c>
      <c r="W1278" s="19" t="s">
        <v>834</v>
      </c>
      <c r="X1278" s="19">
        <v>311003103</v>
      </c>
      <c r="Y1278" s="20"/>
    </row>
    <row r="1279" spans="21:25">
      <c r="U1279" s="19">
        <v>31044</v>
      </c>
      <c r="V1279" s="19" t="s">
        <v>831</v>
      </c>
      <c r="W1279" s="19" t="s">
        <v>835</v>
      </c>
      <c r="X1279" s="19">
        <v>311003103</v>
      </c>
      <c r="Y1279" s="20"/>
    </row>
    <row r="1280" spans="21:25">
      <c r="U1280" s="19">
        <v>31045</v>
      </c>
      <c r="V1280" s="19" t="s">
        <v>831</v>
      </c>
      <c r="W1280" s="19" t="s">
        <v>836</v>
      </c>
      <c r="X1280" s="19">
        <v>311003103</v>
      </c>
      <c r="Y1280" s="20"/>
    </row>
    <row r="1281" spans="21:25">
      <c r="U1281" s="19">
        <v>31051</v>
      </c>
      <c r="V1281" s="19" t="s">
        <v>825</v>
      </c>
      <c r="W1281" s="19" t="s">
        <v>827</v>
      </c>
      <c r="X1281" s="19">
        <v>311003103</v>
      </c>
    </row>
    <row r="1282" spans="21:25">
      <c r="U1282" s="19">
        <v>31052</v>
      </c>
      <c r="V1282" s="19" t="s">
        <v>825</v>
      </c>
      <c r="W1282" s="19" t="s">
        <v>828</v>
      </c>
      <c r="X1282" s="19">
        <v>311003103</v>
      </c>
    </row>
    <row r="1283" spans="21:25">
      <c r="U1283" s="19">
        <v>31053</v>
      </c>
      <c r="V1283" s="19" t="s">
        <v>825</v>
      </c>
      <c r="W1283" s="19" t="s">
        <v>829</v>
      </c>
      <c r="X1283" s="19">
        <v>311003103</v>
      </c>
    </row>
    <row r="1284" spans="21:25">
      <c r="U1284" s="19">
        <v>31054</v>
      </c>
      <c r="V1284" s="19" t="s">
        <v>825</v>
      </c>
      <c r="W1284" s="19" t="s">
        <v>830</v>
      </c>
      <c r="X1284" s="19">
        <v>311003103</v>
      </c>
    </row>
    <row r="1285" spans="21:25">
      <c r="U1285" s="19">
        <v>31055</v>
      </c>
      <c r="V1285" s="19" t="s">
        <v>825</v>
      </c>
      <c r="W1285" s="19" t="s">
        <v>1843</v>
      </c>
      <c r="X1285" s="19">
        <v>311003103</v>
      </c>
    </row>
    <row r="1286" spans="21:25">
      <c r="U1286" s="19">
        <v>31061</v>
      </c>
      <c r="V1286" s="19" t="s">
        <v>819</v>
      </c>
      <c r="W1286" s="19" t="s">
        <v>821</v>
      </c>
      <c r="X1286" s="19">
        <v>311003102</v>
      </c>
    </row>
    <row r="1287" spans="21:25">
      <c r="U1287" s="19">
        <v>31062</v>
      </c>
      <c r="V1287" s="19" t="s">
        <v>819</v>
      </c>
      <c r="W1287" s="19" t="s">
        <v>822</v>
      </c>
      <c r="X1287" s="19">
        <v>311003102</v>
      </c>
    </row>
    <row r="1288" spans="21:25">
      <c r="U1288" s="19">
        <v>31063</v>
      </c>
      <c r="V1288" s="19" t="s">
        <v>819</v>
      </c>
      <c r="W1288" s="19" t="s">
        <v>1844</v>
      </c>
      <c r="X1288" s="19">
        <v>311003102</v>
      </c>
      <c r="Y1288" s="20"/>
    </row>
    <row r="1289" spans="21:25">
      <c r="U1289" s="19">
        <v>31064</v>
      </c>
      <c r="V1289" s="19" t="s">
        <v>819</v>
      </c>
      <c r="W1289" s="19" t="s">
        <v>1845</v>
      </c>
      <c r="X1289" s="19">
        <v>311003102</v>
      </c>
      <c r="Y1289" s="20"/>
    </row>
    <row r="1290" spans="21:25">
      <c r="U1290" s="19">
        <v>31065</v>
      </c>
      <c r="V1290" s="19" t="s">
        <v>819</v>
      </c>
      <c r="W1290" s="19" t="s">
        <v>1846</v>
      </c>
      <c r="X1290" s="19">
        <v>311003102</v>
      </c>
      <c r="Y1290" s="20"/>
    </row>
    <row r="1291" spans="21:25">
      <c r="U1291" s="19">
        <v>31071</v>
      </c>
      <c r="V1291" s="19" t="s">
        <v>825</v>
      </c>
      <c r="W1291" s="19" t="s">
        <v>828</v>
      </c>
      <c r="X1291" s="19">
        <v>311003103</v>
      </c>
      <c r="Y1291" s="20"/>
    </row>
    <row r="1292" spans="21:25">
      <c r="U1292" s="19">
        <v>31072</v>
      </c>
      <c r="V1292" s="19" t="s">
        <v>825</v>
      </c>
      <c r="W1292" s="19" t="s">
        <v>829</v>
      </c>
      <c r="X1292" s="19">
        <v>311003103</v>
      </c>
      <c r="Y1292" s="20"/>
    </row>
    <row r="1293" spans="21:25">
      <c r="U1293" s="19">
        <v>31073</v>
      </c>
      <c r="V1293" s="19" t="s">
        <v>825</v>
      </c>
      <c r="W1293" s="19" t="s">
        <v>830</v>
      </c>
      <c r="X1293" s="19">
        <v>311003103</v>
      </c>
      <c r="Y1293" s="20"/>
    </row>
    <row r="1294" spans="21:25">
      <c r="U1294" s="19">
        <v>31074</v>
      </c>
      <c r="V1294" s="19" t="s">
        <v>825</v>
      </c>
      <c r="W1294" s="19" t="s">
        <v>1843</v>
      </c>
      <c r="X1294" s="19">
        <v>311003103</v>
      </c>
      <c r="Y1294" s="20"/>
    </row>
    <row r="1295" spans="21:25">
      <c r="U1295" s="19">
        <v>31075</v>
      </c>
      <c r="V1295" s="19" t="s">
        <v>825</v>
      </c>
      <c r="W1295" s="19" t="s">
        <v>1847</v>
      </c>
      <c r="X1295" s="19">
        <v>311003103</v>
      </c>
      <c r="Y1295" s="20"/>
    </row>
    <row r="1296" spans="21:25">
      <c r="U1296" s="19">
        <v>32011</v>
      </c>
      <c r="V1296" s="19" t="s">
        <v>837</v>
      </c>
      <c r="W1296" s="19" t="s">
        <v>838</v>
      </c>
      <c r="X1296" s="19">
        <v>311003201</v>
      </c>
      <c r="Y1296" s="20"/>
    </row>
    <row r="1297" spans="21:25">
      <c r="U1297" s="19">
        <v>32012</v>
      </c>
      <c r="V1297" s="19" t="s">
        <v>837</v>
      </c>
      <c r="W1297" s="19" t="s">
        <v>839</v>
      </c>
      <c r="X1297" s="19">
        <v>311003201</v>
      </c>
      <c r="Y1297" s="20"/>
    </row>
    <row r="1298" spans="21:25">
      <c r="U1298" s="19">
        <v>32013</v>
      </c>
      <c r="V1298" s="19" t="s">
        <v>837</v>
      </c>
      <c r="W1298" s="19" t="s">
        <v>840</v>
      </c>
      <c r="X1298" s="19">
        <v>311003201</v>
      </c>
      <c r="Y1298" s="20"/>
    </row>
    <row r="1299" spans="21:25">
      <c r="U1299" s="19">
        <v>32014</v>
      </c>
      <c r="V1299" s="19" t="s">
        <v>837</v>
      </c>
      <c r="W1299" s="19" t="s">
        <v>841</v>
      </c>
      <c r="X1299" s="19">
        <v>311003201</v>
      </c>
      <c r="Y1299" s="20"/>
    </row>
    <row r="1300" spans="21:25">
      <c r="U1300" s="19">
        <v>32015</v>
      </c>
      <c r="V1300" s="19" t="s">
        <v>837</v>
      </c>
      <c r="W1300" s="19" t="s">
        <v>842</v>
      </c>
      <c r="X1300" s="19">
        <v>311003201</v>
      </c>
      <c r="Y1300" s="20"/>
    </row>
    <row r="1301" spans="21:25">
      <c r="U1301" s="19">
        <v>32021</v>
      </c>
      <c r="V1301" s="19" t="s">
        <v>843</v>
      </c>
      <c r="W1301" s="19" t="s">
        <v>1848</v>
      </c>
      <c r="X1301" s="19">
        <v>311003202</v>
      </c>
      <c r="Y1301" s="20"/>
    </row>
    <row r="1302" spans="21:25">
      <c r="U1302" s="19">
        <v>32022</v>
      </c>
      <c r="V1302" s="19" t="s">
        <v>843</v>
      </c>
      <c r="W1302" s="19" t="s">
        <v>1849</v>
      </c>
      <c r="X1302" s="19">
        <v>311003202</v>
      </c>
      <c r="Y1302" s="20"/>
    </row>
    <row r="1303" spans="21:25">
      <c r="U1303" s="19">
        <v>32023</v>
      </c>
      <c r="V1303" s="19" t="s">
        <v>843</v>
      </c>
      <c r="W1303" s="19" t="s">
        <v>1850</v>
      </c>
      <c r="X1303" s="19">
        <v>311003202</v>
      </c>
      <c r="Y1303" s="20"/>
    </row>
    <row r="1304" spans="21:25">
      <c r="U1304" s="19">
        <v>32024</v>
      </c>
      <c r="V1304" s="19" t="s">
        <v>843</v>
      </c>
      <c r="W1304" s="19" t="s">
        <v>1851</v>
      </c>
      <c r="X1304" s="19">
        <v>311003202</v>
      </c>
      <c r="Y1304" s="20"/>
    </row>
    <row r="1305" spans="21:25">
      <c r="U1305" s="19">
        <v>32025</v>
      </c>
      <c r="V1305" s="19" t="s">
        <v>843</v>
      </c>
      <c r="W1305" s="19" t="s">
        <v>1852</v>
      </c>
      <c r="X1305" s="19">
        <v>311003202</v>
      </c>
      <c r="Y1305" s="20"/>
    </row>
    <row r="1306" spans="21:25">
      <c r="U1306" s="19">
        <v>32031</v>
      </c>
      <c r="V1306" s="19" t="s">
        <v>844</v>
      </c>
      <c r="W1306" s="19" t="s">
        <v>1853</v>
      </c>
      <c r="X1306" s="19">
        <v>311003203</v>
      </c>
    </row>
    <row r="1307" spans="21:25">
      <c r="U1307" s="19">
        <v>32032</v>
      </c>
      <c r="V1307" s="19" t="s">
        <v>844</v>
      </c>
      <c r="W1307" s="19" t="s">
        <v>1854</v>
      </c>
      <c r="X1307" s="19">
        <v>311003203</v>
      </c>
    </row>
    <row r="1308" spans="21:25">
      <c r="U1308" s="19">
        <v>32033</v>
      </c>
      <c r="V1308" s="19" t="s">
        <v>844</v>
      </c>
      <c r="W1308" s="19" t="s">
        <v>1855</v>
      </c>
      <c r="X1308" s="19">
        <v>311003203</v>
      </c>
    </row>
    <row r="1309" spans="21:25">
      <c r="U1309" s="19">
        <v>32034</v>
      </c>
      <c r="V1309" s="19" t="s">
        <v>844</v>
      </c>
      <c r="W1309" s="19" t="s">
        <v>1856</v>
      </c>
      <c r="X1309" s="19">
        <v>311003203</v>
      </c>
    </row>
    <row r="1310" spans="21:25">
      <c r="U1310" s="19">
        <v>32035</v>
      </c>
      <c r="V1310" s="19" t="s">
        <v>844</v>
      </c>
      <c r="W1310" s="19" t="s">
        <v>1857</v>
      </c>
      <c r="X1310" s="19">
        <v>311003203</v>
      </c>
    </row>
    <row r="1311" spans="21:25">
      <c r="U1311" s="19">
        <v>32041</v>
      </c>
      <c r="V1311" s="19" t="s">
        <v>845</v>
      </c>
      <c r="W1311" s="19" t="s">
        <v>846</v>
      </c>
      <c r="X1311" s="19">
        <v>311003204</v>
      </c>
    </row>
    <row r="1312" spans="21:25">
      <c r="U1312" s="19">
        <v>32042</v>
      </c>
      <c r="V1312" s="19" t="s">
        <v>845</v>
      </c>
      <c r="W1312" s="19" t="s">
        <v>847</v>
      </c>
      <c r="X1312" s="19">
        <v>311003204</v>
      </c>
    </row>
    <row r="1313" spans="21:25">
      <c r="U1313" s="19">
        <v>32043</v>
      </c>
      <c r="V1313" s="19" t="s">
        <v>845</v>
      </c>
      <c r="W1313" s="19" t="s">
        <v>848</v>
      </c>
      <c r="X1313" s="19">
        <v>311003204</v>
      </c>
      <c r="Y1313" s="20"/>
    </row>
    <row r="1314" spans="21:25">
      <c r="U1314" s="19">
        <v>32044</v>
      </c>
      <c r="V1314" s="19" t="s">
        <v>845</v>
      </c>
      <c r="W1314" s="19" t="s">
        <v>849</v>
      </c>
      <c r="X1314" s="19">
        <v>311003204</v>
      </c>
      <c r="Y1314" s="20"/>
    </row>
    <row r="1315" spans="21:25">
      <c r="U1315" s="19">
        <v>32045</v>
      </c>
      <c r="V1315" s="19" t="s">
        <v>845</v>
      </c>
      <c r="W1315" s="19" t="s">
        <v>850</v>
      </c>
      <c r="X1315" s="19">
        <v>311003204</v>
      </c>
      <c r="Y1315" s="20"/>
    </row>
    <row r="1316" spans="21:25">
      <c r="U1316" s="19">
        <v>32051</v>
      </c>
      <c r="V1316" s="19" t="s">
        <v>843</v>
      </c>
      <c r="W1316" s="19" t="s">
        <v>851</v>
      </c>
      <c r="X1316" s="19">
        <v>311003202</v>
      </c>
      <c r="Y1316" s="20"/>
    </row>
    <row r="1317" spans="21:25">
      <c r="U1317" s="19">
        <v>32052</v>
      </c>
      <c r="V1317" s="19" t="s">
        <v>843</v>
      </c>
      <c r="W1317" s="19" t="s">
        <v>852</v>
      </c>
      <c r="X1317" s="19">
        <v>311003202</v>
      </c>
      <c r="Y1317" s="20"/>
    </row>
    <row r="1318" spans="21:25">
      <c r="U1318" s="19">
        <v>32053</v>
      </c>
      <c r="V1318" s="19" t="s">
        <v>843</v>
      </c>
      <c r="W1318" s="19" t="s">
        <v>853</v>
      </c>
      <c r="X1318" s="19">
        <v>311003202</v>
      </c>
      <c r="Y1318" s="20"/>
    </row>
    <row r="1319" spans="21:25">
      <c r="U1319" s="19">
        <v>32054</v>
      </c>
      <c r="V1319" s="19" t="s">
        <v>843</v>
      </c>
      <c r="W1319" s="19" t="s">
        <v>854</v>
      </c>
      <c r="X1319" s="19">
        <v>311003202</v>
      </c>
      <c r="Y1319" s="20"/>
    </row>
    <row r="1320" spans="21:25">
      <c r="U1320" s="19">
        <v>32055</v>
      </c>
      <c r="V1320" s="19" t="s">
        <v>843</v>
      </c>
      <c r="W1320" s="19" t="s">
        <v>855</v>
      </c>
      <c r="X1320" s="19">
        <v>311003202</v>
      </c>
      <c r="Y1320" s="20"/>
    </row>
    <row r="1321" spans="21:25">
      <c r="U1321" s="19">
        <v>32061</v>
      </c>
      <c r="V1321" s="19" t="s">
        <v>845</v>
      </c>
      <c r="W1321" s="19" t="s">
        <v>1858</v>
      </c>
      <c r="X1321" s="19">
        <v>311003204</v>
      </c>
      <c r="Y1321" s="20"/>
    </row>
    <row r="1322" spans="21:25">
      <c r="U1322" s="19">
        <v>32062</v>
      </c>
      <c r="V1322" s="19" t="s">
        <v>845</v>
      </c>
      <c r="W1322" s="19" t="s">
        <v>1859</v>
      </c>
      <c r="X1322" s="19">
        <v>311003204</v>
      </c>
      <c r="Y1322" s="20"/>
    </row>
    <row r="1323" spans="21:25">
      <c r="U1323" s="19">
        <v>32063</v>
      </c>
      <c r="V1323" s="19" t="s">
        <v>845</v>
      </c>
      <c r="W1323" s="19" t="s">
        <v>1860</v>
      </c>
      <c r="X1323" s="19">
        <v>311003204</v>
      </c>
      <c r="Y1323" s="20"/>
    </row>
    <row r="1324" spans="21:25">
      <c r="U1324" s="19">
        <v>32064</v>
      </c>
      <c r="V1324" s="19" t="s">
        <v>845</v>
      </c>
      <c r="W1324" s="19" t="s">
        <v>1861</v>
      </c>
      <c r="X1324" s="19">
        <v>311003204</v>
      </c>
      <c r="Y1324" s="20"/>
    </row>
    <row r="1325" spans="21:25">
      <c r="U1325" s="19">
        <v>32065</v>
      </c>
      <c r="V1325" s="19" t="s">
        <v>845</v>
      </c>
      <c r="W1325" s="19" t="s">
        <v>1862</v>
      </c>
      <c r="X1325" s="19">
        <v>311003204</v>
      </c>
      <c r="Y1325" s="20"/>
    </row>
    <row r="1326" spans="21:25">
      <c r="U1326" s="19">
        <v>32071</v>
      </c>
      <c r="V1326" s="19" t="s">
        <v>844</v>
      </c>
      <c r="W1326" s="19" t="s">
        <v>1863</v>
      </c>
      <c r="X1326" s="19">
        <v>311003203</v>
      </c>
      <c r="Y1326" s="20"/>
    </row>
    <row r="1327" spans="21:25">
      <c r="U1327" s="19">
        <v>32072</v>
      </c>
      <c r="V1327" s="19" t="s">
        <v>844</v>
      </c>
      <c r="W1327" s="19" t="s">
        <v>1856</v>
      </c>
      <c r="X1327" s="19">
        <v>311003203</v>
      </c>
      <c r="Y1327" s="20"/>
    </row>
    <row r="1328" spans="21:25">
      <c r="U1328" s="19">
        <v>32073</v>
      </c>
      <c r="V1328" s="19" t="s">
        <v>844</v>
      </c>
      <c r="W1328" s="19" t="s">
        <v>1864</v>
      </c>
      <c r="X1328" s="19">
        <v>311003203</v>
      </c>
      <c r="Y1328" s="20"/>
    </row>
    <row r="1329" spans="21:25">
      <c r="U1329" s="19">
        <v>32074</v>
      </c>
      <c r="V1329" s="19" t="s">
        <v>844</v>
      </c>
      <c r="W1329" s="19" t="s">
        <v>1865</v>
      </c>
      <c r="X1329" s="19">
        <v>311003203</v>
      </c>
      <c r="Y1329" s="20"/>
    </row>
    <row r="1330" spans="21:25">
      <c r="U1330" s="19">
        <v>32075</v>
      </c>
      <c r="V1330" s="19" t="s">
        <v>844</v>
      </c>
      <c r="W1330" s="19" t="s">
        <v>1866</v>
      </c>
      <c r="X1330" s="19">
        <v>311003203</v>
      </c>
      <c r="Y1330" s="20"/>
    </row>
    <row r="1331" spans="21:25">
      <c r="U1331" s="19">
        <v>32311</v>
      </c>
      <c r="V1331" s="19" t="s">
        <v>837</v>
      </c>
      <c r="W1331" s="19" t="s">
        <v>856</v>
      </c>
      <c r="X1331" s="19">
        <v>311003201</v>
      </c>
    </row>
    <row r="1332" spans="21:25">
      <c r="U1332" s="19">
        <v>32321</v>
      </c>
      <c r="V1332" s="19" t="s">
        <v>843</v>
      </c>
      <c r="W1332" s="19" t="s">
        <v>857</v>
      </c>
      <c r="X1332" s="19">
        <v>311003202</v>
      </c>
    </row>
    <row r="1333" spans="21:25">
      <c r="U1333" s="19">
        <v>32331</v>
      </c>
      <c r="V1333" s="19" t="s">
        <v>844</v>
      </c>
      <c r="W1333" s="19" t="s">
        <v>858</v>
      </c>
      <c r="X1333" s="19">
        <v>311003203</v>
      </c>
    </row>
    <row r="1334" spans="21:25">
      <c r="U1334" s="19">
        <v>32341</v>
      </c>
      <c r="V1334" s="19" t="s">
        <v>845</v>
      </c>
      <c r="W1334" s="19" t="s">
        <v>859</v>
      </c>
      <c r="X1334" s="19">
        <v>311003204</v>
      </c>
    </row>
    <row r="1335" spans="21:25">
      <c r="U1335" s="19">
        <v>33011</v>
      </c>
      <c r="V1335" s="19" t="s">
        <v>860</v>
      </c>
      <c r="W1335" s="19" t="s">
        <v>861</v>
      </c>
      <c r="X1335" s="19">
        <v>311003301</v>
      </c>
    </row>
    <row r="1336" spans="21:25">
      <c r="U1336" s="19">
        <v>33012</v>
      </c>
      <c r="V1336" s="19" t="s">
        <v>860</v>
      </c>
      <c r="W1336" s="19" t="s">
        <v>862</v>
      </c>
      <c r="X1336" s="19">
        <v>311003301</v>
      </c>
    </row>
    <row r="1337" spans="21:25">
      <c r="U1337" s="19">
        <v>33013</v>
      </c>
      <c r="V1337" s="19" t="s">
        <v>860</v>
      </c>
      <c r="W1337" s="19" t="s">
        <v>863</v>
      </c>
      <c r="X1337" s="19">
        <v>311003301</v>
      </c>
    </row>
    <row r="1338" spans="21:25">
      <c r="U1338" s="19">
        <v>33014</v>
      </c>
      <c r="V1338" s="19" t="s">
        <v>860</v>
      </c>
      <c r="W1338" s="19" t="s">
        <v>864</v>
      </c>
      <c r="X1338" s="19">
        <v>311003301</v>
      </c>
      <c r="Y1338" s="20"/>
    </row>
    <row r="1339" spans="21:25">
      <c r="U1339" s="19">
        <v>33015</v>
      </c>
      <c r="V1339" s="19" t="s">
        <v>860</v>
      </c>
      <c r="W1339" s="19" t="s">
        <v>865</v>
      </c>
      <c r="X1339" s="19">
        <v>311003301</v>
      </c>
      <c r="Y1339" s="20"/>
    </row>
    <row r="1340" spans="21:25">
      <c r="U1340" s="19">
        <v>33021</v>
      </c>
      <c r="V1340" s="19" t="s">
        <v>866</v>
      </c>
      <c r="W1340" s="19" t="s">
        <v>867</v>
      </c>
      <c r="X1340" s="19">
        <v>311003302</v>
      </c>
      <c r="Y1340" s="20"/>
    </row>
    <row r="1341" spans="21:25">
      <c r="U1341" s="19">
        <v>33031</v>
      </c>
      <c r="V1341" s="19" t="s">
        <v>868</v>
      </c>
      <c r="W1341" s="19" t="s">
        <v>869</v>
      </c>
      <c r="X1341" s="19">
        <v>311003303</v>
      </c>
      <c r="Y1341" s="20"/>
    </row>
    <row r="1342" spans="21:25">
      <c r="U1342" s="19">
        <v>33032</v>
      </c>
      <c r="V1342" s="19" t="s">
        <v>868</v>
      </c>
      <c r="W1342" s="19" t="s">
        <v>870</v>
      </c>
      <c r="X1342" s="19">
        <v>311003303</v>
      </c>
      <c r="Y1342" s="20"/>
    </row>
    <row r="1343" spans="21:25">
      <c r="U1343" s="19">
        <v>33033</v>
      </c>
      <c r="V1343" s="19" t="s">
        <v>868</v>
      </c>
      <c r="W1343" s="19" t="s">
        <v>871</v>
      </c>
      <c r="X1343" s="19">
        <v>311003303</v>
      </c>
      <c r="Y1343" s="20"/>
    </row>
    <row r="1344" spans="21:25">
      <c r="U1344" s="19">
        <v>33041</v>
      </c>
      <c r="V1344" s="19" t="s">
        <v>872</v>
      </c>
      <c r="X1344" s="19">
        <v>0</v>
      </c>
      <c r="Y1344" s="20"/>
    </row>
    <row r="1345" spans="21:25">
      <c r="U1345" s="19">
        <v>33051</v>
      </c>
      <c r="V1345" s="19" t="s">
        <v>873</v>
      </c>
      <c r="W1345" s="19" t="s">
        <v>874</v>
      </c>
      <c r="X1345" s="19">
        <v>311003303</v>
      </c>
      <c r="Y1345" s="20"/>
    </row>
    <row r="1346" spans="21:25">
      <c r="U1346" s="19">
        <v>33052</v>
      </c>
      <c r="V1346" s="19" t="s">
        <v>873</v>
      </c>
      <c r="W1346" s="19" t="s">
        <v>875</v>
      </c>
      <c r="X1346" s="19">
        <v>311003303</v>
      </c>
      <c r="Y1346" s="20"/>
    </row>
    <row r="1347" spans="21:25">
      <c r="U1347" s="19">
        <v>33053</v>
      </c>
      <c r="V1347" s="19" t="s">
        <v>873</v>
      </c>
      <c r="W1347" s="19" t="s">
        <v>876</v>
      </c>
      <c r="X1347" s="19">
        <v>311003303</v>
      </c>
      <c r="Y1347" s="20"/>
    </row>
    <row r="1348" spans="21:25">
      <c r="U1348" s="19">
        <v>33061</v>
      </c>
      <c r="V1348" s="19" t="s">
        <v>866</v>
      </c>
      <c r="W1348" s="19" t="s">
        <v>877</v>
      </c>
      <c r="X1348" s="19">
        <v>311003302</v>
      </c>
      <c r="Y1348" s="20"/>
    </row>
    <row r="1349" spans="21:25">
      <c r="U1349" s="19">
        <v>33062</v>
      </c>
      <c r="V1349" s="19" t="s">
        <v>866</v>
      </c>
      <c r="W1349" s="19" t="s">
        <v>878</v>
      </c>
      <c r="X1349" s="19">
        <v>311003302</v>
      </c>
      <c r="Y1349" s="20"/>
    </row>
    <row r="1350" spans="21:25">
      <c r="U1350" s="19">
        <v>33063</v>
      </c>
      <c r="V1350" s="19" t="s">
        <v>866</v>
      </c>
      <c r="W1350" s="19" t="s">
        <v>879</v>
      </c>
      <c r="X1350" s="19">
        <v>311003302</v>
      </c>
      <c r="Y1350" s="20"/>
    </row>
    <row r="1351" spans="21:25">
      <c r="U1351" s="19">
        <v>33064</v>
      </c>
      <c r="V1351" s="19" t="s">
        <v>866</v>
      </c>
      <c r="W1351" s="19" t="s">
        <v>880</v>
      </c>
      <c r="X1351" s="19">
        <v>311003302</v>
      </c>
      <c r="Y1351" s="20"/>
    </row>
    <row r="1352" spans="21:25">
      <c r="U1352" s="19">
        <v>33065</v>
      </c>
      <c r="V1352" s="19" t="s">
        <v>866</v>
      </c>
      <c r="W1352" s="19" t="s">
        <v>881</v>
      </c>
      <c r="X1352" s="19">
        <v>311003302</v>
      </c>
      <c r="Y1352" s="20"/>
    </row>
    <row r="1353" spans="21:25">
      <c r="U1353" s="19">
        <v>33071</v>
      </c>
      <c r="V1353" s="19" t="s">
        <v>868</v>
      </c>
      <c r="W1353" s="19" t="s">
        <v>882</v>
      </c>
      <c r="X1353" s="19">
        <v>311003303</v>
      </c>
      <c r="Y1353" s="20"/>
    </row>
    <row r="1354" spans="21:25">
      <c r="U1354" s="19">
        <v>33072</v>
      </c>
      <c r="V1354" s="19" t="s">
        <v>868</v>
      </c>
      <c r="W1354" s="19" t="s">
        <v>1867</v>
      </c>
      <c r="X1354" s="19">
        <v>311003303</v>
      </c>
      <c r="Y1354" s="20"/>
    </row>
    <row r="1355" spans="21:25">
      <c r="U1355" s="19">
        <v>33073</v>
      </c>
      <c r="V1355" s="19" t="s">
        <v>868</v>
      </c>
      <c r="W1355" s="19" t="s">
        <v>1868</v>
      </c>
      <c r="X1355" s="19">
        <v>311003303</v>
      </c>
      <c r="Y1355" s="20"/>
    </row>
    <row r="1356" spans="21:25">
      <c r="U1356" s="19">
        <v>33074</v>
      </c>
      <c r="V1356" s="19" t="s">
        <v>868</v>
      </c>
      <c r="W1356" s="19" t="s">
        <v>1869</v>
      </c>
      <c r="X1356" s="19">
        <v>311003303</v>
      </c>
    </row>
    <row r="1357" spans="21:25">
      <c r="U1357" s="19">
        <v>33075</v>
      </c>
      <c r="V1357" s="19" t="s">
        <v>868</v>
      </c>
      <c r="W1357" s="19" t="s">
        <v>1870</v>
      </c>
      <c r="X1357" s="19">
        <v>311003303</v>
      </c>
    </row>
    <row r="1358" spans="21:25">
      <c r="U1358" s="19">
        <v>33081</v>
      </c>
      <c r="V1358" s="19" t="s">
        <v>866</v>
      </c>
      <c r="W1358" s="19" t="s">
        <v>1871</v>
      </c>
      <c r="X1358" s="19">
        <v>311003302</v>
      </c>
    </row>
    <row r="1359" spans="21:25">
      <c r="U1359" s="19">
        <v>33082</v>
      </c>
      <c r="V1359" s="19" t="s">
        <v>866</v>
      </c>
      <c r="W1359" s="19" t="s">
        <v>878</v>
      </c>
      <c r="X1359" s="19">
        <v>311003302</v>
      </c>
    </row>
    <row r="1360" spans="21:25">
      <c r="U1360" s="19">
        <v>33083</v>
      </c>
      <c r="V1360" s="19" t="s">
        <v>866</v>
      </c>
      <c r="W1360" s="19" t="s">
        <v>879</v>
      </c>
      <c r="X1360" s="19">
        <v>311003302</v>
      </c>
    </row>
    <row r="1361" spans="21:24">
      <c r="U1361" s="19">
        <v>33084</v>
      </c>
      <c r="V1361" s="19" t="s">
        <v>866</v>
      </c>
      <c r="W1361" s="19" t="s">
        <v>880</v>
      </c>
      <c r="X1361" s="19">
        <v>311003302</v>
      </c>
    </row>
    <row r="1362" spans="21:24">
      <c r="U1362" s="19">
        <v>33085</v>
      </c>
      <c r="V1362" s="19" t="s">
        <v>866</v>
      </c>
      <c r="W1362" s="19" t="s">
        <v>881</v>
      </c>
      <c r="X1362" s="19">
        <v>311003302</v>
      </c>
    </row>
    <row r="1363" spans="21:24">
      <c r="U1363" s="19">
        <v>33091</v>
      </c>
      <c r="V1363" s="19" t="s">
        <v>866</v>
      </c>
      <c r="W1363" s="19" t="s">
        <v>878</v>
      </c>
      <c r="X1363" s="19">
        <v>311003302</v>
      </c>
    </row>
    <row r="1364" spans="21:24">
      <c r="U1364" s="19">
        <v>33092</v>
      </c>
      <c r="V1364" s="19" t="s">
        <v>866</v>
      </c>
      <c r="W1364" s="19" t="s">
        <v>878</v>
      </c>
      <c r="X1364" s="19">
        <v>311003302</v>
      </c>
    </row>
    <row r="1365" spans="21:24">
      <c r="U1365" s="19">
        <v>33093</v>
      </c>
      <c r="V1365" s="19" t="s">
        <v>866</v>
      </c>
      <c r="W1365" s="19" t="s">
        <v>879</v>
      </c>
      <c r="X1365" s="19">
        <v>311003302</v>
      </c>
    </row>
    <row r="1366" spans="21:24">
      <c r="U1366" s="19">
        <v>33094</v>
      </c>
      <c r="V1366" s="19" t="s">
        <v>866</v>
      </c>
      <c r="W1366" s="19" t="s">
        <v>880</v>
      </c>
      <c r="X1366" s="19">
        <v>311003302</v>
      </c>
    </row>
    <row r="1367" spans="21:24">
      <c r="U1367" s="19">
        <v>33095</v>
      </c>
      <c r="V1367" s="19" t="s">
        <v>866</v>
      </c>
      <c r="W1367" s="19" t="s">
        <v>881</v>
      </c>
      <c r="X1367" s="19">
        <v>311003302</v>
      </c>
    </row>
    <row r="1368" spans="21:24">
      <c r="U1368" s="19">
        <v>34011</v>
      </c>
      <c r="V1368" s="19" t="s">
        <v>883</v>
      </c>
      <c r="W1368" s="19" t="s">
        <v>884</v>
      </c>
      <c r="X1368" s="19">
        <v>311003401</v>
      </c>
    </row>
    <row r="1369" spans="21:24">
      <c r="U1369" s="19">
        <v>34012</v>
      </c>
      <c r="V1369" s="19" t="s">
        <v>883</v>
      </c>
      <c r="W1369" s="19" t="s">
        <v>885</v>
      </c>
      <c r="X1369" s="19">
        <v>311003401</v>
      </c>
    </row>
    <row r="1370" spans="21:24">
      <c r="U1370" s="19">
        <v>34013</v>
      </c>
      <c r="V1370" s="19" t="s">
        <v>883</v>
      </c>
      <c r="W1370" s="19" t="s">
        <v>886</v>
      </c>
      <c r="X1370" s="19">
        <v>311003401</v>
      </c>
    </row>
    <row r="1371" spans="21:24">
      <c r="U1371" s="19">
        <v>34014</v>
      </c>
      <c r="V1371" s="19" t="s">
        <v>883</v>
      </c>
      <c r="W1371" s="19" t="s">
        <v>887</v>
      </c>
      <c r="X1371" s="19">
        <v>311003401</v>
      </c>
    </row>
    <row r="1372" spans="21:24">
      <c r="U1372" s="19">
        <v>34015</v>
      </c>
      <c r="V1372" s="19" t="s">
        <v>883</v>
      </c>
      <c r="W1372" s="19" t="s">
        <v>888</v>
      </c>
      <c r="X1372" s="19">
        <v>311003401</v>
      </c>
    </row>
    <row r="1373" spans="21:24">
      <c r="U1373" s="19">
        <v>34021</v>
      </c>
      <c r="V1373" s="19" t="s">
        <v>889</v>
      </c>
      <c r="W1373" s="19" t="s">
        <v>890</v>
      </c>
      <c r="X1373" s="19">
        <v>311003402</v>
      </c>
    </row>
    <row r="1374" spans="21:24">
      <c r="U1374" s="19">
        <v>34022</v>
      </c>
      <c r="V1374" s="19" t="s">
        <v>889</v>
      </c>
      <c r="W1374" s="19" t="s">
        <v>891</v>
      </c>
      <c r="X1374" s="19">
        <v>311003402</v>
      </c>
    </row>
    <row r="1375" spans="21:24">
      <c r="U1375" s="19">
        <v>34023</v>
      </c>
      <c r="V1375" s="19" t="s">
        <v>889</v>
      </c>
      <c r="W1375" s="19" t="s">
        <v>892</v>
      </c>
      <c r="X1375" s="19">
        <v>311003402</v>
      </c>
    </row>
    <row r="1376" spans="21:24">
      <c r="U1376" s="19">
        <v>34024</v>
      </c>
      <c r="V1376" s="19" t="s">
        <v>889</v>
      </c>
      <c r="W1376" s="19" t="s">
        <v>893</v>
      </c>
      <c r="X1376" s="19">
        <v>311003402</v>
      </c>
    </row>
    <row r="1377" spans="21:24">
      <c r="U1377" s="19">
        <v>34025</v>
      </c>
      <c r="V1377" s="19" t="s">
        <v>889</v>
      </c>
      <c r="W1377" s="19" t="s">
        <v>894</v>
      </c>
      <c r="X1377" s="19">
        <v>311003402</v>
      </c>
    </row>
    <row r="1378" spans="21:24">
      <c r="U1378" s="19">
        <v>34031</v>
      </c>
      <c r="V1378" s="19" t="s">
        <v>895</v>
      </c>
      <c r="W1378" s="19" t="s">
        <v>1872</v>
      </c>
      <c r="X1378" s="19">
        <v>311003403</v>
      </c>
    </row>
    <row r="1379" spans="21:24">
      <c r="U1379" s="19">
        <v>34032</v>
      </c>
      <c r="V1379" s="19" t="s">
        <v>895</v>
      </c>
      <c r="W1379" s="19" t="s">
        <v>1873</v>
      </c>
      <c r="X1379" s="19">
        <v>311003403</v>
      </c>
    </row>
    <row r="1380" spans="21:24">
      <c r="U1380" s="19">
        <v>34033</v>
      </c>
      <c r="V1380" s="19" t="s">
        <v>895</v>
      </c>
      <c r="W1380" s="19" t="s">
        <v>1874</v>
      </c>
      <c r="X1380" s="19">
        <v>311003403</v>
      </c>
    </row>
    <row r="1381" spans="21:24">
      <c r="U1381" s="19">
        <v>34034</v>
      </c>
      <c r="V1381" s="19" t="s">
        <v>895</v>
      </c>
      <c r="W1381" s="19" t="s">
        <v>1875</v>
      </c>
      <c r="X1381" s="19">
        <v>311003403</v>
      </c>
    </row>
    <row r="1382" spans="21:24">
      <c r="U1382" s="19">
        <v>34035</v>
      </c>
      <c r="V1382" s="19" t="s">
        <v>895</v>
      </c>
      <c r="W1382" s="19" t="s">
        <v>1876</v>
      </c>
      <c r="X1382" s="19">
        <v>311003403</v>
      </c>
    </row>
    <row r="1383" spans="21:24">
      <c r="U1383" s="19">
        <v>34041</v>
      </c>
      <c r="V1383" s="19" t="s">
        <v>896</v>
      </c>
      <c r="X1383" s="19">
        <v>0</v>
      </c>
    </row>
    <row r="1384" spans="21:24">
      <c r="U1384" s="19">
        <v>34042</v>
      </c>
      <c r="V1384" s="19" t="s">
        <v>896</v>
      </c>
      <c r="X1384" s="19">
        <v>0</v>
      </c>
    </row>
    <row r="1385" spans="21:24">
      <c r="U1385" s="19">
        <v>34043</v>
      </c>
      <c r="V1385" s="19" t="s">
        <v>896</v>
      </c>
      <c r="X1385" s="19">
        <v>0</v>
      </c>
    </row>
    <row r="1386" spans="21:24">
      <c r="U1386" s="19">
        <v>34044</v>
      </c>
      <c r="V1386" s="19" t="s">
        <v>896</v>
      </c>
      <c r="X1386" s="19">
        <v>0</v>
      </c>
    </row>
    <row r="1387" spans="21:24">
      <c r="U1387" s="19">
        <v>34045</v>
      </c>
      <c r="V1387" s="19" t="s">
        <v>896</v>
      </c>
      <c r="X1387" s="19">
        <v>0</v>
      </c>
    </row>
    <row r="1388" spans="21:24">
      <c r="U1388" s="19">
        <v>34311</v>
      </c>
      <c r="V1388" s="19" t="s">
        <v>883</v>
      </c>
      <c r="W1388" s="19" t="s">
        <v>897</v>
      </c>
      <c r="X1388" s="19">
        <v>311003401</v>
      </c>
    </row>
    <row r="1389" spans="21:24">
      <c r="U1389" s="19">
        <v>34321</v>
      </c>
      <c r="V1389" s="19" t="s">
        <v>889</v>
      </c>
      <c r="W1389" s="19" t="s">
        <v>898</v>
      </c>
      <c r="X1389" s="19">
        <v>311003402</v>
      </c>
    </row>
    <row r="1390" spans="21:24">
      <c r="U1390" s="19">
        <v>34331</v>
      </c>
      <c r="V1390" s="19" t="s">
        <v>895</v>
      </c>
      <c r="W1390" s="19" t="s">
        <v>899</v>
      </c>
      <c r="X1390" s="19">
        <v>311003403</v>
      </c>
    </row>
    <row r="1391" spans="21:24">
      <c r="U1391" s="19">
        <v>34341</v>
      </c>
      <c r="V1391" s="19" t="s">
        <v>896</v>
      </c>
      <c r="X1391" s="19">
        <v>0</v>
      </c>
    </row>
    <row r="1392" spans="21:24">
      <c r="U1392" s="19">
        <v>35011</v>
      </c>
      <c r="V1392" s="19" t="s">
        <v>900</v>
      </c>
      <c r="W1392" s="19" t="s">
        <v>901</v>
      </c>
      <c r="X1392" s="19">
        <v>311003501</v>
      </c>
    </row>
    <row r="1393" spans="21:24">
      <c r="U1393" s="19">
        <v>35012</v>
      </c>
      <c r="V1393" s="19" t="s">
        <v>900</v>
      </c>
      <c r="W1393" s="19" t="s">
        <v>902</v>
      </c>
      <c r="X1393" s="19">
        <v>311003501</v>
      </c>
    </row>
    <row r="1394" spans="21:24">
      <c r="U1394" s="19">
        <v>35013</v>
      </c>
      <c r="V1394" s="19" t="s">
        <v>900</v>
      </c>
      <c r="W1394" s="19" t="s">
        <v>903</v>
      </c>
      <c r="X1394" s="19">
        <v>311003501</v>
      </c>
    </row>
    <row r="1395" spans="21:24">
      <c r="U1395" s="19">
        <v>35014</v>
      </c>
      <c r="V1395" s="19" t="s">
        <v>900</v>
      </c>
      <c r="W1395" s="19" t="s">
        <v>904</v>
      </c>
      <c r="X1395" s="19">
        <v>311003501</v>
      </c>
    </row>
    <row r="1396" spans="21:24">
      <c r="U1396" s="19">
        <v>35015</v>
      </c>
      <c r="V1396" s="19" t="s">
        <v>900</v>
      </c>
      <c r="W1396" s="19" t="s">
        <v>905</v>
      </c>
      <c r="X1396" s="19">
        <v>311003501</v>
      </c>
    </row>
    <row r="1397" spans="21:24">
      <c r="U1397" s="19">
        <v>35021</v>
      </c>
      <c r="V1397" s="19" t="s">
        <v>843</v>
      </c>
      <c r="W1397" s="19" t="s">
        <v>1877</v>
      </c>
      <c r="X1397" s="19">
        <v>311003502</v>
      </c>
    </row>
    <row r="1398" spans="21:24">
      <c r="U1398" s="19">
        <v>35022</v>
      </c>
      <c r="V1398" s="19" t="s">
        <v>843</v>
      </c>
      <c r="W1398" s="19" t="s">
        <v>1878</v>
      </c>
      <c r="X1398" s="19">
        <v>311003502</v>
      </c>
    </row>
    <row r="1399" spans="21:24">
      <c r="U1399" s="19">
        <v>35023</v>
      </c>
      <c r="V1399" s="19" t="s">
        <v>843</v>
      </c>
      <c r="W1399" s="19" t="s">
        <v>1879</v>
      </c>
      <c r="X1399" s="19">
        <v>311003502</v>
      </c>
    </row>
    <row r="1400" spans="21:24">
      <c r="U1400" s="19">
        <v>35024</v>
      </c>
      <c r="V1400" s="19" t="s">
        <v>843</v>
      </c>
      <c r="W1400" s="19" t="s">
        <v>1880</v>
      </c>
      <c r="X1400" s="19">
        <v>311003502</v>
      </c>
    </row>
    <row r="1401" spans="21:24">
      <c r="U1401" s="19">
        <v>35025</v>
      </c>
      <c r="V1401" s="19" t="s">
        <v>843</v>
      </c>
      <c r="W1401" s="19" t="s">
        <v>1881</v>
      </c>
      <c r="X1401" s="19">
        <v>311003502</v>
      </c>
    </row>
    <row r="1402" spans="21:24">
      <c r="U1402" s="19">
        <v>35031</v>
      </c>
      <c r="V1402" s="19" t="s">
        <v>906</v>
      </c>
      <c r="W1402" s="19" t="s">
        <v>907</v>
      </c>
      <c r="X1402" s="19">
        <v>311003503</v>
      </c>
    </row>
    <row r="1403" spans="21:24">
      <c r="U1403" s="19">
        <v>35032</v>
      </c>
      <c r="V1403" s="19" t="s">
        <v>906</v>
      </c>
      <c r="W1403" s="19" t="s">
        <v>908</v>
      </c>
      <c r="X1403" s="19">
        <v>311003503</v>
      </c>
    </row>
    <row r="1404" spans="21:24">
      <c r="U1404" s="19">
        <v>35033</v>
      </c>
      <c r="V1404" s="19" t="s">
        <v>906</v>
      </c>
      <c r="W1404" s="19" t="s">
        <v>909</v>
      </c>
      <c r="X1404" s="19">
        <v>311003503</v>
      </c>
    </row>
    <row r="1405" spans="21:24">
      <c r="U1405" s="19">
        <v>35034</v>
      </c>
      <c r="V1405" s="19" t="s">
        <v>906</v>
      </c>
      <c r="W1405" s="19" t="s">
        <v>910</v>
      </c>
      <c r="X1405" s="19">
        <v>311003503</v>
      </c>
    </row>
    <row r="1406" spans="21:24">
      <c r="U1406" s="19">
        <v>35035</v>
      </c>
      <c r="V1406" s="19" t="s">
        <v>906</v>
      </c>
      <c r="W1406" s="19" t="s">
        <v>911</v>
      </c>
      <c r="X1406" s="19">
        <v>311003503</v>
      </c>
    </row>
    <row r="1407" spans="21:24">
      <c r="U1407" s="19">
        <v>35041</v>
      </c>
      <c r="V1407" s="19" t="s">
        <v>845</v>
      </c>
      <c r="W1407" s="19" t="s">
        <v>846</v>
      </c>
      <c r="X1407" s="19">
        <v>311003504</v>
      </c>
    </row>
    <row r="1408" spans="21:24">
      <c r="U1408" s="19">
        <v>35042</v>
      </c>
      <c r="V1408" s="19" t="s">
        <v>845</v>
      </c>
      <c r="W1408" s="19" t="s">
        <v>847</v>
      </c>
      <c r="X1408" s="19">
        <v>311003504</v>
      </c>
    </row>
    <row r="1409" spans="21:24">
      <c r="U1409" s="19">
        <v>35043</v>
      </c>
      <c r="V1409" s="19" t="s">
        <v>845</v>
      </c>
      <c r="W1409" s="19" t="s">
        <v>848</v>
      </c>
      <c r="X1409" s="19">
        <v>311003504</v>
      </c>
    </row>
    <row r="1410" spans="21:24">
      <c r="U1410" s="19">
        <v>35044</v>
      </c>
      <c r="V1410" s="19" t="s">
        <v>845</v>
      </c>
      <c r="W1410" s="19" t="s">
        <v>849</v>
      </c>
      <c r="X1410" s="19">
        <v>311003504</v>
      </c>
    </row>
    <row r="1411" spans="21:24">
      <c r="U1411" s="19">
        <v>35045</v>
      </c>
      <c r="V1411" s="19" t="s">
        <v>845</v>
      </c>
      <c r="W1411" s="19" t="s">
        <v>850</v>
      </c>
      <c r="X1411" s="19">
        <v>311003504</v>
      </c>
    </row>
    <row r="1412" spans="21:24">
      <c r="U1412" s="19">
        <v>35051</v>
      </c>
      <c r="V1412" s="19" t="s">
        <v>843</v>
      </c>
      <c r="W1412" s="19" t="s">
        <v>912</v>
      </c>
      <c r="X1412" s="19">
        <v>311003502</v>
      </c>
    </row>
    <row r="1413" spans="21:24">
      <c r="U1413" s="19">
        <v>35052</v>
      </c>
      <c r="V1413" s="19" t="s">
        <v>843</v>
      </c>
      <c r="W1413" s="19" t="s">
        <v>913</v>
      </c>
      <c r="X1413" s="19">
        <v>311003502</v>
      </c>
    </row>
    <row r="1414" spans="21:24">
      <c r="U1414" s="19">
        <v>35053</v>
      </c>
      <c r="V1414" s="19" t="s">
        <v>843</v>
      </c>
      <c r="W1414" s="19" t="s">
        <v>914</v>
      </c>
      <c r="X1414" s="19">
        <v>311003502</v>
      </c>
    </row>
    <row r="1415" spans="21:24">
      <c r="U1415" s="19">
        <v>35054</v>
      </c>
      <c r="V1415" s="19" t="s">
        <v>843</v>
      </c>
      <c r="W1415" s="19" t="s">
        <v>915</v>
      </c>
      <c r="X1415" s="19">
        <v>311003502</v>
      </c>
    </row>
    <row r="1416" spans="21:24">
      <c r="U1416" s="19">
        <v>35055</v>
      </c>
      <c r="V1416" s="19" t="s">
        <v>843</v>
      </c>
      <c r="W1416" s="19" t="s">
        <v>916</v>
      </c>
      <c r="X1416" s="19">
        <v>311003502</v>
      </c>
    </row>
    <row r="1417" spans="21:24">
      <c r="U1417" s="19">
        <v>35061</v>
      </c>
      <c r="V1417" s="19" t="s">
        <v>845</v>
      </c>
      <c r="W1417" s="19" t="s">
        <v>1882</v>
      </c>
      <c r="X1417" s="19">
        <v>311003504</v>
      </c>
    </row>
    <row r="1418" spans="21:24">
      <c r="U1418" s="19">
        <v>35062</v>
      </c>
      <c r="V1418" s="19" t="s">
        <v>845</v>
      </c>
      <c r="W1418" s="19" t="s">
        <v>1883</v>
      </c>
      <c r="X1418" s="19">
        <v>311003504</v>
      </c>
    </row>
    <row r="1419" spans="21:24">
      <c r="U1419" s="19">
        <v>35063</v>
      </c>
      <c r="V1419" s="19" t="s">
        <v>845</v>
      </c>
      <c r="W1419" s="19" t="s">
        <v>1884</v>
      </c>
      <c r="X1419" s="19">
        <v>311003504</v>
      </c>
    </row>
    <row r="1420" spans="21:24">
      <c r="U1420" s="19">
        <v>35064</v>
      </c>
      <c r="V1420" s="19" t="s">
        <v>845</v>
      </c>
      <c r="W1420" s="19" t="s">
        <v>1885</v>
      </c>
      <c r="X1420" s="19">
        <v>311003504</v>
      </c>
    </row>
    <row r="1421" spans="21:24">
      <c r="U1421" s="19">
        <v>35065</v>
      </c>
      <c r="V1421" s="19" t="s">
        <v>845</v>
      </c>
      <c r="W1421" s="19" t="s">
        <v>1886</v>
      </c>
      <c r="X1421" s="19">
        <v>311003504</v>
      </c>
    </row>
    <row r="1422" spans="21:24">
      <c r="U1422" s="19">
        <v>35071</v>
      </c>
      <c r="V1422" s="19" t="s">
        <v>906</v>
      </c>
      <c r="W1422" s="19" t="s">
        <v>1887</v>
      </c>
      <c r="X1422" s="19">
        <v>311003503</v>
      </c>
    </row>
    <row r="1423" spans="21:24">
      <c r="U1423" s="19">
        <v>35072</v>
      </c>
      <c r="V1423" s="19" t="s">
        <v>906</v>
      </c>
      <c r="W1423" s="19" t="s">
        <v>1888</v>
      </c>
      <c r="X1423" s="19">
        <v>311003503</v>
      </c>
    </row>
    <row r="1424" spans="21:24">
      <c r="U1424" s="19">
        <v>35073</v>
      </c>
      <c r="V1424" s="19" t="s">
        <v>906</v>
      </c>
      <c r="W1424" s="19" t="s">
        <v>1889</v>
      </c>
      <c r="X1424" s="19">
        <v>311003503</v>
      </c>
    </row>
    <row r="1425" spans="21:24">
      <c r="U1425" s="19">
        <v>35074</v>
      </c>
      <c r="V1425" s="19" t="s">
        <v>906</v>
      </c>
      <c r="W1425" s="19" t="s">
        <v>1890</v>
      </c>
      <c r="X1425" s="19">
        <v>311003503</v>
      </c>
    </row>
    <row r="1426" spans="21:24">
      <c r="U1426" s="19">
        <v>35075</v>
      </c>
      <c r="V1426" s="19" t="s">
        <v>906</v>
      </c>
      <c r="W1426" s="19" t="s">
        <v>1891</v>
      </c>
      <c r="X1426" s="19">
        <v>311003503</v>
      </c>
    </row>
    <row r="1427" spans="21:24">
      <c r="U1427" s="19">
        <v>35311</v>
      </c>
      <c r="V1427" s="19" t="s">
        <v>900</v>
      </c>
      <c r="W1427" s="19" t="s">
        <v>917</v>
      </c>
      <c r="X1427" s="19">
        <v>311003501</v>
      </c>
    </row>
    <row r="1428" spans="21:24">
      <c r="U1428" s="19">
        <v>35321</v>
      </c>
      <c r="V1428" s="19" t="s">
        <v>843</v>
      </c>
      <c r="W1428" s="19" t="s">
        <v>857</v>
      </c>
      <c r="X1428" s="19">
        <v>311003502</v>
      </c>
    </row>
    <row r="1429" spans="21:24">
      <c r="U1429" s="19">
        <v>35331</v>
      </c>
      <c r="V1429" s="19" t="s">
        <v>906</v>
      </c>
      <c r="W1429" s="19" t="s">
        <v>918</v>
      </c>
      <c r="X1429" s="19">
        <v>311003503</v>
      </c>
    </row>
    <row r="1430" spans="21:24">
      <c r="U1430" s="19">
        <v>35341</v>
      </c>
      <c r="V1430" s="19" t="s">
        <v>845</v>
      </c>
      <c r="W1430" s="19" t="s">
        <v>859</v>
      </c>
      <c r="X1430" s="19">
        <v>311003504</v>
      </c>
    </row>
    <row r="1431" spans="21:24">
      <c r="U1431" s="19">
        <v>36011</v>
      </c>
      <c r="V1431" s="19" t="s">
        <v>919</v>
      </c>
      <c r="W1431" s="19" t="s">
        <v>920</v>
      </c>
      <c r="X1431" s="19">
        <v>311003601</v>
      </c>
    </row>
    <row r="1432" spans="21:24">
      <c r="U1432" s="19">
        <v>36012</v>
      </c>
      <c r="V1432" s="19" t="s">
        <v>919</v>
      </c>
      <c r="W1432" s="19" t="s">
        <v>921</v>
      </c>
      <c r="X1432" s="19">
        <v>311003601</v>
      </c>
    </row>
    <row r="1433" spans="21:24">
      <c r="U1433" s="19">
        <v>36013</v>
      </c>
      <c r="V1433" s="19" t="s">
        <v>919</v>
      </c>
      <c r="W1433" s="19" t="s">
        <v>922</v>
      </c>
      <c r="X1433" s="19">
        <v>311003601</v>
      </c>
    </row>
    <row r="1434" spans="21:24">
      <c r="U1434" s="19">
        <v>36014</v>
      </c>
      <c r="V1434" s="19" t="s">
        <v>919</v>
      </c>
      <c r="W1434" s="19" t="s">
        <v>923</v>
      </c>
      <c r="X1434" s="19">
        <v>311003601</v>
      </c>
    </row>
    <row r="1435" spans="21:24">
      <c r="U1435" s="19">
        <v>36015</v>
      </c>
      <c r="V1435" s="19" t="s">
        <v>919</v>
      </c>
      <c r="W1435" s="19" t="s">
        <v>924</v>
      </c>
      <c r="X1435" s="19">
        <v>311003601</v>
      </c>
    </row>
    <row r="1436" spans="21:24">
      <c r="U1436" s="19">
        <v>36021</v>
      </c>
      <c r="V1436" s="19" t="s">
        <v>925</v>
      </c>
      <c r="W1436" s="19" t="s">
        <v>926</v>
      </c>
      <c r="X1436" s="19">
        <v>311003602</v>
      </c>
    </row>
    <row r="1437" spans="21:24">
      <c r="U1437" s="19">
        <v>36022</v>
      </c>
      <c r="V1437" s="19" t="s">
        <v>925</v>
      </c>
      <c r="W1437" s="19" t="s">
        <v>927</v>
      </c>
      <c r="X1437" s="19">
        <v>311003602</v>
      </c>
    </row>
    <row r="1438" spans="21:24">
      <c r="U1438" s="19">
        <v>36023</v>
      </c>
      <c r="V1438" s="19" t="s">
        <v>925</v>
      </c>
      <c r="W1438" s="19" t="s">
        <v>928</v>
      </c>
      <c r="X1438" s="19">
        <v>311003602</v>
      </c>
    </row>
    <row r="1439" spans="21:24">
      <c r="U1439" s="19">
        <v>36024</v>
      </c>
      <c r="V1439" s="19" t="s">
        <v>925</v>
      </c>
      <c r="W1439" s="19" t="s">
        <v>929</v>
      </c>
      <c r="X1439" s="19">
        <v>311003602</v>
      </c>
    </row>
    <row r="1440" spans="21:24">
      <c r="U1440" s="19">
        <v>36025</v>
      </c>
      <c r="V1440" s="19" t="s">
        <v>925</v>
      </c>
      <c r="W1440" s="19" t="s">
        <v>930</v>
      </c>
      <c r="X1440" s="19">
        <v>311003602</v>
      </c>
    </row>
    <row r="1441" spans="21:24">
      <c r="U1441" s="19">
        <v>36031</v>
      </c>
      <c r="V1441" s="19" t="s">
        <v>931</v>
      </c>
      <c r="W1441" s="19" t="s">
        <v>2217</v>
      </c>
      <c r="X1441" s="19">
        <v>311003603</v>
      </c>
    </row>
    <row r="1442" spans="21:24">
      <c r="U1442" s="19">
        <v>36032</v>
      </c>
      <c r="V1442" s="19" t="s">
        <v>931</v>
      </c>
      <c r="W1442" s="19" t="s">
        <v>2218</v>
      </c>
      <c r="X1442" s="19">
        <v>311003603</v>
      </c>
    </row>
    <row r="1443" spans="21:24">
      <c r="U1443" s="19">
        <v>36033</v>
      </c>
      <c r="V1443" s="19" t="s">
        <v>931</v>
      </c>
      <c r="W1443" s="19" t="s">
        <v>2219</v>
      </c>
      <c r="X1443" s="19">
        <v>311003603</v>
      </c>
    </row>
    <row r="1444" spans="21:24">
      <c r="U1444" s="19">
        <v>36034</v>
      </c>
      <c r="V1444" s="19" t="s">
        <v>931</v>
      </c>
      <c r="W1444" s="19" t="s">
        <v>2220</v>
      </c>
      <c r="X1444" s="19">
        <v>311003603</v>
      </c>
    </row>
    <row r="1445" spans="21:24">
      <c r="U1445" s="19">
        <v>36035</v>
      </c>
      <c r="V1445" s="19" t="s">
        <v>931</v>
      </c>
      <c r="W1445" s="19" t="s">
        <v>2221</v>
      </c>
      <c r="X1445" s="19">
        <v>311003603</v>
      </c>
    </row>
    <row r="1446" spans="21:24">
      <c r="U1446" s="19">
        <v>36041</v>
      </c>
      <c r="V1446" s="19" t="s">
        <v>932</v>
      </c>
      <c r="W1446" s="19" t="s">
        <v>933</v>
      </c>
      <c r="X1446" s="19" t="s">
        <v>934</v>
      </c>
    </row>
    <row r="1447" spans="21:24">
      <c r="U1447" s="19">
        <v>36042</v>
      </c>
      <c r="V1447" s="19" t="s">
        <v>932</v>
      </c>
      <c r="W1447" s="19" t="s">
        <v>935</v>
      </c>
      <c r="X1447" s="19" t="s">
        <v>934</v>
      </c>
    </row>
    <row r="1448" spans="21:24">
      <c r="U1448" s="19">
        <v>36043</v>
      </c>
      <c r="V1448" s="19" t="s">
        <v>932</v>
      </c>
      <c r="W1448" s="19" t="s">
        <v>936</v>
      </c>
      <c r="X1448" s="19" t="s">
        <v>934</v>
      </c>
    </row>
    <row r="1449" spans="21:24">
      <c r="U1449" s="19">
        <v>36044</v>
      </c>
      <c r="V1449" s="19" t="s">
        <v>932</v>
      </c>
      <c r="W1449" s="19" t="s">
        <v>937</v>
      </c>
      <c r="X1449" s="19" t="s">
        <v>934</v>
      </c>
    </row>
    <row r="1450" spans="21:24">
      <c r="U1450" s="19">
        <v>36045</v>
      </c>
      <c r="V1450" s="19" t="s">
        <v>932</v>
      </c>
      <c r="W1450" s="19" t="s">
        <v>938</v>
      </c>
      <c r="X1450" s="19" t="s">
        <v>934</v>
      </c>
    </row>
    <row r="1451" spans="21:24">
      <c r="U1451" s="19">
        <v>36051</v>
      </c>
      <c r="V1451" s="19" t="s">
        <v>939</v>
      </c>
      <c r="W1451" s="19" t="s">
        <v>940</v>
      </c>
      <c r="X1451" s="19">
        <v>311003602</v>
      </c>
    </row>
    <row r="1452" spans="21:24">
      <c r="U1452" s="19">
        <v>36052</v>
      </c>
      <c r="V1452" s="19" t="s">
        <v>939</v>
      </c>
      <c r="W1452" s="19" t="s">
        <v>941</v>
      </c>
      <c r="X1452" s="19">
        <v>311003602</v>
      </c>
    </row>
    <row r="1453" spans="21:24">
      <c r="U1453" s="19">
        <v>36053</v>
      </c>
      <c r="V1453" s="19" t="s">
        <v>939</v>
      </c>
      <c r="W1453" s="19" t="s">
        <v>942</v>
      </c>
      <c r="X1453" s="19">
        <v>311003602</v>
      </c>
    </row>
    <row r="1454" spans="21:24">
      <c r="U1454" s="19">
        <v>36054</v>
      </c>
      <c r="V1454" s="19" t="s">
        <v>939</v>
      </c>
      <c r="W1454" s="19" t="s">
        <v>943</v>
      </c>
      <c r="X1454" s="19">
        <v>311003602</v>
      </c>
    </row>
    <row r="1455" spans="21:24">
      <c r="U1455" s="19">
        <v>36055</v>
      </c>
      <c r="V1455" s="19" t="s">
        <v>939</v>
      </c>
      <c r="W1455" s="19" t="s">
        <v>944</v>
      </c>
      <c r="X1455" s="19">
        <v>311003602</v>
      </c>
    </row>
    <row r="1456" spans="21:24">
      <c r="U1456" s="19">
        <v>36061</v>
      </c>
      <c r="V1456" s="19" t="s">
        <v>931</v>
      </c>
      <c r="W1456" s="19" t="s">
        <v>945</v>
      </c>
      <c r="X1456" s="19">
        <v>311003603</v>
      </c>
    </row>
    <row r="1457" spans="21:24">
      <c r="U1457" s="19">
        <v>36071</v>
      </c>
      <c r="V1457" s="19" t="s">
        <v>931</v>
      </c>
      <c r="W1457" s="19" t="s">
        <v>2218</v>
      </c>
      <c r="X1457" s="19">
        <v>311003603</v>
      </c>
    </row>
    <row r="1458" spans="21:24">
      <c r="U1458" s="19">
        <v>36072</v>
      </c>
      <c r="V1458" s="19" t="s">
        <v>931</v>
      </c>
      <c r="W1458" s="19" t="s">
        <v>2219</v>
      </c>
      <c r="X1458" s="19">
        <v>311003603</v>
      </c>
    </row>
    <row r="1459" spans="21:24">
      <c r="U1459" s="19">
        <v>36073</v>
      </c>
      <c r="V1459" s="19" t="s">
        <v>931</v>
      </c>
      <c r="W1459" s="19" t="s">
        <v>2222</v>
      </c>
      <c r="X1459" s="19">
        <v>311003603</v>
      </c>
    </row>
    <row r="1460" spans="21:24">
      <c r="U1460" s="19">
        <v>36074</v>
      </c>
      <c r="V1460" s="19" t="s">
        <v>931</v>
      </c>
      <c r="W1460" s="19" t="s">
        <v>2223</v>
      </c>
      <c r="X1460" s="19">
        <v>311003603</v>
      </c>
    </row>
    <row r="1461" spans="21:24">
      <c r="U1461" s="19">
        <v>36075</v>
      </c>
      <c r="V1461" s="19" t="s">
        <v>931</v>
      </c>
      <c r="W1461" s="19" t="s">
        <v>2224</v>
      </c>
      <c r="X1461" s="19">
        <v>311003603</v>
      </c>
    </row>
    <row r="1462" spans="21:24">
      <c r="U1462" s="19">
        <v>36311</v>
      </c>
      <c r="V1462" s="19" t="s">
        <v>919</v>
      </c>
      <c r="W1462" s="19" t="s">
        <v>946</v>
      </c>
      <c r="X1462" s="19">
        <v>311003601</v>
      </c>
    </row>
    <row r="1463" spans="21:24">
      <c r="U1463" s="19">
        <v>36321</v>
      </c>
      <c r="V1463" s="19" t="s">
        <v>925</v>
      </c>
      <c r="W1463" s="19" t="s">
        <v>947</v>
      </c>
      <c r="X1463" s="19">
        <v>311003602</v>
      </c>
    </row>
    <row r="1464" spans="21:24">
      <c r="U1464" s="19">
        <v>36331</v>
      </c>
      <c r="V1464" s="19" t="s">
        <v>931</v>
      </c>
      <c r="W1464" s="19" t="s">
        <v>948</v>
      </c>
      <c r="X1464" s="19">
        <v>311003603</v>
      </c>
    </row>
    <row r="1465" spans="21:24">
      <c r="U1465" s="19">
        <v>36341</v>
      </c>
      <c r="V1465" s="19" t="s">
        <v>932</v>
      </c>
      <c r="W1465" s="19" t="s">
        <v>949</v>
      </c>
      <c r="X1465" s="19">
        <v>311003601</v>
      </c>
    </row>
    <row r="1466" spans="21:24">
      <c r="U1466" s="19">
        <v>36351</v>
      </c>
      <c r="V1466" s="19" t="s">
        <v>939</v>
      </c>
      <c r="W1466" s="19" t="s">
        <v>950</v>
      </c>
      <c r="X1466" s="19">
        <v>311003602</v>
      </c>
    </row>
    <row r="1467" spans="21:24">
      <c r="U1467" s="19">
        <v>36361</v>
      </c>
      <c r="V1467" s="19" t="s">
        <v>931</v>
      </c>
      <c r="W1467" s="19" t="s">
        <v>945</v>
      </c>
      <c r="X1467" s="19">
        <v>311003603</v>
      </c>
    </row>
    <row r="1468" spans="21:24">
      <c r="U1468" s="19">
        <v>37011</v>
      </c>
      <c r="V1468" s="19" t="s">
        <v>951</v>
      </c>
      <c r="W1468" s="19" t="s">
        <v>952</v>
      </c>
      <c r="X1468" s="19">
        <v>311003701</v>
      </c>
    </row>
    <row r="1469" spans="21:24">
      <c r="U1469" s="19">
        <v>37012</v>
      </c>
      <c r="V1469" s="19" t="s">
        <v>951</v>
      </c>
      <c r="W1469" s="19" t="s">
        <v>953</v>
      </c>
      <c r="X1469" s="19">
        <v>311003701</v>
      </c>
    </row>
    <row r="1470" spans="21:24">
      <c r="U1470" s="19">
        <v>37013</v>
      </c>
      <c r="V1470" s="19" t="s">
        <v>951</v>
      </c>
      <c r="W1470" s="19" t="s">
        <v>954</v>
      </c>
      <c r="X1470" s="19">
        <v>311003701</v>
      </c>
    </row>
    <row r="1471" spans="21:24">
      <c r="U1471" s="19">
        <v>37014</v>
      </c>
      <c r="V1471" s="19" t="s">
        <v>951</v>
      </c>
      <c r="W1471" s="19" t="s">
        <v>955</v>
      </c>
      <c r="X1471" s="19">
        <v>311003701</v>
      </c>
    </row>
    <row r="1472" spans="21:24">
      <c r="U1472" s="19">
        <v>37015</v>
      </c>
      <c r="V1472" s="19" t="s">
        <v>951</v>
      </c>
      <c r="W1472" s="19" t="s">
        <v>956</v>
      </c>
      <c r="X1472" s="19">
        <v>311003701</v>
      </c>
    </row>
    <row r="1473" spans="21:24">
      <c r="U1473" s="19">
        <v>37021</v>
      </c>
      <c r="V1473" s="19" t="s">
        <v>957</v>
      </c>
      <c r="W1473" s="19" t="s">
        <v>958</v>
      </c>
      <c r="X1473" s="19">
        <v>311003702</v>
      </c>
    </row>
    <row r="1474" spans="21:24">
      <c r="U1474" s="19">
        <v>37022</v>
      </c>
      <c r="V1474" s="19" t="s">
        <v>957</v>
      </c>
      <c r="W1474" s="19" t="s">
        <v>959</v>
      </c>
      <c r="X1474" s="19">
        <v>311003702</v>
      </c>
    </row>
    <row r="1475" spans="21:24">
      <c r="U1475" s="19">
        <v>37023</v>
      </c>
      <c r="V1475" s="19" t="s">
        <v>957</v>
      </c>
      <c r="W1475" s="19" t="s">
        <v>960</v>
      </c>
      <c r="X1475" s="19">
        <v>311003702</v>
      </c>
    </row>
    <row r="1476" spans="21:24">
      <c r="U1476" s="19">
        <v>37024</v>
      </c>
      <c r="V1476" s="19" t="s">
        <v>957</v>
      </c>
      <c r="W1476" s="19" t="s">
        <v>961</v>
      </c>
      <c r="X1476" s="19">
        <v>311003702</v>
      </c>
    </row>
    <row r="1477" spans="21:24">
      <c r="U1477" s="19">
        <v>37025</v>
      </c>
      <c r="V1477" s="19" t="s">
        <v>957</v>
      </c>
      <c r="W1477" s="19" t="s">
        <v>962</v>
      </c>
      <c r="X1477" s="19">
        <v>311003702</v>
      </c>
    </row>
    <row r="1478" spans="21:24">
      <c r="U1478" s="19">
        <v>37031</v>
      </c>
      <c r="V1478" s="19" t="s">
        <v>963</v>
      </c>
      <c r="W1478" s="19" t="s">
        <v>964</v>
      </c>
      <c r="X1478" s="19">
        <v>311003703</v>
      </c>
    </row>
    <row r="1479" spans="21:24">
      <c r="U1479" s="19">
        <v>37032</v>
      </c>
      <c r="V1479" s="19" t="s">
        <v>963</v>
      </c>
      <c r="W1479" s="19" t="s">
        <v>965</v>
      </c>
      <c r="X1479" s="19">
        <v>311003703</v>
      </c>
    </row>
    <row r="1480" spans="21:24">
      <c r="U1480" s="19">
        <v>37033</v>
      </c>
      <c r="V1480" s="19" t="s">
        <v>963</v>
      </c>
      <c r="W1480" s="19" t="s">
        <v>966</v>
      </c>
      <c r="X1480" s="19">
        <v>311003703</v>
      </c>
    </row>
    <row r="1481" spans="21:24">
      <c r="U1481" s="19">
        <v>37034</v>
      </c>
      <c r="V1481" s="19" t="s">
        <v>963</v>
      </c>
      <c r="W1481" s="19" t="s">
        <v>967</v>
      </c>
      <c r="X1481" s="19">
        <v>311003703</v>
      </c>
    </row>
    <row r="1482" spans="21:24">
      <c r="U1482" s="19">
        <v>37035</v>
      </c>
      <c r="V1482" s="19" t="s">
        <v>963</v>
      </c>
      <c r="W1482" s="19" t="s">
        <v>968</v>
      </c>
      <c r="X1482" s="19">
        <v>311003703</v>
      </c>
    </row>
    <row r="1483" spans="21:24">
      <c r="U1483" s="19">
        <v>37041</v>
      </c>
      <c r="V1483" s="19" t="s">
        <v>963</v>
      </c>
      <c r="W1483" s="19" t="s">
        <v>1892</v>
      </c>
      <c r="X1483" s="19">
        <v>311003703</v>
      </c>
    </row>
    <row r="1484" spans="21:24">
      <c r="U1484" s="19">
        <v>37042</v>
      </c>
      <c r="V1484" s="19" t="s">
        <v>963</v>
      </c>
      <c r="W1484" s="19" t="s">
        <v>965</v>
      </c>
      <c r="X1484" s="19">
        <v>311003703</v>
      </c>
    </row>
    <row r="1485" spans="21:24">
      <c r="U1485" s="19">
        <v>37043</v>
      </c>
      <c r="V1485" s="19" t="s">
        <v>963</v>
      </c>
      <c r="W1485" s="19" t="s">
        <v>966</v>
      </c>
      <c r="X1485" s="19">
        <v>311003703</v>
      </c>
    </row>
    <row r="1486" spans="21:24">
      <c r="U1486" s="19">
        <v>37044</v>
      </c>
      <c r="V1486" s="19" t="s">
        <v>963</v>
      </c>
      <c r="W1486" s="19" t="s">
        <v>967</v>
      </c>
      <c r="X1486" s="19">
        <v>311003703</v>
      </c>
    </row>
    <row r="1487" spans="21:24">
      <c r="U1487" s="19">
        <v>37045</v>
      </c>
      <c r="V1487" s="19" t="s">
        <v>963</v>
      </c>
      <c r="W1487" s="19" t="s">
        <v>968</v>
      </c>
      <c r="X1487" s="19">
        <v>311003703</v>
      </c>
    </row>
    <row r="1488" spans="21:24">
      <c r="U1488" s="19">
        <v>37051</v>
      </c>
      <c r="V1488" s="19" t="s">
        <v>957</v>
      </c>
      <c r="W1488" s="19" t="s">
        <v>1893</v>
      </c>
      <c r="X1488" s="19">
        <v>311003702</v>
      </c>
    </row>
    <row r="1489" spans="21:24">
      <c r="U1489" s="19">
        <v>37052</v>
      </c>
      <c r="V1489" s="19" t="s">
        <v>957</v>
      </c>
      <c r="W1489" s="19" t="s">
        <v>959</v>
      </c>
      <c r="X1489" s="19">
        <v>311003702</v>
      </c>
    </row>
    <row r="1490" spans="21:24">
      <c r="U1490" s="19">
        <v>37053</v>
      </c>
      <c r="V1490" s="19" t="s">
        <v>957</v>
      </c>
      <c r="W1490" s="19" t="s">
        <v>960</v>
      </c>
      <c r="X1490" s="19">
        <v>311003702</v>
      </c>
    </row>
    <row r="1491" spans="21:24">
      <c r="U1491" s="19">
        <v>37054</v>
      </c>
      <c r="V1491" s="19" t="s">
        <v>957</v>
      </c>
      <c r="W1491" s="19" t="s">
        <v>961</v>
      </c>
      <c r="X1491" s="19">
        <v>311003702</v>
      </c>
    </row>
    <row r="1492" spans="21:24">
      <c r="U1492" s="19">
        <v>37055</v>
      </c>
      <c r="V1492" s="19" t="s">
        <v>957</v>
      </c>
      <c r="W1492" s="19" t="s">
        <v>962</v>
      </c>
      <c r="X1492" s="19">
        <v>311003702</v>
      </c>
    </row>
    <row r="1493" spans="21:24">
      <c r="U1493" s="19">
        <v>37061</v>
      </c>
      <c r="V1493" s="19" t="s">
        <v>963</v>
      </c>
      <c r="W1493" s="19" t="s">
        <v>1894</v>
      </c>
      <c r="X1493" s="19">
        <v>311003703</v>
      </c>
    </row>
    <row r="1494" spans="21:24">
      <c r="U1494" s="19">
        <v>37062</v>
      </c>
      <c r="V1494" s="19" t="s">
        <v>963</v>
      </c>
      <c r="W1494" s="19" t="s">
        <v>1895</v>
      </c>
      <c r="X1494" s="19">
        <v>311003703</v>
      </c>
    </row>
    <row r="1495" spans="21:24">
      <c r="U1495" s="19">
        <v>37063</v>
      </c>
      <c r="V1495" s="19" t="s">
        <v>963</v>
      </c>
      <c r="W1495" s="19" t="s">
        <v>1896</v>
      </c>
      <c r="X1495" s="19">
        <v>311003703</v>
      </c>
    </row>
    <row r="1496" spans="21:24">
      <c r="U1496" s="19">
        <v>37064</v>
      </c>
      <c r="V1496" s="19" t="s">
        <v>963</v>
      </c>
      <c r="W1496" s="19" t="s">
        <v>1897</v>
      </c>
      <c r="X1496" s="19">
        <v>311003703</v>
      </c>
    </row>
    <row r="1497" spans="21:24">
      <c r="U1497" s="19">
        <v>37065</v>
      </c>
      <c r="V1497" s="19" t="s">
        <v>963</v>
      </c>
      <c r="W1497" s="19" t="s">
        <v>1898</v>
      </c>
      <c r="X1497" s="19">
        <v>311003703</v>
      </c>
    </row>
    <row r="1498" spans="21:24">
      <c r="U1498" s="19">
        <v>37311</v>
      </c>
      <c r="V1498" s="19" t="s">
        <v>951</v>
      </c>
      <c r="W1498" s="19" t="s">
        <v>969</v>
      </c>
      <c r="X1498" s="19">
        <v>311003701</v>
      </c>
    </row>
    <row r="1499" spans="21:24">
      <c r="U1499" s="19">
        <v>37321</v>
      </c>
      <c r="V1499" s="19" t="s">
        <v>957</v>
      </c>
      <c r="W1499" s="19" t="s">
        <v>970</v>
      </c>
      <c r="X1499" s="19">
        <v>311003702</v>
      </c>
    </row>
    <row r="1500" spans="21:24">
      <c r="U1500" s="19">
        <v>37331</v>
      </c>
      <c r="V1500" s="19" t="s">
        <v>963</v>
      </c>
      <c r="W1500" s="19" t="s">
        <v>971</v>
      </c>
      <c r="X1500" s="19">
        <v>311003703</v>
      </c>
    </row>
    <row r="1501" spans="21:24">
      <c r="U1501" s="19">
        <v>38011</v>
      </c>
      <c r="V1501" s="19" t="s">
        <v>972</v>
      </c>
      <c r="W1501" s="19" t="s">
        <v>973</v>
      </c>
      <c r="X1501" s="19">
        <v>311003801</v>
      </c>
    </row>
    <row r="1502" spans="21:24">
      <c r="U1502" s="19">
        <v>38012</v>
      </c>
      <c r="V1502" s="19" t="s">
        <v>972</v>
      </c>
      <c r="W1502" s="19" t="s">
        <v>974</v>
      </c>
      <c r="X1502" s="19">
        <v>311003801</v>
      </c>
    </row>
    <row r="1503" spans="21:24">
      <c r="U1503" s="19">
        <v>38013</v>
      </c>
      <c r="V1503" s="19" t="s">
        <v>972</v>
      </c>
      <c r="W1503" s="19" t="s">
        <v>975</v>
      </c>
      <c r="X1503" s="19">
        <v>311003801</v>
      </c>
    </row>
    <row r="1504" spans="21:24">
      <c r="U1504" s="19">
        <v>38014</v>
      </c>
      <c r="V1504" s="19" t="s">
        <v>972</v>
      </c>
      <c r="W1504" s="19" t="s">
        <v>976</v>
      </c>
      <c r="X1504" s="19">
        <v>311003801</v>
      </c>
    </row>
    <row r="1505" spans="21:24">
      <c r="U1505" s="19">
        <v>38015</v>
      </c>
      <c r="V1505" s="19" t="s">
        <v>972</v>
      </c>
      <c r="W1505" s="19" t="s">
        <v>977</v>
      </c>
      <c r="X1505" s="19">
        <v>311003801</v>
      </c>
    </row>
    <row r="1506" spans="21:24">
      <c r="U1506" s="19">
        <v>38021</v>
      </c>
      <c r="V1506" s="19" t="s">
        <v>978</v>
      </c>
      <c r="W1506" s="19" t="s">
        <v>979</v>
      </c>
      <c r="X1506" s="19">
        <v>311003802</v>
      </c>
    </row>
    <row r="1507" spans="21:24">
      <c r="U1507" s="19">
        <v>38022</v>
      </c>
      <c r="V1507" s="19" t="s">
        <v>978</v>
      </c>
      <c r="W1507" s="19" t="s">
        <v>980</v>
      </c>
      <c r="X1507" s="19">
        <v>311003802</v>
      </c>
    </row>
    <row r="1508" spans="21:24">
      <c r="U1508" s="19">
        <v>38023</v>
      </c>
      <c r="V1508" s="19" t="s">
        <v>978</v>
      </c>
      <c r="W1508" s="19" t="s">
        <v>981</v>
      </c>
      <c r="X1508" s="19">
        <v>311003802</v>
      </c>
    </row>
    <row r="1509" spans="21:24">
      <c r="U1509" s="19">
        <v>38024</v>
      </c>
      <c r="V1509" s="19" t="s">
        <v>978</v>
      </c>
      <c r="W1509" s="19" t="s">
        <v>982</v>
      </c>
      <c r="X1509" s="19">
        <v>311003802</v>
      </c>
    </row>
    <row r="1510" spans="21:24">
      <c r="U1510" s="19">
        <v>38025</v>
      </c>
      <c r="V1510" s="19" t="s">
        <v>978</v>
      </c>
      <c r="W1510" s="19" t="s">
        <v>983</v>
      </c>
      <c r="X1510" s="19">
        <v>311003802</v>
      </c>
    </row>
    <row r="1511" spans="21:24">
      <c r="U1511" s="19">
        <v>38031</v>
      </c>
      <c r="V1511" s="19" t="s">
        <v>984</v>
      </c>
      <c r="W1511" s="19" t="s">
        <v>1899</v>
      </c>
      <c r="X1511" s="19">
        <v>311003803</v>
      </c>
    </row>
    <row r="1512" spans="21:24">
      <c r="U1512" s="19">
        <v>38032</v>
      </c>
      <c r="V1512" s="19" t="s">
        <v>984</v>
      </c>
      <c r="W1512" s="19" t="s">
        <v>1900</v>
      </c>
      <c r="X1512" s="19">
        <v>311003803</v>
      </c>
    </row>
    <row r="1513" spans="21:24">
      <c r="U1513" s="19">
        <v>38033</v>
      </c>
      <c r="V1513" s="19" t="s">
        <v>984</v>
      </c>
      <c r="W1513" s="19" t="s">
        <v>1901</v>
      </c>
      <c r="X1513" s="19">
        <v>311003803</v>
      </c>
    </row>
    <row r="1514" spans="21:24">
      <c r="U1514" s="19">
        <v>38034</v>
      </c>
      <c r="V1514" s="19" t="s">
        <v>984</v>
      </c>
      <c r="W1514" s="19" t="s">
        <v>1902</v>
      </c>
      <c r="X1514" s="19">
        <v>311003803</v>
      </c>
    </row>
    <row r="1515" spans="21:24">
      <c r="U1515" s="19">
        <v>38035</v>
      </c>
      <c r="V1515" s="19" t="s">
        <v>984</v>
      </c>
      <c r="W1515" s="19" t="s">
        <v>1903</v>
      </c>
      <c r="X1515" s="19">
        <v>311003803</v>
      </c>
    </row>
    <row r="1516" spans="21:24">
      <c r="U1516" s="19">
        <v>38041</v>
      </c>
      <c r="V1516" s="19" t="s">
        <v>984</v>
      </c>
      <c r="W1516" s="19" t="s">
        <v>985</v>
      </c>
      <c r="X1516" s="19">
        <v>0</v>
      </c>
    </row>
    <row r="1517" spans="21:24">
      <c r="U1517" s="19">
        <v>38051</v>
      </c>
      <c r="V1517" s="19" t="s">
        <v>978</v>
      </c>
      <c r="W1517" s="19" t="s">
        <v>983</v>
      </c>
      <c r="X1517" s="19">
        <v>311003802</v>
      </c>
    </row>
    <row r="1518" spans="21:24">
      <c r="U1518" s="19">
        <v>38052</v>
      </c>
      <c r="V1518" s="19" t="s">
        <v>978</v>
      </c>
      <c r="W1518" s="19" t="s">
        <v>980</v>
      </c>
      <c r="X1518" s="19">
        <v>311003802</v>
      </c>
    </row>
    <row r="1519" spans="21:24">
      <c r="U1519" s="19">
        <v>38053</v>
      </c>
      <c r="V1519" s="19" t="s">
        <v>978</v>
      </c>
      <c r="W1519" s="19" t="s">
        <v>981</v>
      </c>
      <c r="X1519" s="19">
        <v>311003802</v>
      </c>
    </row>
    <row r="1520" spans="21:24">
      <c r="U1520" s="19">
        <v>38054</v>
      </c>
      <c r="V1520" s="19" t="s">
        <v>978</v>
      </c>
      <c r="W1520" s="19" t="s">
        <v>982</v>
      </c>
      <c r="X1520" s="19">
        <v>311003802</v>
      </c>
    </row>
    <row r="1521" spans="21:24">
      <c r="U1521" s="19">
        <v>38055</v>
      </c>
      <c r="V1521" s="19" t="s">
        <v>978</v>
      </c>
      <c r="W1521" s="19" t="s">
        <v>983</v>
      </c>
      <c r="X1521" s="19">
        <v>311003802</v>
      </c>
    </row>
    <row r="1522" spans="21:24">
      <c r="U1522" s="19">
        <v>38061</v>
      </c>
      <c r="V1522" s="19" t="s">
        <v>978</v>
      </c>
      <c r="W1522" s="19" t="s">
        <v>1904</v>
      </c>
      <c r="X1522" s="19">
        <v>311003802</v>
      </c>
    </row>
    <row r="1523" spans="21:24">
      <c r="U1523" s="19">
        <v>38062</v>
      </c>
      <c r="V1523" s="19" t="s">
        <v>978</v>
      </c>
      <c r="W1523" s="19" t="s">
        <v>980</v>
      </c>
      <c r="X1523" s="19">
        <v>311003802</v>
      </c>
    </row>
    <row r="1524" spans="21:24">
      <c r="U1524" s="19">
        <v>38063</v>
      </c>
      <c r="V1524" s="19" t="s">
        <v>978</v>
      </c>
      <c r="W1524" s="19" t="s">
        <v>981</v>
      </c>
      <c r="X1524" s="19">
        <v>311003802</v>
      </c>
    </row>
    <row r="1525" spans="21:24">
      <c r="U1525" s="19">
        <v>38064</v>
      </c>
      <c r="V1525" s="19" t="s">
        <v>978</v>
      </c>
      <c r="W1525" s="19" t="s">
        <v>982</v>
      </c>
      <c r="X1525" s="19">
        <v>311003802</v>
      </c>
    </row>
    <row r="1526" spans="21:24">
      <c r="U1526" s="19">
        <v>38065</v>
      </c>
      <c r="V1526" s="19" t="s">
        <v>978</v>
      </c>
      <c r="W1526" s="19" t="s">
        <v>983</v>
      </c>
      <c r="X1526" s="19">
        <v>311003802</v>
      </c>
    </row>
    <row r="1527" spans="21:24">
      <c r="U1527" s="19">
        <v>38311</v>
      </c>
      <c r="V1527" s="19" t="s">
        <v>972</v>
      </c>
      <c r="W1527" s="19" t="s">
        <v>986</v>
      </c>
      <c r="X1527" s="19">
        <v>311003801</v>
      </c>
    </row>
    <row r="1528" spans="21:24">
      <c r="U1528" s="19">
        <v>38321</v>
      </c>
      <c r="V1528" s="19" t="s">
        <v>984</v>
      </c>
      <c r="W1528" s="19" t="s">
        <v>987</v>
      </c>
      <c r="X1528" s="19">
        <v>311003803</v>
      </c>
    </row>
    <row r="1529" spans="21:24">
      <c r="U1529" s="19">
        <v>38331</v>
      </c>
      <c r="V1529" s="19" t="s">
        <v>984</v>
      </c>
      <c r="W1529" s="19" t="s">
        <v>987</v>
      </c>
      <c r="X1529" s="19">
        <v>311003803</v>
      </c>
    </row>
    <row r="1530" spans="21:24">
      <c r="U1530" s="19">
        <v>38341</v>
      </c>
      <c r="V1530" s="19" t="s">
        <v>984</v>
      </c>
      <c r="W1530" s="19" t="s">
        <v>985</v>
      </c>
      <c r="X1530" s="19">
        <v>311003803</v>
      </c>
    </row>
    <row r="1531" spans="21:24">
      <c r="U1531" s="19">
        <v>38351</v>
      </c>
      <c r="V1531" s="19" t="s">
        <v>984</v>
      </c>
      <c r="W1531" s="19" t="s">
        <v>987</v>
      </c>
      <c r="X1531" s="19">
        <v>311003803</v>
      </c>
    </row>
    <row r="1532" spans="21:24">
      <c r="U1532" s="19">
        <v>39011</v>
      </c>
      <c r="V1532" s="19" t="s">
        <v>1905</v>
      </c>
      <c r="W1532" s="19" t="s">
        <v>989</v>
      </c>
      <c r="X1532" s="19">
        <v>311003901</v>
      </c>
    </row>
    <row r="1533" spans="21:24">
      <c r="U1533" s="19">
        <v>39012</v>
      </c>
      <c r="V1533" s="19" t="s">
        <v>1905</v>
      </c>
      <c r="W1533" s="19" t="s">
        <v>990</v>
      </c>
      <c r="X1533" s="19">
        <v>311003901</v>
      </c>
    </row>
    <row r="1534" spans="21:24">
      <c r="U1534" s="19">
        <v>39013</v>
      </c>
      <c r="V1534" s="19" t="s">
        <v>1905</v>
      </c>
      <c r="W1534" s="19" t="s">
        <v>991</v>
      </c>
      <c r="X1534" s="19">
        <v>311003901</v>
      </c>
    </row>
    <row r="1535" spans="21:24">
      <c r="U1535" s="19">
        <v>39014</v>
      </c>
      <c r="V1535" s="19" t="s">
        <v>1905</v>
      </c>
      <c r="W1535" s="19" t="s">
        <v>992</v>
      </c>
      <c r="X1535" s="19">
        <v>311003901</v>
      </c>
    </row>
    <row r="1536" spans="21:24">
      <c r="U1536" s="19">
        <v>39015</v>
      </c>
      <c r="V1536" s="19" t="s">
        <v>1905</v>
      </c>
      <c r="W1536" s="19" t="s">
        <v>993</v>
      </c>
      <c r="X1536" s="19">
        <v>311003901</v>
      </c>
    </row>
    <row r="1537" spans="21:24">
      <c r="U1537" s="19">
        <v>39021</v>
      </c>
      <c r="V1537" s="19" t="s">
        <v>994</v>
      </c>
      <c r="W1537" s="19" t="s">
        <v>1906</v>
      </c>
      <c r="X1537" s="19">
        <v>311003902</v>
      </c>
    </row>
    <row r="1538" spans="21:24">
      <c r="U1538" s="19">
        <v>39022</v>
      </c>
      <c r="V1538" s="19" t="s">
        <v>994</v>
      </c>
      <c r="W1538" s="19" t="s">
        <v>1907</v>
      </c>
      <c r="X1538" s="19">
        <v>311003902</v>
      </c>
    </row>
    <row r="1539" spans="21:24">
      <c r="U1539" s="19">
        <v>39023</v>
      </c>
      <c r="V1539" s="19" t="s">
        <v>994</v>
      </c>
      <c r="W1539" s="19" t="s">
        <v>995</v>
      </c>
      <c r="X1539" s="19">
        <v>311003902</v>
      </c>
    </row>
    <row r="1540" spans="21:24">
      <c r="U1540" s="19">
        <v>39024</v>
      </c>
      <c r="V1540" s="19" t="s">
        <v>994</v>
      </c>
      <c r="W1540" s="19" t="s">
        <v>996</v>
      </c>
      <c r="X1540" s="19">
        <v>311003902</v>
      </c>
    </row>
    <row r="1541" spans="21:24">
      <c r="U1541" s="19">
        <v>39025</v>
      </c>
      <c r="V1541" s="19" t="s">
        <v>994</v>
      </c>
      <c r="W1541" s="19" t="s">
        <v>997</v>
      </c>
      <c r="X1541" s="19">
        <v>311003902</v>
      </c>
    </row>
    <row r="1542" spans="21:24">
      <c r="U1542" s="19">
        <v>39031</v>
      </c>
      <c r="V1542" s="19" t="s">
        <v>998</v>
      </c>
      <c r="W1542" s="19" t="s">
        <v>999</v>
      </c>
      <c r="X1542" s="19">
        <v>311003903</v>
      </c>
    </row>
    <row r="1543" spans="21:24">
      <c r="U1543" s="19">
        <v>39032</v>
      </c>
      <c r="V1543" s="19" t="s">
        <v>998</v>
      </c>
      <c r="W1543" s="19" t="s">
        <v>1000</v>
      </c>
      <c r="X1543" s="19">
        <v>311003903</v>
      </c>
    </row>
    <row r="1544" spans="21:24">
      <c r="U1544" s="19">
        <v>39033</v>
      </c>
      <c r="V1544" s="19" t="s">
        <v>998</v>
      </c>
      <c r="W1544" s="19" t="s">
        <v>1908</v>
      </c>
      <c r="X1544" s="19">
        <v>311003903</v>
      </c>
    </row>
    <row r="1545" spans="21:24">
      <c r="U1545" s="19">
        <v>39034</v>
      </c>
      <c r="V1545" s="19" t="s">
        <v>998</v>
      </c>
      <c r="W1545" s="19" t="s">
        <v>1909</v>
      </c>
      <c r="X1545" s="19">
        <v>311003903</v>
      </c>
    </row>
    <row r="1546" spans="21:24">
      <c r="U1546" s="19">
        <v>39035</v>
      </c>
      <c r="V1546" s="19" t="s">
        <v>998</v>
      </c>
      <c r="W1546" s="19" t="s">
        <v>1910</v>
      </c>
      <c r="X1546" s="19">
        <v>311003903</v>
      </c>
    </row>
    <row r="1547" spans="21:24">
      <c r="U1547" s="19">
        <v>39041</v>
      </c>
      <c r="V1547" s="19" t="s">
        <v>1002</v>
      </c>
      <c r="W1547" s="19" t="s">
        <v>1911</v>
      </c>
      <c r="X1547" s="19">
        <v>311003904</v>
      </c>
    </row>
    <row r="1548" spans="21:24">
      <c r="U1548" s="19">
        <v>39042</v>
      </c>
      <c r="V1548" s="19" t="s">
        <v>1002</v>
      </c>
      <c r="W1548" s="19" t="s">
        <v>1912</v>
      </c>
      <c r="X1548" s="19">
        <v>311003904</v>
      </c>
    </row>
    <row r="1549" spans="21:24">
      <c r="U1549" s="19">
        <v>39043</v>
      </c>
      <c r="V1549" s="19" t="s">
        <v>1002</v>
      </c>
      <c r="W1549" s="19" t="s">
        <v>1913</v>
      </c>
      <c r="X1549" s="19">
        <v>311003904</v>
      </c>
    </row>
    <row r="1550" spans="21:24">
      <c r="U1550" s="19">
        <v>39044</v>
      </c>
      <c r="V1550" s="19" t="s">
        <v>1002</v>
      </c>
      <c r="W1550" s="19" t="s">
        <v>1914</v>
      </c>
      <c r="X1550" s="19">
        <v>311003904</v>
      </c>
    </row>
    <row r="1551" spans="21:24">
      <c r="U1551" s="19">
        <v>39045</v>
      </c>
      <c r="V1551" s="19" t="s">
        <v>1002</v>
      </c>
      <c r="W1551" s="19" t="s">
        <v>1003</v>
      </c>
      <c r="X1551" s="19">
        <v>311003904</v>
      </c>
    </row>
    <row r="1552" spans="21:24">
      <c r="U1552" s="19">
        <v>39051</v>
      </c>
      <c r="V1552" s="19" t="s">
        <v>1004</v>
      </c>
      <c r="X1552" s="19">
        <v>0</v>
      </c>
    </row>
    <row r="1553" spans="21:24">
      <c r="U1553" s="19">
        <v>39052</v>
      </c>
      <c r="V1553" s="19" t="s">
        <v>1004</v>
      </c>
      <c r="X1553" s="19">
        <v>0</v>
      </c>
    </row>
    <row r="1554" spans="21:24">
      <c r="U1554" s="19">
        <v>39053</v>
      </c>
      <c r="V1554" s="19" t="s">
        <v>1004</v>
      </c>
      <c r="X1554" s="19">
        <v>0</v>
      </c>
    </row>
    <row r="1555" spans="21:24">
      <c r="U1555" s="19">
        <v>39054</v>
      </c>
      <c r="V1555" s="19" t="s">
        <v>1004</v>
      </c>
      <c r="X1555" s="19">
        <v>0</v>
      </c>
    </row>
    <row r="1556" spans="21:24">
      <c r="U1556" s="19">
        <v>39055</v>
      </c>
      <c r="V1556" s="19" t="s">
        <v>1004</v>
      </c>
      <c r="X1556" s="19">
        <v>0</v>
      </c>
    </row>
    <row r="1557" spans="21:24">
      <c r="U1557" s="19">
        <v>39061</v>
      </c>
      <c r="V1557" s="19" t="s">
        <v>1005</v>
      </c>
      <c r="W1557" s="19" t="s">
        <v>1005</v>
      </c>
      <c r="X1557" s="19">
        <v>0</v>
      </c>
    </row>
    <row r="1558" spans="21:24">
      <c r="U1558" s="19">
        <v>39062</v>
      </c>
      <c r="V1558" s="19" t="s">
        <v>1005</v>
      </c>
      <c r="W1558" s="19" t="s">
        <v>1005</v>
      </c>
      <c r="X1558" s="19">
        <v>0</v>
      </c>
    </row>
    <row r="1559" spans="21:24">
      <c r="U1559" s="19">
        <v>39063</v>
      </c>
      <c r="V1559" s="19" t="s">
        <v>1005</v>
      </c>
      <c r="W1559" s="19" t="s">
        <v>1005</v>
      </c>
      <c r="X1559" s="19">
        <v>0</v>
      </c>
    </row>
    <row r="1560" spans="21:24">
      <c r="U1560" s="19">
        <v>39064</v>
      </c>
      <c r="V1560" s="19" t="s">
        <v>1005</v>
      </c>
      <c r="W1560" s="19" t="s">
        <v>1005</v>
      </c>
      <c r="X1560" s="19">
        <v>0</v>
      </c>
    </row>
    <row r="1561" spans="21:24">
      <c r="U1561" s="19">
        <v>39065</v>
      </c>
      <c r="V1561" s="19" t="s">
        <v>1005</v>
      </c>
      <c r="W1561" s="19" t="s">
        <v>1005</v>
      </c>
      <c r="X1561" s="19">
        <v>0</v>
      </c>
    </row>
    <row r="1562" spans="21:24">
      <c r="U1562" s="19">
        <v>39071</v>
      </c>
      <c r="V1562" s="19" t="s">
        <v>1006</v>
      </c>
      <c r="W1562" s="19" t="s">
        <v>1006</v>
      </c>
      <c r="X1562" s="19">
        <v>0</v>
      </c>
    </row>
    <row r="1563" spans="21:24">
      <c r="U1563" s="19">
        <v>39072</v>
      </c>
      <c r="V1563" s="19" t="s">
        <v>1006</v>
      </c>
      <c r="W1563" s="19" t="s">
        <v>1006</v>
      </c>
      <c r="X1563" s="19">
        <v>0</v>
      </c>
    </row>
    <row r="1564" spans="21:24">
      <c r="U1564" s="19">
        <v>39073</v>
      </c>
      <c r="V1564" s="19" t="s">
        <v>1006</v>
      </c>
      <c r="W1564" s="19" t="s">
        <v>1006</v>
      </c>
      <c r="X1564" s="19">
        <v>0</v>
      </c>
    </row>
    <row r="1565" spans="21:24">
      <c r="U1565" s="19">
        <v>39074</v>
      </c>
      <c r="V1565" s="19" t="s">
        <v>1006</v>
      </c>
      <c r="W1565" s="19" t="s">
        <v>1006</v>
      </c>
      <c r="X1565" s="19">
        <v>0</v>
      </c>
    </row>
    <row r="1566" spans="21:24">
      <c r="U1566" s="19">
        <v>39075</v>
      </c>
      <c r="V1566" s="19" t="s">
        <v>1006</v>
      </c>
      <c r="W1566" s="19" t="s">
        <v>1006</v>
      </c>
      <c r="X1566" s="19">
        <v>0</v>
      </c>
    </row>
    <row r="1567" spans="21:24">
      <c r="U1567" s="19">
        <v>39081</v>
      </c>
      <c r="V1567" s="19" t="s">
        <v>1007</v>
      </c>
      <c r="W1567" s="19" t="s">
        <v>1007</v>
      </c>
      <c r="X1567" s="19">
        <v>0</v>
      </c>
    </row>
    <row r="1568" spans="21:24">
      <c r="U1568" s="19">
        <v>39082</v>
      </c>
      <c r="V1568" s="19" t="s">
        <v>1007</v>
      </c>
      <c r="W1568" s="19" t="s">
        <v>1007</v>
      </c>
      <c r="X1568" s="19">
        <v>0</v>
      </c>
    </row>
    <row r="1569" spans="21:24">
      <c r="U1569" s="19">
        <v>39083</v>
      </c>
      <c r="V1569" s="19" t="s">
        <v>1007</v>
      </c>
      <c r="W1569" s="19" t="s">
        <v>1007</v>
      </c>
      <c r="X1569" s="19">
        <v>0</v>
      </c>
    </row>
    <row r="1570" spans="21:24">
      <c r="U1570" s="19">
        <v>39084</v>
      </c>
      <c r="V1570" s="19" t="s">
        <v>1007</v>
      </c>
      <c r="W1570" s="19" t="s">
        <v>1007</v>
      </c>
      <c r="X1570" s="19">
        <v>0</v>
      </c>
    </row>
    <row r="1571" spans="21:24">
      <c r="U1571" s="19">
        <v>39085</v>
      </c>
      <c r="V1571" s="19" t="s">
        <v>1007</v>
      </c>
      <c r="W1571" s="19" t="s">
        <v>1007</v>
      </c>
      <c r="X1571" s="19">
        <v>0</v>
      </c>
    </row>
    <row r="1572" spans="21:24">
      <c r="U1572" s="19">
        <v>39091</v>
      </c>
      <c r="V1572" s="19" t="s">
        <v>1008</v>
      </c>
      <c r="W1572" s="19" t="s">
        <v>1009</v>
      </c>
      <c r="X1572" s="19">
        <v>0</v>
      </c>
    </row>
    <row r="1573" spans="21:24">
      <c r="U1573" s="19">
        <v>39101</v>
      </c>
      <c r="V1573" s="19" t="s">
        <v>1010</v>
      </c>
      <c r="W1573" s="19" t="s">
        <v>1011</v>
      </c>
      <c r="X1573" s="19">
        <v>0</v>
      </c>
    </row>
    <row r="1574" spans="21:24">
      <c r="U1574" s="19">
        <v>39111</v>
      </c>
      <c r="V1574" s="19" t="s">
        <v>998</v>
      </c>
      <c r="W1574" s="19" t="s">
        <v>1000</v>
      </c>
      <c r="X1574" s="19">
        <v>311003903</v>
      </c>
    </row>
    <row r="1575" spans="21:24">
      <c r="U1575" s="19">
        <v>39112</v>
      </c>
      <c r="V1575" s="19" t="s">
        <v>998</v>
      </c>
      <c r="W1575" s="19" t="s">
        <v>1001</v>
      </c>
      <c r="X1575" s="19">
        <v>311003903</v>
      </c>
    </row>
    <row r="1576" spans="21:24">
      <c r="U1576" s="19">
        <v>39113</v>
      </c>
      <c r="V1576" s="19" t="s">
        <v>998</v>
      </c>
      <c r="W1576" s="19" t="s">
        <v>1909</v>
      </c>
      <c r="X1576" s="19">
        <v>311003903</v>
      </c>
    </row>
    <row r="1577" spans="21:24">
      <c r="U1577" s="19">
        <v>39114</v>
      </c>
      <c r="V1577" s="19" t="s">
        <v>998</v>
      </c>
      <c r="W1577" s="19" t="s">
        <v>1915</v>
      </c>
      <c r="X1577" s="19">
        <v>311003903</v>
      </c>
    </row>
    <row r="1578" spans="21:24">
      <c r="U1578" s="19">
        <v>39115</v>
      </c>
      <c r="V1578" s="19" t="s">
        <v>998</v>
      </c>
      <c r="W1578" s="19" t="s">
        <v>1916</v>
      </c>
      <c r="X1578" s="19">
        <v>311003903</v>
      </c>
    </row>
    <row r="1579" spans="21:24">
      <c r="U1579" s="19">
        <v>39121</v>
      </c>
      <c r="V1579" s="19" t="s">
        <v>994</v>
      </c>
      <c r="W1579" s="19" t="s">
        <v>1907</v>
      </c>
      <c r="X1579" s="19">
        <v>311003902</v>
      </c>
    </row>
    <row r="1580" spans="21:24">
      <c r="U1580" s="19">
        <v>39122</v>
      </c>
      <c r="V1580" s="19" t="s">
        <v>994</v>
      </c>
      <c r="W1580" s="19" t="s">
        <v>1917</v>
      </c>
      <c r="X1580" s="19">
        <v>311003902</v>
      </c>
    </row>
    <row r="1581" spans="21:24">
      <c r="U1581" s="19">
        <v>39123</v>
      </c>
      <c r="V1581" s="19" t="s">
        <v>994</v>
      </c>
      <c r="W1581" s="19" t="s">
        <v>996</v>
      </c>
      <c r="X1581" s="19">
        <v>311003902</v>
      </c>
    </row>
    <row r="1582" spans="21:24">
      <c r="U1582" s="19">
        <v>39124</v>
      </c>
      <c r="V1582" s="19" t="s">
        <v>994</v>
      </c>
      <c r="W1582" s="19" t="s">
        <v>1918</v>
      </c>
      <c r="X1582" s="19">
        <v>311003902</v>
      </c>
    </row>
    <row r="1583" spans="21:24">
      <c r="U1583" s="19">
        <v>39125</v>
      </c>
      <c r="V1583" s="19" t="s">
        <v>994</v>
      </c>
      <c r="W1583" s="19" t="s">
        <v>1919</v>
      </c>
      <c r="X1583" s="19">
        <v>311003902</v>
      </c>
    </row>
    <row r="1584" spans="21:24">
      <c r="U1584" s="19">
        <v>39131</v>
      </c>
      <c r="V1584" s="19" t="s">
        <v>1002</v>
      </c>
      <c r="W1584" s="19" t="s">
        <v>1920</v>
      </c>
      <c r="X1584" s="19">
        <v>311003904</v>
      </c>
    </row>
    <row r="1585" spans="21:24">
      <c r="U1585" s="19">
        <v>39132</v>
      </c>
      <c r="V1585" s="19" t="s">
        <v>1002</v>
      </c>
      <c r="W1585" s="19" t="s">
        <v>1921</v>
      </c>
      <c r="X1585" s="19">
        <v>311003904</v>
      </c>
    </row>
    <row r="1586" spans="21:24">
      <c r="U1586" s="19">
        <v>39133</v>
      </c>
      <c r="V1586" s="19" t="s">
        <v>1002</v>
      </c>
      <c r="W1586" s="19" t="s">
        <v>1922</v>
      </c>
      <c r="X1586" s="19">
        <v>311003904</v>
      </c>
    </row>
    <row r="1587" spans="21:24">
      <c r="U1587" s="19">
        <v>39134</v>
      </c>
      <c r="V1587" s="19" t="s">
        <v>1002</v>
      </c>
      <c r="W1587" s="19" t="s">
        <v>1923</v>
      </c>
      <c r="X1587" s="19">
        <v>311003904</v>
      </c>
    </row>
    <row r="1588" spans="21:24">
      <c r="U1588" s="19">
        <v>39135</v>
      </c>
      <c r="V1588" s="19" t="s">
        <v>1002</v>
      </c>
      <c r="W1588" s="19" t="s">
        <v>1924</v>
      </c>
      <c r="X1588" s="19">
        <v>311003904</v>
      </c>
    </row>
    <row r="1589" spans="21:24">
      <c r="U1589" s="19">
        <v>39221</v>
      </c>
      <c r="V1589" s="19" t="s">
        <v>994</v>
      </c>
      <c r="W1589" s="19" t="s">
        <v>1012</v>
      </c>
      <c r="X1589" s="19">
        <v>311003902</v>
      </c>
    </row>
    <row r="1590" spans="21:24">
      <c r="U1590" s="19">
        <v>39311</v>
      </c>
      <c r="V1590" s="19" t="s">
        <v>988</v>
      </c>
      <c r="W1590" s="19" t="s">
        <v>1013</v>
      </c>
      <c r="X1590" s="19">
        <v>311003901</v>
      </c>
    </row>
    <row r="1591" spans="21:24">
      <c r="U1591" s="19">
        <v>39321</v>
      </c>
      <c r="V1591" s="19" t="s">
        <v>1014</v>
      </c>
      <c r="W1591" s="19" t="s">
        <v>1015</v>
      </c>
      <c r="X1591" s="19">
        <v>311003902</v>
      </c>
    </row>
    <row r="1592" spans="21:24">
      <c r="U1592" s="19">
        <v>39331</v>
      </c>
      <c r="V1592" s="19" t="s">
        <v>1016</v>
      </c>
      <c r="W1592" s="19" t="s">
        <v>1015</v>
      </c>
      <c r="X1592" s="19">
        <v>311003902</v>
      </c>
    </row>
    <row r="1593" spans="21:24">
      <c r="U1593" s="19">
        <v>39341</v>
      </c>
      <c r="V1593" s="19" t="s">
        <v>998</v>
      </c>
      <c r="W1593" s="19" t="s">
        <v>1017</v>
      </c>
      <c r="X1593" s="19">
        <v>311003904</v>
      </c>
    </row>
    <row r="1594" spans="21:24">
      <c r="U1594" s="19">
        <v>39511</v>
      </c>
      <c r="V1594" s="19" t="s">
        <v>994</v>
      </c>
      <c r="W1594" s="19" t="s">
        <v>1012</v>
      </c>
      <c r="X1594" s="19">
        <v>311003902</v>
      </c>
    </row>
    <row r="1595" spans="21:24">
      <c r="U1595" s="19">
        <v>39521</v>
      </c>
      <c r="V1595" s="19" t="s">
        <v>179</v>
      </c>
      <c r="W1595" s="19" t="s">
        <v>179</v>
      </c>
      <c r="X1595" s="19">
        <v>0</v>
      </c>
    </row>
    <row r="1596" spans="21:24">
      <c r="U1596" s="19">
        <v>39531</v>
      </c>
      <c r="V1596" s="19" t="s">
        <v>994</v>
      </c>
      <c r="W1596" s="19" t="s">
        <v>1012</v>
      </c>
      <c r="X1596" s="19">
        <v>0</v>
      </c>
    </row>
    <row r="1597" spans="21:24">
      <c r="U1597" s="19">
        <v>39541</v>
      </c>
      <c r="V1597" s="19" t="s">
        <v>179</v>
      </c>
      <c r="W1597" s="19" t="s">
        <v>179</v>
      </c>
      <c r="X1597" s="19">
        <v>0</v>
      </c>
    </row>
    <row r="1598" spans="21:24">
      <c r="U1598" s="19">
        <v>39551</v>
      </c>
      <c r="V1598" s="19" t="s">
        <v>988</v>
      </c>
      <c r="W1598" s="19" t="s">
        <v>1018</v>
      </c>
      <c r="X1598" s="19">
        <v>311003901</v>
      </c>
    </row>
    <row r="1599" spans="21:24">
      <c r="U1599" s="19">
        <v>39561</v>
      </c>
      <c r="V1599" s="19" t="s">
        <v>1002</v>
      </c>
      <c r="W1599" s="19" t="s">
        <v>1019</v>
      </c>
      <c r="X1599" s="19">
        <v>311003904</v>
      </c>
    </row>
    <row r="1600" spans="21:24">
      <c r="U1600" s="19">
        <v>39571</v>
      </c>
      <c r="V1600" s="19" t="s">
        <v>800</v>
      </c>
      <c r="W1600" s="19" t="s">
        <v>801</v>
      </c>
      <c r="X1600" s="19">
        <v>0</v>
      </c>
    </row>
    <row r="1601" spans="21:24">
      <c r="U1601" s="19">
        <v>39581</v>
      </c>
      <c r="V1601" s="19" t="s">
        <v>179</v>
      </c>
      <c r="W1601" s="19" t="s">
        <v>1020</v>
      </c>
      <c r="X1601" s="19">
        <v>0</v>
      </c>
    </row>
    <row r="1602" spans="21:24">
      <c r="U1602" s="19">
        <v>39591</v>
      </c>
      <c r="V1602" s="19" t="s">
        <v>803</v>
      </c>
      <c r="W1602" s="19" t="s">
        <v>804</v>
      </c>
      <c r="X1602" s="19">
        <v>0</v>
      </c>
    </row>
    <row r="1603" spans="21:24">
      <c r="U1603" s="19">
        <v>40011</v>
      </c>
      <c r="V1603" s="19" t="s">
        <v>1021</v>
      </c>
      <c r="W1603" s="19" t="s">
        <v>1022</v>
      </c>
      <c r="X1603" s="19">
        <v>311004001</v>
      </c>
    </row>
    <row r="1604" spans="21:24">
      <c r="U1604" s="19">
        <v>40012</v>
      </c>
      <c r="V1604" s="19" t="s">
        <v>1021</v>
      </c>
      <c r="W1604" s="19" t="s">
        <v>1023</v>
      </c>
      <c r="X1604" s="19">
        <v>311004001</v>
      </c>
    </row>
    <row r="1605" spans="21:24">
      <c r="U1605" s="19">
        <v>40013</v>
      </c>
      <c r="V1605" s="19" t="s">
        <v>1021</v>
      </c>
      <c r="W1605" s="19" t="s">
        <v>1024</v>
      </c>
      <c r="X1605" s="19">
        <v>311004001</v>
      </c>
    </row>
    <row r="1606" spans="21:24">
      <c r="U1606" s="19">
        <v>40014</v>
      </c>
      <c r="V1606" s="19" t="s">
        <v>1021</v>
      </c>
      <c r="W1606" s="19" t="s">
        <v>1025</v>
      </c>
      <c r="X1606" s="19">
        <v>311004001</v>
      </c>
    </row>
    <row r="1607" spans="21:24">
      <c r="U1607" s="19">
        <v>40015</v>
      </c>
      <c r="V1607" s="19" t="s">
        <v>1021</v>
      </c>
      <c r="W1607" s="19" t="s">
        <v>1026</v>
      </c>
      <c r="X1607" s="19">
        <v>311004001</v>
      </c>
    </row>
    <row r="1608" spans="21:24">
      <c r="U1608" s="19">
        <v>40021</v>
      </c>
      <c r="V1608" s="19" t="s">
        <v>1027</v>
      </c>
      <c r="W1608" s="19" t="s">
        <v>1028</v>
      </c>
      <c r="X1608" s="19">
        <v>0</v>
      </c>
    </row>
    <row r="1609" spans="21:24">
      <c r="U1609" s="19">
        <v>40022</v>
      </c>
      <c r="V1609" s="19" t="s">
        <v>1027</v>
      </c>
      <c r="W1609" s="19" t="s">
        <v>1029</v>
      </c>
      <c r="X1609" s="19">
        <v>0</v>
      </c>
    </row>
    <row r="1610" spans="21:24">
      <c r="U1610" s="19">
        <v>40023</v>
      </c>
      <c r="V1610" s="19" t="s">
        <v>1027</v>
      </c>
      <c r="W1610" s="19" t="s">
        <v>1030</v>
      </c>
      <c r="X1610" s="19">
        <v>0</v>
      </c>
    </row>
    <row r="1611" spans="21:24">
      <c r="U1611" s="19">
        <v>40024</v>
      </c>
      <c r="V1611" s="19" t="s">
        <v>1027</v>
      </c>
      <c r="W1611" s="19" t="s">
        <v>1031</v>
      </c>
      <c r="X1611" s="19">
        <v>0</v>
      </c>
    </row>
    <row r="1612" spans="21:24">
      <c r="U1612" s="19">
        <v>40025</v>
      </c>
      <c r="V1612" s="19" t="s">
        <v>1027</v>
      </c>
      <c r="W1612" s="19" t="s">
        <v>1032</v>
      </c>
      <c r="X1612" s="19">
        <v>0</v>
      </c>
    </row>
    <row r="1613" spans="21:24">
      <c r="U1613" s="19">
        <v>40031</v>
      </c>
      <c r="V1613" s="19" t="s">
        <v>1033</v>
      </c>
      <c r="W1613" s="19" t="s">
        <v>1034</v>
      </c>
      <c r="X1613" s="19">
        <v>0</v>
      </c>
    </row>
    <row r="1614" spans="21:24">
      <c r="U1614" s="19">
        <v>40032</v>
      </c>
      <c r="V1614" s="19" t="s">
        <v>1033</v>
      </c>
      <c r="W1614" s="19" t="s">
        <v>1035</v>
      </c>
      <c r="X1614" s="19">
        <v>0</v>
      </c>
    </row>
    <row r="1615" spans="21:24">
      <c r="U1615" s="19">
        <v>40033</v>
      </c>
      <c r="V1615" s="19" t="s">
        <v>1033</v>
      </c>
      <c r="W1615" s="19" t="s">
        <v>1036</v>
      </c>
      <c r="X1615" s="19">
        <v>0</v>
      </c>
    </row>
    <row r="1616" spans="21:24">
      <c r="U1616" s="19">
        <v>40034</v>
      </c>
      <c r="V1616" s="19" t="s">
        <v>1033</v>
      </c>
      <c r="W1616" s="19" t="s">
        <v>1037</v>
      </c>
      <c r="X1616" s="19">
        <v>0</v>
      </c>
    </row>
    <row r="1617" spans="21:24">
      <c r="U1617" s="19">
        <v>40035</v>
      </c>
      <c r="V1617" s="19" t="s">
        <v>1033</v>
      </c>
      <c r="W1617" s="19" t="s">
        <v>1038</v>
      </c>
      <c r="X1617" s="19">
        <v>0</v>
      </c>
    </row>
    <row r="1618" spans="21:24">
      <c r="U1618" s="19">
        <v>40041</v>
      </c>
      <c r="V1618" s="19" t="s">
        <v>1033</v>
      </c>
      <c r="W1618" s="19" t="s">
        <v>1039</v>
      </c>
      <c r="X1618" s="19">
        <v>0</v>
      </c>
    </row>
    <row r="1619" spans="21:24">
      <c r="U1619" s="19">
        <v>40051</v>
      </c>
      <c r="V1619" s="19" t="s">
        <v>292</v>
      </c>
      <c r="W1619" s="19" t="s">
        <v>1040</v>
      </c>
      <c r="X1619" s="19">
        <v>0</v>
      </c>
    </row>
    <row r="1620" spans="21:24">
      <c r="U1620" s="19">
        <v>40061</v>
      </c>
      <c r="V1620" s="19" t="s">
        <v>1041</v>
      </c>
      <c r="W1620" s="19" t="s">
        <v>2203</v>
      </c>
      <c r="X1620" s="19">
        <v>311004003</v>
      </c>
    </row>
    <row r="1621" spans="21:24">
      <c r="U1621" s="19">
        <v>40062</v>
      </c>
      <c r="V1621" s="19" t="s">
        <v>1041</v>
      </c>
      <c r="W1621" s="19" t="s">
        <v>2204</v>
      </c>
      <c r="X1621" s="19">
        <v>311004003</v>
      </c>
    </row>
    <row r="1622" spans="21:24">
      <c r="U1622" s="19">
        <v>40063</v>
      </c>
      <c r="V1622" s="19" t="s">
        <v>1041</v>
      </c>
      <c r="W1622" s="19" t="s">
        <v>2205</v>
      </c>
      <c r="X1622" s="19">
        <v>311004003</v>
      </c>
    </row>
    <row r="1623" spans="21:24">
      <c r="U1623" s="19">
        <v>40064</v>
      </c>
      <c r="V1623" s="19" t="s">
        <v>1041</v>
      </c>
      <c r="W1623" s="19" t="s">
        <v>2206</v>
      </c>
      <c r="X1623" s="19">
        <v>311004003</v>
      </c>
    </row>
    <row r="1624" spans="21:24">
      <c r="U1624" s="19">
        <v>40065</v>
      </c>
      <c r="V1624" s="19" t="s">
        <v>1041</v>
      </c>
      <c r="W1624" s="19" t="s">
        <v>2207</v>
      </c>
      <c r="X1624" s="19">
        <v>311004003</v>
      </c>
    </row>
    <row r="1625" spans="21:24">
      <c r="U1625" s="19">
        <v>40071</v>
      </c>
      <c r="V1625" s="19" t="s">
        <v>1042</v>
      </c>
      <c r="W1625" s="19" t="s">
        <v>1043</v>
      </c>
      <c r="X1625" s="19">
        <v>311004002</v>
      </c>
    </row>
    <row r="1626" spans="21:24">
      <c r="U1626" s="19">
        <v>40072</v>
      </c>
      <c r="V1626" s="19" t="s">
        <v>1042</v>
      </c>
      <c r="W1626" s="19" t="s">
        <v>1044</v>
      </c>
      <c r="X1626" s="19">
        <v>311004002</v>
      </c>
    </row>
    <row r="1627" spans="21:24">
      <c r="U1627" s="19">
        <v>40073</v>
      </c>
      <c r="V1627" s="19" t="s">
        <v>1042</v>
      </c>
      <c r="W1627" s="19" t="s">
        <v>1045</v>
      </c>
      <c r="X1627" s="19">
        <v>311004002</v>
      </c>
    </row>
    <row r="1628" spans="21:24">
      <c r="U1628" s="19">
        <v>40074</v>
      </c>
      <c r="V1628" s="19" t="s">
        <v>1042</v>
      </c>
      <c r="W1628" s="19" t="s">
        <v>1046</v>
      </c>
      <c r="X1628" s="19">
        <v>311004002</v>
      </c>
    </row>
    <row r="1629" spans="21:24">
      <c r="U1629" s="19">
        <v>40075</v>
      </c>
      <c r="V1629" s="19" t="s">
        <v>1042</v>
      </c>
      <c r="W1629" s="19" t="s">
        <v>1047</v>
      </c>
      <c r="X1629" s="19">
        <v>311004002</v>
      </c>
    </row>
    <row r="1630" spans="21:24">
      <c r="U1630" s="19">
        <v>40081</v>
      </c>
      <c r="V1630" s="19" t="s">
        <v>1041</v>
      </c>
      <c r="W1630" s="19" t="s">
        <v>2208</v>
      </c>
      <c r="X1630" s="19">
        <v>311004003</v>
      </c>
    </row>
    <row r="1631" spans="21:24">
      <c r="U1631" s="19">
        <v>40082</v>
      </c>
      <c r="V1631" s="19" t="s">
        <v>1041</v>
      </c>
      <c r="W1631" s="19" t="s">
        <v>2209</v>
      </c>
      <c r="X1631" s="19">
        <v>311004003</v>
      </c>
    </row>
    <row r="1632" spans="21:24">
      <c r="U1632" s="19">
        <v>40083</v>
      </c>
      <c r="V1632" s="19" t="s">
        <v>1041</v>
      </c>
      <c r="W1632" s="19" t="s">
        <v>2210</v>
      </c>
      <c r="X1632" s="19">
        <v>311004003</v>
      </c>
    </row>
    <row r="1633" spans="21:24">
      <c r="U1633" s="19">
        <v>40084</v>
      </c>
      <c r="V1633" s="19" t="s">
        <v>1041</v>
      </c>
      <c r="W1633" s="19" t="s">
        <v>2211</v>
      </c>
      <c r="X1633" s="19">
        <v>311004003</v>
      </c>
    </row>
    <row r="1634" spans="21:24">
      <c r="U1634" s="19">
        <v>40085</v>
      </c>
      <c r="V1634" s="19" t="s">
        <v>1041</v>
      </c>
      <c r="W1634" s="19" t="s">
        <v>2212</v>
      </c>
      <c r="X1634" s="19">
        <v>311004003</v>
      </c>
    </row>
    <row r="1635" spans="21:24">
      <c r="U1635" s="19">
        <v>40091</v>
      </c>
      <c r="V1635" s="19" t="s">
        <v>1042</v>
      </c>
      <c r="W1635" s="19" t="s">
        <v>1925</v>
      </c>
      <c r="X1635" s="19">
        <v>311004002</v>
      </c>
    </row>
    <row r="1636" spans="21:24">
      <c r="U1636" s="19">
        <v>40092</v>
      </c>
      <c r="V1636" s="19" t="s">
        <v>1042</v>
      </c>
      <c r="W1636" s="19" t="s">
        <v>1926</v>
      </c>
      <c r="X1636" s="19">
        <v>311004002</v>
      </c>
    </row>
    <row r="1637" spans="21:24">
      <c r="U1637" s="19">
        <v>40093</v>
      </c>
      <c r="V1637" s="19" t="s">
        <v>1042</v>
      </c>
      <c r="W1637" s="19" t="s">
        <v>1927</v>
      </c>
      <c r="X1637" s="19">
        <v>311004002</v>
      </c>
    </row>
    <row r="1638" spans="21:24">
      <c r="U1638" s="19">
        <v>40094</v>
      </c>
      <c r="V1638" s="19" t="s">
        <v>1042</v>
      </c>
      <c r="W1638" s="19" t="s">
        <v>1928</v>
      </c>
      <c r="X1638" s="19">
        <v>311004002</v>
      </c>
    </row>
    <row r="1639" spans="21:24">
      <c r="U1639" s="19">
        <v>40095</v>
      </c>
      <c r="V1639" s="19" t="s">
        <v>1042</v>
      </c>
      <c r="W1639" s="19" t="s">
        <v>1929</v>
      </c>
      <c r="X1639" s="19">
        <v>311004002</v>
      </c>
    </row>
    <row r="1640" spans="21:24">
      <c r="U1640" s="19">
        <v>40101</v>
      </c>
      <c r="V1640" s="19" t="s">
        <v>1041</v>
      </c>
      <c r="W1640" s="19" t="s">
        <v>2204</v>
      </c>
      <c r="X1640" s="19">
        <v>311004003</v>
      </c>
    </row>
    <row r="1641" spans="21:24">
      <c r="U1641" s="19">
        <v>40102</v>
      </c>
      <c r="V1641" s="19" t="s">
        <v>1041</v>
      </c>
      <c r="W1641" s="19" t="s">
        <v>2213</v>
      </c>
      <c r="X1641" s="19">
        <v>311004003</v>
      </c>
    </row>
    <row r="1642" spans="21:24">
      <c r="U1642" s="19">
        <v>40103</v>
      </c>
      <c r="V1642" s="19" t="s">
        <v>1041</v>
      </c>
      <c r="W1642" s="19" t="s">
        <v>2214</v>
      </c>
      <c r="X1642" s="19">
        <v>311004003</v>
      </c>
    </row>
    <row r="1643" spans="21:24">
      <c r="U1643" s="19">
        <v>40104</v>
      </c>
      <c r="V1643" s="19" t="s">
        <v>1041</v>
      </c>
      <c r="W1643" s="19" t="s">
        <v>2215</v>
      </c>
      <c r="X1643" s="19">
        <v>311004003</v>
      </c>
    </row>
    <row r="1644" spans="21:24">
      <c r="U1644" s="19">
        <v>40105</v>
      </c>
      <c r="V1644" s="19" t="s">
        <v>1041</v>
      </c>
      <c r="W1644" s="19" t="s">
        <v>2216</v>
      </c>
      <c r="X1644" s="19">
        <v>311004003</v>
      </c>
    </row>
    <row r="1645" spans="21:24">
      <c r="U1645" s="19">
        <v>40311</v>
      </c>
      <c r="V1645" s="19" t="s">
        <v>919</v>
      </c>
      <c r="W1645" s="19" t="s">
        <v>1048</v>
      </c>
      <c r="X1645" s="19">
        <v>311004001</v>
      </c>
    </row>
    <row r="1646" spans="21:24">
      <c r="U1646" s="19">
        <v>40321</v>
      </c>
      <c r="V1646" s="19" t="s">
        <v>1033</v>
      </c>
      <c r="W1646" s="19" t="s">
        <v>1049</v>
      </c>
      <c r="X1646" s="19">
        <v>311004003</v>
      </c>
    </row>
    <row r="1647" spans="21:24">
      <c r="U1647" s="19">
        <v>41011</v>
      </c>
      <c r="V1647" s="19" t="s">
        <v>1050</v>
      </c>
      <c r="W1647" s="19" t="s">
        <v>1051</v>
      </c>
      <c r="X1647" s="19">
        <v>311004101</v>
      </c>
    </row>
    <row r="1648" spans="21:24">
      <c r="U1648" s="19">
        <v>41012</v>
      </c>
      <c r="V1648" s="19" t="s">
        <v>1050</v>
      </c>
      <c r="W1648" s="19" t="s">
        <v>1052</v>
      </c>
      <c r="X1648" s="19">
        <v>311004101</v>
      </c>
    </row>
    <row r="1649" spans="21:24">
      <c r="U1649" s="19">
        <v>41013</v>
      </c>
      <c r="V1649" s="19" t="s">
        <v>1050</v>
      </c>
      <c r="W1649" s="19" t="s">
        <v>1053</v>
      </c>
      <c r="X1649" s="19">
        <v>311004101</v>
      </c>
    </row>
    <row r="1650" spans="21:24">
      <c r="U1650" s="19">
        <v>41014</v>
      </c>
      <c r="V1650" s="19" t="s">
        <v>1050</v>
      </c>
      <c r="W1650" s="19" t="s">
        <v>1054</v>
      </c>
      <c r="X1650" s="19">
        <v>311004101</v>
      </c>
    </row>
    <row r="1651" spans="21:24">
      <c r="U1651" s="19">
        <v>41015</v>
      </c>
      <c r="V1651" s="19" t="s">
        <v>1050</v>
      </c>
      <c r="W1651" s="19" t="s">
        <v>1055</v>
      </c>
      <c r="X1651" s="19">
        <v>311004101</v>
      </c>
    </row>
    <row r="1652" spans="21:24">
      <c r="U1652" s="19">
        <v>41021</v>
      </c>
      <c r="V1652" s="19" t="s">
        <v>1056</v>
      </c>
      <c r="W1652" s="19" t="s">
        <v>1057</v>
      </c>
      <c r="X1652" s="19">
        <v>311004102</v>
      </c>
    </row>
    <row r="1653" spans="21:24">
      <c r="U1653" s="19">
        <v>41022</v>
      </c>
      <c r="V1653" s="19" t="s">
        <v>1056</v>
      </c>
      <c r="W1653" s="19" t="s">
        <v>1058</v>
      </c>
      <c r="X1653" s="19">
        <v>311004102</v>
      </c>
    </row>
    <row r="1654" spans="21:24">
      <c r="U1654" s="19">
        <v>41023</v>
      </c>
      <c r="V1654" s="19" t="s">
        <v>1056</v>
      </c>
      <c r="W1654" s="19" t="s">
        <v>1059</v>
      </c>
      <c r="X1654" s="19">
        <v>311004102</v>
      </c>
    </row>
    <row r="1655" spans="21:24">
      <c r="U1655" s="19">
        <v>41024</v>
      </c>
      <c r="V1655" s="19" t="s">
        <v>1056</v>
      </c>
      <c r="W1655" s="19" t="s">
        <v>1060</v>
      </c>
      <c r="X1655" s="19">
        <v>311004102</v>
      </c>
    </row>
    <row r="1656" spans="21:24">
      <c r="U1656" s="19">
        <v>41025</v>
      </c>
      <c r="V1656" s="19" t="s">
        <v>1056</v>
      </c>
      <c r="W1656" s="19" t="s">
        <v>1061</v>
      </c>
      <c r="X1656" s="19">
        <v>311004102</v>
      </c>
    </row>
    <row r="1657" spans="21:24">
      <c r="U1657" s="19">
        <v>41031</v>
      </c>
      <c r="V1657" s="19" t="s">
        <v>1062</v>
      </c>
      <c r="W1657" s="19" t="s">
        <v>1930</v>
      </c>
      <c r="X1657" s="19">
        <v>311004103</v>
      </c>
    </row>
    <row r="1658" spans="21:24">
      <c r="U1658" s="19">
        <v>41032</v>
      </c>
      <c r="V1658" s="19" t="s">
        <v>1062</v>
      </c>
      <c r="W1658" s="19" t="s">
        <v>1063</v>
      </c>
      <c r="X1658" s="19">
        <v>311004103</v>
      </c>
    </row>
    <row r="1659" spans="21:24">
      <c r="U1659" s="19">
        <v>41033</v>
      </c>
      <c r="V1659" s="19" t="s">
        <v>1062</v>
      </c>
      <c r="W1659" s="19" t="s">
        <v>1064</v>
      </c>
      <c r="X1659" s="19">
        <v>311004103</v>
      </c>
    </row>
    <row r="1660" spans="21:24">
      <c r="U1660" s="19">
        <v>41034</v>
      </c>
      <c r="V1660" s="19" t="s">
        <v>1062</v>
      </c>
      <c r="W1660" s="19" t="s">
        <v>1931</v>
      </c>
      <c r="X1660" s="19">
        <v>311004103</v>
      </c>
    </row>
    <row r="1661" spans="21:24">
      <c r="U1661" s="19">
        <v>41035</v>
      </c>
      <c r="V1661" s="19" t="s">
        <v>1062</v>
      </c>
      <c r="W1661" s="19" t="s">
        <v>1065</v>
      </c>
      <c r="X1661" s="19">
        <v>311004103</v>
      </c>
    </row>
    <row r="1662" spans="21:24">
      <c r="U1662" s="19">
        <v>41041</v>
      </c>
      <c r="V1662" s="19" t="s">
        <v>1062</v>
      </c>
      <c r="W1662" s="19" t="s">
        <v>1932</v>
      </c>
      <c r="X1662" s="19">
        <v>311004103</v>
      </c>
    </row>
    <row r="1663" spans="21:24">
      <c r="U1663" s="19">
        <v>41042</v>
      </c>
      <c r="V1663" s="19" t="s">
        <v>1062</v>
      </c>
      <c r="W1663" s="19" t="s">
        <v>1064</v>
      </c>
      <c r="X1663" s="19">
        <v>311004103</v>
      </c>
    </row>
    <row r="1664" spans="21:24">
      <c r="U1664" s="19">
        <v>41043</v>
      </c>
      <c r="V1664" s="19" t="s">
        <v>1062</v>
      </c>
      <c r="W1664" s="19" t="s">
        <v>1931</v>
      </c>
      <c r="X1664" s="19">
        <v>311004103</v>
      </c>
    </row>
    <row r="1665" spans="21:24">
      <c r="U1665" s="19">
        <v>41044</v>
      </c>
      <c r="V1665" s="19" t="s">
        <v>1062</v>
      </c>
      <c r="W1665" s="19" t="s">
        <v>1065</v>
      </c>
      <c r="X1665" s="19">
        <v>311004103</v>
      </c>
    </row>
    <row r="1666" spans="21:24">
      <c r="U1666" s="19">
        <v>41045</v>
      </c>
      <c r="V1666" s="19" t="s">
        <v>1062</v>
      </c>
      <c r="W1666" s="19" t="s">
        <v>1933</v>
      </c>
      <c r="X1666" s="19">
        <v>311004103</v>
      </c>
    </row>
    <row r="1667" spans="21:24">
      <c r="U1667" s="19">
        <v>41051</v>
      </c>
      <c r="V1667" s="19" t="s">
        <v>1056</v>
      </c>
      <c r="W1667" s="19" t="s">
        <v>1058</v>
      </c>
      <c r="X1667" s="19">
        <v>311004102</v>
      </c>
    </row>
    <row r="1668" spans="21:24">
      <c r="U1668" s="19">
        <v>41052</v>
      </c>
      <c r="V1668" s="19" t="s">
        <v>1056</v>
      </c>
      <c r="W1668" s="19" t="s">
        <v>1059</v>
      </c>
      <c r="X1668" s="19">
        <v>311004102</v>
      </c>
    </row>
    <row r="1669" spans="21:24">
      <c r="U1669" s="19">
        <v>41053</v>
      </c>
      <c r="V1669" s="19" t="s">
        <v>1056</v>
      </c>
      <c r="W1669" s="19" t="s">
        <v>1060</v>
      </c>
      <c r="X1669" s="19">
        <v>311004102</v>
      </c>
    </row>
    <row r="1670" spans="21:24">
      <c r="U1670" s="19">
        <v>41054</v>
      </c>
      <c r="V1670" s="19" t="s">
        <v>1056</v>
      </c>
      <c r="W1670" s="19" t="s">
        <v>1061</v>
      </c>
      <c r="X1670" s="19">
        <v>311004102</v>
      </c>
    </row>
    <row r="1671" spans="21:24">
      <c r="U1671" s="19">
        <v>41055</v>
      </c>
      <c r="V1671" s="19" t="s">
        <v>1056</v>
      </c>
      <c r="W1671" s="19" t="s">
        <v>1934</v>
      </c>
      <c r="X1671" s="19">
        <v>311004102</v>
      </c>
    </row>
    <row r="1672" spans="21:24">
      <c r="U1672" s="19">
        <v>41061</v>
      </c>
      <c r="V1672" s="19" t="s">
        <v>1062</v>
      </c>
      <c r="W1672" s="19" t="s">
        <v>1935</v>
      </c>
      <c r="X1672" s="19">
        <v>311004103</v>
      </c>
    </row>
    <row r="1673" spans="21:24">
      <c r="U1673" s="19">
        <v>41062</v>
      </c>
      <c r="V1673" s="19" t="s">
        <v>1062</v>
      </c>
      <c r="W1673" s="19" t="s">
        <v>1931</v>
      </c>
      <c r="X1673" s="19">
        <v>311004103</v>
      </c>
    </row>
    <row r="1674" spans="21:24">
      <c r="U1674" s="19">
        <v>41063</v>
      </c>
      <c r="V1674" s="19" t="s">
        <v>1062</v>
      </c>
      <c r="W1674" s="19" t="s">
        <v>1065</v>
      </c>
      <c r="X1674" s="19">
        <v>311004103</v>
      </c>
    </row>
    <row r="1675" spans="21:24">
      <c r="U1675" s="19">
        <v>41064</v>
      </c>
      <c r="V1675" s="19" t="s">
        <v>1062</v>
      </c>
      <c r="W1675" s="19" t="s">
        <v>1933</v>
      </c>
      <c r="X1675" s="19">
        <v>311004103</v>
      </c>
    </row>
    <row r="1676" spans="21:24">
      <c r="U1676" s="19">
        <v>41065</v>
      </c>
      <c r="V1676" s="19" t="s">
        <v>1062</v>
      </c>
      <c r="W1676" s="19" t="s">
        <v>1936</v>
      </c>
      <c r="X1676" s="19">
        <v>311004103</v>
      </c>
    </row>
    <row r="1677" spans="21:24">
      <c r="U1677" s="19">
        <v>41311</v>
      </c>
      <c r="V1677" s="19" t="s">
        <v>1050</v>
      </c>
      <c r="W1677" s="19" t="s">
        <v>1066</v>
      </c>
      <c r="X1677" s="19">
        <v>311004101</v>
      </c>
    </row>
    <row r="1678" spans="21:24">
      <c r="U1678" s="19">
        <v>41321</v>
      </c>
      <c r="V1678" s="19" t="s">
        <v>1056</v>
      </c>
      <c r="W1678" s="19" t="s">
        <v>1067</v>
      </c>
      <c r="X1678" s="19">
        <v>311004102</v>
      </c>
    </row>
    <row r="1679" spans="21:24">
      <c r="U1679" s="19">
        <v>41331</v>
      </c>
      <c r="V1679" s="19" t="s">
        <v>1062</v>
      </c>
      <c r="W1679" s="19" t="s">
        <v>1068</v>
      </c>
      <c r="X1679" s="19">
        <v>311004103</v>
      </c>
    </row>
    <row r="1680" spans="21:24">
      <c r="U1680" s="19">
        <v>41431</v>
      </c>
      <c r="V1680" s="19" t="s">
        <v>1062</v>
      </c>
      <c r="W1680" s="19" t="s">
        <v>1069</v>
      </c>
      <c r="X1680" s="19">
        <v>311004103</v>
      </c>
    </row>
    <row r="1681" spans="21:24">
      <c r="U1681" s="19">
        <v>42011</v>
      </c>
      <c r="V1681" s="19" t="s">
        <v>1070</v>
      </c>
      <c r="W1681" s="19" t="s">
        <v>1937</v>
      </c>
      <c r="X1681" s="19">
        <v>311004201</v>
      </c>
    </row>
    <row r="1682" spans="21:24">
      <c r="U1682" s="19">
        <v>42012</v>
      </c>
      <c r="V1682" s="19" t="s">
        <v>1070</v>
      </c>
      <c r="W1682" s="19" t="s">
        <v>1938</v>
      </c>
      <c r="X1682" s="19">
        <v>311004201</v>
      </c>
    </row>
    <row r="1683" spans="21:24">
      <c r="U1683" s="19">
        <v>42013</v>
      </c>
      <c r="V1683" s="19" t="s">
        <v>1070</v>
      </c>
      <c r="W1683" s="19" t="s">
        <v>1071</v>
      </c>
      <c r="X1683" s="19">
        <v>311004201</v>
      </c>
    </row>
    <row r="1684" spans="21:24">
      <c r="U1684" s="19">
        <v>42014</v>
      </c>
      <c r="V1684" s="19" t="s">
        <v>1070</v>
      </c>
      <c r="W1684" s="19" t="s">
        <v>1072</v>
      </c>
      <c r="X1684" s="19">
        <v>311004201</v>
      </c>
    </row>
    <row r="1685" spans="21:24">
      <c r="U1685" s="19">
        <v>42015</v>
      </c>
      <c r="V1685" s="19" t="s">
        <v>1070</v>
      </c>
      <c r="W1685" s="19" t="s">
        <v>1073</v>
      </c>
      <c r="X1685" s="19">
        <v>311004201</v>
      </c>
    </row>
    <row r="1686" spans="21:24">
      <c r="U1686" s="19">
        <v>42021</v>
      </c>
      <c r="V1686" s="19" t="s">
        <v>1074</v>
      </c>
      <c r="W1686" s="19" t="s">
        <v>1939</v>
      </c>
      <c r="X1686" s="19">
        <v>311004202</v>
      </c>
    </row>
    <row r="1687" spans="21:24">
      <c r="U1687" s="19">
        <v>42022</v>
      </c>
      <c r="V1687" s="19" t="s">
        <v>1074</v>
      </c>
      <c r="W1687" s="19" t="s">
        <v>1940</v>
      </c>
      <c r="X1687" s="19">
        <v>311004202</v>
      </c>
    </row>
    <row r="1688" spans="21:24">
      <c r="U1688" s="19">
        <v>42023</v>
      </c>
      <c r="V1688" s="19" t="s">
        <v>1074</v>
      </c>
      <c r="W1688" s="19" t="s">
        <v>1075</v>
      </c>
      <c r="X1688" s="19">
        <v>311004202</v>
      </c>
    </row>
    <row r="1689" spans="21:24">
      <c r="U1689" s="19">
        <v>42024</v>
      </c>
      <c r="V1689" s="19" t="s">
        <v>1074</v>
      </c>
      <c r="W1689" s="19" t="s">
        <v>1076</v>
      </c>
      <c r="X1689" s="19">
        <v>311004202</v>
      </c>
    </row>
    <row r="1690" spans="21:24">
      <c r="U1690" s="19">
        <v>42025</v>
      </c>
      <c r="V1690" s="19" t="s">
        <v>1074</v>
      </c>
      <c r="W1690" s="19" t="s">
        <v>1077</v>
      </c>
      <c r="X1690" s="19">
        <v>311004202</v>
      </c>
    </row>
    <row r="1691" spans="21:24">
      <c r="U1691" s="19">
        <v>42031</v>
      </c>
      <c r="V1691" s="19" t="s">
        <v>1078</v>
      </c>
      <c r="W1691" s="19" t="s">
        <v>1941</v>
      </c>
      <c r="X1691" s="19">
        <v>311004203</v>
      </c>
    </row>
    <row r="1692" spans="21:24">
      <c r="U1692" s="19">
        <v>42032</v>
      </c>
      <c r="V1692" s="19" t="s">
        <v>1078</v>
      </c>
      <c r="W1692" s="19" t="s">
        <v>1942</v>
      </c>
      <c r="X1692" s="19">
        <v>311004203</v>
      </c>
    </row>
    <row r="1693" spans="21:24">
      <c r="U1693" s="19">
        <v>42033</v>
      </c>
      <c r="V1693" s="19" t="s">
        <v>1078</v>
      </c>
      <c r="W1693" s="19" t="s">
        <v>1943</v>
      </c>
      <c r="X1693" s="19">
        <v>311004203</v>
      </c>
    </row>
    <row r="1694" spans="21:24">
      <c r="U1694" s="19">
        <v>42034</v>
      </c>
      <c r="V1694" s="19" t="s">
        <v>1078</v>
      </c>
      <c r="W1694" s="19" t="s">
        <v>1079</v>
      </c>
      <c r="X1694" s="19">
        <v>311004203</v>
      </c>
    </row>
    <row r="1695" spans="21:24">
      <c r="U1695" s="19">
        <v>42035</v>
      </c>
      <c r="V1695" s="19" t="s">
        <v>1078</v>
      </c>
      <c r="W1695" s="19" t="s">
        <v>1080</v>
      </c>
      <c r="X1695" s="19">
        <v>311004203</v>
      </c>
    </row>
    <row r="1696" spans="21:24">
      <c r="U1696" s="19">
        <v>42041</v>
      </c>
      <c r="V1696" s="19" t="s">
        <v>1078</v>
      </c>
      <c r="W1696" s="19" t="s">
        <v>1941</v>
      </c>
      <c r="X1696" s="19">
        <v>311004203</v>
      </c>
    </row>
    <row r="1697" spans="21:24">
      <c r="U1697" s="19">
        <v>42042</v>
      </c>
      <c r="V1697" s="19" t="s">
        <v>1078</v>
      </c>
      <c r="W1697" s="19" t="s">
        <v>1942</v>
      </c>
      <c r="X1697" s="19">
        <v>311004203</v>
      </c>
    </row>
    <row r="1698" spans="21:24">
      <c r="U1698" s="19">
        <v>42043</v>
      </c>
      <c r="V1698" s="19" t="s">
        <v>1078</v>
      </c>
      <c r="W1698" s="19" t="s">
        <v>1943</v>
      </c>
      <c r="X1698" s="19">
        <v>311004203</v>
      </c>
    </row>
    <row r="1699" spans="21:24">
      <c r="U1699" s="19">
        <v>42044</v>
      </c>
      <c r="V1699" s="19" t="s">
        <v>1078</v>
      </c>
      <c r="W1699" s="19" t="s">
        <v>1079</v>
      </c>
      <c r="X1699" s="19">
        <v>311004203</v>
      </c>
    </row>
    <row r="1700" spans="21:24">
      <c r="U1700" s="19">
        <v>42045</v>
      </c>
      <c r="V1700" s="19" t="s">
        <v>1078</v>
      </c>
      <c r="W1700" s="19" t="s">
        <v>1080</v>
      </c>
      <c r="X1700" s="19">
        <v>311004203</v>
      </c>
    </row>
    <row r="1701" spans="21:24">
      <c r="U1701" s="19">
        <v>42051</v>
      </c>
      <c r="V1701" s="19" t="s">
        <v>1081</v>
      </c>
      <c r="W1701" s="19" t="s">
        <v>1082</v>
      </c>
      <c r="X1701" s="19">
        <v>311004204</v>
      </c>
    </row>
    <row r="1702" spans="21:24">
      <c r="U1702" s="19">
        <v>42052</v>
      </c>
      <c r="V1702" s="19" t="s">
        <v>1081</v>
      </c>
      <c r="W1702" s="19" t="s">
        <v>1083</v>
      </c>
      <c r="X1702" s="19">
        <v>311004204</v>
      </c>
    </row>
    <row r="1703" spans="21:24">
      <c r="U1703" s="19">
        <v>42053</v>
      </c>
      <c r="V1703" s="19" t="s">
        <v>1081</v>
      </c>
      <c r="W1703" s="19" t="s">
        <v>1084</v>
      </c>
      <c r="X1703" s="19">
        <v>311004204</v>
      </c>
    </row>
    <row r="1704" spans="21:24">
      <c r="U1704" s="19">
        <v>42054</v>
      </c>
      <c r="V1704" s="19" t="s">
        <v>1081</v>
      </c>
      <c r="W1704" s="19" t="s">
        <v>1085</v>
      </c>
      <c r="X1704" s="19">
        <v>311004204</v>
      </c>
    </row>
    <row r="1705" spans="21:24">
      <c r="U1705" s="19">
        <v>42055</v>
      </c>
      <c r="V1705" s="19" t="s">
        <v>1081</v>
      </c>
      <c r="W1705" s="19" t="s">
        <v>1086</v>
      </c>
      <c r="X1705" s="19">
        <v>311004204</v>
      </c>
    </row>
    <row r="1706" spans="21:24">
      <c r="U1706" s="19">
        <v>42061</v>
      </c>
      <c r="V1706" s="19" t="s">
        <v>1087</v>
      </c>
      <c r="W1706" s="19" t="s">
        <v>1303</v>
      </c>
      <c r="X1706" s="19">
        <v>311004202</v>
      </c>
    </row>
    <row r="1707" spans="21:24">
      <c r="U1707" s="19">
        <v>42062</v>
      </c>
      <c r="V1707" s="19" t="s">
        <v>1087</v>
      </c>
      <c r="W1707" s="19" t="s">
        <v>1304</v>
      </c>
      <c r="X1707" s="19">
        <v>311004202</v>
      </c>
    </row>
    <row r="1708" spans="21:24">
      <c r="U1708" s="19">
        <v>42063</v>
      </c>
      <c r="V1708" s="19" t="s">
        <v>1087</v>
      </c>
      <c r="W1708" s="19" t="s">
        <v>1088</v>
      </c>
      <c r="X1708" s="19">
        <v>311004202</v>
      </c>
    </row>
    <row r="1709" spans="21:24">
      <c r="U1709" s="19">
        <v>42064</v>
      </c>
      <c r="V1709" s="19" t="s">
        <v>1087</v>
      </c>
      <c r="W1709" s="19" t="s">
        <v>1089</v>
      </c>
      <c r="X1709" s="19">
        <v>311004202</v>
      </c>
    </row>
    <row r="1710" spans="21:24">
      <c r="U1710" s="19">
        <v>42065</v>
      </c>
      <c r="V1710" s="19" t="s">
        <v>1087</v>
      </c>
      <c r="W1710" s="19" t="s">
        <v>1090</v>
      </c>
      <c r="X1710" s="19">
        <v>311004202</v>
      </c>
    </row>
    <row r="1711" spans="21:24">
      <c r="U1711" s="19">
        <v>42071</v>
      </c>
      <c r="V1711" s="19" t="s">
        <v>1087</v>
      </c>
      <c r="W1711" s="19" t="s">
        <v>1944</v>
      </c>
      <c r="X1711" s="19">
        <v>311004202</v>
      </c>
    </row>
    <row r="1712" spans="21:24">
      <c r="U1712" s="19">
        <v>42072</v>
      </c>
      <c r="V1712" s="19" t="s">
        <v>1087</v>
      </c>
      <c r="W1712" s="19" t="s">
        <v>1945</v>
      </c>
      <c r="X1712" s="19">
        <v>311004202</v>
      </c>
    </row>
    <row r="1713" spans="21:24">
      <c r="U1713" s="19">
        <v>42073</v>
      </c>
      <c r="V1713" s="19" t="s">
        <v>1087</v>
      </c>
      <c r="W1713" s="19" t="s">
        <v>1946</v>
      </c>
      <c r="X1713" s="19">
        <v>311004202</v>
      </c>
    </row>
    <row r="1714" spans="21:24">
      <c r="U1714" s="19">
        <v>42074</v>
      </c>
      <c r="V1714" s="19" t="s">
        <v>1087</v>
      </c>
      <c r="W1714" s="19" t="s">
        <v>1947</v>
      </c>
      <c r="X1714" s="19">
        <v>311004202</v>
      </c>
    </row>
    <row r="1715" spans="21:24">
      <c r="U1715" s="19">
        <v>42075</v>
      </c>
      <c r="V1715" s="19" t="s">
        <v>1087</v>
      </c>
      <c r="W1715" s="19" t="s">
        <v>1948</v>
      </c>
      <c r="X1715" s="19">
        <v>311004202</v>
      </c>
    </row>
    <row r="1716" spans="21:24">
      <c r="U1716" s="19">
        <v>42081</v>
      </c>
      <c r="V1716" s="19" t="s">
        <v>1070</v>
      </c>
      <c r="W1716" s="19" t="s">
        <v>1938</v>
      </c>
      <c r="X1716" s="19">
        <v>311004201</v>
      </c>
    </row>
    <row r="1717" spans="21:24">
      <c r="U1717" s="19">
        <v>42082</v>
      </c>
      <c r="V1717" s="19" t="s">
        <v>1070</v>
      </c>
      <c r="W1717" s="19" t="s">
        <v>1949</v>
      </c>
      <c r="X1717" s="19">
        <v>311004201</v>
      </c>
    </row>
    <row r="1718" spans="21:24">
      <c r="U1718" s="19">
        <v>42083</v>
      </c>
      <c r="V1718" s="19" t="s">
        <v>1070</v>
      </c>
      <c r="W1718" s="19" t="s">
        <v>1072</v>
      </c>
      <c r="X1718" s="19">
        <v>311004201</v>
      </c>
    </row>
    <row r="1719" spans="21:24">
      <c r="U1719" s="19">
        <v>42084</v>
      </c>
      <c r="V1719" s="19" t="s">
        <v>1070</v>
      </c>
      <c r="W1719" s="19" t="s">
        <v>1073</v>
      </c>
      <c r="X1719" s="19">
        <v>311004201</v>
      </c>
    </row>
    <row r="1720" spans="21:24">
      <c r="U1720" s="19">
        <v>42085</v>
      </c>
      <c r="V1720" s="19" t="s">
        <v>1070</v>
      </c>
      <c r="W1720" s="19" t="s">
        <v>1950</v>
      </c>
      <c r="X1720" s="19">
        <v>311004201</v>
      </c>
    </row>
    <row r="1721" spans="21:24">
      <c r="U1721" s="19">
        <v>42091</v>
      </c>
      <c r="V1721" s="19" t="s">
        <v>1070</v>
      </c>
      <c r="W1721" s="19" t="s">
        <v>1949</v>
      </c>
      <c r="X1721" s="19">
        <v>311004201</v>
      </c>
    </row>
    <row r="1722" spans="21:24">
      <c r="U1722" s="19">
        <v>42092</v>
      </c>
      <c r="V1722" s="19" t="s">
        <v>1070</v>
      </c>
      <c r="W1722" s="19" t="s">
        <v>1951</v>
      </c>
      <c r="X1722" s="19">
        <v>311004201</v>
      </c>
    </row>
    <row r="1723" spans="21:24">
      <c r="U1723" s="19">
        <v>42093</v>
      </c>
      <c r="V1723" s="19" t="s">
        <v>1070</v>
      </c>
      <c r="W1723" s="19" t="s">
        <v>1073</v>
      </c>
      <c r="X1723" s="19">
        <v>311004201</v>
      </c>
    </row>
    <row r="1724" spans="21:24">
      <c r="U1724" s="19">
        <v>42094</v>
      </c>
      <c r="V1724" s="19" t="s">
        <v>1070</v>
      </c>
      <c r="W1724" s="19" t="s">
        <v>1950</v>
      </c>
      <c r="X1724" s="19">
        <v>311004201</v>
      </c>
    </row>
    <row r="1725" spans="21:24">
      <c r="U1725" s="19">
        <v>42095</v>
      </c>
      <c r="V1725" s="19" t="s">
        <v>1070</v>
      </c>
      <c r="W1725" s="19" t="s">
        <v>1952</v>
      </c>
      <c r="X1725" s="19">
        <v>311004201</v>
      </c>
    </row>
    <row r="1726" spans="21:24">
      <c r="U1726" s="19">
        <v>45011</v>
      </c>
      <c r="V1726" s="19" t="s">
        <v>1091</v>
      </c>
      <c r="W1726" s="19" t="s">
        <v>1953</v>
      </c>
      <c r="X1726" s="19">
        <v>311004501</v>
      </c>
    </row>
    <row r="1727" spans="21:24">
      <c r="U1727" s="19">
        <v>45012</v>
      </c>
      <c r="V1727" s="19" t="s">
        <v>1091</v>
      </c>
      <c r="W1727" s="19" t="s">
        <v>1954</v>
      </c>
      <c r="X1727" s="19">
        <v>311004501</v>
      </c>
    </row>
    <row r="1728" spans="21:24">
      <c r="U1728" s="19">
        <v>45013</v>
      </c>
      <c r="V1728" s="19" t="s">
        <v>1091</v>
      </c>
      <c r="W1728" s="19" t="s">
        <v>1955</v>
      </c>
      <c r="X1728" s="19">
        <v>311004501</v>
      </c>
    </row>
    <row r="1729" spans="21:24">
      <c r="U1729" s="19">
        <v>45014</v>
      </c>
      <c r="V1729" s="19" t="s">
        <v>1091</v>
      </c>
      <c r="W1729" s="19" t="s">
        <v>1956</v>
      </c>
      <c r="X1729" s="19">
        <v>311004501</v>
      </c>
    </row>
    <row r="1730" spans="21:24">
      <c r="U1730" s="19">
        <v>45015</v>
      </c>
      <c r="V1730" s="19" t="s">
        <v>1091</v>
      </c>
      <c r="W1730" s="19" t="s">
        <v>1957</v>
      </c>
      <c r="X1730" s="19">
        <v>311004501</v>
      </c>
    </row>
    <row r="1731" spans="21:24">
      <c r="U1731" s="19">
        <v>45021</v>
      </c>
      <c r="V1731" s="19" t="s">
        <v>1092</v>
      </c>
      <c r="W1731" s="19" t="s">
        <v>1958</v>
      </c>
      <c r="X1731" s="19">
        <v>311004502</v>
      </c>
    </row>
    <row r="1732" spans="21:24">
      <c r="U1732" s="19">
        <v>45022</v>
      </c>
      <c r="V1732" s="19" t="s">
        <v>1092</v>
      </c>
      <c r="W1732" s="19" t="s">
        <v>1959</v>
      </c>
      <c r="X1732" s="19">
        <v>311004502</v>
      </c>
    </row>
    <row r="1733" spans="21:24">
      <c r="U1733" s="19">
        <v>45023</v>
      </c>
      <c r="V1733" s="19" t="s">
        <v>1092</v>
      </c>
      <c r="W1733" s="19" t="s">
        <v>1093</v>
      </c>
      <c r="X1733" s="19">
        <v>311004502</v>
      </c>
    </row>
    <row r="1734" spans="21:24">
      <c r="U1734" s="19">
        <v>45024</v>
      </c>
      <c r="V1734" s="19" t="s">
        <v>1092</v>
      </c>
      <c r="W1734" s="19" t="s">
        <v>1094</v>
      </c>
      <c r="X1734" s="19">
        <v>311004502</v>
      </c>
    </row>
    <row r="1735" spans="21:24">
      <c r="U1735" s="19">
        <v>45025</v>
      </c>
      <c r="V1735" s="19" t="s">
        <v>1092</v>
      </c>
      <c r="W1735" s="19" t="s">
        <v>1095</v>
      </c>
      <c r="X1735" s="19">
        <v>311004502</v>
      </c>
    </row>
    <row r="1736" spans="21:24">
      <c r="U1736" s="19">
        <v>45031</v>
      </c>
      <c r="V1736" s="19" t="s">
        <v>1960</v>
      </c>
      <c r="W1736" s="19" t="s">
        <v>1961</v>
      </c>
      <c r="X1736" s="19">
        <v>0</v>
      </c>
    </row>
    <row r="1737" spans="21:24">
      <c r="U1737" s="19">
        <v>45032</v>
      </c>
      <c r="V1737" s="19" t="s">
        <v>1960</v>
      </c>
      <c r="W1737" s="19" t="s">
        <v>1961</v>
      </c>
      <c r="X1737" s="19">
        <v>0</v>
      </c>
    </row>
    <row r="1738" spans="21:24">
      <c r="U1738" s="19">
        <v>45033</v>
      </c>
      <c r="V1738" s="19" t="s">
        <v>1960</v>
      </c>
      <c r="W1738" s="19" t="s">
        <v>1961</v>
      </c>
      <c r="X1738" s="19">
        <v>0</v>
      </c>
    </row>
    <row r="1739" spans="21:24">
      <c r="U1739" s="19">
        <v>45034</v>
      </c>
      <c r="V1739" s="19" t="s">
        <v>1960</v>
      </c>
      <c r="W1739" s="19" t="s">
        <v>1961</v>
      </c>
      <c r="X1739" s="19">
        <v>0</v>
      </c>
    </row>
    <row r="1740" spans="21:24">
      <c r="U1740" s="19">
        <v>45035</v>
      </c>
      <c r="V1740" s="19" t="s">
        <v>1960</v>
      </c>
      <c r="W1740" s="19" t="s">
        <v>1961</v>
      </c>
      <c r="X1740" s="19">
        <v>0</v>
      </c>
    </row>
    <row r="1741" spans="21:24">
      <c r="U1741" s="19">
        <v>45041</v>
      </c>
      <c r="V1741" s="19" t="s">
        <v>1960</v>
      </c>
      <c r="W1741" s="19" t="s">
        <v>1962</v>
      </c>
      <c r="X1741" s="19">
        <v>0</v>
      </c>
    </row>
    <row r="1742" spans="21:24">
      <c r="U1742" s="19">
        <v>45042</v>
      </c>
      <c r="V1742" s="19" t="s">
        <v>1960</v>
      </c>
      <c r="W1742" s="19" t="s">
        <v>1962</v>
      </c>
      <c r="X1742" s="19">
        <v>0</v>
      </c>
    </row>
    <row r="1743" spans="21:24">
      <c r="U1743" s="19">
        <v>45043</v>
      </c>
      <c r="V1743" s="19" t="s">
        <v>1960</v>
      </c>
      <c r="W1743" s="19" t="s">
        <v>1962</v>
      </c>
      <c r="X1743" s="19">
        <v>0</v>
      </c>
    </row>
    <row r="1744" spans="21:24">
      <c r="U1744" s="19">
        <v>45044</v>
      </c>
      <c r="V1744" s="19" t="s">
        <v>1960</v>
      </c>
      <c r="W1744" s="19" t="s">
        <v>1962</v>
      </c>
      <c r="X1744" s="19">
        <v>0</v>
      </c>
    </row>
    <row r="1745" spans="21:24">
      <c r="U1745" s="19">
        <v>45045</v>
      </c>
      <c r="V1745" s="19" t="s">
        <v>1960</v>
      </c>
      <c r="W1745" s="19" t="s">
        <v>1962</v>
      </c>
      <c r="X1745" s="19">
        <v>0</v>
      </c>
    </row>
    <row r="1746" spans="21:24">
      <c r="U1746" s="19">
        <v>45051</v>
      </c>
      <c r="V1746" s="19" t="s">
        <v>1096</v>
      </c>
      <c r="W1746" s="19" t="s">
        <v>1963</v>
      </c>
      <c r="X1746" s="19">
        <v>311004503</v>
      </c>
    </row>
    <row r="1747" spans="21:24">
      <c r="U1747" s="19">
        <v>45052</v>
      </c>
      <c r="V1747" s="19" t="s">
        <v>1096</v>
      </c>
      <c r="W1747" s="19" t="s">
        <v>1964</v>
      </c>
      <c r="X1747" s="19">
        <v>311004503</v>
      </c>
    </row>
    <row r="1748" spans="21:24">
      <c r="U1748" s="19">
        <v>45053</v>
      </c>
      <c r="V1748" s="19" t="s">
        <v>1096</v>
      </c>
      <c r="W1748" s="19" t="s">
        <v>1965</v>
      </c>
      <c r="X1748" s="19">
        <v>311004503</v>
      </c>
    </row>
    <row r="1749" spans="21:24">
      <c r="U1749" s="19">
        <v>45054</v>
      </c>
      <c r="V1749" s="19" t="s">
        <v>1096</v>
      </c>
      <c r="W1749" s="19" t="s">
        <v>1966</v>
      </c>
      <c r="X1749" s="19">
        <v>311004503</v>
      </c>
    </row>
    <row r="1750" spans="21:24">
      <c r="U1750" s="19">
        <v>45055</v>
      </c>
      <c r="V1750" s="19" t="s">
        <v>1096</v>
      </c>
      <c r="W1750" s="19" t="s">
        <v>1967</v>
      </c>
      <c r="X1750" s="19">
        <v>311004503</v>
      </c>
    </row>
    <row r="1751" spans="21:24">
      <c r="U1751" s="19">
        <v>45061</v>
      </c>
      <c r="V1751" s="19" t="s">
        <v>1097</v>
      </c>
      <c r="W1751" s="19" t="s">
        <v>1098</v>
      </c>
      <c r="X1751" s="19">
        <v>311004504</v>
      </c>
    </row>
    <row r="1752" spans="21:24">
      <c r="U1752" s="19">
        <v>45062</v>
      </c>
      <c r="V1752" s="19" t="s">
        <v>1097</v>
      </c>
      <c r="W1752" s="19" t="s">
        <v>1968</v>
      </c>
      <c r="X1752" s="19">
        <v>311004504</v>
      </c>
    </row>
    <row r="1753" spans="21:24">
      <c r="U1753" s="19">
        <v>45063</v>
      </c>
      <c r="V1753" s="19" t="s">
        <v>1097</v>
      </c>
      <c r="W1753" s="19" t="s">
        <v>1099</v>
      </c>
      <c r="X1753" s="19">
        <v>311004504</v>
      </c>
    </row>
    <row r="1754" spans="21:24">
      <c r="U1754" s="19">
        <v>45064</v>
      </c>
      <c r="V1754" s="19" t="s">
        <v>1097</v>
      </c>
      <c r="W1754" s="19" t="s">
        <v>1100</v>
      </c>
      <c r="X1754" s="19">
        <v>311004504</v>
      </c>
    </row>
    <row r="1755" spans="21:24">
      <c r="U1755" s="19">
        <v>45065</v>
      </c>
      <c r="V1755" s="19" t="s">
        <v>1097</v>
      </c>
      <c r="W1755" s="19" t="s">
        <v>1101</v>
      </c>
      <c r="X1755" s="19">
        <v>311004504</v>
      </c>
    </row>
    <row r="1756" spans="21:24">
      <c r="U1756" s="19">
        <v>45071</v>
      </c>
      <c r="V1756" s="19" t="s">
        <v>1102</v>
      </c>
      <c r="W1756" s="19" t="s">
        <v>1103</v>
      </c>
      <c r="X1756" s="19">
        <v>311004504</v>
      </c>
    </row>
    <row r="1757" spans="21:24">
      <c r="U1757" s="19">
        <v>45072</v>
      </c>
      <c r="V1757" s="19" t="s">
        <v>1102</v>
      </c>
      <c r="W1757" s="19" t="s">
        <v>1969</v>
      </c>
      <c r="X1757" s="19">
        <v>311004504</v>
      </c>
    </row>
    <row r="1758" spans="21:24">
      <c r="U1758" s="19">
        <v>45073</v>
      </c>
      <c r="V1758" s="19" t="s">
        <v>1102</v>
      </c>
      <c r="W1758" s="19" t="s">
        <v>1104</v>
      </c>
      <c r="X1758" s="19">
        <v>311004504</v>
      </c>
    </row>
    <row r="1759" spans="21:24">
      <c r="U1759" s="19">
        <v>45074</v>
      </c>
      <c r="V1759" s="19" t="s">
        <v>1102</v>
      </c>
      <c r="W1759" s="19" t="s">
        <v>1970</v>
      </c>
      <c r="X1759" s="19">
        <v>311004504</v>
      </c>
    </row>
    <row r="1760" spans="21:24">
      <c r="U1760" s="19">
        <v>45075</v>
      </c>
      <c r="V1760" s="19" t="s">
        <v>1102</v>
      </c>
      <c r="W1760" s="19" t="s">
        <v>1971</v>
      </c>
      <c r="X1760" s="19">
        <v>311004504</v>
      </c>
    </row>
    <row r="1761" spans="21:24">
      <c r="U1761" s="19">
        <v>45081</v>
      </c>
      <c r="V1761" s="19" t="s">
        <v>1096</v>
      </c>
      <c r="W1761" s="19" t="s">
        <v>1964</v>
      </c>
      <c r="X1761" s="19">
        <v>311004503</v>
      </c>
    </row>
    <row r="1762" spans="21:24">
      <c r="U1762" s="19">
        <v>45082</v>
      </c>
      <c r="V1762" s="19" t="s">
        <v>1096</v>
      </c>
      <c r="W1762" s="19" t="s">
        <v>1965</v>
      </c>
      <c r="X1762" s="19">
        <v>311004503</v>
      </c>
    </row>
    <row r="1763" spans="21:24">
      <c r="U1763" s="19">
        <v>45083</v>
      </c>
      <c r="V1763" s="19" t="s">
        <v>1096</v>
      </c>
      <c r="W1763" s="19" t="s">
        <v>1972</v>
      </c>
      <c r="X1763" s="19">
        <v>311004503</v>
      </c>
    </row>
    <row r="1764" spans="21:24">
      <c r="U1764" s="19">
        <v>45084</v>
      </c>
      <c r="V1764" s="19" t="s">
        <v>1096</v>
      </c>
      <c r="W1764" s="19" t="s">
        <v>1973</v>
      </c>
      <c r="X1764" s="19">
        <v>311004503</v>
      </c>
    </row>
    <row r="1765" spans="21:24">
      <c r="U1765" s="19">
        <v>45085</v>
      </c>
      <c r="V1765" s="19" t="s">
        <v>1096</v>
      </c>
      <c r="W1765" s="19" t="s">
        <v>1974</v>
      </c>
      <c r="X1765" s="19">
        <v>311004503</v>
      </c>
    </row>
    <row r="1766" spans="21:24">
      <c r="U1766" s="19">
        <v>45091</v>
      </c>
      <c r="V1766" s="19" t="s">
        <v>1092</v>
      </c>
      <c r="W1766" s="19" t="s">
        <v>1975</v>
      </c>
      <c r="X1766" s="19">
        <v>311004502</v>
      </c>
    </row>
    <row r="1767" spans="21:24">
      <c r="U1767" s="19">
        <v>45092</v>
      </c>
      <c r="V1767" s="19" t="s">
        <v>1092</v>
      </c>
      <c r="W1767" s="19" t="s">
        <v>1976</v>
      </c>
      <c r="X1767" s="19">
        <v>311004502</v>
      </c>
    </row>
    <row r="1768" spans="21:24">
      <c r="U1768" s="19">
        <v>45093</v>
      </c>
      <c r="V1768" s="19" t="s">
        <v>1092</v>
      </c>
      <c r="W1768" s="19" t="s">
        <v>1094</v>
      </c>
      <c r="X1768" s="19">
        <v>311004502</v>
      </c>
    </row>
    <row r="1769" spans="21:24">
      <c r="U1769" s="19">
        <v>45094</v>
      </c>
      <c r="V1769" s="19" t="s">
        <v>1092</v>
      </c>
      <c r="W1769" s="19" t="s">
        <v>1095</v>
      </c>
      <c r="X1769" s="19">
        <v>311004502</v>
      </c>
    </row>
    <row r="1770" spans="21:24">
      <c r="U1770" s="19">
        <v>45095</v>
      </c>
      <c r="V1770" s="19" t="s">
        <v>1092</v>
      </c>
      <c r="W1770" s="19" t="s">
        <v>1977</v>
      </c>
      <c r="X1770" s="19">
        <v>311004502</v>
      </c>
    </row>
    <row r="1771" spans="21:24">
      <c r="U1771" s="19">
        <v>45101</v>
      </c>
      <c r="V1771" s="19" t="s">
        <v>1096</v>
      </c>
      <c r="W1771" s="19" t="s">
        <v>1965</v>
      </c>
      <c r="X1771" s="19">
        <v>311004503</v>
      </c>
    </row>
    <row r="1772" spans="21:24">
      <c r="U1772" s="19">
        <v>45102</v>
      </c>
      <c r="V1772" s="19" t="s">
        <v>1096</v>
      </c>
      <c r="W1772" s="19" t="s">
        <v>1972</v>
      </c>
      <c r="X1772" s="19">
        <v>311004503</v>
      </c>
    </row>
    <row r="1773" spans="21:24">
      <c r="U1773" s="19">
        <v>45103</v>
      </c>
      <c r="V1773" s="19" t="s">
        <v>1096</v>
      </c>
      <c r="W1773" s="19" t="s">
        <v>1966</v>
      </c>
      <c r="X1773" s="19">
        <v>311004503</v>
      </c>
    </row>
    <row r="1774" spans="21:24">
      <c r="U1774" s="19">
        <v>45104</v>
      </c>
      <c r="V1774" s="19" t="s">
        <v>1096</v>
      </c>
      <c r="W1774" s="19" t="s">
        <v>1978</v>
      </c>
      <c r="X1774" s="19">
        <v>311004503</v>
      </c>
    </row>
    <row r="1775" spans="21:24">
      <c r="U1775" s="19">
        <v>45105</v>
      </c>
      <c r="V1775" s="19" t="s">
        <v>1096</v>
      </c>
      <c r="W1775" s="19" t="s">
        <v>1979</v>
      </c>
      <c r="X1775" s="19">
        <v>311004503</v>
      </c>
    </row>
    <row r="1776" spans="21:24">
      <c r="U1776" s="19">
        <v>47011</v>
      </c>
      <c r="V1776" s="19" t="s">
        <v>1105</v>
      </c>
      <c r="W1776" s="19" t="s">
        <v>1106</v>
      </c>
      <c r="X1776" s="19">
        <v>311004701</v>
      </c>
    </row>
    <row r="1777" spans="21:24">
      <c r="U1777" s="19">
        <v>47012</v>
      </c>
      <c r="V1777" s="19" t="s">
        <v>1105</v>
      </c>
      <c r="W1777" s="19" t="s">
        <v>1107</v>
      </c>
      <c r="X1777" s="19">
        <v>311004701</v>
      </c>
    </row>
    <row r="1778" spans="21:24">
      <c r="U1778" s="19">
        <v>47013</v>
      </c>
      <c r="V1778" s="19" t="s">
        <v>1105</v>
      </c>
      <c r="W1778" s="19" t="s">
        <v>1108</v>
      </c>
      <c r="X1778" s="19">
        <v>311004701</v>
      </c>
    </row>
    <row r="1779" spans="21:24">
      <c r="U1779" s="19">
        <v>47014</v>
      </c>
      <c r="V1779" s="19" t="s">
        <v>1105</v>
      </c>
      <c r="W1779" s="19" t="s">
        <v>1109</v>
      </c>
      <c r="X1779" s="19">
        <v>311004701</v>
      </c>
    </row>
    <row r="1780" spans="21:24">
      <c r="U1780" s="19">
        <v>47015</v>
      </c>
      <c r="V1780" s="19" t="s">
        <v>1105</v>
      </c>
      <c r="W1780" s="19" t="s">
        <v>1110</v>
      </c>
      <c r="X1780" s="19">
        <v>311004701</v>
      </c>
    </row>
    <row r="1781" spans="21:24">
      <c r="U1781" s="19">
        <v>47021</v>
      </c>
      <c r="V1781" s="19" t="s">
        <v>1111</v>
      </c>
      <c r="W1781" s="19" t="s">
        <v>1112</v>
      </c>
      <c r="X1781" s="19">
        <v>311004702</v>
      </c>
    </row>
    <row r="1782" spans="21:24">
      <c r="U1782" s="19">
        <v>47022</v>
      </c>
      <c r="V1782" s="19" t="s">
        <v>1111</v>
      </c>
      <c r="W1782" s="19" t="s">
        <v>1980</v>
      </c>
      <c r="X1782" s="19">
        <v>311004702</v>
      </c>
    </row>
    <row r="1783" spans="21:24">
      <c r="U1783" s="19">
        <v>47023</v>
      </c>
      <c r="V1783" s="19" t="s">
        <v>1111</v>
      </c>
      <c r="W1783" s="19" t="s">
        <v>1981</v>
      </c>
      <c r="X1783" s="19">
        <v>311004702</v>
      </c>
    </row>
    <row r="1784" spans="21:24">
      <c r="U1784" s="19">
        <v>47024</v>
      </c>
      <c r="V1784" s="19" t="s">
        <v>1111</v>
      </c>
      <c r="W1784" s="19" t="s">
        <v>1982</v>
      </c>
      <c r="X1784" s="19">
        <v>311004702</v>
      </c>
    </row>
    <row r="1785" spans="21:24">
      <c r="U1785" s="19">
        <v>47025</v>
      </c>
      <c r="V1785" s="19" t="s">
        <v>1111</v>
      </c>
      <c r="W1785" s="19" t="s">
        <v>1983</v>
      </c>
      <c r="X1785" s="19">
        <v>311004702</v>
      </c>
    </row>
    <row r="1786" spans="21:24">
      <c r="U1786" s="19">
        <v>47031</v>
      </c>
      <c r="V1786" s="19" t="s">
        <v>1984</v>
      </c>
      <c r="W1786" s="19" t="s">
        <v>1985</v>
      </c>
      <c r="X1786" s="19">
        <v>311004703</v>
      </c>
    </row>
    <row r="1787" spans="21:24">
      <c r="U1787" s="19">
        <v>47032</v>
      </c>
      <c r="V1787" s="19" t="s">
        <v>1984</v>
      </c>
      <c r="W1787" s="19" t="s">
        <v>1986</v>
      </c>
      <c r="X1787" s="19">
        <v>311004703</v>
      </c>
    </row>
    <row r="1788" spans="21:24">
      <c r="U1788" s="19">
        <v>47033</v>
      </c>
      <c r="V1788" s="19" t="s">
        <v>1984</v>
      </c>
      <c r="W1788" s="19" t="s">
        <v>1136</v>
      </c>
      <c r="X1788" s="19">
        <v>311004703</v>
      </c>
    </row>
    <row r="1789" spans="21:24">
      <c r="U1789" s="19">
        <v>47034</v>
      </c>
      <c r="V1789" s="19" t="s">
        <v>1984</v>
      </c>
      <c r="W1789" s="19" t="s">
        <v>1987</v>
      </c>
      <c r="X1789" s="19">
        <v>311004703</v>
      </c>
    </row>
    <row r="1790" spans="21:24">
      <c r="U1790" s="19">
        <v>47035</v>
      </c>
      <c r="V1790" s="19" t="s">
        <v>1984</v>
      </c>
      <c r="W1790" s="19" t="s">
        <v>1988</v>
      </c>
      <c r="X1790" s="19">
        <v>311004703</v>
      </c>
    </row>
    <row r="1791" spans="21:24">
      <c r="U1791" s="19">
        <v>47041</v>
      </c>
      <c r="V1791" s="19" t="s">
        <v>1114</v>
      </c>
      <c r="W1791" s="19" t="s">
        <v>1298</v>
      </c>
      <c r="X1791" s="19">
        <v>311004704</v>
      </c>
    </row>
    <row r="1792" spans="21:24">
      <c r="U1792" s="19">
        <v>47042</v>
      </c>
      <c r="V1792" s="19" t="s">
        <v>1114</v>
      </c>
      <c r="W1792" s="19" t="s">
        <v>1299</v>
      </c>
      <c r="X1792" s="19">
        <v>311004704</v>
      </c>
    </row>
    <row r="1793" spans="21:24">
      <c r="U1793" s="19">
        <v>47043</v>
      </c>
      <c r="V1793" s="19" t="s">
        <v>1114</v>
      </c>
      <c r="W1793" s="19" t="s">
        <v>1300</v>
      </c>
      <c r="X1793" s="19">
        <v>311004704</v>
      </c>
    </row>
    <row r="1794" spans="21:24">
      <c r="U1794" s="19">
        <v>47044</v>
      </c>
      <c r="V1794" s="19" t="s">
        <v>1114</v>
      </c>
      <c r="W1794" s="19" t="s">
        <v>1996</v>
      </c>
      <c r="X1794" s="19">
        <v>311004704</v>
      </c>
    </row>
    <row r="1795" spans="21:24">
      <c r="U1795" s="19">
        <v>47045</v>
      </c>
      <c r="V1795" s="19" t="s">
        <v>1114</v>
      </c>
      <c r="W1795" s="19" t="s">
        <v>2284</v>
      </c>
      <c r="X1795" s="19">
        <v>311004704</v>
      </c>
    </row>
    <row r="1796" spans="21:24">
      <c r="U1796" s="19">
        <v>47051</v>
      </c>
      <c r="V1796" s="19" t="s">
        <v>1116</v>
      </c>
      <c r="W1796" s="19" t="s">
        <v>2285</v>
      </c>
      <c r="X1796" s="19">
        <v>311004704</v>
      </c>
    </row>
    <row r="1797" spans="21:24">
      <c r="U1797" s="19">
        <v>47052</v>
      </c>
      <c r="V1797" s="19" t="s">
        <v>1116</v>
      </c>
      <c r="W1797" s="19" t="s">
        <v>2286</v>
      </c>
      <c r="X1797" s="19">
        <v>311004704</v>
      </c>
    </row>
    <row r="1798" spans="21:24">
      <c r="U1798" s="19">
        <v>47053</v>
      </c>
      <c r="V1798" s="19" t="s">
        <v>1116</v>
      </c>
      <c r="W1798" s="19" t="s">
        <v>2287</v>
      </c>
      <c r="X1798" s="19">
        <v>311004704</v>
      </c>
    </row>
    <row r="1799" spans="21:24">
      <c r="U1799" s="19">
        <v>47054</v>
      </c>
      <c r="V1799" s="19" t="s">
        <v>1116</v>
      </c>
      <c r="W1799" s="19" t="s">
        <v>1301</v>
      </c>
      <c r="X1799" s="19">
        <v>311004704</v>
      </c>
    </row>
    <row r="1800" spans="21:24">
      <c r="U1800" s="19">
        <v>47055</v>
      </c>
      <c r="V1800" s="19" t="s">
        <v>1116</v>
      </c>
      <c r="W1800" s="19" t="s">
        <v>1302</v>
      </c>
      <c r="X1800" s="19">
        <v>311004704</v>
      </c>
    </row>
    <row r="1801" spans="21:24">
      <c r="U1801" s="19">
        <v>47061</v>
      </c>
      <c r="V1801" s="19" t="s">
        <v>1984</v>
      </c>
      <c r="W1801" s="19" t="s">
        <v>1986</v>
      </c>
      <c r="X1801" s="19">
        <v>311004703</v>
      </c>
    </row>
    <row r="1802" spans="21:24">
      <c r="U1802" s="19">
        <v>47062</v>
      </c>
      <c r="V1802" s="19" t="s">
        <v>1984</v>
      </c>
      <c r="W1802" s="19" t="s">
        <v>1136</v>
      </c>
      <c r="X1802" s="19">
        <v>311004703</v>
      </c>
    </row>
    <row r="1803" spans="21:24">
      <c r="U1803" s="19">
        <v>47063</v>
      </c>
      <c r="V1803" s="19" t="s">
        <v>1984</v>
      </c>
      <c r="W1803" s="19" t="s">
        <v>1989</v>
      </c>
      <c r="X1803" s="19">
        <v>311004703</v>
      </c>
    </row>
    <row r="1804" spans="21:24">
      <c r="U1804" s="19">
        <v>47064</v>
      </c>
      <c r="V1804" s="19" t="s">
        <v>1984</v>
      </c>
      <c r="W1804" s="19" t="s">
        <v>1990</v>
      </c>
      <c r="X1804" s="19">
        <v>311004703</v>
      </c>
    </row>
    <row r="1805" spans="21:24">
      <c r="U1805" s="19">
        <v>47065</v>
      </c>
      <c r="V1805" s="19" t="s">
        <v>1984</v>
      </c>
      <c r="W1805" s="19" t="s">
        <v>1991</v>
      </c>
      <c r="X1805" s="19">
        <v>311004703</v>
      </c>
    </row>
    <row r="1806" spans="21:24">
      <c r="U1806" s="19">
        <v>47071</v>
      </c>
      <c r="V1806" s="19" t="s">
        <v>1111</v>
      </c>
      <c r="W1806" s="19" t="s">
        <v>1992</v>
      </c>
      <c r="X1806" s="19">
        <v>311004702</v>
      </c>
    </row>
    <row r="1807" spans="21:24">
      <c r="U1807" s="19">
        <v>47072</v>
      </c>
      <c r="V1807" s="19" t="s">
        <v>1111</v>
      </c>
      <c r="W1807" s="19" t="s">
        <v>1993</v>
      </c>
      <c r="X1807" s="19">
        <v>311004702</v>
      </c>
    </row>
    <row r="1808" spans="21:24">
      <c r="U1808" s="19">
        <v>47073</v>
      </c>
      <c r="V1808" s="19" t="s">
        <v>1111</v>
      </c>
      <c r="W1808" s="19" t="s">
        <v>1113</v>
      </c>
      <c r="X1808" s="19">
        <v>311004702</v>
      </c>
    </row>
    <row r="1809" spans="21:24">
      <c r="U1809" s="19">
        <v>47074</v>
      </c>
      <c r="V1809" s="19" t="s">
        <v>1111</v>
      </c>
      <c r="W1809" s="19" t="s">
        <v>1994</v>
      </c>
      <c r="X1809" s="19">
        <v>311004702</v>
      </c>
    </row>
    <row r="1810" spans="21:24">
      <c r="U1810" s="19">
        <v>47075</v>
      </c>
      <c r="V1810" s="19" t="s">
        <v>1111</v>
      </c>
      <c r="W1810" s="19" t="s">
        <v>1995</v>
      </c>
      <c r="X1810" s="19">
        <v>311004702</v>
      </c>
    </row>
    <row r="1811" spans="21:24">
      <c r="U1811" s="19">
        <v>47081</v>
      </c>
      <c r="V1811" s="19" t="s">
        <v>1116</v>
      </c>
      <c r="W1811" s="19" t="s">
        <v>2286</v>
      </c>
      <c r="X1811" s="19">
        <v>311004704</v>
      </c>
    </row>
    <row r="1812" spans="21:24">
      <c r="U1812" s="19">
        <v>47082</v>
      </c>
      <c r="V1812" s="19" t="s">
        <v>1116</v>
      </c>
      <c r="W1812" s="19" t="s">
        <v>2287</v>
      </c>
      <c r="X1812" s="19">
        <v>311004704</v>
      </c>
    </row>
    <row r="1813" spans="21:24">
      <c r="U1813" s="19">
        <v>47083</v>
      </c>
      <c r="V1813" s="19" t="s">
        <v>1116</v>
      </c>
      <c r="W1813" s="19" t="s">
        <v>1115</v>
      </c>
      <c r="X1813" s="19">
        <v>311004704</v>
      </c>
    </row>
    <row r="1814" spans="21:24">
      <c r="U1814" s="19">
        <v>47084</v>
      </c>
      <c r="V1814" s="19" t="s">
        <v>1116</v>
      </c>
      <c r="W1814" s="19" t="s">
        <v>1997</v>
      </c>
      <c r="X1814" s="19">
        <v>311004704</v>
      </c>
    </row>
    <row r="1815" spans="21:24">
      <c r="U1815" s="19">
        <v>47085</v>
      </c>
      <c r="V1815" s="19" t="s">
        <v>1116</v>
      </c>
      <c r="W1815" s="19" t="s">
        <v>1998</v>
      </c>
      <c r="X1815" s="19">
        <v>311004704</v>
      </c>
    </row>
    <row r="1816" spans="21:24">
      <c r="U1816" s="19">
        <v>48011</v>
      </c>
      <c r="V1816" s="19" t="s">
        <v>1117</v>
      </c>
      <c r="W1816" s="19" t="s">
        <v>1999</v>
      </c>
      <c r="X1816" s="19">
        <v>311004801</v>
      </c>
    </row>
    <row r="1817" spans="21:24">
      <c r="U1817" s="19">
        <v>48012</v>
      </c>
      <c r="V1817" s="19" t="s">
        <v>1117</v>
      </c>
      <c r="W1817" s="19" t="s">
        <v>2000</v>
      </c>
      <c r="X1817" s="19">
        <v>311004801</v>
      </c>
    </row>
    <row r="1818" spans="21:24">
      <c r="U1818" s="19">
        <v>48013</v>
      </c>
      <c r="V1818" s="19" t="s">
        <v>1117</v>
      </c>
      <c r="W1818" s="19" t="s">
        <v>2001</v>
      </c>
      <c r="X1818" s="19">
        <v>311004801</v>
      </c>
    </row>
    <row r="1819" spans="21:24">
      <c r="U1819" s="19">
        <v>48014</v>
      </c>
      <c r="V1819" s="19" t="s">
        <v>1117</v>
      </c>
      <c r="W1819" s="19" t="s">
        <v>2002</v>
      </c>
      <c r="X1819" s="19">
        <v>311004801</v>
      </c>
    </row>
    <row r="1820" spans="21:24">
      <c r="U1820" s="19">
        <v>48015</v>
      </c>
      <c r="V1820" s="19" t="s">
        <v>1117</v>
      </c>
      <c r="W1820" s="19" t="s">
        <v>2003</v>
      </c>
      <c r="X1820" s="19">
        <v>311004801</v>
      </c>
    </row>
    <row r="1821" spans="21:24">
      <c r="U1821" s="19">
        <v>48021</v>
      </c>
      <c r="V1821" s="19" t="s">
        <v>1118</v>
      </c>
      <c r="W1821" s="19" t="s">
        <v>2004</v>
      </c>
      <c r="X1821" s="19">
        <v>311004802</v>
      </c>
    </row>
    <row r="1822" spans="21:24">
      <c r="U1822" s="19">
        <v>48022</v>
      </c>
      <c r="V1822" s="19" t="s">
        <v>1118</v>
      </c>
      <c r="W1822" s="19" t="s">
        <v>2005</v>
      </c>
      <c r="X1822" s="19">
        <v>311004802</v>
      </c>
    </row>
    <row r="1823" spans="21:24">
      <c r="U1823" s="19">
        <v>48023</v>
      </c>
      <c r="V1823" s="19" t="s">
        <v>1118</v>
      </c>
      <c r="W1823" s="19" t="s">
        <v>2006</v>
      </c>
      <c r="X1823" s="19">
        <v>311004802</v>
      </c>
    </row>
    <row r="1824" spans="21:24">
      <c r="U1824" s="19">
        <v>48024</v>
      </c>
      <c r="V1824" s="19" t="s">
        <v>1118</v>
      </c>
      <c r="W1824" s="19" t="s">
        <v>2007</v>
      </c>
      <c r="X1824" s="19">
        <v>311004802</v>
      </c>
    </row>
    <row r="1825" spans="21:24">
      <c r="U1825" s="19">
        <v>48025</v>
      </c>
      <c r="V1825" s="19" t="s">
        <v>1118</v>
      </c>
      <c r="W1825" s="19" t="s">
        <v>2008</v>
      </c>
      <c r="X1825" s="19">
        <v>311004802</v>
      </c>
    </row>
    <row r="1826" spans="21:24">
      <c r="U1826" s="19">
        <v>48031</v>
      </c>
      <c r="V1826" s="19" t="s">
        <v>1119</v>
      </c>
      <c r="W1826" s="19" t="s">
        <v>2009</v>
      </c>
      <c r="X1826" s="19">
        <v>311004804</v>
      </c>
    </row>
    <row r="1827" spans="21:24">
      <c r="U1827" s="19">
        <v>48032</v>
      </c>
      <c r="V1827" s="19" t="s">
        <v>1119</v>
      </c>
      <c r="W1827" s="19" t="s">
        <v>2010</v>
      </c>
      <c r="X1827" s="19">
        <v>311004804</v>
      </c>
    </row>
    <row r="1828" spans="21:24">
      <c r="U1828" s="19">
        <v>48033</v>
      </c>
      <c r="V1828" s="19" t="s">
        <v>1119</v>
      </c>
      <c r="W1828" s="19" t="s">
        <v>2011</v>
      </c>
      <c r="X1828" s="19">
        <v>311004804</v>
      </c>
    </row>
    <row r="1829" spans="21:24">
      <c r="U1829" s="19">
        <v>48034</v>
      </c>
      <c r="V1829" s="19" t="s">
        <v>1119</v>
      </c>
      <c r="W1829" s="19" t="s">
        <v>2012</v>
      </c>
      <c r="X1829" s="19">
        <v>311004804</v>
      </c>
    </row>
    <row r="1830" spans="21:24">
      <c r="U1830" s="19">
        <v>48035</v>
      </c>
      <c r="V1830" s="19" t="s">
        <v>1119</v>
      </c>
      <c r="W1830" s="19" t="s">
        <v>2013</v>
      </c>
      <c r="X1830" s="19">
        <v>311004804</v>
      </c>
    </row>
    <row r="1831" spans="21:24">
      <c r="U1831" s="19">
        <v>48041</v>
      </c>
      <c r="V1831" s="19" t="s">
        <v>1120</v>
      </c>
      <c r="W1831" s="19" t="s">
        <v>2014</v>
      </c>
      <c r="X1831" s="19">
        <v>311004803</v>
      </c>
    </row>
    <row r="1832" spans="21:24">
      <c r="U1832" s="19">
        <v>48042</v>
      </c>
      <c r="V1832" s="19" t="s">
        <v>1120</v>
      </c>
      <c r="W1832" s="19" t="s">
        <v>2015</v>
      </c>
      <c r="X1832" s="19">
        <v>311004803</v>
      </c>
    </row>
    <row r="1833" spans="21:24">
      <c r="U1833" s="19">
        <v>48043</v>
      </c>
      <c r="V1833" s="19" t="s">
        <v>1120</v>
      </c>
      <c r="W1833" s="19" t="s">
        <v>2016</v>
      </c>
      <c r="X1833" s="19">
        <v>311004803</v>
      </c>
    </row>
    <row r="1834" spans="21:24">
      <c r="U1834" s="19">
        <v>48044</v>
      </c>
      <c r="V1834" s="19" t="s">
        <v>1120</v>
      </c>
      <c r="W1834" s="19" t="s">
        <v>2017</v>
      </c>
      <c r="X1834" s="19">
        <v>311004803</v>
      </c>
    </row>
    <row r="1835" spans="21:24">
      <c r="U1835" s="19">
        <v>48045</v>
      </c>
      <c r="V1835" s="19" t="s">
        <v>1120</v>
      </c>
      <c r="W1835" s="19" t="s">
        <v>2018</v>
      </c>
      <c r="X1835" s="19">
        <v>311004803</v>
      </c>
    </row>
    <row r="1836" spans="21:24">
      <c r="U1836" s="19">
        <v>48051</v>
      </c>
      <c r="V1836" s="19" t="s">
        <v>1121</v>
      </c>
      <c r="W1836" s="19" t="s">
        <v>1122</v>
      </c>
      <c r="X1836" s="19">
        <v>311004802</v>
      </c>
    </row>
    <row r="1837" spans="21:24">
      <c r="U1837" s="19">
        <v>48052</v>
      </c>
      <c r="V1837" s="19" t="s">
        <v>1121</v>
      </c>
      <c r="W1837" s="19" t="s">
        <v>1123</v>
      </c>
      <c r="X1837" s="19">
        <v>311004802</v>
      </c>
    </row>
    <row r="1838" spans="21:24">
      <c r="U1838" s="19">
        <v>48053</v>
      </c>
      <c r="V1838" s="19" t="s">
        <v>1121</v>
      </c>
      <c r="W1838" s="19" t="s">
        <v>1124</v>
      </c>
      <c r="X1838" s="19">
        <v>311004802</v>
      </c>
    </row>
    <row r="1839" spans="21:24">
      <c r="U1839" s="19">
        <v>48054</v>
      </c>
      <c r="V1839" s="19" t="s">
        <v>1121</v>
      </c>
      <c r="W1839" s="19" t="s">
        <v>1125</v>
      </c>
      <c r="X1839" s="19">
        <v>311004802</v>
      </c>
    </row>
    <row r="1840" spans="21:24">
      <c r="U1840" s="19">
        <v>48055</v>
      </c>
      <c r="V1840" s="19" t="s">
        <v>1121</v>
      </c>
      <c r="W1840" s="19" t="s">
        <v>1126</v>
      </c>
      <c r="X1840" s="19">
        <v>311004802</v>
      </c>
    </row>
    <row r="1841" spans="21:24">
      <c r="U1841" s="19">
        <v>48061</v>
      </c>
      <c r="V1841" s="19" t="s">
        <v>1119</v>
      </c>
      <c r="W1841" s="19" t="s">
        <v>2019</v>
      </c>
      <c r="X1841" s="19">
        <v>311004804</v>
      </c>
    </row>
    <row r="1842" spans="21:24">
      <c r="U1842" s="19">
        <v>48062</v>
      </c>
      <c r="V1842" s="19" t="s">
        <v>1119</v>
      </c>
      <c r="W1842" s="19" t="s">
        <v>2020</v>
      </c>
      <c r="X1842" s="19">
        <v>311004804</v>
      </c>
    </row>
    <row r="1843" spans="21:24">
      <c r="U1843" s="19">
        <v>48063</v>
      </c>
      <c r="V1843" s="19" t="s">
        <v>1119</v>
      </c>
      <c r="W1843" s="19" t="s">
        <v>2021</v>
      </c>
      <c r="X1843" s="19">
        <v>311004804</v>
      </c>
    </row>
    <row r="1844" spans="21:24">
      <c r="U1844" s="19">
        <v>48064</v>
      </c>
      <c r="V1844" s="19" t="s">
        <v>1119</v>
      </c>
      <c r="W1844" s="19" t="s">
        <v>2022</v>
      </c>
      <c r="X1844" s="19">
        <v>311004804</v>
      </c>
    </row>
    <row r="1845" spans="21:24">
      <c r="U1845" s="19">
        <v>48065</v>
      </c>
      <c r="V1845" s="19" t="s">
        <v>1119</v>
      </c>
      <c r="W1845" s="19" t="s">
        <v>2023</v>
      </c>
      <c r="X1845" s="19">
        <v>311004804</v>
      </c>
    </row>
    <row r="1846" spans="21:24">
      <c r="U1846" s="19">
        <v>48071</v>
      </c>
      <c r="V1846" s="19" t="s">
        <v>1119</v>
      </c>
      <c r="W1846" s="19" t="s">
        <v>2024</v>
      </c>
      <c r="X1846" s="19">
        <v>311004804</v>
      </c>
    </row>
    <row r="1847" spans="21:24">
      <c r="U1847" s="19">
        <v>48072</v>
      </c>
      <c r="V1847" s="19" t="s">
        <v>1119</v>
      </c>
      <c r="W1847" s="19" t="s">
        <v>2025</v>
      </c>
      <c r="X1847" s="19">
        <v>311004804</v>
      </c>
    </row>
    <row r="1848" spans="21:24">
      <c r="U1848" s="19">
        <v>48073</v>
      </c>
      <c r="V1848" s="19" t="s">
        <v>1119</v>
      </c>
      <c r="W1848" s="19" t="s">
        <v>2026</v>
      </c>
      <c r="X1848" s="19">
        <v>311004804</v>
      </c>
    </row>
    <row r="1849" spans="21:24">
      <c r="U1849" s="19">
        <v>48074</v>
      </c>
      <c r="V1849" s="19" t="s">
        <v>1119</v>
      </c>
      <c r="W1849" s="19" t="s">
        <v>2027</v>
      </c>
      <c r="X1849" s="19">
        <v>311004804</v>
      </c>
    </row>
    <row r="1850" spans="21:24">
      <c r="U1850" s="19">
        <v>48075</v>
      </c>
      <c r="V1850" s="19" t="s">
        <v>1119</v>
      </c>
      <c r="W1850" s="19" t="s">
        <v>2028</v>
      </c>
      <c r="X1850" s="19">
        <v>311004804</v>
      </c>
    </row>
    <row r="1851" spans="21:24">
      <c r="U1851" s="19">
        <v>48081</v>
      </c>
      <c r="V1851" s="19" t="s">
        <v>1120</v>
      </c>
      <c r="W1851" s="19" t="s">
        <v>2015</v>
      </c>
      <c r="X1851" s="19">
        <v>311004803</v>
      </c>
    </row>
    <row r="1852" spans="21:24">
      <c r="U1852" s="19">
        <v>48082</v>
      </c>
      <c r="V1852" s="19" t="s">
        <v>1120</v>
      </c>
      <c r="W1852" s="19" t="s">
        <v>2029</v>
      </c>
      <c r="X1852" s="19">
        <v>311004803</v>
      </c>
    </row>
    <row r="1853" spans="21:24">
      <c r="U1853" s="19">
        <v>48083</v>
      </c>
      <c r="V1853" s="19" t="s">
        <v>1120</v>
      </c>
      <c r="W1853" s="19" t="s">
        <v>2017</v>
      </c>
      <c r="X1853" s="19">
        <v>311004803</v>
      </c>
    </row>
    <row r="1854" spans="21:24">
      <c r="U1854" s="19">
        <v>48084</v>
      </c>
      <c r="V1854" s="19" t="s">
        <v>1120</v>
      </c>
      <c r="W1854" s="19" t="s">
        <v>2018</v>
      </c>
      <c r="X1854" s="19">
        <v>311004803</v>
      </c>
    </row>
    <row r="1855" spans="21:24">
      <c r="U1855" s="19">
        <v>48085</v>
      </c>
      <c r="V1855" s="19" t="s">
        <v>1120</v>
      </c>
      <c r="W1855" s="19" t="s">
        <v>2030</v>
      </c>
      <c r="X1855" s="19">
        <v>311004803</v>
      </c>
    </row>
    <row r="1856" spans="21:24">
      <c r="U1856" s="19">
        <v>49011</v>
      </c>
      <c r="V1856" s="19" t="s">
        <v>1127</v>
      </c>
      <c r="W1856" s="19" t="s">
        <v>1128</v>
      </c>
      <c r="X1856" s="19">
        <v>311004901</v>
      </c>
    </row>
    <row r="1857" spans="21:24">
      <c r="U1857" s="19">
        <v>49012</v>
      </c>
      <c r="V1857" s="19" t="s">
        <v>1127</v>
      </c>
      <c r="W1857" s="19" t="s">
        <v>1129</v>
      </c>
      <c r="X1857" s="19">
        <v>311004901</v>
      </c>
    </row>
    <row r="1858" spans="21:24">
      <c r="U1858" s="19">
        <v>49013</v>
      </c>
      <c r="V1858" s="19" t="s">
        <v>1127</v>
      </c>
      <c r="W1858" s="19" t="s">
        <v>1130</v>
      </c>
      <c r="X1858" s="19">
        <v>311004901</v>
      </c>
    </row>
    <row r="1859" spans="21:24">
      <c r="U1859" s="19">
        <v>49014</v>
      </c>
      <c r="V1859" s="19" t="s">
        <v>1127</v>
      </c>
      <c r="W1859" s="19" t="s">
        <v>1131</v>
      </c>
      <c r="X1859" s="19">
        <v>311004901</v>
      </c>
    </row>
    <row r="1860" spans="21:24">
      <c r="U1860" s="19">
        <v>49015</v>
      </c>
      <c r="V1860" s="19" t="s">
        <v>1127</v>
      </c>
      <c r="W1860" s="19" t="s">
        <v>1132</v>
      </c>
      <c r="X1860" s="19">
        <v>311004901</v>
      </c>
    </row>
    <row r="1861" spans="21:24">
      <c r="U1861" s="19">
        <v>49021</v>
      </c>
      <c r="V1861" s="19" t="s">
        <v>1133</v>
      </c>
      <c r="W1861" s="19" t="s">
        <v>2031</v>
      </c>
      <c r="X1861" s="19">
        <v>311004902</v>
      </c>
    </row>
    <row r="1862" spans="21:24">
      <c r="U1862" s="19">
        <v>49022</v>
      </c>
      <c r="V1862" s="19" t="s">
        <v>1133</v>
      </c>
      <c r="W1862" s="19" t="s">
        <v>2032</v>
      </c>
      <c r="X1862" s="19">
        <v>311004902</v>
      </c>
    </row>
    <row r="1863" spans="21:24">
      <c r="U1863" s="19">
        <v>49023</v>
      </c>
      <c r="V1863" s="19" t="s">
        <v>1133</v>
      </c>
      <c r="W1863" s="19" t="s">
        <v>2033</v>
      </c>
      <c r="X1863" s="19">
        <v>311004902</v>
      </c>
    </row>
    <row r="1864" spans="21:24">
      <c r="U1864" s="19">
        <v>49024</v>
      </c>
      <c r="V1864" s="19" t="s">
        <v>1133</v>
      </c>
      <c r="W1864" s="19" t="s">
        <v>2034</v>
      </c>
      <c r="X1864" s="19">
        <v>311004902</v>
      </c>
    </row>
    <row r="1865" spans="21:24">
      <c r="U1865" s="19">
        <v>49025</v>
      </c>
      <c r="V1865" s="19" t="s">
        <v>1133</v>
      </c>
      <c r="W1865" s="19" t="s">
        <v>2035</v>
      </c>
      <c r="X1865" s="19">
        <v>311004902</v>
      </c>
    </row>
    <row r="1866" spans="21:24">
      <c r="U1866" s="19">
        <v>49031</v>
      </c>
      <c r="V1866" s="19" t="s">
        <v>1134</v>
      </c>
      <c r="W1866" s="19" t="s">
        <v>2036</v>
      </c>
      <c r="X1866" s="19">
        <v>311004903</v>
      </c>
    </row>
    <row r="1867" spans="21:24">
      <c r="U1867" s="19">
        <v>49032</v>
      </c>
      <c r="V1867" s="19" t="s">
        <v>1134</v>
      </c>
      <c r="W1867" s="19" t="s">
        <v>2037</v>
      </c>
      <c r="X1867" s="19">
        <v>311004903</v>
      </c>
    </row>
    <row r="1868" spans="21:24">
      <c r="U1868" s="19">
        <v>49033</v>
      </c>
      <c r="V1868" s="19" t="s">
        <v>1134</v>
      </c>
      <c r="W1868" s="19" t="s">
        <v>2225</v>
      </c>
      <c r="X1868" s="19">
        <v>311004903</v>
      </c>
    </row>
    <row r="1869" spans="21:24">
      <c r="U1869" s="19">
        <v>49034</v>
      </c>
      <c r="V1869" s="19" t="s">
        <v>1134</v>
      </c>
      <c r="W1869" s="19" t="s">
        <v>2226</v>
      </c>
      <c r="X1869" s="19">
        <v>311004903</v>
      </c>
    </row>
    <row r="1870" spans="21:24">
      <c r="U1870" s="19">
        <v>49035</v>
      </c>
      <c r="V1870" s="19" t="s">
        <v>1134</v>
      </c>
      <c r="W1870" s="19" t="s">
        <v>2227</v>
      </c>
      <c r="X1870" s="19">
        <v>311004903</v>
      </c>
    </row>
    <row r="1871" spans="21:24">
      <c r="U1871" s="19">
        <v>49041</v>
      </c>
      <c r="V1871" s="19" t="s">
        <v>1135</v>
      </c>
      <c r="W1871" s="19" t="s">
        <v>1989</v>
      </c>
      <c r="X1871" s="19">
        <v>311004904</v>
      </c>
    </row>
    <row r="1872" spans="21:24">
      <c r="U1872" s="19">
        <v>49042</v>
      </c>
      <c r="V1872" s="19" t="s">
        <v>1135</v>
      </c>
      <c r="W1872" s="19" t="s">
        <v>1137</v>
      </c>
      <c r="X1872" s="19">
        <v>311004904</v>
      </c>
    </row>
    <row r="1873" spans="21:24">
      <c r="U1873" s="19">
        <v>49043</v>
      </c>
      <c r="V1873" s="19" t="s">
        <v>1135</v>
      </c>
      <c r="W1873" s="19" t="s">
        <v>2038</v>
      </c>
      <c r="X1873" s="19">
        <v>311004904</v>
      </c>
    </row>
    <row r="1874" spans="21:24">
      <c r="U1874" s="19">
        <v>49044</v>
      </c>
      <c r="V1874" s="19" t="s">
        <v>1135</v>
      </c>
      <c r="W1874" s="19" t="s">
        <v>2039</v>
      </c>
      <c r="X1874" s="19">
        <v>311004904</v>
      </c>
    </row>
    <row r="1875" spans="21:24">
      <c r="U1875" s="19">
        <v>49045</v>
      </c>
      <c r="V1875" s="19" t="s">
        <v>1135</v>
      </c>
      <c r="W1875" s="19" t="s">
        <v>2228</v>
      </c>
      <c r="X1875" s="19">
        <v>311004904</v>
      </c>
    </row>
    <row r="1876" spans="21:24">
      <c r="U1876" s="19">
        <v>49051</v>
      </c>
      <c r="V1876" s="19" t="s">
        <v>1138</v>
      </c>
      <c r="W1876" s="19" t="s">
        <v>1294</v>
      </c>
      <c r="X1876" s="19">
        <v>311004904</v>
      </c>
    </row>
    <row r="1877" spans="21:24">
      <c r="U1877" s="19">
        <v>49052</v>
      </c>
      <c r="V1877" s="19" t="s">
        <v>1138</v>
      </c>
      <c r="W1877" s="19" t="s">
        <v>1295</v>
      </c>
      <c r="X1877" s="19">
        <v>311004904</v>
      </c>
    </row>
    <row r="1878" spans="21:24">
      <c r="U1878" s="19">
        <v>49053</v>
      </c>
      <c r="V1878" s="19" t="s">
        <v>1138</v>
      </c>
      <c r="W1878" s="19" t="s">
        <v>1296</v>
      </c>
      <c r="X1878" s="19">
        <v>311004904</v>
      </c>
    </row>
    <row r="1879" spans="21:24">
      <c r="U1879" s="19">
        <v>49054</v>
      </c>
      <c r="V1879" s="19" t="s">
        <v>1138</v>
      </c>
      <c r="W1879" s="19" t="s">
        <v>1297</v>
      </c>
      <c r="X1879" s="19">
        <v>311004904</v>
      </c>
    </row>
    <row r="1880" spans="21:24">
      <c r="U1880" s="19">
        <v>49055</v>
      </c>
      <c r="V1880" s="19" t="s">
        <v>1138</v>
      </c>
      <c r="W1880" s="19" t="s">
        <v>2040</v>
      </c>
      <c r="X1880" s="19">
        <v>311004904</v>
      </c>
    </row>
    <row r="1881" spans="21:24">
      <c r="U1881" s="19">
        <v>49061</v>
      </c>
      <c r="V1881" s="19" t="s">
        <v>1134</v>
      </c>
      <c r="W1881" s="19" t="s">
        <v>2037</v>
      </c>
      <c r="X1881" s="19">
        <v>311004903</v>
      </c>
    </row>
    <row r="1882" spans="21:24">
      <c r="U1882" s="19">
        <v>49062</v>
      </c>
      <c r="V1882" s="19" t="s">
        <v>1134</v>
      </c>
      <c r="W1882" s="19" t="s">
        <v>2041</v>
      </c>
      <c r="X1882" s="19">
        <v>311004903</v>
      </c>
    </row>
    <row r="1883" spans="21:24">
      <c r="U1883" s="19">
        <v>49063</v>
      </c>
      <c r="V1883" s="19" t="s">
        <v>1134</v>
      </c>
      <c r="W1883" s="19" t="s">
        <v>2229</v>
      </c>
      <c r="X1883" s="19">
        <v>311004903</v>
      </c>
    </row>
    <row r="1884" spans="21:24">
      <c r="U1884" s="19">
        <v>49064</v>
      </c>
      <c r="V1884" s="19" t="s">
        <v>1134</v>
      </c>
      <c r="W1884" s="19" t="s">
        <v>2230</v>
      </c>
      <c r="X1884" s="19">
        <v>311004903</v>
      </c>
    </row>
    <row r="1885" spans="21:24">
      <c r="U1885" s="19">
        <v>49065</v>
      </c>
      <c r="V1885" s="19" t="s">
        <v>1134</v>
      </c>
      <c r="W1885" s="19" t="s">
        <v>2231</v>
      </c>
      <c r="X1885" s="19">
        <v>311004903</v>
      </c>
    </row>
    <row r="1886" spans="21:24">
      <c r="U1886" s="19">
        <v>49071</v>
      </c>
      <c r="V1886" s="19" t="s">
        <v>1133</v>
      </c>
      <c r="W1886" s="19" t="s">
        <v>2042</v>
      </c>
      <c r="X1886" s="19">
        <v>311004902</v>
      </c>
    </row>
    <row r="1887" spans="21:24">
      <c r="U1887" s="19">
        <v>49072</v>
      </c>
      <c r="V1887" s="19" t="s">
        <v>1133</v>
      </c>
      <c r="W1887" s="19" t="s">
        <v>2043</v>
      </c>
      <c r="X1887" s="19">
        <v>311004902</v>
      </c>
    </row>
    <row r="1888" spans="21:24">
      <c r="U1888" s="19">
        <v>49073</v>
      </c>
      <c r="V1888" s="19" t="s">
        <v>1133</v>
      </c>
      <c r="W1888" s="19" t="s">
        <v>2044</v>
      </c>
      <c r="X1888" s="19">
        <v>311004902</v>
      </c>
    </row>
    <row r="1889" spans="21:24">
      <c r="U1889" s="19">
        <v>49074</v>
      </c>
      <c r="V1889" s="19" t="s">
        <v>1133</v>
      </c>
      <c r="W1889" s="19" t="s">
        <v>2035</v>
      </c>
      <c r="X1889" s="19">
        <v>311004902</v>
      </c>
    </row>
    <row r="1890" spans="21:24">
      <c r="U1890" s="19">
        <v>49075</v>
      </c>
      <c r="V1890" s="19" t="s">
        <v>1133</v>
      </c>
      <c r="W1890" s="19" t="s">
        <v>2045</v>
      </c>
      <c r="X1890" s="19">
        <v>311004902</v>
      </c>
    </row>
    <row r="1891" spans="21:24">
      <c r="U1891" s="19">
        <v>49081</v>
      </c>
      <c r="V1891" s="19" t="s">
        <v>1138</v>
      </c>
      <c r="W1891" s="19" t="s">
        <v>2046</v>
      </c>
      <c r="X1891" s="19">
        <v>311004904</v>
      </c>
    </row>
    <row r="1892" spans="21:24">
      <c r="U1892" s="19">
        <v>49082</v>
      </c>
      <c r="V1892" s="19" t="s">
        <v>1138</v>
      </c>
      <c r="W1892" s="19" t="s">
        <v>2047</v>
      </c>
      <c r="X1892" s="19">
        <v>311004904</v>
      </c>
    </row>
    <row r="1893" spans="21:24">
      <c r="U1893" s="19">
        <v>49083</v>
      </c>
      <c r="V1893" s="19" t="s">
        <v>1138</v>
      </c>
      <c r="W1893" s="19" t="s">
        <v>2048</v>
      </c>
      <c r="X1893" s="19">
        <v>311004904</v>
      </c>
    </row>
    <row r="1894" spans="21:24">
      <c r="U1894" s="19">
        <v>49084</v>
      </c>
      <c r="V1894" s="19" t="s">
        <v>1138</v>
      </c>
      <c r="W1894" s="19" t="s">
        <v>2049</v>
      </c>
      <c r="X1894" s="19">
        <v>311004904</v>
      </c>
    </row>
    <row r="1895" spans="21:24">
      <c r="U1895" s="19">
        <v>49085</v>
      </c>
      <c r="V1895" s="19" t="s">
        <v>1138</v>
      </c>
      <c r="W1895" s="19" t="s">
        <v>2232</v>
      </c>
      <c r="X1895" s="19">
        <v>311004904</v>
      </c>
    </row>
    <row r="1896" spans="21:24">
      <c r="U1896" s="19">
        <v>50011</v>
      </c>
      <c r="V1896" s="19" t="s">
        <v>1139</v>
      </c>
      <c r="W1896" s="19" t="s">
        <v>1140</v>
      </c>
      <c r="X1896" s="19">
        <v>311005001</v>
      </c>
    </row>
    <row r="1897" spans="21:24">
      <c r="U1897" s="19">
        <v>50012</v>
      </c>
      <c r="V1897" s="19" t="s">
        <v>1139</v>
      </c>
      <c r="W1897" s="19" t="s">
        <v>1141</v>
      </c>
      <c r="X1897" s="19">
        <v>311005001</v>
      </c>
    </row>
    <row r="1898" spans="21:24">
      <c r="U1898" s="19">
        <v>50013</v>
      </c>
      <c r="V1898" s="19" t="s">
        <v>1139</v>
      </c>
      <c r="W1898" s="19" t="s">
        <v>1142</v>
      </c>
      <c r="X1898" s="19">
        <v>311005001</v>
      </c>
    </row>
    <row r="1899" spans="21:24">
      <c r="U1899" s="19">
        <v>50014</v>
      </c>
      <c r="V1899" s="19" t="s">
        <v>1139</v>
      </c>
      <c r="W1899" s="19" t="s">
        <v>1143</v>
      </c>
      <c r="X1899" s="19">
        <v>311005001</v>
      </c>
    </row>
    <row r="1900" spans="21:24">
      <c r="U1900" s="19">
        <v>50015</v>
      </c>
      <c r="V1900" s="19" t="s">
        <v>1139</v>
      </c>
      <c r="W1900" s="19" t="s">
        <v>1144</v>
      </c>
      <c r="X1900" s="19">
        <v>311005001</v>
      </c>
    </row>
    <row r="1901" spans="21:24">
      <c r="U1901" s="19">
        <v>50021</v>
      </c>
      <c r="V1901" s="19" t="s">
        <v>1145</v>
      </c>
      <c r="W1901" s="19" t="s">
        <v>1146</v>
      </c>
      <c r="X1901" s="19">
        <v>311005002</v>
      </c>
    </row>
    <row r="1902" spans="21:24">
      <c r="U1902" s="19">
        <v>50022</v>
      </c>
      <c r="V1902" s="19" t="s">
        <v>1145</v>
      </c>
      <c r="W1902" s="19" t="s">
        <v>1147</v>
      </c>
      <c r="X1902" s="19">
        <v>311005002</v>
      </c>
    </row>
    <row r="1903" spans="21:24">
      <c r="U1903" s="19">
        <v>50023</v>
      </c>
      <c r="V1903" s="19" t="s">
        <v>1145</v>
      </c>
      <c r="W1903" s="19" t="s">
        <v>1148</v>
      </c>
      <c r="X1903" s="19">
        <v>311005002</v>
      </c>
    </row>
    <row r="1904" spans="21:24">
      <c r="U1904" s="19">
        <v>50024</v>
      </c>
      <c r="V1904" s="19" t="s">
        <v>1145</v>
      </c>
      <c r="W1904" s="19" t="s">
        <v>1149</v>
      </c>
      <c r="X1904" s="19">
        <v>311005002</v>
      </c>
    </row>
    <row r="1905" spans="21:24">
      <c r="U1905" s="19">
        <v>50025</v>
      </c>
      <c r="V1905" s="19" t="s">
        <v>1145</v>
      </c>
      <c r="W1905" s="19" t="s">
        <v>1150</v>
      </c>
      <c r="X1905" s="19">
        <v>311005002</v>
      </c>
    </row>
    <row r="1906" spans="21:24">
      <c r="U1906" s="19">
        <v>50031</v>
      </c>
      <c r="V1906" s="19" t="s">
        <v>1151</v>
      </c>
      <c r="W1906" s="19" t="s">
        <v>1152</v>
      </c>
      <c r="X1906" s="19">
        <v>0</v>
      </c>
    </row>
    <row r="1907" spans="21:24">
      <c r="U1907" s="19">
        <v>50032</v>
      </c>
      <c r="V1907" s="19" t="s">
        <v>1151</v>
      </c>
      <c r="W1907" s="19" t="s">
        <v>1153</v>
      </c>
      <c r="X1907" s="19">
        <v>0</v>
      </c>
    </row>
    <row r="1908" spans="21:24">
      <c r="U1908" s="19">
        <v>50033</v>
      </c>
      <c r="V1908" s="19" t="s">
        <v>1151</v>
      </c>
      <c r="W1908" s="19" t="s">
        <v>1154</v>
      </c>
      <c r="X1908" s="19">
        <v>0</v>
      </c>
    </row>
    <row r="1909" spans="21:24">
      <c r="U1909" s="19">
        <v>50034</v>
      </c>
      <c r="V1909" s="19" t="s">
        <v>1151</v>
      </c>
      <c r="W1909" s="19" t="s">
        <v>1155</v>
      </c>
      <c r="X1909" s="19">
        <v>0</v>
      </c>
    </row>
    <row r="1910" spans="21:24">
      <c r="U1910" s="19">
        <v>50035</v>
      </c>
      <c r="V1910" s="19" t="s">
        <v>1151</v>
      </c>
      <c r="W1910" s="19" t="s">
        <v>1156</v>
      </c>
      <c r="X1910" s="19">
        <v>0</v>
      </c>
    </row>
    <row r="1911" spans="21:24">
      <c r="U1911" s="19">
        <v>50041</v>
      </c>
      <c r="V1911" s="19" t="s">
        <v>97</v>
      </c>
      <c r="W1911" s="19" t="s">
        <v>1157</v>
      </c>
      <c r="X1911" s="19">
        <v>0</v>
      </c>
    </row>
    <row r="1912" spans="21:24">
      <c r="U1912" s="19">
        <v>50042</v>
      </c>
      <c r="V1912" s="19" t="s">
        <v>97</v>
      </c>
      <c r="W1912" s="19" t="s">
        <v>1158</v>
      </c>
      <c r="X1912" s="19">
        <v>0</v>
      </c>
    </row>
    <row r="1913" spans="21:24">
      <c r="U1913" s="19">
        <v>50043</v>
      </c>
      <c r="V1913" s="19" t="s">
        <v>97</v>
      </c>
      <c r="W1913" s="19" t="s">
        <v>1159</v>
      </c>
      <c r="X1913" s="19">
        <v>0</v>
      </c>
    </row>
    <row r="1914" spans="21:24">
      <c r="U1914" s="19">
        <v>50044</v>
      </c>
      <c r="V1914" s="19" t="s">
        <v>97</v>
      </c>
      <c r="W1914" s="19" t="s">
        <v>1160</v>
      </c>
      <c r="X1914" s="19">
        <v>0</v>
      </c>
    </row>
    <row r="1915" spans="21:24">
      <c r="U1915" s="19">
        <v>50045</v>
      </c>
      <c r="V1915" s="19" t="s">
        <v>97</v>
      </c>
      <c r="W1915" s="19" t="s">
        <v>1161</v>
      </c>
      <c r="X1915" s="19">
        <v>0</v>
      </c>
    </row>
    <row r="1916" spans="21:24">
      <c r="U1916" s="19">
        <v>50051</v>
      </c>
      <c r="V1916" s="19" t="s">
        <v>1162</v>
      </c>
      <c r="W1916" s="19" t="s">
        <v>1163</v>
      </c>
      <c r="X1916" s="19">
        <v>0</v>
      </c>
    </row>
    <row r="1917" spans="21:24">
      <c r="U1917" s="19">
        <v>50052</v>
      </c>
      <c r="V1917" s="19" t="s">
        <v>1162</v>
      </c>
      <c r="W1917" s="19" t="s">
        <v>1163</v>
      </c>
      <c r="X1917" s="19">
        <v>0</v>
      </c>
    </row>
    <row r="1918" spans="21:24">
      <c r="U1918" s="19">
        <v>50053</v>
      </c>
      <c r="V1918" s="19" t="s">
        <v>1162</v>
      </c>
      <c r="W1918" s="19" t="s">
        <v>1163</v>
      </c>
      <c r="X1918" s="19">
        <v>0</v>
      </c>
    </row>
    <row r="1919" spans="21:24">
      <c r="U1919" s="19">
        <v>50054</v>
      </c>
      <c r="V1919" s="19" t="s">
        <v>1162</v>
      </c>
      <c r="W1919" s="19" t="s">
        <v>1163</v>
      </c>
      <c r="X1919" s="19">
        <v>0</v>
      </c>
    </row>
    <row r="1920" spans="21:24">
      <c r="U1920" s="19">
        <v>50055</v>
      </c>
      <c r="V1920" s="19" t="s">
        <v>1162</v>
      </c>
      <c r="W1920" s="19" t="s">
        <v>1163</v>
      </c>
      <c r="X1920" s="19">
        <v>0</v>
      </c>
    </row>
    <row r="1921" spans="21:24">
      <c r="U1921" s="19">
        <v>50061</v>
      </c>
      <c r="V1921" s="19" t="s">
        <v>1164</v>
      </c>
      <c r="W1921" s="19" t="s">
        <v>2050</v>
      </c>
      <c r="X1921" s="19">
        <v>311005003</v>
      </c>
    </row>
    <row r="1922" spans="21:24">
      <c r="U1922" s="19">
        <v>50062</v>
      </c>
      <c r="V1922" s="19" t="s">
        <v>1164</v>
      </c>
      <c r="W1922" s="19" t="s">
        <v>2051</v>
      </c>
      <c r="X1922" s="19">
        <v>311005003</v>
      </c>
    </row>
    <row r="1923" spans="21:24">
      <c r="U1923" s="19">
        <v>50063</v>
      </c>
      <c r="V1923" s="19" t="s">
        <v>1164</v>
      </c>
      <c r="W1923" s="19" t="s">
        <v>2052</v>
      </c>
      <c r="X1923" s="19">
        <v>311005003</v>
      </c>
    </row>
    <row r="1924" spans="21:24">
      <c r="U1924" s="19">
        <v>50064</v>
      </c>
      <c r="V1924" s="19" t="s">
        <v>1164</v>
      </c>
      <c r="W1924" s="19" t="s">
        <v>2053</v>
      </c>
      <c r="X1924" s="19">
        <v>311005003</v>
      </c>
    </row>
    <row r="1925" spans="21:24">
      <c r="U1925" s="19">
        <v>50065</v>
      </c>
      <c r="V1925" s="19" t="s">
        <v>1164</v>
      </c>
      <c r="W1925" s="19" t="s">
        <v>2054</v>
      </c>
      <c r="X1925" s="19">
        <v>311005003</v>
      </c>
    </row>
    <row r="1926" spans="21:24">
      <c r="U1926" s="19">
        <v>50071</v>
      </c>
      <c r="V1926" s="19" t="s">
        <v>1165</v>
      </c>
      <c r="W1926" s="19" t="s">
        <v>1166</v>
      </c>
      <c r="X1926" s="19">
        <v>311005004</v>
      </c>
    </row>
    <row r="1927" spans="21:24">
      <c r="U1927" s="19">
        <v>50072</v>
      </c>
      <c r="V1927" s="19" t="s">
        <v>1165</v>
      </c>
      <c r="W1927" s="19" t="s">
        <v>1167</v>
      </c>
      <c r="X1927" s="19">
        <v>311005004</v>
      </c>
    </row>
    <row r="1928" spans="21:24">
      <c r="U1928" s="19">
        <v>50073</v>
      </c>
      <c r="V1928" s="19" t="s">
        <v>1165</v>
      </c>
      <c r="W1928" s="19" t="s">
        <v>1168</v>
      </c>
      <c r="X1928" s="19">
        <v>311005004</v>
      </c>
    </row>
    <row r="1929" spans="21:24">
      <c r="U1929" s="19">
        <v>50074</v>
      </c>
      <c r="V1929" s="19" t="s">
        <v>1165</v>
      </c>
      <c r="W1929" s="19" t="s">
        <v>1169</v>
      </c>
      <c r="X1929" s="19">
        <v>311005004</v>
      </c>
    </row>
    <row r="1930" spans="21:24">
      <c r="U1930" s="19">
        <v>50075</v>
      </c>
      <c r="V1930" s="19" t="s">
        <v>1165</v>
      </c>
      <c r="W1930" s="19" t="s">
        <v>1170</v>
      </c>
      <c r="X1930" s="19">
        <v>311005004</v>
      </c>
    </row>
    <row r="1931" spans="21:24">
      <c r="U1931" s="19">
        <v>50081</v>
      </c>
      <c r="V1931" s="19" t="s">
        <v>1164</v>
      </c>
      <c r="W1931" s="19" t="s">
        <v>2055</v>
      </c>
      <c r="X1931" s="19">
        <v>311005003</v>
      </c>
    </row>
    <row r="1932" spans="21:24">
      <c r="U1932" s="19">
        <v>50082</v>
      </c>
      <c r="V1932" s="19" t="s">
        <v>1164</v>
      </c>
      <c r="W1932" s="19" t="s">
        <v>2056</v>
      </c>
      <c r="X1932" s="19">
        <v>311005003</v>
      </c>
    </row>
    <row r="1933" spans="21:24">
      <c r="U1933" s="19">
        <v>50083</v>
      </c>
      <c r="V1933" s="19" t="s">
        <v>1164</v>
      </c>
      <c r="W1933" s="19" t="s">
        <v>2057</v>
      </c>
      <c r="X1933" s="19">
        <v>311005003</v>
      </c>
    </row>
    <row r="1934" spans="21:24">
      <c r="U1934" s="19">
        <v>50084</v>
      </c>
      <c r="V1934" s="19" t="s">
        <v>1164</v>
      </c>
      <c r="W1934" s="19" t="s">
        <v>2058</v>
      </c>
      <c r="X1934" s="19">
        <v>311005003</v>
      </c>
    </row>
    <row r="1935" spans="21:24">
      <c r="U1935" s="19">
        <v>50085</v>
      </c>
      <c r="V1935" s="19" t="s">
        <v>1164</v>
      </c>
      <c r="W1935" s="19" t="s">
        <v>2059</v>
      </c>
      <c r="X1935" s="19">
        <v>311005003</v>
      </c>
    </row>
    <row r="1936" spans="21:24">
      <c r="U1936" s="19">
        <v>50091</v>
      </c>
      <c r="V1936" s="19" t="s">
        <v>1145</v>
      </c>
      <c r="W1936" s="19" t="s">
        <v>1150</v>
      </c>
      <c r="X1936" s="19">
        <v>311005002</v>
      </c>
    </row>
    <row r="1937" spans="21:24">
      <c r="U1937" s="19">
        <v>50092</v>
      </c>
      <c r="V1937" s="19" t="s">
        <v>1145</v>
      </c>
      <c r="W1937" s="19" t="s">
        <v>2060</v>
      </c>
      <c r="X1937" s="19">
        <v>311005002</v>
      </c>
    </row>
    <row r="1938" spans="21:24">
      <c r="U1938" s="19">
        <v>50093</v>
      </c>
      <c r="V1938" s="19" t="s">
        <v>1145</v>
      </c>
      <c r="W1938" s="19" t="s">
        <v>2061</v>
      </c>
      <c r="X1938" s="19">
        <v>311005002</v>
      </c>
    </row>
    <row r="1939" spans="21:24">
      <c r="U1939" s="19">
        <v>50094</v>
      </c>
      <c r="V1939" s="19" t="s">
        <v>1145</v>
      </c>
      <c r="W1939" s="19" t="s">
        <v>2062</v>
      </c>
      <c r="X1939" s="19">
        <v>311005002</v>
      </c>
    </row>
    <row r="1940" spans="21:24">
      <c r="U1940" s="19">
        <v>50095</v>
      </c>
      <c r="V1940" s="19" t="s">
        <v>1145</v>
      </c>
      <c r="W1940" s="19" t="s">
        <v>2063</v>
      </c>
      <c r="X1940" s="19">
        <v>311005002</v>
      </c>
    </row>
    <row r="1941" spans="21:24">
      <c r="U1941" s="19">
        <v>50101</v>
      </c>
      <c r="V1941" s="19" t="s">
        <v>1165</v>
      </c>
      <c r="W1941" s="19" t="s">
        <v>2064</v>
      </c>
      <c r="X1941" s="19">
        <v>311005004</v>
      </c>
    </row>
    <row r="1942" spans="21:24">
      <c r="U1942" s="19">
        <v>50102</v>
      </c>
      <c r="V1942" s="19" t="s">
        <v>1165</v>
      </c>
      <c r="W1942" s="19" t="s">
        <v>2065</v>
      </c>
      <c r="X1942" s="19">
        <v>311005004</v>
      </c>
    </row>
    <row r="1943" spans="21:24">
      <c r="U1943" s="19">
        <v>50103</v>
      </c>
      <c r="V1943" s="19" t="s">
        <v>1165</v>
      </c>
      <c r="W1943" s="19" t="s">
        <v>2066</v>
      </c>
      <c r="X1943" s="19">
        <v>311005004</v>
      </c>
    </row>
    <row r="1944" spans="21:24">
      <c r="U1944" s="19">
        <v>50104</v>
      </c>
      <c r="V1944" s="19" t="s">
        <v>1165</v>
      </c>
      <c r="W1944" s="19" t="s">
        <v>2067</v>
      </c>
      <c r="X1944" s="19">
        <v>311005004</v>
      </c>
    </row>
    <row r="1945" spans="21:24">
      <c r="U1945" s="19">
        <v>50105</v>
      </c>
      <c r="V1945" s="19" t="s">
        <v>1165</v>
      </c>
      <c r="W1945" s="19" t="s">
        <v>2068</v>
      </c>
      <c r="X1945" s="19">
        <v>311005004</v>
      </c>
    </row>
    <row r="1946" spans="21:24">
      <c r="U1946" s="19">
        <v>50311</v>
      </c>
      <c r="V1946" s="19" t="s">
        <v>1139</v>
      </c>
      <c r="W1946" s="19" t="s">
        <v>1163</v>
      </c>
      <c r="X1946" s="19">
        <v>311005001</v>
      </c>
    </row>
    <row r="1947" spans="21:24">
      <c r="U1947" s="19">
        <v>50321</v>
      </c>
      <c r="V1947" s="19" t="s">
        <v>1145</v>
      </c>
      <c r="W1947" s="19" t="s">
        <v>2069</v>
      </c>
      <c r="X1947" s="19">
        <v>311005002</v>
      </c>
    </row>
    <row r="1948" spans="21:24">
      <c r="U1948" s="19">
        <v>50331</v>
      </c>
      <c r="V1948" s="19" t="s">
        <v>1151</v>
      </c>
      <c r="W1948" s="19" t="s">
        <v>2070</v>
      </c>
      <c r="X1948" s="19">
        <v>0</v>
      </c>
    </row>
    <row r="1949" spans="21:24">
      <c r="U1949" s="19">
        <v>50341</v>
      </c>
      <c r="V1949" s="19" t="s">
        <v>97</v>
      </c>
      <c r="W1949" s="19" t="s">
        <v>2071</v>
      </c>
      <c r="X1949" s="19">
        <v>0</v>
      </c>
    </row>
    <row r="1950" spans="21:24">
      <c r="U1950" s="19">
        <v>50361</v>
      </c>
      <c r="V1950" s="19" t="s">
        <v>1164</v>
      </c>
      <c r="W1950" s="19" t="s">
        <v>2072</v>
      </c>
      <c r="X1950" s="19">
        <v>311005003</v>
      </c>
    </row>
    <row r="1951" spans="21:24">
      <c r="U1951" s="19">
        <v>50371</v>
      </c>
      <c r="V1951" s="19" t="s">
        <v>1165</v>
      </c>
      <c r="W1951" s="19" t="s">
        <v>2073</v>
      </c>
      <c r="X1951" s="19">
        <v>311005004</v>
      </c>
    </row>
    <row r="1952" spans="21:24">
      <c r="U1952" s="19">
        <v>50511</v>
      </c>
      <c r="V1952" s="19" t="s">
        <v>97</v>
      </c>
      <c r="W1952" s="19" t="s">
        <v>2074</v>
      </c>
      <c r="X1952" s="19">
        <v>311005003</v>
      </c>
    </row>
    <row r="1953" spans="21:24">
      <c r="U1953" s="19">
        <v>50521</v>
      </c>
      <c r="V1953" s="19" t="s">
        <v>1249</v>
      </c>
      <c r="W1953" s="19" t="s">
        <v>1163</v>
      </c>
      <c r="X1953" s="19">
        <v>311005001</v>
      </c>
    </row>
    <row r="1954" spans="21:24">
      <c r="U1954" s="19">
        <v>50531</v>
      </c>
      <c r="V1954" s="19" t="s">
        <v>97</v>
      </c>
      <c r="W1954" s="19" t="s">
        <v>2075</v>
      </c>
      <c r="X1954" s="19">
        <v>311005004</v>
      </c>
    </row>
    <row r="1955" spans="21:24">
      <c r="U1955" s="19">
        <v>50541</v>
      </c>
      <c r="V1955" s="19" t="s">
        <v>1151</v>
      </c>
      <c r="W1955" s="19" t="s">
        <v>2070</v>
      </c>
      <c r="X1955" s="19">
        <v>311000203</v>
      </c>
    </row>
    <row r="1956" spans="21:24">
      <c r="U1956" s="19">
        <v>50551</v>
      </c>
      <c r="V1956" s="19" t="s">
        <v>97</v>
      </c>
      <c r="W1956" s="19" t="s">
        <v>2071</v>
      </c>
      <c r="X1956" s="19">
        <v>311000204</v>
      </c>
    </row>
    <row r="1957" spans="21:24">
      <c r="U1957" s="19">
        <v>50561</v>
      </c>
      <c r="V1957" s="19" t="s">
        <v>179</v>
      </c>
      <c r="W1957" s="19" t="s">
        <v>179</v>
      </c>
      <c r="X1957" s="19">
        <v>0</v>
      </c>
    </row>
    <row r="1958" spans="21:24">
      <c r="U1958" s="19">
        <v>51011</v>
      </c>
      <c r="V1958" s="19" t="s">
        <v>2076</v>
      </c>
      <c r="W1958" s="19" t="s">
        <v>2077</v>
      </c>
      <c r="X1958" s="19">
        <v>311005101</v>
      </c>
    </row>
    <row r="1959" spans="21:24">
      <c r="U1959" s="19">
        <v>52011</v>
      </c>
      <c r="V1959" s="19" t="s">
        <v>2076</v>
      </c>
      <c r="W1959" s="19" t="s">
        <v>2077</v>
      </c>
      <c r="X1959" s="19">
        <v>311005201</v>
      </c>
    </row>
    <row r="1960" spans="21:24">
      <c r="U1960" s="19">
        <v>60011</v>
      </c>
      <c r="V1960" s="19" t="s">
        <v>1171</v>
      </c>
      <c r="W1960" s="19" t="s">
        <v>1172</v>
      </c>
      <c r="X1960" s="19">
        <v>311006001</v>
      </c>
    </row>
    <row r="1961" spans="21:24">
      <c r="U1961" s="19">
        <v>60012</v>
      </c>
      <c r="V1961" s="19" t="s">
        <v>1171</v>
      </c>
      <c r="W1961" s="19" t="s">
        <v>1173</v>
      </c>
      <c r="X1961" s="19">
        <v>311006001</v>
      </c>
    </row>
    <row r="1962" spans="21:24">
      <c r="U1962" s="19">
        <v>60013</v>
      </c>
      <c r="V1962" s="19" t="s">
        <v>1171</v>
      </c>
      <c r="W1962" s="19" t="s">
        <v>1174</v>
      </c>
      <c r="X1962" s="19">
        <v>311006001</v>
      </c>
    </row>
    <row r="1963" spans="21:24">
      <c r="U1963" s="19">
        <v>60014</v>
      </c>
      <c r="V1963" s="19" t="s">
        <v>1171</v>
      </c>
      <c r="W1963" s="19" t="s">
        <v>1175</v>
      </c>
      <c r="X1963" s="19">
        <v>311006001</v>
      </c>
    </row>
    <row r="1964" spans="21:24">
      <c r="U1964" s="19">
        <v>60015</v>
      </c>
      <c r="V1964" s="19" t="s">
        <v>1171</v>
      </c>
      <c r="W1964" s="19" t="s">
        <v>1176</v>
      </c>
      <c r="X1964" s="19">
        <v>311006001</v>
      </c>
    </row>
    <row r="1965" spans="21:24">
      <c r="U1965" s="19">
        <v>60021</v>
      </c>
      <c r="V1965" s="19" t="s">
        <v>2078</v>
      </c>
      <c r="W1965" s="19" t="s">
        <v>1177</v>
      </c>
      <c r="X1965" s="19">
        <v>311006004</v>
      </c>
    </row>
    <row r="1966" spans="21:24">
      <c r="U1966" s="19">
        <v>60022</v>
      </c>
      <c r="V1966" s="19" t="s">
        <v>2078</v>
      </c>
      <c r="W1966" s="19" t="s">
        <v>1178</v>
      </c>
      <c r="X1966" s="19">
        <v>311006004</v>
      </c>
    </row>
    <row r="1967" spans="21:24">
      <c r="U1967" s="19">
        <v>60023</v>
      </c>
      <c r="V1967" s="19" t="s">
        <v>2078</v>
      </c>
      <c r="W1967" s="19" t="s">
        <v>1179</v>
      </c>
      <c r="X1967" s="19">
        <v>311006004</v>
      </c>
    </row>
    <row r="1968" spans="21:24">
      <c r="U1968" s="19">
        <v>60024</v>
      </c>
      <c r="V1968" s="19" t="s">
        <v>2078</v>
      </c>
      <c r="W1968" s="19" t="s">
        <v>1180</v>
      </c>
      <c r="X1968" s="19">
        <v>311006004</v>
      </c>
    </row>
    <row r="1969" spans="21:24">
      <c r="U1969" s="19">
        <v>60025</v>
      </c>
      <c r="V1969" s="19" t="s">
        <v>2078</v>
      </c>
      <c r="W1969" s="19" t="s">
        <v>1181</v>
      </c>
      <c r="X1969" s="19">
        <v>311006004</v>
      </c>
    </row>
    <row r="1970" spans="21:24">
      <c r="U1970" s="19">
        <v>60031</v>
      </c>
      <c r="V1970" s="19" t="s">
        <v>1182</v>
      </c>
      <c r="W1970" s="19" t="s">
        <v>1183</v>
      </c>
      <c r="X1970" s="19">
        <v>311006002</v>
      </c>
    </row>
    <row r="1971" spans="21:24">
      <c r="U1971" s="19">
        <v>60032</v>
      </c>
      <c r="V1971" s="19" t="s">
        <v>1182</v>
      </c>
      <c r="W1971" s="19" t="s">
        <v>1184</v>
      </c>
      <c r="X1971" s="19">
        <v>311006002</v>
      </c>
    </row>
    <row r="1972" spans="21:24">
      <c r="U1972" s="19">
        <v>60033</v>
      </c>
      <c r="V1972" s="19" t="s">
        <v>1182</v>
      </c>
      <c r="W1972" s="19" t="s">
        <v>1185</v>
      </c>
      <c r="X1972" s="19">
        <v>311006002</v>
      </c>
    </row>
    <row r="1973" spans="21:24">
      <c r="U1973" s="19">
        <v>60034</v>
      </c>
      <c r="V1973" s="19" t="s">
        <v>1182</v>
      </c>
      <c r="W1973" s="19" t="s">
        <v>1186</v>
      </c>
      <c r="X1973" s="19">
        <v>311006002</v>
      </c>
    </row>
    <row r="1974" spans="21:24">
      <c r="U1974" s="19">
        <v>60035</v>
      </c>
      <c r="V1974" s="19" t="s">
        <v>1182</v>
      </c>
      <c r="W1974" s="19" t="s">
        <v>1187</v>
      </c>
      <c r="X1974" s="19">
        <v>311006002</v>
      </c>
    </row>
    <row r="1975" spans="21:24">
      <c r="U1975" s="19">
        <v>60041</v>
      </c>
      <c r="V1975" s="19" t="s">
        <v>1188</v>
      </c>
      <c r="W1975" s="19" t="s">
        <v>2079</v>
      </c>
      <c r="X1975" s="19">
        <v>311006003</v>
      </c>
    </row>
    <row r="1976" spans="21:24">
      <c r="U1976" s="19">
        <v>60042</v>
      </c>
      <c r="V1976" s="19" t="s">
        <v>1188</v>
      </c>
      <c r="W1976" s="19" t="s">
        <v>2080</v>
      </c>
      <c r="X1976" s="19">
        <v>311006003</v>
      </c>
    </row>
    <row r="1977" spans="21:24">
      <c r="U1977" s="19">
        <v>60043</v>
      </c>
      <c r="V1977" s="19" t="s">
        <v>1188</v>
      </c>
      <c r="W1977" s="19" t="s">
        <v>2081</v>
      </c>
      <c r="X1977" s="19">
        <v>311006003</v>
      </c>
    </row>
    <row r="1978" spans="21:24">
      <c r="U1978" s="19">
        <v>60044</v>
      </c>
      <c r="V1978" s="19" t="s">
        <v>1188</v>
      </c>
      <c r="W1978" s="19" t="s">
        <v>2082</v>
      </c>
      <c r="X1978" s="19">
        <v>311006003</v>
      </c>
    </row>
    <row r="1979" spans="21:24">
      <c r="U1979" s="19">
        <v>60045</v>
      </c>
      <c r="V1979" s="19" t="s">
        <v>1188</v>
      </c>
      <c r="W1979" s="19" t="s">
        <v>2083</v>
      </c>
      <c r="X1979" s="19">
        <v>311006003</v>
      </c>
    </row>
    <row r="1980" spans="21:24">
      <c r="U1980" s="19">
        <v>60051</v>
      </c>
      <c r="V1980" s="19" t="s">
        <v>1182</v>
      </c>
      <c r="W1980" s="19" t="s">
        <v>1184</v>
      </c>
      <c r="X1980" s="19">
        <v>311006002</v>
      </c>
    </row>
    <row r="1981" spans="21:24">
      <c r="U1981" s="19">
        <v>60052</v>
      </c>
      <c r="V1981" s="19" t="s">
        <v>1182</v>
      </c>
      <c r="W1981" s="19" t="s">
        <v>2084</v>
      </c>
      <c r="X1981" s="19">
        <v>311006002</v>
      </c>
    </row>
    <row r="1982" spans="21:24">
      <c r="U1982" s="19">
        <v>60053</v>
      </c>
      <c r="V1982" s="19" t="s">
        <v>1182</v>
      </c>
      <c r="W1982" s="19" t="s">
        <v>1186</v>
      </c>
      <c r="X1982" s="19">
        <v>311006002</v>
      </c>
    </row>
    <row r="1983" spans="21:24">
      <c r="U1983" s="19">
        <v>60054</v>
      </c>
      <c r="V1983" s="19" t="s">
        <v>1182</v>
      </c>
      <c r="W1983" s="19" t="s">
        <v>2085</v>
      </c>
      <c r="X1983" s="19">
        <v>311006002</v>
      </c>
    </row>
    <row r="1984" spans="21:24">
      <c r="U1984" s="19">
        <v>60055</v>
      </c>
      <c r="V1984" s="19" t="s">
        <v>1182</v>
      </c>
      <c r="W1984" s="19" t="s">
        <v>2086</v>
      </c>
      <c r="X1984" s="19">
        <v>311006002</v>
      </c>
    </row>
    <row r="1985" spans="21:24">
      <c r="U1985" s="19">
        <v>60061</v>
      </c>
      <c r="V1985" s="19" t="s">
        <v>2078</v>
      </c>
      <c r="W1985" s="19" t="s">
        <v>1178</v>
      </c>
      <c r="X1985" s="19">
        <v>311006004</v>
      </c>
    </row>
    <row r="1986" spans="21:24">
      <c r="U1986" s="19">
        <v>60062</v>
      </c>
      <c r="V1986" s="19" t="s">
        <v>2078</v>
      </c>
      <c r="W1986" s="19" t="s">
        <v>1179</v>
      </c>
      <c r="X1986" s="19">
        <v>311006004</v>
      </c>
    </row>
    <row r="1987" spans="21:24">
      <c r="U1987" s="19">
        <v>60063</v>
      </c>
      <c r="V1987" s="19" t="s">
        <v>2078</v>
      </c>
      <c r="W1987" s="19" t="s">
        <v>1180</v>
      </c>
      <c r="X1987" s="19">
        <v>311006004</v>
      </c>
    </row>
    <row r="1988" spans="21:24">
      <c r="U1988" s="19">
        <v>60064</v>
      </c>
      <c r="V1988" s="19" t="s">
        <v>2078</v>
      </c>
      <c r="W1988" s="19" t="s">
        <v>1181</v>
      </c>
      <c r="X1988" s="19">
        <v>311006004</v>
      </c>
    </row>
    <row r="1989" spans="21:24">
      <c r="U1989" s="19">
        <v>60065</v>
      </c>
      <c r="V1989" s="19" t="s">
        <v>2078</v>
      </c>
      <c r="W1989" s="19" t="s">
        <v>2087</v>
      </c>
      <c r="X1989" s="19">
        <v>311006004</v>
      </c>
    </row>
    <row r="1990" spans="21:24">
      <c r="U1990" s="19">
        <v>60071</v>
      </c>
      <c r="V1990" s="19" t="s">
        <v>1188</v>
      </c>
      <c r="W1990" s="19" t="s">
        <v>2080</v>
      </c>
      <c r="X1990" s="19">
        <v>311006003</v>
      </c>
    </row>
    <row r="1991" spans="21:24">
      <c r="U1991" s="19">
        <v>60072</v>
      </c>
      <c r="V1991" s="19" t="s">
        <v>1188</v>
      </c>
      <c r="W1991" s="19" t="s">
        <v>2081</v>
      </c>
      <c r="X1991" s="19">
        <v>311006003</v>
      </c>
    </row>
    <row r="1992" spans="21:24">
      <c r="U1992" s="19">
        <v>60073</v>
      </c>
      <c r="V1992" s="19" t="s">
        <v>1188</v>
      </c>
      <c r="W1992" s="19" t="s">
        <v>2082</v>
      </c>
      <c r="X1992" s="19">
        <v>311006003</v>
      </c>
    </row>
    <row r="1993" spans="21:24">
      <c r="U1993" s="19">
        <v>60074</v>
      </c>
      <c r="V1993" s="19" t="s">
        <v>1188</v>
      </c>
      <c r="W1993" s="19" t="s">
        <v>2088</v>
      </c>
      <c r="X1993" s="19">
        <v>311006003</v>
      </c>
    </row>
    <row r="1994" spans="21:24">
      <c r="U1994" s="19">
        <v>60075</v>
      </c>
      <c r="V1994" s="19" t="s">
        <v>1188</v>
      </c>
      <c r="W1994" s="19" t="s">
        <v>2089</v>
      </c>
      <c r="X1994" s="19">
        <v>311006003</v>
      </c>
    </row>
    <row r="1995" spans="21:24">
      <c r="U1995" s="19">
        <v>60081</v>
      </c>
      <c r="V1995" s="19" t="s">
        <v>1182</v>
      </c>
      <c r="W1995" s="19" t="s">
        <v>2084</v>
      </c>
      <c r="X1995" s="19">
        <v>311006002</v>
      </c>
    </row>
    <row r="1996" spans="21:24">
      <c r="U1996" s="19">
        <v>60082</v>
      </c>
      <c r="V1996" s="19" t="s">
        <v>1182</v>
      </c>
      <c r="W1996" s="19" t="s">
        <v>2418</v>
      </c>
      <c r="X1996" s="19">
        <v>311006002</v>
      </c>
    </row>
    <row r="1997" spans="21:24">
      <c r="U1997" s="19">
        <v>60083</v>
      </c>
      <c r="V1997" s="19" t="s">
        <v>1182</v>
      </c>
      <c r="W1997" s="19" t="s">
        <v>2085</v>
      </c>
      <c r="X1997" s="19">
        <v>311006002</v>
      </c>
    </row>
    <row r="1998" spans="21:24">
      <c r="U1998" s="19">
        <v>60084</v>
      </c>
      <c r="V1998" s="19" t="s">
        <v>1182</v>
      </c>
      <c r="W1998" s="19" t="s">
        <v>2419</v>
      </c>
      <c r="X1998" s="19">
        <v>311006002</v>
      </c>
    </row>
    <row r="1999" spans="21:24">
      <c r="U1999" s="19">
        <v>60085</v>
      </c>
      <c r="V1999" s="19" t="s">
        <v>1182</v>
      </c>
      <c r="W1999" s="19" t="s">
        <v>2420</v>
      </c>
      <c r="X1999" s="19">
        <v>311006002</v>
      </c>
    </row>
    <row r="2000" spans="21:24">
      <c r="U2000" s="19">
        <v>61011</v>
      </c>
      <c r="V2000" s="19" t="s">
        <v>1171</v>
      </c>
      <c r="W2000" s="19" t="s">
        <v>1172</v>
      </c>
      <c r="X2000" s="19">
        <v>311006001</v>
      </c>
    </row>
    <row r="2001" spans="21:24">
      <c r="U2001" s="19">
        <v>61012</v>
      </c>
      <c r="V2001" s="19" t="s">
        <v>1171</v>
      </c>
      <c r="W2001" s="19" t="s">
        <v>1173</v>
      </c>
      <c r="X2001" s="19">
        <v>311006001</v>
      </c>
    </row>
    <row r="2002" spans="21:24">
      <c r="U2002" s="19">
        <v>61013</v>
      </c>
      <c r="V2002" s="19" t="s">
        <v>1171</v>
      </c>
      <c r="W2002" s="19" t="s">
        <v>1174</v>
      </c>
      <c r="X2002" s="19">
        <v>311006001</v>
      </c>
    </row>
    <row r="2003" spans="21:24">
      <c r="U2003" s="19">
        <v>61014</v>
      </c>
      <c r="V2003" s="19" t="s">
        <v>1171</v>
      </c>
      <c r="W2003" s="19" t="s">
        <v>1175</v>
      </c>
      <c r="X2003" s="19">
        <v>311006001</v>
      </c>
    </row>
    <row r="2004" spans="21:24">
      <c r="U2004" s="19">
        <v>61015</v>
      </c>
      <c r="V2004" s="19" t="s">
        <v>1171</v>
      </c>
      <c r="W2004" s="19" t="s">
        <v>1176</v>
      </c>
      <c r="X2004" s="19">
        <v>311006001</v>
      </c>
    </row>
    <row r="2005" spans="21:24">
      <c r="U2005" s="19">
        <v>61021</v>
      </c>
      <c r="V2005" s="19" t="s">
        <v>2090</v>
      </c>
      <c r="W2005" s="19" t="s">
        <v>2091</v>
      </c>
      <c r="X2005" s="19">
        <v>311006002</v>
      </c>
    </row>
    <row r="2006" spans="21:24">
      <c r="U2006" s="19">
        <v>61022</v>
      </c>
      <c r="V2006" s="19" t="s">
        <v>2090</v>
      </c>
      <c r="W2006" s="19" t="s">
        <v>2092</v>
      </c>
      <c r="X2006" s="19">
        <v>311006002</v>
      </c>
    </row>
    <row r="2007" spans="21:24">
      <c r="U2007" s="19">
        <v>61023</v>
      </c>
      <c r="V2007" s="19" t="s">
        <v>2090</v>
      </c>
      <c r="W2007" s="19" t="s">
        <v>2093</v>
      </c>
      <c r="X2007" s="19">
        <v>311006002</v>
      </c>
    </row>
    <row r="2008" spans="21:24">
      <c r="U2008" s="19">
        <v>61024</v>
      </c>
      <c r="V2008" s="19" t="s">
        <v>2090</v>
      </c>
      <c r="W2008" s="19" t="s">
        <v>2094</v>
      </c>
      <c r="X2008" s="19">
        <v>311006002</v>
      </c>
    </row>
    <row r="2009" spans="21:24">
      <c r="U2009" s="19">
        <v>61025</v>
      </c>
      <c r="V2009" s="19" t="s">
        <v>2090</v>
      </c>
      <c r="W2009" s="19" t="s">
        <v>2095</v>
      </c>
      <c r="X2009" s="19">
        <v>311006002</v>
      </c>
    </row>
    <row r="2010" spans="21:24">
      <c r="U2010" s="19">
        <v>61031</v>
      </c>
      <c r="V2010" s="19" t="s">
        <v>2090</v>
      </c>
      <c r="W2010" s="19" t="s">
        <v>2092</v>
      </c>
      <c r="X2010" s="19">
        <v>311006002</v>
      </c>
    </row>
    <row r="2011" spans="21:24">
      <c r="U2011" s="19">
        <v>61032</v>
      </c>
      <c r="V2011" s="19" t="s">
        <v>2090</v>
      </c>
      <c r="W2011" s="19" t="s">
        <v>2093</v>
      </c>
      <c r="X2011" s="19">
        <v>311006002</v>
      </c>
    </row>
    <row r="2012" spans="21:24">
      <c r="U2012" s="19">
        <v>61033</v>
      </c>
      <c r="V2012" s="19" t="s">
        <v>2090</v>
      </c>
      <c r="W2012" s="19" t="s">
        <v>2094</v>
      </c>
      <c r="X2012" s="19">
        <v>311006002</v>
      </c>
    </row>
    <row r="2013" spans="21:24">
      <c r="U2013" s="19">
        <v>61034</v>
      </c>
      <c r="V2013" s="19" t="s">
        <v>2090</v>
      </c>
      <c r="W2013" s="19" t="s">
        <v>2095</v>
      </c>
      <c r="X2013" s="19">
        <v>311006002</v>
      </c>
    </row>
    <row r="2014" spans="21:24">
      <c r="U2014" s="19">
        <v>61035</v>
      </c>
      <c r="V2014" s="19" t="s">
        <v>2090</v>
      </c>
      <c r="W2014" s="19" t="s">
        <v>2096</v>
      </c>
      <c r="X2014" s="19">
        <v>311006002</v>
      </c>
    </row>
    <row r="2015" spans="21:24">
      <c r="U2015" s="19">
        <v>62011</v>
      </c>
      <c r="V2015" s="19" t="s">
        <v>1189</v>
      </c>
      <c r="W2015" s="19" t="s">
        <v>1190</v>
      </c>
      <c r="X2015" s="19">
        <v>311005502</v>
      </c>
    </row>
    <row r="2016" spans="21:24">
      <c r="U2016" s="19">
        <v>62012</v>
      </c>
      <c r="V2016" s="19" t="s">
        <v>1189</v>
      </c>
      <c r="W2016" s="19" t="s">
        <v>1191</v>
      </c>
      <c r="X2016" s="19">
        <v>311005502</v>
      </c>
    </row>
    <row r="2017" spans="21:24">
      <c r="U2017" s="19">
        <v>62013</v>
      </c>
      <c r="V2017" s="19" t="s">
        <v>1189</v>
      </c>
      <c r="W2017" s="19" t="s">
        <v>1192</v>
      </c>
      <c r="X2017" s="19">
        <v>311005502</v>
      </c>
    </row>
    <row r="2018" spans="21:24">
      <c r="U2018" s="19">
        <v>62014</v>
      </c>
      <c r="V2018" s="19" t="s">
        <v>1189</v>
      </c>
      <c r="W2018" s="19" t="s">
        <v>1193</v>
      </c>
      <c r="X2018" s="19">
        <v>311005502</v>
      </c>
    </row>
    <row r="2019" spans="21:24">
      <c r="U2019" s="19">
        <v>62015</v>
      </c>
      <c r="V2019" s="19" t="s">
        <v>1189</v>
      </c>
      <c r="W2019" s="19" t="s">
        <v>1194</v>
      </c>
      <c r="X2019" s="19">
        <v>311005502</v>
      </c>
    </row>
    <row r="2020" spans="21:24">
      <c r="U2020" s="19">
        <v>62021</v>
      </c>
      <c r="V2020" s="19" t="s">
        <v>1195</v>
      </c>
      <c r="W2020" s="19" t="s">
        <v>2097</v>
      </c>
      <c r="X2020" s="19">
        <v>311006101</v>
      </c>
    </row>
    <row r="2021" spans="21:24">
      <c r="U2021" s="19">
        <v>62022</v>
      </c>
      <c r="V2021" s="19" t="s">
        <v>1195</v>
      </c>
      <c r="W2021" s="19" t="s">
        <v>2098</v>
      </c>
      <c r="X2021" s="19">
        <v>311006101</v>
      </c>
    </row>
    <row r="2022" spans="21:24">
      <c r="U2022" s="19">
        <v>62023</v>
      </c>
      <c r="V2022" s="19" t="s">
        <v>1195</v>
      </c>
      <c r="W2022" s="19" t="s">
        <v>2099</v>
      </c>
      <c r="X2022" s="19">
        <v>311006101</v>
      </c>
    </row>
    <row r="2023" spans="21:24">
      <c r="U2023" s="19">
        <v>62024</v>
      </c>
      <c r="V2023" s="19" t="s">
        <v>1195</v>
      </c>
      <c r="W2023" s="19" t="s">
        <v>2100</v>
      </c>
      <c r="X2023" s="19">
        <v>311006101</v>
      </c>
    </row>
    <row r="2024" spans="21:24">
      <c r="U2024" s="19">
        <v>62025</v>
      </c>
      <c r="V2024" s="19" t="s">
        <v>1195</v>
      </c>
      <c r="W2024" s="19" t="s">
        <v>2101</v>
      </c>
      <c r="X2024" s="19">
        <v>311006101</v>
      </c>
    </row>
    <row r="2025" spans="21:24">
      <c r="U2025" s="19">
        <v>62031</v>
      </c>
      <c r="V2025" s="19" t="s">
        <v>1196</v>
      </c>
      <c r="W2025" s="19" t="s">
        <v>2102</v>
      </c>
      <c r="X2025" s="19">
        <v>311005503</v>
      </c>
    </row>
    <row r="2026" spans="21:24">
      <c r="U2026" s="19">
        <v>62032</v>
      </c>
      <c r="V2026" s="19" t="s">
        <v>1196</v>
      </c>
      <c r="W2026" s="19" t="s">
        <v>2103</v>
      </c>
      <c r="X2026" s="19">
        <v>311005503</v>
      </c>
    </row>
    <row r="2027" spans="21:24">
      <c r="U2027" s="19">
        <v>62033</v>
      </c>
      <c r="V2027" s="19" t="s">
        <v>1196</v>
      </c>
      <c r="W2027" s="19" t="s">
        <v>2104</v>
      </c>
      <c r="X2027" s="19">
        <v>311005503</v>
      </c>
    </row>
    <row r="2028" spans="21:24">
      <c r="U2028" s="19">
        <v>62034</v>
      </c>
      <c r="V2028" s="19" t="s">
        <v>1196</v>
      </c>
      <c r="W2028" s="19" t="s">
        <v>2105</v>
      </c>
      <c r="X2028" s="19">
        <v>311005503</v>
      </c>
    </row>
    <row r="2029" spans="21:24">
      <c r="U2029" s="19">
        <v>62035</v>
      </c>
      <c r="V2029" s="19" t="s">
        <v>1196</v>
      </c>
      <c r="W2029" s="19" t="s">
        <v>2106</v>
      </c>
      <c r="X2029" s="19">
        <v>311005503</v>
      </c>
    </row>
    <row r="2030" spans="21:24">
      <c r="U2030" s="19">
        <v>62041</v>
      </c>
      <c r="V2030" s="19" t="s">
        <v>1197</v>
      </c>
      <c r="W2030" s="19" t="s">
        <v>2107</v>
      </c>
      <c r="X2030" s="19">
        <v>311005501</v>
      </c>
    </row>
    <row r="2031" spans="21:24">
      <c r="U2031" s="19">
        <v>62042</v>
      </c>
      <c r="V2031" s="19" t="s">
        <v>1197</v>
      </c>
      <c r="W2031" s="19" t="s">
        <v>2108</v>
      </c>
      <c r="X2031" s="19">
        <v>311005501</v>
      </c>
    </row>
    <row r="2032" spans="21:24">
      <c r="U2032" s="19">
        <v>62043</v>
      </c>
      <c r="V2032" s="19" t="s">
        <v>1197</v>
      </c>
      <c r="W2032" s="19" t="s">
        <v>2109</v>
      </c>
      <c r="X2032" s="19">
        <v>311005501</v>
      </c>
    </row>
    <row r="2033" spans="21:24">
      <c r="U2033" s="19">
        <v>62044</v>
      </c>
      <c r="V2033" s="19" t="s">
        <v>1197</v>
      </c>
      <c r="W2033" s="19" t="s">
        <v>2110</v>
      </c>
      <c r="X2033" s="19">
        <v>311005501</v>
      </c>
    </row>
    <row r="2034" spans="21:24">
      <c r="U2034" s="19">
        <v>62045</v>
      </c>
      <c r="V2034" s="19" t="s">
        <v>1197</v>
      </c>
      <c r="W2034" s="19" t="s">
        <v>1198</v>
      </c>
      <c r="X2034" s="19">
        <v>311005501</v>
      </c>
    </row>
    <row r="2035" spans="21:24">
      <c r="U2035" s="19">
        <v>62051</v>
      </c>
      <c r="V2035" s="19" t="s">
        <v>1195</v>
      </c>
      <c r="W2035" s="19" t="s">
        <v>2111</v>
      </c>
      <c r="X2035" s="19">
        <v>311006101</v>
      </c>
    </row>
    <row r="2036" spans="21:24">
      <c r="U2036" s="19">
        <v>62052</v>
      </c>
      <c r="V2036" s="19" t="s">
        <v>1195</v>
      </c>
      <c r="W2036" s="19" t="s">
        <v>2112</v>
      </c>
      <c r="X2036" s="19">
        <v>311006101</v>
      </c>
    </row>
    <row r="2037" spans="21:24">
      <c r="U2037" s="19">
        <v>62053</v>
      </c>
      <c r="V2037" s="19" t="s">
        <v>1195</v>
      </c>
      <c r="W2037" s="19" t="s">
        <v>2113</v>
      </c>
      <c r="X2037" s="19">
        <v>311006101</v>
      </c>
    </row>
    <row r="2038" spans="21:24">
      <c r="U2038" s="19">
        <v>62054</v>
      </c>
      <c r="V2038" s="19" t="s">
        <v>1195</v>
      </c>
      <c r="W2038" s="19" t="s">
        <v>2114</v>
      </c>
      <c r="X2038" s="19">
        <v>311006101</v>
      </c>
    </row>
    <row r="2039" spans="21:24">
      <c r="U2039" s="19">
        <v>62055</v>
      </c>
      <c r="V2039" s="19" t="s">
        <v>1195</v>
      </c>
      <c r="W2039" s="19" t="s">
        <v>2115</v>
      </c>
      <c r="X2039" s="19">
        <v>311006101</v>
      </c>
    </row>
    <row r="2040" spans="21:24">
      <c r="U2040" s="19">
        <v>62061</v>
      </c>
      <c r="V2040" s="19" t="s">
        <v>1195</v>
      </c>
      <c r="W2040" s="19" t="s">
        <v>2098</v>
      </c>
      <c r="X2040" s="19">
        <v>311006101</v>
      </c>
    </row>
    <row r="2041" spans="21:24">
      <c r="U2041" s="19">
        <v>62062</v>
      </c>
      <c r="V2041" s="19" t="s">
        <v>1195</v>
      </c>
      <c r="W2041" s="19" t="s">
        <v>2099</v>
      </c>
      <c r="X2041" s="19">
        <v>311006101</v>
      </c>
    </row>
    <row r="2042" spans="21:24">
      <c r="U2042" s="19">
        <v>62063</v>
      </c>
      <c r="V2042" s="19" t="s">
        <v>1195</v>
      </c>
      <c r="W2042" s="19" t="s">
        <v>2100</v>
      </c>
      <c r="X2042" s="19">
        <v>311006101</v>
      </c>
    </row>
    <row r="2043" spans="21:24">
      <c r="U2043" s="19">
        <v>62064</v>
      </c>
      <c r="V2043" s="19" t="s">
        <v>1195</v>
      </c>
      <c r="W2043" s="19" t="s">
        <v>2116</v>
      </c>
      <c r="X2043" s="19">
        <v>311006101</v>
      </c>
    </row>
    <row r="2044" spans="21:24">
      <c r="U2044" s="19">
        <v>62065</v>
      </c>
      <c r="V2044" s="19" t="s">
        <v>1195</v>
      </c>
      <c r="W2044" s="19" t="s">
        <v>2117</v>
      </c>
      <c r="X2044" s="19">
        <v>311006101</v>
      </c>
    </row>
    <row r="2045" spans="21:24">
      <c r="U2045" s="19">
        <v>62071</v>
      </c>
      <c r="V2045" s="19" t="s">
        <v>1197</v>
      </c>
      <c r="W2045" s="19" t="s">
        <v>2118</v>
      </c>
      <c r="X2045" s="19">
        <v>311005501</v>
      </c>
    </row>
    <row r="2046" spans="21:24">
      <c r="U2046" s="19">
        <v>62072</v>
      </c>
      <c r="V2046" s="19" t="s">
        <v>1197</v>
      </c>
      <c r="W2046" s="19" t="s">
        <v>2119</v>
      </c>
      <c r="X2046" s="19">
        <v>311005501</v>
      </c>
    </row>
    <row r="2047" spans="21:24">
      <c r="U2047" s="19">
        <v>62073</v>
      </c>
      <c r="V2047" s="19" t="s">
        <v>1197</v>
      </c>
      <c r="W2047" s="19" t="s">
        <v>2120</v>
      </c>
      <c r="X2047" s="19">
        <v>311005501</v>
      </c>
    </row>
    <row r="2048" spans="21:24">
      <c r="U2048" s="19">
        <v>62074</v>
      </c>
      <c r="V2048" s="19" t="s">
        <v>1197</v>
      </c>
      <c r="W2048" s="19" t="s">
        <v>2121</v>
      </c>
      <c r="X2048" s="19">
        <v>311005501</v>
      </c>
    </row>
    <row r="2049" spans="21:24">
      <c r="U2049" s="19">
        <v>62075</v>
      </c>
      <c r="V2049" s="19" t="s">
        <v>1197</v>
      </c>
      <c r="W2049" s="19" t="s">
        <v>2122</v>
      </c>
      <c r="X2049" s="19">
        <v>311005501</v>
      </c>
    </row>
    <row r="2050" spans="21:24">
      <c r="U2050" s="19">
        <v>62311</v>
      </c>
      <c r="V2050" s="19" t="s">
        <v>1195</v>
      </c>
      <c r="W2050" s="19" t="s">
        <v>2123</v>
      </c>
      <c r="X2050" s="19">
        <v>311006101</v>
      </c>
    </row>
    <row r="2051" spans="21:24">
      <c r="U2051" s="19">
        <v>63011</v>
      </c>
      <c r="V2051" s="19" t="s">
        <v>1189</v>
      </c>
      <c r="W2051" s="19" t="s">
        <v>1190</v>
      </c>
      <c r="X2051" s="19">
        <v>311005502</v>
      </c>
    </row>
    <row r="2052" spans="21:24">
      <c r="U2052" s="19">
        <v>63012</v>
      </c>
      <c r="V2052" s="19" t="s">
        <v>1189</v>
      </c>
      <c r="W2052" s="19" t="s">
        <v>1191</v>
      </c>
      <c r="X2052" s="19">
        <v>311005502</v>
      </c>
    </row>
    <row r="2053" spans="21:24">
      <c r="U2053" s="19">
        <v>63013</v>
      </c>
      <c r="V2053" s="19" t="s">
        <v>1189</v>
      </c>
      <c r="W2053" s="19" t="s">
        <v>1192</v>
      </c>
      <c r="X2053" s="19">
        <v>311005502</v>
      </c>
    </row>
    <row r="2054" spans="21:24">
      <c r="U2054" s="19">
        <v>63014</v>
      </c>
      <c r="V2054" s="19" t="s">
        <v>1189</v>
      </c>
      <c r="W2054" s="19" t="s">
        <v>1193</v>
      </c>
      <c r="X2054" s="19">
        <v>311005502</v>
      </c>
    </row>
    <row r="2055" spans="21:24">
      <c r="U2055" s="19">
        <v>63015</v>
      </c>
      <c r="V2055" s="19" t="s">
        <v>1189</v>
      </c>
      <c r="W2055" s="19" t="s">
        <v>1194</v>
      </c>
      <c r="X2055" s="19">
        <v>311005502</v>
      </c>
    </row>
    <row r="2056" spans="21:24">
      <c r="U2056" s="19">
        <v>63021</v>
      </c>
      <c r="V2056" s="19" t="s">
        <v>2124</v>
      </c>
      <c r="W2056" s="19" t="s">
        <v>2125</v>
      </c>
      <c r="X2056" s="19">
        <v>311005503</v>
      </c>
    </row>
    <row r="2057" spans="21:24">
      <c r="U2057" s="19">
        <v>63022</v>
      </c>
      <c r="V2057" s="19" t="s">
        <v>2124</v>
      </c>
      <c r="W2057" s="19" t="s">
        <v>2126</v>
      </c>
      <c r="X2057" s="19">
        <v>311005503</v>
      </c>
    </row>
    <row r="2058" spans="21:24">
      <c r="U2058" s="19">
        <v>63023</v>
      </c>
      <c r="V2058" s="19" t="s">
        <v>2124</v>
      </c>
      <c r="W2058" s="19" t="s">
        <v>2127</v>
      </c>
      <c r="X2058" s="19">
        <v>311005503</v>
      </c>
    </row>
    <row r="2059" spans="21:24">
      <c r="U2059" s="19">
        <v>63024</v>
      </c>
      <c r="V2059" s="19" t="s">
        <v>2124</v>
      </c>
      <c r="W2059" s="19" t="s">
        <v>2128</v>
      </c>
      <c r="X2059" s="19">
        <v>311005503</v>
      </c>
    </row>
    <row r="2060" spans="21:24">
      <c r="U2060" s="19">
        <v>63025</v>
      </c>
      <c r="V2060" s="19" t="s">
        <v>2124</v>
      </c>
      <c r="W2060" s="19" t="s">
        <v>2129</v>
      </c>
      <c r="X2060" s="19">
        <v>311005503</v>
      </c>
    </row>
    <row r="2061" spans="21:24">
      <c r="U2061" s="19">
        <v>64011</v>
      </c>
      <c r="V2061" s="19" t="s">
        <v>1199</v>
      </c>
      <c r="W2061" s="19" t="s">
        <v>1200</v>
      </c>
      <c r="X2061" s="19">
        <v>311005901</v>
      </c>
    </row>
    <row r="2062" spans="21:24">
      <c r="U2062" s="19">
        <v>64012</v>
      </c>
      <c r="V2062" s="19" t="s">
        <v>1199</v>
      </c>
      <c r="W2062" s="19" t="s">
        <v>1201</v>
      </c>
      <c r="X2062" s="19">
        <v>311005901</v>
      </c>
    </row>
    <row r="2063" spans="21:24">
      <c r="U2063" s="19">
        <v>64013</v>
      </c>
      <c r="V2063" s="19" t="s">
        <v>1199</v>
      </c>
      <c r="W2063" s="19" t="s">
        <v>1190</v>
      </c>
      <c r="X2063" s="19">
        <v>311005901</v>
      </c>
    </row>
    <row r="2064" spans="21:24">
      <c r="U2064" s="19">
        <v>64014</v>
      </c>
      <c r="V2064" s="19" t="s">
        <v>1199</v>
      </c>
      <c r="W2064" s="19" t="s">
        <v>1191</v>
      </c>
      <c r="X2064" s="19">
        <v>311005901</v>
      </c>
    </row>
    <row r="2065" spans="21:24">
      <c r="U2065" s="19">
        <v>64015</v>
      </c>
      <c r="V2065" s="19" t="s">
        <v>1199</v>
      </c>
      <c r="W2065" s="19" t="s">
        <v>1192</v>
      </c>
      <c r="X2065" s="19">
        <v>311005901</v>
      </c>
    </row>
    <row r="2066" spans="21:24">
      <c r="U2066" s="19">
        <v>64021</v>
      </c>
      <c r="V2066" s="19" t="s">
        <v>2130</v>
      </c>
      <c r="W2066" s="19" t="s">
        <v>1202</v>
      </c>
      <c r="X2066" s="19">
        <v>311005902</v>
      </c>
    </row>
    <row r="2067" spans="21:24">
      <c r="U2067" s="19">
        <v>64022</v>
      </c>
      <c r="V2067" s="19" t="s">
        <v>2130</v>
      </c>
      <c r="W2067" s="19" t="s">
        <v>1203</v>
      </c>
      <c r="X2067" s="19">
        <v>311005902</v>
      </c>
    </row>
    <row r="2068" spans="21:24">
      <c r="U2068" s="19">
        <v>64023</v>
      </c>
      <c r="V2068" s="19" t="s">
        <v>2130</v>
      </c>
      <c r="W2068" s="19" t="s">
        <v>1204</v>
      </c>
      <c r="X2068" s="19">
        <v>311005902</v>
      </c>
    </row>
    <row r="2069" spans="21:24">
      <c r="U2069" s="19">
        <v>64024</v>
      </c>
      <c r="V2069" s="19" t="s">
        <v>2130</v>
      </c>
      <c r="W2069" s="19" t="s">
        <v>1205</v>
      </c>
      <c r="X2069" s="19">
        <v>311005902</v>
      </c>
    </row>
    <row r="2070" spans="21:24">
      <c r="U2070" s="19">
        <v>64025</v>
      </c>
      <c r="V2070" s="19" t="s">
        <v>2130</v>
      </c>
      <c r="W2070" s="19" t="s">
        <v>1206</v>
      </c>
      <c r="X2070" s="19">
        <v>311005902</v>
      </c>
    </row>
    <row r="2071" spans="21:24">
      <c r="U2071" s="19">
        <v>64031</v>
      </c>
      <c r="V2071" s="19" t="s">
        <v>1207</v>
      </c>
      <c r="W2071" s="19" t="s">
        <v>1208</v>
      </c>
      <c r="X2071" s="19">
        <v>311005903</v>
      </c>
    </row>
    <row r="2072" spans="21:24">
      <c r="U2072" s="19">
        <v>64032</v>
      </c>
      <c r="V2072" s="19" t="s">
        <v>1207</v>
      </c>
      <c r="W2072" s="19" t="s">
        <v>1209</v>
      </c>
      <c r="X2072" s="19">
        <v>311005903</v>
      </c>
    </row>
    <row r="2073" spans="21:24">
      <c r="U2073" s="19">
        <v>64033</v>
      </c>
      <c r="V2073" s="19" t="s">
        <v>1207</v>
      </c>
      <c r="W2073" s="19" t="s">
        <v>1210</v>
      </c>
      <c r="X2073" s="19">
        <v>311005903</v>
      </c>
    </row>
    <row r="2074" spans="21:24">
      <c r="U2074" s="19">
        <v>64034</v>
      </c>
      <c r="V2074" s="19" t="s">
        <v>1207</v>
      </c>
      <c r="W2074" s="19" t="s">
        <v>1211</v>
      </c>
      <c r="X2074" s="19">
        <v>311005903</v>
      </c>
    </row>
    <row r="2075" spans="21:24">
      <c r="U2075" s="19">
        <v>64035</v>
      </c>
      <c r="V2075" s="19" t="s">
        <v>1207</v>
      </c>
      <c r="W2075" s="19" t="s">
        <v>1212</v>
      </c>
      <c r="X2075" s="19">
        <v>311005903</v>
      </c>
    </row>
    <row r="2076" spans="21:24">
      <c r="U2076" s="19">
        <v>64041</v>
      </c>
      <c r="V2076" s="19" t="s">
        <v>1213</v>
      </c>
      <c r="W2076" s="19" t="s">
        <v>1214</v>
      </c>
      <c r="X2076" s="19">
        <v>311005903</v>
      </c>
    </row>
    <row r="2077" spans="21:24">
      <c r="U2077" s="19">
        <v>64042</v>
      </c>
      <c r="V2077" s="19" t="s">
        <v>1213</v>
      </c>
      <c r="W2077" s="19" t="s">
        <v>1215</v>
      </c>
      <c r="X2077" s="19">
        <v>311005903</v>
      </c>
    </row>
    <row r="2078" spans="21:24">
      <c r="U2078" s="19">
        <v>64043</v>
      </c>
      <c r="V2078" s="19" t="s">
        <v>1213</v>
      </c>
      <c r="W2078" s="19" t="s">
        <v>1216</v>
      </c>
      <c r="X2078" s="19">
        <v>311005903</v>
      </c>
    </row>
    <row r="2079" spans="21:24">
      <c r="U2079" s="19">
        <v>64044</v>
      </c>
      <c r="V2079" s="19" t="s">
        <v>1213</v>
      </c>
      <c r="W2079" s="19" t="s">
        <v>1217</v>
      </c>
      <c r="X2079" s="19">
        <v>311005903</v>
      </c>
    </row>
    <row r="2080" spans="21:24">
      <c r="U2080" s="19">
        <v>64045</v>
      </c>
      <c r="V2080" s="19" t="s">
        <v>1213</v>
      </c>
      <c r="W2080" s="19" t="s">
        <v>1218</v>
      </c>
      <c r="X2080" s="19">
        <v>311005903</v>
      </c>
    </row>
    <row r="2081" spans="21:24">
      <c r="U2081" s="19">
        <v>64051</v>
      </c>
      <c r="V2081" s="19" t="s">
        <v>1213</v>
      </c>
      <c r="W2081" s="19" t="s">
        <v>1216</v>
      </c>
      <c r="X2081" s="19">
        <v>311005903</v>
      </c>
    </row>
    <row r="2082" spans="21:24">
      <c r="U2082" s="19">
        <v>64052</v>
      </c>
      <c r="V2082" s="19" t="s">
        <v>1213</v>
      </c>
      <c r="W2082" s="19" t="s">
        <v>1215</v>
      </c>
      <c r="X2082" s="19">
        <v>311005903</v>
      </c>
    </row>
    <row r="2083" spans="21:24">
      <c r="U2083" s="19">
        <v>64053</v>
      </c>
      <c r="V2083" s="19" t="s">
        <v>1213</v>
      </c>
      <c r="W2083" s="19" t="s">
        <v>1216</v>
      </c>
      <c r="X2083" s="19">
        <v>311005903</v>
      </c>
    </row>
    <row r="2084" spans="21:24">
      <c r="U2084" s="19">
        <v>64054</v>
      </c>
      <c r="V2084" s="19" t="s">
        <v>1213</v>
      </c>
      <c r="W2084" s="19" t="s">
        <v>1217</v>
      </c>
      <c r="X2084" s="19">
        <v>311005903</v>
      </c>
    </row>
    <row r="2085" spans="21:24">
      <c r="U2085" s="19">
        <v>64055</v>
      </c>
      <c r="V2085" s="19" t="s">
        <v>1213</v>
      </c>
      <c r="W2085" s="19" t="s">
        <v>1218</v>
      </c>
      <c r="X2085" s="19">
        <v>311005903</v>
      </c>
    </row>
    <row r="2086" spans="21:24">
      <c r="U2086" s="19">
        <v>64061</v>
      </c>
      <c r="V2086" s="19" t="s">
        <v>1213</v>
      </c>
      <c r="W2086" s="19" t="s">
        <v>2131</v>
      </c>
      <c r="X2086" s="19">
        <v>311005903</v>
      </c>
    </row>
    <row r="2087" spans="21:24">
      <c r="U2087" s="19">
        <v>64062</v>
      </c>
      <c r="V2087" s="19" t="s">
        <v>1213</v>
      </c>
      <c r="W2087" s="19" t="s">
        <v>1217</v>
      </c>
      <c r="X2087" s="19">
        <v>311005903</v>
      </c>
    </row>
    <row r="2088" spans="21:24">
      <c r="U2088" s="19">
        <v>64063</v>
      </c>
      <c r="V2088" s="19" t="s">
        <v>1213</v>
      </c>
      <c r="W2088" s="19" t="s">
        <v>2132</v>
      </c>
      <c r="X2088" s="19">
        <v>311005903</v>
      </c>
    </row>
    <row r="2089" spans="21:24">
      <c r="U2089" s="19">
        <v>64064</v>
      </c>
      <c r="V2089" s="19" t="s">
        <v>1213</v>
      </c>
      <c r="W2089" s="19" t="s">
        <v>1218</v>
      </c>
      <c r="X2089" s="19">
        <v>311005903</v>
      </c>
    </row>
    <row r="2090" spans="21:24">
      <c r="U2090" s="19">
        <v>64065</v>
      </c>
      <c r="V2090" s="19" t="s">
        <v>1213</v>
      </c>
      <c r="W2090" s="19" t="s">
        <v>2133</v>
      </c>
      <c r="X2090" s="19">
        <v>311005903</v>
      </c>
    </row>
    <row r="2091" spans="21:24">
      <c r="U2091" s="19">
        <v>64071</v>
      </c>
      <c r="V2091" s="19" t="s">
        <v>1213</v>
      </c>
      <c r="W2091" s="19" t="s">
        <v>2134</v>
      </c>
      <c r="X2091" s="19">
        <v>311005903</v>
      </c>
    </row>
    <row r="2092" spans="21:24">
      <c r="U2092" s="19">
        <v>64072</v>
      </c>
      <c r="V2092" s="19" t="s">
        <v>1213</v>
      </c>
      <c r="W2092" s="19" t="s">
        <v>2135</v>
      </c>
      <c r="X2092" s="19">
        <v>311005903</v>
      </c>
    </row>
    <row r="2093" spans="21:24">
      <c r="U2093" s="19">
        <v>64073</v>
      </c>
      <c r="V2093" s="19" t="s">
        <v>1213</v>
      </c>
      <c r="W2093" s="19" t="s">
        <v>2136</v>
      </c>
      <c r="X2093" s="19">
        <v>311005903</v>
      </c>
    </row>
    <row r="2094" spans="21:24">
      <c r="U2094" s="19">
        <v>64074</v>
      </c>
      <c r="V2094" s="19" t="s">
        <v>1213</v>
      </c>
      <c r="W2094" s="19" t="s">
        <v>2137</v>
      </c>
      <c r="X2094" s="19">
        <v>311005903</v>
      </c>
    </row>
    <row r="2095" spans="21:24">
      <c r="U2095" s="19">
        <v>64075</v>
      </c>
      <c r="V2095" s="19" t="s">
        <v>1213</v>
      </c>
      <c r="W2095" s="19" t="s">
        <v>2138</v>
      </c>
      <c r="X2095" s="19">
        <v>311005903</v>
      </c>
    </row>
    <row r="2096" spans="21:24">
      <c r="U2096" s="19">
        <v>65011</v>
      </c>
      <c r="V2096" s="19" t="s">
        <v>1219</v>
      </c>
      <c r="W2096" s="19" t="s">
        <v>1200</v>
      </c>
      <c r="X2096" s="19">
        <v>311005701</v>
      </c>
    </row>
    <row r="2097" spans="21:24">
      <c r="U2097" s="19">
        <v>65012</v>
      </c>
      <c r="V2097" s="19" t="s">
        <v>1219</v>
      </c>
      <c r="W2097" s="19" t="s">
        <v>1201</v>
      </c>
      <c r="X2097" s="19">
        <v>311005701</v>
      </c>
    </row>
    <row r="2098" spans="21:24">
      <c r="U2098" s="19">
        <v>65013</v>
      </c>
      <c r="V2098" s="19" t="s">
        <v>1219</v>
      </c>
      <c r="W2098" s="19" t="s">
        <v>1190</v>
      </c>
      <c r="X2098" s="19">
        <v>311005701</v>
      </c>
    </row>
    <row r="2099" spans="21:24">
      <c r="U2099" s="19">
        <v>65014</v>
      </c>
      <c r="V2099" s="19" t="s">
        <v>1219</v>
      </c>
      <c r="W2099" s="19" t="s">
        <v>1191</v>
      </c>
      <c r="X2099" s="19">
        <v>311005701</v>
      </c>
    </row>
    <row r="2100" spans="21:24">
      <c r="U2100" s="19">
        <v>65015</v>
      </c>
      <c r="V2100" s="19" t="s">
        <v>1219</v>
      </c>
      <c r="W2100" s="19" t="s">
        <v>1192</v>
      </c>
      <c r="X2100" s="19">
        <v>311005701</v>
      </c>
    </row>
    <row r="2101" spans="21:24">
      <c r="U2101" s="19">
        <v>65021</v>
      </c>
      <c r="V2101" s="19" t="s">
        <v>1220</v>
      </c>
      <c r="W2101" s="19" t="s">
        <v>1221</v>
      </c>
      <c r="X2101" s="19">
        <v>311005702</v>
      </c>
    </row>
    <row r="2102" spans="21:24">
      <c r="U2102" s="19">
        <v>65022</v>
      </c>
      <c r="V2102" s="19" t="s">
        <v>1220</v>
      </c>
      <c r="W2102" s="19" t="s">
        <v>1222</v>
      </c>
      <c r="X2102" s="19">
        <v>311005702</v>
      </c>
    </row>
    <row r="2103" spans="21:24">
      <c r="U2103" s="19">
        <v>65023</v>
      </c>
      <c r="V2103" s="19" t="s">
        <v>1220</v>
      </c>
      <c r="W2103" s="19" t="s">
        <v>1223</v>
      </c>
      <c r="X2103" s="19">
        <v>311005702</v>
      </c>
    </row>
    <row r="2104" spans="21:24">
      <c r="U2104" s="19">
        <v>65024</v>
      </c>
      <c r="V2104" s="19" t="s">
        <v>1220</v>
      </c>
      <c r="W2104" s="19" t="s">
        <v>1224</v>
      </c>
      <c r="X2104" s="19">
        <v>311005702</v>
      </c>
    </row>
    <row r="2105" spans="21:24">
      <c r="U2105" s="19">
        <v>65025</v>
      </c>
      <c r="V2105" s="19" t="s">
        <v>1220</v>
      </c>
      <c r="W2105" s="19" t="s">
        <v>1225</v>
      </c>
      <c r="X2105" s="19">
        <v>311005702</v>
      </c>
    </row>
    <row r="2106" spans="21:24">
      <c r="U2106" s="19">
        <v>65031</v>
      </c>
      <c r="V2106" s="19" t="s">
        <v>1226</v>
      </c>
      <c r="W2106" s="19" t="s">
        <v>1227</v>
      </c>
      <c r="X2106" s="19">
        <v>311005703</v>
      </c>
    </row>
    <row r="2107" spans="21:24">
      <c r="U2107" s="19">
        <v>65032</v>
      </c>
      <c r="V2107" s="19" t="s">
        <v>1226</v>
      </c>
      <c r="W2107" s="19" t="s">
        <v>1228</v>
      </c>
      <c r="X2107" s="19">
        <v>311005703</v>
      </c>
    </row>
    <row r="2108" spans="21:24">
      <c r="U2108" s="19">
        <v>65033</v>
      </c>
      <c r="V2108" s="19" t="s">
        <v>1226</v>
      </c>
      <c r="W2108" s="19" t="s">
        <v>1229</v>
      </c>
      <c r="X2108" s="19">
        <v>311005703</v>
      </c>
    </row>
    <row r="2109" spans="21:24">
      <c r="U2109" s="19">
        <v>65034</v>
      </c>
      <c r="V2109" s="19" t="s">
        <v>1226</v>
      </c>
      <c r="W2109" s="19" t="s">
        <v>1230</v>
      </c>
      <c r="X2109" s="19">
        <v>311005703</v>
      </c>
    </row>
    <row r="2110" spans="21:24">
      <c r="U2110" s="19">
        <v>65035</v>
      </c>
      <c r="V2110" s="19" t="s">
        <v>1226</v>
      </c>
      <c r="W2110" s="19" t="s">
        <v>1231</v>
      </c>
      <c r="X2110" s="19">
        <v>311005703</v>
      </c>
    </row>
    <row r="2111" spans="21:24">
      <c r="U2111" s="19">
        <v>65041</v>
      </c>
      <c r="V2111" s="19" t="s">
        <v>1232</v>
      </c>
      <c r="W2111" s="19" t="s">
        <v>1233</v>
      </c>
      <c r="X2111" s="19">
        <v>311005703</v>
      </c>
    </row>
    <row r="2112" spans="21:24">
      <c r="U2112" s="19">
        <v>65042</v>
      </c>
      <c r="V2112" s="19" t="s">
        <v>1232</v>
      </c>
      <c r="W2112" s="19" t="s">
        <v>1234</v>
      </c>
      <c r="X2112" s="19">
        <v>311005703</v>
      </c>
    </row>
    <row r="2113" spans="21:24">
      <c r="U2113" s="19">
        <v>65043</v>
      </c>
      <c r="V2113" s="19" t="s">
        <v>1232</v>
      </c>
      <c r="W2113" s="19" t="s">
        <v>1235</v>
      </c>
      <c r="X2113" s="19">
        <v>311005703</v>
      </c>
    </row>
    <row r="2114" spans="21:24">
      <c r="U2114" s="19">
        <v>65044</v>
      </c>
      <c r="V2114" s="19" t="s">
        <v>1232</v>
      </c>
      <c r="W2114" s="19" t="s">
        <v>1236</v>
      </c>
      <c r="X2114" s="19">
        <v>311005703</v>
      </c>
    </row>
    <row r="2115" spans="21:24">
      <c r="U2115" s="19">
        <v>65045</v>
      </c>
      <c r="V2115" s="19" t="s">
        <v>1232</v>
      </c>
      <c r="W2115" s="19" t="s">
        <v>1237</v>
      </c>
      <c r="X2115" s="19">
        <v>311005703</v>
      </c>
    </row>
    <row r="2116" spans="21:24">
      <c r="U2116" s="19">
        <v>65051</v>
      </c>
      <c r="V2116" s="19" t="s">
        <v>1232</v>
      </c>
      <c r="W2116" s="19" t="s">
        <v>2139</v>
      </c>
      <c r="X2116" s="19">
        <v>311005703</v>
      </c>
    </row>
    <row r="2117" spans="21:24">
      <c r="U2117" s="19">
        <v>65052</v>
      </c>
      <c r="V2117" s="19" t="s">
        <v>1232</v>
      </c>
      <c r="W2117" s="19" t="s">
        <v>2140</v>
      </c>
      <c r="X2117" s="19">
        <v>311005703</v>
      </c>
    </row>
    <row r="2118" spans="21:24">
      <c r="U2118" s="19">
        <v>65053</v>
      </c>
      <c r="V2118" s="19" t="s">
        <v>1232</v>
      </c>
      <c r="W2118" s="19" t="s">
        <v>2141</v>
      </c>
      <c r="X2118" s="19">
        <v>311005703</v>
      </c>
    </row>
    <row r="2119" spans="21:24">
      <c r="U2119" s="19">
        <v>65054</v>
      </c>
      <c r="V2119" s="19" t="s">
        <v>1232</v>
      </c>
      <c r="W2119" s="19" t="s">
        <v>2142</v>
      </c>
      <c r="X2119" s="19">
        <v>311005703</v>
      </c>
    </row>
    <row r="2120" spans="21:24">
      <c r="U2120" s="19">
        <v>65055</v>
      </c>
      <c r="V2120" s="19" t="s">
        <v>1232</v>
      </c>
      <c r="W2120" s="19" t="s">
        <v>2143</v>
      </c>
      <c r="X2120" s="19">
        <v>311005703</v>
      </c>
    </row>
    <row r="2121" spans="21:24">
      <c r="U2121" s="19">
        <v>65061</v>
      </c>
      <c r="V2121" s="19" t="s">
        <v>1220</v>
      </c>
      <c r="W2121" s="19" t="s">
        <v>1222</v>
      </c>
      <c r="X2121" s="19">
        <v>311005702</v>
      </c>
    </row>
    <row r="2122" spans="21:24">
      <c r="U2122" s="19">
        <v>65062</v>
      </c>
      <c r="V2122" s="19" t="s">
        <v>1220</v>
      </c>
      <c r="W2122" s="19" t="s">
        <v>1223</v>
      </c>
      <c r="X2122" s="19">
        <v>311005702</v>
      </c>
    </row>
    <row r="2123" spans="21:24">
      <c r="U2123" s="19">
        <v>65063</v>
      </c>
      <c r="V2123" s="19" t="s">
        <v>1220</v>
      </c>
      <c r="W2123" s="19" t="s">
        <v>1224</v>
      </c>
      <c r="X2123" s="19">
        <v>311005702</v>
      </c>
    </row>
    <row r="2124" spans="21:24">
      <c r="U2124" s="19">
        <v>65064</v>
      </c>
      <c r="V2124" s="19" t="s">
        <v>1220</v>
      </c>
      <c r="W2124" s="19" t="s">
        <v>1225</v>
      </c>
      <c r="X2124" s="19">
        <v>311005702</v>
      </c>
    </row>
    <row r="2125" spans="21:24">
      <c r="U2125" s="19">
        <v>65065</v>
      </c>
      <c r="V2125" s="19" t="s">
        <v>1220</v>
      </c>
      <c r="W2125" s="19" t="s">
        <v>2144</v>
      </c>
      <c r="X2125" s="19">
        <v>311005702</v>
      </c>
    </row>
    <row r="2126" spans="21:24">
      <c r="U2126" s="19">
        <v>65071</v>
      </c>
      <c r="V2126" s="19" t="s">
        <v>1232</v>
      </c>
      <c r="W2126" s="19" t="s">
        <v>2145</v>
      </c>
      <c r="X2126" s="19">
        <v>311005703</v>
      </c>
    </row>
    <row r="2127" spans="21:24">
      <c r="U2127" s="19">
        <v>65072</v>
      </c>
      <c r="V2127" s="19" t="s">
        <v>1232</v>
      </c>
      <c r="W2127" s="19" t="s">
        <v>2146</v>
      </c>
      <c r="X2127" s="19">
        <v>311005703</v>
      </c>
    </row>
    <row r="2128" spans="21:24">
      <c r="U2128" s="19">
        <v>65073</v>
      </c>
      <c r="V2128" s="19" t="s">
        <v>1232</v>
      </c>
      <c r="W2128" s="19" t="s">
        <v>2147</v>
      </c>
      <c r="X2128" s="19">
        <v>311005703</v>
      </c>
    </row>
    <row r="2129" spans="21:24">
      <c r="U2129" s="19">
        <v>65074</v>
      </c>
      <c r="V2129" s="19" t="s">
        <v>1232</v>
      </c>
      <c r="W2129" s="19" t="s">
        <v>2148</v>
      </c>
      <c r="X2129" s="19">
        <v>311005703</v>
      </c>
    </row>
    <row r="2130" spans="21:24">
      <c r="U2130" s="19">
        <v>65075</v>
      </c>
      <c r="V2130" s="19" t="s">
        <v>1232</v>
      </c>
      <c r="W2130" s="19" t="s">
        <v>2149</v>
      </c>
      <c r="X2130" s="19">
        <v>311005703</v>
      </c>
    </row>
    <row r="2131" spans="21:24">
      <c r="U2131" s="19">
        <v>69011</v>
      </c>
      <c r="V2131" s="19" t="s">
        <v>2425</v>
      </c>
      <c r="W2131" s="19" t="s">
        <v>2426</v>
      </c>
      <c r="X2131" s="19">
        <v>311101201</v>
      </c>
    </row>
    <row r="2132" spans="21:24">
      <c r="U2132" s="19">
        <v>69012</v>
      </c>
      <c r="V2132" s="19" t="s">
        <v>2425</v>
      </c>
      <c r="W2132" s="19" t="s">
        <v>2427</v>
      </c>
      <c r="X2132" s="19">
        <v>311101201</v>
      </c>
    </row>
    <row r="2133" spans="21:24">
      <c r="U2133" s="19">
        <v>69013</v>
      </c>
      <c r="V2133" s="19" t="s">
        <v>2425</v>
      </c>
      <c r="W2133" s="19" t="s">
        <v>2428</v>
      </c>
      <c r="X2133" s="19">
        <v>311101201</v>
      </c>
    </row>
    <row r="2134" spans="21:24">
      <c r="U2134" s="19">
        <v>69014</v>
      </c>
      <c r="V2134" s="19" t="s">
        <v>2425</v>
      </c>
      <c r="W2134" s="19" t="s">
        <v>2429</v>
      </c>
      <c r="X2134" s="19">
        <v>311101201</v>
      </c>
    </row>
    <row r="2135" spans="21:24">
      <c r="U2135" s="19">
        <v>69015</v>
      </c>
      <c r="V2135" s="19" t="s">
        <v>2425</v>
      </c>
      <c r="W2135" s="19" t="s">
        <v>2430</v>
      </c>
      <c r="X2135" s="19">
        <v>311101201</v>
      </c>
    </row>
    <row r="2136" spans="21:24">
      <c r="U2136" s="19">
        <v>69021</v>
      </c>
      <c r="V2136" s="19" t="s">
        <v>2431</v>
      </c>
      <c r="W2136" s="19" t="s">
        <v>2441</v>
      </c>
      <c r="X2136" s="19">
        <v>311101202</v>
      </c>
    </row>
    <row r="2137" spans="21:24">
      <c r="U2137" s="19">
        <v>69022</v>
      </c>
      <c r="V2137" s="19" t="s">
        <v>2431</v>
      </c>
      <c r="W2137" s="19" t="s">
        <v>2442</v>
      </c>
      <c r="X2137" s="19">
        <v>311101202</v>
      </c>
    </row>
    <row r="2138" spans="21:24">
      <c r="U2138" s="19">
        <v>69023</v>
      </c>
      <c r="V2138" s="19" t="s">
        <v>2431</v>
      </c>
      <c r="W2138" s="19" t="s">
        <v>2443</v>
      </c>
      <c r="X2138" s="19">
        <v>311101202</v>
      </c>
    </row>
    <row r="2139" spans="21:24">
      <c r="U2139" s="19">
        <v>69024</v>
      </c>
      <c r="V2139" s="19" t="s">
        <v>2431</v>
      </c>
      <c r="W2139" s="19" t="s">
        <v>2444</v>
      </c>
      <c r="X2139" s="19">
        <v>311101202</v>
      </c>
    </row>
    <row r="2140" spans="21:24">
      <c r="U2140" s="19">
        <v>69025</v>
      </c>
      <c r="V2140" s="19" t="s">
        <v>2431</v>
      </c>
      <c r="W2140" s="19" t="s">
        <v>2445</v>
      </c>
      <c r="X2140" s="19">
        <v>311101202</v>
      </c>
    </row>
    <row r="2141" spans="21:24">
      <c r="U2141" s="19">
        <v>69031</v>
      </c>
      <c r="V2141" s="19" t="s">
        <v>2432</v>
      </c>
      <c r="W2141" s="19" t="s">
        <v>2446</v>
      </c>
      <c r="X2141" s="19">
        <v>311101203</v>
      </c>
    </row>
    <row r="2142" spans="21:24">
      <c r="U2142" s="19">
        <v>69032</v>
      </c>
      <c r="V2142" s="19" t="s">
        <v>2432</v>
      </c>
      <c r="W2142" s="19" t="s">
        <v>2447</v>
      </c>
      <c r="X2142" s="19">
        <v>311101203</v>
      </c>
    </row>
    <row r="2143" spans="21:24">
      <c r="U2143" s="19">
        <v>69033</v>
      </c>
      <c r="V2143" s="19" t="s">
        <v>2432</v>
      </c>
      <c r="W2143" s="19" t="s">
        <v>2448</v>
      </c>
      <c r="X2143" s="19">
        <v>311101203</v>
      </c>
    </row>
    <row r="2144" spans="21:24">
      <c r="U2144" s="19">
        <v>69034</v>
      </c>
      <c r="V2144" s="19" t="s">
        <v>2432</v>
      </c>
      <c r="W2144" s="19" t="s">
        <v>2449</v>
      </c>
      <c r="X2144" s="19">
        <v>311101203</v>
      </c>
    </row>
    <row r="2145" spans="21:24">
      <c r="U2145" s="19">
        <v>69035</v>
      </c>
      <c r="V2145" s="19" t="s">
        <v>2432</v>
      </c>
      <c r="W2145" s="19" t="s">
        <v>2450</v>
      </c>
      <c r="X2145" s="19">
        <v>311101203</v>
      </c>
    </row>
    <row r="2146" spans="21:24">
      <c r="U2146" s="19">
        <v>69041</v>
      </c>
      <c r="V2146" s="19" t="s">
        <v>2433</v>
      </c>
      <c r="W2146" s="19" t="s">
        <v>2434</v>
      </c>
      <c r="X2146" s="19">
        <v>311101204</v>
      </c>
    </row>
    <row r="2147" spans="21:24">
      <c r="U2147" s="19">
        <v>69042</v>
      </c>
      <c r="V2147" s="19" t="s">
        <v>2433</v>
      </c>
      <c r="W2147" s="19" t="s">
        <v>2435</v>
      </c>
      <c r="X2147" s="19">
        <v>311101204</v>
      </c>
    </row>
    <row r="2148" spans="21:24">
      <c r="U2148" s="19">
        <v>69043</v>
      </c>
      <c r="V2148" s="19" t="s">
        <v>2433</v>
      </c>
      <c r="W2148" s="19" t="s">
        <v>2436</v>
      </c>
      <c r="X2148" s="19">
        <v>311101204</v>
      </c>
    </row>
    <row r="2149" spans="21:24">
      <c r="U2149" s="19">
        <v>69044</v>
      </c>
      <c r="V2149" s="19" t="s">
        <v>2433</v>
      </c>
      <c r="W2149" s="19" t="s">
        <v>2437</v>
      </c>
      <c r="X2149" s="19">
        <v>311101204</v>
      </c>
    </row>
    <row r="2150" spans="21:24">
      <c r="U2150" s="19">
        <v>69045</v>
      </c>
      <c r="V2150" s="19" t="s">
        <v>2433</v>
      </c>
      <c r="W2150" s="19" t="s">
        <v>2438</v>
      </c>
      <c r="X2150" s="19">
        <v>311101204</v>
      </c>
    </row>
    <row r="2151" spans="21:24">
      <c r="U2151" s="19">
        <v>69051</v>
      </c>
      <c r="V2151" s="19" t="s">
        <v>2431</v>
      </c>
      <c r="W2151" s="19" t="s">
        <v>2451</v>
      </c>
      <c r="X2151" s="19">
        <v>311101202</v>
      </c>
    </row>
    <row r="2152" spans="21:24">
      <c r="U2152" s="19">
        <v>69052</v>
      </c>
      <c r="V2152" s="19" t="s">
        <v>2431</v>
      </c>
      <c r="W2152" s="19" t="s">
        <v>2452</v>
      </c>
      <c r="X2152" s="19">
        <v>311101202</v>
      </c>
    </row>
    <row r="2153" spans="21:24">
      <c r="U2153" s="19">
        <v>69053</v>
      </c>
      <c r="V2153" s="19" t="s">
        <v>2431</v>
      </c>
      <c r="W2153" s="19" t="s">
        <v>2453</v>
      </c>
      <c r="X2153" s="19">
        <v>311101202</v>
      </c>
    </row>
    <row r="2154" spans="21:24">
      <c r="U2154" s="19">
        <v>69054</v>
      </c>
      <c r="V2154" s="19" t="s">
        <v>2431</v>
      </c>
      <c r="W2154" s="19" t="s">
        <v>2454</v>
      </c>
      <c r="X2154" s="19">
        <v>311101202</v>
      </c>
    </row>
    <row r="2155" spans="21:24">
      <c r="U2155" s="19">
        <v>69055</v>
      </c>
      <c r="V2155" s="19" t="s">
        <v>2431</v>
      </c>
      <c r="W2155" s="19" t="s">
        <v>2455</v>
      </c>
      <c r="X2155" s="19">
        <v>311101202</v>
      </c>
    </row>
    <row r="2156" spans="21:24">
      <c r="U2156" s="19">
        <v>69061</v>
      </c>
      <c r="V2156" s="19" t="s">
        <v>2432</v>
      </c>
      <c r="W2156" s="19" t="s">
        <v>2456</v>
      </c>
      <c r="X2156" s="19">
        <v>311101203</v>
      </c>
    </row>
    <row r="2157" spans="21:24">
      <c r="U2157" s="19">
        <v>69062</v>
      </c>
      <c r="V2157" s="19" t="s">
        <v>2432</v>
      </c>
      <c r="W2157" s="19" t="s">
        <v>2457</v>
      </c>
      <c r="X2157" s="19">
        <v>311101203</v>
      </c>
    </row>
    <row r="2158" spans="21:24">
      <c r="U2158" s="19">
        <v>69063</v>
      </c>
      <c r="V2158" s="19" t="s">
        <v>2432</v>
      </c>
      <c r="W2158" s="19" t="s">
        <v>2458</v>
      </c>
      <c r="X2158" s="19">
        <v>311101203</v>
      </c>
    </row>
    <row r="2159" spans="21:24">
      <c r="U2159" s="19">
        <v>69064</v>
      </c>
      <c r="V2159" s="19" t="s">
        <v>2432</v>
      </c>
      <c r="W2159" s="19" t="s">
        <v>2459</v>
      </c>
      <c r="X2159" s="19">
        <v>311101203</v>
      </c>
    </row>
    <row r="2160" spans="21:24">
      <c r="U2160" s="19">
        <v>69065</v>
      </c>
      <c r="V2160" s="19" t="s">
        <v>2432</v>
      </c>
      <c r="W2160" s="19" t="s">
        <v>2460</v>
      </c>
      <c r="X2160" s="19">
        <v>311101203</v>
      </c>
    </row>
    <row r="2161" spans="21:24">
      <c r="U2161" s="19">
        <v>69071</v>
      </c>
      <c r="V2161" s="19" t="s">
        <v>2431</v>
      </c>
      <c r="W2161" s="19" t="s">
        <v>2442</v>
      </c>
      <c r="X2161" s="19">
        <v>311101202</v>
      </c>
    </row>
    <row r="2162" spans="21:24">
      <c r="U2162" s="19">
        <v>69072</v>
      </c>
      <c r="V2162" s="19" t="s">
        <v>2431</v>
      </c>
      <c r="W2162" s="19" t="s">
        <v>2443</v>
      </c>
      <c r="X2162" s="19">
        <v>311101202</v>
      </c>
    </row>
    <row r="2163" spans="21:24">
      <c r="U2163" s="19">
        <v>69073</v>
      </c>
      <c r="V2163" s="19" t="s">
        <v>2431</v>
      </c>
      <c r="W2163" s="19" t="s">
        <v>2444</v>
      </c>
      <c r="X2163" s="19">
        <v>311101202</v>
      </c>
    </row>
    <row r="2164" spans="21:24">
      <c r="U2164" s="19">
        <v>69074</v>
      </c>
      <c r="V2164" s="19" t="s">
        <v>2431</v>
      </c>
      <c r="W2164" s="19" t="s">
        <v>2461</v>
      </c>
      <c r="X2164" s="19">
        <v>311101202</v>
      </c>
    </row>
    <row r="2165" spans="21:24">
      <c r="U2165" s="19">
        <v>69075</v>
      </c>
      <c r="V2165" s="19" t="s">
        <v>2431</v>
      </c>
      <c r="W2165" s="19" t="s">
        <v>2462</v>
      </c>
      <c r="X2165" s="19">
        <v>311101202</v>
      </c>
    </row>
    <row r="2166" spans="21:24">
      <c r="U2166" s="19">
        <v>69081</v>
      </c>
      <c r="V2166" s="19" t="s">
        <v>2463</v>
      </c>
      <c r="W2166" s="19" t="s">
        <v>2464</v>
      </c>
      <c r="X2166" s="19">
        <v>311000003</v>
      </c>
    </row>
    <row r="2167" spans="21:24">
      <c r="U2167" s="19">
        <v>69082</v>
      </c>
      <c r="V2167" s="19" t="s">
        <v>2463</v>
      </c>
      <c r="W2167" s="19" t="s">
        <v>2464</v>
      </c>
      <c r="X2167" s="19">
        <v>311000003</v>
      </c>
    </row>
    <row r="2168" spans="21:24">
      <c r="U2168" s="19">
        <v>69083</v>
      </c>
      <c r="V2168" s="19" t="s">
        <v>2463</v>
      </c>
      <c r="W2168" s="19" t="s">
        <v>2464</v>
      </c>
      <c r="X2168" s="19">
        <v>311000003</v>
      </c>
    </row>
    <row r="2169" spans="21:24">
      <c r="U2169" s="19">
        <v>69084</v>
      </c>
      <c r="V2169" s="19" t="s">
        <v>2463</v>
      </c>
      <c r="W2169" s="19" t="s">
        <v>2464</v>
      </c>
      <c r="X2169" s="19">
        <v>311000003</v>
      </c>
    </row>
    <row r="2170" spans="21:24">
      <c r="U2170" s="19">
        <v>69085</v>
      </c>
      <c r="V2170" s="19" t="s">
        <v>2463</v>
      </c>
      <c r="W2170" s="19" t="s">
        <v>2464</v>
      </c>
      <c r="X2170" s="19">
        <v>311000003</v>
      </c>
    </row>
    <row r="2171" spans="21:24">
      <c r="U2171" s="19">
        <v>71011</v>
      </c>
      <c r="V2171" s="19" t="s">
        <v>2470</v>
      </c>
      <c r="W2171" s="19" t="s">
        <v>2476</v>
      </c>
      <c r="X2171" s="19">
        <v>311100101</v>
      </c>
    </row>
    <row r="2172" spans="21:24">
      <c r="U2172" s="19">
        <v>71012</v>
      </c>
      <c r="V2172" s="19" t="s">
        <v>2470</v>
      </c>
      <c r="W2172" s="19" t="s">
        <v>2477</v>
      </c>
      <c r="X2172" s="19">
        <v>311100101</v>
      </c>
    </row>
    <row r="2173" spans="21:24">
      <c r="U2173" s="19">
        <v>71013</v>
      </c>
      <c r="V2173" s="19" t="s">
        <v>2470</v>
      </c>
      <c r="W2173" s="19" t="s">
        <v>2478</v>
      </c>
      <c r="X2173" s="19">
        <v>311100101</v>
      </c>
    </row>
    <row r="2174" spans="21:24">
      <c r="U2174" s="19">
        <v>71014</v>
      </c>
      <c r="V2174" s="19" t="s">
        <v>2470</v>
      </c>
      <c r="W2174" s="19" t="s">
        <v>2479</v>
      </c>
      <c r="X2174" s="19">
        <v>311100101</v>
      </c>
    </row>
    <row r="2175" spans="21:24">
      <c r="U2175" s="19">
        <v>71015</v>
      </c>
      <c r="V2175" s="19" t="s">
        <v>2470</v>
      </c>
      <c r="W2175" s="19" t="s">
        <v>2480</v>
      </c>
      <c r="X2175" s="19">
        <v>311100101</v>
      </c>
    </row>
    <row r="2176" spans="21:24">
      <c r="U2176" s="19">
        <v>71021</v>
      </c>
      <c r="V2176" s="19" t="s">
        <v>2471</v>
      </c>
      <c r="W2176" s="19" t="s">
        <v>2494</v>
      </c>
      <c r="X2176" s="19">
        <v>311100103</v>
      </c>
    </row>
    <row r="2177" spans="21:24">
      <c r="U2177" s="19">
        <v>71022</v>
      </c>
      <c r="V2177" s="19" t="s">
        <v>2471</v>
      </c>
      <c r="W2177" s="19" t="s">
        <v>2495</v>
      </c>
      <c r="X2177" s="19">
        <v>311100103</v>
      </c>
    </row>
    <row r="2178" spans="21:24">
      <c r="U2178" s="19">
        <v>71023</v>
      </c>
      <c r="V2178" s="19" t="s">
        <v>2471</v>
      </c>
      <c r="W2178" s="19" t="s">
        <v>2496</v>
      </c>
      <c r="X2178" s="19">
        <v>311100103</v>
      </c>
    </row>
    <row r="2179" spans="21:24">
      <c r="U2179" s="19">
        <v>71024</v>
      </c>
      <c r="V2179" s="19" t="s">
        <v>2471</v>
      </c>
      <c r="W2179" s="19" t="s">
        <v>2497</v>
      </c>
      <c r="X2179" s="19">
        <v>311100103</v>
      </c>
    </row>
    <row r="2180" spans="21:24">
      <c r="U2180" s="19">
        <v>71025</v>
      </c>
      <c r="V2180" s="19" t="s">
        <v>2471</v>
      </c>
      <c r="W2180" s="19" t="s">
        <v>2498</v>
      </c>
      <c r="X2180" s="19">
        <v>311100103</v>
      </c>
    </row>
    <row r="2181" spans="21:24">
      <c r="U2181" s="19">
        <v>71031</v>
      </c>
      <c r="V2181" s="19" t="s">
        <v>2472</v>
      </c>
      <c r="W2181" s="19" t="s">
        <v>2481</v>
      </c>
      <c r="X2181" s="19">
        <v>311100102</v>
      </c>
    </row>
    <row r="2182" spans="21:24">
      <c r="U2182" s="19">
        <v>71032</v>
      </c>
      <c r="V2182" s="19" t="s">
        <v>2472</v>
      </c>
      <c r="W2182" s="19" t="s">
        <v>2482</v>
      </c>
      <c r="X2182" s="19">
        <v>311100102</v>
      </c>
    </row>
    <row r="2183" spans="21:24">
      <c r="U2183" s="19">
        <v>71033</v>
      </c>
      <c r="V2183" s="19" t="s">
        <v>2472</v>
      </c>
      <c r="W2183" s="19" t="s">
        <v>2483</v>
      </c>
      <c r="X2183" s="19">
        <v>311100102</v>
      </c>
    </row>
    <row r="2184" spans="21:24">
      <c r="U2184" s="19">
        <v>71034</v>
      </c>
      <c r="V2184" s="19" t="s">
        <v>2472</v>
      </c>
      <c r="W2184" s="19" t="s">
        <v>2484</v>
      </c>
      <c r="X2184" s="19">
        <v>311100102</v>
      </c>
    </row>
    <row r="2185" spans="21:24">
      <c r="U2185" s="19">
        <v>71035</v>
      </c>
      <c r="V2185" s="19" t="s">
        <v>2472</v>
      </c>
      <c r="W2185" s="19" t="s">
        <v>2485</v>
      </c>
      <c r="X2185" s="19">
        <v>311100102</v>
      </c>
    </row>
    <row r="2186" spans="21:24">
      <c r="U2186" s="19">
        <v>71041</v>
      </c>
      <c r="V2186" s="19" t="s">
        <v>2473</v>
      </c>
      <c r="W2186" s="19" t="s">
        <v>2499</v>
      </c>
      <c r="X2186" s="19">
        <v>311100104</v>
      </c>
    </row>
    <row r="2187" spans="21:24">
      <c r="U2187" s="19">
        <v>71042</v>
      </c>
      <c r="V2187" s="19" t="s">
        <v>2473</v>
      </c>
      <c r="W2187" s="19" t="s">
        <v>2500</v>
      </c>
      <c r="X2187" s="19">
        <v>311100104</v>
      </c>
    </row>
    <row r="2188" spans="21:24">
      <c r="U2188" s="19">
        <v>71043</v>
      </c>
      <c r="V2188" s="19" t="s">
        <v>2473</v>
      </c>
      <c r="W2188" s="19" t="s">
        <v>2501</v>
      </c>
      <c r="X2188" s="19">
        <v>311100104</v>
      </c>
    </row>
    <row r="2189" spans="21:24">
      <c r="U2189" s="19">
        <v>71044</v>
      </c>
      <c r="V2189" s="19" t="s">
        <v>2473</v>
      </c>
      <c r="W2189" s="19" t="s">
        <v>2502</v>
      </c>
      <c r="X2189" s="19">
        <v>311100104</v>
      </c>
    </row>
    <row r="2190" spans="21:24">
      <c r="U2190" s="19">
        <v>71045</v>
      </c>
      <c r="V2190" s="19" t="s">
        <v>2473</v>
      </c>
      <c r="W2190" s="19" t="s">
        <v>2503</v>
      </c>
      <c r="X2190" s="19">
        <v>311100104</v>
      </c>
    </row>
    <row r="2191" spans="21:24">
      <c r="U2191" s="19">
        <v>71051</v>
      </c>
      <c r="V2191" s="19" t="s">
        <v>2472</v>
      </c>
      <c r="W2191" s="19" t="s">
        <v>2486</v>
      </c>
      <c r="X2191" s="19">
        <v>311100102</v>
      </c>
    </row>
    <row r="2192" spans="21:24">
      <c r="U2192" s="19">
        <v>71052</v>
      </c>
      <c r="V2192" s="19" t="s">
        <v>2472</v>
      </c>
      <c r="W2192" s="19" t="s">
        <v>2487</v>
      </c>
      <c r="X2192" s="19">
        <v>311100102</v>
      </c>
    </row>
    <row r="2193" spans="21:24">
      <c r="U2193" s="19">
        <v>71053</v>
      </c>
      <c r="V2193" s="19" t="s">
        <v>2472</v>
      </c>
      <c r="W2193" s="19" t="s">
        <v>2488</v>
      </c>
      <c r="X2193" s="19">
        <v>311100102</v>
      </c>
    </row>
    <row r="2194" spans="21:24">
      <c r="U2194" s="19">
        <v>71054</v>
      </c>
      <c r="V2194" s="19" t="s">
        <v>2472</v>
      </c>
      <c r="W2194" s="19" t="s">
        <v>2489</v>
      </c>
      <c r="X2194" s="19">
        <v>311100102</v>
      </c>
    </row>
    <row r="2195" spans="21:24">
      <c r="U2195" s="19">
        <v>71055</v>
      </c>
      <c r="V2195" s="19" t="s">
        <v>2472</v>
      </c>
      <c r="W2195" s="19" t="s">
        <v>2490</v>
      </c>
      <c r="X2195" s="19">
        <v>311100102</v>
      </c>
    </row>
    <row r="2196" spans="21:24">
      <c r="U2196" s="19">
        <v>71061</v>
      </c>
      <c r="V2196" s="19" t="s">
        <v>2471</v>
      </c>
      <c r="W2196" s="19" t="s">
        <v>2504</v>
      </c>
      <c r="X2196" s="19">
        <v>311100103</v>
      </c>
    </row>
    <row r="2197" spans="21:24">
      <c r="U2197" s="19">
        <v>71062</v>
      </c>
      <c r="V2197" s="19" t="s">
        <v>2471</v>
      </c>
      <c r="W2197" s="19" t="s">
        <v>2505</v>
      </c>
      <c r="X2197" s="19">
        <v>311100103</v>
      </c>
    </row>
    <row r="2198" spans="21:24">
      <c r="U2198" s="19">
        <v>71063</v>
      </c>
      <c r="V2198" s="19" t="s">
        <v>2471</v>
      </c>
      <c r="W2198" s="19" t="s">
        <v>2498</v>
      </c>
      <c r="X2198" s="19">
        <v>311100103</v>
      </c>
    </row>
    <row r="2199" spans="21:24">
      <c r="U2199" s="19">
        <v>71064</v>
      </c>
      <c r="V2199" s="19" t="s">
        <v>2471</v>
      </c>
      <c r="W2199" s="19" t="s">
        <v>2506</v>
      </c>
      <c r="X2199" s="19">
        <v>311100103</v>
      </c>
    </row>
    <row r="2200" spans="21:24">
      <c r="U2200" s="19">
        <v>71065</v>
      </c>
      <c r="V2200" s="19" t="s">
        <v>2471</v>
      </c>
      <c r="W2200" s="19" t="s">
        <v>2507</v>
      </c>
      <c r="X2200" s="19">
        <v>311100103</v>
      </c>
    </row>
    <row r="2201" spans="21:24">
      <c r="U2201" s="19">
        <v>71071</v>
      </c>
      <c r="V2201" s="19" t="s">
        <v>2472</v>
      </c>
      <c r="W2201" s="19" t="s">
        <v>2482</v>
      </c>
      <c r="X2201" s="19">
        <v>311100102</v>
      </c>
    </row>
    <row r="2202" spans="21:24">
      <c r="U2202" s="19">
        <v>71072</v>
      </c>
      <c r="V2202" s="19" t="s">
        <v>2472</v>
      </c>
      <c r="W2202" s="19" t="s">
        <v>2483</v>
      </c>
      <c r="X2202" s="19">
        <v>311100102</v>
      </c>
    </row>
    <row r="2203" spans="21:24">
      <c r="U2203" s="19">
        <v>71073</v>
      </c>
      <c r="V2203" s="19" t="s">
        <v>2472</v>
      </c>
      <c r="W2203" s="19" t="s">
        <v>2484</v>
      </c>
      <c r="X2203" s="19">
        <v>311100102</v>
      </c>
    </row>
    <row r="2204" spans="21:24">
      <c r="U2204" s="19">
        <v>71074</v>
      </c>
      <c r="V2204" s="19" t="s">
        <v>2472</v>
      </c>
      <c r="W2204" s="19" t="s">
        <v>2491</v>
      </c>
      <c r="X2204" s="19">
        <v>311100102</v>
      </c>
    </row>
    <row r="2205" spans="21:24">
      <c r="U2205" s="19">
        <v>71075</v>
      </c>
      <c r="V2205" s="19" t="s">
        <v>2472</v>
      </c>
      <c r="W2205" s="19" t="s">
        <v>2492</v>
      </c>
      <c r="X2205" s="19">
        <v>311100102</v>
      </c>
    </row>
    <row r="2206" spans="21:24">
      <c r="U2206" s="19">
        <v>73011</v>
      </c>
      <c r="V2206" s="19" t="s">
        <v>2509</v>
      </c>
      <c r="W2206" s="19" t="s">
        <v>2510</v>
      </c>
      <c r="X2206" s="19">
        <v>311100401</v>
      </c>
    </row>
    <row r="2207" spans="21:24">
      <c r="U2207" s="19">
        <v>73012</v>
      </c>
      <c r="V2207" s="19" t="s">
        <v>2509</v>
      </c>
      <c r="W2207" s="19" t="s">
        <v>2511</v>
      </c>
      <c r="X2207" s="19">
        <v>311100401</v>
      </c>
    </row>
    <row r="2208" spans="21:24">
      <c r="U2208" s="19">
        <v>73013</v>
      </c>
      <c r="V2208" s="19" t="s">
        <v>2509</v>
      </c>
      <c r="W2208" s="19" t="s">
        <v>2512</v>
      </c>
      <c r="X2208" s="19">
        <v>311100401</v>
      </c>
    </row>
    <row r="2209" spans="21:24">
      <c r="U2209" s="19">
        <v>73014</v>
      </c>
      <c r="V2209" s="19" t="s">
        <v>2509</v>
      </c>
      <c r="W2209" s="19" t="s">
        <v>2513</v>
      </c>
      <c r="X2209" s="19">
        <v>311100401</v>
      </c>
    </row>
    <row r="2210" spans="21:24">
      <c r="U2210" s="19">
        <v>73015</v>
      </c>
      <c r="V2210" s="19" t="s">
        <v>2509</v>
      </c>
      <c r="W2210" s="19" t="s">
        <v>2514</v>
      </c>
      <c r="X2210" s="19">
        <v>311100401</v>
      </c>
    </row>
    <row r="2211" spans="21:24">
      <c r="U2211" s="19">
        <v>73021</v>
      </c>
      <c r="V2211" s="19" t="s">
        <v>2515</v>
      </c>
      <c r="W2211" s="19" t="s">
        <v>2516</v>
      </c>
      <c r="X2211" s="19">
        <v>311100402</v>
      </c>
    </row>
    <row r="2212" spans="21:24">
      <c r="U2212" s="19">
        <v>73022</v>
      </c>
      <c r="V2212" s="19" t="s">
        <v>2515</v>
      </c>
      <c r="W2212" s="19" t="s">
        <v>2517</v>
      </c>
      <c r="X2212" s="19">
        <v>311100402</v>
      </c>
    </row>
    <row r="2213" spans="21:24">
      <c r="U2213" s="19">
        <v>73023</v>
      </c>
      <c r="V2213" s="19" t="s">
        <v>2515</v>
      </c>
      <c r="W2213" s="19" t="s">
        <v>2518</v>
      </c>
      <c r="X2213" s="19">
        <v>311100402</v>
      </c>
    </row>
    <row r="2214" spans="21:24">
      <c r="U2214" s="19">
        <v>73024</v>
      </c>
      <c r="V2214" s="19" t="s">
        <v>2515</v>
      </c>
      <c r="W2214" s="19" t="s">
        <v>2519</v>
      </c>
      <c r="X2214" s="19">
        <v>311100402</v>
      </c>
    </row>
    <row r="2215" spans="21:24">
      <c r="U2215" s="19">
        <v>73025</v>
      </c>
      <c r="V2215" s="19" t="s">
        <v>2515</v>
      </c>
      <c r="W2215" s="19" t="s">
        <v>2520</v>
      </c>
      <c r="X2215" s="19">
        <v>311100402</v>
      </c>
    </row>
    <row r="2216" spans="21:24">
      <c r="U2216" s="19">
        <v>73031</v>
      </c>
      <c r="V2216" s="19" t="s">
        <v>2521</v>
      </c>
      <c r="W2216" s="19" t="s">
        <v>2522</v>
      </c>
      <c r="X2216" s="19">
        <v>311100403</v>
      </c>
    </row>
    <row r="2217" spans="21:24">
      <c r="U2217" s="19">
        <v>73032</v>
      </c>
      <c r="V2217" s="19" t="s">
        <v>2521</v>
      </c>
      <c r="W2217" s="19" t="s">
        <v>2523</v>
      </c>
      <c r="X2217" s="19">
        <v>311100403</v>
      </c>
    </row>
    <row r="2218" spans="21:24">
      <c r="U2218" s="19">
        <v>73033</v>
      </c>
      <c r="V2218" s="19" t="s">
        <v>2521</v>
      </c>
      <c r="W2218" s="19" t="s">
        <v>2524</v>
      </c>
      <c r="X2218" s="19">
        <v>311100403</v>
      </c>
    </row>
    <row r="2219" spans="21:24">
      <c r="U2219" s="19">
        <v>73034</v>
      </c>
      <c r="V2219" s="19" t="s">
        <v>2521</v>
      </c>
      <c r="W2219" s="19" t="s">
        <v>2525</v>
      </c>
      <c r="X2219" s="19">
        <v>311100403</v>
      </c>
    </row>
    <row r="2220" spans="21:24">
      <c r="U2220" s="19">
        <v>73035</v>
      </c>
      <c r="V2220" s="19" t="s">
        <v>2521</v>
      </c>
      <c r="W2220" s="19" t="s">
        <v>2526</v>
      </c>
      <c r="X2220" s="19">
        <v>311100403</v>
      </c>
    </row>
    <row r="2221" spans="21:24">
      <c r="U2221" s="19">
        <v>73041</v>
      </c>
      <c r="V2221" s="19" t="s">
        <v>2527</v>
      </c>
      <c r="W2221" s="19" t="s">
        <v>2528</v>
      </c>
      <c r="X2221" s="19">
        <v>311100404</v>
      </c>
    </row>
    <row r="2222" spans="21:24">
      <c r="U2222" s="19">
        <v>73042</v>
      </c>
      <c r="V2222" s="19" t="s">
        <v>2527</v>
      </c>
      <c r="W2222" s="19" t="s">
        <v>2529</v>
      </c>
      <c r="X2222" s="19">
        <v>311100404</v>
      </c>
    </row>
    <row r="2223" spans="21:24">
      <c r="U2223" s="19">
        <v>73043</v>
      </c>
      <c r="V2223" s="19" t="s">
        <v>2527</v>
      </c>
      <c r="W2223" s="19" t="s">
        <v>2530</v>
      </c>
      <c r="X2223" s="19">
        <v>311100404</v>
      </c>
    </row>
    <row r="2224" spans="21:24">
      <c r="U2224" s="19">
        <v>73044</v>
      </c>
      <c r="V2224" s="19" t="s">
        <v>2527</v>
      </c>
      <c r="W2224" s="19" t="s">
        <v>2531</v>
      </c>
      <c r="X2224" s="19">
        <v>311100404</v>
      </c>
    </row>
    <row r="2225" spans="21:24">
      <c r="U2225" s="19">
        <v>73045</v>
      </c>
      <c r="V2225" s="19" t="s">
        <v>2527</v>
      </c>
      <c r="W2225" s="19" t="s">
        <v>2532</v>
      </c>
      <c r="X2225" s="19">
        <v>311100404</v>
      </c>
    </row>
    <row r="2226" spans="21:24">
      <c r="U2226" s="19">
        <v>73051</v>
      </c>
      <c r="V2226" s="19" t="s">
        <v>2527</v>
      </c>
      <c r="W2226" s="19" t="s">
        <v>2533</v>
      </c>
      <c r="X2226" s="19">
        <v>311100404</v>
      </c>
    </row>
    <row r="2227" spans="21:24">
      <c r="U2227" s="19">
        <v>73052</v>
      </c>
      <c r="V2227" s="19" t="s">
        <v>2527</v>
      </c>
      <c r="W2227" s="19" t="s">
        <v>2534</v>
      </c>
      <c r="X2227" s="19">
        <v>311100404</v>
      </c>
    </row>
    <row r="2228" spans="21:24">
      <c r="U2228" s="19">
        <v>73053</v>
      </c>
      <c r="V2228" s="19" t="s">
        <v>2527</v>
      </c>
      <c r="W2228" s="19" t="s">
        <v>2535</v>
      </c>
      <c r="X2228" s="19">
        <v>311100404</v>
      </c>
    </row>
    <row r="2229" spans="21:24">
      <c r="U2229" s="19">
        <v>73054</v>
      </c>
      <c r="V2229" s="19" t="s">
        <v>2527</v>
      </c>
      <c r="W2229" s="19" t="s">
        <v>2536</v>
      </c>
      <c r="X2229" s="19">
        <v>311100404</v>
      </c>
    </row>
    <row r="2230" spans="21:24">
      <c r="U2230" s="19">
        <v>73055</v>
      </c>
      <c r="V2230" s="19" t="s">
        <v>2527</v>
      </c>
      <c r="W2230" s="19" t="s">
        <v>2537</v>
      </c>
      <c r="X2230" s="19">
        <v>311100404</v>
      </c>
    </row>
    <row r="2231" spans="21:24">
      <c r="U2231" s="19">
        <v>73061</v>
      </c>
      <c r="V2231" s="19" t="s">
        <v>2521</v>
      </c>
      <c r="W2231" s="19" t="s">
        <v>2538</v>
      </c>
      <c r="X2231" s="19">
        <v>311100403</v>
      </c>
    </row>
    <row r="2232" spans="21:24">
      <c r="U2232" s="19">
        <v>73062</v>
      </c>
      <c r="V2232" s="19" t="s">
        <v>2521</v>
      </c>
      <c r="W2232" s="19" t="s">
        <v>2539</v>
      </c>
      <c r="X2232" s="19">
        <v>311100403</v>
      </c>
    </row>
    <row r="2233" spans="21:24">
      <c r="U2233" s="19">
        <v>73063</v>
      </c>
      <c r="V2233" s="19" t="s">
        <v>2521</v>
      </c>
      <c r="W2233" s="19" t="s">
        <v>2540</v>
      </c>
      <c r="X2233" s="19">
        <v>311100403</v>
      </c>
    </row>
    <row r="2234" spans="21:24">
      <c r="U2234" s="19">
        <v>73064</v>
      </c>
      <c r="V2234" s="19" t="s">
        <v>2521</v>
      </c>
      <c r="W2234" s="19" t="s">
        <v>2541</v>
      </c>
      <c r="X2234" s="19">
        <v>311100403</v>
      </c>
    </row>
    <row r="2235" spans="21:24">
      <c r="U2235" s="19">
        <v>73065</v>
      </c>
      <c r="V2235" s="19" t="s">
        <v>2521</v>
      </c>
      <c r="W2235" s="19" t="s">
        <v>2542</v>
      </c>
      <c r="X2235" s="19">
        <v>311100403</v>
      </c>
    </row>
    <row r="2236" spans="21:24">
      <c r="U2236" s="19">
        <v>73071</v>
      </c>
      <c r="V2236" s="19" t="s">
        <v>2515</v>
      </c>
      <c r="W2236" s="19" t="s">
        <v>2517</v>
      </c>
      <c r="X2236" s="19">
        <v>311100402</v>
      </c>
    </row>
    <row r="2237" spans="21:24">
      <c r="U2237" s="19">
        <v>73072</v>
      </c>
      <c r="V2237" s="19" t="s">
        <v>2515</v>
      </c>
      <c r="W2237" s="19" t="s">
        <v>2543</v>
      </c>
      <c r="X2237" s="19">
        <v>311100402</v>
      </c>
    </row>
    <row r="2238" spans="21:24">
      <c r="U2238" s="19">
        <v>73073</v>
      </c>
      <c r="V2238" s="19" t="s">
        <v>2515</v>
      </c>
      <c r="W2238" s="19" t="s">
        <v>2519</v>
      </c>
      <c r="X2238" s="19">
        <v>311100402</v>
      </c>
    </row>
    <row r="2239" spans="21:24">
      <c r="U2239" s="19">
        <v>73074</v>
      </c>
      <c r="V2239" s="19" t="s">
        <v>2515</v>
      </c>
      <c r="W2239" s="19" t="s">
        <v>2544</v>
      </c>
      <c r="X2239" s="19">
        <v>311100402</v>
      </c>
    </row>
    <row r="2240" spans="21:24">
      <c r="U2240" s="19">
        <v>73075</v>
      </c>
      <c r="V2240" s="19" t="s">
        <v>2515</v>
      </c>
      <c r="W2240" s="19" t="s">
        <v>2545</v>
      </c>
      <c r="X2240" s="19">
        <v>311100402</v>
      </c>
    </row>
    <row r="2241" spans="21:24">
      <c r="U2241" s="19">
        <v>73081</v>
      </c>
      <c r="V2241" s="19" t="s">
        <v>2527</v>
      </c>
      <c r="W2241" s="19" t="s">
        <v>2534</v>
      </c>
      <c r="X2241" s="19">
        <v>311100404</v>
      </c>
    </row>
    <row r="2242" spans="21:24">
      <c r="U2242" s="19">
        <v>73082</v>
      </c>
      <c r="V2242" s="19" t="s">
        <v>2527</v>
      </c>
      <c r="W2242" s="19" t="s">
        <v>2535</v>
      </c>
      <c r="X2242" s="19">
        <v>311100404</v>
      </c>
    </row>
    <row r="2243" spans="21:24">
      <c r="U2243" s="19">
        <v>73083</v>
      </c>
      <c r="V2243" s="19" t="s">
        <v>2527</v>
      </c>
      <c r="W2243" s="19" t="s">
        <v>2536</v>
      </c>
      <c r="X2243" s="19">
        <v>311100404</v>
      </c>
    </row>
    <row r="2244" spans="21:24">
      <c r="U2244" s="19">
        <v>73084</v>
      </c>
      <c r="V2244" s="19" t="s">
        <v>2527</v>
      </c>
      <c r="W2244" s="19" t="s">
        <v>2546</v>
      </c>
      <c r="X2244" s="19">
        <v>311100404</v>
      </c>
    </row>
    <row r="2245" spans="21:24">
      <c r="U2245" s="19">
        <v>73085</v>
      </c>
      <c r="V2245" s="19" t="s">
        <v>2527</v>
      </c>
      <c r="W2245" s="19" t="s">
        <v>2547</v>
      </c>
      <c r="X2245" s="19">
        <v>311100404</v>
      </c>
    </row>
    <row r="2246" spans="21:24">
      <c r="U2246" s="19">
        <v>43011</v>
      </c>
      <c r="V2246" s="19" t="s">
        <v>2556</v>
      </c>
      <c r="W2246" s="19" t="s">
        <v>2510</v>
      </c>
      <c r="X2246" s="19">
        <v>311004301</v>
      </c>
    </row>
    <row r="2247" spans="21:24">
      <c r="U2247" s="19">
        <v>43012</v>
      </c>
      <c r="V2247" s="19" t="s">
        <v>2556</v>
      </c>
      <c r="W2247" s="19" t="s">
        <v>2511</v>
      </c>
      <c r="X2247" s="19">
        <v>311004301</v>
      </c>
    </row>
    <row r="2248" spans="21:24">
      <c r="U2248" s="19">
        <v>43013</v>
      </c>
      <c r="V2248" s="19" t="s">
        <v>2556</v>
      </c>
      <c r="W2248" s="19" t="s">
        <v>2512</v>
      </c>
      <c r="X2248" s="19">
        <v>311004301</v>
      </c>
    </row>
    <row r="2249" spans="21:24">
      <c r="U2249" s="19">
        <v>43014</v>
      </c>
      <c r="V2249" s="19" t="s">
        <v>2556</v>
      </c>
      <c r="W2249" s="19" t="s">
        <v>2513</v>
      </c>
      <c r="X2249" s="19">
        <v>311004301</v>
      </c>
    </row>
    <row r="2250" spans="21:24">
      <c r="U2250" s="19">
        <v>43015</v>
      </c>
      <c r="V2250" s="19" t="s">
        <v>2556</v>
      </c>
      <c r="W2250" s="19" t="s">
        <v>2514</v>
      </c>
      <c r="X2250" s="19">
        <v>311004301</v>
      </c>
    </row>
    <row r="2251" spans="21:24">
      <c r="U2251" s="19">
        <v>43021</v>
      </c>
      <c r="V2251" s="19" t="s">
        <v>2557</v>
      </c>
      <c r="W2251" s="19" t="s">
        <v>2558</v>
      </c>
      <c r="X2251" s="19">
        <v>311004302</v>
      </c>
    </row>
    <row r="2252" spans="21:24">
      <c r="U2252" s="19">
        <v>43022</v>
      </c>
      <c r="V2252" s="19" t="s">
        <v>2557</v>
      </c>
      <c r="W2252" s="19" t="s">
        <v>2559</v>
      </c>
      <c r="X2252" s="19">
        <v>311004302</v>
      </c>
    </row>
    <row r="2253" spans="21:24">
      <c r="U2253" s="19">
        <v>43023</v>
      </c>
      <c r="V2253" s="19" t="s">
        <v>2557</v>
      </c>
      <c r="W2253" s="19" t="s">
        <v>2560</v>
      </c>
      <c r="X2253" s="19">
        <v>311004302</v>
      </c>
    </row>
    <row r="2254" spans="21:24">
      <c r="U2254" s="19">
        <v>43024</v>
      </c>
      <c r="V2254" s="19" t="s">
        <v>2557</v>
      </c>
      <c r="W2254" s="19" t="s">
        <v>2561</v>
      </c>
      <c r="X2254" s="19">
        <v>311004302</v>
      </c>
    </row>
    <row r="2255" spans="21:24">
      <c r="U2255" s="19">
        <v>43025</v>
      </c>
      <c r="V2255" s="19" t="s">
        <v>2557</v>
      </c>
      <c r="W2255" s="19" t="s">
        <v>2562</v>
      </c>
      <c r="X2255" s="19">
        <v>311004302</v>
      </c>
    </row>
    <row r="2256" spans="21:24">
      <c r="U2256" s="19">
        <v>43031</v>
      </c>
      <c r="V2256" s="19" t="s">
        <v>2563</v>
      </c>
      <c r="W2256" s="19" t="s">
        <v>2564</v>
      </c>
      <c r="X2256" s="19">
        <v>311004303</v>
      </c>
    </row>
    <row r="2257" spans="21:24">
      <c r="U2257" s="19">
        <v>43032</v>
      </c>
      <c r="V2257" s="19" t="s">
        <v>2563</v>
      </c>
      <c r="W2257" s="19" t="s">
        <v>2565</v>
      </c>
      <c r="X2257" s="19">
        <v>311004303</v>
      </c>
    </row>
    <row r="2258" spans="21:24">
      <c r="U2258" s="19">
        <v>43033</v>
      </c>
      <c r="V2258" s="19" t="s">
        <v>2563</v>
      </c>
      <c r="W2258" s="19" t="s">
        <v>2566</v>
      </c>
      <c r="X2258" s="19">
        <v>311004303</v>
      </c>
    </row>
    <row r="2259" spans="21:24">
      <c r="U2259" s="19">
        <v>43034</v>
      </c>
      <c r="V2259" s="19" t="s">
        <v>2563</v>
      </c>
      <c r="W2259" s="19" t="s">
        <v>2567</v>
      </c>
      <c r="X2259" s="19">
        <v>311004303</v>
      </c>
    </row>
    <row r="2260" spans="21:24">
      <c r="U2260" s="19">
        <v>43035</v>
      </c>
      <c r="V2260" s="19" t="s">
        <v>2563</v>
      </c>
      <c r="W2260" s="19" t="s">
        <v>2568</v>
      </c>
      <c r="X2260" s="19">
        <v>311004303</v>
      </c>
    </row>
    <row r="2261" spans="21:24">
      <c r="U2261" s="19">
        <v>43041</v>
      </c>
      <c r="V2261" s="19" t="s">
        <v>2569</v>
      </c>
      <c r="W2261" s="19" t="s">
        <v>2582</v>
      </c>
      <c r="X2261" s="19">
        <v>311004304</v>
      </c>
    </row>
    <row r="2262" spans="21:24">
      <c r="U2262" s="19">
        <v>43042</v>
      </c>
      <c r="V2262" s="19" t="s">
        <v>2569</v>
      </c>
      <c r="W2262" s="19" t="s">
        <v>2583</v>
      </c>
      <c r="X2262" s="19">
        <v>311004304</v>
      </c>
    </row>
    <row r="2263" spans="21:24">
      <c r="U2263" s="19">
        <v>43043</v>
      </c>
      <c r="V2263" s="19" t="s">
        <v>2569</v>
      </c>
      <c r="W2263" s="19" t="s">
        <v>2584</v>
      </c>
      <c r="X2263" s="19">
        <v>311004304</v>
      </c>
    </row>
    <row r="2264" spans="21:24">
      <c r="U2264" s="19">
        <v>43044</v>
      </c>
      <c r="V2264" s="19" t="s">
        <v>2569</v>
      </c>
      <c r="W2264" s="19" t="s">
        <v>2585</v>
      </c>
      <c r="X2264" s="19">
        <v>311004304</v>
      </c>
    </row>
    <row r="2265" spans="21:24">
      <c r="U2265" s="19">
        <v>43045</v>
      </c>
      <c r="V2265" s="19" t="s">
        <v>2569</v>
      </c>
      <c r="W2265" s="19" t="s">
        <v>2586</v>
      </c>
      <c r="X2265" s="19">
        <v>311004304</v>
      </c>
    </row>
    <row r="2266" spans="21:24">
      <c r="U2266" s="19">
        <v>43051</v>
      </c>
      <c r="V2266" s="19" t="s">
        <v>2563</v>
      </c>
      <c r="W2266" s="19" t="s">
        <v>2570</v>
      </c>
      <c r="X2266" s="19">
        <v>311004303</v>
      </c>
    </row>
    <row r="2267" spans="21:24">
      <c r="U2267" s="19">
        <v>43052</v>
      </c>
      <c r="V2267" s="19" t="s">
        <v>2563</v>
      </c>
      <c r="W2267" s="19" t="s">
        <v>2571</v>
      </c>
      <c r="X2267" s="19">
        <v>311004303</v>
      </c>
    </row>
    <row r="2268" spans="21:24">
      <c r="U2268" s="19">
        <v>43053</v>
      </c>
      <c r="V2268" s="19" t="s">
        <v>2563</v>
      </c>
      <c r="W2268" s="19" t="s">
        <v>2572</v>
      </c>
      <c r="X2268" s="19">
        <v>311004303</v>
      </c>
    </row>
    <row r="2269" spans="21:24">
      <c r="U2269" s="19">
        <v>43054</v>
      </c>
      <c r="V2269" s="19" t="s">
        <v>2563</v>
      </c>
      <c r="W2269" s="19" t="s">
        <v>2573</v>
      </c>
      <c r="X2269" s="19">
        <v>311004303</v>
      </c>
    </row>
    <row r="2270" spans="21:24">
      <c r="U2270" s="19">
        <v>43055</v>
      </c>
      <c r="V2270" s="19" t="s">
        <v>2563</v>
      </c>
      <c r="W2270" s="19" t="s">
        <v>2574</v>
      </c>
      <c r="X2270" s="19">
        <v>311004303</v>
      </c>
    </row>
    <row r="2271" spans="21:24">
      <c r="U2271" s="19">
        <v>43061</v>
      </c>
      <c r="V2271" s="19" t="s">
        <v>2557</v>
      </c>
      <c r="W2271" s="19" t="s">
        <v>2559</v>
      </c>
      <c r="X2271" s="19">
        <v>311004302</v>
      </c>
    </row>
    <row r="2272" spans="21:24">
      <c r="U2272" s="19">
        <v>43062</v>
      </c>
      <c r="V2272" s="19" t="s">
        <v>2557</v>
      </c>
      <c r="W2272" s="19" t="s">
        <v>2560</v>
      </c>
      <c r="X2272" s="19">
        <v>311004302</v>
      </c>
    </row>
    <row r="2273" spans="21:24">
      <c r="U2273" s="19">
        <v>43063</v>
      </c>
      <c r="V2273" s="19" t="s">
        <v>2557</v>
      </c>
      <c r="W2273" s="19" t="s">
        <v>2561</v>
      </c>
      <c r="X2273" s="19">
        <v>311004302</v>
      </c>
    </row>
    <row r="2274" spans="21:24">
      <c r="U2274" s="19">
        <v>43064</v>
      </c>
      <c r="V2274" s="19" t="s">
        <v>2557</v>
      </c>
      <c r="W2274" s="19" t="s">
        <v>2562</v>
      </c>
      <c r="X2274" s="19">
        <v>311004302</v>
      </c>
    </row>
    <row r="2275" spans="21:24">
      <c r="U2275" s="19">
        <v>43065</v>
      </c>
      <c r="V2275" s="19" t="s">
        <v>2557</v>
      </c>
      <c r="W2275" s="19" t="s">
        <v>2575</v>
      </c>
      <c r="X2275" s="19">
        <v>311004302</v>
      </c>
    </row>
    <row r="2276" spans="21:24">
      <c r="U2276" s="19">
        <v>43071</v>
      </c>
      <c r="V2276" s="19" t="s">
        <v>2569</v>
      </c>
      <c r="W2276" s="19" t="s">
        <v>2587</v>
      </c>
      <c r="X2276" s="19">
        <v>311004304</v>
      </c>
    </row>
    <row r="2277" spans="21:24">
      <c r="U2277" s="19">
        <v>43072</v>
      </c>
      <c r="V2277" s="19" t="s">
        <v>2569</v>
      </c>
      <c r="W2277" s="19" t="s">
        <v>2588</v>
      </c>
      <c r="X2277" s="19">
        <v>311004304</v>
      </c>
    </row>
    <row r="2278" spans="21:24">
      <c r="U2278" s="19">
        <v>43073</v>
      </c>
      <c r="V2278" s="19" t="s">
        <v>2569</v>
      </c>
      <c r="W2278" s="19" t="s">
        <v>2589</v>
      </c>
      <c r="X2278" s="19">
        <v>311004304</v>
      </c>
    </row>
    <row r="2279" spans="21:24">
      <c r="U2279" s="19">
        <v>43074</v>
      </c>
      <c r="V2279" s="19" t="s">
        <v>2569</v>
      </c>
      <c r="W2279" s="19" t="s">
        <v>2590</v>
      </c>
      <c r="X2279" s="19">
        <v>311004304</v>
      </c>
    </row>
    <row r="2280" spans="21:24">
      <c r="U2280" s="19">
        <v>43075</v>
      </c>
      <c r="V2280" s="19" t="s">
        <v>2569</v>
      </c>
      <c r="W2280" s="19" t="s">
        <v>2591</v>
      </c>
      <c r="X2280" s="19">
        <v>311004304</v>
      </c>
    </row>
  </sheetData>
  <phoneticPr fontId="10" type="noConversion"/>
  <conditionalFormatting sqref="U850">
    <cfRule type="duplicateValues" dxfId="20" priority="19"/>
  </conditionalFormatting>
  <conditionalFormatting sqref="U851">
    <cfRule type="duplicateValues" dxfId="19" priority="18"/>
  </conditionalFormatting>
  <conditionalFormatting sqref="U852">
    <cfRule type="duplicateValues" dxfId="18" priority="17"/>
  </conditionalFormatting>
  <conditionalFormatting sqref="U853">
    <cfRule type="duplicateValues" dxfId="17" priority="16"/>
  </conditionalFormatting>
  <conditionalFormatting sqref="U854">
    <cfRule type="duplicateValues" dxfId="16" priority="15"/>
  </conditionalFormatting>
  <conditionalFormatting sqref="U855">
    <cfRule type="duplicateValues" dxfId="15" priority="14"/>
  </conditionalFormatting>
  <conditionalFormatting sqref="U856">
    <cfRule type="duplicateValues" dxfId="14" priority="13"/>
  </conditionalFormatting>
  <conditionalFormatting sqref="U857">
    <cfRule type="duplicateValues" dxfId="13" priority="12"/>
  </conditionalFormatting>
  <conditionalFormatting sqref="U858">
    <cfRule type="duplicateValues" dxfId="12" priority="11"/>
  </conditionalFormatting>
  <conditionalFormatting sqref="U1 U5:U36">
    <cfRule type="duplicateValues" dxfId="11" priority="20"/>
  </conditionalFormatting>
  <conditionalFormatting sqref="U1091:U1115">
    <cfRule type="duplicateValues" dxfId="10" priority="7"/>
  </conditionalFormatting>
  <conditionalFormatting sqref="U1116:U1140">
    <cfRule type="duplicateValues" dxfId="9" priority="6"/>
  </conditionalFormatting>
  <conditionalFormatting sqref="U1141:U1165">
    <cfRule type="duplicateValues" dxfId="8" priority="5"/>
  </conditionalFormatting>
  <conditionalFormatting sqref="U1191:U1215">
    <cfRule type="duplicateValues" dxfId="7" priority="4"/>
  </conditionalFormatting>
  <conditionalFormatting sqref="U1256:U1260">
    <cfRule type="duplicateValues" dxfId="6" priority="10"/>
  </conditionalFormatting>
  <conditionalFormatting sqref="U1271:U1290">
    <cfRule type="duplicateValues" dxfId="5" priority="9"/>
  </conditionalFormatting>
  <conditionalFormatting sqref="U1291:U1330">
    <cfRule type="duplicateValues" dxfId="4" priority="8"/>
  </conditionalFormatting>
  <conditionalFormatting sqref="U37:U849 U859:U1090 U1166:U1190 U1216:U1220">
    <cfRule type="duplicateValues" dxfId="3" priority="21"/>
  </conditionalFormatting>
  <conditionalFormatting sqref="U2">
    <cfRule type="duplicateValues" dxfId="2" priority="3"/>
  </conditionalFormatting>
  <conditionalFormatting sqref="U3">
    <cfRule type="duplicateValues" dxfId="1" priority="2"/>
  </conditionalFormatting>
  <conditionalFormatting sqref="U4">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00"/>
  <sheetViews>
    <sheetView topLeftCell="A118" workbookViewId="0">
      <selection activeCell="E131" sqref="E131"/>
    </sheetView>
  </sheetViews>
  <sheetFormatPr defaultColWidth="9" defaultRowHeight="13.5"/>
  <cols>
    <col min="2" max="2" width="10.5" customWidth="1"/>
    <col min="8" max="9" width="10.5" customWidth="1"/>
    <col min="13" max="13" width="10.5" customWidth="1"/>
  </cols>
  <sheetData>
    <row r="1" spans="1:13" ht="16.5" customHeight="1">
      <c r="A1" t="s">
        <v>62</v>
      </c>
      <c r="B1">
        <v>311000201</v>
      </c>
      <c r="F1" t="s">
        <v>64</v>
      </c>
      <c r="G1">
        <v>3</v>
      </c>
      <c r="H1">
        <v>340020001</v>
      </c>
      <c r="M1" s="17"/>
    </row>
    <row r="2" spans="1:13" ht="16.5" customHeight="1">
      <c r="A2" t="s">
        <v>82</v>
      </c>
      <c r="B2">
        <v>311000202</v>
      </c>
      <c r="F2" t="s">
        <v>69</v>
      </c>
      <c r="G2">
        <v>4</v>
      </c>
      <c r="H2">
        <v>340020001</v>
      </c>
      <c r="M2" s="17"/>
    </row>
    <row r="3" spans="1:13" ht="16.5" customHeight="1">
      <c r="A3" t="s">
        <v>1238</v>
      </c>
      <c r="B3">
        <v>311000203</v>
      </c>
      <c r="F3" t="s">
        <v>72</v>
      </c>
      <c r="G3">
        <v>5</v>
      </c>
      <c r="H3">
        <v>340020001</v>
      </c>
      <c r="M3" s="17"/>
    </row>
    <row r="4" spans="1:13" ht="16.5" customHeight="1">
      <c r="A4" t="s">
        <v>114</v>
      </c>
      <c r="B4">
        <v>311000204</v>
      </c>
      <c r="F4" t="s">
        <v>75</v>
      </c>
      <c r="G4">
        <v>6</v>
      </c>
      <c r="H4">
        <v>340020001</v>
      </c>
      <c r="M4" s="17"/>
    </row>
    <row r="5" spans="1:13" ht="16.5" customHeight="1">
      <c r="A5" t="s">
        <v>1239</v>
      </c>
      <c r="B5">
        <v>0</v>
      </c>
      <c r="F5" t="s">
        <v>78</v>
      </c>
      <c r="G5">
        <v>8</v>
      </c>
      <c r="H5">
        <v>340020002</v>
      </c>
      <c r="M5" s="17"/>
    </row>
    <row r="6" spans="1:13" ht="16.5" customHeight="1">
      <c r="A6" t="s">
        <v>1240</v>
      </c>
      <c r="B6">
        <v>0</v>
      </c>
      <c r="F6" t="s">
        <v>84</v>
      </c>
      <c r="G6">
        <v>9</v>
      </c>
      <c r="H6">
        <v>340020002</v>
      </c>
      <c r="M6" s="17"/>
    </row>
    <row r="7" spans="1:13" ht="16.5" customHeight="1">
      <c r="A7" t="s">
        <v>1241</v>
      </c>
      <c r="B7">
        <v>311000202</v>
      </c>
      <c r="F7" t="s">
        <v>86</v>
      </c>
      <c r="G7">
        <v>10</v>
      </c>
      <c r="H7">
        <v>340020002</v>
      </c>
      <c r="M7" s="17"/>
    </row>
    <row r="8" spans="1:13" ht="16.5" customHeight="1">
      <c r="A8" t="s">
        <v>62</v>
      </c>
      <c r="B8">
        <v>311000201</v>
      </c>
      <c r="F8" t="s">
        <v>88</v>
      </c>
      <c r="G8">
        <v>11</v>
      </c>
      <c r="H8">
        <v>340020002</v>
      </c>
      <c r="M8" s="17"/>
    </row>
    <row r="9" spans="1:13" ht="14.25" customHeight="1">
      <c r="A9" t="s">
        <v>171</v>
      </c>
      <c r="B9">
        <v>311000202</v>
      </c>
      <c r="F9" t="s">
        <v>90</v>
      </c>
      <c r="G9">
        <v>13</v>
      </c>
      <c r="H9">
        <v>340020003</v>
      </c>
      <c r="M9" s="18"/>
    </row>
    <row r="10" spans="1:13">
      <c r="A10" t="s">
        <v>142</v>
      </c>
      <c r="B10">
        <v>311000203</v>
      </c>
      <c r="F10" t="s">
        <v>95</v>
      </c>
      <c r="G10">
        <v>14</v>
      </c>
      <c r="H10">
        <v>340020003</v>
      </c>
    </row>
    <row r="11" spans="1:13">
      <c r="A11" t="s">
        <v>176</v>
      </c>
      <c r="B11">
        <v>311000204</v>
      </c>
      <c r="F11" t="s">
        <v>99</v>
      </c>
      <c r="G11">
        <v>15</v>
      </c>
      <c r="H11">
        <v>340020003</v>
      </c>
    </row>
    <row r="12" spans="1:13">
      <c r="A12" t="s">
        <v>179</v>
      </c>
      <c r="B12">
        <v>0</v>
      </c>
      <c r="F12" t="s">
        <v>102</v>
      </c>
      <c r="G12">
        <v>16</v>
      </c>
      <c r="H12">
        <v>340020003</v>
      </c>
    </row>
    <row r="13" spans="1:13">
      <c r="A13" t="s">
        <v>181</v>
      </c>
      <c r="B13" t="s">
        <v>183</v>
      </c>
      <c r="F13" t="s">
        <v>105</v>
      </c>
      <c r="G13">
        <v>18</v>
      </c>
      <c r="H13">
        <v>340020005</v>
      </c>
    </row>
    <row r="14" spans="1:13">
      <c r="A14" t="s">
        <v>193</v>
      </c>
      <c r="B14" t="s">
        <v>195</v>
      </c>
      <c r="F14" t="s">
        <v>110</v>
      </c>
      <c r="G14">
        <v>19</v>
      </c>
      <c r="H14">
        <v>340020005</v>
      </c>
    </row>
    <row r="15" spans="1:13">
      <c r="A15" t="s">
        <v>205</v>
      </c>
      <c r="B15" t="s">
        <v>206</v>
      </c>
      <c r="F15" t="s">
        <v>112</v>
      </c>
      <c r="G15">
        <v>20</v>
      </c>
      <c r="H15">
        <v>340020005</v>
      </c>
    </row>
    <row r="16" spans="1:13">
      <c r="A16" t="s">
        <v>208</v>
      </c>
      <c r="B16" t="s">
        <v>209</v>
      </c>
      <c r="F16" t="s">
        <v>115</v>
      </c>
      <c r="G16">
        <v>21</v>
      </c>
      <c r="H16">
        <v>340020005</v>
      </c>
    </row>
    <row r="17" spans="1:8">
      <c r="A17" t="s">
        <v>210</v>
      </c>
      <c r="B17">
        <v>0</v>
      </c>
      <c r="F17" t="s">
        <v>117</v>
      </c>
      <c r="G17">
        <v>23</v>
      </c>
      <c r="H17">
        <v>340020006</v>
      </c>
    </row>
    <row r="18" spans="1:8">
      <c r="A18" t="s">
        <v>193</v>
      </c>
      <c r="B18">
        <v>0</v>
      </c>
      <c r="F18" t="s">
        <v>121</v>
      </c>
      <c r="G18">
        <v>24</v>
      </c>
      <c r="H18">
        <v>340020006</v>
      </c>
    </row>
    <row r="19" spans="1:8">
      <c r="A19" t="s">
        <v>212</v>
      </c>
      <c r="B19">
        <v>0</v>
      </c>
      <c r="F19" t="s">
        <v>123</v>
      </c>
      <c r="G19">
        <v>25</v>
      </c>
      <c r="H19">
        <v>340020006</v>
      </c>
    </row>
    <row r="20" spans="1:8">
      <c r="A20" t="s">
        <v>181</v>
      </c>
      <c r="B20">
        <v>0</v>
      </c>
      <c r="F20" t="s">
        <v>125</v>
      </c>
      <c r="G20">
        <v>26</v>
      </c>
      <c r="H20">
        <v>340020006</v>
      </c>
    </row>
    <row r="21" spans="1:8">
      <c r="A21" t="s">
        <v>193</v>
      </c>
      <c r="B21">
        <v>0</v>
      </c>
      <c r="F21" t="s">
        <v>128</v>
      </c>
      <c r="G21">
        <v>28</v>
      </c>
      <c r="H21">
        <v>340020007</v>
      </c>
    </row>
    <row r="22" spans="1:8">
      <c r="A22" t="s">
        <v>205</v>
      </c>
      <c r="B22">
        <v>0</v>
      </c>
      <c r="F22" t="s">
        <v>132</v>
      </c>
      <c r="G22">
        <v>29</v>
      </c>
      <c r="H22">
        <v>340020007</v>
      </c>
    </row>
    <row r="23" spans="1:8">
      <c r="A23" t="s">
        <v>208</v>
      </c>
      <c r="B23">
        <v>0</v>
      </c>
      <c r="F23" t="s">
        <v>134</v>
      </c>
      <c r="G23">
        <v>30</v>
      </c>
      <c r="H23">
        <v>340020007</v>
      </c>
    </row>
    <row r="24" spans="1:8">
      <c r="A24" t="s">
        <v>218</v>
      </c>
      <c r="B24">
        <v>311000401</v>
      </c>
      <c r="F24" t="s">
        <v>136</v>
      </c>
      <c r="G24">
        <v>31</v>
      </c>
      <c r="H24">
        <v>340020007</v>
      </c>
    </row>
    <row r="25" spans="1:8">
      <c r="A25" t="s">
        <v>224</v>
      </c>
      <c r="B25">
        <v>311000402</v>
      </c>
      <c r="F25" t="s">
        <v>138</v>
      </c>
      <c r="G25">
        <v>33</v>
      </c>
      <c r="H25">
        <v>340020008</v>
      </c>
    </row>
    <row r="26" spans="1:8">
      <c r="A26" t="s">
        <v>225</v>
      </c>
      <c r="B26">
        <v>311000403</v>
      </c>
      <c r="F26" t="s">
        <v>144</v>
      </c>
      <c r="G26">
        <v>34</v>
      </c>
      <c r="H26">
        <v>340020008</v>
      </c>
    </row>
    <row r="27" spans="1:8">
      <c r="A27" t="s">
        <v>230</v>
      </c>
      <c r="B27">
        <v>311000404</v>
      </c>
      <c r="F27" t="s">
        <v>146</v>
      </c>
      <c r="G27">
        <v>35</v>
      </c>
      <c r="H27">
        <v>340020008</v>
      </c>
    </row>
    <row r="28" spans="1:8">
      <c r="A28" t="s">
        <v>232</v>
      </c>
      <c r="B28">
        <v>311000403</v>
      </c>
      <c r="F28" t="s">
        <v>148</v>
      </c>
      <c r="G28">
        <v>36</v>
      </c>
      <c r="H28">
        <v>340020008</v>
      </c>
    </row>
    <row r="29" spans="1:8">
      <c r="A29" t="s">
        <v>237</v>
      </c>
      <c r="B29">
        <v>0</v>
      </c>
      <c r="F29" t="s">
        <v>150</v>
      </c>
      <c r="G29">
        <v>38</v>
      </c>
      <c r="H29">
        <v>340020004</v>
      </c>
    </row>
    <row r="30" spans="1:8">
      <c r="A30" t="s">
        <v>239</v>
      </c>
      <c r="B30">
        <v>311000501</v>
      </c>
      <c r="F30" t="s">
        <v>154</v>
      </c>
      <c r="G30">
        <v>39</v>
      </c>
      <c r="H30">
        <v>340020004</v>
      </c>
    </row>
    <row r="31" spans="1:8">
      <c r="A31" t="s">
        <v>245</v>
      </c>
      <c r="B31">
        <v>311000502</v>
      </c>
      <c r="F31" t="s">
        <v>158</v>
      </c>
      <c r="G31">
        <v>40</v>
      </c>
      <c r="H31">
        <v>340020004</v>
      </c>
    </row>
    <row r="32" spans="1:8">
      <c r="A32" t="s">
        <v>248</v>
      </c>
      <c r="B32">
        <v>311000503</v>
      </c>
      <c r="F32" t="s">
        <v>161</v>
      </c>
      <c r="G32">
        <v>41</v>
      </c>
      <c r="H32">
        <v>340020004</v>
      </c>
    </row>
    <row r="33" spans="1:2">
      <c r="A33" t="s">
        <v>249</v>
      </c>
      <c r="B33">
        <v>311000504</v>
      </c>
    </row>
    <row r="34" spans="1:2">
      <c r="A34" t="s">
        <v>253</v>
      </c>
      <c r="B34">
        <v>311000502</v>
      </c>
    </row>
    <row r="35" spans="1:2">
      <c r="A35" t="s">
        <v>245</v>
      </c>
      <c r="B35">
        <v>311000502</v>
      </c>
    </row>
    <row r="36" spans="1:2">
      <c r="A36" t="s">
        <v>258</v>
      </c>
      <c r="B36">
        <v>311000601</v>
      </c>
    </row>
    <row r="37" spans="1:2">
      <c r="A37" t="s">
        <v>1242</v>
      </c>
      <c r="B37">
        <v>0</v>
      </c>
    </row>
    <row r="38" spans="1:2">
      <c r="A38" t="s">
        <v>265</v>
      </c>
      <c r="B38">
        <v>311000603</v>
      </c>
    </row>
    <row r="39" spans="1:2">
      <c r="A39" t="s">
        <v>266</v>
      </c>
      <c r="B39">
        <v>311000604</v>
      </c>
    </row>
    <row r="40" spans="1:2">
      <c r="A40" t="s">
        <v>391</v>
      </c>
      <c r="B40">
        <v>311000602</v>
      </c>
    </row>
    <row r="41" spans="1:2">
      <c r="A41" t="s">
        <v>277</v>
      </c>
      <c r="B41">
        <v>311000701</v>
      </c>
    </row>
    <row r="42" spans="1:2">
      <c r="A42" t="s">
        <v>281</v>
      </c>
      <c r="B42">
        <v>311000702</v>
      </c>
    </row>
    <row r="43" spans="1:2">
      <c r="A43" t="s">
        <v>282</v>
      </c>
      <c r="B43">
        <v>311000703</v>
      </c>
    </row>
    <row r="44" spans="1:2">
      <c r="A44" t="s">
        <v>283</v>
      </c>
      <c r="B44">
        <v>311000704</v>
      </c>
    </row>
    <row r="45" spans="1:2">
      <c r="A45" t="s">
        <v>289</v>
      </c>
      <c r="B45">
        <v>0</v>
      </c>
    </row>
    <row r="46" spans="1:2">
      <c r="A46" t="s">
        <v>290</v>
      </c>
      <c r="B46">
        <v>0</v>
      </c>
    </row>
    <row r="47" spans="1:2">
      <c r="A47" t="s">
        <v>292</v>
      </c>
      <c r="B47">
        <v>0</v>
      </c>
    </row>
    <row r="48" spans="1:2">
      <c r="A48" t="s">
        <v>295</v>
      </c>
      <c r="B48">
        <v>311000801</v>
      </c>
    </row>
    <row r="49" spans="1:2">
      <c r="A49" t="s">
        <v>310</v>
      </c>
      <c r="B49">
        <v>311000802</v>
      </c>
    </row>
    <row r="50" spans="1:2">
      <c r="A50" t="s">
        <v>302</v>
      </c>
      <c r="B50">
        <v>311000803</v>
      </c>
    </row>
    <row r="51" spans="1:2">
      <c r="A51" t="s">
        <v>302</v>
      </c>
      <c r="B51">
        <v>311000803</v>
      </c>
    </row>
    <row r="52" spans="1:2">
      <c r="A52" t="s">
        <v>303</v>
      </c>
      <c r="B52">
        <v>311000804</v>
      </c>
    </row>
    <row r="53" spans="1:2">
      <c r="A53" t="s">
        <v>303</v>
      </c>
      <c r="B53">
        <v>311000804</v>
      </c>
    </row>
    <row r="54" spans="1:2">
      <c r="A54" t="s">
        <v>295</v>
      </c>
      <c r="B54">
        <v>311000801</v>
      </c>
    </row>
    <row r="55" spans="1:2">
      <c r="A55" t="s">
        <v>310</v>
      </c>
      <c r="B55">
        <v>311000802</v>
      </c>
    </row>
    <row r="56" spans="1:2">
      <c r="A56" t="s">
        <v>302</v>
      </c>
      <c r="B56">
        <v>311000803</v>
      </c>
    </row>
    <row r="57" spans="1:2">
      <c r="A57" t="s">
        <v>303</v>
      </c>
      <c r="B57">
        <v>311000804</v>
      </c>
    </row>
    <row r="58" spans="1:2">
      <c r="A58" t="s">
        <v>303</v>
      </c>
      <c r="B58">
        <v>311000804</v>
      </c>
    </row>
    <row r="59" spans="1:2">
      <c r="A59" t="s">
        <v>315</v>
      </c>
      <c r="B59">
        <v>311000901</v>
      </c>
    </row>
    <row r="60" spans="1:2">
      <c r="A60" t="s">
        <v>321</v>
      </c>
      <c r="B60">
        <v>311000902</v>
      </c>
    </row>
    <row r="61" spans="1:2">
      <c r="A61" t="s">
        <v>335</v>
      </c>
      <c r="B61">
        <v>311000903</v>
      </c>
    </row>
    <row r="62" spans="1:2">
      <c r="A62" t="s">
        <v>322</v>
      </c>
      <c r="B62">
        <v>311000904</v>
      </c>
    </row>
    <row r="63" spans="1:2">
      <c r="A63" t="s">
        <v>337</v>
      </c>
      <c r="B63">
        <v>311000905</v>
      </c>
    </row>
    <row r="64" spans="1:2">
      <c r="A64" t="s">
        <v>330</v>
      </c>
      <c r="B64">
        <v>0</v>
      </c>
    </row>
    <row r="65" spans="1:2">
      <c r="A65" t="s">
        <v>339</v>
      </c>
      <c r="B65">
        <v>311001001</v>
      </c>
    </row>
    <row r="66" spans="1:2">
      <c r="A66" t="s">
        <v>345</v>
      </c>
      <c r="B66">
        <v>311001002</v>
      </c>
    </row>
    <row r="67" spans="1:2">
      <c r="A67" t="s">
        <v>346</v>
      </c>
      <c r="B67">
        <v>311001003</v>
      </c>
    </row>
    <row r="68" spans="1:2">
      <c r="A68" t="s">
        <v>351</v>
      </c>
      <c r="B68">
        <v>311001004</v>
      </c>
    </row>
    <row r="69" spans="1:2">
      <c r="A69" t="s">
        <v>1243</v>
      </c>
      <c r="B69">
        <v>311001101</v>
      </c>
    </row>
    <row r="70" spans="1:2">
      <c r="A70" t="s">
        <v>362</v>
      </c>
      <c r="B70">
        <v>311001102</v>
      </c>
    </row>
    <row r="71" spans="1:2">
      <c r="A71" t="s">
        <v>364</v>
      </c>
      <c r="B71">
        <v>311001105</v>
      </c>
    </row>
    <row r="72" spans="1:2">
      <c r="A72" t="s">
        <v>1244</v>
      </c>
      <c r="B72">
        <v>0</v>
      </c>
    </row>
    <row r="73" spans="1:2">
      <c r="A73" t="s">
        <v>371</v>
      </c>
      <c r="B73">
        <v>311001102</v>
      </c>
    </row>
    <row r="74" spans="1:2">
      <c r="A74" t="s">
        <v>373</v>
      </c>
      <c r="B74">
        <v>311001103</v>
      </c>
    </row>
    <row r="75" spans="1:2">
      <c r="A75" t="s">
        <v>374</v>
      </c>
      <c r="B75">
        <v>311001104</v>
      </c>
    </row>
    <row r="76" spans="1:2">
      <c r="A76" t="s">
        <v>375</v>
      </c>
      <c r="B76">
        <v>0</v>
      </c>
    </row>
    <row r="77" spans="1:2">
      <c r="A77" t="s">
        <v>376</v>
      </c>
      <c r="B77">
        <v>0</v>
      </c>
    </row>
    <row r="78" spans="1:2">
      <c r="A78" t="s">
        <v>377</v>
      </c>
      <c r="B78">
        <v>311001201</v>
      </c>
    </row>
    <row r="79" spans="1:2">
      <c r="A79" t="s">
        <v>391</v>
      </c>
      <c r="B79">
        <v>311001202</v>
      </c>
    </row>
    <row r="80" spans="1:2">
      <c r="A80" t="s">
        <v>384</v>
      </c>
      <c r="B80">
        <v>311001203</v>
      </c>
    </row>
    <row r="81" spans="1:2">
      <c r="A81" t="s">
        <v>389</v>
      </c>
      <c r="B81">
        <v>0</v>
      </c>
    </row>
    <row r="82" spans="1:2">
      <c r="A82" t="s">
        <v>377</v>
      </c>
      <c r="B82">
        <v>311001201</v>
      </c>
    </row>
    <row r="83" spans="1:2">
      <c r="A83" t="s">
        <v>391</v>
      </c>
      <c r="B83">
        <v>311001202</v>
      </c>
    </row>
    <row r="84" spans="1:2">
      <c r="A84" t="s">
        <v>384</v>
      </c>
      <c r="B84">
        <v>311001203</v>
      </c>
    </row>
    <row r="85" spans="1:2">
      <c r="A85" t="s">
        <v>389</v>
      </c>
      <c r="B85">
        <v>0</v>
      </c>
    </row>
    <row r="86" spans="1:2">
      <c r="A86" t="s">
        <v>395</v>
      </c>
      <c r="B86">
        <v>311001301</v>
      </c>
    </row>
    <row r="87" spans="1:2">
      <c r="A87" t="s">
        <v>401</v>
      </c>
      <c r="B87">
        <v>311001302</v>
      </c>
    </row>
    <row r="88" spans="1:2">
      <c r="A88" t="s">
        <v>407</v>
      </c>
      <c r="B88">
        <v>311001303</v>
      </c>
    </row>
    <row r="89" spans="1:2">
      <c r="A89" t="s">
        <v>407</v>
      </c>
      <c r="B89">
        <v>311001303</v>
      </c>
    </row>
    <row r="90" spans="1:2">
      <c r="A90" t="s">
        <v>413</v>
      </c>
      <c r="B90">
        <v>311001401</v>
      </c>
    </row>
    <row r="91" spans="1:2">
      <c r="A91" t="s">
        <v>419</v>
      </c>
      <c r="B91">
        <v>311001402</v>
      </c>
    </row>
    <row r="92" spans="1:2">
      <c r="A92" t="s">
        <v>425</v>
      </c>
      <c r="B92">
        <v>311001403</v>
      </c>
    </row>
    <row r="93" spans="1:2">
      <c r="A93" t="s">
        <v>413</v>
      </c>
      <c r="B93">
        <v>311001401</v>
      </c>
    </row>
    <row r="94" spans="1:2">
      <c r="A94" t="s">
        <v>419</v>
      </c>
      <c r="B94">
        <v>311001402</v>
      </c>
    </row>
    <row r="95" spans="1:2">
      <c r="A95" t="s">
        <v>425</v>
      </c>
      <c r="B95">
        <v>311001403</v>
      </c>
    </row>
    <row r="96" spans="1:2">
      <c r="A96" t="s">
        <v>434</v>
      </c>
      <c r="B96">
        <v>311001501</v>
      </c>
    </row>
    <row r="97" spans="1:2">
      <c r="A97" t="s">
        <v>440</v>
      </c>
      <c r="B97">
        <v>311001502</v>
      </c>
    </row>
    <row r="98" spans="1:2">
      <c r="A98" t="s">
        <v>446</v>
      </c>
      <c r="B98">
        <v>311001503</v>
      </c>
    </row>
    <row r="99" spans="1:2">
      <c r="A99" t="s">
        <v>452</v>
      </c>
      <c r="B99">
        <v>311001502</v>
      </c>
    </row>
    <row r="100" spans="1:2">
      <c r="A100" t="s">
        <v>434</v>
      </c>
      <c r="B100">
        <v>311001501</v>
      </c>
    </row>
    <row r="101" spans="1:2">
      <c r="A101" t="s">
        <v>440</v>
      </c>
      <c r="B101">
        <v>311001502</v>
      </c>
    </row>
    <row r="102" spans="1:2">
      <c r="A102" t="s">
        <v>446</v>
      </c>
      <c r="B102">
        <v>311001503</v>
      </c>
    </row>
    <row r="103" spans="1:2">
      <c r="A103" t="s">
        <v>440</v>
      </c>
      <c r="B103">
        <v>311001502</v>
      </c>
    </row>
    <row r="104" spans="1:2">
      <c r="A104" t="s">
        <v>470</v>
      </c>
      <c r="B104">
        <v>311001601</v>
      </c>
    </row>
    <row r="105" spans="1:2">
      <c r="A105" t="s">
        <v>476</v>
      </c>
      <c r="B105">
        <v>311001602</v>
      </c>
    </row>
    <row r="106" spans="1:2">
      <c r="A106" t="s">
        <v>482</v>
      </c>
      <c r="B106">
        <v>311001603</v>
      </c>
    </row>
    <row r="107" spans="1:2">
      <c r="A107" t="s">
        <v>470</v>
      </c>
      <c r="B107">
        <v>311001601</v>
      </c>
    </row>
    <row r="108" spans="1:2">
      <c r="A108" t="s">
        <v>476</v>
      </c>
      <c r="B108">
        <v>311001602</v>
      </c>
    </row>
    <row r="109" spans="1:2">
      <c r="A109" t="s">
        <v>482</v>
      </c>
      <c r="B109">
        <v>311001603</v>
      </c>
    </row>
    <row r="110" spans="1:2">
      <c r="A110" t="s">
        <v>476</v>
      </c>
      <c r="B110">
        <v>311001602</v>
      </c>
    </row>
    <row r="111" spans="1:2">
      <c r="A111" t="s">
        <v>179</v>
      </c>
      <c r="B111">
        <v>0</v>
      </c>
    </row>
    <row r="112" spans="1:2">
      <c r="A112" t="s">
        <v>490</v>
      </c>
      <c r="B112">
        <v>311001701</v>
      </c>
    </row>
    <row r="113" spans="1:2">
      <c r="A113" t="s">
        <v>113</v>
      </c>
      <c r="B113">
        <v>311001702</v>
      </c>
    </row>
    <row r="114" spans="1:2">
      <c r="A114" t="s">
        <v>496</v>
      </c>
      <c r="B114">
        <v>311001703</v>
      </c>
    </row>
    <row r="115" spans="1:2">
      <c r="A115" t="s">
        <v>490</v>
      </c>
      <c r="B115">
        <v>311001701</v>
      </c>
    </row>
    <row r="116" spans="1:2">
      <c r="A116" t="s">
        <v>496</v>
      </c>
      <c r="B116">
        <v>311001702</v>
      </c>
    </row>
    <row r="117" spans="1:2">
      <c r="A117" t="s">
        <v>496</v>
      </c>
      <c r="B117">
        <v>311001703</v>
      </c>
    </row>
    <row r="118" spans="1:2">
      <c r="A118" t="s">
        <v>499</v>
      </c>
      <c r="B118">
        <v>311001801</v>
      </c>
    </row>
    <row r="119" spans="1:2">
      <c r="A119" t="s">
        <v>505</v>
      </c>
      <c r="B119">
        <v>311001802</v>
      </c>
    </row>
    <row r="120" spans="1:2">
      <c r="A120" t="s">
        <v>1245</v>
      </c>
      <c r="B120">
        <v>311001803</v>
      </c>
    </row>
    <row r="121" spans="1:2">
      <c r="A121" t="s">
        <v>517</v>
      </c>
      <c r="B121">
        <v>311001802</v>
      </c>
    </row>
    <row r="122" spans="1:2">
      <c r="A122" t="s">
        <v>523</v>
      </c>
      <c r="B122">
        <v>0</v>
      </c>
    </row>
    <row r="123" spans="1:2">
      <c r="A123" t="s">
        <v>524</v>
      </c>
      <c r="B123">
        <v>0</v>
      </c>
    </row>
    <row r="124" spans="1:2">
      <c r="A124" t="s">
        <v>525</v>
      </c>
      <c r="B124">
        <v>311001802</v>
      </c>
    </row>
    <row r="125" spans="1:2">
      <c r="A125" t="s">
        <v>531</v>
      </c>
      <c r="B125">
        <v>311001803</v>
      </c>
    </row>
    <row r="126" spans="1:2">
      <c r="A126" t="s">
        <v>533</v>
      </c>
      <c r="B126">
        <v>311001901</v>
      </c>
    </row>
    <row r="127" spans="1:2">
      <c r="A127" t="s">
        <v>539</v>
      </c>
      <c r="B127">
        <v>311001902</v>
      </c>
    </row>
    <row r="128" spans="1:2">
      <c r="A128" t="s">
        <v>545</v>
      </c>
      <c r="B128">
        <v>311001903</v>
      </c>
    </row>
    <row r="129" spans="1:2">
      <c r="A129" t="s">
        <v>551</v>
      </c>
      <c r="B129">
        <v>311001902</v>
      </c>
    </row>
    <row r="130" spans="1:2">
      <c r="A130" t="s">
        <v>557</v>
      </c>
      <c r="B130">
        <v>0</v>
      </c>
    </row>
    <row r="131" spans="1:2">
      <c r="A131" t="s">
        <v>559</v>
      </c>
      <c r="B131">
        <v>0</v>
      </c>
    </row>
    <row r="132" spans="1:2">
      <c r="A132" t="s">
        <v>533</v>
      </c>
      <c r="B132">
        <v>311001901</v>
      </c>
    </row>
    <row r="133" spans="1:2">
      <c r="A133" t="s">
        <v>539</v>
      </c>
      <c r="B133">
        <v>311001902</v>
      </c>
    </row>
    <row r="134" spans="1:2">
      <c r="A134" t="s">
        <v>545</v>
      </c>
      <c r="B134">
        <v>311001903</v>
      </c>
    </row>
    <row r="135" spans="1:2">
      <c r="A135" t="s">
        <v>557</v>
      </c>
      <c r="B135">
        <v>0</v>
      </c>
    </row>
    <row r="136" spans="1:2">
      <c r="A136" t="s">
        <v>559</v>
      </c>
      <c r="B136">
        <v>0</v>
      </c>
    </row>
    <row r="137" spans="1:2">
      <c r="A137" t="s">
        <v>563</v>
      </c>
      <c r="B137">
        <v>311002001</v>
      </c>
    </row>
    <row r="138" spans="1:2">
      <c r="A138" t="s">
        <v>569</v>
      </c>
      <c r="B138">
        <v>311002002</v>
      </c>
    </row>
    <row r="139" spans="1:2">
      <c r="A139" t="s">
        <v>575</v>
      </c>
      <c r="B139">
        <v>311002003</v>
      </c>
    </row>
    <row r="140" spans="1:2">
      <c r="A140" t="s">
        <v>576</v>
      </c>
      <c r="B140">
        <v>311002101</v>
      </c>
    </row>
    <row r="141" spans="1:2">
      <c r="A141" t="s">
        <v>582</v>
      </c>
      <c r="B141">
        <v>311002102</v>
      </c>
    </row>
    <row r="142" spans="1:2">
      <c r="A142" t="s">
        <v>585</v>
      </c>
      <c r="B142">
        <v>311002103</v>
      </c>
    </row>
    <row r="143" spans="1:2">
      <c r="A143" t="s">
        <v>586</v>
      </c>
      <c r="B143">
        <v>311002103</v>
      </c>
    </row>
    <row r="144" spans="1:2">
      <c r="A144" t="s">
        <v>576</v>
      </c>
      <c r="B144">
        <v>311002101</v>
      </c>
    </row>
    <row r="145" spans="1:2">
      <c r="A145" t="s">
        <v>582</v>
      </c>
      <c r="B145">
        <v>311002102</v>
      </c>
    </row>
    <row r="146" spans="1:2">
      <c r="A146" t="s">
        <v>585</v>
      </c>
      <c r="B146">
        <v>311002103</v>
      </c>
    </row>
    <row r="147" spans="1:2">
      <c r="A147" t="s">
        <v>586</v>
      </c>
      <c r="B147">
        <v>311002103</v>
      </c>
    </row>
    <row r="148" spans="1:2">
      <c r="A148" t="s">
        <v>593</v>
      </c>
      <c r="B148">
        <v>311002201</v>
      </c>
    </row>
    <row r="149" spans="1:2">
      <c r="A149" t="s">
        <v>599</v>
      </c>
      <c r="B149">
        <v>311002202</v>
      </c>
    </row>
    <row r="150" spans="1:2">
      <c r="A150" t="s">
        <v>605</v>
      </c>
      <c r="B150">
        <v>311002203</v>
      </c>
    </row>
    <row r="151" spans="1:2">
      <c r="A151" t="s">
        <v>611</v>
      </c>
      <c r="B151">
        <v>311002202</v>
      </c>
    </row>
    <row r="152" spans="1:2">
      <c r="A152" t="s">
        <v>617</v>
      </c>
      <c r="B152">
        <v>311002301</v>
      </c>
    </row>
    <row r="153" spans="1:2">
      <c r="A153" t="s">
        <v>623</v>
      </c>
      <c r="B153">
        <v>311002302</v>
      </c>
    </row>
    <row r="154" spans="1:2">
      <c r="A154" t="s">
        <v>629</v>
      </c>
      <c r="B154">
        <v>311002303</v>
      </c>
    </row>
    <row r="155" spans="1:2">
      <c r="A155" t="s">
        <v>635</v>
      </c>
      <c r="B155">
        <v>0</v>
      </c>
    </row>
    <row r="156" spans="1:2">
      <c r="A156" t="s">
        <v>617</v>
      </c>
      <c r="B156">
        <v>311002301</v>
      </c>
    </row>
    <row r="157" spans="1:2">
      <c r="A157" t="s">
        <v>623</v>
      </c>
      <c r="B157">
        <v>311002302</v>
      </c>
    </row>
    <row r="158" spans="1:2">
      <c r="A158" t="s">
        <v>629</v>
      </c>
      <c r="B158">
        <v>311002303</v>
      </c>
    </row>
    <row r="159" spans="1:2">
      <c r="A159" t="s">
        <v>640</v>
      </c>
      <c r="B159">
        <v>311002401</v>
      </c>
    </row>
    <row r="160" spans="1:2">
      <c r="A160" t="s">
        <v>658</v>
      </c>
      <c r="B160">
        <v>311002402</v>
      </c>
    </row>
    <row r="161" spans="1:2">
      <c r="A161" t="s">
        <v>652</v>
      </c>
      <c r="B161">
        <v>311002403</v>
      </c>
    </row>
    <row r="162" spans="1:2">
      <c r="A162" t="s">
        <v>658</v>
      </c>
      <c r="B162">
        <v>311002402</v>
      </c>
    </row>
    <row r="163" spans="1:2">
      <c r="A163" t="s">
        <v>664</v>
      </c>
      <c r="B163">
        <v>311002402</v>
      </c>
    </row>
    <row r="164" spans="1:2">
      <c r="A164" t="s">
        <v>666</v>
      </c>
      <c r="B164">
        <v>311002501</v>
      </c>
    </row>
    <row r="165" spans="1:2">
      <c r="A165" t="s">
        <v>672</v>
      </c>
      <c r="B165">
        <v>311002502</v>
      </c>
    </row>
    <row r="166" spans="1:2">
      <c r="A166" t="s">
        <v>678</v>
      </c>
      <c r="B166">
        <v>311002503</v>
      </c>
    </row>
    <row r="167" spans="1:2">
      <c r="A167" t="s">
        <v>666</v>
      </c>
      <c r="B167">
        <v>311002501</v>
      </c>
    </row>
    <row r="168" spans="1:2">
      <c r="A168" t="s">
        <v>684</v>
      </c>
      <c r="B168">
        <v>0</v>
      </c>
    </row>
    <row r="169" spans="1:2">
      <c r="A169" t="s">
        <v>678</v>
      </c>
      <c r="B169">
        <v>311002503</v>
      </c>
    </row>
    <row r="170" spans="1:2">
      <c r="A170" t="s">
        <v>686</v>
      </c>
      <c r="B170">
        <v>311002601</v>
      </c>
    </row>
    <row r="171" spans="1:2">
      <c r="A171" t="s">
        <v>692</v>
      </c>
      <c r="B171">
        <v>311002602</v>
      </c>
    </row>
    <row r="172" spans="1:2">
      <c r="A172" t="s">
        <v>698</v>
      </c>
      <c r="B172">
        <v>311002603</v>
      </c>
    </row>
    <row r="173" spans="1:2">
      <c r="A173" t="s">
        <v>698</v>
      </c>
      <c r="B173">
        <v>311002603</v>
      </c>
    </row>
    <row r="174" spans="1:2">
      <c r="A174" t="s">
        <v>686</v>
      </c>
      <c r="B174">
        <v>311002601</v>
      </c>
    </row>
    <row r="175" spans="1:2">
      <c r="A175" t="s">
        <v>692</v>
      </c>
      <c r="B175">
        <v>311002602</v>
      </c>
    </row>
    <row r="176" spans="1:2">
      <c r="A176" t="s">
        <v>698</v>
      </c>
      <c r="B176">
        <v>311002603</v>
      </c>
    </row>
    <row r="177" spans="1:2">
      <c r="A177" t="s">
        <v>706</v>
      </c>
      <c r="B177">
        <v>311002701</v>
      </c>
    </row>
    <row r="178" spans="1:2">
      <c r="A178" t="s">
        <v>712</v>
      </c>
      <c r="B178">
        <v>311002702</v>
      </c>
    </row>
    <row r="179" spans="1:2">
      <c r="A179" t="s">
        <v>712</v>
      </c>
      <c r="B179">
        <v>311002702</v>
      </c>
    </row>
    <row r="180" spans="1:2">
      <c r="A180" t="s">
        <v>717</v>
      </c>
      <c r="B180">
        <v>311002703</v>
      </c>
    </row>
    <row r="181" spans="1:2">
      <c r="A181" t="s">
        <v>730</v>
      </c>
      <c r="B181">
        <v>311002801</v>
      </c>
    </row>
    <row r="182" spans="1:2">
      <c r="A182" t="s">
        <v>736</v>
      </c>
      <c r="B182">
        <v>0</v>
      </c>
    </row>
    <row r="183" spans="1:2">
      <c r="A183" t="s">
        <v>742</v>
      </c>
      <c r="B183">
        <v>0</v>
      </c>
    </row>
    <row r="184" spans="1:2">
      <c r="A184" t="s">
        <v>748</v>
      </c>
      <c r="B184">
        <v>0</v>
      </c>
    </row>
    <row r="185" spans="1:2">
      <c r="A185" t="s">
        <v>754</v>
      </c>
      <c r="B185">
        <v>311002802</v>
      </c>
    </row>
    <row r="186" spans="1:2">
      <c r="A186" t="s">
        <v>736</v>
      </c>
      <c r="B186">
        <v>311002803</v>
      </c>
    </row>
    <row r="187" spans="1:2">
      <c r="A187" t="s">
        <v>765</v>
      </c>
      <c r="B187">
        <v>311002901</v>
      </c>
    </row>
    <row r="188" spans="1:2">
      <c r="A188" t="s">
        <v>771</v>
      </c>
      <c r="B188">
        <v>0</v>
      </c>
    </row>
    <row r="189" spans="1:2">
      <c r="A189" t="s">
        <v>777</v>
      </c>
      <c r="B189">
        <v>0</v>
      </c>
    </row>
    <row r="190" spans="1:2">
      <c r="A190" t="s">
        <v>783</v>
      </c>
      <c r="B190">
        <v>0</v>
      </c>
    </row>
    <row r="191" spans="1:2">
      <c r="A191" t="s">
        <v>789</v>
      </c>
      <c r="B191">
        <v>311002902</v>
      </c>
    </row>
    <row r="192" spans="1:2">
      <c r="A192" t="s">
        <v>777</v>
      </c>
      <c r="B192">
        <v>311002903</v>
      </c>
    </row>
    <row r="193" spans="1:2">
      <c r="A193" t="s">
        <v>805</v>
      </c>
      <c r="B193">
        <v>311003001</v>
      </c>
    </row>
    <row r="194" spans="1:2">
      <c r="A194" t="s">
        <v>811</v>
      </c>
      <c r="B194">
        <v>311003002</v>
      </c>
    </row>
    <row r="195" spans="1:2">
      <c r="A195" t="s">
        <v>812</v>
      </c>
      <c r="B195">
        <v>311003003</v>
      </c>
    </row>
    <row r="196" spans="1:2">
      <c r="A196" t="s">
        <v>813</v>
      </c>
      <c r="B196">
        <v>311003101</v>
      </c>
    </row>
    <row r="197" spans="1:2">
      <c r="A197" t="s">
        <v>819</v>
      </c>
      <c r="B197">
        <v>311003102</v>
      </c>
    </row>
    <row r="198" spans="1:2">
      <c r="A198" t="s">
        <v>825</v>
      </c>
      <c r="B198">
        <v>311003103</v>
      </c>
    </row>
    <row r="199" spans="1:2">
      <c r="A199" t="s">
        <v>831</v>
      </c>
      <c r="B199">
        <v>311003103</v>
      </c>
    </row>
    <row r="200" spans="1:2">
      <c r="A200" t="s">
        <v>837</v>
      </c>
      <c r="B200">
        <v>311003201</v>
      </c>
    </row>
    <row r="201" spans="1:2">
      <c r="A201" t="s">
        <v>843</v>
      </c>
      <c r="B201">
        <v>311003202</v>
      </c>
    </row>
    <row r="202" spans="1:2">
      <c r="A202" t="s">
        <v>844</v>
      </c>
      <c r="B202">
        <v>311003203</v>
      </c>
    </row>
    <row r="203" spans="1:2">
      <c r="A203" t="s">
        <v>845</v>
      </c>
      <c r="B203">
        <v>311003204</v>
      </c>
    </row>
    <row r="204" spans="1:2">
      <c r="A204" t="s">
        <v>843</v>
      </c>
      <c r="B204">
        <v>311003202</v>
      </c>
    </row>
    <row r="205" spans="1:2">
      <c r="A205" t="s">
        <v>845</v>
      </c>
      <c r="B205">
        <v>311003204</v>
      </c>
    </row>
    <row r="206" spans="1:2">
      <c r="A206" t="s">
        <v>837</v>
      </c>
      <c r="B206">
        <v>311003201</v>
      </c>
    </row>
    <row r="207" spans="1:2">
      <c r="A207" t="s">
        <v>843</v>
      </c>
      <c r="B207">
        <v>311003202</v>
      </c>
    </row>
    <row r="208" spans="1:2">
      <c r="A208" t="s">
        <v>844</v>
      </c>
      <c r="B208">
        <v>311003203</v>
      </c>
    </row>
    <row r="209" spans="1:2">
      <c r="A209" t="s">
        <v>845</v>
      </c>
      <c r="B209">
        <v>311003204</v>
      </c>
    </row>
    <row r="210" spans="1:2">
      <c r="A210" t="s">
        <v>860</v>
      </c>
      <c r="B210">
        <v>311003301</v>
      </c>
    </row>
    <row r="211" spans="1:2">
      <c r="A211" t="s">
        <v>866</v>
      </c>
      <c r="B211">
        <v>311003302</v>
      </c>
    </row>
    <row r="212" spans="1:2">
      <c r="A212" t="s">
        <v>868</v>
      </c>
      <c r="B212">
        <v>311003303</v>
      </c>
    </row>
    <row r="213" spans="1:2">
      <c r="A213" t="s">
        <v>872</v>
      </c>
      <c r="B213">
        <v>0</v>
      </c>
    </row>
    <row r="214" spans="1:2">
      <c r="A214" t="s">
        <v>873</v>
      </c>
      <c r="B214">
        <v>311003303</v>
      </c>
    </row>
    <row r="215" spans="1:2">
      <c r="A215" t="s">
        <v>883</v>
      </c>
      <c r="B215">
        <v>311003401</v>
      </c>
    </row>
    <row r="216" spans="1:2">
      <c r="A216" t="s">
        <v>889</v>
      </c>
      <c r="B216">
        <v>311003402</v>
      </c>
    </row>
    <row r="217" spans="1:2">
      <c r="A217" t="s">
        <v>895</v>
      </c>
      <c r="B217">
        <v>311003403</v>
      </c>
    </row>
    <row r="218" spans="1:2">
      <c r="A218" t="s">
        <v>896</v>
      </c>
      <c r="B218">
        <v>0</v>
      </c>
    </row>
    <row r="219" spans="1:2">
      <c r="A219" t="s">
        <v>883</v>
      </c>
      <c r="B219">
        <v>311003401</v>
      </c>
    </row>
    <row r="220" spans="1:2">
      <c r="A220" t="s">
        <v>889</v>
      </c>
      <c r="B220">
        <v>311003402</v>
      </c>
    </row>
    <row r="221" spans="1:2">
      <c r="A221" t="s">
        <v>895</v>
      </c>
      <c r="B221">
        <v>311003403</v>
      </c>
    </row>
    <row r="222" spans="1:2">
      <c r="A222" t="s">
        <v>896</v>
      </c>
      <c r="B222">
        <v>0</v>
      </c>
    </row>
    <row r="223" spans="1:2">
      <c r="A223" t="s">
        <v>900</v>
      </c>
      <c r="B223">
        <v>311003501</v>
      </c>
    </row>
    <row r="224" spans="1:2">
      <c r="A224" t="s">
        <v>843</v>
      </c>
      <c r="B224">
        <v>311003502</v>
      </c>
    </row>
    <row r="225" spans="1:2">
      <c r="A225" t="s">
        <v>906</v>
      </c>
      <c r="B225">
        <v>311003503</v>
      </c>
    </row>
    <row r="226" spans="1:2">
      <c r="A226" t="s">
        <v>845</v>
      </c>
      <c r="B226">
        <v>311003504</v>
      </c>
    </row>
    <row r="227" spans="1:2">
      <c r="A227" t="s">
        <v>843</v>
      </c>
      <c r="B227">
        <v>311003502</v>
      </c>
    </row>
    <row r="228" spans="1:2">
      <c r="A228" t="s">
        <v>845</v>
      </c>
      <c r="B228">
        <v>311003504</v>
      </c>
    </row>
    <row r="229" spans="1:2">
      <c r="A229" t="s">
        <v>900</v>
      </c>
      <c r="B229">
        <v>311003501</v>
      </c>
    </row>
    <row r="230" spans="1:2">
      <c r="A230" t="s">
        <v>843</v>
      </c>
      <c r="B230">
        <v>311003502</v>
      </c>
    </row>
    <row r="231" spans="1:2">
      <c r="A231" t="s">
        <v>906</v>
      </c>
      <c r="B231">
        <v>311003503</v>
      </c>
    </row>
    <row r="232" spans="1:2">
      <c r="A232" t="s">
        <v>845</v>
      </c>
      <c r="B232">
        <v>311003504</v>
      </c>
    </row>
    <row r="233" spans="1:2">
      <c r="A233" t="s">
        <v>919</v>
      </c>
      <c r="B233">
        <v>311003601</v>
      </c>
    </row>
    <row r="234" spans="1:2">
      <c r="A234" t="s">
        <v>925</v>
      </c>
      <c r="B234">
        <v>311003602</v>
      </c>
    </row>
    <row r="235" spans="1:2">
      <c r="A235" t="s">
        <v>931</v>
      </c>
      <c r="B235">
        <v>311003603</v>
      </c>
    </row>
    <row r="236" spans="1:2">
      <c r="A236" t="s">
        <v>932</v>
      </c>
      <c r="B236">
        <v>311003601</v>
      </c>
    </row>
    <row r="237" spans="1:2">
      <c r="A237" t="s">
        <v>939</v>
      </c>
      <c r="B237">
        <v>311003602</v>
      </c>
    </row>
    <row r="238" spans="1:2">
      <c r="A238" t="s">
        <v>931</v>
      </c>
      <c r="B238">
        <v>311003603</v>
      </c>
    </row>
    <row r="239" spans="1:2">
      <c r="A239" t="s">
        <v>919</v>
      </c>
      <c r="B239">
        <v>311003601</v>
      </c>
    </row>
    <row r="240" spans="1:2">
      <c r="A240" t="s">
        <v>925</v>
      </c>
      <c r="B240">
        <v>311003602</v>
      </c>
    </row>
    <row r="241" spans="1:2">
      <c r="A241" t="s">
        <v>931</v>
      </c>
      <c r="B241">
        <v>311003603</v>
      </c>
    </row>
    <row r="242" spans="1:2">
      <c r="A242" t="s">
        <v>932</v>
      </c>
      <c r="B242">
        <v>311003601</v>
      </c>
    </row>
    <row r="243" spans="1:2">
      <c r="A243" t="s">
        <v>939</v>
      </c>
      <c r="B243">
        <v>311003602</v>
      </c>
    </row>
    <row r="244" spans="1:2">
      <c r="A244" t="s">
        <v>931</v>
      </c>
      <c r="B244">
        <v>311003603</v>
      </c>
    </row>
    <row r="245" spans="1:2">
      <c r="A245" t="s">
        <v>951</v>
      </c>
      <c r="B245">
        <v>311003701</v>
      </c>
    </row>
    <row r="246" spans="1:2">
      <c r="A246" t="s">
        <v>957</v>
      </c>
      <c r="B246">
        <v>311003702</v>
      </c>
    </row>
    <row r="247" spans="1:2">
      <c r="A247" t="s">
        <v>963</v>
      </c>
      <c r="B247">
        <v>311003703</v>
      </c>
    </row>
    <row r="248" spans="1:2">
      <c r="A248" t="s">
        <v>951</v>
      </c>
      <c r="B248">
        <v>311003701</v>
      </c>
    </row>
    <row r="249" spans="1:2">
      <c r="A249" t="s">
        <v>957</v>
      </c>
      <c r="B249">
        <v>311003702</v>
      </c>
    </row>
    <row r="250" spans="1:2">
      <c r="A250" t="s">
        <v>963</v>
      </c>
      <c r="B250">
        <v>311003703</v>
      </c>
    </row>
    <row r="251" spans="1:2">
      <c r="A251" t="s">
        <v>972</v>
      </c>
      <c r="B251">
        <v>311003801</v>
      </c>
    </row>
    <row r="252" spans="1:2">
      <c r="A252" t="s">
        <v>978</v>
      </c>
      <c r="B252">
        <v>311003802</v>
      </c>
    </row>
    <row r="253" spans="1:2">
      <c r="A253" t="s">
        <v>984</v>
      </c>
      <c r="B253">
        <v>311003803</v>
      </c>
    </row>
    <row r="254" spans="1:2">
      <c r="A254" t="s">
        <v>984</v>
      </c>
      <c r="B254">
        <v>0</v>
      </c>
    </row>
    <row r="255" spans="1:2">
      <c r="A255" t="s">
        <v>972</v>
      </c>
      <c r="B255">
        <v>311003801</v>
      </c>
    </row>
    <row r="256" spans="1:2">
      <c r="A256" t="s">
        <v>984</v>
      </c>
      <c r="B256">
        <v>311003803</v>
      </c>
    </row>
    <row r="257" spans="1:2">
      <c r="A257" t="s">
        <v>984</v>
      </c>
      <c r="B257">
        <v>311003803</v>
      </c>
    </row>
    <row r="258" spans="1:2">
      <c r="A258" t="s">
        <v>988</v>
      </c>
      <c r="B258">
        <v>311003901</v>
      </c>
    </row>
    <row r="259" spans="1:2">
      <c r="A259" t="s">
        <v>994</v>
      </c>
      <c r="B259">
        <v>311003902</v>
      </c>
    </row>
    <row r="260" spans="1:2">
      <c r="A260" t="s">
        <v>1246</v>
      </c>
      <c r="B260">
        <v>311003903</v>
      </c>
    </row>
    <row r="261" spans="1:2">
      <c r="A261" t="s">
        <v>1002</v>
      </c>
      <c r="B261">
        <v>311003904</v>
      </c>
    </row>
    <row r="262" spans="1:2">
      <c r="A262" t="s">
        <v>1247</v>
      </c>
      <c r="B262">
        <v>0</v>
      </c>
    </row>
    <row r="263" spans="1:2">
      <c r="A263" t="s">
        <v>1005</v>
      </c>
      <c r="B263">
        <v>0</v>
      </c>
    </row>
    <row r="264" spans="1:2">
      <c r="A264" t="s">
        <v>1006</v>
      </c>
      <c r="B264">
        <v>0</v>
      </c>
    </row>
    <row r="265" spans="1:2">
      <c r="A265" t="s">
        <v>1007</v>
      </c>
      <c r="B265">
        <v>0</v>
      </c>
    </row>
    <row r="266" spans="1:2">
      <c r="A266" t="s">
        <v>1008</v>
      </c>
      <c r="B266">
        <v>0</v>
      </c>
    </row>
    <row r="267" spans="1:2">
      <c r="A267" t="s">
        <v>1010</v>
      </c>
      <c r="B267">
        <v>0</v>
      </c>
    </row>
    <row r="268" spans="1:2">
      <c r="A268" t="s">
        <v>988</v>
      </c>
      <c r="B268">
        <v>311003901</v>
      </c>
    </row>
    <row r="269" spans="1:2">
      <c r="A269" t="s">
        <v>1014</v>
      </c>
      <c r="B269">
        <v>311003902</v>
      </c>
    </row>
    <row r="270" spans="1:2">
      <c r="A270" t="s">
        <v>1016</v>
      </c>
      <c r="B270">
        <v>311003902</v>
      </c>
    </row>
    <row r="271" spans="1:2">
      <c r="A271" t="s">
        <v>1246</v>
      </c>
      <c r="B271">
        <v>311003904</v>
      </c>
    </row>
    <row r="272" spans="1:2">
      <c r="A272" t="s">
        <v>994</v>
      </c>
      <c r="B272">
        <v>0</v>
      </c>
    </row>
    <row r="273" spans="1:2">
      <c r="A273" t="s">
        <v>179</v>
      </c>
      <c r="B273">
        <v>0</v>
      </c>
    </row>
    <row r="274" spans="1:2">
      <c r="A274" t="s">
        <v>994</v>
      </c>
      <c r="B274">
        <v>0</v>
      </c>
    </row>
    <row r="275" spans="1:2">
      <c r="A275" t="s">
        <v>179</v>
      </c>
      <c r="B275">
        <v>0</v>
      </c>
    </row>
    <row r="276" spans="1:2">
      <c r="A276" t="s">
        <v>988</v>
      </c>
      <c r="B276">
        <v>311003901</v>
      </c>
    </row>
    <row r="277" spans="1:2">
      <c r="A277" t="s">
        <v>1002</v>
      </c>
      <c r="B277">
        <v>311003904</v>
      </c>
    </row>
    <row r="278" spans="1:2">
      <c r="A278" t="s">
        <v>1248</v>
      </c>
      <c r="B278">
        <v>311004001</v>
      </c>
    </row>
    <row r="279" spans="1:2">
      <c r="A279" t="s">
        <v>1027</v>
      </c>
      <c r="B279">
        <v>0</v>
      </c>
    </row>
    <row r="280" spans="1:2">
      <c r="A280" t="s">
        <v>1033</v>
      </c>
      <c r="B280">
        <v>0</v>
      </c>
    </row>
    <row r="281" spans="1:2">
      <c r="A281" t="s">
        <v>1033</v>
      </c>
      <c r="B281">
        <v>0</v>
      </c>
    </row>
    <row r="282" spans="1:2">
      <c r="A282" t="s">
        <v>292</v>
      </c>
      <c r="B282">
        <v>0</v>
      </c>
    </row>
    <row r="283" spans="1:2">
      <c r="A283" t="s">
        <v>1041</v>
      </c>
      <c r="B283">
        <v>311004003</v>
      </c>
    </row>
    <row r="284" spans="1:2">
      <c r="A284" t="s">
        <v>1042</v>
      </c>
      <c r="B284">
        <v>311004002</v>
      </c>
    </row>
    <row r="285" spans="1:2">
      <c r="A285" t="s">
        <v>919</v>
      </c>
      <c r="B285">
        <v>311004001</v>
      </c>
    </row>
    <row r="286" spans="1:2">
      <c r="A286" t="s">
        <v>1033</v>
      </c>
      <c r="B286">
        <v>311004003</v>
      </c>
    </row>
    <row r="287" spans="1:2">
      <c r="A287" t="s">
        <v>1050</v>
      </c>
      <c r="B287">
        <v>311004101</v>
      </c>
    </row>
    <row r="288" spans="1:2">
      <c r="A288" t="s">
        <v>1056</v>
      </c>
      <c r="B288">
        <v>311004102</v>
      </c>
    </row>
    <row r="289" spans="1:2">
      <c r="A289" t="s">
        <v>1062</v>
      </c>
      <c r="B289">
        <v>311004103</v>
      </c>
    </row>
    <row r="290" spans="1:2">
      <c r="A290" t="s">
        <v>1062</v>
      </c>
      <c r="B290">
        <v>311004103</v>
      </c>
    </row>
    <row r="291" spans="1:2">
      <c r="A291" t="s">
        <v>1050</v>
      </c>
      <c r="B291">
        <v>311004101</v>
      </c>
    </row>
    <row r="292" spans="1:2">
      <c r="A292" t="s">
        <v>1056</v>
      </c>
      <c r="B292">
        <v>311004102</v>
      </c>
    </row>
    <row r="293" spans="1:2">
      <c r="A293" t="s">
        <v>1062</v>
      </c>
      <c r="B293">
        <v>311004103</v>
      </c>
    </row>
    <row r="294" spans="1:2">
      <c r="A294" t="s">
        <v>1249</v>
      </c>
      <c r="B294">
        <v>311005001</v>
      </c>
    </row>
    <row r="295" spans="1:2">
      <c r="A295" t="s">
        <v>1250</v>
      </c>
      <c r="B295">
        <v>311005002</v>
      </c>
    </row>
    <row r="296" spans="1:2">
      <c r="A296" t="s">
        <v>1151</v>
      </c>
      <c r="B296">
        <v>0</v>
      </c>
    </row>
    <row r="297" spans="1:2">
      <c r="A297" t="s">
        <v>97</v>
      </c>
      <c r="B297">
        <v>0</v>
      </c>
    </row>
    <row r="298" spans="1:2">
      <c r="A298" t="s">
        <v>1162</v>
      </c>
      <c r="B298">
        <v>0</v>
      </c>
    </row>
    <row r="299" spans="1:2">
      <c r="A299" t="s">
        <v>1139</v>
      </c>
      <c r="B299">
        <v>311005003</v>
      </c>
    </row>
    <row r="300" spans="1:2">
      <c r="A300" t="s">
        <v>97</v>
      </c>
      <c r="B300">
        <v>311005004</v>
      </c>
    </row>
  </sheetData>
  <phoneticPr fontId="10"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449"/>
  <sheetViews>
    <sheetView topLeftCell="A421" workbookViewId="0">
      <selection activeCell="F443" sqref="F443"/>
    </sheetView>
  </sheetViews>
  <sheetFormatPr defaultColWidth="9" defaultRowHeight="13.5"/>
  <cols>
    <col min="2" max="3" width="10.75" customWidth="1"/>
    <col min="4" max="4" width="13.125" customWidth="1"/>
    <col min="13" max="13" width="36" customWidth="1"/>
  </cols>
  <sheetData>
    <row r="1" spans="1:32">
      <c r="A1" t="s">
        <v>1251</v>
      </c>
      <c r="B1" s="1" t="s">
        <v>1252</v>
      </c>
      <c r="C1" s="1" t="s">
        <v>39</v>
      </c>
      <c r="D1" t="s">
        <v>1253</v>
      </c>
      <c r="E1" t="s">
        <v>1254</v>
      </c>
      <c r="F1" t="s">
        <v>1255</v>
      </c>
      <c r="G1" t="s">
        <v>1256</v>
      </c>
      <c r="H1" t="s">
        <v>1257</v>
      </c>
      <c r="I1" t="s">
        <v>1258</v>
      </c>
      <c r="T1" t="s">
        <v>1254</v>
      </c>
      <c r="U1" t="s">
        <v>1255</v>
      </c>
      <c r="W1">
        <f>COUNTIF(U:U,"=1")</f>
        <v>20</v>
      </c>
      <c r="Y1" t="s">
        <v>1256</v>
      </c>
      <c r="Z1">
        <v>1210001</v>
      </c>
      <c r="AB1">
        <v>4</v>
      </c>
      <c r="AC1">
        <v>1</v>
      </c>
      <c r="AD1" t="str">
        <f t="shared" ref="AD1:AD32" si="0">AB1&amp;AC1</f>
        <v>41</v>
      </c>
      <c r="AE1">
        <v>20</v>
      </c>
      <c r="AF1">
        <v>10</v>
      </c>
    </row>
    <row r="2" spans="1:32" ht="17.25" customHeight="1">
      <c r="A2" s="2">
        <f t="shared" ref="A2:A65" si="1">B2*100+C2</f>
        <v>201</v>
      </c>
      <c r="B2" s="3">
        <v>2</v>
      </c>
      <c r="C2" s="2">
        <v>1</v>
      </c>
      <c r="D2" t="str">
        <f t="shared" ref="D2:D33" si="2">VLOOKUP(B2,R:S,2,0)</f>
        <v>杰诺斯(武装)</v>
      </c>
      <c r="E2">
        <f t="shared" ref="E2:E17" si="3">VLOOKUP(B2,R:U,3,FALSE)</f>
        <v>4</v>
      </c>
      <c r="F2">
        <f t="shared" ref="F2:F65" si="4">VLOOKUP(B2,R:U,4,FALSE)</f>
        <v>1</v>
      </c>
      <c r="G2">
        <f t="shared" ref="G2:G65" si="5">IF($F2=1,VLOOKUP($E2&amp;$C2,$AD:$AF,2,FALSE),VLOOKUP($E2&amp;$C2,$AD:$AF,3,FALSE))</f>
        <v>20</v>
      </c>
      <c r="H2">
        <f t="shared" ref="H2:H65" si="6">IF($F2=2,VLOOKUP($E2&amp;$C2,$AD:$AF,2,FALSE),VLOOKUP($E2&amp;$C2,$AD:$AF,3,FALSE))</f>
        <v>10</v>
      </c>
      <c r="I2">
        <f t="shared" ref="I2:I65" si="7">IF($F2=3,VLOOKUP($E2&amp;$C2,$AD:$AF,2,FALSE),VLOOKUP($E2&amp;$C2,$AD:$AF,3,FALSE))</f>
        <v>10</v>
      </c>
      <c r="J2">
        <f t="shared" ref="J2:J65" si="8">IF($C2=1,G2,J1+G2)</f>
        <v>20</v>
      </c>
      <c r="K2">
        <f t="shared" ref="K2:K65" si="9">IF($C2=1,H2,K1+H2)</f>
        <v>10</v>
      </c>
      <c r="L2">
        <f t="shared" ref="L2:L65" si="10">IF($C2=1,I2,L1+I2)</f>
        <v>10</v>
      </c>
      <c r="M2" t="str">
        <f t="shared" ref="M2:M65" si="11">VLOOKUP($G$1,$Y:$Z,2,FALSE)&amp;","&amp;G2&amp;"|"&amp;VLOOKUP($H$1,$Y:$Z,2,FALSE)&amp;","&amp;H2&amp;"|"&amp;VLOOKUP($I$1,$Y:$Z,2,FALSE)&amp;","&amp;I2</f>
        <v>1210001,20|1210002,10|1210003,10</v>
      </c>
      <c r="N2" t="str">
        <f t="shared" ref="N2:N65" si="12">VLOOKUP($G$1,$Y:$Z,2,FALSE)&amp;","&amp;J2&amp;"|"&amp;VLOOKUP($H$1,$Y:$Z,2,FALSE)&amp;","&amp;K2&amp;"|"&amp;VLOOKUP($I$1,$Y:$Z,2,FALSE)&amp;","&amp;L2</f>
        <v>1210001,20|1210002,10|1210003,10</v>
      </c>
      <c r="R2" s="5">
        <v>2</v>
      </c>
      <c r="S2" s="5" t="s">
        <v>61</v>
      </c>
      <c r="T2" s="3">
        <v>4</v>
      </c>
      <c r="U2" s="6">
        <v>1</v>
      </c>
      <c r="W2">
        <f>COUNTIF(U:U,"=2")</f>
        <v>16</v>
      </c>
      <c r="Y2" t="s">
        <v>1257</v>
      </c>
      <c r="Z2">
        <v>1210002</v>
      </c>
      <c r="AB2">
        <v>4</v>
      </c>
      <c r="AC2">
        <v>2</v>
      </c>
      <c r="AD2" t="str">
        <f t="shared" si="0"/>
        <v>42</v>
      </c>
      <c r="AE2">
        <v>30</v>
      </c>
      <c r="AF2">
        <v>15</v>
      </c>
    </row>
    <row r="3" spans="1:32" ht="17.25" customHeight="1">
      <c r="A3" s="2">
        <f t="shared" si="1"/>
        <v>202</v>
      </c>
      <c r="B3" s="3">
        <v>2</v>
      </c>
      <c r="C3" s="2">
        <v>2</v>
      </c>
      <c r="D3" t="str">
        <f t="shared" si="2"/>
        <v>杰诺斯(武装)</v>
      </c>
      <c r="E3">
        <f t="shared" si="3"/>
        <v>4</v>
      </c>
      <c r="F3">
        <f t="shared" si="4"/>
        <v>1</v>
      </c>
      <c r="G3">
        <f t="shared" si="5"/>
        <v>30</v>
      </c>
      <c r="H3">
        <f t="shared" si="6"/>
        <v>15</v>
      </c>
      <c r="I3">
        <f t="shared" si="7"/>
        <v>15</v>
      </c>
      <c r="J3">
        <f t="shared" si="8"/>
        <v>50</v>
      </c>
      <c r="K3">
        <f t="shared" si="9"/>
        <v>25</v>
      </c>
      <c r="L3">
        <f t="shared" si="10"/>
        <v>25</v>
      </c>
      <c r="M3" t="str">
        <f t="shared" si="11"/>
        <v>1210001,30|1210002,15|1210003,15</v>
      </c>
      <c r="N3" t="str">
        <f t="shared" si="12"/>
        <v>1210001,50|1210002,25|1210003,25</v>
      </c>
      <c r="R3" s="5">
        <v>3</v>
      </c>
      <c r="S3" s="5" t="s">
        <v>67</v>
      </c>
      <c r="T3" s="5">
        <v>4</v>
      </c>
      <c r="U3" s="6">
        <v>2</v>
      </c>
      <c r="W3">
        <f>COUNTIF(U:U,"=3")</f>
        <v>20</v>
      </c>
      <c r="Y3" t="s">
        <v>1258</v>
      </c>
      <c r="Z3">
        <v>1210003</v>
      </c>
      <c r="AB3">
        <v>4</v>
      </c>
      <c r="AC3">
        <v>3</v>
      </c>
      <c r="AD3" t="str">
        <f t="shared" si="0"/>
        <v>43</v>
      </c>
      <c r="AE3">
        <v>40</v>
      </c>
      <c r="AF3">
        <v>20</v>
      </c>
    </row>
    <row r="4" spans="1:32" ht="17.25" customHeight="1">
      <c r="A4" s="2">
        <f t="shared" si="1"/>
        <v>203</v>
      </c>
      <c r="B4" s="3">
        <v>2</v>
      </c>
      <c r="C4" s="2">
        <v>3</v>
      </c>
      <c r="D4" t="str">
        <f t="shared" si="2"/>
        <v>杰诺斯(武装)</v>
      </c>
      <c r="E4">
        <f t="shared" si="3"/>
        <v>4</v>
      </c>
      <c r="F4">
        <f t="shared" si="4"/>
        <v>1</v>
      </c>
      <c r="G4">
        <f t="shared" si="5"/>
        <v>40</v>
      </c>
      <c r="H4">
        <f t="shared" si="6"/>
        <v>20</v>
      </c>
      <c r="I4">
        <f t="shared" si="7"/>
        <v>20</v>
      </c>
      <c r="J4">
        <f t="shared" si="8"/>
        <v>90</v>
      </c>
      <c r="K4">
        <f t="shared" si="9"/>
        <v>45</v>
      </c>
      <c r="L4">
        <f t="shared" si="10"/>
        <v>45</v>
      </c>
      <c r="M4" t="str">
        <f t="shared" si="11"/>
        <v>1210001,40|1210002,20|1210003,20</v>
      </c>
      <c r="N4" t="str">
        <f t="shared" si="12"/>
        <v>1210001,90|1210002,45|1210003,45</v>
      </c>
      <c r="R4" s="5">
        <v>4</v>
      </c>
      <c r="S4" s="5" t="s">
        <v>70</v>
      </c>
      <c r="T4" s="5">
        <v>4</v>
      </c>
      <c r="U4" s="6">
        <v>2</v>
      </c>
      <c r="AB4">
        <v>4</v>
      </c>
      <c r="AC4">
        <v>4</v>
      </c>
      <c r="AD4" t="str">
        <f t="shared" si="0"/>
        <v>44</v>
      </c>
      <c r="AE4">
        <v>50</v>
      </c>
      <c r="AF4">
        <v>25</v>
      </c>
    </row>
    <row r="5" spans="1:32" ht="17.25" customHeight="1">
      <c r="A5" s="2">
        <f t="shared" si="1"/>
        <v>204</v>
      </c>
      <c r="B5" s="3">
        <v>2</v>
      </c>
      <c r="C5" s="2">
        <v>4</v>
      </c>
      <c r="D5" t="str">
        <f t="shared" si="2"/>
        <v>杰诺斯(武装)</v>
      </c>
      <c r="E5">
        <f t="shared" si="3"/>
        <v>4</v>
      </c>
      <c r="F5">
        <f t="shared" si="4"/>
        <v>1</v>
      </c>
      <c r="G5">
        <f t="shared" si="5"/>
        <v>50</v>
      </c>
      <c r="H5">
        <f t="shared" si="6"/>
        <v>25</v>
      </c>
      <c r="I5">
        <f t="shared" si="7"/>
        <v>25</v>
      </c>
      <c r="J5">
        <f t="shared" si="8"/>
        <v>140</v>
      </c>
      <c r="K5">
        <f t="shared" si="9"/>
        <v>70</v>
      </c>
      <c r="L5">
        <f t="shared" si="10"/>
        <v>70</v>
      </c>
      <c r="M5" t="str">
        <f t="shared" si="11"/>
        <v>1210001,50|1210002,25|1210003,25</v>
      </c>
      <c r="N5" t="str">
        <f t="shared" si="12"/>
        <v>1210001,140|1210002,70|1210003,70</v>
      </c>
      <c r="R5" s="5">
        <v>5</v>
      </c>
      <c r="S5" s="5" t="s">
        <v>73</v>
      </c>
      <c r="T5" s="5">
        <v>3</v>
      </c>
      <c r="U5" s="6">
        <v>2</v>
      </c>
      <c r="AB5">
        <v>4</v>
      </c>
      <c r="AC5">
        <v>5</v>
      </c>
      <c r="AD5" t="str">
        <f t="shared" si="0"/>
        <v>45</v>
      </c>
      <c r="AE5">
        <v>60</v>
      </c>
      <c r="AF5">
        <v>30</v>
      </c>
    </row>
    <row r="6" spans="1:32" ht="17.25" customHeight="1">
      <c r="A6" s="2">
        <f t="shared" si="1"/>
        <v>205</v>
      </c>
      <c r="B6" s="3">
        <v>2</v>
      </c>
      <c r="C6" s="2">
        <v>5</v>
      </c>
      <c r="D6" t="str">
        <f t="shared" si="2"/>
        <v>杰诺斯(武装)</v>
      </c>
      <c r="E6">
        <f t="shared" si="3"/>
        <v>4</v>
      </c>
      <c r="F6">
        <f t="shared" si="4"/>
        <v>1</v>
      </c>
      <c r="G6">
        <f t="shared" si="5"/>
        <v>60</v>
      </c>
      <c r="H6">
        <f t="shared" si="6"/>
        <v>30</v>
      </c>
      <c r="I6">
        <f t="shared" si="7"/>
        <v>30</v>
      </c>
      <c r="J6">
        <f t="shared" si="8"/>
        <v>200</v>
      </c>
      <c r="K6">
        <f t="shared" si="9"/>
        <v>100</v>
      </c>
      <c r="L6">
        <f t="shared" si="10"/>
        <v>100</v>
      </c>
      <c r="M6" t="str">
        <f t="shared" si="11"/>
        <v>1210001,60|1210002,30|1210003,30</v>
      </c>
      <c r="N6" t="str">
        <f t="shared" si="12"/>
        <v>1210001,200|1210002,100|1210003,100</v>
      </c>
      <c r="R6" s="5">
        <v>6</v>
      </c>
      <c r="S6" s="5" t="s">
        <v>76</v>
      </c>
      <c r="T6" s="5">
        <v>3</v>
      </c>
      <c r="U6" s="6">
        <v>3</v>
      </c>
      <c r="AB6">
        <v>4</v>
      </c>
      <c r="AC6">
        <v>6</v>
      </c>
      <c r="AD6" t="str">
        <f t="shared" si="0"/>
        <v>46</v>
      </c>
      <c r="AE6">
        <v>70</v>
      </c>
      <c r="AF6">
        <v>35</v>
      </c>
    </row>
    <row r="7" spans="1:32" ht="17.25" customHeight="1">
      <c r="A7" s="2">
        <f t="shared" si="1"/>
        <v>206</v>
      </c>
      <c r="B7" s="3">
        <v>2</v>
      </c>
      <c r="C7" s="2">
        <v>6</v>
      </c>
      <c r="D7" t="str">
        <f t="shared" si="2"/>
        <v>杰诺斯(武装)</v>
      </c>
      <c r="E7">
        <f t="shared" si="3"/>
        <v>4</v>
      </c>
      <c r="F7">
        <f t="shared" si="4"/>
        <v>1</v>
      </c>
      <c r="G7">
        <f t="shared" si="5"/>
        <v>70</v>
      </c>
      <c r="H7">
        <f t="shared" si="6"/>
        <v>35</v>
      </c>
      <c r="I7">
        <f t="shared" si="7"/>
        <v>35</v>
      </c>
      <c r="J7">
        <f t="shared" si="8"/>
        <v>270</v>
      </c>
      <c r="K7">
        <f t="shared" si="9"/>
        <v>135</v>
      </c>
      <c r="L7">
        <f t="shared" si="10"/>
        <v>135</v>
      </c>
      <c r="M7" t="str">
        <f t="shared" si="11"/>
        <v>1210001,70|1210002,35|1210003,35</v>
      </c>
      <c r="N7" t="str">
        <f t="shared" si="12"/>
        <v>1210001,270|1210002,135|1210003,135</v>
      </c>
      <c r="R7" s="5">
        <v>7</v>
      </c>
      <c r="S7" s="5" t="s">
        <v>81</v>
      </c>
      <c r="T7" s="5">
        <v>3</v>
      </c>
      <c r="U7" s="6">
        <v>1</v>
      </c>
      <c r="AB7">
        <v>4</v>
      </c>
      <c r="AC7">
        <v>7</v>
      </c>
      <c r="AD7" t="str">
        <f t="shared" si="0"/>
        <v>47</v>
      </c>
      <c r="AE7">
        <v>80</v>
      </c>
      <c r="AF7">
        <v>40</v>
      </c>
    </row>
    <row r="8" spans="1:32" ht="17.25" customHeight="1">
      <c r="A8" s="2">
        <f t="shared" si="1"/>
        <v>207</v>
      </c>
      <c r="B8" s="3">
        <v>2</v>
      </c>
      <c r="C8" s="2">
        <v>7</v>
      </c>
      <c r="D8" t="str">
        <f t="shared" si="2"/>
        <v>杰诺斯(武装)</v>
      </c>
      <c r="E8">
        <f t="shared" si="3"/>
        <v>4</v>
      </c>
      <c r="F8">
        <f t="shared" si="4"/>
        <v>1</v>
      </c>
      <c r="G8">
        <f t="shared" si="5"/>
        <v>80</v>
      </c>
      <c r="H8">
        <f t="shared" si="6"/>
        <v>40</v>
      </c>
      <c r="I8">
        <f t="shared" si="7"/>
        <v>40</v>
      </c>
      <c r="J8">
        <f t="shared" si="8"/>
        <v>350</v>
      </c>
      <c r="K8">
        <f t="shared" si="9"/>
        <v>175</v>
      </c>
      <c r="L8">
        <f t="shared" si="10"/>
        <v>175</v>
      </c>
      <c r="M8" t="str">
        <f t="shared" si="11"/>
        <v>1210001,80|1210002,40|1210003,40</v>
      </c>
      <c r="N8" t="str">
        <f t="shared" si="12"/>
        <v>1210001,350|1210002,175|1210003,175</v>
      </c>
      <c r="R8" s="5">
        <v>8</v>
      </c>
      <c r="S8" s="5" t="s">
        <v>85</v>
      </c>
      <c r="T8" s="5">
        <v>3</v>
      </c>
      <c r="U8" s="6">
        <v>3</v>
      </c>
      <c r="AB8">
        <v>4</v>
      </c>
      <c r="AC8">
        <v>8</v>
      </c>
      <c r="AD8" t="str">
        <f t="shared" si="0"/>
        <v>48</v>
      </c>
      <c r="AE8">
        <v>80</v>
      </c>
      <c r="AF8">
        <v>40</v>
      </c>
    </row>
    <row r="9" spans="1:32" ht="17.25" customHeight="1">
      <c r="A9" s="2">
        <f t="shared" si="1"/>
        <v>208</v>
      </c>
      <c r="B9" s="4">
        <v>2</v>
      </c>
      <c r="C9" s="2">
        <v>8</v>
      </c>
      <c r="D9" t="str">
        <f t="shared" si="2"/>
        <v>杰诺斯(武装)</v>
      </c>
      <c r="E9">
        <f t="shared" si="3"/>
        <v>4</v>
      </c>
      <c r="F9">
        <f t="shared" si="4"/>
        <v>1</v>
      </c>
      <c r="G9">
        <f t="shared" si="5"/>
        <v>80</v>
      </c>
      <c r="H9">
        <f t="shared" si="6"/>
        <v>40</v>
      </c>
      <c r="I9">
        <f t="shared" si="7"/>
        <v>40</v>
      </c>
      <c r="J9">
        <f t="shared" si="8"/>
        <v>430</v>
      </c>
      <c r="K9">
        <f t="shared" si="9"/>
        <v>215</v>
      </c>
      <c r="L9">
        <f t="shared" si="10"/>
        <v>215</v>
      </c>
      <c r="M9" t="str">
        <f t="shared" si="11"/>
        <v>1210001,80|1210002,40|1210003,40</v>
      </c>
      <c r="N9" t="str">
        <f t="shared" si="12"/>
        <v>1210001,430|1210002,215|1210003,215</v>
      </c>
      <c r="R9" s="5">
        <v>9</v>
      </c>
      <c r="S9" s="5" t="s">
        <v>87</v>
      </c>
      <c r="T9" s="5">
        <v>3</v>
      </c>
      <c r="U9" s="6">
        <v>3</v>
      </c>
      <c r="AB9">
        <v>3</v>
      </c>
      <c r="AC9">
        <v>1</v>
      </c>
      <c r="AD9" t="str">
        <f t="shared" si="0"/>
        <v>31</v>
      </c>
      <c r="AE9">
        <f t="shared" ref="AE9:AF16" si="13">AE1*0.8</f>
        <v>16</v>
      </c>
      <c r="AF9">
        <f t="shared" si="13"/>
        <v>8</v>
      </c>
    </row>
    <row r="10" spans="1:32" ht="17.25" customHeight="1">
      <c r="A10" s="2">
        <f t="shared" si="1"/>
        <v>301</v>
      </c>
      <c r="B10" s="3">
        <v>3</v>
      </c>
      <c r="C10" s="2">
        <f t="shared" ref="C10:C73" si="14">IF(C9=8,1,C9+1)</f>
        <v>1</v>
      </c>
      <c r="D10" t="str">
        <f t="shared" si="2"/>
        <v>战栗的龙卷</v>
      </c>
      <c r="E10">
        <f t="shared" si="3"/>
        <v>4</v>
      </c>
      <c r="F10">
        <f t="shared" si="4"/>
        <v>2</v>
      </c>
      <c r="G10">
        <f t="shared" si="5"/>
        <v>10</v>
      </c>
      <c r="H10">
        <f t="shared" si="6"/>
        <v>20</v>
      </c>
      <c r="I10">
        <f t="shared" si="7"/>
        <v>10</v>
      </c>
      <c r="J10">
        <f t="shared" si="8"/>
        <v>10</v>
      </c>
      <c r="K10">
        <f t="shared" si="9"/>
        <v>20</v>
      </c>
      <c r="L10">
        <f t="shared" si="10"/>
        <v>10</v>
      </c>
      <c r="M10" t="str">
        <f t="shared" si="11"/>
        <v>1210001,10|1210002,20|1210003,10</v>
      </c>
      <c r="N10" t="str">
        <f t="shared" si="12"/>
        <v>1210001,10|1210002,20|1210003,10</v>
      </c>
      <c r="R10" s="5">
        <v>10</v>
      </c>
      <c r="S10" s="5" t="s">
        <v>89</v>
      </c>
      <c r="T10" s="5">
        <v>4</v>
      </c>
      <c r="U10" s="6">
        <v>2</v>
      </c>
      <c r="AB10">
        <v>3</v>
      </c>
      <c r="AC10">
        <v>2</v>
      </c>
      <c r="AD10" t="str">
        <f t="shared" si="0"/>
        <v>32</v>
      </c>
      <c r="AE10">
        <f t="shared" si="13"/>
        <v>24</v>
      </c>
      <c r="AF10">
        <f t="shared" si="13"/>
        <v>12</v>
      </c>
    </row>
    <row r="11" spans="1:32" ht="17.25" customHeight="1">
      <c r="A11" s="2">
        <f t="shared" si="1"/>
        <v>302</v>
      </c>
      <c r="B11" s="3">
        <v>3</v>
      </c>
      <c r="C11" s="2">
        <f t="shared" si="14"/>
        <v>2</v>
      </c>
      <c r="D11" t="str">
        <f t="shared" si="2"/>
        <v>战栗的龙卷</v>
      </c>
      <c r="E11">
        <f t="shared" si="3"/>
        <v>4</v>
      </c>
      <c r="F11">
        <f t="shared" si="4"/>
        <v>2</v>
      </c>
      <c r="G11">
        <f t="shared" si="5"/>
        <v>15</v>
      </c>
      <c r="H11">
        <f t="shared" si="6"/>
        <v>30</v>
      </c>
      <c r="I11">
        <f t="shared" si="7"/>
        <v>15</v>
      </c>
      <c r="J11">
        <f t="shared" si="8"/>
        <v>25</v>
      </c>
      <c r="K11">
        <f t="shared" si="9"/>
        <v>50</v>
      </c>
      <c r="L11">
        <f t="shared" si="10"/>
        <v>25</v>
      </c>
      <c r="M11" t="str">
        <f t="shared" si="11"/>
        <v>1210001,15|1210002,30|1210003,15</v>
      </c>
      <c r="N11" t="str">
        <f t="shared" si="12"/>
        <v>1210001,25|1210002,50|1210003,25</v>
      </c>
      <c r="R11" s="5">
        <v>11</v>
      </c>
      <c r="S11" s="5" t="s">
        <v>93</v>
      </c>
      <c r="T11" s="5">
        <v>3</v>
      </c>
      <c r="U11" s="6">
        <v>1</v>
      </c>
      <c r="AB11">
        <v>3</v>
      </c>
      <c r="AC11">
        <v>3</v>
      </c>
      <c r="AD11" t="str">
        <f t="shared" si="0"/>
        <v>33</v>
      </c>
      <c r="AE11">
        <f t="shared" si="13"/>
        <v>32</v>
      </c>
      <c r="AF11">
        <f t="shared" si="13"/>
        <v>16</v>
      </c>
    </row>
    <row r="12" spans="1:32" ht="17.25" customHeight="1">
      <c r="A12" s="2">
        <f t="shared" si="1"/>
        <v>303</v>
      </c>
      <c r="B12" s="3">
        <v>3</v>
      </c>
      <c r="C12" s="2">
        <f t="shared" si="14"/>
        <v>3</v>
      </c>
      <c r="D12" t="str">
        <f t="shared" si="2"/>
        <v>战栗的龙卷</v>
      </c>
      <c r="E12">
        <f t="shared" si="3"/>
        <v>4</v>
      </c>
      <c r="F12">
        <f t="shared" si="4"/>
        <v>2</v>
      </c>
      <c r="G12">
        <f t="shared" si="5"/>
        <v>20</v>
      </c>
      <c r="H12">
        <f t="shared" si="6"/>
        <v>40</v>
      </c>
      <c r="I12">
        <f t="shared" si="7"/>
        <v>20</v>
      </c>
      <c r="J12">
        <f t="shared" si="8"/>
        <v>45</v>
      </c>
      <c r="K12">
        <f t="shared" si="9"/>
        <v>90</v>
      </c>
      <c r="L12">
        <f t="shared" si="10"/>
        <v>45</v>
      </c>
      <c r="M12" t="str">
        <f t="shared" si="11"/>
        <v>1210001,20|1210002,40|1210003,20</v>
      </c>
      <c r="N12" t="str">
        <f t="shared" si="12"/>
        <v>1210001,45|1210002,90|1210003,45</v>
      </c>
      <c r="R12" s="5">
        <v>12</v>
      </c>
      <c r="S12" s="5" t="s">
        <v>96</v>
      </c>
      <c r="T12" s="5">
        <v>3</v>
      </c>
      <c r="U12" s="6">
        <v>3</v>
      </c>
      <c r="AB12">
        <v>3</v>
      </c>
      <c r="AC12">
        <v>4</v>
      </c>
      <c r="AD12" t="str">
        <f t="shared" si="0"/>
        <v>34</v>
      </c>
      <c r="AE12">
        <f t="shared" si="13"/>
        <v>40</v>
      </c>
      <c r="AF12">
        <f t="shared" si="13"/>
        <v>20</v>
      </c>
    </row>
    <row r="13" spans="1:32" ht="17.25" customHeight="1">
      <c r="A13" s="2">
        <f t="shared" si="1"/>
        <v>304</v>
      </c>
      <c r="B13" s="3">
        <v>3</v>
      </c>
      <c r="C13" s="2">
        <f t="shared" si="14"/>
        <v>4</v>
      </c>
      <c r="D13" t="str">
        <f t="shared" si="2"/>
        <v>战栗的龙卷</v>
      </c>
      <c r="E13">
        <f t="shared" si="3"/>
        <v>4</v>
      </c>
      <c r="F13">
        <f t="shared" si="4"/>
        <v>2</v>
      </c>
      <c r="G13">
        <f t="shared" si="5"/>
        <v>25</v>
      </c>
      <c r="H13">
        <f t="shared" si="6"/>
        <v>50</v>
      </c>
      <c r="I13">
        <f t="shared" si="7"/>
        <v>25</v>
      </c>
      <c r="J13">
        <f t="shared" si="8"/>
        <v>70</v>
      </c>
      <c r="K13">
        <f t="shared" si="9"/>
        <v>140</v>
      </c>
      <c r="L13">
        <f t="shared" si="10"/>
        <v>70</v>
      </c>
      <c r="M13" t="str">
        <f t="shared" si="11"/>
        <v>1210001,25|1210002,50|1210003,25</v>
      </c>
      <c r="N13" t="str">
        <f t="shared" si="12"/>
        <v>1210001,70|1210002,140|1210003,70</v>
      </c>
      <c r="R13" s="5">
        <v>13</v>
      </c>
      <c r="S13" s="5" t="s">
        <v>100</v>
      </c>
      <c r="T13" s="5">
        <v>3</v>
      </c>
      <c r="U13" s="6">
        <v>3</v>
      </c>
      <c r="AB13">
        <v>3</v>
      </c>
      <c r="AC13">
        <v>5</v>
      </c>
      <c r="AD13" t="str">
        <f t="shared" si="0"/>
        <v>35</v>
      </c>
      <c r="AE13">
        <f t="shared" si="13"/>
        <v>48</v>
      </c>
      <c r="AF13">
        <f t="shared" si="13"/>
        <v>24</v>
      </c>
    </row>
    <row r="14" spans="1:32" ht="17.25" customHeight="1">
      <c r="A14" s="2">
        <f t="shared" si="1"/>
        <v>305</v>
      </c>
      <c r="B14" s="3">
        <v>3</v>
      </c>
      <c r="C14" s="2">
        <f t="shared" si="14"/>
        <v>5</v>
      </c>
      <c r="D14" t="str">
        <f t="shared" si="2"/>
        <v>战栗的龙卷</v>
      </c>
      <c r="E14">
        <f t="shared" si="3"/>
        <v>4</v>
      </c>
      <c r="F14">
        <f t="shared" si="4"/>
        <v>2</v>
      </c>
      <c r="G14">
        <f t="shared" si="5"/>
        <v>30</v>
      </c>
      <c r="H14">
        <f t="shared" si="6"/>
        <v>60</v>
      </c>
      <c r="I14">
        <f t="shared" si="7"/>
        <v>30</v>
      </c>
      <c r="J14">
        <f t="shared" si="8"/>
        <v>100</v>
      </c>
      <c r="K14">
        <f t="shared" si="9"/>
        <v>200</v>
      </c>
      <c r="L14">
        <f t="shared" si="10"/>
        <v>100</v>
      </c>
      <c r="M14" t="str">
        <f t="shared" si="11"/>
        <v>1210001,30|1210002,60|1210003,30</v>
      </c>
      <c r="N14" t="str">
        <f t="shared" si="12"/>
        <v>1210001,100|1210002,200|1210003,100</v>
      </c>
      <c r="R14" s="5">
        <v>14</v>
      </c>
      <c r="S14" s="5" t="s">
        <v>103</v>
      </c>
      <c r="T14" s="8">
        <v>4</v>
      </c>
      <c r="U14" s="6">
        <v>1</v>
      </c>
      <c r="AB14">
        <v>3</v>
      </c>
      <c r="AC14">
        <v>6</v>
      </c>
      <c r="AD14" t="str">
        <f t="shared" si="0"/>
        <v>36</v>
      </c>
      <c r="AE14">
        <f t="shared" si="13"/>
        <v>56</v>
      </c>
      <c r="AF14">
        <f t="shared" si="13"/>
        <v>28</v>
      </c>
    </row>
    <row r="15" spans="1:32" ht="17.25" customHeight="1">
      <c r="A15" s="2">
        <f t="shared" si="1"/>
        <v>306</v>
      </c>
      <c r="B15" s="3">
        <v>3</v>
      </c>
      <c r="C15" s="2">
        <f t="shared" si="14"/>
        <v>6</v>
      </c>
      <c r="D15" t="str">
        <f t="shared" si="2"/>
        <v>战栗的龙卷</v>
      </c>
      <c r="E15">
        <f t="shared" si="3"/>
        <v>4</v>
      </c>
      <c r="F15">
        <f t="shared" si="4"/>
        <v>2</v>
      </c>
      <c r="G15">
        <f t="shared" si="5"/>
        <v>35</v>
      </c>
      <c r="H15">
        <f t="shared" si="6"/>
        <v>70</v>
      </c>
      <c r="I15">
        <f t="shared" si="7"/>
        <v>35</v>
      </c>
      <c r="J15">
        <f t="shared" si="8"/>
        <v>135</v>
      </c>
      <c r="K15">
        <f t="shared" si="9"/>
        <v>270</v>
      </c>
      <c r="L15">
        <f t="shared" si="10"/>
        <v>135</v>
      </c>
      <c r="M15" t="str">
        <f t="shared" si="11"/>
        <v>1210001,35|1210002,70|1210003,35</v>
      </c>
      <c r="N15" t="str">
        <f t="shared" si="12"/>
        <v>1210001,135|1210002,270|1210003,135</v>
      </c>
      <c r="R15" s="5">
        <v>15</v>
      </c>
      <c r="S15" s="5" t="s">
        <v>108</v>
      </c>
      <c r="T15" s="5">
        <v>4</v>
      </c>
      <c r="U15" s="6">
        <v>2</v>
      </c>
      <c r="AB15">
        <v>3</v>
      </c>
      <c r="AC15">
        <v>7</v>
      </c>
      <c r="AD15" t="str">
        <f t="shared" si="0"/>
        <v>37</v>
      </c>
      <c r="AE15">
        <f t="shared" si="13"/>
        <v>64</v>
      </c>
      <c r="AF15">
        <f t="shared" si="13"/>
        <v>32</v>
      </c>
    </row>
    <row r="16" spans="1:32" ht="17.25" customHeight="1">
      <c r="A16" s="2">
        <f t="shared" si="1"/>
        <v>307</v>
      </c>
      <c r="B16" s="3">
        <v>3</v>
      </c>
      <c r="C16" s="2">
        <f t="shared" si="14"/>
        <v>7</v>
      </c>
      <c r="D16" t="str">
        <f t="shared" si="2"/>
        <v>战栗的龙卷</v>
      </c>
      <c r="E16">
        <f t="shared" si="3"/>
        <v>4</v>
      </c>
      <c r="F16">
        <f t="shared" si="4"/>
        <v>2</v>
      </c>
      <c r="G16">
        <f t="shared" si="5"/>
        <v>40</v>
      </c>
      <c r="H16">
        <f t="shared" si="6"/>
        <v>80</v>
      </c>
      <c r="I16">
        <f t="shared" si="7"/>
        <v>40</v>
      </c>
      <c r="J16">
        <f t="shared" si="8"/>
        <v>175</v>
      </c>
      <c r="K16">
        <f t="shared" si="9"/>
        <v>350</v>
      </c>
      <c r="L16">
        <f t="shared" si="10"/>
        <v>175</v>
      </c>
      <c r="M16" t="str">
        <f t="shared" si="11"/>
        <v>1210001,40|1210002,80|1210003,40</v>
      </c>
      <c r="N16" t="str">
        <f t="shared" si="12"/>
        <v>1210001,175|1210002,350|1210003,175</v>
      </c>
      <c r="R16" s="5">
        <v>16</v>
      </c>
      <c r="S16" s="5" t="s">
        <v>111</v>
      </c>
      <c r="T16" s="5">
        <v>3</v>
      </c>
      <c r="U16" s="6">
        <v>2</v>
      </c>
      <c r="AB16">
        <v>3</v>
      </c>
      <c r="AC16">
        <v>8</v>
      </c>
      <c r="AD16" t="str">
        <f t="shared" si="0"/>
        <v>38</v>
      </c>
      <c r="AE16">
        <f t="shared" si="13"/>
        <v>64</v>
      </c>
      <c r="AF16">
        <f t="shared" si="13"/>
        <v>32</v>
      </c>
    </row>
    <row r="17" spans="1:32" ht="17.25" customHeight="1">
      <c r="A17" s="2">
        <f t="shared" si="1"/>
        <v>308</v>
      </c>
      <c r="B17" s="4">
        <v>3</v>
      </c>
      <c r="C17" s="2">
        <f t="shared" si="14"/>
        <v>8</v>
      </c>
      <c r="D17" t="str">
        <f t="shared" si="2"/>
        <v>战栗的龙卷</v>
      </c>
      <c r="E17">
        <f t="shared" si="3"/>
        <v>4</v>
      </c>
      <c r="F17">
        <f t="shared" si="4"/>
        <v>2</v>
      </c>
      <c r="G17">
        <f t="shared" si="5"/>
        <v>40</v>
      </c>
      <c r="H17">
        <f t="shared" si="6"/>
        <v>80</v>
      </c>
      <c r="I17">
        <f t="shared" si="7"/>
        <v>40</v>
      </c>
      <c r="J17">
        <f t="shared" si="8"/>
        <v>215</v>
      </c>
      <c r="K17">
        <f t="shared" si="9"/>
        <v>430</v>
      </c>
      <c r="L17">
        <f t="shared" si="10"/>
        <v>215</v>
      </c>
      <c r="M17" t="str">
        <f t="shared" si="11"/>
        <v>1210001,40|1210002,80|1210003,40</v>
      </c>
      <c r="N17" t="str">
        <f t="shared" si="12"/>
        <v>1210001,215|1210002,430|1210003,215</v>
      </c>
      <c r="R17" s="5">
        <v>17</v>
      </c>
      <c r="S17" s="5" t="s">
        <v>113</v>
      </c>
      <c r="T17" s="5">
        <v>2</v>
      </c>
      <c r="U17" s="6">
        <v>2</v>
      </c>
      <c r="AB17">
        <v>2</v>
      </c>
      <c r="AC17">
        <v>1</v>
      </c>
      <c r="AD17" t="str">
        <f t="shared" si="0"/>
        <v>21</v>
      </c>
      <c r="AE17">
        <f t="shared" ref="AE17:AF24" si="15">AE1*0.6</f>
        <v>12</v>
      </c>
      <c r="AF17">
        <f t="shared" si="15"/>
        <v>6</v>
      </c>
    </row>
    <row r="18" spans="1:32" ht="17.25" customHeight="1">
      <c r="A18" s="2">
        <f t="shared" si="1"/>
        <v>801</v>
      </c>
      <c r="B18" s="3">
        <v>8</v>
      </c>
      <c r="C18" s="2">
        <f t="shared" si="14"/>
        <v>1</v>
      </c>
      <c r="D18" t="str">
        <f t="shared" si="2"/>
        <v>金属球棒</v>
      </c>
      <c r="E18">
        <v>4</v>
      </c>
      <c r="F18">
        <f t="shared" si="4"/>
        <v>3</v>
      </c>
      <c r="G18">
        <f t="shared" si="5"/>
        <v>10</v>
      </c>
      <c r="H18">
        <f t="shared" si="6"/>
        <v>10</v>
      </c>
      <c r="I18">
        <f t="shared" si="7"/>
        <v>20</v>
      </c>
      <c r="J18">
        <f t="shared" si="8"/>
        <v>10</v>
      </c>
      <c r="K18">
        <f t="shared" si="9"/>
        <v>10</v>
      </c>
      <c r="L18">
        <f t="shared" si="10"/>
        <v>20</v>
      </c>
      <c r="M18" t="str">
        <f t="shared" si="11"/>
        <v>1210001,10|1210002,10|1210003,20</v>
      </c>
      <c r="N18" t="str">
        <f t="shared" si="12"/>
        <v>1210001,10|1210002,10|1210003,20</v>
      </c>
      <c r="R18" s="5">
        <v>18</v>
      </c>
      <c r="S18" s="5" t="s">
        <v>116</v>
      </c>
      <c r="T18" s="8">
        <v>2</v>
      </c>
      <c r="U18" s="6">
        <v>3</v>
      </c>
      <c r="AB18">
        <v>2</v>
      </c>
      <c r="AC18">
        <v>2</v>
      </c>
      <c r="AD18" t="str">
        <f t="shared" si="0"/>
        <v>22</v>
      </c>
      <c r="AE18">
        <f t="shared" si="15"/>
        <v>18</v>
      </c>
      <c r="AF18">
        <f t="shared" si="15"/>
        <v>9</v>
      </c>
    </row>
    <row r="19" spans="1:32" ht="17.25" customHeight="1">
      <c r="A19" s="2">
        <f t="shared" si="1"/>
        <v>802</v>
      </c>
      <c r="B19" s="3">
        <v>8</v>
      </c>
      <c r="C19" s="2">
        <f t="shared" si="14"/>
        <v>2</v>
      </c>
      <c r="D19" t="str">
        <f t="shared" si="2"/>
        <v>金属球棒</v>
      </c>
      <c r="E19">
        <v>4</v>
      </c>
      <c r="F19">
        <f t="shared" si="4"/>
        <v>3</v>
      </c>
      <c r="G19">
        <f t="shared" si="5"/>
        <v>15</v>
      </c>
      <c r="H19">
        <f t="shared" si="6"/>
        <v>15</v>
      </c>
      <c r="I19">
        <f t="shared" si="7"/>
        <v>30</v>
      </c>
      <c r="J19">
        <f t="shared" si="8"/>
        <v>25</v>
      </c>
      <c r="K19">
        <f t="shared" si="9"/>
        <v>25</v>
      </c>
      <c r="L19">
        <f t="shared" si="10"/>
        <v>50</v>
      </c>
      <c r="M19" t="str">
        <f t="shared" si="11"/>
        <v>1210001,15|1210002,15|1210003,30</v>
      </c>
      <c r="N19" t="str">
        <f t="shared" si="12"/>
        <v>1210001,25|1210002,25|1210003,50</v>
      </c>
      <c r="R19" s="5">
        <v>19</v>
      </c>
      <c r="S19" s="5" t="s">
        <v>120</v>
      </c>
      <c r="T19" s="5">
        <v>2</v>
      </c>
      <c r="U19" s="6">
        <v>1</v>
      </c>
      <c r="AB19">
        <v>2</v>
      </c>
      <c r="AC19">
        <v>3</v>
      </c>
      <c r="AD19" t="str">
        <f t="shared" si="0"/>
        <v>23</v>
      </c>
      <c r="AE19">
        <f t="shared" si="15"/>
        <v>24</v>
      </c>
      <c r="AF19">
        <f t="shared" si="15"/>
        <v>12</v>
      </c>
    </row>
    <row r="20" spans="1:32" ht="17.25" customHeight="1">
      <c r="A20" s="2">
        <f t="shared" si="1"/>
        <v>803</v>
      </c>
      <c r="B20" s="3">
        <v>8</v>
      </c>
      <c r="C20" s="2">
        <f t="shared" si="14"/>
        <v>3</v>
      </c>
      <c r="D20" t="str">
        <f t="shared" si="2"/>
        <v>金属球棒</v>
      </c>
      <c r="E20">
        <v>4</v>
      </c>
      <c r="F20">
        <f t="shared" si="4"/>
        <v>3</v>
      </c>
      <c r="G20">
        <f t="shared" si="5"/>
        <v>20</v>
      </c>
      <c r="H20">
        <f t="shared" si="6"/>
        <v>20</v>
      </c>
      <c r="I20">
        <f t="shared" si="7"/>
        <v>40</v>
      </c>
      <c r="J20">
        <f t="shared" si="8"/>
        <v>45</v>
      </c>
      <c r="K20">
        <f t="shared" si="9"/>
        <v>45</v>
      </c>
      <c r="L20">
        <f t="shared" si="10"/>
        <v>90</v>
      </c>
      <c r="M20" t="str">
        <f t="shared" si="11"/>
        <v>1210001,20|1210002,20|1210003,40</v>
      </c>
      <c r="N20" t="str">
        <f t="shared" si="12"/>
        <v>1210001,45|1210002,45|1210003,90</v>
      </c>
      <c r="R20" s="5">
        <v>20</v>
      </c>
      <c r="S20" s="5" t="s">
        <v>122</v>
      </c>
      <c r="T20" s="5">
        <v>2</v>
      </c>
      <c r="U20" s="6">
        <v>3</v>
      </c>
      <c r="AB20">
        <v>2</v>
      </c>
      <c r="AC20">
        <v>4</v>
      </c>
      <c r="AD20" t="str">
        <f t="shared" si="0"/>
        <v>24</v>
      </c>
      <c r="AE20">
        <f t="shared" si="15"/>
        <v>30</v>
      </c>
      <c r="AF20">
        <f t="shared" si="15"/>
        <v>15</v>
      </c>
    </row>
    <row r="21" spans="1:32" ht="17.25" customHeight="1">
      <c r="A21" s="2">
        <f t="shared" si="1"/>
        <v>804</v>
      </c>
      <c r="B21" s="3">
        <v>8</v>
      </c>
      <c r="C21" s="2">
        <f t="shared" si="14"/>
        <v>4</v>
      </c>
      <c r="D21" t="str">
        <f t="shared" si="2"/>
        <v>金属球棒</v>
      </c>
      <c r="E21">
        <v>4</v>
      </c>
      <c r="F21">
        <f t="shared" si="4"/>
        <v>3</v>
      </c>
      <c r="G21">
        <f t="shared" si="5"/>
        <v>25</v>
      </c>
      <c r="H21">
        <f t="shared" si="6"/>
        <v>25</v>
      </c>
      <c r="I21">
        <f t="shared" si="7"/>
        <v>50</v>
      </c>
      <c r="J21">
        <f t="shared" si="8"/>
        <v>70</v>
      </c>
      <c r="K21">
        <f t="shared" si="9"/>
        <v>70</v>
      </c>
      <c r="L21">
        <f t="shared" si="10"/>
        <v>140</v>
      </c>
      <c r="M21" t="str">
        <f t="shared" si="11"/>
        <v>1210001,25|1210002,25|1210003,50</v>
      </c>
      <c r="N21" t="str">
        <f t="shared" si="12"/>
        <v>1210001,70|1210002,70|1210003,140</v>
      </c>
      <c r="R21" s="5">
        <v>21</v>
      </c>
      <c r="S21" s="5" t="s">
        <v>124</v>
      </c>
      <c r="T21" s="5">
        <v>4</v>
      </c>
      <c r="U21" s="6">
        <v>2</v>
      </c>
      <c r="AB21">
        <v>2</v>
      </c>
      <c r="AC21">
        <v>5</v>
      </c>
      <c r="AD21" t="str">
        <f t="shared" si="0"/>
        <v>25</v>
      </c>
      <c r="AE21">
        <f t="shared" si="15"/>
        <v>36</v>
      </c>
      <c r="AF21">
        <f t="shared" si="15"/>
        <v>18</v>
      </c>
    </row>
    <row r="22" spans="1:32" ht="17.25" customHeight="1">
      <c r="A22" s="2">
        <f t="shared" si="1"/>
        <v>805</v>
      </c>
      <c r="B22" s="3">
        <v>8</v>
      </c>
      <c r="C22" s="2">
        <f t="shared" si="14"/>
        <v>5</v>
      </c>
      <c r="D22" t="str">
        <f t="shared" si="2"/>
        <v>金属球棒</v>
      </c>
      <c r="E22">
        <v>4</v>
      </c>
      <c r="F22">
        <f t="shared" si="4"/>
        <v>3</v>
      </c>
      <c r="G22">
        <f t="shared" si="5"/>
        <v>30</v>
      </c>
      <c r="H22">
        <f t="shared" si="6"/>
        <v>30</v>
      </c>
      <c r="I22">
        <f t="shared" si="7"/>
        <v>60</v>
      </c>
      <c r="J22">
        <f t="shared" si="8"/>
        <v>100</v>
      </c>
      <c r="K22">
        <f t="shared" si="9"/>
        <v>100</v>
      </c>
      <c r="L22">
        <f t="shared" si="10"/>
        <v>200</v>
      </c>
      <c r="M22" t="str">
        <f t="shared" si="11"/>
        <v>1210001,30|1210002,30|1210003,60</v>
      </c>
      <c r="N22" t="str">
        <f t="shared" si="12"/>
        <v>1210001,100|1210002,100|1210003,200</v>
      </c>
      <c r="R22" s="5">
        <v>22</v>
      </c>
      <c r="S22" s="5" t="s">
        <v>1259</v>
      </c>
      <c r="T22" s="5">
        <v>1</v>
      </c>
      <c r="U22" s="6">
        <v>1</v>
      </c>
      <c r="AB22">
        <v>2</v>
      </c>
      <c r="AC22">
        <v>6</v>
      </c>
      <c r="AD22" t="str">
        <f t="shared" si="0"/>
        <v>26</v>
      </c>
      <c r="AE22">
        <f t="shared" si="15"/>
        <v>42</v>
      </c>
      <c r="AF22">
        <f t="shared" si="15"/>
        <v>21</v>
      </c>
    </row>
    <row r="23" spans="1:32" ht="17.25" customHeight="1">
      <c r="A23" s="2">
        <f t="shared" si="1"/>
        <v>806</v>
      </c>
      <c r="B23" s="3">
        <v>8</v>
      </c>
      <c r="C23" s="2">
        <f t="shared" si="14"/>
        <v>6</v>
      </c>
      <c r="D23" t="str">
        <f t="shared" si="2"/>
        <v>金属球棒</v>
      </c>
      <c r="E23">
        <v>4</v>
      </c>
      <c r="F23">
        <f t="shared" si="4"/>
        <v>3</v>
      </c>
      <c r="G23">
        <f t="shared" si="5"/>
        <v>35</v>
      </c>
      <c r="H23">
        <f t="shared" si="6"/>
        <v>35</v>
      </c>
      <c r="I23">
        <f t="shared" si="7"/>
        <v>70</v>
      </c>
      <c r="J23">
        <f t="shared" si="8"/>
        <v>135</v>
      </c>
      <c r="K23">
        <f t="shared" si="9"/>
        <v>135</v>
      </c>
      <c r="L23">
        <f t="shared" si="10"/>
        <v>270</v>
      </c>
      <c r="M23" t="str">
        <f t="shared" si="11"/>
        <v>1210001,35|1210002,35|1210003,70</v>
      </c>
      <c r="N23" t="str">
        <f t="shared" si="12"/>
        <v>1210001,135|1210002,135|1210003,270</v>
      </c>
      <c r="R23" s="5">
        <v>23</v>
      </c>
      <c r="S23" s="5" t="s">
        <v>131</v>
      </c>
      <c r="T23" s="5">
        <v>1</v>
      </c>
      <c r="U23" s="6">
        <v>3</v>
      </c>
      <c r="AB23">
        <v>2</v>
      </c>
      <c r="AC23">
        <v>7</v>
      </c>
      <c r="AD23" t="str">
        <f t="shared" si="0"/>
        <v>27</v>
      </c>
      <c r="AE23">
        <f t="shared" si="15"/>
        <v>48</v>
      </c>
      <c r="AF23">
        <f t="shared" si="15"/>
        <v>24</v>
      </c>
    </row>
    <row r="24" spans="1:32" ht="17.25" customHeight="1">
      <c r="A24" s="2">
        <f t="shared" si="1"/>
        <v>807</v>
      </c>
      <c r="B24" s="3">
        <v>8</v>
      </c>
      <c r="C24" s="2">
        <f t="shared" si="14"/>
        <v>7</v>
      </c>
      <c r="D24" t="str">
        <f t="shared" si="2"/>
        <v>金属球棒</v>
      </c>
      <c r="E24">
        <v>4</v>
      </c>
      <c r="F24">
        <f t="shared" si="4"/>
        <v>3</v>
      </c>
      <c r="G24">
        <f t="shared" si="5"/>
        <v>40</v>
      </c>
      <c r="H24">
        <f t="shared" si="6"/>
        <v>40</v>
      </c>
      <c r="I24">
        <f t="shared" si="7"/>
        <v>80</v>
      </c>
      <c r="J24">
        <f t="shared" si="8"/>
        <v>175</v>
      </c>
      <c r="K24">
        <f t="shared" si="9"/>
        <v>175</v>
      </c>
      <c r="L24">
        <f t="shared" si="10"/>
        <v>350</v>
      </c>
      <c r="M24" t="str">
        <f t="shared" si="11"/>
        <v>1210001,40|1210002,40|1210003,80</v>
      </c>
      <c r="N24" t="str">
        <f t="shared" si="12"/>
        <v>1210001,175|1210002,175|1210003,350</v>
      </c>
      <c r="R24" s="5">
        <v>24</v>
      </c>
      <c r="S24" s="5" t="s">
        <v>133</v>
      </c>
      <c r="T24" s="5">
        <v>4</v>
      </c>
      <c r="U24" s="6">
        <v>1</v>
      </c>
      <c r="AB24">
        <v>2</v>
      </c>
      <c r="AC24">
        <v>8</v>
      </c>
      <c r="AD24" t="str">
        <f t="shared" si="0"/>
        <v>28</v>
      </c>
      <c r="AE24">
        <f t="shared" si="15"/>
        <v>48</v>
      </c>
      <c r="AF24">
        <f t="shared" si="15"/>
        <v>24</v>
      </c>
    </row>
    <row r="25" spans="1:32" ht="17.25" customHeight="1">
      <c r="A25" s="2">
        <f t="shared" si="1"/>
        <v>808</v>
      </c>
      <c r="B25" s="4">
        <v>8</v>
      </c>
      <c r="C25" s="2">
        <f t="shared" si="14"/>
        <v>8</v>
      </c>
      <c r="D25" t="str">
        <f t="shared" si="2"/>
        <v>金属球棒</v>
      </c>
      <c r="E25">
        <v>4</v>
      </c>
      <c r="F25">
        <f t="shared" si="4"/>
        <v>3</v>
      </c>
      <c r="G25">
        <f t="shared" si="5"/>
        <v>40</v>
      </c>
      <c r="H25">
        <f t="shared" si="6"/>
        <v>40</v>
      </c>
      <c r="I25">
        <f t="shared" si="7"/>
        <v>80</v>
      </c>
      <c r="J25">
        <f t="shared" si="8"/>
        <v>215</v>
      </c>
      <c r="K25">
        <f t="shared" si="9"/>
        <v>215</v>
      </c>
      <c r="L25">
        <f t="shared" si="10"/>
        <v>430</v>
      </c>
      <c r="M25" t="str">
        <f t="shared" si="11"/>
        <v>1210001,40|1210002,40|1210003,80</v>
      </c>
      <c r="N25" t="str">
        <f t="shared" si="12"/>
        <v>1210001,215|1210002,215|1210003,430</v>
      </c>
      <c r="R25" s="5">
        <v>25</v>
      </c>
      <c r="S25" s="5" t="s">
        <v>135</v>
      </c>
      <c r="T25" s="5">
        <v>4</v>
      </c>
      <c r="U25" s="6">
        <v>3</v>
      </c>
      <c r="AB25">
        <v>1</v>
      </c>
      <c r="AC25">
        <v>1</v>
      </c>
      <c r="AD25" t="str">
        <f t="shared" si="0"/>
        <v>11</v>
      </c>
      <c r="AE25">
        <f t="shared" ref="AE25:AF32" si="16">AE1*0.4</f>
        <v>8</v>
      </c>
      <c r="AF25">
        <f t="shared" si="16"/>
        <v>4</v>
      </c>
    </row>
    <row r="26" spans="1:32" ht="17.25" customHeight="1">
      <c r="A26" s="2">
        <f t="shared" si="1"/>
        <v>1001</v>
      </c>
      <c r="B26" s="3">
        <v>10</v>
      </c>
      <c r="C26" s="2">
        <f t="shared" si="14"/>
        <v>1</v>
      </c>
      <c r="D26" t="str">
        <f t="shared" si="2"/>
        <v>甜心假面</v>
      </c>
      <c r="E26">
        <f t="shared" ref="E26:E57" si="17">VLOOKUP(B26,R:U,3,FALSE)</f>
        <v>4</v>
      </c>
      <c r="F26">
        <f t="shared" si="4"/>
        <v>2</v>
      </c>
      <c r="G26">
        <f t="shared" si="5"/>
        <v>10</v>
      </c>
      <c r="H26">
        <f t="shared" si="6"/>
        <v>20</v>
      </c>
      <c r="I26">
        <f t="shared" si="7"/>
        <v>10</v>
      </c>
      <c r="J26">
        <f t="shared" si="8"/>
        <v>10</v>
      </c>
      <c r="K26">
        <f t="shared" si="9"/>
        <v>20</v>
      </c>
      <c r="L26">
        <f t="shared" si="10"/>
        <v>10</v>
      </c>
      <c r="M26" t="str">
        <f t="shared" si="11"/>
        <v>1210001,10|1210002,20|1210003,10</v>
      </c>
      <c r="N26" t="str">
        <f t="shared" si="12"/>
        <v>1210001,10|1210002,20|1210003,10</v>
      </c>
      <c r="R26" s="5">
        <v>26</v>
      </c>
      <c r="S26" s="5" t="s">
        <v>137</v>
      </c>
      <c r="T26" s="5">
        <v>1</v>
      </c>
      <c r="U26" s="6">
        <v>2</v>
      </c>
      <c r="AB26">
        <v>1</v>
      </c>
      <c r="AC26">
        <v>2</v>
      </c>
      <c r="AD26" t="str">
        <f t="shared" si="0"/>
        <v>12</v>
      </c>
      <c r="AE26">
        <f t="shared" si="16"/>
        <v>12</v>
      </c>
      <c r="AF26">
        <f t="shared" si="16"/>
        <v>6</v>
      </c>
    </row>
    <row r="27" spans="1:32" ht="17.25" customHeight="1">
      <c r="A27" s="2">
        <f t="shared" si="1"/>
        <v>1002</v>
      </c>
      <c r="B27" s="3">
        <v>10</v>
      </c>
      <c r="C27" s="2">
        <f t="shared" si="14"/>
        <v>2</v>
      </c>
      <c r="D27" t="str">
        <f t="shared" si="2"/>
        <v>甜心假面</v>
      </c>
      <c r="E27">
        <f t="shared" si="17"/>
        <v>4</v>
      </c>
      <c r="F27">
        <f t="shared" si="4"/>
        <v>2</v>
      </c>
      <c r="G27">
        <f t="shared" si="5"/>
        <v>15</v>
      </c>
      <c r="H27">
        <f t="shared" si="6"/>
        <v>30</v>
      </c>
      <c r="I27">
        <f t="shared" si="7"/>
        <v>15</v>
      </c>
      <c r="J27">
        <f t="shared" si="8"/>
        <v>25</v>
      </c>
      <c r="K27">
        <f t="shared" si="9"/>
        <v>50</v>
      </c>
      <c r="L27">
        <f t="shared" si="10"/>
        <v>25</v>
      </c>
      <c r="M27" t="str">
        <f t="shared" si="11"/>
        <v>1210001,15|1210002,30|1210003,15</v>
      </c>
      <c r="N27" t="str">
        <f t="shared" si="12"/>
        <v>1210001,25|1210002,50|1210003,25</v>
      </c>
      <c r="R27" s="5">
        <v>27</v>
      </c>
      <c r="S27" s="5" t="s">
        <v>141</v>
      </c>
      <c r="T27" s="5">
        <v>1</v>
      </c>
      <c r="U27" s="6">
        <v>1</v>
      </c>
      <c r="AB27">
        <v>1</v>
      </c>
      <c r="AC27">
        <v>3</v>
      </c>
      <c r="AD27" t="str">
        <f t="shared" si="0"/>
        <v>13</v>
      </c>
      <c r="AE27">
        <f t="shared" si="16"/>
        <v>16</v>
      </c>
      <c r="AF27">
        <f t="shared" si="16"/>
        <v>8</v>
      </c>
    </row>
    <row r="28" spans="1:32" ht="17.25" customHeight="1">
      <c r="A28" s="2">
        <f t="shared" si="1"/>
        <v>1003</v>
      </c>
      <c r="B28" s="3">
        <v>10</v>
      </c>
      <c r="C28" s="2">
        <f t="shared" si="14"/>
        <v>3</v>
      </c>
      <c r="D28" t="str">
        <f t="shared" si="2"/>
        <v>甜心假面</v>
      </c>
      <c r="E28">
        <f t="shared" si="17"/>
        <v>4</v>
      </c>
      <c r="F28">
        <f t="shared" si="4"/>
        <v>2</v>
      </c>
      <c r="G28">
        <f t="shared" si="5"/>
        <v>20</v>
      </c>
      <c r="H28">
        <f t="shared" si="6"/>
        <v>40</v>
      </c>
      <c r="I28">
        <f t="shared" si="7"/>
        <v>20</v>
      </c>
      <c r="J28">
        <f t="shared" si="8"/>
        <v>45</v>
      </c>
      <c r="K28">
        <f t="shared" si="9"/>
        <v>90</v>
      </c>
      <c r="L28">
        <f t="shared" si="10"/>
        <v>45</v>
      </c>
      <c r="M28" t="str">
        <f t="shared" si="11"/>
        <v>1210001,20|1210002,40|1210003,20</v>
      </c>
      <c r="N28" t="str">
        <f t="shared" si="12"/>
        <v>1210001,45|1210002,90|1210003,45</v>
      </c>
      <c r="R28" s="5">
        <v>28</v>
      </c>
      <c r="S28" s="5" t="s">
        <v>145</v>
      </c>
      <c r="T28" s="5">
        <v>2</v>
      </c>
      <c r="U28" s="6">
        <v>2</v>
      </c>
      <c r="AB28">
        <v>1</v>
      </c>
      <c r="AC28">
        <v>4</v>
      </c>
      <c r="AD28" t="str">
        <f t="shared" si="0"/>
        <v>14</v>
      </c>
      <c r="AE28">
        <f t="shared" si="16"/>
        <v>20</v>
      </c>
      <c r="AF28">
        <f t="shared" si="16"/>
        <v>10</v>
      </c>
    </row>
    <row r="29" spans="1:32" ht="17.25" customHeight="1">
      <c r="A29" s="2">
        <f t="shared" si="1"/>
        <v>1004</v>
      </c>
      <c r="B29" s="3">
        <v>10</v>
      </c>
      <c r="C29" s="2">
        <f t="shared" si="14"/>
        <v>4</v>
      </c>
      <c r="D29" t="str">
        <f t="shared" si="2"/>
        <v>甜心假面</v>
      </c>
      <c r="E29">
        <f t="shared" si="17"/>
        <v>4</v>
      </c>
      <c r="F29">
        <f t="shared" si="4"/>
        <v>2</v>
      </c>
      <c r="G29">
        <f t="shared" si="5"/>
        <v>25</v>
      </c>
      <c r="H29">
        <f t="shared" si="6"/>
        <v>50</v>
      </c>
      <c r="I29">
        <f t="shared" si="7"/>
        <v>25</v>
      </c>
      <c r="J29">
        <f t="shared" si="8"/>
        <v>70</v>
      </c>
      <c r="K29">
        <f t="shared" si="9"/>
        <v>140</v>
      </c>
      <c r="L29">
        <f t="shared" si="10"/>
        <v>70</v>
      </c>
      <c r="M29" t="str">
        <f t="shared" si="11"/>
        <v>1210001,25|1210002,50|1210003,25</v>
      </c>
      <c r="N29" t="str">
        <f t="shared" si="12"/>
        <v>1210001,70|1210002,140|1210003,70</v>
      </c>
      <c r="R29" s="5">
        <v>29</v>
      </c>
      <c r="S29" s="5" t="s">
        <v>147</v>
      </c>
      <c r="T29" s="5">
        <v>1</v>
      </c>
      <c r="U29" s="6">
        <v>2</v>
      </c>
      <c r="AB29">
        <v>1</v>
      </c>
      <c r="AC29">
        <v>5</v>
      </c>
      <c r="AD29" t="str">
        <f t="shared" si="0"/>
        <v>15</v>
      </c>
      <c r="AE29">
        <f t="shared" si="16"/>
        <v>24</v>
      </c>
      <c r="AF29">
        <f t="shared" si="16"/>
        <v>12</v>
      </c>
    </row>
    <row r="30" spans="1:32" ht="17.25" customHeight="1">
      <c r="A30" s="2">
        <f t="shared" si="1"/>
        <v>1005</v>
      </c>
      <c r="B30" s="3">
        <v>10</v>
      </c>
      <c r="C30" s="2">
        <f t="shared" si="14"/>
        <v>5</v>
      </c>
      <c r="D30" t="str">
        <f t="shared" si="2"/>
        <v>甜心假面</v>
      </c>
      <c r="E30">
        <f t="shared" si="17"/>
        <v>4</v>
      </c>
      <c r="F30">
        <f t="shared" si="4"/>
        <v>2</v>
      </c>
      <c r="G30">
        <f t="shared" si="5"/>
        <v>30</v>
      </c>
      <c r="H30">
        <f t="shared" si="6"/>
        <v>60</v>
      </c>
      <c r="I30">
        <f t="shared" si="7"/>
        <v>30</v>
      </c>
      <c r="J30">
        <f t="shared" si="8"/>
        <v>100</v>
      </c>
      <c r="K30">
        <f t="shared" si="9"/>
        <v>200</v>
      </c>
      <c r="L30">
        <f t="shared" si="10"/>
        <v>100</v>
      </c>
      <c r="M30" t="str">
        <f t="shared" si="11"/>
        <v>1210001,30|1210002,60|1210003,30</v>
      </c>
      <c r="N30" t="str">
        <f t="shared" si="12"/>
        <v>1210001,100|1210002,200|1210003,100</v>
      </c>
      <c r="R30" s="5">
        <v>30</v>
      </c>
      <c r="S30" s="5" t="s">
        <v>149</v>
      </c>
      <c r="T30" s="5">
        <v>4</v>
      </c>
      <c r="U30" s="6">
        <v>3</v>
      </c>
      <c r="AB30">
        <v>1</v>
      </c>
      <c r="AC30">
        <v>6</v>
      </c>
      <c r="AD30" t="str">
        <f t="shared" si="0"/>
        <v>16</v>
      </c>
      <c r="AE30">
        <f t="shared" si="16"/>
        <v>28</v>
      </c>
      <c r="AF30">
        <f t="shared" si="16"/>
        <v>14</v>
      </c>
    </row>
    <row r="31" spans="1:32" ht="17.25" customHeight="1">
      <c r="A31" s="2">
        <f t="shared" si="1"/>
        <v>1006</v>
      </c>
      <c r="B31" s="3">
        <v>10</v>
      </c>
      <c r="C31" s="2">
        <f t="shared" si="14"/>
        <v>6</v>
      </c>
      <c r="D31" t="str">
        <f t="shared" si="2"/>
        <v>甜心假面</v>
      </c>
      <c r="E31">
        <f t="shared" si="17"/>
        <v>4</v>
      </c>
      <c r="F31">
        <f t="shared" si="4"/>
        <v>2</v>
      </c>
      <c r="G31">
        <f t="shared" si="5"/>
        <v>35</v>
      </c>
      <c r="H31">
        <f t="shared" si="6"/>
        <v>70</v>
      </c>
      <c r="I31">
        <f t="shared" si="7"/>
        <v>35</v>
      </c>
      <c r="J31">
        <f t="shared" si="8"/>
        <v>135</v>
      </c>
      <c r="K31">
        <f t="shared" si="9"/>
        <v>270</v>
      </c>
      <c r="L31">
        <f t="shared" si="10"/>
        <v>135</v>
      </c>
      <c r="M31" t="str">
        <f t="shared" si="11"/>
        <v>1210001,35|1210002,70|1210003,35</v>
      </c>
      <c r="N31" t="str">
        <f t="shared" si="12"/>
        <v>1210001,135|1210002,270|1210003,135</v>
      </c>
      <c r="R31" s="5">
        <v>31</v>
      </c>
      <c r="S31" s="5" t="s">
        <v>153</v>
      </c>
      <c r="T31" s="5">
        <v>3</v>
      </c>
      <c r="U31" s="6">
        <v>1</v>
      </c>
      <c r="AB31">
        <v>1</v>
      </c>
      <c r="AC31">
        <v>7</v>
      </c>
      <c r="AD31" t="str">
        <f t="shared" si="0"/>
        <v>17</v>
      </c>
      <c r="AE31">
        <f t="shared" si="16"/>
        <v>32</v>
      </c>
      <c r="AF31">
        <f t="shared" si="16"/>
        <v>16</v>
      </c>
    </row>
    <row r="32" spans="1:32" ht="17.25" customHeight="1">
      <c r="A32" s="2">
        <f t="shared" si="1"/>
        <v>1007</v>
      </c>
      <c r="B32" s="3">
        <v>10</v>
      </c>
      <c r="C32" s="2">
        <f t="shared" si="14"/>
        <v>7</v>
      </c>
      <c r="D32" t="str">
        <f t="shared" si="2"/>
        <v>甜心假面</v>
      </c>
      <c r="E32">
        <f t="shared" si="17"/>
        <v>4</v>
      </c>
      <c r="F32">
        <f t="shared" si="4"/>
        <v>2</v>
      </c>
      <c r="G32">
        <f t="shared" si="5"/>
        <v>40</v>
      </c>
      <c r="H32">
        <f t="shared" si="6"/>
        <v>80</v>
      </c>
      <c r="I32">
        <f t="shared" si="7"/>
        <v>40</v>
      </c>
      <c r="J32">
        <f t="shared" si="8"/>
        <v>175</v>
      </c>
      <c r="K32">
        <f t="shared" si="9"/>
        <v>350</v>
      </c>
      <c r="L32">
        <f t="shared" si="10"/>
        <v>175</v>
      </c>
      <c r="M32" t="str">
        <f t="shared" si="11"/>
        <v>1210001,40|1210002,80|1210003,40</v>
      </c>
      <c r="N32" t="str">
        <f t="shared" si="12"/>
        <v>1210001,175|1210002,350|1210003,175</v>
      </c>
      <c r="R32" s="5">
        <v>32</v>
      </c>
      <c r="S32" s="5" t="s">
        <v>155</v>
      </c>
      <c r="T32" s="5">
        <v>3</v>
      </c>
      <c r="U32" s="6">
        <v>3</v>
      </c>
      <c r="AB32">
        <v>1</v>
      </c>
      <c r="AC32">
        <v>8</v>
      </c>
      <c r="AD32" t="str">
        <f t="shared" si="0"/>
        <v>18</v>
      </c>
      <c r="AE32">
        <f t="shared" si="16"/>
        <v>32</v>
      </c>
      <c r="AF32">
        <f t="shared" si="16"/>
        <v>16</v>
      </c>
    </row>
    <row r="33" spans="1:21" ht="17.25" customHeight="1">
      <c r="A33" s="2">
        <f t="shared" si="1"/>
        <v>1008</v>
      </c>
      <c r="B33" s="3">
        <v>10</v>
      </c>
      <c r="C33" s="2">
        <f t="shared" si="14"/>
        <v>8</v>
      </c>
      <c r="D33" t="str">
        <f t="shared" si="2"/>
        <v>甜心假面</v>
      </c>
      <c r="E33">
        <f t="shared" si="17"/>
        <v>4</v>
      </c>
      <c r="F33">
        <f t="shared" si="4"/>
        <v>2</v>
      </c>
      <c r="G33">
        <f t="shared" si="5"/>
        <v>40</v>
      </c>
      <c r="H33">
        <f t="shared" si="6"/>
        <v>80</v>
      </c>
      <c r="I33">
        <f t="shared" si="7"/>
        <v>40</v>
      </c>
      <c r="J33">
        <f t="shared" si="8"/>
        <v>215</v>
      </c>
      <c r="K33">
        <f t="shared" si="9"/>
        <v>430</v>
      </c>
      <c r="L33">
        <f t="shared" si="10"/>
        <v>215</v>
      </c>
      <c r="M33" t="str">
        <f t="shared" si="11"/>
        <v>1210001,40|1210002,80|1210003,40</v>
      </c>
      <c r="N33" t="str">
        <f t="shared" si="12"/>
        <v>1210001,215|1210002,430|1210003,215</v>
      </c>
      <c r="R33" s="5">
        <v>33</v>
      </c>
      <c r="S33" s="5" t="s">
        <v>159</v>
      </c>
      <c r="T33" s="5">
        <v>2</v>
      </c>
      <c r="U33" s="6">
        <v>1</v>
      </c>
    </row>
    <row r="34" spans="1:21" ht="17.25" customHeight="1">
      <c r="A34" s="2">
        <f t="shared" si="1"/>
        <v>1101</v>
      </c>
      <c r="B34" s="3">
        <v>11</v>
      </c>
      <c r="C34" s="2">
        <f t="shared" si="14"/>
        <v>1</v>
      </c>
      <c r="D34" t="str">
        <f t="shared" ref="D34:D65" si="18">VLOOKUP(B34,R:S,2,0)</f>
        <v>闪电麦克斯</v>
      </c>
      <c r="E34">
        <f t="shared" si="17"/>
        <v>3</v>
      </c>
      <c r="F34">
        <f t="shared" si="4"/>
        <v>1</v>
      </c>
      <c r="G34">
        <f t="shared" si="5"/>
        <v>16</v>
      </c>
      <c r="H34">
        <f t="shared" si="6"/>
        <v>8</v>
      </c>
      <c r="I34">
        <f t="shared" si="7"/>
        <v>8</v>
      </c>
      <c r="J34">
        <f t="shared" si="8"/>
        <v>16</v>
      </c>
      <c r="K34">
        <f t="shared" si="9"/>
        <v>8</v>
      </c>
      <c r="L34">
        <f t="shared" si="10"/>
        <v>8</v>
      </c>
      <c r="M34" t="str">
        <f t="shared" si="11"/>
        <v>1210001,16|1210002,8|1210003,8</v>
      </c>
      <c r="N34" t="str">
        <f t="shared" si="12"/>
        <v>1210001,16|1210002,8|1210003,8</v>
      </c>
      <c r="R34" s="5">
        <v>34</v>
      </c>
      <c r="S34" s="5" t="s">
        <v>162</v>
      </c>
      <c r="T34" s="5">
        <v>2</v>
      </c>
      <c r="U34" s="6">
        <v>2</v>
      </c>
    </row>
    <row r="35" spans="1:21" ht="17.25" customHeight="1">
      <c r="A35" s="2">
        <f t="shared" si="1"/>
        <v>1102</v>
      </c>
      <c r="B35" s="3">
        <v>11</v>
      </c>
      <c r="C35" s="2">
        <f t="shared" si="14"/>
        <v>2</v>
      </c>
      <c r="D35" t="str">
        <f t="shared" si="18"/>
        <v>闪电麦克斯</v>
      </c>
      <c r="E35">
        <f t="shared" si="17"/>
        <v>3</v>
      </c>
      <c r="F35">
        <f t="shared" si="4"/>
        <v>1</v>
      </c>
      <c r="G35">
        <f t="shared" si="5"/>
        <v>24</v>
      </c>
      <c r="H35">
        <f t="shared" si="6"/>
        <v>12</v>
      </c>
      <c r="I35">
        <f t="shared" si="7"/>
        <v>12</v>
      </c>
      <c r="J35">
        <f t="shared" si="8"/>
        <v>40</v>
      </c>
      <c r="K35">
        <f t="shared" si="9"/>
        <v>20</v>
      </c>
      <c r="L35">
        <f t="shared" si="10"/>
        <v>20</v>
      </c>
      <c r="M35" t="str">
        <f t="shared" si="11"/>
        <v>1210001,24|1210002,12|1210003,12</v>
      </c>
      <c r="N35" t="str">
        <f t="shared" si="12"/>
        <v>1210001,40|1210002,20|1210003,20</v>
      </c>
      <c r="R35" s="5">
        <v>35</v>
      </c>
      <c r="S35" s="5" t="s">
        <v>164</v>
      </c>
      <c r="T35" s="5">
        <v>2</v>
      </c>
      <c r="U35" s="6">
        <v>3</v>
      </c>
    </row>
    <row r="36" spans="1:21" ht="17.25" customHeight="1">
      <c r="A36" s="2">
        <f t="shared" si="1"/>
        <v>1103</v>
      </c>
      <c r="B36" s="3">
        <v>11</v>
      </c>
      <c r="C36" s="2">
        <f t="shared" si="14"/>
        <v>3</v>
      </c>
      <c r="D36" t="str">
        <f t="shared" si="18"/>
        <v>闪电麦克斯</v>
      </c>
      <c r="E36">
        <f t="shared" si="17"/>
        <v>3</v>
      </c>
      <c r="F36">
        <f t="shared" si="4"/>
        <v>1</v>
      </c>
      <c r="G36">
        <f t="shared" si="5"/>
        <v>32</v>
      </c>
      <c r="H36">
        <f t="shared" si="6"/>
        <v>16</v>
      </c>
      <c r="I36">
        <f t="shared" si="7"/>
        <v>16</v>
      </c>
      <c r="J36">
        <f t="shared" si="8"/>
        <v>72</v>
      </c>
      <c r="K36">
        <f t="shared" si="9"/>
        <v>36</v>
      </c>
      <c r="L36">
        <f t="shared" si="10"/>
        <v>36</v>
      </c>
      <c r="M36" t="str">
        <f t="shared" si="11"/>
        <v>1210001,32|1210002,16|1210003,16</v>
      </c>
      <c r="N36" t="str">
        <f t="shared" si="12"/>
        <v>1210001,72|1210002,36|1210003,36</v>
      </c>
      <c r="R36" s="5">
        <v>36</v>
      </c>
      <c r="S36" s="5" t="s">
        <v>166</v>
      </c>
      <c r="T36" s="5">
        <v>1</v>
      </c>
      <c r="U36" s="6">
        <v>1</v>
      </c>
    </row>
    <row r="37" spans="1:21" ht="17.25" customHeight="1">
      <c r="A37" s="2">
        <f t="shared" si="1"/>
        <v>1104</v>
      </c>
      <c r="B37" s="3">
        <v>11</v>
      </c>
      <c r="C37" s="2">
        <f t="shared" si="14"/>
        <v>4</v>
      </c>
      <c r="D37" t="str">
        <f t="shared" si="18"/>
        <v>闪电麦克斯</v>
      </c>
      <c r="E37">
        <f t="shared" si="17"/>
        <v>3</v>
      </c>
      <c r="F37">
        <f t="shared" si="4"/>
        <v>1</v>
      </c>
      <c r="G37">
        <f t="shared" si="5"/>
        <v>40</v>
      </c>
      <c r="H37">
        <f t="shared" si="6"/>
        <v>20</v>
      </c>
      <c r="I37">
        <f t="shared" si="7"/>
        <v>20</v>
      </c>
      <c r="J37">
        <f t="shared" si="8"/>
        <v>112</v>
      </c>
      <c r="K37">
        <f t="shared" si="9"/>
        <v>56</v>
      </c>
      <c r="L37">
        <f t="shared" si="10"/>
        <v>56</v>
      </c>
      <c r="M37" t="str">
        <f t="shared" si="11"/>
        <v>1210001,40|1210002,20|1210003,20</v>
      </c>
      <c r="N37" t="str">
        <f t="shared" si="12"/>
        <v>1210001,112|1210002,56|1210003,56</v>
      </c>
      <c r="R37" s="5">
        <v>37</v>
      </c>
      <c r="S37" s="5" t="s">
        <v>168</v>
      </c>
      <c r="T37" s="5">
        <v>1</v>
      </c>
      <c r="U37" s="6">
        <v>1</v>
      </c>
    </row>
    <row r="38" spans="1:21" ht="17.25" customHeight="1">
      <c r="A38" s="2">
        <f t="shared" si="1"/>
        <v>1105</v>
      </c>
      <c r="B38" s="3">
        <v>11</v>
      </c>
      <c r="C38" s="2">
        <f t="shared" si="14"/>
        <v>5</v>
      </c>
      <c r="D38" t="str">
        <f t="shared" si="18"/>
        <v>闪电麦克斯</v>
      </c>
      <c r="E38">
        <f t="shared" si="17"/>
        <v>3</v>
      </c>
      <c r="F38">
        <f t="shared" si="4"/>
        <v>1</v>
      </c>
      <c r="G38">
        <f t="shared" si="5"/>
        <v>48</v>
      </c>
      <c r="H38">
        <f t="shared" si="6"/>
        <v>24</v>
      </c>
      <c r="I38">
        <f t="shared" si="7"/>
        <v>24</v>
      </c>
      <c r="J38">
        <f t="shared" si="8"/>
        <v>160</v>
      </c>
      <c r="K38">
        <f t="shared" si="9"/>
        <v>80</v>
      </c>
      <c r="L38">
        <f t="shared" si="10"/>
        <v>80</v>
      </c>
      <c r="M38" t="str">
        <f t="shared" si="11"/>
        <v>1210001,48|1210002,24|1210003,24</v>
      </c>
      <c r="N38" t="str">
        <f t="shared" si="12"/>
        <v>1210001,160|1210002,80|1210003,80</v>
      </c>
      <c r="R38" s="5">
        <v>38</v>
      </c>
      <c r="S38" s="5" t="s">
        <v>170</v>
      </c>
      <c r="T38" s="5">
        <v>1</v>
      </c>
      <c r="U38" s="6">
        <v>2</v>
      </c>
    </row>
    <row r="39" spans="1:21" ht="17.25" customHeight="1">
      <c r="A39" s="2">
        <f t="shared" si="1"/>
        <v>1106</v>
      </c>
      <c r="B39" s="3">
        <v>11</v>
      </c>
      <c r="C39" s="2">
        <f t="shared" si="14"/>
        <v>6</v>
      </c>
      <c r="D39" t="str">
        <f t="shared" si="18"/>
        <v>闪电麦克斯</v>
      </c>
      <c r="E39">
        <f t="shared" si="17"/>
        <v>3</v>
      </c>
      <c r="F39">
        <f t="shared" si="4"/>
        <v>1</v>
      </c>
      <c r="G39">
        <f t="shared" si="5"/>
        <v>56</v>
      </c>
      <c r="H39">
        <f t="shared" si="6"/>
        <v>28</v>
      </c>
      <c r="I39">
        <f t="shared" si="7"/>
        <v>28</v>
      </c>
      <c r="J39">
        <f t="shared" si="8"/>
        <v>216</v>
      </c>
      <c r="K39">
        <f t="shared" si="9"/>
        <v>108</v>
      </c>
      <c r="L39">
        <f t="shared" si="10"/>
        <v>108</v>
      </c>
      <c r="M39" t="str">
        <f t="shared" si="11"/>
        <v>1210001,56|1210002,28|1210003,28</v>
      </c>
      <c r="N39" t="str">
        <f t="shared" si="12"/>
        <v>1210001,216|1210002,108|1210003,108</v>
      </c>
      <c r="R39" s="5">
        <v>39</v>
      </c>
      <c r="S39" s="5" t="s">
        <v>173</v>
      </c>
      <c r="T39" s="5">
        <v>1</v>
      </c>
      <c r="U39" s="6">
        <v>3</v>
      </c>
    </row>
    <row r="40" spans="1:21" ht="17.25" customHeight="1">
      <c r="A40" s="2">
        <f t="shared" si="1"/>
        <v>1107</v>
      </c>
      <c r="B40" s="3">
        <v>11</v>
      </c>
      <c r="C40" s="2">
        <f t="shared" si="14"/>
        <v>7</v>
      </c>
      <c r="D40" t="str">
        <f t="shared" si="18"/>
        <v>闪电麦克斯</v>
      </c>
      <c r="E40">
        <f t="shared" si="17"/>
        <v>3</v>
      </c>
      <c r="F40">
        <f t="shared" si="4"/>
        <v>1</v>
      </c>
      <c r="G40">
        <f t="shared" si="5"/>
        <v>64</v>
      </c>
      <c r="H40">
        <f t="shared" si="6"/>
        <v>32</v>
      </c>
      <c r="I40">
        <f t="shared" si="7"/>
        <v>32</v>
      </c>
      <c r="J40">
        <f t="shared" si="8"/>
        <v>280</v>
      </c>
      <c r="K40">
        <f t="shared" si="9"/>
        <v>140</v>
      </c>
      <c r="L40">
        <f t="shared" si="10"/>
        <v>140</v>
      </c>
      <c r="M40" t="str">
        <f t="shared" si="11"/>
        <v>1210001,64|1210002,32|1210003,32</v>
      </c>
      <c r="N40" t="str">
        <f t="shared" si="12"/>
        <v>1210001,280|1210002,140|1210003,140</v>
      </c>
      <c r="R40" s="5">
        <v>40</v>
      </c>
      <c r="S40" s="5" t="s">
        <v>175</v>
      </c>
      <c r="T40" s="5">
        <v>1</v>
      </c>
      <c r="U40" s="6">
        <v>1</v>
      </c>
    </row>
    <row r="41" spans="1:21" ht="17.25" customHeight="1">
      <c r="A41" s="2">
        <f t="shared" si="1"/>
        <v>1108</v>
      </c>
      <c r="B41" s="3">
        <v>11</v>
      </c>
      <c r="C41" s="2">
        <f t="shared" si="14"/>
        <v>8</v>
      </c>
      <c r="D41" t="str">
        <f t="shared" si="18"/>
        <v>闪电麦克斯</v>
      </c>
      <c r="E41">
        <f t="shared" si="17"/>
        <v>3</v>
      </c>
      <c r="F41">
        <f t="shared" si="4"/>
        <v>1</v>
      </c>
      <c r="G41">
        <f t="shared" si="5"/>
        <v>64</v>
      </c>
      <c r="H41">
        <f t="shared" si="6"/>
        <v>32</v>
      </c>
      <c r="I41">
        <f t="shared" si="7"/>
        <v>32</v>
      </c>
      <c r="J41">
        <f t="shared" si="8"/>
        <v>344</v>
      </c>
      <c r="K41">
        <f t="shared" si="9"/>
        <v>172</v>
      </c>
      <c r="L41">
        <f t="shared" si="10"/>
        <v>172</v>
      </c>
      <c r="M41" t="str">
        <f t="shared" si="11"/>
        <v>1210001,64|1210002,32|1210003,32</v>
      </c>
      <c r="N41" t="str">
        <f t="shared" si="12"/>
        <v>1210001,344|1210002,172|1210003,172</v>
      </c>
      <c r="R41" s="5">
        <v>41</v>
      </c>
      <c r="S41" s="5" t="s">
        <v>178</v>
      </c>
      <c r="T41" s="5">
        <v>1</v>
      </c>
      <c r="U41" s="6">
        <v>3</v>
      </c>
    </row>
    <row r="42" spans="1:21" ht="17.25" customHeight="1">
      <c r="A42" s="2">
        <f t="shared" si="1"/>
        <v>1201</v>
      </c>
      <c r="B42" s="3">
        <v>12</v>
      </c>
      <c r="C42" s="2">
        <f t="shared" si="14"/>
        <v>1</v>
      </c>
      <c r="D42" t="str">
        <f t="shared" si="18"/>
        <v>居合庵</v>
      </c>
      <c r="E42">
        <f t="shared" si="17"/>
        <v>3</v>
      </c>
      <c r="F42">
        <f t="shared" si="4"/>
        <v>3</v>
      </c>
      <c r="G42">
        <f t="shared" si="5"/>
        <v>8</v>
      </c>
      <c r="H42">
        <f t="shared" si="6"/>
        <v>8</v>
      </c>
      <c r="I42">
        <f t="shared" si="7"/>
        <v>16</v>
      </c>
      <c r="J42">
        <f t="shared" si="8"/>
        <v>8</v>
      </c>
      <c r="K42">
        <f t="shared" si="9"/>
        <v>8</v>
      </c>
      <c r="L42">
        <f t="shared" si="10"/>
        <v>16</v>
      </c>
      <c r="M42" t="str">
        <f t="shared" si="11"/>
        <v>1210001,8|1210002,8|1210003,16</v>
      </c>
      <c r="N42" t="str">
        <f t="shared" si="12"/>
        <v>1210001,8|1210002,8|1210003,16</v>
      </c>
      <c r="R42" s="5">
        <v>42</v>
      </c>
      <c r="S42" s="5" t="s">
        <v>180</v>
      </c>
      <c r="T42" s="5">
        <v>4</v>
      </c>
      <c r="U42" s="5">
        <v>2</v>
      </c>
    </row>
    <row r="43" spans="1:21" ht="17.25" customHeight="1">
      <c r="A43" s="2">
        <f t="shared" si="1"/>
        <v>1202</v>
      </c>
      <c r="B43" s="3">
        <v>12</v>
      </c>
      <c r="C43" s="2">
        <f t="shared" si="14"/>
        <v>2</v>
      </c>
      <c r="D43" t="str">
        <f t="shared" si="18"/>
        <v>居合庵</v>
      </c>
      <c r="E43">
        <f t="shared" si="17"/>
        <v>3</v>
      </c>
      <c r="F43">
        <f t="shared" si="4"/>
        <v>3</v>
      </c>
      <c r="G43">
        <f t="shared" si="5"/>
        <v>12</v>
      </c>
      <c r="H43">
        <f t="shared" si="6"/>
        <v>12</v>
      </c>
      <c r="I43">
        <f t="shared" si="7"/>
        <v>24</v>
      </c>
      <c r="J43">
        <f t="shared" si="8"/>
        <v>20</v>
      </c>
      <c r="K43">
        <f t="shared" si="9"/>
        <v>20</v>
      </c>
      <c r="L43">
        <f t="shared" si="10"/>
        <v>40</v>
      </c>
      <c r="M43" t="str">
        <f t="shared" si="11"/>
        <v>1210001,12|1210002,12|1210003,24</v>
      </c>
      <c r="N43" t="str">
        <f t="shared" si="12"/>
        <v>1210001,20|1210002,20|1210003,40</v>
      </c>
      <c r="R43" s="10">
        <v>43</v>
      </c>
      <c r="S43" s="10" t="s">
        <v>2578</v>
      </c>
      <c r="T43" s="10">
        <v>4</v>
      </c>
      <c r="U43" s="11">
        <v>1</v>
      </c>
    </row>
    <row r="44" spans="1:21" ht="17.25" customHeight="1">
      <c r="A44" s="2">
        <f t="shared" si="1"/>
        <v>1203</v>
      </c>
      <c r="B44" s="3">
        <v>12</v>
      </c>
      <c r="C44" s="2">
        <f t="shared" si="14"/>
        <v>3</v>
      </c>
      <c r="D44" t="str">
        <f t="shared" si="18"/>
        <v>居合庵</v>
      </c>
      <c r="E44">
        <f t="shared" si="17"/>
        <v>3</v>
      </c>
      <c r="F44">
        <f t="shared" si="4"/>
        <v>3</v>
      </c>
      <c r="G44">
        <f t="shared" si="5"/>
        <v>16</v>
      </c>
      <c r="H44">
        <f t="shared" si="6"/>
        <v>16</v>
      </c>
      <c r="I44">
        <f t="shared" si="7"/>
        <v>32</v>
      </c>
      <c r="J44">
        <f t="shared" si="8"/>
        <v>36</v>
      </c>
      <c r="K44">
        <f t="shared" si="9"/>
        <v>36</v>
      </c>
      <c r="L44">
        <f t="shared" si="10"/>
        <v>72</v>
      </c>
      <c r="M44" t="str">
        <f t="shared" si="11"/>
        <v>1210001,16|1210002,16|1210003,32</v>
      </c>
      <c r="N44" t="str">
        <f t="shared" si="12"/>
        <v>1210001,36|1210002,36|1210003,72</v>
      </c>
      <c r="R44" s="5">
        <v>45</v>
      </c>
      <c r="S44" s="5" t="s">
        <v>184</v>
      </c>
      <c r="T44" s="5">
        <v>4</v>
      </c>
      <c r="U44" s="5">
        <v>2</v>
      </c>
    </row>
    <row r="45" spans="1:21" ht="17.25" customHeight="1">
      <c r="A45" s="2">
        <f t="shared" si="1"/>
        <v>1204</v>
      </c>
      <c r="B45" s="3">
        <v>12</v>
      </c>
      <c r="C45" s="2">
        <f t="shared" si="14"/>
        <v>4</v>
      </c>
      <c r="D45" t="str">
        <f t="shared" si="18"/>
        <v>居合庵</v>
      </c>
      <c r="E45">
        <f t="shared" si="17"/>
        <v>3</v>
      </c>
      <c r="F45">
        <f t="shared" si="4"/>
        <v>3</v>
      </c>
      <c r="G45">
        <f t="shared" si="5"/>
        <v>20</v>
      </c>
      <c r="H45">
        <f t="shared" si="6"/>
        <v>20</v>
      </c>
      <c r="I45">
        <f t="shared" si="7"/>
        <v>40</v>
      </c>
      <c r="J45">
        <f t="shared" si="8"/>
        <v>56</v>
      </c>
      <c r="K45">
        <f t="shared" si="9"/>
        <v>56</v>
      </c>
      <c r="L45">
        <f t="shared" si="10"/>
        <v>112</v>
      </c>
      <c r="M45" t="str">
        <f t="shared" si="11"/>
        <v>1210001,20|1210002,20|1210003,40</v>
      </c>
      <c r="N45" t="str">
        <f t="shared" si="12"/>
        <v>1210001,56|1210002,56|1210003,112</v>
      </c>
      <c r="R45" s="5">
        <v>47</v>
      </c>
      <c r="S45" s="5" t="s">
        <v>186</v>
      </c>
      <c r="T45" s="5">
        <v>4</v>
      </c>
      <c r="U45" s="5">
        <v>3</v>
      </c>
    </row>
    <row r="46" spans="1:21" ht="17.25" customHeight="1">
      <c r="A46" s="2">
        <f t="shared" si="1"/>
        <v>1205</v>
      </c>
      <c r="B46" s="3">
        <v>12</v>
      </c>
      <c r="C46" s="2">
        <f t="shared" si="14"/>
        <v>5</v>
      </c>
      <c r="D46" t="str">
        <f t="shared" si="18"/>
        <v>居合庵</v>
      </c>
      <c r="E46">
        <f t="shared" si="17"/>
        <v>3</v>
      </c>
      <c r="F46">
        <f t="shared" si="4"/>
        <v>3</v>
      </c>
      <c r="G46">
        <f t="shared" si="5"/>
        <v>24</v>
      </c>
      <c r="H46">
        <f t="shared" si="6"/>
        <v>24</v>
      </c>
      <c r="I46">
        <f t="shared" si="7"/>
        <v>48</v>
      </c>
      <c r="J46">
        <f t="shared" si="8"/>
        <v>80</v>
      </c>
      <c r="K46">
        <f t="shared" si="9"/>
        <v>80</v>
      </c>
      <c r="L46">
        <f t="shared" si="10"/>
        <v>160</v>
      </c>
      <c r="M46" t="str">
        <f t="shared" si="11"/>
        <v>1210001,24|1210002,24|1210003,48</v>
      </c>
      <c r="N46" t="str">
        <f t="shared" si="12"/>
        <v>1210001,80|1210002,80|1210003,160</v>
      </c>
      <c r="R46" s="5">
        <v>48</v>
      </c>
      <c r="S46" s="5" t="s">
        <v>188</v>
      </c>
      <c r="T46" s="5">
        <v>4</v>
      </c>
      <c r="U46" s="5">
        <v>1</v>
      </c>
    </row>
    <row r="47" spans="1:21" ht="17.25" customHeight="1">
      <c r="A47" s="2">
        <f t="shared" si="1"/>
        <v>1206</v>
      </c>
      <c r="B47" s="3">
        <v>12</v>
      </c>
      <c r="C47" s="2">
        <f t="shared" si="14"/>
        <v>6</v>
      </c>
      <c r="D47" t="str">
        <f t="shared" si="18"/>
        <v>居合庵</v>
      </c>
      <c r="E47">
        <f t="shared" si="17"/>
        <v>3</v>
      </c>
      <c r="F47">
        <f t="shared" si="4"/>
        <v>3</v>
      </c>
      <c r="G47">
        <f t="shared" si="5"/>
        <v>28</v>
      </c>
      <c r="H47">
        <f t="shared" si="6"/>
        <v>28</v>
      </c>
      <c r="I47">
        <f t="shared" si="7"/>
        <v>56</v>
      </c>
      <c r="J47">
        <f t="shared" si="8"/>
        <v>108</v>
      </c>
      <c r="K47">
        <f t="shared" si="9"/>
        <v>108</v>
      </c>
      <c r="L47">
        <f t="shared" si="10"/>
        <v>216</v>
      </c>
      <c r="M47" t="str">
        <f t="shared" si="11"/>
        <v>1210001,28|1210002,28|1210003,56</v>
      </c>
      <c r="N47" t="str">
        <f t="shared" si="12"/>
        <v>1210001,108|1210002,108|1210003,216</v>
      </c>
      <c r="R47" s="5">
        <v>49</v>
      </c>
      <c r="S47" s="5" t="s">
        <v>190</v>
      </c>
      <c r="T47" s="5">
        <v>4</v>
      </c>
      <c r="U47" s="5">
        <v>1</v>
      </c>
    </row>
    <row r="48" spans="1:21" ht="17.25" customHeight="1">
      <c r="A48" s="2">
        <f t="shared" si="1"/>
        <v>1207</v>
      </c>
      <c r="B48" s="3">
        <v>12</v>
      </c>
      <c r="C48" s="2">
        <f t="shared" si="14"/>
        <v>7</v>
      </c>
      <c r="D48" t="str">
        <f t="shared" si="18"/>
        <v>居合庵</v>
      </c>
      <c r="E48">
        <f t="shared" si="17"/>
        <v>3</v>
      </c>
      <c r="F48">
        <f t="shared" si="4"/>
        <v>3</v>
      </c>
      <c r="G48">
        <f t="shared" si="5"/>
        <v>32</v>
      </c>
      <c r="H48">
        <f t="shared" si="6"/>
        <v>32</v>
      </c>
      <c r="I48">
        <f t="shared" si="7"/>
        <v>64</v>
      </c>
      <c r="J48">
        <f t="shared" si="8"/>
        <v>140</v>
      </c>
      <c r="K48">
        <f t="shared" si="9"/>
        <v>140</v>
      </c>
      <c r="L48">
        <f t="shared" si="10"/>
        <v>280</v>
      </c>
      <c r="M48" t="str">
        <f t="shared" si="11"/>
        <v>1210001,32|1210002,32|1210003,64</v>
      </c>
      <c r="N48" t="str">
        <f t="shared" si="12"/>
        <v>1210001,140|1210002,140|1210003,280</v>
      </c>
      <c r="R48" s="5">
        <v>50</v>
      </c>
      <c r="S48" s="5" t="s">
        <v>192</v>
      </c>
      <c r="T48" s="5">
        <v>4</v>
      </c>
      <c r="U48" s="5">
        <v>1</v>
      </c>
    </row>
    <row r="49" spans="1:21" ht="17.25" customHeight="1">
      <c r="A49" s="2">
        <f t="shared" si="1"/>
        <v>1208</v>
      </c>
      <c r="B49" s="3">
        <v>12</v>
      </c>
      <c r="C49" s="2">
        <f t="shared" si="14"/>
        <v>8</v>
      </c>
      <c r="D49" t="str">
        <f t="shared" si="18"/>
        <v>居合庵</v>
      </c>
      <c r="E49">
        <f t="shared" si="17"/>
        <v>3</v>
      </c>
      <c r="F49">
        <f t="shared" si="4"/>
        <v>3</v>
      </c>
      <c r="G49">
        <f t="shared" si="5"/>
        <v>32</v>
      </c>
      <c r="H49">
        <f t="shared" si="6"/>
        <v>32</v>
      </c>
      <c r="I49">
        <f t="shared" si="7"/>
        <v>64</v>
      </c>
      <c r="J49">
        <f t="shared" si="8"/>
        <v>172</v>
      </c>
      <c r="K49">
        <f t="shared" si="9"/>
        <v>172</v>
      </c>
      <c r="L49">
        <f t="shared" si="10"/>
        <v>344</v>
      </c>
      <c r="M49" t="str">
        <f t="shared" si="11"/>
        <v>1210001,32|1210002,32|1210003,64</v>
      </c>
      <c r="N49" t="str">
        <f t="shared" si="12"/>
        <v>1210001,172|1210002,172|1210003,344</v>
      </c>
      <c r="R49" s="9">
        <v>51</v>
      </c>
      <c r="S49" t="s">
        <v>196</v>
      </c>
      <c r="T49" s="9">
        <v>1</v>
      </c>
      <c r="U49" s="6">
        <v>3</v>
      </c>
    </row>
    <row r="50" spans="1:21" ht="17.25" customHeight="1">
      <c r="A50" s="2">
        <f t="shared" si="1"/>
        <v>1301</v>
      </c>
      <c r="B50" s="3">
        <v>13</v>
      </c>
      <c r="C50" s="2">
        <f t="shared" si="14"/>
        <v>1</v>
      </c>
      <c r="D50" t="str">
        <f t="shared" si="18"/>
        <v>毒刺</v>
      </c>
      <c r="E50">
        <f t="shared" si="17"/>
        <v>3</v>
      </c>
      <c r="F50">
        <f t="shared" si="4"/>
        <v>3</v>
      </c>
      <c r="G50">
        <f t="shared" si="5"/>
        <v>8</v>
      </c>
      <c r="H50">
        <f t="shared" si="6"/>
        <v>8</v>
      </c>
      <c r="I50">
        <f t="shared" si="7"/>
        <v>16</v>
      </c>
      <c r="J50">
        <f t="shared" si="8"/>
        <v>8</v>
      </c>
      <c r="K50">
        <f t="shared" si="9"/>
        <v>8</v>
      </c>
      <c r="L50">
        <f t="shared" si="10"/>
        <v>16</v>
      </c>
      <c r="M50" t="str">
        <f t="shared" si="11"/>
        <v>1210001,8|1210002,8|1210003,16</v>
      </c>
      <c r="N50" t="str">
        <f t="shared" si="12"/>
        <v>1210001,8|1210002,8|1210003,16</v>
      </c>
      <c r="R50" s="9">
        <v>52</v>
      </c>
      <c r="S50" t="s">
        <v>198</v>
      </c>
      <c r="T50" s="9">
        <v>1</v>
      </c>
      <c r="U50" s="6">
        <v>3</v>
      </c>
    </row>
    <row r="51" spans="1:21" ht="17.25" customHeight="1">
      <c r="A51" s="2">
        <f t="shared" si="1"/>
        <v>1302</v>
      </c>
      <c r="B51" s="3">
        <v>13</v>
      </c>
      <c r="C51" s="2">
        <f t="shared" si="14"/>
        <v>2</v>
      </c>
      <c r="D51" t="str">
        <f t="shared" si="18"/>
        <v>毒刺</v>
      </c>
      <c r="E51">
        <f t="shared" si="17"/>
        <v>3</v>
      </c>
      <c r="F51">
        <f t="shared" si="4"/>
        <v>3</v>
      </c>
      <c r="G51">
        <f t="shared" si="5"/>
        <v>12</v>
      </c>
      <c r="H51">
        <f t="shared" si="6"/>
        <v>12</v>
      </c>
      <c r="I51">
        <f t="shared" si="7"/>
        <v>24</v>
      </c>
      <c r="J51">
        <f t="shared" si="8"/>
        <v>20</v>
      </c>
      <c r="K51">
        <f t="shared" si="9"/>
        <v>20</v>
      </c>
      <c r="L51">
        <f t="shared" si="10"/>
        <v>40</v>
      </c>
      <c r="M51" t="str">
        <f t="shared" si="11"/>
        <v>1210001,12|1210002,12|1210003,24</v>
      </c>
      <c r="N51" t="str">
        <f t="shared" si="12"/>
        <v>1210001,20|1210002,20|1210003,40</v>
      </c>
      <c r="R51" s="10">
        <v>60</v>
      </c>
      <c r="S51" s="10" t="s">
        <v>200</v>
      </c>
      <c r="T51" s="10">
        <v>4</v>
      </c>
      <c r="U51" s="11">
        <v>2</v>
      </c>
    </row>
    <row r="52" spans="1:21" ht="17.25" customHeight="1">
      <c r="A52" s="2">
        <f t="shared" si="1"/>
        <v>1303</v>
      </c>
      <c r="B52" s="3">
        <v>13</v>
      </c>
      <c r="C52" s="2">
        <f t="shared" si="14"/>
        <v>3</v>
      </c>
      <c r="D52" t="str">
        <f t="shared" si="18"/>
        <v>毒刺</v>
      </c>
      <c r="E52">
        <f t="shared" si="17"/>
        <v>3</v>
      </c>
      <c r="F52">
        <f t="shared" si="4"/>
        <v>3</v>
      </c>
      <c r="G52">
        <f t="shared" si="5"/>
        <v>16</v>
      </c>
      <c r="H52">
        <f t="shared" si="6"/>
        <v>16</v>
      </c>
      <c r="I52">
        <f t="shared" si="7"/>
        <v>32</v>
      </c>
      <c r="J52">
        <f t="shared" si="8"/>
        <v>36</v>
      </c>
      <c r="K52">
        <f t="shared" si="9"/>
        <v>36</v>
      </c>
      <c r="L52">
        <f t="shared" si="10"/>
        <v>72</v>
      </c>
      <c r="M52" t="str">
        <f t="shared" si="11"/>
        <v>1210001,16|1210002,16|1210003,32</v>
      </c>
      <c r="N52" t="str">
        <f t="shared" si="12"/>
        <v>1210001,36|1210002,36|1210003,72</v>
      </c>
      <c r="R52" s="10">
        <v>62</v>
      </c>
      <c r="S52" s="10" t="s">
        <v>202</v>
      </c>
      <c r="T52" s="10">
        <v>4</v>
      </c>
      <c r="U52" s="11">
        <v>3</v>
      </c>
    </row>
    <row r="53" spans="1:21" ht="17.25" customHeight="1">
      <c r="A53" s="2">
        <f t="shared" si="1"/>
        <v>1304</v>
      </c>
      <c r="B53" s="3">
        <v>13</v>
      </c>
      <c r="C53" s="2">
        <f t="shared" si="14"/>
        <v>4</v>
      </c>
      <c r="D53" t="str">
        <f t="shared" si="18"/>
        <v>毒刺</v>
      </c>
      <c r="E53">
        <f t="shared" si="17"/>
        <v>3</v>
      </c>
      <c r="F53">
        <f t="shared" si="4"/>
        <v>3</v>
      </c>
      <c r="G53">
        <f t="shared" si="5"/>
        <v>20</v>
      </c>
      <c r="H53">
        <f t="shared" si="6"/>
        <v>20</v>
      </c>
      <c r="I53">
        <f t="shared" si="7"/>
        <v>40</v>
      </c>
      <c r="J53">
        <f t="shared" si="8"/>
        <v>56</v>
      </c>
      <c r="K53">
        <f t="shared" si="9"/>
        <v>56</v>
      </c>
      <c r="L53">
        <f t="shared" si="10"/>
        <v>112</v>
      </c>
      <c r="M53" t="str">
        <f t="shared" si="11"/>
        <v>1210001,20|1210002,20|1210003,40</v>
      </c>
      <c r="N53" t="str">
        <f t="shared" si="12"/>
        <v>1210001,56|1210002,56|1210003,112</v>
      </c>
      <c r="R53" s="10">
        <v>64</v>
      </c>
      <c r="S53" s="10" t="s">
        <v>204</v>
      </c>
      <c r="T53" s="10">
        <v>3</v>
      </c>
      <c r="U53" s="11">
        <v>3</v>
      </c>
    </row>
    <row r="54" spans="1:21" ht="17.25" customHeight="1">
      <c r="A54" s="2">
        <f t="shared" si="1"/>
        <v>1305</v>
      </c>
      <c r="B54" s="3">
        <v>13</v>
      </c>
      <c r="C54" s="2">
        <f t="shared" si="14"/>
        <v>5</v>
      </c>
      <c r="D54" t="str">
        <f t="shared" si="18"/>
        <v>毒刺</v>
      </c>
      <c r="E54">
        <f t="shared" si="17"/>
        <v>3</v>
      </c>
      <c r="F54">
        <f t="shared" si="4"/>
        <v>3</v>
      </c>
      <c r="G54">
        <f t="shared" si="5"/>
        <v>24</v>
      </c>
      <c r="H54">
        <f t="shared" si="6"/>
        <v>24</v>
      </c>
      <c r="I54">
        <f t="shared" si="7"/>
        <v>48</v>
      </c>
      <c r="J54">
        <f t="shared" si="8"/>
        <v>80</v>
      </c>
      <c r="K54">
        <f t="shared" si="9"/>
        <v>80</v>
      </c>
      <c r="L54">
        <f t="shared" si="10"/>
        <v>160</v>
      </c>
      <c r="M54" t="str">
        <f t="shared" si="11"/>
        <v>1210001,24|1210002,24|1210003,48</v>
      </c>
      <c r="N54" t="str">
        <f t="shared" si="12"/>
        <v>1210001,80|1210002,80|1210003,160</v>
      </c>
      <c r="R54" s="10">
        <v>65</v>
      </c>
      <c r="S54" s="10" t="s">
        <v>207</v>
      </c>
      <c r="T54" s="10">
        <v>3</v>
      </c>
      <c r="U54" s="11">
        <v>1</v>
      </c>
    </row>
    <row r="55" spans="1:21" ht="17.25" customHeight="1">
      <c r="A55" s="2">
        <f t="shared" si="1"/>
        <v>1306</v>
      </c>
      <c r="B55" s="3">
        <v>13</v>
      </c>
      <c r="C55" s="2">
        <f t="shared" si="14"/>
        <v>6</v>
      </c>
      <c r="D55" t="str">
        <f t="shared" si="18"/>
        <v>毒刺</v>
      </c>
      <c r="E55">
        <f t="shared" si="17"/>
        <v>3</v>
      </c>
      <c r="F55">
        <f t="shared" si="4"/>
        <v>3</v>
      </c>
      <c r="G55">
        <f t="shared" si="5"/>
        <v>28</v>
      </c>
      <c r="H55">
        <f t="shared" si="6"/>
        <v>28</v>
      </c>
      <c r="I55">
        <f t="shared" si="7"/>
        <v>56</v>
      </c>
      <c r="J55">
        <f t="shared" si="8"/>
        <v>108</v>
      </c>
      <c r="K55">
        <f t="shared" si="9"/>
        <v>108</v>
      </c>
      <c r="L55">
        <f t="shared" si="10"/>
        <v>216</v>
      </c>
      <c r="M55" t="str">
        <f t="shared" si="11"/>
        <v>1210001,28|1210002,28|1210003,56</v>
      </c>
      <c r="N55" t="str">
        <f t="shared" si="12"/>
        <v>1210001,108|1210002,108|1210003,216</v>
      </c>
      <c r="R55" s="10">
        <v>69</v>
      </c>
      <c r="S55" s="10" t="s">
        <v>2424</v>
      </c>
      <c r="T55" s="10">
        <v>4</v>
      </c>
      <c r="U55" s="11">
        <v>1</v>
      </c>
    </row>
    <row r="56" spans="1:21" ht="17.25" customHeight="1">
      <c r="A56" s="2">
        <f t="shared" si="1"/>
        <v>1307</v>
      </c>
      <c r="B56" s="3">
        <v>13</v>
      </c>
      <c r="C56" s="2">
        <f t="shared" si="14"/>
        <v>7</v>
      </c>
      <c r="D56" t="str">
        <f t="shared" si="18"/>
        <v>毒刺</v>
      </c>
      <c r="E56">
        <f t="shared" si="17"/>
        <v>3</v>
      </c>
      <c r="F56">
        <f t="shared" si="4"/>
        <v>3</v>
      </c>
      <c r="G56">
        <f t="shared" si="5"/>
        <v>32</v>
      </c>
      <c r="H56">
        <f t="shared" si="6"/>
        <v>32</v>
      </c>
      <c r="I56">
        <f t="shared" si="7"/>
        <v>64</v>
      </c>
      <c r="J56">
        <f t="shared" si="8"/>
        <v>140</v>
      </c>
      <c r="K56">
        <f t="shared" si="9"/>
        <v>140</v>
      </c>
      <c r="L56">
        <f t="shared" si="10"/>
        <v>280</v>
      </c>
      <c r="M56" t="str">
        <f t="shared" si="11"/>
        <v>1210001,32|1210002,32|1210003,64</v>
      </c>
      <c r="N56" t="str">
        <f t="shared" si="12"/>
        <v>1210001,140|1210002,140|1210003,280</v>
      </c>
      <c r="R56" s="10">
        <v>71</v>
      </c>
      <c r="S56" s="10" t="s">
        <v>2467</v>
      </c>
      <c r="T56" s="10">
        <v>4</v>
      </c>
      <c r="U56" s="11">
        <v>1</v>
      </c>
    </row>
    <row r="57" spans="1:21" ht="17.25" customHeight="1">
      <c r="A57" s="2">
        <f t="shared" si="1"/>
        <v>1308</v>
      </c>
      <c r="B57" s="3">
        <v>13</v>
      </c>
      <c r="C57" s="2">
        <f t="shared" si="14"/>
        <v>8</v>
      </c>
      <c r="D57" t="str">
        <f t="shared" si="18"/>
        <v>毒刺</v>
      </c>
      <c r="E57">
        <f t="shared" si="17"/>
        <v>3</v>
      </c>
      <c r="F57">
        <f t="shared" si="4"/>
        <v>3</v>
      </c>
      <c r="G57">
        <f t="shared" si="5"/>
        <v>32</v>
      </c>
      <c r="H57">
        <f t="shared" si="6"/>
        <v>32</v>
      </c>
      <c r="I57">
        <f t="shared" si="7"/>
        <v>64</v>
      </c>
      <c r="J57">
        <f t="shared" si="8"/>
        <v>172</v>
      </c>
      <c r="K57">
        <f t="shared" si="9"/>
        <v>172</v>
      </c>
      <c r="L57">
        <f t="shared" si="10"/>
        <v>344</v>
      </c>
      <c r="M57" t="str">
        <f t="shared" si="11"/>
        <v>1210001,32|1210002,32|1210003,64</v>
      </c>
      <c r="N57" t="str">
        <f t="shared" si="12"/>
        <v>1210001,172|1210002,172|1210003,344</v>
      </c>
      <c r="R57" s="10">
        <v>73</v>
      </c>
      <c r="S57" s="10" t="s">
        <v>2549</v>
      </c>
      <c r="T57" s="10">
        <v>4</v>
      </c>
      <c r="U57" s="11">
        <v>3</v>
      </c>
    </row>
    <row r="58" spans="1:21" ht="17.25" customHeight="1">
      <c r="A58" s="2">
        <f t="shared" si="1"/>
        <v>1401</v>
      </c>
      <c r="B58" s="3">
        <v>14</v>
      </c>
      <c r="C58" s="2">
        <f t="shared" si="14"/>
        <v>1</v>
      </c>
      <c r="D58" t="str">
        <f t="shared" si="18"/>
        <v>黄金球</v>
      </c>
      <c r="E58">
        <v>3</v>
      </c>
      <c r="F58">
        <f t="shared" si="4"/>
        <v>1</v>
      </c>
      <c r="G58">
        <f t="shared" si="5"/>
        <v>16</v>
      </c>
      <c r="H58">
        <f t="shared" si="6"/>
        <v>8</v>
      </c>
      <c r="I58">
        <f t="shared" si="7"/>
        <v>8</v>
      </c>
      <c r="J58">
        <f t="shared" si="8"/>
        <v>16</v>
      </c>
      <c r="K58">
        <f t="shared" si="9"/>
        <v>8</v>
      </c>
      <c r="L58">
        <f t="shared" si="10"/>
        <v>8</v>
      </c>
      <c r="M58" t="str">
        <f t="shared" si="11"/>
        <v>1210001,16|1210002,8|1210003,8</v>
      </c>
      <c r="N58" t="str">
        <f t="shared" si="12"/>
        <v>1210001,16|1210002,8|1210003,8</v>
      </c>
    </row>
    <row r="59" spans="1:21" ht="17.25" customHeight="1">
      <c r="A59" s="2">
        <f t="shared" si="1"/>
        <v>1402</v>
      </c>
      <c r="B59" s="3">
        <v>14</v>
      </c>
      <c r="C59" s="2">
        <f t="shared" si="14"/>
        <v>2</v>
      </c>
      <c r="D59" t="str">
        <f t="shared" si="18"/>
        <v>黄金球</v>
      </c>
      <c r="E59">
        <v>3</v>
      </c>
      <c r="F59">
        <f t="shared" si="4"/>
        <v>1</v>
      </c>
      <c r="G59">
        <f t="shared" si="5"/>
        <v>24</v>
      </c>
      <c r="H59">
        <f t="shared" si="6"/>
        <v>12</v>
      </c>
      <c r="I59">
        <f t="shared" si="7"/>
        <v>12</v>
      </c>
      <c r="J59">
        <f t="shared" si="8"/>
        <v>40</v>
      </c>
      <c r="K59">
        <f t="shared" si="9"/>
        <v>20</v>
      </c>
      <c r="L59">
        <f t="shared" si="10"/>
        <v>20</v>
      </c>
      <c r="M59" t="str">
        <f t="shared" si="11"/>
        <v>1210001,24|1210002,12|1210003,12</v>
      </c>
      <c r="N59" t="str">
        <f t="shared" si="12"/>
        <v>1210001,40|1210002,20|1210003,20</v>
      </c>
    </row>
    <row r="60" spans="1:21" ht="17.25" customHeight="1">
      <c r="A60" s="2">
        <f t="shared" si="1"/>
        <v>1403</v>
      </c>
      <c r="B60" s="3">
        <v>14</v>
      </c>
      <c r="C60" s="2">
        <f t="shared" si="14"/>
        <v>3</v>
      </c>
      <c r="D60" t="str">
        <f t="shared" si="18"/>
        <v>黄金球</v>
      </c>
      <c r="E60">
        <v>3</v>
      </c>
      <c r="F60">
        <f t="shared" si="4"/>
        <v>1</v>
      </c>
      <c r="G60">
        <f t="shared" si="5"/>
        <v>32</v>
      </c>
      <c r="H60">
        <f t="shared" si="6"/>
        <v>16</v>
      </c>
      <c r="I60">
        <f t="shared" si="7"/>
        <v>16</v>
      </c>
      <c r="J60">
        <f t="shared" si="8"/>
        <v>72</v>
      </c>
      <c r="K60">
        <f t="shared" si="9"/>
        <v>36</v>
      </c>
      <c r="L60">
        <f t="shared" si="10"/>
        <v>36</v>
      </c>
      <c r="M60" t="str">
        <f t="shared" si="11"/>
        <v>1210001,32|1210002,16|1210003,16</v>
      </c>
      <c r="N60" t="str">
        <f t="shared" si="12"/>
        <v>1210001,72|1210002,36|1210003,36</v>
      </c>
    </row>
    <row r="61" spans="1:21" ht="17.25" customHeight="1">
      <c r="A61" s="2">
        <f t="shared" si="1"/>
        <v>1404</v>
      </c>
      <c r="B61" s="3">
        <v>14</v>
      </c>
      <c r="C61" s="2">
        <f t="shared" si="14"/>
        <v>4</v>
      </c>
      <c r="D61" t="str">
        <f t="shared" si="18"/>
        <v>黄金球</v>
      </c>
      <c r="E61">
        <v>3</v>
      </c>
      <c r="F61">
        <f t="shared" si="4"/>
        <v>1</v>
      </c>
      <c r="G61">
        <f t="shared" si="5"/>
        <v>40</v>
      </c>
      <c r="H61">
        <f t="shared" si="6"/>
        <v>20</v>
      </c>
      <c r="I61">
        <f t="shared" si="7"/>
        <v>20</v>
      </c>
      <c r="J61">
        <f t="shared" si="8"/>
        <v>112</v>
      </c>
      <c r="K61">
        <f t="shared" si="9"/>
        <v>56</v>
      </c>
      <c r="L61">
        <f t="shared" si="10"/>
        <v>56</v>
      </c>
      <c r="M61" t="str">
        <f t="shared" si="11"/>
        <v>1210001,40|1210002,20|1210003,20</v>
      </c>
      <c r="N61" t="str">
        <f t="shared" si="12"/>
        <v>1210001,112|1210002,56|1210003,56</v>
      </c>
    </row>
    <row r="62" spans="1:21" ht="17.25" customHeight="1">
      <c r="A62" s="2">
        <f t="shared" si="1"/>
        <v>1405</v>
      </c>
      <c r="B62" s="3">
        <v>14</v>
      </c>
      <c r="C62" s="2">
        <f t="shared" si="14"/>
        <v>5</v>
      </c>
      <c r="D62" t="str">
        <f t="shared" si="18"/>
        <v>黄金球</v>
      </c>
      <c r="E62">
        <v>3</v>
      </c>
      <c r="F62">
        <f t="shared" si="4"/>
        <v>1</v>
      </c>
      <c r="G62">
        <f t="shared" si="5"/>
        <v>48</v>
      </c>
      <c r="H62">
        <f t="shared" si="6"/>
        <v>24</v>
      </c>
      <c r="I62">
        <f t="shared" si="7"/>
        <v>24</v>
      </c>
      <c r="J62">
        <f t="shared" si="8"/>
        <v>160</v>
      </c>
      <c r="K62">
        <f t="shared" si="9"/>
        <v>80</v>
      </c>
      <c r="L62">
        <f t="shared" si="10"/>
        <v>80</v>
      </c>
      <c r="M62" t="str">
        <f t="shared" si="11"/>
        <v>1210001,48|1210002,24|1210003,24</v>
      </c>
      <c r="N62" t="str">
        <f t="shared" si="12"/>
        <v>1210001,160|1210002,80|1210003,80</v>
      </c>
    </row>
    <row r="63" spans="1:21" ht="17.25" customHeight="1">
      <c r="A63" s="2">
        <f t="shared" si="1"/>
        <v>1406</v>
      </c>
      <c r="B63" s="3">
        <v>14</v>
      </c>
      <c r="C63" s="2">
        <f t="shared" si="14"/>
        <v>6</v>
      </c>
      <c r="D63" t="str">
        <f t="shared" si="18"/>
        <v>黄金球</v>
      </c>
      <c r="E63">
        <v>3</v>
      </c>
      <c r="F63">
        <f t="shared" si="4"/>
        <v>1</v>
      </c>
      <c r="G63">
        <f t="shared" si="5"/>
        <v>56</v>
      </c>
      <c r="H63">
        <f t="shared" si="6"/>
        <v>28</v>
      </c>
      <c r="I63">
        <f t="shared" si="7"/>
        <v>28</v>
      </c>
      <c r="J63">
        <f t="shared" si="8"/>
        <v>216</v>
      </c>
      <c r="K63">
        <f t="shared" si="9"/>
        <v>108</v>
      </c>
      <c r="L63">
        <f t="shared" si="10"/>
        <v>108</v>
      </c>
      <c r="M63" t="str">
        <f t="shared" si="11"/>
        <v>1210001,56|1210002,28|1210003,28</v>
      </c>
      <c r="N63" t="str">
        <f t="shared" si="12"/>
        <v>1210001,216|1210002,108|1210003,108</v>
      </c>
    </row>
    <row r="64" spans="1:21" ht="17.25" customHeight="1">
      <c r="A64" s="2">
        <f t="shared" si="1"/>
        <v>1407</v>
      </c>
      <c r="B64" s="3">
        <v>14</v>
      </c>
      <c r="C64" s="2">
        <f t="shared" si="14"/>
        <v>7</v>
      </c>
      <c r="D64" t="str">
        <f t="shared" si="18"/>
        <v>黄金球</v>
      </c>
      <c r="E64">
        <v>3</v>
      </c>
      <c r="F64">
        <f t="shared" si="4"/>
        <v>1</v>
      </c>
      <c r="G64">
        <f t="shared" si="5"/>
        <v>64</v>
      </c>
      <c r="H64">
        <f t="shared" si="6"/>
        <v>32</v>
      </c>
      <c r="I64">
        <f t="shared" si="7"/>
        <v>32</v>
      </c>
      <c r="J64">
        <f t="shared" si="8"/>
        <v>280</v>
      </c>
      <c r="K64">
        <f t="shared" si="9"/>
        <v>140</v>
      </c>
      <c r="L64">
        <f t="shared" si="10"/>
        <v>140</v>
      </c>
      <c r="M64" t="str">
        <f t="shared" si="11"/>
        <v>1210001,64|1210002,32|1210003,32</v>
      </c>
      <c r="N64" t="str">
        <f t="shared" si="12"/>
        <v>1210001,280|1210002,140|1210003,140</v>
      </c>
    </row>
    <row r="65" spans="1:14" ht="17.25" customHeight="1">
      <c r="A65" s="2">
        <f t="shared" si="1"/>
        <v>1408</v>
      </c>
      <c r="B65" s="3">
        <v>14</v>
      </c>
      <c r="C65" s="2">
        <f t="shared" si="14"/>
        <v>8</v>
      </c>
      <c r="D65" t="str">
        <f t="shared" si="18"/>
        <v>黄金球</v>
      </c>
      <c r="E65">
        <v>3</v>
      </c>
      <c r="F65">
        <f t="shared" si="4"/>
        <v>1</v>
      </c>
      <c r="G65">
        <f t="shared" si="5"/>
        <v>64</v>
      </c>
      <c r="H65">
        <f t="shared" si="6"/>
        <v>32</v>
      </c>
      <c r="I65">
        <f t="shared" si="7"/>
        <v>32</v>
      </c>
      <c r="J65">
        <f t="shared" si="8"/>
        <v>344</v>
      </c>
      <c r="K65">
        <f t="shared" si="9"/>
        <v>172</v>
      </c>
      <c r="L65">
        <f t="shared" si="10"/>
        <v>172</v>
      </c>
      <c r="M65" t="str">
        <f t="shared" si="11"/>
        <v>1210001,64|1210002,32|1210003,32</v>
      </c>
      <c r="N65" t="str">
        <f t="shared" si="12"/>
        <v>1210001,344|1210002,172|1210003,172</v>
      </c>
    </row>
    <row r="66" spans="1:14" ht="17.25" customHeight="1">
      <c r="A66" s="2">
        <f t="shared" ref="A66:A129" si="19">B66*100+C66</f>
        <v>1501</v>
      </c>
      <c r="B66" s="3">
        <v>15</v>
      </c>
      <c r="C66" s="2">
        <f t="shared" si="14"/>
        <v>1</v>
      </c>
      <c r="D66" t="str">
        <f t="shared" ref="D66:D97" si="20">VLOOKUP(B66,R:S,2,0)</f>
        <v>弹簧胡子</v>
      </c>
      <c r="E66">
        <v>3</v>
      </c>
      <c r="F66">
        <f t="shared" ref="F66:F129" si="21">VLOOKUP(B66,R:U,4,FALSE)</f>
        <v>2</v>
      </c>
      <c r="G66">
        <f t="shared" ref="G66:G129" si="22">IF($F66=1,VLOOKUP($E66&amp;$C66,$AD:$AF,2,FALSE),VLOOKUP($E66&amp;$C66,$AD:$AF,3,FALSE))</f>
        <v>8</v>
      </c>
      <c r="H66">
        <f t="shared" ref="H66:H129" si="23">IF($F66=2,VLOOKUP($E66&amp;$C66,$AD:$AF,2,FALSE),VLOOKUP($E66&amp;$C66,$AD:$AF,3,FALSE))</f>
        <v>16</v>
      </c>
      <c r="I66">
        <f t="shared" ref="I66:I129" si="24">IF($F66=3,VLOOKUP($E66&amp;$C66,$AD:$AF,2,FALSE),VLOOKUP($E66&amp;$C66,$AD:$AF,3,FALSE))</f>
        <v>8</v>
      </c>
      <c r="J66">
        <f t="shared" ref="J66:J129" si="25">IF($C66=1,G66,J65+G66)</f>
        <v>8</v>
      </c>
      <c r="K66">
        <f t="shared" ref="K66:K129" si="26">IF($C66=1,H66,K65+H66)</f>
        <v>16</v>
      </c>
      <c r="L66">
        <f t="shared" ref="L66:L129" si="27">IF($C66=1,I66,L65+I66)</f>
        <v>8</v>
      </c>
      <c r="M66" t="str">
        <f t="shared" ref="M66:M129" si="28">VLOOKUP($G$1,$Y:$Z,2,FALSE)&amp;","&amp;G66&amp;"|"&amp;VLOOKUP($H$1,$Y:$Z,2,FALSE)&amp;","&amp;H66&amp;"|"&amp;VLOOKUP($I$1,$Y:$Z,2,FALSE)&amp;","&amp;I66</f>
        <v>1210001,8|1210002,16|1210003,8</v>
      </c>
      <c r="N66" t="str">
        <f t="shared" ref="N66:N129" si="29">VLOOKUP($G$1,$Y:$Z,2,FALSE)&amp;","&amp;J66&amp;"|"&amp;VLOOKUP($H$1,$Y:$Z,2,FALSE)&amp;","&amp;K66&amp;"|"&amp;VLOOKUP($I$1,$Y:$Z,2,FALSE)&amp;","&amp;L66</f>
        <v>1210001,8|1210002,16|1210003,8</v>
      </c>
    </row>
    <row r="67" spans="1:14" ht="17.25" customHeight="1">
      <c r="A67" s="2">
        <f t="shared" si="19"/>
        <v>1502</v>
      </c>
      <c r="B67" s="3">
        <v>15</v>
      </c>
      <c r="C67" s="2">
        <f t="shared" si="14"/>
        <v>2</v>
      </c>
      <c r="D67" t="str">
        <f t="shared" si="20"/>
        <v>弹簧胡子</v>
      </c>
      <c r="E67">
        <v>3</v>
      </c>
      <c r="F67">
        <f t="shared" si="21"/>
        <v>2</v>
      </c>
      <c r="G67">
        <f t="shared" si="22"/>
        <v>12</v>
      </c>
      <c r="H67">
        <f t="shared" si="23"/>
        <v>24</v>
      </c>
      <c r="I67">
        <f t="shared" si="24"/>
        <v>12</v>
      </c>
      <c r="J67">
        <f t="shared" si="25"/>
        <v>20</v>
      </c>
      <c r="K67">
        <f t="shared" si="26"/>
        <v>40</v>
      </c>
      <c r="L67">
        <f t="shared" si="27"/>
        <v>20</v>
      </c>
      <c r="M67" t="str">
        <f t="shared" si="28"/>
        <v>1210001,12|1210002,24|1210003,12</v>
      </c>
      <c r="N67" t="str">
        <f t="shared" si="29"/>
        <v>1210001,20|1210002,40|1210003,20</v>
      </c>
    </row>
    <row r="68" spans="1:14" ht="17.25" customHeight="1">
      <c r="A68" s="2">
        <f t="shared" si="19"/>
        <v>1503</v>
      </c>
      <c r="B68" s="3">
        <v>15</v>
      </c>
      <c r="C68" s="2">
        <f t="shared" si="14"/>
        <v>3</v>
      </c>
      <c r="D68" t="str">
        <f t="shared" si="20"/>
        <v>弹簧胡子</v>
      </c>
      <c r="E68">
        <v>3</v>
      </c>
      <c r="F68">
        <f t="shared" si="21"/>
        <v>2</v>
      </c>
      <c r="G68">
        <f t="shared" si="22"/>
        <v>16</v>
      </c>
      <c r="H68">
        <f t="shared" si="23"/>
        <v>32</v>
      </c>
      <c r="I68">
        <f t="shared" si="24"/>
        <v>16</v>
      </c>
      <c r="J68">
        <f t="shared" si="25"/>
        <v>36</v>
      </c>
      <c r="K68">
        <f t="shared" si="26"/>
        <v>72</v>
      </c>
      <c r="L68">
        <f t="shared" si="27"/>
        <v>36</v>
      </c>
      <c r="M68" t="str">
        <f t="shared" si="28"/>
        <v>1210001,16|1210002,32|1210003,16</v>
      </c>
      <c r="N68" t="str">
        <f t="shared" si="29"/>
        <v>1210001,36|1210002,72|1210003,36</v>
      </c>
    </row>
    <row r="69" spans="1:14" ht="17.25" customHeight="1">
      <c r="A69" s="2">
        <f t="shared" si="19"/>
        <v>1504</v>
      </c>
      <c r="B69" s="3">
        <v>15</v>
      </c>
      <c r="C69" s="2">
        <f t="shared" si="14"/>
        <v>4</v>
      </c>
      <c r="D69" t="str">
        <f t="shared" si="20"/>
        <v>弹簧胡子</v>
      </c>
      <c r="E69">
        <v>3</v>
      </c>
      <c r="F69">
        <f t="shared" si="21"/>
        <v>2</v>
      </c>
      <c r="G69">
        <f t="shared" si="22"/>
        <v>20</v>
      </c>
      <c r="H69">
        <f t="shared" si="23"/>
        <v>40</v>
      </c>
      <c r="I69">
        <f t="shared" si="24"/>
        <v>20</v>
      </c>
      <c r="J69">
        <f t="shared" si="25"/>
        <v>56</v>
      </c>
      <c r="K69">
        <f t="shared" si="26"/>
        <v>112</v>
      </c>
      <c r="L69">
        <f t="shared" si="27"/>
        <v>56</v>
      </c>
      <c r="M69" t="str">
        <f t="shared" si="28"/>
        <v>1210001,20|1210002,40|1210003,20</v>
      </c>
      <c r="N69" t="str">
        <f t="shared" si="29"/>
        <v>1210001,56|1210002,112|1210003,56</v>
      </c>
    </row>
    <row r="70" spans="1:14" ht="17.25" customHeight="1">
      <c r="A70" s="2">
        <f t="shared" si="19"/>
        <v>1505</v>
      </c>
      <c r="B70" s="3">
        <v>15</v>
      </c>
      <c r="C70" s="2">
        <f t="shared" si="14"/>
        <v>5</v>
      </c>
      <c r="D70" t="str">
        <f t="shared" si="20"/>
        <v>弹簧胡子</v>
      </c>
      <c r="E70">
        <v>3</v>
      </c>
      <c r="F70">
        <f t="shared" si="21"/>
        <v>2</v>
      </c>
      <c r="G70">
        <f t="shared" si="22"/>
        <v>24</v>
      </c>
      <c r="H70">
        <f t="shared" si="23"/>
        <v>48</v>
      </c>
      <c r="I70">
        <f t="shared" si="24"/>
        <v>24</v>
      </c>
      <c r="J70">
        <f t="shared" si="25"/>
        <v>80</v>
      </c>
      <c r="K70">
        <f t="shared" si="26"/>
        <v>160</v>
      </c>
      <c r="L70">
        <f t="shared" si="27"/>
        <v>80</v>
      </c>
      <c r="M70" t="str">
        <f t="shared" si="28"/>
        <v>1210001,24|1210002,48|1210003,24</v>
      </c>
      <c r="N70" t="str">
        <f t="shared" si="29"/>
        <v>1210001,80|1210002,160|1210003,80</v>
      </c>
    </row>
    <row r="71" spans="1:14" ht="17.25" customHeight="1">
      <c r="A71" s="2">
        <f t="shared" si="19"/>
        <v>1506</v>
      </c>
      <c r="B71" s="3">
        <v>15</v>
      </c>
      <c r="C71" s="2">
        <f t="shared" si="14"/>
        <v>6</v>
      </c>
      <c r="D71" t="str">
        <f t="shared" si="20"/>
        <v>弹簧胡子</v>
      </c>
      <c r="E71">
        <v>3</v>
      </c>
      <c r="F71">
        <f t="shared" si="21"/>
        <v>2</v>
      </c>
      <c r="G71">
        <f t="shared" si="22"/>
        <v>28</v>
      </c>
      <c r="H71">
        <f t="shared" si="23"/>
        <v>56</v>
      </c>
      <c r="I71">
        <f t="shared" si="24"/>
        <v>28</v>
      </c>
      <c r="J71">
        <f t="shared" si="25"/>
        <v>108</v>
      </c>
      <c r="K71">
        <f t="shared" si="26"/>
        <v>216</v>
      </c>
      <c r="L71">
        <f t="shared" si="27"/>
        <v>108</v>
      </c>
      <c r="M71" t="str">
        <f t="shared" si="28"/>
        <v>1210001,28|1210002,56|1210003,28</v>
      </c>
      <c r="N71" t="str">
        <f t="shared" si="29"/>
        <v>1210001,108|1210002,216|1210003,108</v>
      </c>
    </row>
    <row r="72" spans="1:14" ht="17.25" customHeight="1">
      <c r="A72" s="2">
        <f t="shared" si="19"/>
        <v>1507</v>
      </c>
      <c r="B72" s="3">
        <v>15</v>
      </c>
      <c r="C72" s="2">
        <f t="shared" si="14"/>
        <v>7</v>
      </c>
      <c r="D72" t="str">
        <f t="shared" si="20"/>
        <v>弹簧胡子</v>
      </c>
      <c r="E72">
        <v>3</v>
      </c>
      <c r="F72">
        <f t="shared" si="21"/>
        <v>2</v>
      </c>
      <c r="G72">
        <f t="shared" si="22"/>
        <v>32</v>
      </c>
      <c r="H72">
        <f t="shared" si="23"/>
        <v>64</v>
      </c>
      <c r="I72">
        <f t="shared" si="24"/>
        <v>32</v>
      </c>
      <c r="J72">
        <f t="shared" si="25"/>
        <v>140</v>
      </c>
      <c r="K72">
        <f t="shared" si="26"/>
        <v>280</v>
      </c>
      <c r="L72">
        <f t="shared" si="27"/>
        <v>140</v>
      </c>
      <c r="M72" t="str">
        <f t="shared" si="28"/>
        <v>1210001,32|1210002,64|1210003,32</v>
      </c>
      <c r="N72" t="str">
        <f t="shared" si="29"/>
        <v>1210001,140|1210002,280|1210003,140</v>
      </c>
    </row>
    <row r="73" spans="1:14" ht="17.25" customHeight="1">
      <c r="A73" s="2">
        <f t="shared" si="19"/>
        <v>1508</v>
      </c>
      <c r="B73" s="3">
        <v>15</v>
      </c>
      <c r="C73" s="2">
        <f t="shared" si="14"/>
        <v>8</v>
      </c>
      <c r="D73" t="str">
        <f t="shared" si="20"/>
        <v>弹簧胡子</v>
      </c>
      <c r="E73">
        <v>3</v>
      </c>
      <c r="F73">
        <f t="shared" si="21"/>
        <v>2</v>
      </c>
      <c r="G73">
        <f t="shared" si="22"/>
        <v>32</v>
      </c>
      <c r="H73">
        <f t="shared" si="23"/>
        <v>64</v>
      </c>
      <c r="I73">
        <f t="shared" si="24"/>
        <v>32</v>
      </c>
      <c r="J73">
        <f t="shared" si="25"/>
        <v>172</v>
      </c>
      <c r="K73">
        <f t="shared" si="26"/>
        <v>344</v>
      </c>
      <c r="L73">
        <f t="shared" si="27"/>
        <v>172</v>
      </c>
      <c r="M73" t="str">
        <f t="shared" si="28"/>
        <v>1210001,32|1210002,64|1210003,32</v>
      </c>
      <c r="N73" t="str">
        <f t="shared" si="29"/>
        <v>1210001,172|1210002,344|1210003,172</v>
      </c>
    </row>
    <row r="74" spans="1:14" ht="17.25" customHeight="1">
      <c r="A74" s="2">
        <f t="shared" si="19"/>
        <v>1701</v>
      </c>
      <c r="B74" s="3">
        <v>17</v>
      </c>
      <c r="C74" s="2">
        <f t="shared" ref="C74:C137" si="30">IF(C73=8,1,C73+1)</f>
        <v>1</v>
      </c>
      <c r="D74" t="str">
        <f t="shared" si="20"/>
        <v>青焰</v>
      </c>
      <c r="E74">
        <v>3</v>
      </c>
      <c r="F74">
        <f t="shared" si="21"/>
        <v>2</v>
      </c>
      <c r="G74">
        <f t="shared" si="22"/>
        <v>8</v>
      </c>
      <c r="H74">
        <f t="shared" si="23"/>
        <v>16</v>
      </c>
      <c r="I74">
        <f t="shared" si="24"/>
        <v>8</v>
      </c>
      <c r="J74">
        <f t="shared" si="25"/>
        <v>8</v>
      </c>
      <c r="K74">
        <f t="shared" si="26"/>
        <v>16</v>
      </c>
      <c r="L74">
        <f t="shared" si="27"/>
        <v>8</v>
      </c>
      <c r="M74" t="str">
        <f t="shared" si="28"/>
        <v>1210001,8|1210002,16|1210003,8</v>
      </c>
      <c r="N74" t="str">
        <f t="shared" si="29"/>
        <v>1210001,8|1210002,16|1210003,8</v>
      </c>
    </row>
    <row r="75" spans="1:14" ht="17.25" customHeight="1">
      <c r="A75" s="2">
        <f t="shared" si="19"/>
        <v>1702</v>
      </c>
      <c r="B75" s="3">
        <v>17</v>
      </c>
      <c r="C75" s="2">
        <f t="shared" si="30"/>
        <v>2</v>
      </c>
      <c r="D75" t="str">
        <f t="shared" si="20"/>
        <v>青焰</v>
      </c>
      <c r="E75">
        <v>3</v>
      </c>
      <c r="F75">
        <f t="shared" si="21"/>
        <v>2</v>
      </c>
      <c r="G75">
        <f t="shared" si="22"/>
        <v>12</v>
      </c>
      <c r="H75">
        <f t="shared" si="23"/>
        <v>24</v>
      </c>
      <c r="I75">
        <f t="shared" si="24"/>
        <v>12</v>
      </c>
      <c r="J75">
        <f t="shared" si="25"/>
        <v>20</v>
      </c>
      <c r="K75">
        <f t="shared" si="26"/>
        <v>40</v>
      </c>
      <c r="L75">
        <f t="shared" si="27"/>
        <v>20</v>
      </c>
      <c r="M75" t="str">
        <f t="shared" si="28"/>
        <v>1210001,12|1210002,24|1210003,12</v>
      </c>
      <c r="N75" t="str">
        <f t="shared" si="29"/>
        <v>1210001,20|1210002,40|1210003,20</v>
      </c>
    </row>
    <row r="76" spans="1:14" ht="17.25" customHeight="1">
      <c r="A76" s="2">
        <f t="shared" si="19"/>
        <v>1703</v>
      </c>
      <c r="B76" s="3">
        <v>17</v>
      </c>
      <c r="C76" s="2">
        <f t="shared" si="30"/>
        <v>3</v>
      </c>
      <c r="D76" t="str">
        <f t="shared" si="20"/>
        <v>青焰</v>
      </c>
      <c r="E76">
        <v>3</v>
      </c>
      <c r="F76">
        <f t="shared" si="21"/>
        <v>2</v>
      </c>
      <c r="G76">
        <f t="shared" si="22"/>
        <v>16</v>
      </c>
      <c r="H76">
        <f t="shared" si="23"/>
        <v>32</v>
      </c>
      <c r="I76">
        <f t="shared" si="24"/>
        <v>16</v>
      </c>
      <c r="J76">
        <f t="shared" si="25"/>
        <v>36</v>
      </c>
      <c r="K76">
        <f t="shared" si="26"/>
        <v>72</v>
      </c>
      <c r="L76">
        <f t="shared" si="27"/>
        <v>36</v>
      </c>
      <c r="M76" t="str">
        <f t="shared" si="28"/>
        <v>1210001,16|1210002,32|1210003,16</v>
      </c>
      <c r="N76" t="str">
        <f t="shared" si="29"/>
        <v>1210001,36|1210002,72|1210003,36</v>
      </c>
    </row>
    <row r="77" spans="1:14" ht="17.25" customHeight="1">
      <c r="A77" s="2">
        <f t="shared" si="19"/>
        <v>1704</v>
      </c>
      <c r="B77" s="3">
        <v>17</v>
      </c>
      <c r="C77" s="2">
        <f t="shared" si="30"/>
        <v>4</v>
      </c>
      <c r="D77" t="str">
        <f t="shared" si="20"/>
        <v>青焰</v>
      </c>
      <c r="E77">
        <v>3</v>
      </c>
      <c r="F77">
        <f t="shared" si="21"/>
        <v>2</v>
      </c>
      <c r="G77">
        <f t="shared" si="22"/>
        <v>20</v>
      </c>
      <c r="H77">
        <f t="shared" si="23"/>
        <v>40</v>
      </c>
      <c r="I77">
        <f t="shared" si="24"/>
        <v>20</v>
      </c>
      <c r="J77">
        <f t="shared" si="25"/>
        <v>56</v>
      </c>
      <c r="K77">
        <f t="shared" si="26"/>
        <v>112</v>
      </c>
      <c r="L77">
        <f t="shared" si="27"/>
        <v>56</v>
      </c>
      <c r="M77" t="str">
        <f t="shared" si="28"/>
        <v>1210001,20|1210002,40|1210003,20</v>
      </c>
      <c r="N77" t="str">
        <f t="shared" si="29"/>
        <v>1210001,56|1210002,112|1210003,56</v>
      </c>
    </row>
    <row r="78" spans="1:14" ht="17.25" customHeight="1">
      <c r="A78" s="2">
        <f t="shared" si="19"/>
        <v>1705</v>
      </c>
      <c r="B78" s="3">
        <v>17</v>
      </c>
      <c r="C78" s="2">
        <f t="shared" si="30"/>
        <v>5</v>
      </c>
      <c r="D78" t="str">
        <f t="shared" si="20"/>
        <v>青焰</v>
      </c>
      <c r="E78">
        <v>3</v>
      </c>
      <c r="F78">
        <f t="shared" si="21"/>
        <v>2</v>
      </c>
      <c r="G78">
        <f t="shared" si="22"/>
        <v>24</v>
      </c>
      <c r="H78">
        <f t="shared" si="23"/>
        <v>48</v>
      </c>
      <c r="I78">
        <f t="shared" si="24"/>
        <v>24</v>
      </c>
      <c r="J78">
        <f t="shared" si="25"/>
        <v>80</v>
      </c>
      <c r="K78">
        <f t="shared" si="26"/>
        <v>160</v>
      </c>
      <c r="L78">
        <f t="shared" si="27"/>
        <v>80</v>
      </c>
      <c r="M78" t="str">
        <f t="shared" si="28"/>
        <v>1210001,24|1210002,48|1210003,24</v>
      </c>
      <c r="N78" t="str">
        <f t="shared" si="29"/>
        <v>1210001,80|1210002,160|1210003,80</v>
      </c>
    </row>
    <row r="79" spans="1:14" ht="17.25" customHeight="1">
      <c r="A79" s="2">
        <f t="shared" si="19"/>
        <v>1706</v>
      </c>
      <c r="B79" s="3">
        <v>17</v>
      </c>
      <c r="C79" s="2">
        <f t="shared" si="30"/>
        <v>6</v>
      </c>
      <c r="D79" t="str">
        <f t="shared" si="20"/>
        <v>青焰</v>
      </c>
      <c r="E79">
        <v>3</v>
      </c>
      <c r="F79">
        <f t="shared" si="21"/>
        <v>2</v>
      </c>
      <c r="G79">
        <f t="shared" si="22"/>
        <v>28</v>
      </c>
      <c r="H79">
        <f t="shared" si="23"/>
        <v>56</v>
      </c>
      <c r="I79">
        <f t="shared" si="24"/>
        <v>28</v>
      </c>
      <c r="J79">
        <f t="shared" si="25"/>
        <v>108</v>
      </c>
      <c r="K79">
        <f t="shared" si="26"/>
        <v>216</v>
      </c>
      <c r="L79">
        <f t="shared" si="27"/>
        <v>108</v>
      </c>
      <c r="M79" t="str">
        <f t="shared" si="28"/>
        <v>1210001,28|1210002,56|1210003,28</v>
      </c>
      <c r="N79" t="str">
        <f t="shared" si="29"/>
        <v>1210001,108|1210002,216|1210003,108</v>
      </c>
    </row>
    <row r="80" spans="1:14" ht="17.25" customHeight="1">
      <c r="A80" s="2">
        <f t="shared" si="19"/>
        <v>1707</v>
      </c>
      <c r="B80" s="3">
        <v>17</v>
      </c>
      <c r="C80" s="2">
        <f t="shared" si="30"/>
        <v>7</v>
      </c>
      <c r="D80" t="str">
        <f t="shared" si="20"/>
        <v>青焰</v>
      </c>
      <c r="E80">
        <v>3</v>
      </c>
      <c r="F80">
        <f t="shared" si="21"/>
        <v>2</v>
      </c>
      <c r="G80">
        <f t="shared" si="22"/>
        <v>32</v>
      </c>
      <c r="H80">
        <f t="shared" si="23"/>
        <v>64</v>
      </c>
      <c r="I80">
        <f t="shared" si="24"/>
        <v>32</v>
      </c>
      <c r="J80">
        <f t="shared" si="25"/>
        <v>140</v>
      </c>
      <c r="K80">
        <f t="shared" si="26"/>
        <v>280</v>
      </c>
      <c r="L80">
        <f t="shared" si="27"/>
        <v>140</v>
      </c>
      <c r="M80" t="str">
        <f t="shared" si="28"/>
        <v>1210001,32|1210002,64|1210003,32</v>
      </c>
      <c r="N80" t="str">
        <f t="shared" si="29"/>
        <v>1210001,140|1210002,280|1210003,140</v>
      </c>
    </row>
    <row r="81" spans="1:14" ht="17.25" customHeight="1">
      <c r="A81" s="2">
        <f t="shared" si="19"/>
        <v>1708</v>
      </c>
      <c r="B81" s="3">
        <v>17</v>
      </c>
      <c r="C81" s="2">
        <f t="shared" si="30"/>
        <v>8</v>
      </c>
      <c r="D81" t="str">
        <f t="shared" si="20"/>
        <v>青焰</v>
      </c>
      <c r="E81">
        <v>3</v>
      </c>
      <c r="F81">
        <f t="shared" si="21"/>
        <v>2</v>
      </c>
      <c r="G81">
        <f t="shared" si="22"/>
        <v>32</v>
      </c>
      <c r="H81">
        <f t="shared" si="23"/>
        <v>64</v>
      </c>
      <c r="I81">
        <f t="shared" si="24"/>
        <v>32</v>
      </c>
      <c r="J81">
        <f t="shared" si="25"/>
        <v>172</v>
      </c>
      <c r="K81">
        <f t="shared" si="26"/>
        <v>344</v>
      </c>
      <c r="L81">
        <f t="shared" si="27"/>
        <v>172</v>
      </c>
      <c r="M81" t="str">
        <f t="shared" si="28"/>
        <v>1210001,32|1210002,64|1210003,32</v>
      </c>
      <c r="N81" t="str">
        <f t="shared" si="29"/>
        <v>1210001,172|1210002,344|1210003,172</v>
      </c>
    </row>
    <row r="82" spans="1:14" ht="17.25" customHeight="1">
      <c r="A82" s="2">
        <f t="shared" si="19"/>
        <v>1901</v>
      </c>
      <c r="B82" s="3">
        <v>19</v>
      </c>
      <c r="C82" s="2">
        <f t="shared" si="30"/>
        <v>1</v>
      </c>
      <c r="D82" t="str">
        <f t="shared" si="20"/>
        <v>微笑超人</v>
      </c>
      <c r="E82">
        <v>3</v>
      </c>
      <c r="F82">
        <f t="shared" si="21"/>
        <v>1</v>
      </c>
      <c r="G82">
        <f t="shared" si="22"/>
        <v>16</v>
      </c>
      <c r="H82">
        <f t="shared" si="23"/>
        <v>8</v>
      </c>
      <c r="I82">
        <f t="shared" si="24"/>
        <v>8</v>
      </c>
      <c r="J82">
        <f t="shared" si="25"/>
        <v>16</v>
      </c>
      <c r="K82">
        <f t="shared" si="26"/>
        <v>8</v>
      </c>
      <c r="L82">
        <f t="shared" si="27"/>
        <v>8</v>
      </c>
      <c r="M82" t="str">
        <f t="shared" si="28"/>
        <v>1210001,16|1210002,8|1210003,8</v>
      </c>
      <c r="N82" t="str">
        <f t="shared" si="29"/>
        <v>1210001,16|1210002,8|1210003,8</v>
      </c>
    </row>
    <row r="83" spans="1:14" ht="17.25" customHeight="1">
      <c r="A83" s="2">
        <f t="shared" si="19"/>
        <v>1902</v>
      </c>
      <c r="B83" s="3">
        <v>19</v>
      </c>
      <c r="C83" s="2">
        <f t="shared" si="30"/>
        <v>2</v>
      </c>
      <c r="D83" t="str">
        <f t="shared" si="20"/>
        <v>微笑超人</v>
      </c>
      <c r="E83">
        <v>3</v>
      </c>
      <c r="F83">
        <f t="shared" si="21"/>
        <v>1</v>
      </c>
      <c r="G83">
        <f t="shared" si="22"/>
        <v>24</v>
      </c>
      <c r="H83">
        <f t="shared" si="23"/>
        <v>12</v>
      </c>
      <c r="I83">
        <f t="shared" si="24"/>
        <v>12</v>
      </c>
      <c r="J83">
        <f t="shared" si="25"/>
        <v>40</v>
      </c>
      <c r="K83">
        <f t="shared" si="26"/>
        <v>20</v>
      </c>
      <c r="L83">
        <f t="shared" si="27"/>
        <v>20</v>
      </c>
      <c r="M83" t="str">
        <f t="shared" si="28"/>
        <v>1210001,24|1210002,12|1210003,12</v>
      </c>
      <c r="N83" t="str">
        <f t="shared" si="29"/>
        <v>1210001,40|1210002,20|1210003,20</v>
      </c>
    </row>
    <row r="84" spans="1:14" ht="17.25" customHeight="1">
      <c r="A84" s="2">
        <f t="shared" si="19"/>
        <v>1903</v>
      </c>
      <c r="B84" s="3">
        <v>19</v>
      </c>
      <c r="C84" s="2">
        <f t="shared" si="30"/>
        <v>3</v>
      </c>
      <c r="D84" t="str">
        <f t="shared" si="20"/>
        <v>微笑超人</v>
      </c>
      <c r="E84">
        <v>3</v>
      </c>
      <c r="F84">
        <f t="shared" si="21"/>
        <v>1</v>
      </c>
      <c r="G84">
        <f t="shared" si="22"/>
        <v>32</v>
      </c>
      <c r="H84">
        <f t="shared" si="23"/>
        <v>16</v>
      </c>
      <c r="I84">
        <f t="shared" si="24"/>
        <v>16</v>
      </c>
      <c r="J84">
        <f t="shared" si="25"/>
        <v>72</v>
      </c>
      <c r="K84">
        <f t="shared" si="26"/>
        <v>36</v>
      </c>
      <c r="L84">
        <f t="shared" si="27"/>
        <v>36</v>
      </c>
      <c r="M84" t="str">
        <f t="shared" si="28"/>
        <v>1210001,32|1210002,16|1210003,16</v>
      </c>
      <c r="N84" t="str">
        <f t="shared" si="29"/>
        <v>1210001,72|1210002,36|1210003,36</v>
      </c>
    </row>
    <row r="85" spans="1:14" ht="17.25" customHeight="1">
      <c r="A85" s="2">
        <f t="shared" si="19"/>
        <v>1904</v>
      </c>
      <c r="B85" s="3">
        <v>19</v>
      </c>
      <c r="C85" s="2">
        <f t="shared" si="30"/>
        <v>4</v>
      </c>
      <c r="D85" t="str">
        <f t="shared" si="20"/>
        <v>微笑超人</v>
      </c>
      <c r="E85">
        <v>3</v>
      </c>
      <c r="F85">
        <f t="shared" si="21"/>
        <v>1</v>
      </c>
      <c r="G85">
        <f t="shared" si="22"/>
        <v>40</v>
      </c>
      <c r="H85">
        <f t="shared" si="23"/>
        <v>20</v>
      </c>
      <c r="I85">
        <f t="shared" si="24"/>
        <v>20</v>
      </c>
      <c r="J85">
        <f t="shared" si="25"/>
        <v>112</v>
      </c>
      <c r="K85">
        <f t="shared" si="26"/>
        <v>56</v>
      </c>
      <c r="L85">
        <f t="shared" si="27"/>
        <v>56</v>
      </c>
      <c r="M85" t="str">
        <f t="shared" si="28"/>
        <v>1210001,40|1210002,20|1210003,20</v>
      </c>
      <c r="N85" t="str">
        <f t="shared" si="29"/>
        <v>1210001,112|1210002,56|1210003,56</v>
      </c>
    </row>
    <row r="86" spans="1:14" ht="17.25" customHeight="1">
      <c r="A86" s="2">
        <f t="shared" si="19"/>
        <v>1905</v>
      </c>
      <c r="B86" s="3">
        <v>19</v>
      </c>
      <c r="C86" s="2">
        <f t="shared" si="30"/>
        <v>5</v>
      </c>
      <c r="D86" t="str">
        <f t="shared" si="20"/>
        <v>微笑超人</v>
      </c>
      <c r="E86">
        <v>3</v>
      </c>
      <c r="F86">
        <f t="shared" si="21"/>
        <v>1</v>
      </c>
      <c r="G86">
        <f t="shared" si="22"/>
        <v>48</v>
      </c>
      <c r="H86">
        <f t="shared" si="23"/>
        <v>24</v>
      </c>
      <c r="I86">
        <f t="shared" si="24"/>
        <v>24</v>
      </c>
      <c r="J86">
        <f t="shared" si="25"/>
        <v>160</v>
      </c>
      <c r="K86">
        <f t="shared" si="26"/>
        <v>80</v>
      </c>
      <c r="L86">
        <f t="shared" si="27"/>
        <v>80</v>
      </c>
      <c r="M86" t="str">
        <f t="shared" si="28"/>
        <v>1210001,48|1210002,24|1210003,24</v>
      </c>
      <c r="N86" t="str">
        <f t="shared" si="29"/>
        <v>1210001,160|1210002,80|1210003,80</v>
      </c>
    </row>
    <row r="87" spans="1:14" ht="17.25" customHeight="1">
      <c r="A87" s="2">
        <f t="shared" si="19"/>
        <v>1906</v>
      </c>
      <c r="B87" s="3">
        <v>19</v>
      </c>
      <c r="C87" s="2">
        <f t="shared" si="30"/>
        <v>6</v>
      </c>
      <c r="D87" t="str">
        <f t="shared" si="20"/>
        <v>微笑超人</v>
      </c>
      <c r="E87">
        <v>3</v>
      </c>
      <c r="F87">
        <f t="shared" si="21"/>
        <v>1</v>
      </c>
      <c r="G87">
        <f t="shared" si="22"/>
        <v>56</v>
      </c>
      <c r="H87">
        <f t="shared" si="23"/>
        <v>28</v>
      </c>
      <c r="I87">
        <f t="shared" si="24"/>
        <v>28</v>
      </c>
      <c r="J87">
        <f t="shared" si="25"/>
        <v>216</v>
      </c>
      <c r="K87">
        <f t="shared" si="26"/>
        <v>108</v>
      </c>
      <c r="L87">
        <f t="shared" si="27"/>
        <v>108</v>
      </c>
      <c r="M87" t="str">
        <f t="shared" si="28"/>
        <v>1210001,56|1210002,28|1210003,28</v>
      </c>
      <c r="N87" t="str">
        <f t="shared" si="29"/>
        <v>1210001,216|1210002,108|1210003,108</v>
      </c>
    </row>
    <row r="88" spans="1:14" ht="17.25" customHeight="1">
      <c r="A88" s="2">
        <f t="shared" si="19"/>
        <v>1907</v>
      </c>
      <c r="B88" s="3">
        <v>19</v>
      </c>
      <c r="C88" s="2">
        <f t="shared" si="30"/>
        <v>7</v>
      </c>
      <c r="D88" t="str">
        <f t="shared" si="20"/>
        <v>微笑超人</v>
      </c>
      <c r="E88">
        <v>3</v>
      </c>
      <c r="F88">
        <f t="shared" si="21"/>
        <v>1</v>
      </c>
      <c r="G88">
        <f t="shared" si="22"/>
        <v>64</v>
      </c>
      <c r="H88">
        <f t="shared" si="23"/>
        <v>32</v>
      </c>
      <c r="I88">
        <f t="shared" si="24"/>
        <v>32</v>
      </c>
      <c r="J88">
        <f t="shared" si="25"/>
        <v>280</v>
      </c>
      <c r="K88">
        <f t="shared" si="26"/>
        <v>140</v>
      </c>
      <c r="L88">
        <f t="shared" si="27"/>
        <v>140</v>
      </c>
      <c r="M88" t="str">
        <f t="shared" si="28"/>
        <v>1210001,64|1210002,32|1210003,32</v>
      </c>
      <c r="N88" t="str">
        <f t="shared" si="29"/>
        <v>1210001,280|1210002,140|1210003,140</v>
      </c>
    </row>
    <row r="89" spans="1:14" ht="17.25" customHeight="1">
      <c r="A89" s="2">
        <f t="shared" si="19"/>
        <v>1908</v>
      </c>
      <c r="B89" s="3">
        <v>19</v>
      </c>
      <c r="C89" s="2">
        <f t="shared" si="30"/>
        <v>8</v>
      </c>
      <c r="D89" t="str">
        <f t="shared" si="20"/>
        <v>微笑超人</v>
      </c>
      <c r="E89">
        <v>3</v>
      </c>
      <c r="F89">
        <f t="shared" si="21"/>
        <v>1</v>
      </c>
      <c r="G89">
        <f t="shared" si="22"/>
        <v>64</v>
      </c>
      <c r="H89">
        <f t="shared" si="23"/>
        <v>32</v>
      </c>
      <c r="I89">
        <f t="shared" si="24"/>
        <v>32</v>
      </c>
      <c r="J89">
        <f t="shared" si="25"/>
        <v>344</v>
      </c>
      <c r="K89">
        <f t="shared" si="26"/>
        <v>172</v>
      </c>
      <c r="L89">
        <f t="shared" si="27"/>
        <v>172</v>
      </c>
      <c r="M89" t="str">
        <f t="shared" si="28"/>
        <v>1210001,64|1210002,32|1210003,32</v>
      </c>
      <c r="N89" t="str">
        <f t="shared" si="29"/>
        <v>1210001,344|1210002,172|1210003,172</v>
      </c>
    </row>
    <row r="90" spans="1:14" ht="17.25" customHeight="1">
      <c r="A90" s="2">
        <f t="shared" si="19"/>
        <v>4001</v>
      </c>
      <c r="B90" s="3">
        <v>40</v>
      </c>
      <c r="C90" s="2">
        <f t="shared" si="30"/>
        <v>1</v>
      </c>
      <c r="D90" t="str">
        <f t="shared" si="20"/>
        <v>钉锤头</v>
      </c>
      <c r="E90">
        <v>3</v>
      </c>
      <c r="F90">
        <f t="shared" si="21"/>
        <v>1</v>
      </c>
      <c r="G90">
        <f t="shared" si="22"/>
        <v>16</v>
      </c>
      <c r="H90">
        <f t="shared" si="23"/>
        <v>8</v>
      </c>
      <c r="I90">
        <f t="shared" si="24"/>
        <v>8</v>
      </c>
      <c r="J90">
        <f t="shared" si="25"/>
        <v>16</v>
      </c>
      <c r="K90">
        <f t="shared" si="26"/>
        <v>8</v>
      </c>
      <c r="L90">
        <f t="shared" si="27"/>
        <v>8</v>
      </c>
      <c r="M90" t="str">
        <f t="shared" si="28"/>
        <v>1210001,16|1210002,8|1210003,8</v>
      </c>
      <c r="N90" t="str">
        <f t="shared" si="29"/>
        <v>1210001,16|1210002,8|1210003,8</v>
      </c>
    </row>
    <row r="91" spans="1:14" ht="17.25" customHeight="1">
      <c r="A91" s="2">
        <f t="shared" si="19"/>
        <v>4002</v>
      </c>
      <c r="B91" s="3">
        <v>40</v>
      </c>
      <c r="C91" s="2">
        <f t="shared" si="30"/>
        <v>2</v>
      </c>
      <c r="D91" t="str">
        <f t="shared" si="20"/>
        <v>钉锤头</v>
      </c>
      <c r="E91">
        <v>3</v>
      </c>
      <c r="F91">
        <f t="shared" si="21"/>
        <v>1</v>
      </c>
      <c r="G91">
        <f t="shared" si="22"/>
        <v>24</v>
      </c>
      <c r="H91">
        <f t="shared" si="23"/>
        <v>12</v>
      </c>
      <c r="I91">
        <f t="shared" si="24"/>
        <v>12</v>
      </c>
      <c r="J91">
        <f t="shared" si="25"/>
        <v>40</v>
      </c>
      <c r="K91">
        <f t="shared" si="26"/>
        <v>20</v>
      </c>
      <c r="L91">
        <f t="shared" si="27"/>
        <v>20</v>
      </c>
      <c r="M91" t="str">
        <f t="shared" si="28"/>
        <v>1210001,24|1210002,12|1210003,12</v>
      </c>
      <c r="N91" t="str">
        <f t="shared" si="29"/>
        <v>1210001,40|1210002,20|1210003,20</v>
      </c>
    </row>
    <row r="92" spans="1:14" ht="17.25" customHeight="1">
      <c r="A92" s="2">
        <f t="shared" si="19"/>
        <v>4003</v>
      </c>
      <c r="B92" s="3">
        <v>40</v>
      </c>
      <c r="C92" s="2">
        <f t="shared" si="30"/>
        <v>3</v>
      </c>
      <c r="D92" t="str">
        <f t="shared" si="20"/>
        <v>钉锤头</v>
      </c>
      <c r="E92">
        <v>3</v>
      </c>
      <c r="F92">
        <f t="shared" si="21"/>
        <v>1</v>
      </c>
      <c r="G92">
        <f t="shared" si="22"/>
        <v>32</v>
      </c>
      <c r="H92">
        <f t="shared" si="23"/>
        <v>16</v>
      </c>
      <c r="I92">
        <f t="shared" si="24"/>
        <v>16</v>
      </c>
      <c r="J92">
        <f t="shared" si="25"/>
        <v>72</v>
      </c>
      <c r="K92">
        <f t="shared" si="26"/>
        <v>36</v>
      </c>
      <c r="L92">
        <f t="shared" si="27"/>
        <v>36</v>
      </c>
      <c r="M92" t="str">
        <f t="shared" si="28"/>
        <v>1210001,32|1210002,16|1210003,16</v>
      </c>
      <c r="N92" t="str">
        <f t="shared" si="29"/>
        <v>1210001,72|1210002,36|1210003,36</v>
      </c>
    </row>
    <row r="93" spans="1:14" ht="17.25" customHeight="1">
      <c r="A93" s="2">
        <f t="shared" si="19"/>
        <v>4004</v>
      </c>
      <c r="B93" s="3">
        <v>40</v>
      </c>
      <c r="C93" s="2">
        <f t="shared" si="30"/>
        <v>4</v>
      </c>
      <c r="D93" t="str">
        <f t="shared" si="20"/>
        <v>钉锤头</v>
      </c>
      <c r="E93">
        <v>3</v>
      </c>
      <c r="F93">
        <f t="shared" si="21"/>
        <v>1</v>
      </c>
      <c r="G93">
        <f t="shared" si="22"/>
        <v>40</v>
      </c>
      <c r="H93">
        <f t="shared" si="23"/>
        <v>20</v>
      </c>
      <c r="I93">
        <f t="shared" si="24"/>
        <v>20</v>
      </c>
      <c r="J93">
        <f t="shared" si="25"/>
        <v>112</v>
      </c>
      <c r="K93">
        <f t="shared" si="26"/>
        <v>56</v>
      </c>
      <c r="L93">
        <f t="shared" si="27"/>
        <v>56</v>
      </c>
      <c r="M93" t="str">
        <f t="shared" si="28"/>
        <v>1210001,40|1210002,20|1210003,20</v>
      </c>
      <c r="N93" t="str">
        <f t="shared" si="29"/>
        <v>1210001,112|1210002,56|1210003,56</v>
      </c>
    </row>
    <row r="94" spans="1:14" ht="17.25" customHeight="1">
      <c r="A94" s="2">
        <f t="shared" si="19"/>
        <v>4005</v>
      </c>
      <c r="B94" s="3">
        <v>40</v>
      </c>
      <c r="C94" s="2">
        <f t="shared" si="30"/>
        <v>5</v>
      </c>
      <c r="D94" t="str">
        <f t="shared" si="20"/>
        <v>钉锤头</v>
      </c>
      <c r="E94">
        <v>3</v>
      </c>
      <c r="F94">
        <f t="shared" si="21"/>
        <v>1</v>
      </c>
      <c r="G94">
        <f t="shared" si="22"/>
        <v>48</v>
      </c>
      <c r="H94">
        <f t="shared" si="23"/>
        <v>24</v>
      </c>
      <c r="I94">
        <f t="shared" si="24"/>
        <v>24</v>
      </c>
      <c r="J94">
        <f t="shared" si="25"/>
        <v>160</v>
      </c>
      <c r="K94">
        <f t="shared" si="26"/>
        <v>80</v>
      </c>
      <c r="L94">
        <f t="shared" si="27"/>
        <v>80</v>
      </c>
      <c r="M94" t="str">
        <f t="shared" si="28"/>
        <v>1210001,48|1210002,24|1210003,24</v>
      </c>
      <c r="N94" t="str">
        <f t="shared" si="29"/>
        <v>1210001,160|1210002,80|1210003,80</v>
      </c>
    </row>
    <row r="95" spans="1:14" ht="17.25" customHeight="1">
      <c r="A95" s="2">
        <f t="shared" si="19"/>
        <v>4006</v>
      </c>
      <c r="B95" s="3">
        <v>40</v>
      </c>
      <c r="C95" s="2">
        <f t="shared" si="30"/>
        <v>6</v>
      </c>
      <c r="D95" t="str">
        <f t="shared" si="20"/>
        <v>钉锤头</v>
      </c>
      <c r="E95">
        <v>3</v>
      </c>
      <c r="F95">
        <f t="shared" si="21"/>
        <v>1</v>
      </c>
      <c r="G95">
        <f t="shared" si="22"/>
        <v>56</v>
      </c>
      <c r="H95">
        <f t="shared" si="23"/>
        <v>28</v>
      </c>
      <c r="I95">
        <f t="shared" si="24"/>
        <v>28</v>
      </c>
      <c r="J95">
        <f t="shared" si="25"/>
        <v>216</v>
      </c>
      <c r="K95">
        <f t="shared" si="26"/>
        <v>108</v>
      </c>
      <c r="L95">
        <f t="shared" si="27"/>
        <v>108</v>
      </c>
      <c r="M95" t="str">
        <f t="shared" si="28"/>
        <v>1210001,56|1210002,28|1210003,28</v>
      </c>
      <c r="N95" t="str">
        <f t="shared" si="29"/>
        <v>1210001,216|1210002,108|1210003,108</v>
      </c>
    </row>
    <row r="96" spans="1:14" ht="17.25" customHeight="1">
      <c r="A96" s="2">
        <f t="shared" si="19"/>
        <v>4007</v>
      </c>
      <c r="B96" s="3">
        <v>40</v>
      </c>
      <c r="C96" s="2">
        <f t="shared" si="30"/>
        <v>7</v>
      </c>
      <c r="D96" t="str">
        <f t="shared" si="20"/>
        <v>钉锤头</v>
      </c>
      <c r="E96">
        <v>3</v>
      </c>
      <c r="F96">
        <f t="shared" si="21"/>
        <v>1</v>
      </c>
      <c r="G96">
        <f t="shared" si="22"/>
        <v>64</v>
      </c>
      <c r="H96">
        <f t="shared" si="23"/>
        <v>32</v>
      </c>
      <c r="I96">
        <f t="shared" si="24"/>
        <v>32</v>
      </c>
      <c r="J96">
        <f t="shared" si="25"/>
        <v>280</v>
      </c>
      <c r="K96">
        <f t="shared" si="26"/>
        <v>140</v>
      </c>
      <c r="L96">
        <f t="shared" si="27"/>
        <v>140</v>
      </c>
      <c r="M96" t="str">
        <f t="shared" si="28"/>
        <v>1210001,64|1210002,32|1210003,32</v>
      </c>
      <c r="N96" t="str">
        <f t="shared" si="29"/>
        <v>1210001,280|1210002,140|1210003,140</v>
      </c>
    </row>
    <row r="97" spans="1:14" ht="17.25" customHeight="1">
      <c r="A97" s="2">
        <f t="shared" si="19"/>
        <v>4008</v>
      </c>
      <c r="B97" s="3">
        <v>40</v>
      </c>
      <c r="C97" s="2">
        <f t="shared" si="30"/>
        <v>8</v>
      </c>
      <c r="D97" t="str">
        <f t="shared" si="20"/>
        <v>钉锤头</v>
      </c>
      <c r="E97">
        <v>3</v>
      </c>
      <c r="F97">
        <f t="shared" si="21"/>
        <v>1</v>
      </c>
      <c r="G97">
        <f t="shared" si="22"/>
        <v>64</v>
      </c>
      <c r="H97">
        <f t="shared" si="23"/>
        <v>32</v>
      </c>
      <c r="I97">
        <f t="shared" si="24"/>
        <v>32</v>
      </c>
      <c r="J97">
        <f t="shared" si="25"/>
        <v>344</v>
      </c>
      <c r="K97">
        <f t="shared" si="26"/>
        <v>172</v>
      </c>
      <c r="L97">
        <f t="shared" si="27"/>
        <v>172</v>
      </c>
      <c r="M97" t="str">
        <f t="shared" si="28"/>
        <v>1210001,64|1210002,32|1210003,32</v>
      </c>
      <c r="N97" t="str">
        <f t="shared" si="29"/>
        <v>1210001,344|1210002,172|1210003,172</v>
      </c>
    </row>
    <row r="98" spans="1:14" ht="17.25" customHeight="1">
      <c r="A98" s="2">
        <f t="shared" si="19"/>
        <v>401</v>
      </c>
      <c r="B98" s="3">
        <v>4</v>
      </c>
      <c r="C98" s="2">
        <f t="shared" si="30"/>
        <v>1</v>
      </c>
      <c r="D98" t="str">
        <f t="shared" ref="D98:D129" si="31">VLOOKUP(B98,R:S,2,0)</f>
        <v>银色獠牙</v>
      </c>
      <c r="E98">
        <f t="shared" ref="E98:E105" si="32">VLOOKUP(B98,R:U,3,FALSE)</f>
        <v>4</v>
      </c>
      <c r="F98">
        <f t="shared" si="21"/>
        <v>2</v>
      </c>
      <c r="G98">
        <f t="shared" si="22"/>
        <v>10</v>
      </c>
      <c r="H98">
        <f t="shared" si="23"/>
        <v>20</v>
      </c>
      <c r="I98">
        <f t="shared" si="24"/>
        <v>10</v>
      </c>
      <c r="J98">
        <f t="shared" si="25"/>
        <v>10</v>
      </c>
      <c r="K98">
        <f t="shared" si="26"/>
        <v>20</v>
      </c>
      <c r="L98">
        <f t="shared" si="27"/>
        <v>10</v>
      </c>
      <c r="M98" t="str">
        <f t="shared" si="28"/>
        <v>1210001,10|1210002,20|1210003,10</v>
      </c>
      <c r="N98" t="str">
        <f t="shared" si="29"/>
        <v>1210001,10|1210002,20|1210003,10</v>
      </c>
    </row>
    <row r="99" spans="1:14" ht="17.25" customHeight="1">
      <c r="A99" s="2">
        <f t="shared" si="19"/>
        <v>402</v>
      </c>
      <c r="B99" s="3">
        <v>4</v>
      </c>
      <c r="C99" s="2">
        <f t="shared" si="30"/>
        <v>2</v>
      </c>
      <c r="D99" t="str">
        <f t="shared" si="31"/>
        <v>银色獠牙</v>
      </c>
      <c r="E99">
        <f t="shared" si="32"/>
        <v>4</v>
      </c>
      <c r="F99">
        <f t="shared" si="21"/>
        <v>2</v>
      </c>
      <c r="G99">
        <f t="shared" si="22"/>
        <v>15</v>
      </c>
      <c r="H99">
        <f t="shared" si="23"/>
        <v>30</v>
      </c>
      <c r="I99">
        <f t="shared" si="24"/>
        <v>15</v>
      </c>
      <c r="J99">
        <f t="shared" si="25"/>
        <v>25</v>
      </c>
      <c r="K99">
        <f t="shared" si="26"/>
        <v>50</v>
      </c>
      <c r="L99">
        <f t="shared" si="27"/>
        <v>25</v>
      </c>
      <c r="M99" t="str">
        <f t="shared" si="28"/>
        <v>1210001,15|1210002,30|1210003,15</v>
      </c>
      <c r="N99" t="str">
        <f t="shared" si="29"/>
        <v>1210001,25|1210002,50|1210003,25</v>
      </c>
    </row>
    <row r="100" spans="1:14" ht="17.25" customHeight="1">
      <c r="A100" s="2">
        <f t="shared" si="19"/>
        <v>403</v>
      </c>
      <c r="B100" s="3">
        <v>4</v>
      </c>
      <c r="C100" s="2">
        <f t="shared" si="30"/>
        <v>3</v>
      </c>
      <c r="D100" t="str">
        <f t="shared" si="31"/>
        <v>银色獠牙</v>
      </c>
      <c r="E100">
        <f t="shared" si="32"/>
        <v>4</v>
      </c>
      <c r="F100">
        <f t="shared" si="21"/>
        <v>2</v>
      </c>
      <c r="G100">
        <f t="shared" si="22"/>
        <v>20</v>
      </c>
      <c r="H100">
        <f t="shared" si="23"/>
        <v>40</v>
      </c>
      <c r="I100">
        <f t="shared" si="24"/>
        <v>20</v>
      </c>
      <c r="J100">
        <f t="shared" si="25"/>
        <v>45</v>
      </c>
      <c r="K100">
        <f t="shared" si="26"/>
        <v>90</v>
      </c>
      <c r="L100">
        <f t="shared" si="27"/>
        <v>45</v>
      </c>
      <c r="M100" t="str">
        <f t="shared" si="28"/>
        <v>1210001,20|1210002,40|1210003,20</v>
      </c>
      <c r="N100" t="str">
        <f t="shared" si="29"/>
        <v>1210001,45|1210002,90|1210003,45</v>
      </c>
    </row>
    <row r="101" spans="1:14" ht="17.25" customHeight="1">
      <c r="A101" s="2">
        <f t="shared" si="19"/>
        <v>404</v>
      </c>
      <c r="B101" s="3">
        <v>4</v>
      </c>
      <c r="C101" s="2">
        <f t="shared" si="30"/>
        <v>4</v>
      </c>
      <c r="D101" t="str">
        <f t="shared" si="31"/>
        <v>银色獠牙</v>
      </c>
      <c r="E101">
        <f t="shared" si="32"/>
        <v>4</v>
      </c>
      <c r="F101">
        <f t="shared" si="21"/>
        <v>2</v>
      </c>
      <c r="G101">
        <f t="shared" si="22"/>
        <v>25</v>
      </c>
      <c r="H101">
        <f t="shared" si="23"/>
        <v>50</v>
      </c>
      <c r="I101">
        <f t="shared" si="24"/>
        <v>25</v>
      </c>
      <c r="J101">
        <f t="shared" si="25"/>
        <v>70</v>
      </c>
      <c r="K101">
        <f t="shared" si="26"/>
        <v>140</v>
      </c>
      <c r="L101">
        <f t="shared" si="27"/>
        <v>70</v>
      </c>
      <c r="M101" t="str">
        <f t="shared" si="28"/>
        <v>1210001,25|1210002,50|1210003,25</v>
      </c>
      <c r="N101" t="str">
        <f t="shared" si="29"/>
        <v>1210001,70|1210002,140|1210003,70</v>
      </c>
    </row>
    <row r="102" spans="1:14" ht="17.25" customHeight="1">
      <c r="A102" s="2">
        <f t="shared" si="19"/>
        <v>405</v>
      </c>
      <c r="B102" s="3">
        <v>4</v>
      </c>
      <c r="C102" s="2">
        <f t="shared" si="30"/>
        <v>5</v>
      </c>
      <c r="D102" t="str">
        <f t="shared" si="31"/>
        <v>银色獠牙</v>
      </c>
      <c r="E102">
        <f t="shared" si="32"/>
        <v>4</v>
      </c>
      <c r="F102">
        <f t="shared" si="21"/>
        <v>2</v>
      </c>
      <c r="G102">
        <f t="shared" si="22"/>
        <v>30</v>
      </c>
      <c r="H102">
        <f t="shared" si="23"/>
        <v>60</v>
      </c>
      <c r="I102">
        <f t="shared" si="24"/>
        <v>30</v>
      </c>
      <c r="J102">
        <f t="shared" si="25"/>
        <v>100</v>
      </c>
      <c r="K102">
        <f t="shared" si="26"/>
        <v>200</v>
      </c>
      <c r="L102">
        <f t="shared" si="27"/>
        <v>100</v>
      </c>
      <c r="M102" t="str">
        <f t="shared" si="28"/>
        <v>1210001,30|1210002,60|1210003,30</v>
      </c>
      <c r="N102" t="str">
        <f t="shared" si="29"/>
        <v>1210001,100|1210002,200|1210003,100</v>
      </c>
    </row>
    <row r="103" spans="1:14" ht="17.25" customHeight="1">
      <c r="A103" s="2">
        <f t="shared" si="19"/>
        <v>406</v>
      </c>
      <c r="B103" s="3">
        <v>4</v>
      </c>
      <c r="C103" s="2">
        <f t="shared" si="30"/>
        <v>6</v>
      </c>
      <c r="D103" t="str">
        <f t="shared" si="31"/>
        <v>银色獠牙</v>
      </c>
      <c r="E103">
        <f t="shared" si="32"/>
        <v>4</v>
      </c>
      <c r="F103">
        <f t="shared" si="21"/>
        <v>2</v>
      </c>
      <c r="G103">
        <f t="shared" si="22"/>
        <v>35</v>
      </c>
      <c r="H103">
        <f t="shared" si="23"/>
        <v>70</v>
      </c>
      <c r="I103">
        <f t="shared" si="24"/>
        <v>35</v>
      </c>
      <c r="J103">
        <f t="shared" si="25"/>
        <v>135</v>
      </c>
      <c r="K103">
        <f t="shared" si="26"/>
        <v>270</v>
      </c>
      <c r="L103">
        <f t="shared" si="27"/>
        <v>135</v>
      </c>
      <c r="M103" t="str">
        <f t="shared" si="28"/>
        <v>1210001,35|1210002,70|1210003,35</v>
      </c>
      <c r="N103" t="str">
        <f t="shared" si="29"/>
        <v>1210001,135|1210002,270|1210003,135</v>
      </c>
    </row>
    <row r="104" spans="1:14" ht="17.25" customHeight="1">
      <c r="A104" s="2">
        <f t="shared" si="19"/>
        <v>407</v>
      </c>
      <c r="B104" s="3">
        <v>4</v>
      </c>
      <c r="C104" s="2">
        <f t="shared" si="30"/>
        <v>7</v>
      </c>
      <c r="D104" t="str">
        <f t="shared" si="31"/>
        <v>银色獠牙</v>
      </c>
      <c r="E104">
        <f t="shared" si="32"/>
        <v>4</v>
      </c>
      <c r="F104">
        <f t="shared" si="21"/>
        <v>2</v>
      </c>
      <c r="G104">
        <f t="shared" si="22"/>
        <v>40</v>
      </c>
      <c r="H104">
        <f t="shared" si="23"/>
        <v>80</v>
      </c>
      <c r="I104">
        <f t="shared" si="24"/>
        <v>40</v>
      </c>
      <c r="J104">
        <f t="shared" si="25"/>
        <v>175</v>
      </c>
      <c r="K104">
        <f t="shared" si="26"/>
        <v>350</v>
      </c>
      <c r="L104">
        <f t="shared" si="27"/>
        <v>175</v>
      </c>
      <c r="M104" t="str">
        <f t="shared" si="28"/>
        <v>1210001,40|1210002,80|1210003,40</v>
      </c>
      <c r="N104" t="str">
        <f t="shared" si="29"/>
        <v>1210001,175|1210002,350|1210003,175</v>
      </c>
    </row>
    <row r="105" spans="1:14" ht="17.25" customHeight="1">
      <c r="A105" s="2">
        <f t="shared" si="19"/>
        <v>408</v>
      </c>
      <c r="B105" s="3">
        <v>4</v>
      </c>
      <c r="C105" s="2">
        <f t="shared" si="30"/>
        <v>8</v>
      </c>
      <c r="D105" t="str">
        <f t="shared" si="31"/>
        <v>银色獠牙</v>
      </c>
      <c r="E105">
        <f t="shared" si="32"/>
        <v>4</v>
      </c>
      <c r="F105">
        <f t="shared" si="21"/>
        <v>2</v>
      </c>
      <c r="G105">
        <f t="shared" si="22"/>
        <v>40</v>
      </c>
      <c r="H105">
        <f t="shared" si="23"/>
        <v>80</v>
      </c>
      <c r="I105">
        <f t="shared" si="24"/>
        <v>40</v>
      </c>
      <c r="J105">
        <f t="shared" si="25"/>
        <v>215</v>
      </c>
      <c r="K105">
        <f t="shared" si="26"/>
        <v>430</v>
      </c>
      <c r="L105">
        <f t="shared" si="27"/>
        <v>215</v>
      </c>
      <c r="M105" t="str">
        <f t="shared" si="28"/>
        <v>1210001,40|1210002,80|1210003,40</v>
      </c>
      <c r="N105" t="str">
        <f t="shared" si="29"/>
        <v>1210001,215|1210002,430|1210003,215</v>
      </c>
    </row>
    <row r="106" spans="1:14" ht="17.25" customHeight="1">
      <c r="A106" s="2">
        <f t="shared" si="19"/>
        <v>901</v>
      </c>
      <c r="B106" s="3">
        <v>9</v>
      </c>
      <c r="C106" s="2">
        <f t="shared" si="30"/>
        <v>1</v>
      </c>
      <c r="D106" t="str">
        <f t="shared" si="31"/>
        <v>性感囚犯</v>
      </c>
      <c r="E106">
        <v>4</v>
      </c>
      <c r="F106">
        <f t="shared" si="21"/>
        <v>3</v>
      </c>
      <c r="G106">
        <f t="shared" si="22"/>
        <v>10</v>
      </c>
      <c r="H106">
        <f t="shared" si="23"/>
        <v>10</v>
      </c>
      <c r="I106">
        <f t="shared" si="24"/>
        <v>20</v>
      </c>
      <c r="J106">
        <f t="shared" si="25"/>
        <v>10</v>
      </c>
      <c r="K106">
        <f t="shared" si="26"/>
        <v>10</v>
      </c>
      <c r="L106">
        <f t="shared" si="27"/>
        <v>20</v>
      </c>
      <c r="M106" t="str">
        <f t="shared" si="28"/>
        <v>1210001,10|1210002,10|1210003,20</v>
      </c>
      <c r="N106" t="str">
        <f t="shared" si="29"/>
        <v>1210001,10|1210002,10|1210003,20</v>
      </c>
    </row>
    <row r="107" spans="1:14" ht="17.25" customHeight="1">
      <c r="A107" s="2">
        <f t="shared" si="19"/>
        <v>902</v>
      </c>
      <c r="B107" s="3">
        <v>9</v>
      </c>
      <c r="C107" s="2">
        <f t="shared" si="30"/>
        <v>2</v>
      </c>
      <c r="D107" t="str">
        <f t="shared" si="31"/>
        <v>性感囚犯</v>
      </c>
      <c r="E107">
        <v>4</v>
      </c>
      <c r="F107">
        <f t="shared" si="21"/>
        <v>3</v>
      </c>
      <c r="G107">
        <f t="shared" si="22"/>
        <v>15</v>
      </c>
      <c r="H107">
        <f t="shared" si="23"/>
        <v>15</v>
      </c>
      <c r="I107">
        <f t="shared" si="24"/>
        <v>30</v>
      </c>
      <c r="J107">
        <f t="shared" si="25"/>
        <v>25</v>
      </c>
      <c r="K107">
        <f t="shared" si="26"/>
        <v>25</v>
      </c>
      <c r="L107">
        <f t="shared" si="27"/>
        <v>50</v>
      </c>
      <c r="M107" t="str">
        <f t="shared" si="28"/>
        <v>1210001,15|1210002,15|1210003,30</v>
      </c>
      <c r="N107" t="str">
        <f t="shared" si="29"/>
        <v>1210001,25|1210002,25|1210003,50</v>
      </c>
    </row>
    <row r="108" spans="1:14" ht="17.25" customHeight="1">
      <c r="A108" s="2">
        <f t="shared" si="19"/>
        <v>903</v>
      </c>
      <c r="B108" s="3">
        <v>9</v>
      </c>
      <c r="C108" s="2">
        <f t="shared" si="30"/>
        <v>3</v>
      </c>
      <c r="D108" t="str">
        <f t="shared" si="31"/>
        <v>性感囚犯</v>
      </c>
      <c r="E108">
        <v>4</v>
      </c>
      <c r="F108">
        <f t="shared" si="21"/>
        <v>3</v>
      </c>
      <c r="G108">
        <f t="shared" si="22"/>
        <v>20</v>
      </c>
      <c r="H108">
        <f t="shared" si="23"/>
        <v>20</v>
      </c>
      <c r="I108">
        <f t="shared" si="24"/>
        <v>40</v>
      </c>
      <c r="J108">
        <f t="shared" si="25"/>
        <v>45</v>
      </c>
      <c r="K108">
        <f t="shared" si="26"/>
        <v>45</v>
      </c>
      <c r="L108">
        <f t="shared" si="27"/>
        <v>90</v>
      </c>
      <c r="M108" t="str">
        <f t="shared" si="28"/>
        <v>1210001,20|1210002,20|1210003,40</v>
      </c>
      <c r="N108" t="str">
        <f t="shared" si="29"/>
        <v>1210001,45|1210002,45|1210003,90</v>
      </c>
    </row>
    <row r="109" spans="1:14" ht="17.25" customHeight="1">
      <c r="A109" s="2">
        <f t="shared" si="19"/>
        <v>904</v>
      </c>
      <c r="B109" s="3">
        <v>9</v>
      </c>
      <c r="C109" s="2">
        <f t="shared" si="30"/>
        <v>4</v>
      </c>
      <c r="D109" t="str">
        <f t="shared" si="31"/>
        <v>性感囚犯</v>
      </c>
      <c r="E109">
        <v>4</v>
      </c>
      <c r="F109">
        <f t="shared" si="21"/>
        <v>3</v>
      </c>
      <c r="G109">
        <f t="shared" si="22"/>
        <v>25</v>
      </c>
      <c r="H109">
        <f t="shared" si="23"/>
        <v>25</v>
      </c>
      <c r="I109">
        <f t="shared" si="24"/>
        <v>50</v>
      </c>
      <c r="J109">
        <f t="shared" si="25"/>
        <v>70</v>
      </c>
      <c r="K109">
        <f t="shared" si="26"/>
        <v>70</v>
      </c>
      <c r="L109">
        <f t="shared" si="27"/>
        <v>140</v>
      </c>
      <c r="M109" t="str">
        <f t="shared" si="28"/>
        <v>1210001,25|1210002,25|1210003,50</v>
      </c>
      <c r="N109" t="str">
        <f t="shared" si="29"/>
        <v>1210001,70|1210002,70|1210003,140</v>
      </c>
    </row>
    <row r="110" spans="1:14" ht="17.25" customHeight="1">
      <c r="A110" s="2">
        <f t="shared" si="19"/>
        <v>905</v>
      </c>
      <c r="B110" s="3">
        <v>9</v>
      </c>
      <c r="C110" s="2">
        <f t="shared" si="30"/>
        <v>5</v>
      </c>
      <c r="D110" t="str">
        <f t="shared" si="31"/>
        <v>性感囚犯</v>
      </c>
      <c r="E110">
        <v>4</v>
      </c>
      <c r="F110">
        <f t="shared" si="21"/>
        <v>3</v>
      </c>
      <c r="G110">
        <f t="shared" si="22"/>
        <v>30</v>
      </c>
      <c r="H110">
        <f t="shared" si="23"/>
        <v>30</v>
      </c>
      <c r="I110">
        <f t="shared" si="24"/>
        <v>60</v>
      </c>
      <c r="J110">
        <f t="shared" si="25"/>
        <v>100</v>
      </c>
      <c r="K110">
        <f t="shared" si="26"/>
        <v>100</v>
      </c>
      <c r="L110">
        <f t="shared" si="27"/>
        <v>200</v>
      </c>
      <c r="M110" t="str">
        <f t="shared" si="28"/>
        <v>1210001,30|1210002,30|1210003,60</v>
      </c>
      <c r="N110" t="str">
        <f t="shared" si="29"/>
        <v>1210001,100|1210002,100|1210003,200</v>
      </c>
    </row>
    <row r="111" spans="1:14" ht="17.25" customHeight="1">
      <c r="A111" s="2">
        <f t="shared" si="19"/>
        <v>906</v>
      </c>
      <c r="B111" s="3">
        <v>9</v>
      </c>
      <c r="C111" s="2">
        <f t="shared" si="30"/>
        <v>6</v>
      </c>
      <c r="D111" t="str">
        <f t="shared" si="31"/>
        <v>性感囚犯</v>
      </c>
      <c r="E111">
        <v>4</v>
      </c>
      <c r="F111">
        <f t="shared" si="21"/>
        <v>3</v>
      </c>
      <c r="G111">
        <f t="shared" si="22"/>
        <v>35</v>
      </c>
      <c r="H111">
        <f t="shared" si="23"/>
        <v>35</v>
      </c>
      <c r="I111">
        <f t="shared" si="24"/>
        <v>70</v>
      </c>
      <c r="J111">
        <f t="shared" si="25"/>
        <v>135</v>
      </c>
      <c r="K111">
        <f t="shared" si="26"/>
        <v>135</v>
      </c>
      <c r="L111">
        <f t="shared" si="27"/>
        <v>270</v>
      </c>
      <c r="M111" t="str">
        <f t="shared" si="28"/>
        <v>1210001,35|1210002,35|1210003,70</v>
      </c>
      <c r="N111" t="str">
        <f t="shared" si="29"/>
        <v>1210001,135|1210002,135|1210003,270</v>
      </c>
    </row>
    <row r="112" spans="1:14" ht="17.25" customHeight="1">
      <c r="A112" s="2">
        <f t="shared" si="19"/>
        <v>907</v>
      </c>
      <c r="B112" s="3">
        <v>9</v>
      </c>
      <c r="C112" s="2">
        <f t="shared" si="30"/>
        <v>7</v>
      </c>
      <c r="D112" t="str">
        <f t="shared" si="31"/>
        <v>性感囚犯</v>
      </c>
      <c r="E112">
        <v>4</v>
      </c>
      <c r="F112">
        <f t="shared" si="21"/>
        <v>3</v>
      </c>
      <c r="G112">
        <f t="shared" si="22"/>
        <v>40</v>
      </c>
      <c r="H112">
        <f t="shared" si="23"/>
        <v>40</v>
      </c>
      <c r="I112">
        <f t="shared" si="24"/>
        <v>80</v>
      </c>
      <c r="J112">
        <f t="shared" si="25"/>
        <v>175</v>
      </c>
      <c r="K112">
        <f t="shared" si="26"/>
        <v>175</v>
      </c>
      <c r="L112">
        <f t="shared" si="27"/>
        <v>350</v>
      </c>
      <c r="M112" t="str">
        <f t="shared" si="28"/>
        <v>1210001,40|1210002,40|1210003,80</v>
      </c>
      <c r="N112" t="str">
        <f t="shared" si="29"/>
        <v>1210001,175|1210002,175|1210003,350</v>
      </c>
    </row>
    <row r="113" spans="1:14" ht="17.25" customHeight="1">
      <c r="A113" s="2">
        <f t="shared" si="19"/>
        <v>908</v>
      </c>
      <c r="B113" s="3">
        <v>9</v>
      </c>
      <c r="C113" s="2">
        <f t="shared" si="30"/>
        <v>8</v>
      </c>
      <c r="D113" t="str">
        <f t="shared" si="31"/>
        <v>性感囚犯</v>
      </c>
      <c r="E113">
        <v>4</v>
      </c>
      <c r="F113">
        <f t="shared" si="21"/>
        <v>3</v>
      </c>
      <c r="G113">
        <f t="shared" si="22"/>
        <v>40</v>
      </c>
      <c r="H113">
        <f t="shared" si="23"/>
        <v>40</v>
      </c>
      <c r="I113">
        <f t="shared" si="24"/>
        <v>80</v>
      </c>
      <c r="J113">
        <f t="shared" si="25"/>
        <v>215</v>
      </c>
      <c r="K113">
        <f t="shared" si="26"/>
        <v>215</v>
      </c>
      <c r="L113">
        <f t="shared" si="27"/>
        <v>430</v>
      </c>
      <c r="M113" t="str">
        <f t="shared" si="28"/>
        <v>1210001,40|1210002,40|1210003,80</v>
      </c>
      <c r="N113" t="str">
        <f t="shared" si="29"/>
        <v>1210001,215|1210002,215|1210003,430</v>
      </c>
    </row>
    <row r="114" spans="1:14" ht="17.25" customHeight="1">
      <c r="A114" s="2">
        <f t="shared" si="19"/>
        <v>1601</v>
      </c>
      <c r="B114" s="3">
        <v>16</v>
      </c>
      <c r="C114" s="2">
        <f t="shared" si="30"/>
        <v>1</v>
      </c>
      <c r="D114" t="str">
        <f t="shared" si="31"/>
        <v>斯奈克</v>
      </c>
      <c r="E114">
        <f t="shared" ref="E114:E121" si="33">VLOOKUP(B114,R:U,3,FALSE)</f>
        <v>3</v>
      </c>
      <c r="F114">
        <f t="shared" si="21"/>
        <v>2</v>
      </c>
      <c r="G114">
        <f t="shared" si="22"/>
        <v>8</v>
      </c>
      <c r="H114">
        <f t="shared" si="23"/>
        <v>16</v>
      </c>
      <c r="I114">
        <f t="shared" si="24"/>
        <v>8</v>
      </c>
      <c r="J114">
        <f t="shared" si="25"/>
        <v>8</v>
      </c>
      <c r="K114">
        <f t="shared" si="26"/>
        <v>16</v>
      </c>
      <c r="L114">
        <f t="shared" si="27"/>
        <v>8</v>
      </c>
      <c r="M114" t="str">
        <f t="shared" si="28"/>
        <v>1210001,8|1210002,16|1210003,8</v>
      </c>
      <c r="N114" t="str">
        <f t="shared" si="29"/>
        <v>1210001,8|1210002,16|1210003,8</v>
      </c>
    </row>
    <row r="115" spans="1:14" ht="17.25" customHeight="1">
      <c r="A115" s="2">
        <f t="shared" si="19"/>
        <v>1602</v>
      </c>
      <c r="B115" s="3">
        <v>16</v>
      </c>
      <c r="C115" s="2">
        <f t="shared" si="30"/>
        <v>2</v>
      </c>
      <c r="D115" t="str">
        <f t="shared" si="31"/>
        <v>斯奈克</v>
      </c>
      <c r="E115">
        <f t="shared" si="33"/>
        <v>3</v>
      </c>
      <c r="F115">
        <f t="shared" si="21"/>
        <v>2</v>
      </c>
      <c r="G115">
        <f t="shared" si="22"/>
        <v>12</v>
      </c>
      <c r="H115">
        <f t="shared" si="23"/>
        <v>24</v>
      </c>
      <c r="I115">
        <f t="shared" si="24"/>
        <v>12</v>
      </c>
      <c r="J115">
        <f t="shared" si="25"/>
        <v>20</v>
      </c>
      <c r="K115">
        <f t="shared" si="26"/>
        <v>40</v>
      </c>
      <c r="L115">
        <f t="shared" si="27"/>
        <v>20</v>
      </c>
      <c r="M115" t="str">
        <f t="shared" si="28"/>
        <v>1210001,12|1210002,24|1210003,12</v>
      </c>
      <c r="N115" t="str">
        <f t="shared" si="29"/>
        <v>1210001,20|1210002,40|1210003,20</v>
      </c>
    </row>
    <row r="116" spans="1:14" ht="17.25" customHeight="1">
      <c r="A116" s="2">
        <f t="shared" si="19"/>
        <v>1603</v>
      </c>
      <c r="B116" s="3">
        <v>16</v>
      </c>
      <c r="C116" s="2">
        <f t="shared" si="30"/>
        <v>3</v>
      </c>
      <c r="D116" t="str">
        <f t="shared" si="31"/>
        <v>斯奈克</v>
      </c>
      <c r="E116">
        <f t="shared" si="33"/>
        <v>3</v>
      </c>
      <c r="F116">
        <f t="shared" si="21"/>
        <v>2</v>
      </c>
      <c r="G116">
        <f t="shared" si="22"/>
        <v>16</v>
      </c>
      <c r="H116">
        <f t="shared" si="23"/>
        <v>32</v>
      </c>
      <c r="I116">
        <f t="shared" si="24"/>
        <v>16</v>
      </c>
      <c r="J116">
        <f t="shared" si="25"/>
        <v>36</v>
      </c>
      <c r="K116">
        <f t="shared" si="26"/>
        <v>72</v>
      </c>
      <c r="L116">
        <f t="shared" si="27"/>
        <v>36</v>
      </c>
      <c r="M116" t="str">
        <f t="shared" si="28"/>
        <v>1210001,16|1210002,32|1210003,16</v>
      </c>
      <c r="N116" t="str">
        <f t="shared" si="29"/>
        <v>1210001,36|1210002,72|1210003,36</v>
      </c>
    </row>
    <row r="117" spans="1:14" ht="17.25" customHeight="1">
      <c r="A117" s="2">
        <f t="shared" si="19"/>
        <v>1604</v>
      </c>
      <c r="B117" s="3">
        <v>16</v>
      </c>
      <c r="C117" s="2">
        <f t="shared" si="30"/>
        <v>4</v>
      </c>
      <c r="D117" t="str">
        <f t="shared" si="31"/>
        <v>斯奈克</v>
      </c>
      <c r="E117">
        <f t="shared" si="33"/>
        <v>3</v>
      </c>
      <c r="F117">
        <f t="shared" si="21"/>
        <v>2</v>
      </c>
      <c r="G117">
        <f t="shared" si="22"/>
        <v>20</v>
      </c>
      <c r="H117">
        <f t="shared" si="23"/>
        <v>40</v>
      </c>
      <c r="I117">
        <f t="shared" si="24"/>
        <v>20</v>
      </c>
      <c r="J117">
        <f t="shared" si="25"/>
        <v>56</v>
      </c>
      <c r="K117">
        <f t="shared" si="26"/>
        <v>112</v>
      </c>
      <c r="L117">
        <f t="shared" si="27"/>
        <v>56</v>
      </c>
      <c r="M117" t="str">
        <f t="shared" si="28"/>
        <v>1210001,20|1210002,40|1210003,20</v>
      </c>
      <c r="N117" t="str">
        <f t="shared" si="29"/>
        <v>1210001,56|1210002,112|1210003,56</v>
      </c>
    </row>
    <row r="118" spans="1:14" ht="17.25" customHeight="1">
      <c r="A118" s="2">
        <f t="shared" si="19"/>
        <v>1605</v>
      </c>
      <c r="B118" s="3">
        <v>16</v>
      </c>
      <c r="C118" s="2">
        <f t="shared" si="30"/>
        <v>5</v>
      </c>
      <c r="D118" t="str">
        <f t="shared" si="31"/>
        <v>斯奈克</v>
      </c>
      <c r="E118">
        <f t="shared" si="33"/>
        <v>3</v>
      </c>
      <c r="F118">
        <f t="shared" si="21"/>
        <v>2</v>
      </c>
      <c r="G118">
        <f t="shared" si="22"/>
        <v>24</v>
      </c>
      <c r="H118">
        <f t="shared" si="23"/>
        <v>48</v>
      </c>
      <c r="I118">
        <f t="shared" si="24"/>
        <v>24</v>
      </c>
      <c r="J118">
        <f t="shared" si="25"/>
        <v>80</v>
      </c>
      <c r="K118">
        <f t="shared" si="26"/>
        <v>160</v>
      </c>
      <c r="L118">
        <f t="shared" si="27"/>
        <v>80</v>
      </c>
      <c r="M118" t="str">
        <f t="shared" si="28"/>
        <v>1210001,24|1210002,48|1210003,24</v>
      </c>
      <c r="N118" t="str">
        <f t="shared" si="29"/>
        <v>1210001,80|1210002,160|1210003,80</v>
      </c>
    </row>
    <row r="119" spans="1:14" ht="17.25" customHeight="1">
      <c r="A119" s="2">
        <f t="shared" si="19"/>
        <v>1606</v>
      </c>
      <c r="B119" s="3">
        <v>16</v>
      </c>
      <c r="C119" s="2">
        <f t="shared" si="30"/>
        <v>6</v>
      </c>
      <c r="D119" t="str">
        <f t="shared" si="31"/>
        <v>斯奈克</v>
      </c>
      <c r="E119">
        <f t="shared" si="33"/>
        <v>3</v>
      </c>
      <c r="F119">
        <f t="shared" si="21"/>
        <v>2</v>
      </c>
      <c r="G119">
        <f t="shared" si="22"/>
        <v>28</v>
      </c>
      <c r="H119">
        <f t="shared" si="23"/>
        <v>56</v>
      </c>
      <c r="I119">
        <f t="shared" si="24"/>
        <v>28</v>
      </c>
      <c r="J119">
        <f t="shared" si="25"/>
        <v>108</v>
      </c>
      <c r="K119">
        <f t="shared" si="26"/>
        <v>216</v>
      </c>
      <c r="L119">
        <f t="shared" si="27"/>
        <v>108</v>
      </c>
      <c r="M119" t="str">
        <f t="shared" si="28"/>
        <v>1210001,28|1210002,56|1210003,28</v>
      </c>
      <c r="N119" t="str">
        <f t="shared" si="29"/>
        <v>1210001,108|1210002,216|1210003,108</v>
      </c>
    </row>
    <row r="120" spans="1:14" ht="17.25" customHeight="1">
      <c r="A120" s="2">
        <f t="shared" si="19"/>
        <v>1607</v>
      </c>
      <c r="B120" s="3">
        <v>16</v>
      </c>
      <c r="C120" s="2">
        <f t="shared" si="30"/>
        <v>7</v>
      </c>
      <c r="D120" t="str">
        <f t="shared" si="31"/>
        <v>斯奈克</v>
      </c>
      <c r="E120">
        <f t="shared" si="33"/>
        <v>3</v>
      </c>
      <c r="F120">
        <f t="shared" si="21"/>
        <v>2</v>
      </c>
      <c r="G120">
        <f t="shared" si="22"/>
        <v>32</v>
      </c>
      <c r="H120">
        <f t="shared" si="23"/>
        <v>64</v>
      </c>
      <c r="I120">
        <f t="shared" si="24"/>
        <v>32</v>
      </c>
      <c r="J120">
        <f t="shared" si="25"/>
        <v>140</v>
      </c>
      <c r="K120">
        <f t="shared" si="26"/>
        <v>280</v>
      </c>
      <c r="L120">
        <f t="shared" si="27"/>
        <v>140</v>
      </c>
      <c r="M120" t="str">
        <f t="shared" si="28"/>
        <v>1210001,32|1210002,64|1210003,32</v>
      </c>
      <c r="N120" t="str">
        <f t="shared" si="29"/>
        <v>1210001,140|1210002,280|1210003,140</v>
      </c>
    </row>
    <row r="121" spans="1:14" ht="17.25" customHeight="1">
      <c r="A121" s="2">
        <f t="shared" si="19"/>
        <v>1608</v>
      </c>
      <c r="B121" s="3">
        <v>16</v>
      </c>
      <c r="C121" s="2">
        <f t="shared" si="30"/>
        <v>8</v>
      </c>
      <c r="D121" t="str">
        <f t="shared" si="31"/>
        <v>斯奈克</v>
      </c>
      <c r="E121">
        <f t="shared" si="33"/>
        <v>3</v>
      </c>
      <c r="F121">
        <f t="shared" si="21"/>
        <v>2</v>
      </c>
      <c r="G121">
        <f t="shared" si="22"/>
        <v>32</v>
      </c>
      <c r="H121">
        <f t="shared" si="23"/>
        <v>64</v>
      </c>
      <c r="I121">
        <f t="shared" si="24"/>
        <v>32</v>
      </c>
      <c r="J121">
        <f t="shared" si="25"/>
        <v>172</v>
      </c>
      <c r="K121">
        <f t="shared" si="26"/>
        <v>344</v>
      </c>
      <c r="L121">
        <f t="shared" si="27"/>
        <v>172</v>
      </c>
      <c r="M121" t="str">
        <f t="shared" si="28"/>
        <v>1210001,32|1210002,64|1210003,32</v>
      </c>
      <c r="N121" t="str">
        <f t="shared" si="29"/>
        <v>1210001,172|1210002,344|1210003,172</v>
      </c>
    </row>
    <row r="122" spans="1:14" ht="17.25" customHeight="1">
      <c r="A122" s="2">
        <f t="shared" si="19"/>
        <v>2101</v>
      </c>
      <c r="B122" s="3">
        <v>21</v>
      </c>
      <c r="C122" s="2">
        <f t="shared" si="30"/>
        <v>1</v>
      </c>
      <c r="D122" t="str">
        <f t="shared" si="31"/>
        <v>地狱的吹雪</v>
      </c>
      <c r="E122">
        <v>2</v>
      </c>
      <c r="F122">
        <f t="shared" si="21"/>
        <v>2</v>
      </c>
      <c r="G122">
        <f t="shared" si="22"/>
        <v>6</v>
      </c>
      <c r="H122">
        <f t="shared" si="23"/>
        <v>12</v>
      </c>
      <c r="I122">
        <f t="shared" si="24"/>
        <v>6</v>
      </c>
      <c r="J122">
        <f t="shared" si="25"/>
        <v>6</v>
      </c>
      <c r="K122">
        <f t="shared" si="26"/>
        <v>12</v>
      </c>
      <c r="L122">
        <f t="shared" si="27"/>
        <v>6</v>
      </c>
      <c r="M122" t="str">
        <f t="shared" si="28"/>
        <v>1210001,6|1210002,12|1210003,6</v>
      </c>
      <c r="N122" t="str">
        <f t="shared" si="29"/>
        <v>1210001,6|1210002,12|1210003,6</v>
      </c>
    </row>
    <row r="123" spans="1:14" ht="17.25" customHeight="1">
      <c r="A123" s="2">
        <f t="shared" si="19"/>
        <v>2102</v>
      </c>
      <c r="B123" s="3">
        <v>21</v>
      </c>
      <c r="C123" s="2">
        <f t="shared" si="30"/>
        <v>2</v>
      </c>
      <c r="D123" t="str">
        <f t="shared" si="31"/>
        <v>地狱的吹雪</v>
      </c>
      <c r="E123">
        <v>2</v>
      </c>
      <c r="F123">
        <f t="shared" si="21"/>
        <v>2</v>
      </c>
      <c r="G123">
        <f t="shared" si="22"/>
        <v>9</v>
      </c>
      <c r="H123">
        <f t="shared" si="23"/>
        <v>18</v>
      </c>
      <c r="I123">
        <f t="shared" si="24"/>
        <v>9</v>
      </c>
      <c r="J123">
        <f t="shared" si="25"/>
        <v>15</v>
      </c>
      <c r="K123">
        <f t="shared" si="26"/>
        <v>30</v>
      </c>
      <c r="L123">
        <f t="shared" si="27"/>
        <v>15</v>
      </c>
      <c r="M123" t="str">
        <f t="shared" si="28"/>
        <v>1210001,9|1210002,18|1210003,9</v>
      </c>
      <c r="N123" t="str">
        <f t="shared" si="29"/>
        <v>1210001,15|1210002,30|1210003,15</v>
      </c>
    </row>
    <row r="124" spans="1:14" ht="17.25" customHeight="1">
      <c r="A124" s="2">
        <f t="shared" si="19"/>
        <v>2103</v>
      </c>
      <c r="B124" s="3">
        <v>21</v>
      </c>
      <c r="C124" s="2">
        <f t="shared" si="30"/>
        <v>3</v>
      </c>
      <c r="D124" t="str">
        <f t="shared" si="31"/>
        <v>地狱的吹雪</v>
      </c>
      <c r="E124">
        <v>2</v>
      </c>
      <c r="F124">
        <f t="shared" si="21"/>
        <v>2</v>
      </c>
      <c r="G124">
        <f t="shared" si="22"/>
        <v>12</v>
      </c>
      <c r="H124">
        <f t="shared" si="23"/>
        <v>24</v>
      </c>
      <c r="I124">
        <f t="shared" si="24"/>
        <v>12</v>
      </c>
      <c r="J124">
        <f t="shared" si="25"/>
        <v>27</v>
      </c>
      <c r="K124">
        <f t="shared" si="26"/>
        <v>54</v>
      </c>
      <c r="L124">
        <f t="shared" si="27"/>
        <v>27</v>
      </c>
      <c r="M124" t="str">
        <f t="shared" si="28"/>
        <v>1210001,12|1210002,24|1210003,12</v>
      </c>
      <c r="N124" t="str">
        <f t="shared" si="29"/>
        <v>1210001,27|1210002,54|1210003,27</v>
      </c>
    </row>
    <row r="125" spans="1:14" ht="17.25" customHeight="1">
      <c r="A125" s="2">
        <f t="shared" si="19"/>
        <v>2104</v>
      </c>
      <c r="B125" s="3">
        <v>21</v>
      </c>
      <c r="C125" s="2">
        <f t="shared" si="30"/>
        <v>4</v>
      </c>
      <c r="D125" t="str">
        <f t="shared" si="31"/>
        <v>地狱的吹雪</v>
      </c>
      <c r="E125">
        <v>2</v>
      </c>
      <c r="F125">
        <f t="shared" si="21"/>
        <v>2</v>
      </c>
      <c r="G125">
        <f t="shared" si="22"/>
        <v>15</v>
      </c>
      <c r="H125">
        <f t="shared" si="23"/>
        <v>30</v>
      </c>
      <c r="I125">
        <f t="shared" si="24"/>
        <v>15</v>
      </c>
      <c r="J125">
        <f t="shared" si="25"/>
        <v>42</v>
      </c>
      <c r="K125">
        <f t="shared" si="26"/>
        <v>84</v>
      </c>
      <c r="L125">
        <f t="shared" si="27"/>
        <v>42</v>
      </c>
      <c r="M125" t="str">
        <f t="shared" si="28"/>
        <v>1210001,15|1210002,30|1210003,15</v>
      </c>
      <c r="N125" t="str">
        <f t="shared" si="29"/>
        <v>1210001,42|1210002,84|1210003,42</v>
      </c>
    </row>
    <row r="126" spans="1:14" ht="17.25" customHeight="1">
      <c r="A126" s="2">
        <f t="shared" si="19"/>
        <v>2105</v>
      </c>
      <c r="B126" s="3">
        <v>21</v>
      </c>
      <c r="C126" s="2">
        <f t="shared" si="30"/>
        <v>5</v>
      </c>
      <c r="D126" t="str">
        <f t="shared" si="31"/>
        <v>地狱的吹雪</v>
      </c>
      <c r="E126">
        <v>2</v>
      </c>
      <c r="F126">
        <f t="shared" si="21"/>
        <v>2</v>
      </c>
      <c r="G126">
        <f t="shared" si="22"/>
        <v>18</v>
      </c>
      <c r="H126">
        <f t="shared" si="23"/>
        <v>36</v>
      </c>
      <c r="I126">
        <f t="shared" si="24"/>
        <v>18</v>
      </c>
      <c r="J126">
        <f t="shared" si="25"/>
        <v>60</v>
      </c>
      <c r="K126">
        <f t="shared" si="26"/>
        <v>120</v>
      </c>
      <c r="L126">
        <f t="shared" si="27"/>
        <v>60</v>
      </c>
      <c r="M126" t="str">
        <f t="shared" si="28"/>
        <v>1210001,18|1210002,36|1210003,18</v>
      </c>
      <c r="N126" t="str">
        <f t="shared" si="29"/>
        <v>1210001,60|1210002,120|1210003,60</v>
      </c>
    </row>
    <row r="127" spans="1:14" ht="17.25" customHeight="1">
      <c r="A127" s="2">
        <f t="shared" si="19"/>
        <v>2106</v>
      </c>
      <c r="B127" s="3">
        <v>21</v>
      </c>
      <c r="C127" s="2">
        <f t="shared" si="30"/>
        <v>6</v>
      </c>
      <c r="D127" t="str">
        <f t="shared" si="31"/>
        <v>地狱的吹雪</v>
      </c>
      <c r="E127">
        <v>2</v>
      </c>
      <c r="F127">
        <f t="shared" si="21"/>
        <v>2</v>
      </c>
      <c r="G127">
        <f t="shared" si="22"/>
        <v>21</v>
      </c>
      <c r="H127">
        <f t="shared" si="23"/>
        <v>42</v>
      </c>
      <c r="I127">
        <f t="shared" si="24"/>
        <v>21</v>
      </c>
      <c r="J127">
        <f t="shared" si="25"/>
        <v>81</v>
      </c>
      <c r="K127">
        <f t="shared" si="26"/>
        <v>162</v>
      </c>
      <c r="L127">
        <f t="shared" si="27"/>
        <v>81</v>
      </c>
      <c r="M127" t="str">
        <f t="shared" si="28"/>
        <v>1210001,21|1210002,42|1210003,21</v>
      </c>
      <c r="N127" t="str">
        <f t="shared" si="29"/>
        <v>1210001,81|1210002,162|1210003,81</v>
      </c>
    </row>
    <row r="128" spans="1:14" ht="17.25" customHeight="1">
      <c r="A128" s="2">
        <f t="shared" si="19"/>
        <v>2107</v>
      </c>
      <c r="B128" s="3">
        <v>21</v>
      </c>
      <c r="C128" s="2">
        <f t="shared" si="30"/>
        <v>7</v>
      </c>
      <c r="D128" t="str">
        <f t="shared" si="31"/>
        <v>地狱的吹雪</v>
      </c>
      <c r="E128">
        <v>2</v>
      </c>
      <c r="F128">
        <f t="shared" si="21"/>
        <v>2</v>
      </c>
      <c r="G128">
        <f t="shared" si="22"/>
        <v>24</v>
      </c>
      <c r="H128">
        <f t="shared" si="23"/>
        <v>48</v>
      </c>
      <c r="I128">
        <f t="shared" si="24"/>
        <v>24</v>
      </c>
      <c r="J128">
        <f t="shared" si="25"/>
        <v>105</v>
      </c>
      <c r="K128">
        <f t="shared" si="26"/>
        <v>210</v>
      </c>
      <c r="L128">
        <f t="shared" si="27"/>
        <v>105</v>
      </c>
      <c r="M128" t="str">
        <f t="shared" si="28"/>
        <v>1210001,24|1210002,48|1210003,24</v>
      </c>
      <c r="N128" t="str">
        <f t="shared" si="29"/>
        <v>1210001,105|1210002,210|1210003,105</v>
      </c>
    </row>
    <row r="129" spans="1:14" ht="17.25" customHeight="1">
      <c r="A129" s="2">
        <f t="shared" si="19"/>
        <v>2108</v>
      </c>
      <c r="B129" s="3">
        <v>21</v>
      </c>
      <c r="C129" s="2">
        <f t="shared" si="30"/>
        <v>8</v>
      </c>
      <c r="D129" t="str">
        <f t="shared" si="31"/>
        <v>地狱的吹雪</v>
      </c>
      <c r="E129">
        <v>2</v>
      </c>
      <c r="F129">
        <f t="shared" si="21"/>
        <v>2</v>
      </c>
      <c r="G129">
        <f t="shared" si="22"/>
        <v>24</v>
      </c>
      <c r="H129">
        <f t="shared" si="23"/>
        <v>48</v>
      </c>
      <c r="I129">
        <f t="shared" si="24"/>
        <v>24</v>
      </c>
      <c r="J129">
        <f t="shared" si="25"/>
        <v>129</v>
      </c>
      <c r="K129">
        <f t="shared" si="26"/>
        <v>258</v>
      </c>
      <c r="L129">
        <f t="shared" si="27"/>
        <v>129</v>
      </c>
      <c r="M129" t="str">
        <f t="shared" si="28"/>
        <v>1210001,24|1210002,48|1210003,24</v>
      </c>
      <c r="N129" t="str">
        <f t="shared" si="29"/>
        <v>1210001,129|1210002,258|1210003,129</v>
      </c>
    </row>
    <row r="130" spans="1:14" ht="17.25" customHeight="1">
      <c r="A130" s="2">
        <f t="shared" ref="A130:A193" si="34">B130*100+C130</f>
        <v>2301</v>
      </c>
      <c r="B130" s="3">
        <v>23</v>
      </c>
      <c r="C130" s="2">
        <f t="shared" si="30"/>
        <v>1</v>
      </c>
      <c r="D130" t="str">
        <f t="shared" ref="D130:D161" si="35">VLOOKUP(B130,R:S,2,0)</f>
        <v>背心黑洞</v>
      </c>
      <c r="E130">
        <v>2</v>
      </c>
      <c r="F130">
        <f t="shared" ref="F130:F193" si="36">VLOOKUP(B130,R:U,4,FALSE)</f>
        <v>3</v>
      </c>
      <c r="G130">
        <f t="shared" ref="G130:G193" si="37">IF($F130=1,VLOOKUP($E130&amp;$C130,$AD:$AF,2,FALSE),VLOOKUP($E130&amp;$C130,$AD:$AF,3,FALSE))</f>
        <v>6</v>
      </c>
      <c r="H130">
        <f t="shared" ref="H130:H193" si="38">IF($F130=2,VLOOKUP($E130&amp;$C130,$AD:$AF,2,FALSE),VLOOKUP($E130&amp;$C130,$AD:$AF,3,FALSE))</f>
        <v>6</v>
      </c>
      <c r="I130">
        <f t="shared" ref="I130:I193" si="39">IF($F130=3,VLOOKUP($E130&amp;$C130,$AD:$AF,2,FALSE),VLOOKUP($E130&amp;$C130,$AD:$AF,3,FALSE))</f>
        <v>12</v>
      </c>
      <c r="J130">
        <f t="shared" ref="J130:J193" si="40">IF($C130=1,G130,J129+G130)</f>
        <v>6</v>
      </c>
      <c r="K130">
        <f t="shared" ref="K130:K193" si="41">IF($C130=1,H130,K129+H130)</f>
        <v>6</v>
      </c>
      <c r="L130">
        <f t="shared" ref="L130:L193" si="42">IF($C130=1,I130,L129+I130)</f>
        <v>12</v>
      </c>
      <c r="M130" t="str">
        <f t="shared" ref="M130:M193" si="43">VLOOKUP($G$1,$Y:$Z,2,FALSE)&amp;","&amp;G130&amp;"|"&amp;VLOOKUP($H$1,$Y:$Z,2,FALSE)&amp;","&amp;H130&amp;"|"&amp;VLOOKUP($I$1,$Y:$Z,2,FALSE)&amp;","&amp;I130</f>
        <v>1210001,6|1210002,6|1210003,12</v>
      </c>
      <c r="N130" t="str">
        <f t="shared" ref="N130:N193" si="44">VLOOKUP($G$1,$Y:$Z,2,FALSE)&amp;","&amp;J130&amp;"|"&amp;VLOOKUP($H$1,$Y:$Z,2,FALSE)&amp;","&amp;K130&amp;"|"&amp;VLOOKUP($I$1,$Y:$Z,2,FALSE)&amp;","&amp;L130</f>
        <v>1210001,6|1210002,6|1210003,12</v>
      </c>
    </row>
    <row r="131" spans="1:14" ht="17.25" customHeight="1">
      <c r="A131" s="2">
        <f t="shared" si="34"/>
        <v>2302</v>
      </c>
      <c r="B131" s="3">
        <v>23</v>
      </c>
      <c r="C131" s="2">
        <f t="shared" si="30"/>
        <v>2</v>
      </c>
      <c r="D131" t="str">
        <f t="shared" si="35"/>
        <v>背心黑洞</v>
      </c>
      <c r="E131">
        <v>2</v>
      </c>
      <c r="F131">
        <f t="shared" si="36"/>
        <v>3</v>
      </c>
      <c r="G131">
        <f t="shared" si="37"/>
        <v>9</v>
      </c>
      <c r="H131">
        <f t="shared" si="38"/>
        <v>9</v>
      </c>
      <c r="I131">
        <f t="shared" si="39"/>
        <v>18</v>
      </c>
      <c r="J131">
        <f t="shared" si="40"/>
        <v>15</v>
      </c>
      <c r="K131">
        <f t="shared" si="41"/>
        <v>15</v>
      </c>
      <c r="L131">
        <f t="shared" si="42"/>
        <v>30</v>
      </c>
      <c r="M131" t="str">
        <f t="shared" si="43"/>
        <v>1210001,9|1210002,9|1210003,18</v>
      </c>
      <c r="N131" t="str">
        <f t="shared" si="44"/>
        <v>1210001,15|1210002,15|1210003,30</v>
      </c>
    </row>
    <row r="132" spans="1:14" ht="17.25" customHeight="1">
      <c r="A132" s="2">
        <f t="shared" si="34"/>
        <v>2303</v>
      </c>
      <c r="B132" s="3">
        <v>23</v>
      </c>
      <c r="C132" s="2">
        <f t="shared" si="30"/>
        <v>3</v>
      </c>
      <c r="D132" t="str">
        <f t="shared" si="35"/>
        <v>背心黑洞</v>
      </c>
      <c r="E132">
        <v>2</v>
      </c>
      <c r="F132">
        <f t="shared" si="36"/>
        <v>3</v>
      </c>
      <c r="G132">
        <f t="shared" si="37"/>
        <v>12</v>
      </c>
      <c r="H132">
        <f t="shared" si="38"/>
        <v>12</v>
      </c>
      <c r="I132">
        <f t="shared" si="39"/>
        <v>24</v>
      </c>
      <c r="J132">
        <f t="shared" si="40"/>
        <v>27</v>
      </c>
      <c r="K132">
        <f t="shared" si="41"/>
        <v>27</v>
      </c>
      <c r="L132">
        <f t="shared" si="42"/>
        <v>54</v>
      </c>
      <c r="M132" t="str">
        <f t="shared" si="43"/>
        <v>1210001,12|1210002,12|1210003,24</v>
      </c>
      <c r="N132" t="str">
        <f t="shared" si="44"/>
        <v>1210001,27|1210002,27|1210003,54</v>
      </c>
    </row>
    <row r="133" spans="1:14" ht="17.25" customHeight="1">
      <c r="A133" s="2">
        <f t="shared" si="34"/>
        <v>2304</v>
      </c>
      <c r="B133" s="3">
        <v>23</v>
      </c>
      <c r="C133" s="2">
        <f t="shared" si="30"/>
        <v>4</v>
      </c>
      <c r="D133" t="str">
        <f t="shared" si="35"/>
        <v>背心黑洞</v>
      </c>
      <c r="E133">
        <v>2</v>
      </c>
      <c r="F133">
        <f t="shared" si="36"/>
        <v>3</v>
      </c>
      <c r="G133">
        <f t="shared" si="37"/>
        <v>15</v>
      </c>
      <c r="H133">
        <f t="shared" si="38"/>
        <v>15</v>
      </c>
      <c r="I133">
        <f t="shared" si="39"/>
        <v>30</v>
      </c>
      <c r="J133">
        <f t="shared" si="40"/>
        <v>42</v>
      </c>
      <c r="K133">
        <f t="shared" si="41"/>
        <v>42</v>
      </c>
      <c r="L133">
        <f t="shared" si="42"/>
        <v>84</v>
      </c>
      <c r="M133" t="str">
        <f t="shared" si="43"/>
        <v>1210001,15|1210002,15|1210003,30</v>
      </c>
      <c r="N133" t="str">
        <f t="shared" si="44"/>
        <v>1210001,42|1210002,42|1210003,84</v>
      </c>
    </row>
    <row r="134" spans="1:14" ht="17.25" customHeight="1">
      <c r="A134" s="2">
        <f t="shared" si="34"/>
        <v>2305</v>
      </c>
      <c r="B134" s="3">
        <v>23</v>
      </c>
      <c r="C134" s="2">
        <f t="shared" si="30"/>
        <v>5</v>
      </c>
      <c r="D134" t="str">
        <f t="shared" si="35"/>
        <v>背心黑洞</v>
      </c>
      <c r="E134">
        <v>2</v>
      </c>
      <c r="F134">
        <f t="shared" si="36"/>
        <v>3</v>
      </c>
      <c r="G134">
        <f t="shared" si="37"/>
        <v>18</v>
      </c>
      <c r="H134">
        <f t="shared" si="38"/>
        <v>18</v>
      </c>
      <c r="I134">
        <f t="shared" si="39"/>
        <v>36</v>
      </c>
      <c r="J134">
        <f t="shared" si="40"/>
        <v>60</v>
      </c>
      <c r="K134">
        <f t="shared" si="41"/>
        <v>60</v>
      </c>
      <c r="L134">
        <f t="shared" si="42"/>
        <v>120</v>
      </c>
      <c r="M134" t="str">
        <f t="shared" si="43"/>
        <v>1210001,18|1210002,18|1210003,36</v>
      </c>
      <c r="N134" t="str">
        <f t="shared" si="44"/>
        <v>1210001,60|1210002,60|1210003,120</v>
      </c>
    </row>
    <row r="135" spans="1:14" ht="17.25" customHeight="1">
      <c r="A135" s="2">
        <f t="shared" si="34"/>
        <v>2306</v>
      </c>
      <c r="B135" s="3">
        <v>23</v>
      </c>
      <c r="C135" s="2">
        <f t="shared" si="30"/>
        <v>6</v>
      </c>
      <c r="D135" t="str">
        <f t="shared" si="35"/>
        <v>背心黑洞</v>
      </c>
      <c r="E135">
        <v>2</v>
      </c>
      <c r="F135">
        <f t="shared" si="36"/>
        <v>3</v>
      </c>
      <c r="G135">
        <f t="shared" si="37"/>
        <v>21</v>
      </c>
      <c r="H135">
        <f t="shared" si="38"/>
        <v>21</v>
      </c>
      <c r="I135">
        <f t="shared" si="39"/>
        <v>42</v>
      </c>
      <c r="J135">
        <f t="shared" si="40"/>
        <v>81</v>
      </c>
      <c r="K135">
        <f t="shared" si="41"/>
        <v>81</v>
      </c>
      <c r="L135">
        <f t="shared" si="42"/>
        <v>162</v>
      </c>
      <c r="M135" t="str">
        <f t="shared" si="43"/>
        <v>1210001,21|1210002,21|1210003,42</v>
      </c>
      <c r="N135" t="str">
        <f t="shared" si="44"/>
        <v>1210001,81|1210002,81|1210003,162</v>
      </c>
    </row>
    <row r="136" spans="1:14" ht="17.25" customHeight="1">
      <c r="A136" s="2">
        <f t="shared" si="34"/>
        <v>2307</v>
      </c>
      <c r="B136" s="3">
        <v>23</v>
      </c>
      <c r="C136" s="2">
        <f t="shared" si="30"/>
        <v>7</v>
      </c>
      <c r="D136" t="str">
        <f t="shared" si="35"/>
        <v>背心黑洞</v>
      </c>
      <c r="E136">
        <v>2</v>
      </c>
      <c r="F136">
        <f t="shared" si="36"/>
        <v>3</v>
      </c>
      <c r="G136">
        <f t="shared" si="37"/>
        <v>24</v>
      </c>
      <c r="H136">
        <f t="shared" si="38"/>
        <v>24</v>
      </c>
      <c r="I136">
        <f t="shared" si="39"/>
        <v>48</v>
      </c>
      <c r="J136">
        <f t="shared" si="40"/>
        <v>105</v>
      </c>
      <c r="K136">
        <f t="shared" si="41"/>
        <v>105</v>
      </c>
      <c r="L136">
        <f t="shared" si="42"/>
        <v>210</v>
      </c>
      <c r="M136" t="str">
        <f t="shared" si="43"/>
        <v>1210001,24|1210002,24|1210003,48</v>
      </c>
      <c r="N136" t="str">
        <f t="shared" si="44"/>
        <v>1210001,105|1210002,105|1210003,210</v>
      </c>
    </row>
    <row r="137" spans="1:14" ht="17.25" customHeight="1">
      <c r="A137" s="2">
        <f t="shared" si="34"/>
        <v>2308</v>
      </c>
      <c r="B137" s="3">
        <v>23</v>
      </c>
      <c r="C137" s="2">
        <f t="shared" si="30"/>
        <v>8</v>
      </c>
      <c r="D137" t="str">
        <f t="shared" si="35"/>
        <v>背心黑洞</v>
      </c>
      <c r="E137">
        <v>2</v>
      </c>
      <c r="F137">
        <f t="shared" si="36"/>
        <v>3</v>
      </c>
      <c r="G137">
        <f t="shared" si="37"/>
        <v>24</v>
      </c>
      <c r="H137">
        <f t="shared" si="38"/>
        <v>24</v>
      </c>
      <c r="I137">
        <f t="shared" si="39"/>
        <v>48</v>
      </c>
      <c r="J137">
        <f t="shared" si="40"/>
        <v>129</v>
      </c>
      <c r="K137">
        <f t="shared" si="41"/>
        <v>129</v>
      </c>
      <c r="L137">
        <f t="shared" si="42"/>
        <v>258</v>
      </c>
      <c r="M137" t="str">
        <f t="shared" si="43"/>
        <v>1210001,24|1210002,24|1210003,48</v>
      </c>
      <c r="N137" t="str">
        <f t="shared" si="44"/>
        <v>1210001,129|1210002,129|1210003,258</v>
      </c>
    </row>
    <row r="138" spans="1:14" ht="17.25" customHeight="1">
      <c r="A138" s="2">
        <f t="shared" si="34"/>
        <v>2601</v>
      </c>
      <c r="B138" s="3">
        <v>26</v>
      </c>
      <c r="C138" s="2">
        <f t="shared" ref="C138:C201" si="45">IF(C137=8,1,C137+1)</f>
        <v>1</v>
      </c>
      <c r="D138" t="str">
        <f t="shared" si="35"/>
        <v>三节棍莉莉</v>
      </c>
      <c r="E138">
        <v>2</v>
      </c>
      <c r="F138">
        <f t="shared" si="36"/>
        <v>2</v>
      </c>
      <c r="G138">
        <f t="shared" si="37"/>
        <v>6</v>
      </c>
      <c r="H138">
        <f t="shared" si="38"/>
        <v>12</v>
      </c>
      <c r="I138">
        <f t="shared" si="39"/>
        <v>6</v>
      </c>
      <c r="J138">
        <f t="shared" si="40"/>
        <v>6</v>
      </c>
      <c r="K138">
        <f t="shared" si="41"/>
        <v>12</v>
      </c>
      <c r="L138">
        <f t="shared" si="42"/>
        <v>6</v>
      </c>
      <c r="M138" t="str">
        <f t="shared" si="43"/>
        <v>1210001,6|1210002,12|1210003,6</v>
      </c>
      <c r="N138" t="str">
        <f t="shared" si="44"/>
        <v>1210001,6|1210002,12|1210003,6</v>
      </c>
    </row>
    <row r="139" spans="1:14" ht="17.25" customHeight="1">
      <c r="A139" s="2">
        <f t="shared" si="34"/>
        <v>2602</v>
      </c>
      <c r="B139" s="3">
        <v>26</v>
      </c>
      <c r="C139" s="2">
        <f t="shared" si="45"/>
        <v>2</v>
      </c>
      <c r="D139" t="str">
        <f t="shared" si="35"/>
        <v>三节棍莉莉</v>
      </c>
      <c r="E139">
        <v>2</v>
      </c>
      <c r="F139">
        <f t="shared" si="36"/>
        <v>2</v>
      </c>
      <c r="G139">
        <f t="shared" si="37"/>
        <v>9</v>
      </c>
      <c r="H139">
        <f t="shared" si="38"/>
        <v>18</v>
      </c>
      <c r="I139">
        <f t="shared" si="39"/>
        <v>9</v>
      </c>
      <c r="J139">
        <f t="shared" si="40"/>
        <v>15</v>
      </c>
      <c r="K139">
        <f t="shared" si="41"/>
        <v>30</v>
      </c>
      <c r="L139">
        <f t="shared" si="42"/>
        <v>15</v>
      </c>
      <c r="M139" t="str">
        <f t="shared" si="43"/>
        <v>1210001,9|1210002,18|1210003,9</v>
      </c>
      <c r="N139" t="str">
        <f t="shared" si="44"/>
        <v>1210001,15|1210002,30|1210003,15</v>
      </c>
    </row>
    <row r="140" spans="1:14" ht="17.25" customHeight="1">
      <c r="A140" s="2">
        <f t="shared" si="34"/>
        <v>2603</v>
      </c>
      <c r="B140" s="3">
        <v>26</v>
      </c>
      <c r="C140" s="2">
        <f t="shared" si="45"/>
        <v>3</v>
      </c>
      <c r="D140" t="str">
        <f t="shared" si="35"/>
        <v>三节棍莉莉</v>
      </c>
      <c r="E140">
        <v>2</v>
      </c>
      <c r="F140">
        <f t="shared" si="36"/>
        <v>2</v>
      </c>
      <c r="G140">
        <f t="shared" si="37"/>
        <v>12</v>
      </c>
      <c r="H140">
        <f t="shared" si="38"/>
        <v>24</v>
      </c>
      <c r="I140">
        <f t="shared" si="39"/>
        <v>12</v>
      </c>
      <c r="J140">
        <f t="shared" si="40"/>
        <v>27</v>
      </c>
      <c r="K140">
        <f t="shared" si="41"/>
        <v>54</v>
      </c>
      <c r="L140">
        <f t="shared" si="42"/>
        <v>27</v>
      </c>
      <c r="M140" t="str">
        <f t="shared" si="43"/>
        <v>1210001,12|1210002,24|1210003,12</v>
      </c>
      <c r="N140" t="str">
        <f t="shared" si="44"/>
        <v>1210001,27|1210002,54|1210003,27</v>
      </c>
    </row>
    <row r="141" spans="1:14" ht="17.25" customHeight="1">
      <c r="A141" s="2">
        <f t="shared" si="34"/>
        <v>2604</v>
      </c>
      <c r="B141" s="3">
        <v>26</v>
      </c>
      <c r="C141" s="2">
        <f t="shared" si="45"/>
        <v>4</v>
      </c>
      <c r="D141" t="str">
        <f t="shared" si="35"/>
        <v>三节棍莉莉</v>
      </c>
      <c r="E141">
        <v>2</v>
      </c>
      <c r="F141">
        <f t="shared" si="36"/>
        <v>2</v>
      </c>
      <c r="G141">
        <f t="shared" si="37"/>
        <v>15</v>
      </c>
      <c r="H141">
        <f t="shared" si="38"/>
        <v>30</v>
      </c>
      <c r="I141">
        <f t="shared" si="39"/>
        <v>15</v>
      </c>
      <c r="J141">
        <f t="shared" si="40"/>
        <v>42</v>
      </c>
      <c r="K141">
        <f t="shared" si="41"/>
        <v>84</v>
      </c>
      <c r="L141">
        <f t="shared" si="42"/>
        <v>42</v>
      </c>
      <c r="M141" t="str">
        <f t="shared" si="43"/>
        <v>1210001,15|1210002,30|1210003,15</v>
      </c>
      <c r="N141" t="str">
        <f t="shared" si="44"/>
        <v>1210001,42|1210002,84|1210003,42</v>
      </c>
    </row>
    <row r="142" spans="1:14" ht="17.25" customHeight="1">
      <c r="A142" s="2">
        <f t="shared" si="34"/>
        <v>2605</v>
      </c>
      <c r="B142" s="3">
        <v>26</v>
      </c>
      <c r="C142" s="2">
        <f t="shared" si="45"/>
        <v>5</v>
      </c>
      <c r="D142" t="str">
        <f t="shared" si="35"/>
        <v>三节棍莉莉</v>
      </c>
      <c r="E142">
        <v>2</v>
      </c>
      <c r="F142">
        <f t="shared" si="36"/>
        <v>2</v>
      </c>
      <c r="G142">
        <f t="shared" si="37"/>
        <v>18</v>
      </c>
      <c r="H142">
        <f t="shared" si="38"/>
        <v>36</v>
      </c>
      <c r="I142">
        <f t="shared" si="39"/>
        <v>18</v>
      </c>
      <c r="J142">
        <f t="shared" si="40"/>
        <v>60</v>
      </c>
      <c r="K142">
        <f t="shared" si="41"/>
        <v>120</v>
      </c>
      <c r="L142">
        <f t="shared" si="42"/>
        <v>60</v>
      </c>
      <c r="M142" t="str">
        <f t="shared" si="43"/>
        <v>1210001,18|1210002,36|1210003,18</v>
      </c>
      <c r="N142" t="str">
        <f t="shared" si="44"/>
        <v>1210001,60|1210002,120|1210003,60</v>
      </c>
    </row>
    <row r="143" spans="1:14" ht="17.25" customHeight="1">
      <c r="A143" s="2">
        <f t="shared" si="34"/>
        <v>2606</v>
      </c>
      <c r="B143" s="3">
        <v>26</v>
      </c>
      <c r="C143" s="2">
        <f t="shared" si="45"/>
        <v>6</v>
      </c>
      <c r="D143" t="str">
        <f t="shared" si="35"/>
        <v>三节棍莉莉</v>
      </c>
      <c r="E143">
        <v>2</v>
      </c>
      <c r="F143">
        <f t="shared" si="36"/>
        <v>2</v>
      </c>
      <c r="G143">
        <f t="shared" si="37"/>
        <v>21</v>
      </c>
      <c r="H143">
        <f t="shared" si="38"/>
        <v>42</v>
      </c>
      <c r="I143">
        <f t="shared" si="39"/>
        <v>21</v>
      </c>
      <c r="J143">
        <f t="shared" si="40"/>
        <v>81</v>
      </c>
      <c r="K143">
        <f t="shared" si="41"/>
        <v>162</v>
      </c>
      <c r="L143">
        <f t="shared" si="42"/>
        <v>81</v>
      </c>
      <c r="M143" t="str">
        <f t="shared" si="43"/>
        <v>1210001,21|1210002,42|1210003,21</v>
      </c>
      <c r="N143" t="str">
        <f t="shared" si="44"/>
        <v>1210001,81|1210002,162|1210003,81</v>
      </c>
    </row>
    <row r="144" spans="1:14" ht="17.25" customHeight="1">
      <c r="A144" s="2">
        <f t="shared" si="34"/>
        <v>2607</v>
      </c>
      <c r="B144" s="3">
        <v>26</v>
      </c>
      <c r="C144" s="2">
        <f t="shared" si="45"/>
        <v>7</v>
      </c>
      <c r="D144" t="str">
        <f t="shared" si="35"/>
        <v>三节棍莉莉</v>
      </c>
      <c r="E144">
        <v>2</v>
      </c>
      <c r="F144">
        <f t="shared" si="36"/>
        <v>2</v>
      </c>
      <c r="G144">
        <f t="shared" si="37"/>
        <v>24</v>
      </c>
      <c r="H144">
        <f t="shared" si="38"/>
        <v>48</v>
      </c>
      <c r="I144">
        <f t="shared" si="39"/>
        <v>24</v>
      </c>
      <c r="J144">
        <f t="shared" si="40"/>
        <v>105</v>
      </c>
      <c r="K144">
        <f t="shared" si="41"/>
        <v>210</v>
      </c>
      <c r="L144">
        <f t="shared" si="42"/>
        <v>105</v>
      </c>
      <c r="M144" t="str">
        <f t="shared" si="43"/>
        <v>1210001,24|1210002,48|1210003,24</v>
      </c>
      <c r="N144" t="str">
        <f t="shared" si="44"/>
        <v>1210001,105|1210002,210|1210003,105</v>
      </c>
    </row>
    <row r="145" spans="1:14" ht="17.25" customHeight="1">
      <c r="A145" s="2">
        <f t="shared" si="34"/>
        <v>2608</v>
      </c>
      <c r="B145" s="3">
        <v>26</v>
      </c>
      <c r="C145" s="2">
        <f t="shared" si="45"/>
        <v>8</v>
      </c>
      <c r="D145" t="str">
        <f t="shared" si="35"/>
        <v>三节棍莉莉</v>
      </c>
      <c r="E145">
        <v>2</v>
      </c>
      <c r="F145">
        <f t="shared" si="36"/>
        <v>2</v>
      </c>
      <c r="G145">
        <f t="shared" si="37"/>
        <v>24</v>
      </c>
      <c r="H145">
        <f t="shared" si="38"/>
        <v>48</v>
      </c>
      <c r="I145">
        <f t="shared" si="39"/>
        <v>24</v>
      </c>
      <c r="J145">
        <f t="shared" si="40"/>
        <v>129</v>
      </c>
      <c r="K145">
        <f t="shared" si="41"/>
        <v>258</v>
      </c>
      <c r="L145">
        <f t="shared" si="42"/>
        <v>129</v>
      </c>
      <c r="M145" t="str">
        <f t="shared" si="43"/>
        <v>1210001,24|1210002,48|1210003,24</v>
      </c>
      <c r="N145" t="str">
        <f t="shared" si="44"/>
        <v>1210001,129|1210002,258|1210003,129</v>
      </c>
    </row>
    <row r="146" spans="1:14" ht="17.25" customHeight="1">
      <c r="A146" s="2">
        <f t="shared" si="34"/>
        <v>2901</v>
      </c>
      <c r="B146" s="3">
        <v>29</v>
      </c>
      <c r="C146" s="2">
        <f t="shared" si="45"/>
        <v>1</v>
      </c>
      <c r="D146" t="str">
        <f t="shared" si="35"/>
        <v>背心猛虎</v>
      </c>
      <c r="E146">
        <f t="shared" ref="E146:E153" si="46">VLOOKUP(B146,R:U,3,FALSE)</f>
        <v>1</v>
      </c>
      <c r="F146">
        <f t="shared" si="36"/>
        <v>2</v>
      </c>
      <c r="G146">
        <f t="shared" si="37"/>
        <v>4</v>
      </c>
      <c r="H146">
        <f t="shared" si="38"/>
        <v>8</v>
      </c>
      <c r="I146">
        <f t="shared" si="39"/>
        <v>4</v>
      </c>
      <c r="J146">
        <f t="shared" si="40"/>
        <v>4</v>
      </c>
      <c r="K146">
        <f t="shared" si="41"/>
        <v>8</v>
      </c>
      <c r="L146">
        <f t="shared" si="42"/>
        <v>4</v>
      </c>
      <c r="M146" t="str">
        <f t="shared" si="43"/>
        <v>1210001,4|1210002,8|1210003,4</v>
      </c>
      <c r="N146" t="str">
        <f t="shared" si="44"/>
        <v>1210001,4|1210002,8|1210003,4</v>
      </c>
    </row>
    <row r="147" spans="1:14" ht="17.25" customHeight="1">
      <c r="A147" s="2">
        <f t="shared" si="34"/>
        <v>2902</v>
      </c>
      <c r="B147" s="3">
        <v>29</v>
      </c>
      <c r="C147" s="2">
        <f t="shared" si="45"/>
        <v>2</v>
      </c>
      <c r="D147" t="str">
        <f t="shared" si="35"/>
        <v>背心猛虎</v>
      </c>
      <c r="E147">
        <f t="shared" si="46"/>
        <v>1</v>
      </c>
      <c r="F147">
        <f t="shared" si="36"/>
        <v>2</v>
      </c>
      <c r="G147">
        <f t="shared" si="37"/>
        <v>6</v>
      </c>
      <c r="H147">
        <f t="shared" si="38"/>
        <v>12</v>
      </c>
      <c r="I147">
        <f t="shared" si="39"/>
        <v>6</v>
      </c>
      <c r="J147">
        <f t="shared" si="40"/>
        <v>10</v>
      </c>
      <c r="K147">
        <f t="shared" si="41"/>
        <v>20</v>
      </c>
      <c r="L147">
        <f t="shared" si="42"/>
        <v>10</v>
      </c>
      <c r="M147" t="str">
        <f t="shared" si="43"/>
        <v>1210001,6|1210002,12|1210003,6</v>
      </c>
      <c r="N147" t="str">
        <f t="shared" si="44"/>
        <v>1210001,10|1210002,20|1210003,10</v>
      </c>
    </row>
    <row r="148" spans="1:14" ht="17.25" customHeight="1">
      <c r="A148" s="2">
        <f t="shared" si="34"/>
        <v>2903</v>
      </c>
      <c r="B148" s="3">
        <v>29</v>
      </c>
      <c r="C148" s="2">
        <f t="shared" si="45"/>
        <v>3</v>
      </c>
      <c r="D148" t="str">
        <f t="shared" si="35"/>
        <v>背心猛虎</v>
      </c>
      <c r="E148">
        <f t="shared" si="46"/>
        <v>1</v>
      </c>
      <c r="F148">
        <f t="shared" si="36"/>
        <v>2</v>
      </c>
      <c r="G148">
        <f t="shared" si="37"/>
        <v>8</v>
      </c>
      <c r="H148">
        <f t="shared" si="38"/>
        <v>16</v>
      </c>
      <c r="I148">
        <f t="shared" si="39"/>
        <v>8</v>
      </c>
      <c r="J148">
        <f t="shared" si="40"/>
        <v>18</v>
      </c>
      <c r="K148">
        <f t="shared" si="41"/>
        <v>36</v>
      </c>
      <c r="L148">
        <f t="shared" si="42"/>
        <v>18</v>
      </c>
      <c r="M148" t="str">
        <f t="shared" si="43"/>
        <v>1210001,8|1210002,16|1210003,8</v>
      </c>
      <c r="N148" t="str">
        <f t="shared" si="44"/>
        <v>1210001,18|1210002,36|1210003,18</v>
      </c>
    </row>
    <row r="149" spans="1:14" ht="17.25" customHeight="1">
      <c r="A149" s="2">
        <f t="shared" si="34"/>
        <v>2904</v>
      </c>
      <c r="B149" s="3">
        <v>29</v>
      </c>
      <c r="C149" s="2">
        <f t="shared" si="45"/>
        <v>4</v>
      </c>
      <c r="D149" t="str">
        <f t="shared" si="35"/>
        <v>背心猛虎</v>
      </c>
      <c r="E149">
        <f t="shared" si="46"/>
        <v>1</v>
      </c>
      <c r="F149">
        <f t="shared" si="36"/>
        <v>2</v>
      </c>
      <c r="G149">
        <f t="shared" si="37"/>
        <v>10</v>
      </c>
      <c r="H149">
        <f t="shared" si="38"/>
        <v>20</v>
      </c>
      <c r="I149">
        <f t="shared" si="39"/>
        <v>10</v>
      </c>
      <c r="J149">
        <f t="shared" si="40"/>
        <v>28</v>
      </c>
      <c r="K149">
        <f t="shared" si="41"/>
        <v>56</v>
      </c>
      <c r="L149">
        <f t="shared" si="42"/>
        <v>28</v>
      </c>
      <c r="M149" t="str">
        <f t="shared" si="43"/>
        <v>1210001,10|1210002,20|1210003,10</v>
      </c>
      <c r="N149" t="str">
        <f t="shared" si="44"/>
        <v>1210001,28|1210002,56|1210003,28</v>
      </c>
    </row>
    <row r="150" spans="1:14" ht="17.25" customHeight="1">
      <c r="A150" s="2">
        <f t="shared" si="34"/>
        <v>2905</v>
      </c>
      <c r="B150" s="3">
        <v>29</v>
      </c>
      <c r="C150" s="2">
        <f t="shared" si="45"/>
        <v>5</v>
      </c>
      <c r="D150" t="str">
        <f t="shared" si="35"/>
        <v>背心猛虎</v>
      </c>
      <c r="E150">
        <f t="shared" si="46"/>
        <v>1</v>
      </c>
      <c r="F150">
        <f t="shared" si="36"/>
        <v>2</v>
      </c>
      <c r="G150">
        <f t="shared" si="37"/>
        <v>12</v>
      </c>
      <c r="H150">
        <f t="shared" si="38"/>
        <v>24</v>
      </c>
      <c r="I150">
        <f t="shared" si="39"/>
        <v>12</v>
      </c>
      <c r="J150">
        <f t="shared" si="40"/>
        <v>40</v>
      </c>
      <c r="K150">
        <f t="shared" si="41"/>
        <v>80</v>
      </c>
      <c r="L150">
        <f t="shared" si="42"/>
        <v>40</v>
      </c>
      <c r="M150" t="str">
        <f t="shared" si="43"/>
        <v>1210001,12|1210002,24|1210003,12</v>
      </c>
      <c r="N150" t="str">
        <f t="shared" si="44"/>
        <v>1210001,40|1210002,80|1210003,40</v>
      </c>
    </row>
    <row r="151" spans="1:14" ht="17.25" customHeight="1">
      <c r="A151" s="2">
        <f t="shared" si="34"/>
        <v>2906</v>
      </c>
      <c r="B151" s="3">
        <v>29</v>
      </c>
      <c r="C151" s="2">
        <f t="shared" si="45"/>
        <v>6</v>
      </c>
      <c r="D151" t="str">
        <f t="shared" si="35"/>
        <v>背心猛虎</v>
      </c>
      <c r="E151">
        <f t="shared" si="46"/>
        <v>1</v>
      </c>
      <c r="F151">
        <f t="shared" si="36"/>
        <v>2</v>
      </c>
      <c r="G151">
        <f t="shared" si="37"/>
        <v>14</v>
      </c>
      <c r="H151">
        <f t="shared" si="38"/>
        <v>28</v>
      </c>
      <c r="I151">
        <f t="shared" si="39"/>
        <v>14</v>
      </c>
      <c r="J151">
        <f t="shared" si="40"/>
        <v>54</v>
      </c>
      <c r="K151">
        <f t="shared" si="41"/>
        <v>108</v>
      </c>
      <c r="L151">
        <f t="shared" si="42"/>
        <v>54</v>
      </c>
      <c r="M151" t="str">
        <f t="shared" si="43"/>
        <v>1210001,14|1210002,28|1210003,14</v>
      </c>
      <c r="N151" t="str">
        <f t="shared" si="44"/>
        <v>1210001,54|1210002,108|1210003,54</v>
      </c>
    </row>
    <row r="152" spans="1:14" ht="17.25" customHeight="1">
      <c r="A152" s="2">
        <f t="shared" si="34"/>
        <v>2907</v>
      </c>
      <c r="B152" s="3">
        <v>29</v>
      </c>
      <c r="C152" s="2">
        <f t="shared" si="45"/>
        <v>7</v>
      </c>
      <c r="D152" t="str">
        <f t="shared" si="35"/>
        <v>背心猛虎</v>
      </c>
      <c r="E152">
        <f t="shared" si="46"/>
        <v>1</v>
      </c>
      <c r="F152">
        <f t="shared" si="36"/>
        <v>2</v>
      </c>
      <c r="G152">
        <f t="shared" si="37"/>
        <v>16</v>
      </c>
      <c r="H152">
        <f t="shared" si="38"/>
        <v>32</v>
      </c>
      <c r="I152">
        <f t="shared" si="39"/>
        <v>16</v>
      </c>
      <c r="J152">
        <f t="shared" si="40"/>
        <v>70</v>
      </c>
      <c r="K152">
        <f t="shared" si="41"/>
        <v>140</v>
      </c>
      <c r="L152">
        <f t="shared" si="42"/>
        <v>70</v>
      </c>
      <c r="M152" t="str">
        <f t="shared" si="43"/>
        <v>1210001,16|1210002,32|1210003,16</v>
      </c>
      <c r="N152" t="str">
        <f t="shared" si="44"/>
        <v>1210001,70|1210002,140|1210003,70</v>
      </c>
    </row>
    <row r="153" spans="1:14" ht="17.25" customHeight="1">
      <c r="A153" s="2">
        <f t="shared" si="34"/>
        <v>2908</v>
      </c>
      <c r="B153" s="3">
        <v>29</v>
      </c>
      <c r="C153" s="2">
        <f t="shared" si="45"/>
        <v>8</v>
      </c>
      <c r="D153" t="str">
        <f t="shared" si="35"/>
        <v>背心猛虎</v>
      </c>
      <c r="E153">
        <f t="shared" si="46"/>
        <v>1</v>
      </c>
      <c r="F153">
        <f t="shared" si="36"/>
        <v>2</v>
      </c>
      <c r="G153">
        <f t="shared" si="37"/>
        <v>16</v>
      </c>
      <c r="H153">
        <f t="shared" si="38"/>
        <v>32</v>
      </c>
      <c r="I153">
        <f t="shared" si="39"/>
        <v>16</v>
      </c>
      <c r="J153">
        <f t="shared" si="40"/>
        <v>86</v>
      </c>
      <c r="K153">
        <f t="shared" si="41"/>
        <v>172</v>
      </c>
      <c r="L153">
        <f t="shared" si="42"/>
        <v>86</v>
      </c>
      <c r="M153" t="str">
        <f t="shared" si="43"/>
        <v>1210001,16|1210002,32|1210003,16</v>
      </c>
      <c r="N153" t="str">
        <f t="shared" si="44"/>
        <v>1210001,86|1210002,172|1210003,86</v>
      </c>
    </row>
    <row r="154" spans="1:14" ht="17.25" customHeight="1">
      <c r="A154" s="2">
        <f t="shared" si="34"/>
        <v>3901</v>
      </c>
      <c r="B154" s="3">
        <v>39</v>
      </c>
      <c r="C154" s="2">
        <f t="shared" si="45"/>
        <v>1</v>
      </c>
      <c r="D154" t="str">
        <f t="shared" si="35"/>
        <v>音速索尼克</v>
      </c>
      <c r="E154">
        <v>4</v>
      </c>
      <c r="F154">
        <f t="shared" si="36"/>
        <v>3</v>
      </c>
      <c r="G154">
        <f t="shared" si="37"/>
        <v>10</v>
      </c>
      <c r="H154">
        <f t="shared" si="38"/>
        <v>10</v>
      </c>
      <c r="I154">
        <f t="shared" si="39"/>
        <v>20</v>
      </c>
      <c r="J154">
        <f t="shared" si="40"/>
        <v>10</v>
      </c>
      <c r="K154">
        <f t="shared" si="41"/>
        <v>10</v>
      </c>
      <c r="L154">
        <f t="shared" si="42"/>
        <v>20</v>
      </c>
      <c r="M154" t="str">
        <f t="shared" si="43"/>
        <v>1210001,10|1210002,10|1210003,20</v>
      </c>
      <c r="N154" t="str">
        <f t="shared" si="44"/>
        <v>1210001,10|1210002,10|1210003,20</v>
      </c>
    </row>
    <row r="155" spans="1:14" ht="17.25" customHeight="1">
      <c r="A155" s="2">
        <f t="shared" si="34"/>
        <v>3902</v>
      </c>
      <c r="B155" s="3">
        <v>39</v>
      </c>
      <c r="C155" s="2">
        <f t="shared" si="45"/>
        <v>2</v>
      </c>
      <c r="D155" t="str">
        <f t="shared" si="35"/>
        <v>音速索尼克</v>
      </c>
      <c r="E155">
        <v>4</v>
      </c>
      <c r="F155">
        <f t="shared" si="36"/>
        <v>3</v>
      </c>
      <c r="G155">
        <f t="shared" si="37"/>
        <v>15</v>
      </c>
      <c r="H155">
        <f t="shared" si="38"/>
        <v>15</v>
      </c>
      <c r="I155">
        <f t="shared" si="39"/>
        <v>30</v>
      </c>
      <c r="J155">
        <f t="shared" si="40"/>
        <v>25</v>
      </c>
      <c r="K155">
        <f t="shared" si="41"/>
        <v>25</v>
      </c>
      <c r="L155">
        <f t="shared" si="42"/>
        <v>50</v>
      </c>
      <c r="M155" t="str">
        <f t="shared" si="43"/>
        <v>1210001,15|1210002,15|1210003,30</v>
      </c>
      <c r="N155" t="str">
        <f t="shared" si="44"/>
        <v>1210001,25|1210002,25|1210003,50</v>
      </c>
    </row>
    <row r="156" spans="1:14" ht="17.25" customHeight="1">
      <c r="A156" s="2">
        <f t="shared" si="34"/>
        <v>3903</v>
      </c>
      <c r="B156" s="3">
        <v>39</v>
      </c>
      <c r="C156" s="2">
        <f t="shared" si="45"/>
        <v>3</v>
      </c>
      <c r="D156" t="str">
        <f t="shared" si="35"/>
        <v>音速索尼克</v>
      </c>
      <c r="E156">
        <v>4</v>
      </c>
      <c r="F156">
        <f t="shared" si="36"/>
        <v>3</v>
      </c>
      <c r="G156">
        <f t="shared" si="37"/>
        <v>20</v>
      </c>
      <c r="H156">
        <f t="shared" si="38"/>
        <v>20</v>
      </c>
      <c r="I156">
        <f t="shared" si="39"/>
        <v>40</v>
      </c>
      <c r="J156">
        <f t="shared" si="40"/>
        <v>45</v>
      </c>
      <c r="K156">
        <f t="shared" si="41"/>
        <v>45</v>
      </c>
      <c r="L156">
        <f t="shared" si="42"/>
        <v>90</v>
      </c>
      <c r="M156" t="str">
        <f t="shared" si="43"/>
        <v>1210001,20|1210002,20|1210003,40</v>
      </c>
      <c r="N156" t="str">
        <f t="shared" si="44"/>
        <v>1210001,45|1210002,45|1210003,90</v>
      </c>
    </row>
    <row r="157" spans="1:14" ht="17.25" customHeight="1">
      <c r="A157" s="2">
        <f t="shared" si="34"/>
        <v>3904</v>
      </c>
      <c r="B157" s="3">
        <v>39</v>
      </c>
      <c r="C157" s="2">
        <f t="shared" si="45"/>
        <v>4</v>
      </c>
      <c r="D157" t="str">
        <f t="shared" si="35"/>
        <v>音速索尼克</v>
      </c>
      <c r="E157">
        <v>4</v>
      </c>
      <c r="F157">
        <f t="shared" si="36"/>
        <v>3</v>
      </c>
      <c r="G157">
        <f t="shared" si="37"/>
        <v>25</v>
      </c>
      <c r="H157">
        <f t="shared" si="38"/>
        <v>25</v>
      </c>
      <c r="I157">
        <f t="shared" si="39"/>
        <v>50</v>
      </c>
      <c r="J157">
        <f t="shared" si="40"/>
        <v>70</v>
      </c>
      <c r="K157">
        <f t="shared" si="41"/>
        <v>70</v>
      </c>
      <c r="L157">
        <f t="shared" si="42"/>
        <v>140</v>
      </c>
      <c r="M157" t="str">
        <f t="shared" si="43"/>
        <v>1210001,25|1210002,25|1210003,50</v>
      </c>
      <c r="N157" t="str">
        <f t="shared" si="44"/>
        <v>1210001,70|1210002,70|1210003,140</v>
      </c>
    </row>
    <row r="158" spans="1:14" ht="17.25" customHeight="1">
      <c r="A158" s="2">
        <f t="shared" si="34"/>
        <v>3905</v>
      </c>
      <c r="B158" s="3">
        <v>39</v>
      </c>
      <c r="C158" s="2">
        <f t="shared" si="45"/>
        <v>5</v>
      </c>
      <c r="D158" t="str">
        <f t="shared" si="35"/>
        <v>音速索尼克</v>
      </c>
      <c r="E158">
        <v>4</v>
      </c>
      <c r="F158">
        <f t="shared" si="36"/>
        <v>3</v>
      </c>
      <c r="G158">
        <f t="shared" si="37"/>
        <v>30</v>
      </c>
      <c r="H158">
        <f t="shared" si="38"/>
        <v>30</v>
      </c>
      <c r="I158">
        <f t="shared" si="39"/>
        <v>60</v>
      </c>
      <c r="J158">
        <f t="shared" si="40"/>
        <v>100</v>
      </c>
      <c r="K158">
        <f t="shared" si="41"/>
        <v>100</v>
      </c>
      <c r="L158">
        <f t="shared" si="42"/>
        <v>200</v>
      </c>
      <c r="M158" t="str">
        <f t="shared" si="43"/>
        <v>1210001,30|1210002,30|1210003,60</v>
      </c>
      <c r="N158" t="str">
        <f t="shared" si="44"/>
        <v>1210001,100|1210002,100|1210003,200</v>
      </c>
    </row>
    <row r="159" spans="1:14" ht="17.25" customHeight="1">
      <c r="A159" s="2">
        <f t="shared" si="34"/>
        <v>3906</v>
      </c>
      <c r="B159" s="3">
        <v>39</v>
      </c>
      <c r="C159" s="2">
        <f t="shared" si="45"/>
        <v>6</v>
      </c>
      <c r="D159" t="str">
        <f t="shared" si="35"/>
        <v>音速索尼克</v>
      </c>
      <c r="E159">
        <v>4</v>
      </c>
      <c r="F159">
        <f t="shared" si="36"/>
        <v>3</v>
      </c>
      <c r="G159">
        <f t="shared" si="37"/>
        <v>35</v>
      </c>
      <c r="H159">
        <f t="shared" si="38"/>
        <v>35</v>
      </c>
      <c r="I159">
        <f t="shared" si="39"/>
        <v>70</v>
      </c>
      <c r="J159">
        <f t="shared" si="40"/>
        <v>135</v>
      </c>
      <c r="K159">
        <f t="shared" si="41"/>
        <v>135</v>
      </c>
      <c r="L159">
        <f t="shared" si="42"/>
        <v>270</v>
      </c>
      <c r="M159" t="str">
        <f t="shared" si="43"/>
        <v>1210001,35|1210002,35|1210003,70</v>
      </c>
      <c r="N159" t="str">
        <f t="shared" si="44"/>
        <v>1210001,135|1210002,135|1210003,270</v>
      </c>
    </row>
    <row r="160" spans="1:14" ht="17.25" customHeight="1">
      <c r="A160" s="2">
        <f t="shared" si="34"/>
        <v>3907</v>
      </c>
      <c r="B160" s="3">
        <v>39</v>
      </c>
      <c r="C160" s="2">
        <f t="shared" si="45"/>
        <v>7</v>
      </c>
      <c r="D160" t="str">
        <f t="shared" si="35"/>
        <v>音速索尼克</v>
      </c>
      <c r="E160">
        <v>4</v>
      </c>
      <c r="F160">
        <f t="shared" si="36"/>
        <v>3</v>
      </c>
      <c r="G160">
        <f t="shared" si="37"/>
        <v>40</v>
      </c>
      <c r="H160">
        <f t="shared" si="38"/>
        <v>40</v>
      </c>
      <c r="I160">
        <f t="shared" si="39"/>
        <v>80</v>
      </c>
      <c r="J160">
        <f t="shared" si="40"/>
        <v>175</v>
      </c>
      <c r="K160">
        <f t="shared" si="41"/>
        <v>175</v>
      </c>
      <c r="L160">
        <f t="shared" si="42"/>
        <v>350</v>
      </c>
      <c r="M160" t="str">
        <f t="shared" si="43"/>
        <v>1210001,40|1210002,40|1210003,80</v>
      </c>
      <c r="N160" t="str">
        <f t="shared" si="44"/>
        <v>1210001,175|1210002,175|1210003,350</v>
      </c>
    </row>
    <row r="161" spans="1:14" ht="17.25" customHeight="1">
      <c r="A161" s="2">
        <f t="shared" si="34"/>
        <v>3908</v>
      </c>
      <c r="B161" s="3">
        <v>39</v>
      </c>
      <c r="C161" s="2">
        <f t="shared" si="45"/>
        <v>8</v>
      </c>
      <c r="D161" t="str">
        <f t="shared" si="35"/>
        <v>音速索尼克</v>
      </c>
      <c r="E161">
        <v>4</v>
      </c>
      <c r="F161">
        <f t="shared" si="36"/>
        <v>3</v>
      </c>
      <c r="G161">
        <f t="shared" si="37"/>
        <v>40</v>
      </c>
      <c r="H161">
        <f t="shared" si="38"/>
        <v>40</v>
      </c>
      <c r="I161">
        <f t="shared" si="39"/>
        <v>80</v>
      </c>
      <c r="J161">
        <f t="shared" si="40"/>
        <v>215</v>
      </c>
      <c r="K161">
        <f t="shared" si="41"/>
        <v>215</v>
      </c>
      <c r="L161">
        <f t="shared" si="42"/>
        <v>430</v>
      </c>
      <c r="M161" t="str">
        <f t="shared" si="43"/>
        <v>1210001,40|1210002,40|1210003,80</v>
      </c>
      <c r="N161" t="str">
        <f t="shared" si="44"/>
        <v>1210001,215|1210002,215|1210003,430</v>
      </c>
    </row>
    <row r="162" spans="1:14" ht="17.25" customHeight="1">
      <c r="A162" s="2">
        <f t="shared" si="34"/>
        <v>4101</v>
      </c>
      <c r="B162" s="3">
        <v>41</v>
      </c>
      <c r="C162" s="2">
        <f t="shared" si="45"/>
        <v>1</v>
      </c>
      <c r="D162" t="str">
        <f t="shared" ref="D162:D185" si="47">VLOOKUP(B162,R:S,2,0)</f>
        <v>茶岚子</v>
      </c>
      <c r="E162">
        <f t="shared" ref="E162:E169" si="48">VLOOKUP(B162,R:U,3,FALSE)</f>
        <v>1</v>
      </c>
      <c r="F162">
        <f t="shared" si="36"/>
        <v>3</v>
      </c>
      <c r="G162">
        <f t="shared" si="37"/>
        <v>4</v>
      </c>
      <c r="H162">
        <f t="shared" si="38"/>
        <v>4</v>
      </c>
      <c r="I162">
        <f t="shared" si="39"/>
        <v>8</v>
      </c>
      <c r="J162">
        <f t="shared" si="40"/>
        <v>4</v>
      </c>
      <c r="K162">
        <f t="shared" si="41"/>
        <v>4</v>
      </c>
      <c r="L162">
        <f t="shared" si="42"/>
        <v>8</v>
      </c>
      <c r="M162" t="str">
        <f t="shared" si="43"/>
        <v>1210001,4|1210002,4|1210003,8</v>
      </c>
      <c r="N162" t="str">
        <f t="shared" si="44"/>
        <v>1210001,4|1210002,4|1210003,8</v>
      </c>
    </row>
    <row r="163" spans="1:14" ht="17.25" customHeight="1">
      <c r="A163" s="2">
        <f t="shared" si="34"/>
        <v>4102</v>
      </c>
      <c r="B163" s="3">
        <v>41</v>
      </c>
      <c r="C163" s="2">
        <f t="shared" si="45"/>
        <v>2</v>
      </c>
      <c r="D163" t="str">
        <f t="shared" si="47"/>
        <v>茶岚子</v>
      </c>
      <c r="E163">
        <f t="shared" si="48"/>
        <v>1</v>
      </c>
      <c r="F163">
        <f t="shared" si="36"/>
        <v>3</v>
      </c>
      <c r="G163">
        <f t="shared" si="37"/>
        <v>6</v>
      </c>
      <c r="H163">
        <f t="shared" si="38"/>
        <v>6</v>
      </c>
      <c r="I163">
        <f t="shared" si="39"/>
        <v>12</v>
      </c>
      <c r="J163">
        <f t="shared" si="40"/>
        <v>10</v>
      </c>
      <c r="K163">
        <f t="shared" si="41"/>
        <v>10</v>
      </c>
      <c r="L163">
        <f t="shared" si="42"/>
        <v>20</v>
      </c>
      <c r="M163" t="str">
        <f t="shared" si="43"/>
        <v>1210001,6|1210002,6|1210003,12</v>
      </c>
      <c r="N163" t="str">
        <f t="shared" si="44"/>
        <v>1210001,10|1210002,10|1210003,20</v>
      </c>
    </row>
    <row r="164" spans="1:14" ht="17.25" customHeight="1">
      <c r="A164" s="2">
        <f t="shared" si="34"/>
        <v>4103</v>
      </c>
      <c r="B164" s="3">
        <v>41</v>
      </c>
      <c r="C164" s="2">
        <f t="shared" si="45"/>
        <v>3</v>
      </c>
      <c r="D164" t="str">
        <f t="shared" si="47"/>
        <v>茶岚子</v>
      </c>
      <c r="E164">
        <f t="shared" si="48"/>
        <v>1</v>
      </c>
      <c r="F164">
        <f t="shared" si="36"/>
        <v>3</v>
      </c>
      <c r="G164">
        <f t="shared" si="37"/>
        <v>8</v>
      </c>
      <c r="H164">
        <f t="shared" si="38"/>
        <v>8</v>
      </c>
      <c r="I164">
        <f t="shared" si="39"/>
        <v>16</v>
      </c>
      <c r="J164">
        <f t="shared" si="40"/>
        <v>18</v>
      </c>
      <c r="K164">
        <f t="shared" si="41"/>
        <v>18</v>
      </c>
      <c r="L164">
        <f t="shared" si="42"/>
        <v>36</v>
      </c>
      <c r="M164" t="str">
        <f t="shared" si="43"/>
        <v>1210001,8|1210002,8|1210003,16</v>
      </c>
      <c r="N164" t="str">
        <f t="shared" si="44"/>
        <v>1210001,18|1210002,18|1210003,36</v>
      </c>
    </row>
    <row r="165" spans="1:14" ht="17.25" customHeight="1">
      <c r="A165" s="2">
        <f t="shared" si="34"/>
        <v>4104</v>
      </c>
      <c r="B165" s="3">
        <v>41</v>
      </c>
      <c r="C165" s="2">
        <f t="shared" si="45"/>
        <v>4</v>
      </c>
      <c r="D165" t="str">
        <f t="shared" si="47"/>
        <v>茶岚子</v>
      </c>
      <c r="E165">
        <f t="shared" si="48"/>
        <v>1</v>
      </c>
      <c r="F165">
        <f t="shared" si="36"/>
        <v>3</v>
      </c>
      <c r="G165">
        <f t="shared" si="37"/>
        <v>10</v>
      </c>
      <c r="H165">
        <f t="shared" si="38"/>
        <v>10</v>
      </c>
      <c r="I165">
        <f t="shared" si="39"/>
        <v>20</v>
      </c>
      <c r="J165">
        <f t="shared" si="40"/>
        <v>28</v>
      </c>
      <c r="K165">
        <f t="shared" si="41"/>
        <v>28</v>
      </c>
      <c r="L165">
        <f t="shared" si="42"/>
        <v>56</v>
      </c>
      <c r="M165" t="str">
        <f t="shared" si="43"/>
        <v>1210001,10|1210002,10|1210003,20</v>
      </c>
      <c r="N165" t="str">
        <f t="shared" si="44"/>
        <v>1210001,28|1210002,28|1210003,56</v>
      </c>
    </row>
    <row r="166" spans="1:14" ht="17.25" customHeight="1">
      <c r="A166" s="2">
        <f t="shared" si="34"/>
        <v>4105</v>
      </c>
      <c r="B166" s="3">
        <v>41</v>
      </c>
      <c r="C166" s="2">
        <f t="shared" si="45"/>
        <v>5</v>
      </c>
      <c r="D166" t="str">
        <f t="shared" si="47"/>
        <v>茶岚子</v>
      </c>
      <c r="E166">
        <f t="shared" si="48"/>
        <v>1</v>
      </c>
      <c r="F166">
        <f t="shared" si="36"/>
        <v>3</v>
      </c>
      <c r="G166">
        <f t="shared" si="37"/>
        <v>12</v>
      </c>
      <c r="H166">
        <f t="shared" si="38"/>
        <v>12</v>
      </c>
      <c r="I166">
        <f t="shared" si="39"/>
        <v>24</v>
      </c>
      <c r="J166">
        <f t="shared" si="40"/>
        <v>40</v>
      </c>
      <c r="K166">
        <f t="shared" si="41"/>
        <v>40</v>
      </c>
      <c r="L166">
        <f t="shared" si="42"/>
        <v>80</v>
      </c>
      <c r="M166" t="str">
        <f t="shared" si="43"/>
        <v>1210001,12|1210002,12|1210003,24</v>
      </c>
      <c r="N166" t="str">
        <f t="shared" si="44"/>
        <v>1210001,40|1210002,40|1210003,80</v>
      </c>
    </row>
    <row r="167" spans="1:14" ht="17.25" customHeight="1">
      <c r="A167" s="2">
        <f t="shared" si="34"/>
        <v>4106</v>
      </c>
      <c r="B167" s="3">
        <v>41</v>
      </c>
      <c r="C167" s="2">
        <f t="shared" si="45"/>
        <v>6</v>
      </c>
      <c r="D167" t="str">
        <f t="shared" si="47"/>
        <v>茶岚子</v>
      </c>
      <c r="E167">
        <f t="shared" si="48"/>
        <v>1</v>
      </c>
      <c r="F167">
        <f t="shared" si="36"/>
        <v>3</v>
      </c>
      <c r="G167">
        <f t="shared" si="37"/>
        <v>14</v>
      </c>
      <c r="H167">
        <f t="shared" si="38"/>
        <v>14</v>
      </c>
      <c r="I167">
        <f t="shared" si="39"/>
        <v>28</v>
      </c>
      <c r="J167">
        <f t="shared" si="40"/>
        <v>54</v>
      </c>
      <c r="K167">
        <f t="shared" si="41"/>
        <v>54</v>
      </c>
      <c r="L167">
        <f t="shared" si="42"/>
        <v>108</v>
      </c>
      <c r="M167" t="str">
        <f t="shared" si="43"/>
        <v>1210001,14|1210002,14|1210003,28</v>
      </c>
      <c r="N167" t="str">
        <f t="shared" si="44"/>
        <v>1210001,54|1210002,54|1210003,108</v>
      </c>
    </row>
    <row r="168" spans="1:14" ht="17.25" customHeight="1">
      <c r="A168" s="2">
        <f t="shared" si="34"/>
        <v>4107</v>
      </c>
      <c r="B168" s="3">
        <v>41</v>
      </c>
      <c r="C168" s="2">
        <f t="shared" si="45"/>
        <v>7</v>
      </c>
      <c r="D168" t="str">
        <f t="shared" si="47"/>
        <v>茶岚子</v>
      </c>
      <c r="E168">
        <f t="shared" si="48"/>
        <v>1</v>
      </c>
      <c r="F168">
        <f t="shared" si="36"/>
        <v>3</v>
      </c>
      <c r="G168">
        <f t="shared" si="37"/>
        <v>16</v>
      </c>
      <c r="H168">
        <f t="shared" si="38"/>
        <v>16</v>
      </c>
      <c r="I168">
        <f t="shared" si="39"/>
        <v>32</v>
      </c>
      <c r="J168">
        <f t="shared" si="40"/>
        <v>70</v>
      </c>
      <c r="K168">
        <f t="shared" si="41"/>
        <v>70</v>
      </c>
      <c r="L168">
        <f t="shared" si="42"/>
        <v>140</v>
      </c>
      <c r="M168" t="str">
        <f t="shared" si="43"/>
        <v>1210001,16|1210002,16|1210003,32</v>
      </c>
      <c r="N168" t="str">
        <f t="shared" si="44"/>
        <v>1210001,70|1210002,70|1210003,140</v>
      </c>
    </row>
    <row r="169" spans="1:14" ht="17.25" customHeight="1">
      <c r="A169" s="2">
        <f t="shared" si="34"/>
        <v>4108</v>
      </c>
      <c r="B169" s="3">
        <v>41</v>
      </c>
      <c r="C169" s="2">
        <f t="shared" si="45"/>
        <v>8</v>
      </c>
      <c r="D169" t="str">
        <f t="shared" si="47"/>
        <v>茶岚子</v>
      </c>
      <c r="E169">
        <f t="shared" si="48"/>
        <v>1</v>
      </c>
      <c r="F169">
        <f t="shared" si="36"/>
        <v>3</v>
      </c>
      <c r="G169">
        <f t="shared" si="37"/>
        <v>16</v>
      </c>
      <c r="H169">
        <f t="shared" si="38"/>
        <v>16</v>
      </c>
      <c r="I169">
        <f t="shared" si="39"/>
        <v>32</v>
      </c>
      <c r="J169">
        <f t="shared" si="40"/>
        <v>86</v>
      </c>
      <c r="K169">
        <f t="shared" si="41"/>
        <v>86</v>
      </c>
      <c r="L169">
        <f t="shared" si="42"/>
        <v>172</v>
      </c>
      <c r="M169" t="str">
        <f t="shared" si="43"/>
        <v>1210001,16|1210002,16|1210003,32</v>
      </c>
      <c r="N169" t="str">
        <f t="shared" si="44"/>
        <v>1210001,86|1210002,86|1210003,172</v>
      </c>
    </row>
    <row r="170" spans="1:14" ht="17.25" customHeight="1">
      <c r="A170" s="2">
        <f t="shared" si="34"/>
        <v>2801</v>
      </c>
      <c r="B170" s="3">
        <v>28</v>
      </c>
      <c r="C170" s="2">
        <f t="shared" si="45"/>
        <v>1</v>
      </c>
      <c r="D170" t="str">
        <f t="shared" si="47"/>
        <v>无证骑士</v>
      </c>
      <c r="E170">
        <v>1</v>
      </c>
      <c r="F170">
        <f t="shared" si="36"/>
        <v>2</v>
      </c>
      <c r="G170">
        <f t="shared" si="37"/>
        <v>4</v>
      </c>
      <c r="H170">
        <f t="shared" si="38"/>
        <v>8</v>
      </c>
      <c r="I170">
        <f t="shared" si="39"/>
        <v>4</v>
      </c>
      <c r="J170">
        <f t="shared" si="40"/>
        <v>4</v>
      </c>
      <c r="K170">
        <f t="shared" si="41"/>
        <v>8</v>
      </c>
      <c r="L170">
        <f t="shared" si="42"/>
        <v>4</v>
      </c>
      <c r="M170" t="str">
        <f t="shared" si="43"/>
        <v>1210001,4|1210002,8|1210003,4</v>
      </c>
      <c r="N170" t="str">
        <f t="shared" si="44"/>
        <v>1210001,4|1210002,8|1210003,4</v>
      </c>
    </row>
    <row r="171" spans="1:14" ht="17.25" customHeight="1">
      <c r="A171" s="2">
        <f t="shared" si="34"/>
        <v>2802</v>
      </c>
      <c r="B171" s="3">
        <v>28</v>
      </c>
      <c r="C171" s="2">
        <f t="shared" si="45"/>
        <v>2</v>
      </c>
      <c r="D171" t="str">
        <f t="shared" si="47"/>
        <v>无证骑士</v>
      </c>
      <c r="E171">
        <v>1</v>
      </c>
      <c r="F171">
        <f t="shared" si="36"/>
        <v>2</v>
      </c>
      <c r="G171">
        <f t="shared" si="37"/>
        <v>6</v>
      </c>
      <c r="H171">
        <f t="shared" si="38"/>
        <v>12</v>
      </c>
      <c r="I171">
        <f t="shared" si="39"/>
        <v>6</v>
      </c>
      <c r="J171">
        <f t="shared" si="40"/>
        <v>10</v>
      </c>
      <c r="K171">
        <f t="shared" si="41"/>
        <v>20</v>
      </c>
      <c r="L171">
        <f t="shared" si="42"/>
        <v>10</v>
      </c>
      <c r="M171" t="str">
        <f t="shared" si="43"/>
        <v>1210001,6|1210002,12|1210003,6</v>
      </c>
      <c r="N171" t="str">
        <f t="shared" si="44"/>
        <v>1210001,10|1210002,20|1210003,10</v>
      </c>
    </row>
    <row r="172" spans="1:14" ht="17.25" customHeight="1">
      <c r="A172" s="2">
        <f t="shared" si="34"/>
        <v>2803</v>
      </c>
      <c r="B172" s="3">
        <v>28</v>
      </c>
      <c r="C172" s="2">
        <f t="shared" si="45"/>
        <v>3</v>
      </c>
      <c r="D172" t="str">
        <f t="shared" si="47"/>
        <v>无证骑士</v>
      </c>
      <c r="E172">
        <v>1</v>
      </c>
      <c r="F172">
        <f t="shared" si="36"/>
        <v>2</v>
      </c>
      <c r="G172">
        <f t="shared" si="37"/>
        <v>8</v>
      </c>
      <c r="H172">
        <f t="shared" si="38"/>
        <v>16</v>
      </c>
      <c r="I172">
        <f t="shared" si="39"/>
        <v>8</v>
      </c>
      <c r="J172">
        <f t="shared" si="40"/>
        <v>18</v>
      </c>
      <c r="K172">
        <f t="shared" si="41"/>
        <v>36</v>
      </c>
      <c r="L172">
        <f t="shared" si="42"/>
        <v>18</v>
      </c>
      <c r="M172" t="str">
        <f t="shared" si="43"/>
        <v>1210001,8|1210002,16|1210003,8</v>
      </c>
      <c r="N172" t="str">
        <f t="shared" si="44"/>
        <v>1210001,18|1210002,36|1210003,18</v>
      </c>
    </row>
    <row r="173" spans="1:14" ht="17.25" customHeight="1">
      <c r="A173" s="2">
        <f t="shared" si="34"/>
        <v>2804</v>
      </c>
      <c r="B173" s="3">
        <v>28</v>
      </c>
      <c r="C173" s="2">
        <f t="shared" si="45"/>
        <v>4</v>
      </c>
      <c r="D173" t="str">
        <f t="shared" si="47"/>
        <v>无证骑士</v>
      </c>
      <c r="E173">
        <v>1</v>
      </c>
      <c r="F173">
        <f t="shared" si="36"/>
        <v>2</v>
      </c>
      <c r="G173">
        <f t="shared" si="37"/>
        <v>10</v>
      </c>
      <c r="H173">
        <f t="shared" si="38"/>
        <v>20</v>
      </c>
      <c r="I173">
        <f t="shared" si="39"/>
        <v>10</v>
      </c>
      <c r="J173">
        <f t="shared" si="40"/>
        <v>28</v>
      </c>
      <c r="K173">
        <f t="shared" si="41"/>
        <v>56</v>
      </c>
      <c r="L173">
        <f t="shared" si="42"/>
        <v>28</v>
      </c>
      <c r="M173" t="str">
        <f t="shared" si="43"/>
        <v>1210001,10|1210002,20|1210003,10</v>
      </c>
      <c r="N173" t="str">
        <f t="shared" si="44"/>
        <v>1210001,28|1210002,56|1210003,28</v>
      </c>
    </row>
    <row r="174" spans="1:14" ht="17.25" customHeight="1">
      <c r="A174" s="2">
        <f t="shared" si="34"/>
        <v>2805</v>
      </c>
      <c r="B174" s="3">
        <v>28</v>
      </c>
      <c r="C174" s="2">
        <f t="shared" si="45"/>
        <v>5</v>
      </c>
      <c r="D174" t="str">
        <f t="shared" si="47"/>
        <v>无证骑士</v>
      </c>
      <c r="E174">
        <v>1</v>
      </c>
      <c r="F174">
        <f t="shared" si="36"/>
        <v>2</v>
      </c>
      <c r="G174">
        <f t="shared" si="37"/>
        <v>12</v>
      </c>
      <c r="H174">
        <f t="shared" si="38"/>
        <v>24</v>
      </c>
      <c r="I174">
        <f t="shared" si="39"/>
        <v>12</v>
      </c>
      <c r="J174">
        <f t="shared" si="40"/>
        <v>40</v>
      </c>
      <c r="K174">
        <f t="shared" si="41"/>
        <v>80</v>
      </c>
      <c r="L174">
        <f t="shared" si="42"/>
        <v>40</v>
      </c>
      <c r="M174" t="str">
        <f t="shared" si="43"/>
        <v>1210001,12|1210002,24|1210003,12</v>
      </c>
      <c r="N174" t="str">
        <f t="shared" si="44"/>
        <v>1210001,40|1210002,80|1210003,40</v>
      </c>
    </row>
    <row r="175" spans="1:14" ht="17.25" customHeight="1">
      <c r="A175" s="2">
        <f t="shared" si="34"/>
        <v>2806</v>
      </c>
      <c r="B175" s="3">
        <v>28</v>
      </c>
      <c r="C175" s="2">
        <f t="shared" si="45"/>
        <v>6</v>
      </c>
      <c r="D175" t="str">
        <f t="shared" si="47"/>
        <v>无证骑士</v>
      </c>
      <c r="E175">
        <v>1</v>
      </c>
      <c r="F175">
        <f t="shared" si="36"/>
        <v>2</v>
      </c>
      <c r="G175">
        <f t="shared" si="37"/>
        <v>14</v>
      </c>
      <c r="H175">
        <f t="shared" si="38"/>
        <v>28</v>
      </c>
      <c r="I175">
        <f t="shared" si="39"/>
        <v>14</v>
      </c>
      <c r="J175">
        <f t="shared" si="40"/>
        <v>54</v>
      </c>
      <c r="K175">
        <f t="shared" si="41"/>
        <v>108</v>
      </c>
      <c r="L175">
        <f t="shared" si="42"/>
        <v>54</v>
      </c>
      <c r="M175" t="str">
        <f t="shared" si="43"/>
        <v>1210001,14|1210002,28|1210003,14</v>
      </c>
      <c r="N175" t="str">
        <f t="shared" si="44"/>
        <v>1210001,54|1210002,108|1210003,54</v>
      </c>
    </row>
    <row r="176" spans="1:14" ht="17.25" customHeight="1">
      <c r="A176" s="2">
        <f t="shared" si="34"/>
        <v>2807</v>
      </c>
      <c r="B176" s="3">
        <v>28</v>
      </c>
      <c r="C176" s="2">
        <f t="shared" si="45"/>
        <v>7</v>
      </c>
      <c r="D176" t="str">
        <f t="shared" si="47"/>
        <v>无证骑士</v>
      </c>
      <c r="E176">
        <v>1</v>
      </c>
      <c r="F176">
        <f t="shared" si="36"/>
        <v>2</v>
      </c>
      <c r="G176">
        <f t="shared" si="37"/>
        <v>16</v>
      </c>
      <c r="H176">
        <f t="shared" si="38"/>
        <v>32</v>
      </c>
      <c r="I176">
        <f t="shared" si="39"/>
        <v>16</v>
      </c>
      <c r="J176">
        <f t="shared" si="40"/>
        <v>70</v>
      </c>
      <c r="K176">
        <f t="shared" si="41"/>
        <v>140</v>
      </c>
      <c r="L176">
        <f t="shared" si="42"/>
        <v>70</v>
      </c>
      <c r="M176" t="str">
        <f t="shared" si="43"/>
        <v>1210001,16|1210002,32|1210003,16</v>
      </c>
      <c r="N176" t="str">
        <f t="shared" si="44"/>
        <v>1210001,70|1210002,140|1210003,70</v>
      </c>
    </row>
    <row r="177" spans="1:14" ht="17.25" customHeight="1">
      <c r="A177" s="2">
        <f t="shared" si="34"/>
        <v>2808</v>
      </c>
      <c r="B177" s="3">
        <v>28</v>
      </c>
      <c r="C177" s="2">
        <f t="shared" si="45"/>
        <v>8</v>
      </c>
      <c r="D177" t="str">
        <f t="shared" si="47"/>
        <v>无证骑士</v>
      </c>
      <c r="E177">
        <v>1</v>
      </c>
      <c r="F177">
        <f t="shared" si="36"/>
        <v>2</v>
      </c>
      <c r="G177">
        <f t="shared" si="37"/>
        <v>16</v>
      </c>
      <c r="H177">
        <f t="shared" si="38"/>
        <v>32</v>
      </c>
      <c r="I177">
        <f t="shared" si="39"/>
        <v>16</v>
      </c>
      <c r="J177">
        <f t="shared" si="40"/>
        <v>86</v>
      </c>
      <c r="K177">
        <f t="shared" si="41"/>
        <v>172</v>
      </c>
      <c r="L177">
        <f t="shared" si="42"/>
        <v>86</v>
      </c>
      <c r="M177" t="str">
        <f t="shared" si="43"/>
        <v>1210001,16|1210002,32|1210003,16</v>
      </c>
      <c r="N177" t="str">
        <f t="shared" si="44"/>
        <v>1210001,86|1210002,172|1210003,86</v>
      </c>
    </row>
    <row r="178" spans="1:14" ht="17.25" customHeight="1">
      <c r="A178" s="2">
        <f t="shared" si="34"/>
        <v>601</v>
      </c>
      <c r="B178" s="3">
        <v>6</v>
      </c>
      <c r="C178" s="2">
        <f t="shared" si="45"/>
        <v>1</v>
      </c>
      <c r="D178" t="str">
        <f t="shared" si="47"/>
        <v>原子武士</v>
      </c>
      <c r="E178">
        <v>4</v>
      </c>
      <c r="F178">
        <f t="shared" si="36"/>
        <v>3</v>
      </c>
      <c r="G178">
        <f t="shared" si="37"/>
        <v>10</v>
      </c>
      <c r="H178">
        <f t="shared" si="38"/>
        <v>10</v>
      </c>
      <c r="I178">
        <f t="shared" si="39"/>
        <v>20</v>
      </c>
      <c r="J178">
        <f t="shared" si="40"/>
        <v>10</v>
      </c>
      <c r="K178">
        <f t="shared" si="41"/>
        <v>10</v>
      </c>
      <c r="L178">
        <f t="shared" si="42"/>
        <v>20</v>
      </c>
      <c r="M178" t="str">
        <f t="shared" si="43"/>
        <v>1210001,10|1210002,10|1210003,20</v>
      </c>
      <c r="N178" t="str">
        <f t="shared" si="44"/>
        <v>1210001,10|1210002,10|1210003,20</v>
      </c>
    </row>
    <row r="179" spans="1:14" ht="17.25" customHeight="1">
      <c r="A179" s="2">
        <f t="shared" si="34"/>
        <v>602</v>
      </c>
      <c r="B179" s="3">
        <v>6</v>
      </c>
      <c r="C179" s="2">
        <f t="shared" si="45"/>
        <v>2</v>
      </c>
      <c r="D179" t="str">
        <f t="shared" si="47"/>
        <v>原子武士</v>
      </c>
      <c r="E179">
        <v>4</v>
      </c>
      <c r="F179">
        <f t="shared" si="36"/>
        <v>3</v>
      </c>
      <c r="G179">
        <f t="shared" si="37"/>
        <v>15</v>
      </c>
      <c r="H179">
        <f t="shared" si="38"/>
        <v>15</v>
      </c>
      <c r="I179">
        <f t="shared" si="39"/>
        <v>30</v>
      </c>
      <c r="J179">
        <f t="shared" si="40"/>
        <v>25</v>
      </c>
      <c r="K179">
        <f t="shared" si="41"/>
        <v>25</v>
      </c>
      <c r="L179">
        <f t="shared" si="42"/>
        <v>50</v>
      </c>
      <c r="M179" t="str">
        <f t="shared" si="43"/>
        <v>1210001,15|1210002,15|1210003,30</v>
      </c>
      <c r="N179" t="str">
        <f t="shared" si="44"/>
        <v>1210001,25|1210002,25|1210003,50</v>
      </c>
    </row>
    <row r="180" spans="1:14" ht="17.25" customHeight="1">
      <c r="A180" s="2">
        <f t="shared" si="34"/>
        <v>603</v>
      </c>
      <c r="B180" s="3">
        <v>6</v>
      </c>
      <c r="C180" s="2">
        <f t="shared" si="45"/>
        <v>3</v>
      </c>
      <c r="D180" t="str">
        <f t="shared" si="47"/>
        <v>原子武士</v>
      </c>
      <c r="E180">
        <v>4</v>
      </c>
      <c r="F180">
        <f t="shared" si="36"/>
        <v>3</v>
      </c>
      <c r="G180">
        <f t="shared" si="37"/>
        <v>20</v>
      </c>
      <c r="H180">
        <f t="shared" si="38"/>
        <v>20</v>
      </c>
      <c r="I180">
        <f t="shared" si="39"/>
        <v>40</v>
      </c>
      <c r="J180">
        <f t="shared" si="40"/>
        <v>45</v>
      </c>
      <c r="K180">
        <f t="shared" si="41"/>
        <v>45</v>
      </c>
      <c r="L180">
        <f t="shared" si="42"/>
        <v>90</v>
      </c>
      <c r="M180" t="str">
        <f t="shared" si="43"/>
        <v>1210001,20|1210002,20|1210003,40</v>
      </c>
      <c r="N180" t="str">
        <f t="shared" si="44"/>
        <v>1210001,45|1210002,45|1210003,90</v>
      </c>
    </row>
    <row r="181" spans="1:14" ht="17.25" customHeight="1">
      <c r="A181" s="2">
        <f t="shared" si="34"/>
        <v>604</v>
      </c>
      <c r="B181" s="3">
        <v>6</v>
      </c>
      <c r="C181" s="2">
        <f t="shared" si="45"/>
        <v>4</v>
      </c>
      <c r="D181" t="str">
        <f t="shared" si="47"/>
        <v>原子武士</v>
      </c>
      <c r="E181">
        <v>4</v>
      </c>
      <c r="F181">
        <f t="shared" si="36"/>
        <v>3</v>
      </c>
      <c r="G181">
        <f t="shared" si="37"/>
        <v>25</v>
      </c>
      <c r="H181">
        <f t="shared" si="38"/>
        <v>25</v>
      </c>
      <c r="I181">
        <f t="shared" si="39"/>
        <v>50</v>
      </c>
      <c r="J181">
        <f t="shared" si="40"/>
        <v>70</v>
      </c>
      <c r="K181">
        <f t="shared" si="41"/>
        <v>70</v>
      </c>
      <c r="L181">
        <f t="shared" si="42"/>
        <v>140</v>
      </c>
      <c r="M181" t="str">
        <f t="shared" si="43"/>
        <v>1210001,25|1210002,25|1210003,50</v>
      </c>
      <c r="N181" t="str">
        <f t="shared" si="44"/>
        <v>1210001,70|1210002,70|1210003,140</v>
      </c>
    </row>
    <row r="182" spans="1:14" ht="17.25" customHeight="1">
      <c r="A182" s="2">
        <f t="shared" si="34"/>
        <v>605</v>
      </c>
      <c r="B182" s="3">
        <v>6</v>
      </c>
      <c r="C182" s="2">
        <f t="shared" si="45"/>
        <v>5</v>
      </c>
      <c r="D182" t="str">
        <f t="shared" si="47"/>
        <v>原子武士</v>
      </c>
      <c r="E182">
        <v>4</v>
      </c>
      <c r="F182">
        <f t="shared" si="36"/>
        <v>3</v>
      </c>
      <c r="G182">
        <f t="shared" si="37"/>
        <v>30</v>
      </c>
      <c r="H182">
        <f t="shared" si="38"/>
        <v>30</v>
      </c>
      <c r="I182">
        <f t="shared" si="39"/>
        <v>60</v>
      </c>
      <c r="J182">
        <f t="shared" si="40"/>
        <v>100</v>
      </c>
      <c r="K182">
        <f t="shared" si="41"/>
        <v>100</v>
      </c>
      <c r="L182">
        <f t="shared" si="42"/>
        <v>200</v>
      </c>
      <c r="M182" t="str">
        <f t="shared" si="43"/>
        <v>1210001,30|1210002,30|1210003,60</v>
      </c>
      <c r="N182" t="str">
        <f t="shared" si="44"/>
        <v>1210001,100|1210002,100|1210003,200</v>
      </c>
    </row>
    <row r="183" spans="1:14" ht="17.25" customHeight="1">
      <c r="A183" s="2">
        <f t="shared" si="34"/>
        <v>606</v>
      </c>
      <c r="B183" s="3">
        <v>6</v>
      </c>
      <c r="C183" s="2">
        <f t="shared" si="45"/>
        <v>6</v>
      </c>
      <c r="D183" t="str">
        <f t="shared" si="47"/>
        <v>原子武士</v>
      </c>
      <c r="E183">
        <v>4</v>
      </c>
      <c r="F183">
        <f t="shared" si="36"/>
        <v>3</v>
      </c>
      <c r="G183">
        <f t="shared" si="37"/>
        <v>35</v>
      </c>
      <c r="H183">
        <f t="shared" si="38"/>
        <v>35</v>
      </c>
      <c r="I183">
        <f t="shared" si="39"/>
        <v>70</v>
      </c>
      <c r="J183">
        <f t="shared" si="40"/>
        <v>135</v>
      </c>
      <c r="K183">
        <f t="shared" si="41"/>
        <v>135</v>
      </c>
      <c r="L183">
        <f t="shared" si="42"/>
        <v>270</v>
      </c>
      <c r="M183" t="str">
        <f t="shared" si="43"/>
        <v>1210001,35|1210002,35|1210003,70</v>
      </c>
      <c r="N183" t="str">
        <f t="shared" si="44"/>
        <v>1210001,135|1210002,135|1210003,270</v>
      </c>
    </row>
    <row r="184" spans="1:14" ht="17.25" customHeight="1">
      <c r="A184" s="2">
        <f t="shared" si="34"/>
        <v>607</v>
      </c>
      <c r="B184" s="3">
        <v>6</v>
      </c>
      <c r="C184" s="2">
        <f t="shared" si="45"/>
        <v>7</v>
      </c>
      <c r="D184" t="str">
        <f t="shared" si="47"/>
        <v>原子武士</v>
      </c>
      <c r="E184">
        <v>4</v>
      </c>
      <c r="F184">
        <f t="shared" si="36"/>
        <v>3</v>
      </c>
      <c r="G184">
        <f t="shared" si="37"/>
        <v>40</v>
      </c>
      <c r="H184">
        <f t="shared" si="38"/>
        <v>40</v>
      </c>
      <c r="I184">
        <f t="shared" si="39"/>
        <v>80</v>
      </c>
      <c r="J184">
        <f t="shared" si="40"/>
        <v>175</v>
      </c>
      <c r="K184">
        <f t="shared" si="41"/>
        <v>175</v>
      </c>
      <c r="L184">
        <f t="shared" si="42"/>
        <v>350</v>
      </c>
      <c r="M184" t="str">
        <f t="shared" si="43"/>
        <v>1210001,40|1210002,40|1210003,80</v>
      </c>
      <c r="N184" t="str">
        <f t="shared" si="44"/>
        <v>1210001,175|1210002,175|1210003,350</v>
      </c>
    </row>
    <row r="185" spans="1:14" ht="17.25" customHeight="1">
      <c r="A185" s="2">
        <f t="shared" si="34"/>
        <v>608</v>
      </c>
      <c r="B185" s="3">
        <v>6</v>
      </c>
      <c r="C185" s="2">
        <f t="shared" si="45"/>
        <v>8</v>
      </c>
      <c r="D185" t="str">
        <f t="shared" si="47"/>
        <v>原子武士</v>
      </c>
      <c r="E185">
        <v>4</v>
      </c>
      <c r="F185">
        <f t="shared" si="36"/>
        <v>3</v>
      </c>
      <c r="G185">
        <f t="shared" si="37"/>
        <v>40</v>
      </c>
      <c r="H185">
        <f t="shared" si="38"/>
        <v>40</v>
      </c>
      <c r="I185">
        <f t="shared" si="39"/>
        <v>80</v>
      </c>
      <c r="J185">
        <f t="shared" si="40"/>
        <v>215</v>
      </c>
      <c r="K185">
        <f t="shared" si="41"/>
        <v>215</v>
      </c>
      <c r="L185">
        <f t="shared" si="42"/>
        <v>430</v>
      </c>
      <c r="M185" t="str">
        <f t="shared" si="43"/>
        <v>1210001,40|1210002,40|1210003,80</v>
      </c>
      <c r="N185" t="str">
        <f t="shared" si="44"/>
        <v>1210001,215|1210002,215|1210003,430</v>
      </c>
    </row>
    <row r="186" spans="1:14" ht="17.25" customHeight="1">
      <c r="A186" s="2">
        <f t="shared" si="34"/>
        <v>501</v>
      </c>
      <c r="B186" s="3">
        <v>5</v>
      </c>
      <c r="C186" s="2">
        <f t="shared" si="45"/>
        <v>1</v>
      </c>
      <c r="D186" t="s">
        <v>1260</v>
      </c>
      <c r="E186">
        <v>4</v>
      </c>
      <c r="F186">
        <f t="shared" si="36"/>
        <v>2</v>
      </c>
      <c r="G186">
        <f t="shared" si="37"/>
        <v>10</v>
      </c>
      <c r="H186">
        <f t="shared" si="38"/>
        <v>20</v>
      </c>
      <c r="I186">
        <f t="shared" si="39"/>
        <v>10</v>
      </c>
      <c r="J186">
        <f t="shared" si="40"/>
        <v>10</v>
      </c>
      <c r="K186">
        <f t="shared" si="41"/>
        <v>20</v>
      </c>
      <c r="L186">
        <f t="shared" si="42"/>
        <v>10</v>
      </c>
      <c r="M186" t="str">
        <f t="shared" si="43"/>
        <v>1210001,10|1210002,20|1210003,10</v>
      </c>
      <c r="N186" t="str">
        <f t="shared" si="44"/>
        <v>1210001,10|1210002,20|1210003,10</v>
      </c>
    </row>
    <row r="187" spans="1:14" ht="17.25" customHeight="1">
      <c r="A187" s="2">
        <f t="shared" si="34"/>
        <v>502</v>
      </c>
      <c r="B187" s="3">
        <v>5</v>
      </c>
      <c r="C187" s="2">
        <f t="shared" si="45"/>
        <v>2</v>
      </c>
      <c r="D187" t="s">
        <v>1260</v>
      </c>
      <c r="E187">
        <v>4</v>
      </c>
      <c r="F187">
        <f t="shared" si="36"/>
        <v>2</v>
      </c>
      <c r="G187">
        <f t="shared" si="37"/>
        <v>15</v>
      </c>
      <c r="H187">
        <f t="shared" si="38"/>
        <v>30</v>
      </c>
      <c r="I187">
        <f t="shared" si="39"/>
        <v>15</v>
      </c>
      <c r="J187">
        <f t="shared" si="40"/>
        <v>25</v>
      </c>
      <c r="K187">
        <f t="shared" si="41"/>
        <v>50</v>
      </c>
      <c r="L187">
        <f t="shared" si="42"/>
        <v>25</v>
      </c>
      <c r="M187" t="str">
        <f t="shared" si="43"/>
        <v>1210001,15|1210002,30|1210003,15</v>
      </c>
      <c r="N187" t="str">
        <f t="shared" si="44"/>
        <v>1210001,25|1210002,50|1210003,25</v>
      </c>
    </row>
    <row r="188" spans="1:14" ht="17.25" customHeight="1">
      <c r="A188" s="2">
        <f t="shared" si="34"/>
        <v>503</v>
      </c>
      <c r="B188" s="3">
        <v>5</v>
      </c>
      <c r="C188" s="2">
        <f t="shared" si="45"/>
        <v>3</v>
      </c>
      <c r="D188" t="s">
        <v>1260</v>
      </c>
      <c r="E188">
        <v>4</v>
      </c>
      <c r="F188">
        <f t="shared" si="36"/>
        <v>2</v>
      </c>
      <c r="G188">
        <f t="shared" si="37"/>
        <v>20</v>
      </c>
      <c r="H188">
        <f t="shared" si="38"/>
        <v>40</v>
      </c>
      <c r="I188">
        <f t="shared" si="39"/>
        <v>20</v>
      </c>
      <c r="J188">
        <f t="shared" si="40"/>
        <v>45</v>
      </c>
      <c r="K188">
        <f t="shared" si="41"/>
        <v>90</v>
      </c>
      <c r="L188">
        <f t="shared" si="42"/>
        <v>45</v>
      </c>
      <c r="M188" t="str">
        <f t="shared" si="43"/>
        <v>1210001,20|1210002,40|1210003,20</v>
      </c>
      <c r="N188" t="str">
        <f t="shared" si="44"/>
        <v>1210001,45|1210002,90|1210003,45</v>
      </c>
    </row>
    <row r="189" spans="1:14" ht="17.25" customHeight="1">
      <c r="A189" s="2">
        <f t="shared" si="34"/>
        <v>504</v>
      </c>
      <c r="B189" s="3">
        <v>5</v>
      </c>
      <c r="C189" s="2">
        <f t="shared" si="45"/>
        <v>4</v>
      </c>
      <c r="D189" t="s">
        <v>1260</v>
      </c>
      <c r="E189">
        <v>4</v>
      </c>
      <c r="F189">
        <f t="shared" si="36"/>
        <v>2</v>
      </c>
      <c r="G189">
        <f t="shared" si="37"/>
        <v>25</v>
      </c>
      <c r="H189">
        <f t="shared" si="38"/>
        <v>50</v>
      </c>
      <c r="I189">
        <f t="shared" si="39"/>
        <v>25</v>
      </c>
      <c r="J189">
        <f t="shared" si="40"/>
        <v>70</v>
      </c>
      <c r="K189">
        <f t="shared" si="41"/>
        <v>140</v>
      </c>
      <c r="L189">
        <f t="shared" si="42"/>
        <v>70</v>
      </c>
      <c r="M189" t="str">
        <f t="shared" si="43"/>
        <v>1210001,25|1210002,50|1210003,25</v>
      </c>
      <c r="N189" t="str">
        <f t="shared" si="44"/>
        <v>1210001,70|1210002,140|1210003,70</v>
      </c>
    </row>
    <row r="190" spans="1:14" ht="17.25" customHeight="1">
      <c r="A190" s="2">
        <f t="shared" si="34"/>
        <v>505</v>
      </c>
      <c r="B190" s="3">
        <v>5</v>
      </c>
      <c r="C190" s="2">
        <f t="shared" si="45"/>
        <v>5</v>
      </c>
      <c r="D190" t="s">
        <v>1260</v>
      </c>
      <c r="E190">
        <v>4</v>
      </c>
      <c r="F190">
        <f t="shared" si="36"/>
        <v>2</v>
      </c>
      <c r="G190">
        <f t="shared" si="37"/>
        <v>30</v>
      </c>
      <c r="H190">
        <f t="shared" si="38"/>
        <v>60</v>
      </c>
      <c r="I190">
        <f t="shared" si="39"/>
        <v>30</v>
      </c>
      <c r="J190">
        <f t="shared" si="40"/>
        <v>100</v>
      </c>
      <c r="K190">
        <f t="shared" si="41"/>
        <v>200</v>
      </c>
      <c r="L190">
        <f t="shared" si="42"/>
        <v>100</v>
      </c>
      <c r="M190" t="str">
        <f t="shared" si="43"/>
        <v>1210001,30|1210002,60|1210003,30</v>
      </c>
      <c r="N190" t="str">
        <f t="shared" si="44"/>
        <v>1210001,100|1210002,200|1210003,100</v>
      </c>
    </row>
    <row r="191" spans="1:14" ht="17.25" customHeight="1">
      <c r="A191" s="2">
        <f t="shared" si="34"/>
        <v>506</v>
      </c>
      <c r="B191" s="3">
        <v>5</v>
      </c>
      <c r="C191" s="2">
        <f t="shared" si="45"/>
        <v>6</v>
      </c>
      <c r="D191" t="s">
        <v>1260</v>
      </c>
      <c r="E191">
        <v>4</v>
      </c>
      <c r="F191">
        <f t="shared" si="36"/>
        <v>2</v>
      </c>
      <c r="G191">
        <f t="shared" si="37"/>
        <v>35</v>
      </c>
      <c r="H191">
        <f t="shared" si="38"/>
        <v>70</v>
      </c>
      <c r="I191">
        <f t="shared" si="39"/>
        <v>35</v>
      </c>
      <c r="J191">
        <f t="shared" si="40"/>
        <v>135</v>
      </c>
      <c r="K191">
        <f t="shared" si="41"/>
        <v>270</v>
      </c>
      <c r="L191">
        <f t="shared" si="42"/>
        <v>135</v>
      </c>
      <c r="M191" t="str">
        <f t="shared" si="43"/>
        <v>1210001,35|1210002,70|1210003,35</v>
      </c>
      <c r="N191" t="str">
        <f t="shared" si="44"/>
        <v>1210001,135|1210002,270|1210003,135</v>
      </c>
    </row>
    <row r="192" spans="1:14" ht="17.25" customHeight="1">
      <c r="A192" s="2">
        <f t="shared" si="34"/>
        <v>507</v>
      </c>
      <c r="B192" s="3">
        <v>5</v>
      </c>
      <c r="C192" s="2">
        <f t="shared" si="45"/>
        <v>7</v>
      </c>
      <c r="D192" t="s">
        <v>1260</v>
      </c>
      <c r="E192">
        <v>4</v>
      </c>
      <c r="F192">
        <f t="shared" si="36"/>
        <v>2</v>
      </c>
      <c r="G192">
        <f t="shared" si="37"/>
        <v>40</v>
      </c>
      <c r="H192">
        <f t="shared" si="38"/>
        <v>80</v>
      </c>
      <c r="I192">
        <f t="shared" si="39"/>
        <v>40</v>
      </c>
      <c r="J192">
        <f t="shared" si="40"/>
        <v>175</v>
      </c>
      <c r="K192">
        <f t="shared" si="41"/>
        <v>350</v>
      </c>
      <c r="L192">
        <f t="shared" si="42"/>
        <v>175</v>
      </c>
      <c r="M192" t="str">
        <f t="shared" si="43"/>
        <v>1210001,40|1210002,80|1210003,40</v>
      </c>
      <c r="N192" t="str">
        <f t="shared" si="44"/>
        <v>1210001,175|1210002,350|1210003,175</v>
      </c>
    </row>
    <row r="193" spans="1:14" ht="17.25" customHeight="1">
      <c r="A193" s="2">
        <f t="shared" si="34"/>
        <v>508</v>
      </c>
      <c r="B193" s="3">
        <v>5</v>
      </c>
      <c r="C193" s="2">
        <f t="shared" si="45"/>
        <v>8</v>
      </c>
      <c r="D193" t="s">
        <v>1260</v>
      </c>
      <c r="E193">
        <v>4</v>
      </c>
      <c r="F193">
        <f t="shared" si="36"/>
        <v>2</v>
      </c>
      <c r="G193">
        <f t="shared" si="37"/>
        <v>40</v>
      </c>
      <c r="H193">
        <f t="shared" si="38"/>
        <v>80</v>
      </c>
      <c r="I193">
        <f t="shared" si="39"/>
        <v>40</v>
      </c>
      <c r="J193">
        <f t="shared" si="40"/>
        <v>215</v>
      </c>
      <c r="K193">
        <f t="shared" si="41"/>
        <v>430</v>
      </c>
      <c r="L193">
        <f t="shared" si="42"/>
        <v>215</v>
      </c>
      <c r="M193" t="str">
        <f t="shared" si="43"/>
        <v>1210001,40|1210002,80|1210003,40</v>
      </c>
      <c r="N193" t="str">
        <f t="shared" si="44"/>
        <v>1210001,215|1210002,430|1210003,215</v>
      </c>
    </row>
    <row r="194" spans="1:14" ht="17.25" customHeight="1">
      <c r="A194" s="2">
        <f t="shared" ref="A194:A257" si="49">B194*100+C194</f>
        <v>3001</v>
      </c>
      <c r="B194" s="3">
        <v>30</v>
      </c>
      <c r="C194" s="2">
        <f t="shared" si="45"/>
        <v>1</v>
      </c>
      <c r="D194" t="str">
        <f t="shared" ref="D194:D225" si="50">VLOOKUP(B194,R:S,2,0)</f>
        <v>大背头男</v>
      </c>
      <c r="E194">
        <v>1</v>
      </c>
      <c r="F194">
        <f t="shared" ref="F194:F257" si="51">VLOOKUP(B194,R:U,4,FALSE)</f>
        <v>3</v>
      </c>
      <c r="G194">
        <f t="shared" ref="G194:G257" si="52">IF($F194=1,VLOOKUP($E194&amp;$C194,$AD:$AF,2,FALSE),VLOOKUP($E194&amp;$C194,$AD:$AF,3,FALSE))</f>
        <v>4</v>
      </c>
      <c r="H194">
        <f t="shared" ref="H194:H257" si="53">IF($F194=2,VLOOKUP($E194&amp;$C194,$AD:$AF,2,FALSE),VLOOKUP($E194&amp;$C194,$AD:$AF,3,FALSE))</f>
        <v>4</v>
      </c>
      <c r="I194">
        <f t="shared" ref="I194:I257" si="54">IF($F194=3,VLOOKUP($E194&amp;$C194,$AD:$AF,2,FALSE),VLOOKUP($E194&amp;$C194,$AD:$AF,3,FALSE))</f>
        <v>8</v>
      </c>
      <c r="J194">
        <f t="shared" ref="J194:J257" si="55">IF($C194=1,G194,J193+G194)</f>
        <v>4</v>
      </c>
      <c r="K194">
        <f t="shared" ref="K194:K257" si="56">IF($C194=1,H194,K193+H194)</f>
        <v>4</v>
      </c>
      <c r="L194">
        <f t="shared" ref="L194:L257" si="57">IF($C194=1,I194,L193+I194)</f>
        <v>8</v>
      </c>
      <c r="M194" t="str">
        <f t="shared" ref="M194:M257" si="58">VLOOKUP($G$1,$Y:$Z,2,FALSE)&amp;","&amp;G194&amp;"|"&amp;VLOOKUP($H$1,$Y:$Z,2,FALSE)&amp;","&amp;H194&amp;"|"&amp;VLOOKUP($I$1,$Y:$Z,2,FALSE)&amp;","&amp;I194</f>
        <v>1210001,4|1210002,4|1210003,8</v>
      </c>
      <c r="N194" t="str">
        <f t="shared" ref="N194:N257" si="59">VLOOKUP($G$1,$Y:$Z,2,FALSE)&amp;","&amp;J194&amp;"|"&amp;VLOOKUP($H$1,$Y:$Z,2,FALSE)&amp;","&amp;K194&amp;"|"&amp;VLOOKUP($I$1,$Y:$Z,2,FALSE)&amp;","&amp;L194</f>
        <v>1210001,4|1210002,4|1210003,8</v>
      </c>
    </row>
    <row r="195" spans="1:14" ht="17.25" customHeight="1">
      <c r="A195" s="2">
        <f t="shared" si="49"/>
        <v>3002</v>
      </c>
      <c r="B195" s="3">
        <v>30</v>
      </c>
      <c r="C195" s="2">
        <f t="shared" si="45"/>
        <v>2</v>
      </c>
      <c r="D195" t="str">
        <f t="shared" si="50"/>
        <v>大背头男</v>
      </c>
      <c r="E195">
        <v>1</v>
      </c>
      <c r="F195">
        <f t="shared" si="51"/>
        <v>3</v>
      </c>
      <c r="G195">
        <f t="shared" si="52"/>
        <v>6</v>
      </c>
      <c r="H195">
        <f t="shared" si="53"/>
        <v>6</v>
      </c>
      <c r="I195">
        <f t="shared" si="54"/>
        <v>12</v>
      </c>
      <c r="J195">
        <f t="shared" si="55"/>
        <v>10</v>
      </c>
      <c r="K195">
        <f t="shared" si="56"/>
        <v>10</v>
      </c>
      <c r="L195">
        <f t="shared" si="57"/>
        <v>20</v>
      </c>
      <c r="M195" t="str">
        <f t="shared" si="58"/>
        <v>1210001,6|1210002,6|1210003,12</v>
      </c>
      <c r="N195" t="str">
        <f t="shared" si="59"/>
        <v>1210001,10|1210002,10|1210003,20</v>
      </c>
    </row>
    <row r="196" spans="1:14" ht="17.25" customHeight="1">
      <c r="A196" s="2">
        <f t="shared" si="49"/>
        <v>3003</v>
      </c>
      <c r="B196" s="3">
        <v>30</v>
      </c>
      <c r="C196" s="2">
        <f t="shared" si="45"/>
        <v>3</v>
      </c>
      <c r="D196" t="str">
        <f t="shared" si="50"/>
        <v>大背头男</v>
      </c>
      <c r="E196">
        <v>1</v>
      </c>
      <c r="F196">
        <f t="shared" si="51"/>
        <v>3</v>
      </c>
      <c r="G196">
        <f t="shared" si="52"/>
        <v>8</v>
      </c>
      <c r="H196">
        <f t="shared" si="53"/>
        <v>8</v>
      </c>
      <c r="I196">
        <f t="shared" si="54"/>
        <v>16</v>
      </c>
      <c r="J196">
        <f t="shared" si="55"/>
        <v>18</v>
      </c>
      <c r="K196">
        <f t="shared" si="56"/>
        <v>18</v>
      </c>
      <c r="L196">
        <f t="shared" si="57"/>
        <v>36</v>
      </c>
      <c r="M196" t="str">
        <f t="shared" si="58"/>
        <v>1210001,8|1210002,8|1210003,16</v>
      </c>
      <c r="N196" t="str">
        <f t="shared" si="59"/>
        <v>1210001,18|1210002,18|1210003,36</v>
      </c>
    </row>
    <row r="197" spans="1:14" ht="17.25" customHeight="1">
      <c r="A197" s="2">
        <f t="shared" si="49"/>
        <v>3004</v>
      </c>
      <c r="B197" s="3">
        <v>30</v>
      </c>
      <c r="C197" s="2">
        <f t="shared" si="45"/>
        <v>4</v>
      </c>
      <c r="D197" t="str">
        <f t="shared" si="50"/>
        <v>大背头男</v>
      </c>
      <c r="E197">
        <v>1</v>
      </c>
      <c r="F197">
        <f t="shared" si="51"/>
        <v>3</v>
      </c>
      <c r="G197">
        <f t="shared" si="52"/>
        <v>10</v>
      </c>
      <c r="H197">
        <f t="shared" si="53"/>
        <v>10</v>
      </c>
      <c r="I197">
        <f t="shared" si="54"/>
        <v>20</v>
      </c>
      <c r="J197">
        <f t="shared" si="55"/>
        <v>28</v>
      </c>
      <c r="K197">
        <f t="shared" si="56"/>
        <v>28</v>
      </c>
      <c r="L197">
        <f t="shared" si="57"/>
        <v>56</v>
      </c>
      <c r="M197" t="str">
        <f t="shared" si="58"/>
        <v>1210001,10|1210002,10|1210003,20</v>
      </c>
      <c r="N197" t="str">
        <f t="shared" si="59"/>
        <v>1210001,28|1210002,28|1210003,56</v>
      </c>
    </row>
    <row r="198" spans="1:14" ht="17.25" customHeight="1">
      <c r="A198" s="2">
        <f t="shared" si="49"/>
        <v>3005</v>
      </c>
      <c r="B198" s="3">
        <v>30</v>
      </c>
      <c r="C198" s="2">
        <f t="shared" si="45"/>
        <v>5</v>
      </c>
      <c r="D198" t="str">
        <f t="shared" si="50"/>
        <v>大背头男</v>
      </c>
      <c r="E198">
        <v>1</v>
      </c>
      <c r="F198">
        <f t="shared" si="51"/>
        <v>3</v>
      </c>
      <c r="G198">
        <f t="shared" si="52"/>
        <v>12</v>
      </c>
      <c r="H198">
        <f t="shared" si="53"/>
        <v>12</v>
      </c>
      <c r="I198">
        <f t="shared" si="54"/>
        <v>24</v>
      </c>
      <c r="J198">
        <f t="shared" si="55"/>
        <v>40</v>
      </c>
      <c r="K198">
        <f t="shared" si="56"/>
        <v>40</v>
      </c>
      <c r="L198">
        <f t="shared" si="57"/>
        <v>80</v>
      </c>
      <c r="M198" t="str">
        <f t="shared" si="58"/>
        <v>1210001,12|1210002,12|1210003,24</v>
      </c>
      <c r="N198" t="str">
        <f t="shared" si="59"/>
        <v>1210001,40|1210002,40|1210003,80</v>
      </c>
    </row>
    <row r="199" spans="1:14" ht="17.25" customHeight="1">
      <c r="A199" s="2">
        <f t="shared" si="49"/>
        <v>3006</v>
      </c>
      <c r="B199" s="3">
        <v>30</v>
      </c>
      <c r="C199" s="2">
        <f t="shared" si="45"/>
        <v>6</v>
      </c>
      <c r="D199" t="str">
        <f t="shared" si="50"/>
        <v>大背头男</v>
      </c>
      <c r="E199">
        <v>1</v>
      </c>
      <c r="F199">
        <f t="shared" si="51"/>
        <v>3</v>
      </c>
      <c r="G199">
        <f t="shared" si="52"/>
        <v>14</v>
      </c>
      <c r="H199">
        <f t="shared" si="53"/>
        <v>14</v>
      </c>
      <c r="I199">
        <f t="shared" si="54"/>
        <v>28</v>
      </c>
      <c r="J199">
        <f t="shared" si="55"/>
        <v>54</v>
      </c>
      <c r="K199">
        <f t="shared" si="56"/>
        <v>54</v>
      </c>
      <c r="L199">
        <f t="shared" si="57"/>
        <v>108</v>
      </c>
      <c r="M199" t="str">
        <f t="shared" si="58"/>
        <v>1210001,14|1210002,14|1210003,28</v>
      </c>
      <c r="N199" t="str">
        <f t="shared" si="59"/>
        <v>1210001,54|1210002,54|1210003,108</v>
      </c>
    </row>
    <row r="200" spans="1:14" ht="17.25" customHeight="1">
      <c r="A200" s="2">
        <f t="shared" si="49"/>
        <v>3007</v>
      </c>
      <c r="B200" s="3">
        <v>30</v>
      </c>
      <c r="C200" s="2">
        <f t="shared" si="45"/>
        <v>7</v>
      </c>
      <c r="D200" t="str">
        <f t="shared" si="50"/>
        <v>大背头男</v>
      </c>
      <c r="E200">
        <v>1</v>
      </c>
      <c r="F200">
        <f t="shared" si="51"/>
        <v>3</v>
      </c>
      <c r="G200">
        <f t="shared" si="52"/>
        <v>16</v>
      </c>
      <c r="H200">
        <f t="shared" si="53"/>
        <v>16</v>
      </c>
      <c r="I200">
        <f t="shared" si="54"/>
        <v>32</v>
      </c>
      <c r="J200">
        <f t="shared" si="55"/>
        <v>70</v>
      </c>
      <c r="K200">
        <f t="shared" si="56"/>
        <v>70</v>
      </c>
      <c r="L200">
        <f t="shared" si="57"/>
        <v>140</v>
      </c>
      <c r="M200" t="str">
        <f t="shared" si="58"/>
        <v>1210001,16|1210002,16|1210003,32</v>
      </c>
      <c r="N200" t="str">
        <f t="shared" si="59"/>
        <v>1210001,70|1210002,70|1210003,140</v>
      </c>
    </row>
    <row r="201" spans="1:14" ht="17.25" customHeight="1">
      <c r="A201" s="2">
        <f t="shared" si="49"/>
        <v>3008</v>
      </c>
      <c r="B201" s="3">
        <v>30</v>
      </c>
      <c r="C201" s="2">
        <f t="shared" si="45"/>
        <v>8</v>
      </c>
      <c r="D201" t="str">
        <f t="shared" si="50"/>
        <v>大背头男</v>
      </c>
      <c r="E201">
        <v>1</v>
      </c>
      <c r="F201">
        <f t="shared" si="51"/>
        <v>3</v>
      </c>
      <c r="G201">
        <f t="shared" si="52"/>
        <v>16</v>
      </c>
      <c r="H201">
        <f t="shared" si="53"/>
        <v>16</v>
      </c>
      <c r="I201">
        <f t="shared" si="54"/>
        <v>32</v>
      </c>
      <c r="J201">
        <f t="shared" si="55"/>
        <v>86</v>
      </c>
      <c r="K201">
        <f t="shared" si="56"/>
        <v>86</v>
      </c>
      <c r="L201">
        <f t="shared" si="57"/>
        <v>172</v>
      </c>
      <c r="M201" t="str">
        <f t="shared" si="58"/>
        <v>1210001,16|1210002,16|1210003,32</v>
      </c>
      <c r="N201" t="str">
        <f t="shared" si="59"/>
        <v>1210001,86|1210002,86|1210003,172</v>
      </c>
    </row>
    <row r="202" spans="1:14" ht="17.25" customHeight="1">
      <c r="A202" s="2">
        <f t="shared" si="49"/>
        <v>3101</v>
      </c>
      <c r="B202" s="3">
        <v>31</v>
      </c>
      <c r="C202" s="2">
        <f t="shared" ref="C202:C265" si="60">IF(C201=8,1,C201+1)</f>
        <v>1</v>
      </c>
      <c r="D202" t="str">
        <f t="shared" si="50"/>
        <v>嗡嗡侠</v>
      </c>
      <c r="E202">
        <v>1</v>
      </c>
      <c r="F202">
        <f t="shared" si="51"/>
        <v>1</v>
      </c>
      <c r="G202">
        <f t="shared" si="52"/>
        <v>8</v>
      </c>
      <c r="H202">
        <f t="shared" si="53"/>
        <v>4</v>
      </c>
      <c r="I202">
        <f t="shared" si="54"/>
        <v>4</v>
      </c>
      <c r="J202">
        <f t="shared" si="55"/>
        <v>8</v>
      </c>
      <c r="K202">
        <f t="shared" si="56"/>
        <v>4</v>
      </c>
      <c r="L202">
        <f t="shared" si="57"/>
        <v>4</v>
      </c>
      <c r="M202" t="str">
        <f t="shared" si="58"/>
        <v>1210001,8|1210002,4|1210003,4</v>
      </c>
      <c r="N202" t="str">
        <f t="shared" si="59"/>
        <v>1210001,8|1210002,4|1210003,4</v>
      </c>
    </row>
    <row r="203" spans="1:14" ht="17.25" customHeight="1">
      <c r="A203" s="2">
        <f t="shared" si="49"/>
        <v>3102</v>
      </c>
      <c r="B203" s="3">
        <v>31</v>
      </c>
      <c r="C203" s="2">
        <f t="shared" si="60"/>
        <v>2</v>
      </c>
      <c r="D203" t="str">
        <f t="shared" si="50"/>
        <v>嗡嗡侠</v>
      </c>
      <c r="E203">
        <v>1</v>
      </c>
      <c r="F203">
        <f t="shared" si="51"/>
        <v>1</v>
      </c>
      <c r="G203">
        <f t="shared" si="52"/>
        <v>12</v>
      </c>
      <c r="H203">
        <f t="shared" si="53"/>
        <v>6</v>
      </c>
      <c r="I203">
        <f t="shared" si="54"/>
        <v>6</v>
      </c>
      <c r="J203">
        <f t="shared" si="55"/>
        <v>20</v>
      </c>
      <c r="K203">
        <f t="shared" si="56"/>
        <v>10</v>
      </c>
      <c r="L203">
        <f t="shared" si="57"/>
        <v>10</v>
      </c>
      <c r="M203" t="str">
        <f t="shared" si="58"/>
        <v>1210001,12|1210002,6|1210003,6</v>
      </c>
      <c r="N203" t="str">
        <f t="shared" si="59"/>
        <v>1210001,20|1210002,10|1210003,10</v>
      </c>
    </row>
    <row r="204" spans="1:14" ht="17.25" customHeight="1">
      <c r="A204" s="2">
        <f t="shared" si="49"/>
        <v>3103</v>
      </c>
      <c r="B204" s="3">
        <v>31</v>
      </c>
      <c r="C204" s="2">
        <f t="shared" si="60"/>
        <v>3</v>
      </c>
      <c r="D204" t="str">
        <f t="shared" si="50"/>
        <v>嗡嗡侠</v>
      </c>
      <c r="E204">
        <v>1</v>
      </c>
      <c r="F204">
        <f t="shared" si="51"/>
        <v>1</v>
      </c>
      <c r="G204">
        <f t="shared" si="52"/>
        <v>16</v>
      </c>
      <c r="H204">
        <f t="shared" si="53"/>
        <v>8</v>
      </c>
      <c r="I204">
        <f t="shared" si="54"/>
        <v>8</v>
      </c>
      <c r="J204">
        <f t="shared" si="55"/>
        <v>36</v>
      </c>
      <c r="K204">
        <f t="shared" si="56"/>
        <v>18</v>
      </c>
      <c r="L204">
        <f t="shared" si="57"/>
        <v>18</v>
      </c>
      <c r="M204" t="str">
        <f t="shared" si="58"/>
        <v>1210001,16|1210002,8|1210003,8</v>
      </c>
      <c r="N204" t="str">
        <f t="shared" si="59"/>
        <v>1210001,36|1210002,18|1210003,18</v>
      </c>
    </row>
    <row r="205" spans="1:14" ht="17.25" customHeight="1">
      <c r="A205" s="2">
        <f t="shared" si="49"/>
        <v>3104</v>
      </c>
      <c r="B205" s="3">
        <v>31</v>
      </c>
      <c r="C205" s="2">
        <f t="shared" si="60"/>
        <v>4</v>
      </c>
      <c r="D205" t="str">
        <f t="shared" si="50"/>
        <v>嗡嗡侠</v>
      </c>
      <c r="E205">
        <v>1</v>
      </c>
      <c r="F205">
        <f t="shared" si="51"/>
        <v>1</v>
      </c>
      <c r="G205">
        <f t="shared" si="52"/>
        <v>20</v>
      </c>
      <c r="H205">
        <f t="shared" si="53"/>
        <v>10</v>
      </c>
      <c r="I205">
        <f t="shared" si="54"/>
        <v>10</v>
      </c>
      <c r="J205">
        <f t="shared" si="55"/>
        <v>56</v>
      </c>
      <c r="K205">
        <f t="shared" si="56"/>
        <v>28</v>
      </c>
      <c r="L205">
        <f t="shared" si="57"/>
        <v>28</v>
      </c>
      <c r="M205" t="str">
        <f t="shared" si="58"/>
        <v>1210001,20|1210002,10|1210003,10</v>
      </c>
      <c r="N205" t="str">
        <f t="shared" si="59"/>
        <v>1210001,56|1210002,28|1210003,28</v>
      </c>
    </row>
    <row r="206" spans="1:14" ht="17.25" customHeight="1">
      <c r="A206" s="2">
        <f t="shared" si="49"/>
        <v>3105</v>
      </c>
      <c r="B206" s="3">
        <v>31</v>
      </c>
      <c r="C206" s="2">
        <f t="shared" si="60"/>
        <v>5</v>
      </c>
      <c r="D206" t="str">
        <f t="shared" si="50"/>
        <v>嗡嗡侠</v>
      </c>
      <c r="E206">
        <v>1</v>
      </c>
      <c r="F206">
        <f t="shared" si="51"/>
        <v>1</v>
      </c>
      <c r="G206">
        <f t="shared" si="52"/>
        <v>24</v>
      </c>
      <c r="H206">
        <f t="shared" si="53"/>
        <v>12</v>
      </c>
      <c r="I206">
        <f t="shared" si="54"/>
        <v>12</v>
      </c>
      <c r="J206">
        <f t="shared" si="55"/>
        <v>80</v>
      </c>
      <c r="K206">
        <f t="shared" si="56"/>
        <v>40</v>
      </c>
      <c r="L206">
        <f t="shared" si="57"/>
        <v>40</v>
      </c>
      <c r="M206" t="str">
        <f t="shared" si="58"/>
        <v>1210001,24|1210002,12|1210003,12</v>
      </c>
      <c r="N206" t="str">
        <f t="shared" si="59"/>
        <v>1210001,80|1210002,40|1210003,40</v>
      </c>
    </row>
    <row r="207" spans="1:14" ht="17.25" customHeight="1">
      <c r="A207" s="2">
        <f t="shared" si="49"/>
        <v>3106</v>
      </c>
      <c r="B207" s="3">
        <v>31</v>
      </c>
      <c r="C207" s="2">
        <f t="shared" si="60"/>
        <v>6</v>
      </c>
      <c r="D207" t="str">
        <f t="shared" si="50"/>
        <v>嗡嗡侠</v>
      </c>
      <c r="E207">
        <v>1</v>
      </c>
      <c r="F207">
        <f t="shared" si="51"/>
        <v>1</v>
      </c>
      <c r="G207">
        <f t="shared" si="52"/>
        <v>28</v>
      </c>
      <c r="H207">
        <f t="shared" si="53"/>
        <v>14</v>
      </c>
      <c r="I207">
        <f t="shared" si="54"/>
        <v>14</v>
      </c>
      <c r="J207">
        <f t="shared" si="55"/>
        <v>108</v>
      </c>
      <c r="K207">
        <f t="shared" si="56"/>
        <v>54</v>
      </c>
      <c r="L207">
        <f t="shared" si="57"/>
        <v>54</v>
      </c>
      <c r="M207" t="str">
        <f t="shared" si="58"/>
        <v>1210001,28|1210002,14|1210003,14</v>
      </c>
      <c r="N207" t="str">
        <f t="shared" si="59"/>
        <v>1210001,108|1210002,54|1210003,54</v>
      </c>
    </row>
    <row r="208" spans="1:14" ht="17.25" customHeight="1">
      <c r="A208" s="2">
        <f t="shared" si="49"/>
        <v>3107</v>
      </c>
      <c r="B208" s="3">
        <v>31</v>
      </c>
      <c r="C208" s="2">
        <f t="shared" si="60"/>
        <v>7</v>
      </c>
      <c r="D208" t="str">
        <f t="shared" si="50"/>
        <v>嗡嗡侠</v>
      </c>
      <c r="E208">
        <v>1</v>
      </c>
      <c r="F208">
        <f t="shared" si="51"/>
        <v>1</v>
      </c>
      <c r="G208">
        <f t="shared" si="52"/>
        <v>32</v>
      </c>
      <c r="H208">
        <f t="shared" si="53"/>
        <v>16</v>
      </c>
      <c r="I208">
        <f t="shared" si="54"/>
        <v>16</v>
      </c>
      <c r="J208">
        <f t="shared" si="55"/>
        <v>140</v>
      </c>
      <c r="K208">
        <f t="shared" si="56"/>
        <v>70</v>
      </c>
      <c r="L208">
        <f t="shared" si="57"/>
        <v>70</v>
      </c>
      <c r="M208" t="str">
        <f t="shared" si="58"/>
        <v>1210001,32|1210002,16|1210003,16</v>
      </c>
      <c r="N208" t="str">
        <f t="shared" si="59"/>
        <v>1210001,140|1210002,70|1210003,70</v>
      </c>
    </row>
    <row r="209" spans="1:14" ht="17.25" customHeight="1">
      <c r="A209" s="2">
        <f t="shared" si="49"/>
        <v>3108</v>
      </c>
      <c r="B209" s="3">
        <v>31</v>
      </c>
      <c r="C209" s="2">
        <f t="shared" si="60"/>
        <v>8</v>
      </c>
      <c r="D209" t="str">
        <f t="shared" si="50"/>
        <v>嗡嗡侠</v>
      </c>
      <c r="E209">
        <v>1</v>
      </c>
      <c r="F209">
        <f t="shared" si="51"/>
        <v>1</v>
      </c>
      <c r="G209">
        <f t="shared" si="52"/>
        <v>32</v>
      </c>
      <c r="H209">
        <f t="shared" si="53"/>
        <v>16</v>
      </c>
      <c r="I209">
        <f t="shared" si="54"/>
        <v>16</v>
      </c>
      <c r="J209">
        <f t="shared" si="55"/>
        <v>172</v>
      </c>
      <c r="K209">
        <f t="shared" si="56"/>
        <v>86</v>
      </c>
      <c r="L209">
        <f t="shared" si="57"/>
        <v>86</v>
      </c>
      <c r="M209" t="str">
        <f t="shared" si="58"/>
        <v>1210001,32|1210002,16|1210003,16</v>
      </c>
      <c r="N209" t="str">
        <f t="shared" si="59"/>
        <v>1210001,172|1210002,86|1210003,86</v>
      </c>
    </row>
    <row r="210" spans="1:14" ht="17.25" customHeight="1">
      <c r="A210" s="2">
        <f t="shared" si="49"/>
        <v>2701</v>
      </c>
      <c r="B210" s="3">
        <v>27</v>
      </c>
      <c r="C210" s="2">
        <f t="shared" si="60"/>
        <v>1</v>
      </c>
      <c r="D210" t="str">
        <f t="shared" si="50"/>
        <v>蘑菇</v>
      </c>
      <c r="E210">
        <v>2</v>
      </c>
      <c r="F210">
        <f t="shared" si="51"/>
        <v>1</v>
      </c>
      <c r="G210">
        <f t="shared" si="52"/>
        <v>12</v>
      </c>
      <c r="H210">
        <f t="shared" si="53"/>
        <v>6</v>
      </c>
      <c r="I210">
        <f t="shared" si="54"/>
        <v>6</v>
      </c>
      <c r="J210">
        <f t="shared" si="55"/>
        <v>12</v>
      </c>
      <c r="K210">
        <f t="shared" si="56"/>
        <v>6</v>
      </c>
      <c r="L210">
        <f t="shared" si="57"/>
        <v>6</v>
      </c>
      <c r="M210" t="str">
        <f t="shared" si="58"/>
        <v>1210001,12|1210002,6|1210003,6</v>
      </c>
      <c r="N210" t="str">
        <f t="shared" si="59"/>
        <v>1210001,12|1210002,6|1210003,6</v>
      </c>
    </row>
    <row r="211" spans="1:14" ht="17.25" customHeight="1">
      <c r="A211" s="2">
        <f t="shared" si="49"/>
        <v>2702</v>
      </c>
      <c r="B211" s="3">
        <v>27</v>
      </c>
      <c r="C211" s="2">
        <f t="shared" si="60"/>
        <v>2</v>
      </c>
      <c r="D211" t="str">
        <f t="shared" si="50"/>
        <v>蘑菇</v>
      </c>
      <c r="E211">
        <v>2</v>
      </c>
      <c r="F211">
        <f t="shared" si="51"/>
        <v>1</v>
      </c>
      <c r="G211">
        <f t="shared" si="52"/>
        <v>18</v>
      </c>
      <c r="H211">
        <f t="shared" si="53"/>
        <v>9</v>
      </c>
      <c r="I211">
        <f t="shared" si="54"/>
        <v>9</v>
      </c>
      <c r="J211">
        <f t="shared" si="55"/>
        <v>30</v>
      </c>
      <c r="K211">
        <f t="shared" si="56"/>
        <v>15</v>
      </c>
      <c r="L211">
        <f t="shared" si="57"/>
        <v>15</v>
      </c>
      <c r="M211" t="str">
        <f t="shared" si="58"/>
        <v>1210001,18|1210002,9|1210003,9</v>
      </c>
      <c r="N211" t="str">
        <f t="shared" si="59"/>
        <v>1210001,30|1210002,15|1210003,15</v>
      </c>
    </row>
    <row r="212" spans="1:14" ht="17.25" customHeight="1">
      <c r="A212" s="2">
        <f t="shared" si="49"/>
        <v>2703</v>
      </c>
      <c r="B212" s="3">
        <v>27</v>
      </c>
      <c r="C212" s="2">
        <f t="shared" si="60"/>
        <v>3</v>
      </c>
      <c r="D212" t="str">
        <f t="shared" si="50"/>
        <v>蘑菇</v>
      </c>
      <c r="E212">
        <v>2</v>
      </c>
      <c r="F212">
        <f t="shared" si="51"/>
        <v>1</v>
      </c>
      <c r="G212">
        <f t="shared" si="52"/>
        <v>24</v>
      </c>
      <c r="H212">
        <f t="shared" si="53"/>
        <v>12</v>
      </c>
      <c r="I212">
        <f t="shared" si="54"/>
        <v>12</v>
      </c>
      <c r="J212">
        <f t="shared" si="55"/>
        <v>54</v>
      </c>
      <c r="K212">
        <f t="shared" si="56"/>
        <v>27</v>
      </c>
      <c r="L212">
        <f t="shared" si="57"/>
        <v>27</v>
      </c>
      <c r="M212" t="str">
        <f t="shared" si="58"/>
        <v>1210001,24|1210002,12|1210003,12</v>
      </c>
      <c r="N212" t="str">
        <f t="shared" si="59"/>
        <v>1210001,54|1210002,27|1210003,27</v>
      </c>
    </row>
    <row r="213" spans="1:14" ht="17.25" customHeight="1">
      <c r="A213" s="2">
        <f t="shared" si="49"/>
        <v>2704</v>
      </c>
      <c r="B213" s="3">
        <v>27</v>
      </c>
      <c r="C213" s="2">
        <f t="shared" si="60"/>
        <v>4</v>
      </c>
      <c r="D213" t="str">
        <f t="shared" si="50"/>
        <v>蘑菇</v>
      </c>
      <c r="E213">
        <v>2</v>
      </c>
      <c r="F213">
        <f t="shared" si="51"/>
        <v>1</v>
      </c>
      <c r="G213">
        <f t="shared" si="52"/>
        <v>30</v>
      </c>
      <c r="H213">
        <f t="shared" si="53"/>
        <v>15</v>
      </c>
      <c r="I213">
        <f t="shared" si="54"/>
        <v>15</v>
      </c>
      <c r="J213">
        <f t="shared" si="55"/>
        <v>84</v>
      </c>
      <c r="K213">
        <f t="shared" si="56"/>
        <v>42</v>
      </c>
      <c r="L213">
        <f t="shared" si="57"/>
        <v>42</v>
      </c>
      <c r="M213" t="str">
        <f t="shared" si="58"/>
        <v>1210001,30|1210002,15|1210003,15</v>
      </c>
      <c r="N213" t="str">
        <f t="shared" si="59"/>
        <v>1210001,84|1210002,42|1210003,42</v>
      </c>
    </row>
    <row r="214" spans="1:14" ht="17.25" customHeight="1">
      <c r="A214" s="2">
        <f t="shared" si="49"/>
        <v>2705</v>
      </c>
      <c r="B214" s="3">
        <v>27</v>
      </c>
      <c r="C214" s="2">
        <f t="shared" si="60"/>
        <v>5</v>
      </c>
      <c r="D214" t="str">
        <f t="shared" si="50"/>
        <v>蘑菇</v>
      </c>
      <c r="E214">
        <v>2</v>
      </c>
      <c r="F214">
        <f t="shared" si="51"/>
        <v>1</v>
      </c>
      <c r="G214">
        <f t="shared" si="52"/>
        <v>36</v>
      </c>
      <c r="H214">
        <f t="shared" si="53"/>
        <v>18</v>
      </c>
      <c r="I214">
        <f t="shared" si="54"/>
        <v>18</v>
      </c>
      <c r="J214">
        <f t="shared" si="55"/>
        <v>120</v>
      </c>
      <c r="K214">
        <f t="shared" si="56"/>
        <v>60</v>
      </c>
      <c r="L214">
        <f t="shared" si="57"/>
        <v>60</v>
      </c>
      <c r="M214" t="str">
        <f t="shared" si="58"/>
        <v>1210001,36|1210002,18|1210003,18</v>
      </c>
      <c r="N214" t="str">
        <f t="shared" si="59"/>
        <v>1210001,120|1210002,60|1210003,60</v>
      </c>
    </row>
    <row r="215" spans="1:14" ht="17.25" customHeight="1">
      <c r="A215" s="2">
        <f t="shared" si="49"/>
        <v>2706</v>
      </c>
      <c r="B215" s="3">
        <v>27</v>
      </c>
      <c r="C215" s="2">
        <f t="shared" si="60"/>
        <v>6</v>
      </c>
      <c r="D215" t="str">
        <f t="shared" si="50"/>
        <v>蘑菇</v>
      </c>
      <c r="E215">
        <v>2</v>
      </c>
      <c r="F215">
        <f t="shared" si="51"/>
        <v>1</v>
      </c>
      <c r="G215">
        <f t="shared" si="52"/>
        <v>42</v>
      </c>
      <c r="H215">
        <f t="shared" si="53"/>
        <v>21</v>
      </c>
      <c r="I215">
        <f t="shared" si="54"/>
        <v>21</v>
      </c>
      <c r="J215">
        <f t="shared" si="55"/>
        <v>162</v>
      </c>
      <c r="K215">
        <f t="shared" si="56"/>
        <v>81</v>
      </c>
      <c r="L215">
        <f t="shared" si="57"/>
        <v>81</v>
      </c>
      <c r="M215" t="str">
        <f t="shared" si="58"/>
        <v>1210001,42|1210002,21|1210003,21</v>
      </c>
      <c r="N215" t="str">
        <f t="shared" si="59"/>
        <v>1210001,162|1210002,81|1210003,81</v>
      </c>
    </row>
    <row r="216" spans="1:14" ht="17.25" customHeight="1">
      <c r="A216" s="2">
        <f t="shared" si="49"/>
        <v>2707</v>
      </c>
      <c r="B216" s="3">
        <v>27</v>
      </c>
      <c r="C216" s="2">
        <f t="shared" si="60"/>
        <v>7</v>
      </c>
      <c r="D216" t="str">
        <f t="shared" si="50"/>
        <v>蘑菇</v>
      </c>
      <c r="E216">
        <v>2</v>
      </c>
      <c r="F216">
        <f t="shared" si="51"/>
        <v>1</v>
      </c>
      <c r="G216">
        <f t="shared" si="52"/>
        <v>48</v>
      </c>
      <c r="H216">
        <f t="shared" si="53"/>
        <v>24</v>
      </c>
      <c r="I216">
        <f t="shared" si="54"/>
        <v>24</v>
      </c>
      <c r="J216">
        <f t="shared" si="55"/>
        <v>210</v>
      </c>
      <c r="K216">
        <f t="shared" si="56"/>
        <v>105</v>
      </c>
      <c r="L216">
        <f t="shared" si="57"/>
        <v>105</v>
      </c>
      <c r="M216" t="str">
        <f t="shared" si="58"/>
        <v>1210001,48|1210002,24|1210003,24</v>
      </c>
      <c r="N216" t="str">
        <f t="shared" si="59"/>
        <v>1210001,210|1210002,105|1210003,105</v>
      </c>
    </row>
    <row r="217" spans="1:14" ht="17.25" customHeight="1">
      <c r="A217" s="2">
        <f t="shared" si="49"/>
        <v>2708</v>
      </c>
      <c r="B217" s="3">
        <v>27</v>
      </c>
      <c r="C217" s="2">
        <f t="shared" si="60"/>
        <v>8</v>
      </c>
      <c r="D217" t="str">
        <f t="shared" si="50"/>
        <v>蘑菇</v>
      </c>
      <c r="E217">
        <v>2</v>
      </c>
      <c r="F217">
        <f t="shared" si="51"/>
        <v>1</v>
      </c>
      <c r="G217">
        <f t="shared" si="52"/>
        <v>48</v>
      </c>
      <c r="H217">
        <f t="shared" si="53"/>
        <v>24</v>
      </c>
      <c r="I217">
        <f t="shared" si="54"/>
        <v>24</v>
      </c>
      <c r="J217">
        <f t="shared" si="55"/>
        <v>258</v>
      </c>
      <c r="K217">
        <f t="shared" si="56"/>
        <v>129</v>
      </c>
      <c r="L217">
        <f t="shared" si="57"/>
        <v>129</v>
      </c>
      <c r="M217" t="str">
        <f t="shared" si="58"/>
        <v>1210001,48|1210002,24|1210003,24</v>
      </c>
      <c r="N217" t="str">
        <f t="shared" si="59"/>
        <v>1210001,258|1210002,129|1210003,129</v>
      </c>
    </row>
    <row r="218" spans="1:14" ht="17.25" customHeight="1">
      <c r="A218" s="2">
        <f t="shared" si="49"/>
        <v>3801</v>
      </c>
      <c r="B218" s="3">
        <v>38</v>
      </c>
      <c r="C218" s="2">
        <f t="shared" si="60"/>
        <v>1</v>
      </c>
      <c r="D218" t="str">
        <f t="shared" si="50"/>
        <v>火男面</v>
      </c>
      <c r="E218">
        <f t="shared" ref="E218:E225" si="61">VLOOKUP(B218,R:U,3,FALSE)</f>
        <v>1</v>
      </c>
      <c r="F218">
        <f t="shared" si="51"/>
        <v>2</v>
      </c>
      <c r="G218">
        <f t="shared" si="52"/>
        <v>4</v>
      </c>
      <c r="H218">
        <f t="shared" si="53"/>
        <v>8</v>
      </c>
      <c r="I218">
        <f t="shared" si="54"/>
        <v>4</v>
      </c>
      <c r="J218">
        <f t="shared" si="55"/>
        <v>4</v>
      </c>
      <c r="K218">
        <f t="shared" si="56"/>
        <v>8</v>
      </c>
      <c r="L218">
        <f t="shared" si="57"/>
        <v>4</v>
      </c>
      <c r="M218" t="str">
        <f t="shared" si="58"/>
        <v>1210001,4|1210002,8|1210003,4</v>
      </c>
      <c r="N218" t="str">
        <f t="shared" si="59"/>
        <v>1210001,4|1210002,8|1210003,4</v>
      </c>
    </row>
    <row r="219" spans="1:14" ht="17.25" customHeight="1">
      <c r="A219" s="2">
        <f t="shared" si="49"/>
        <v>3802</v>
      </c>
      <c r="B219" s="3">
        <v>38</v>
      </c>
      <c r="C219" s="2">
        <f t="shared" si="60"/>
        <v>2</v>
      </c>
      <c r="D219" t="str">
        <f t="shared" si="50"/>
        <v>火男面</v>
      </c>
      <c r="E219">
        <f t="shared" si="61"/>
        <v>1</v>
      </c>
      <c r="F219">
        <f t="shared" si="51"/>
        <v>2</v>
      </c>
      <c r="G219">
        <f t="shared" si="52"/>
        <v>6</v>
      </c>
      <c r="H219">
        <f t="shared" si="53"/>
        <v>12</v>
      </c>
      <c r="I219">
        <f t="shared" si="54"/>
        <v>6</v>
      </c>
      <c r="J219">
        <f t="shared" si="55"/>
        <v>10</v>
      </c>
      <c r="K219">
        <f t="shared" si="56"/>
        <v>20</v>
      </c>
      <c r="L219">
        <f t="shared" si="57"/>
        <v>10</v>
      </c>
      <c r="M219" t="str">
        <f t="shared" si="58"/>
        <v>1210001,6|1210002,12|1210003,6</v>
      </c>
      <c r="N219" t="str">
        <f t="shared" si="59"/>
        <v>1210001,10|1210002,20|1210003,10</v>
      </c>
    </row>
    <row r="220" spans="1:14" ht="17.25" customHeight="1">
      <c r="A220" s="2">
        <f t="shared" si="49"/>
        <v>3803</v>
      </c>
      <c r="B220" s="3">
        <v>38</v>
      </c>
      <c r="C220" s="2">
        <f t="shared" si="60"/>
        <v>3</v>
      </c>
      <c r="D220" t="str">
        <f t="shared" si="50"/>
        <v>火男面</v>
      </c>
      <c r="E220">
        <f t="shared" si="61"/>
        <v>1</v>
      </c>
      <c r="F220">
        <f t="shared" si="51"/>
        <v>2</v>
      </c>
      <c r="G220">
        <f t="shared" si="52"/>
        <v>8</v>
      </c>
      <c r="H220">
        <f t="shared" si="53"/>
        <v>16</v>
      </c>
      <c r="I220">
        <f t="shared" si="54"/>
        <v>8</v>
      </c>
      <c r="J220">
        <f t="shared" si="55"/>
        <v>18</v>
      </c>
      <c r="K220">
        <f t="shared" si="56"/>
        <v>36</v>
      </c>
      <c r="L220">
        <f t="shared" si="57"/>
        <v>18</v>
      </c>
      <c r="M220" t="str">
        <f t="shared" si="58"/>
        <v>1210001,8|1210002,16|1210003,8</v>
      </c>
      <c r="N220" t="str">
        <f t="shared" si="59"/>
        <v>1210001,18|1210002,36|1210003,18</v>
      </c>
    </row>
    <row r="221" spans="1:14" ht="17.25" customHeight="1">
      <c r="A221" s="2">
        <f t="shared" si="49"/>
        <v>3804</v>
      </c>
      <c r="B221" s="3">
        <v>38</v>
      </c>
      <c r="C221" s="2">
        <f t="shared" si="60"/>
        <v>4</v>
      </c>
      <c r="D221" t="str">
        <f t="shared" si="50"/>
        <v>火男面</v>
      </c>
      <c r="E221">
        <f t="shared" si="61"/>
        <v>1</v>
      </c>
      <c r="F221">
        <f t="shared" si="51"/>
        <v>2</v>
      </c>
      <c r="G221">
        <f t="shared" si="52"/>
        <v>10</v>
      </c>
      <c r="H221">
        <f t="shared" si="53"/>
        <v>20</v>
      </c>
      <c r="I221">
        <f t="shared" si="54"/>
        <v>10</v>
      </c>
      <c r="J221">
        <f t="shared" si="55"/>
        <v>28</v>
      </c>
      <c r="K221">
        <f t="shared" si="56"/>
        <v>56</v>
      </c>
      <c r="L221">
        <f t="shared" si="57"/>
        <v>28</v>
      </c>
      <c r="M221" t="str">
        <f t="shared" si="58"/>
        <v>1210001,10|1210002,20|1210003,10</v>
      </c>
      <c r="N221" t="str">
        <f t="shared" si="59"/>
        <v>1210001,28|1210002,56|1210003,28</v>
      </c>
    </row>
    <row r="222" spans="1:14" ht="17.25" customHeight="1">
      <c r="A222" s="2">
        <f t="shared" si="49"/>
        <v>3805</v>
      </c>
      <c r="B222" s="3">
        <v>38</v>
      </c>
      <c r="C222" s="2">
        <f t="shared" si="60"/>
        <v>5</v>
      </c>
      <c r="D222" t="str">
        <f t="shared" si="50"/>
        <v>火男面</v>
      </c>
      <c r="E222">
        <f t="shared" si="61"/>
        <v>1</v>
      </c>
      <c r="F222">
        <f t="shared" si="51"/>
        <v>2</v>
      </c>
      <c r="G222">
        <f t="shared" si="52"/>
        <v>12</v>
      </c>
      <c r="H222">
        <f t="shared" si="53"/>
        <v>24</v>
      </c>
      <c r="I222">
        <f t="shared" si="54"/>
        <v>12</v>
      </c>
      <c r="J222">
        <f t="shared" si="55"/>
        <v>40</v>
      </c>
      <c r="K222">
        <f t="shared" si="56"/>
        <v>80</v>
      </c>
      <c r="L222">
        <f t="shared" si="57"/>
        <v>40</v>
      </c>
      <c r="M222" t="str">
        <f t="shared" si="58"/>
        <v>1210001,12|1210002,24|1210003,12</v>
      </c>
      <c r="N222" t="str">
        <f t="shared" si="59"/>
        <v>1210001,40|1210002,80|1210003,40</v>
      </c>
    </row>
    <row r="223" spans="1:14" ht="17.25" customHeight="1">
      <c r="A223" s="2">
        <f t="shared" si="49"/>
        <v>3806</v>
      </c>
      <c r="B223" s="3">
        <v>38</v>
      </c>
      <c r="C223" s="2">
        <f t="shared" si="60"/>
        <v>6</v>
      </c>
      <c r="D223" t="str">
        <f t="shared" si="50"/>
        <v>火男面</v>
      </c>
      <c r="E223">
        <f t="shared" si="61"/>
        <v>1</v>
      </c>
      <c r="F223">
        <f t="shared" si="51"/>
        <v>2</v>
      </c>
      <c r="G223">
        <f t="shared" si="52"/>
        <v>14</v>
      </c>
      <c r="H223">
        <f t="shared" si="53"/>
        <v>28</v>
      </c>
      <c r="I223">
        <f t="shared" si="54"/>
        <v>14</v>
      </c>
      <c r="J223">
        <f t="shared" si="55"/>
        <v>54</v>
      </c>
      <c r="K223">
        <f t="shared" si="56"/>
        <v>108</v>
      </c>
      <c r="L223">
        <f t="shared" si="57"/>
        <v>54</v>
      </c>
      <c r="M223" t="str">
        <f t="shared" si="58"/>
        <v>1210001,14|1210002,28|1210003,14</v>
      </c>
      <c r="N223" t="str">
        <f t="shared" si="59"/>
        <v>1210001,54|1210002,108|1210003,54</v>
      </c>
    </row>
    <row r="224" spans="1:14" ht="17.25" customHeight="1">
      <c r="A224" s="2">
        <f t="shared" si="49"/>
        <v>3807</v>
      </c>
      <c r="B224" s="3">
        <v>38</v>
      </c>
      <c r="C224" s="2">
        <f t="shared" si="60"/>
        <v>7</v>
      </c>
      <c r="D224" t="str">
        <f t="shared" si="50"/>
        <v>火男面</v>
      </c>
      <c r="E224">
        <f t="shared" si="61"/>
        <v>1</v>
      </c>
      <c r="F224">
        <f t="shared" si="51"/>
        <v>2</v>
      </c>
      <c r="G224">
        <f t="shared" si="52"/>
        <v>16</v>
      </c>
      <c r="H224">
        <f t="shared" si="53"/>
        <v>32</v>
      </c>
      <c r="I224">
        <f t="shared" si="54"/>
        <v>16</v>
      </c>
      <c r="J224">
        <f t="shared" si="55"/>
        <v>70</v>
      </c>
      <c r="K224">
        <f t="shared" si="56"/>
        <v>140</v>
      </c>
      <c r="L224">
        <f t="shared" si="57"/>
        <v>70</v>
      </c>
      <c r="M224" t="str">
        <f t="shared" si="58"/>
        <v>1210001,16|1210002,32|1210003,16</v>
      </c>
      <c r="N224" t="str">
        <f t="shared" si="59"/>
        <v>1210001,70|1210002,140|1210003,70</v>
      </c>
    </row>
    <row r="225" spans="1:14" ht="17.25" customHeight="1">
      <c r="A225" s="2">
        <f t="shared" si="49"/>
        <v>3808</v>
      </c>
      <c r="B225" s="3">
        <v>38</v>
      </c>
      <c r="C225" s="2">
        <f t="shared" si="60"/>
        <v>8</v>
      </c>
      <c r="D225" t="str">
        <f t="shared" si="50"/>
        <v>火男面</v>
      </c>
      <c r="E225">
        <f t="shared" si="61"/>
        <v>1</v>
      </c>
      <c r="F225">
        <f t="shared" si="51"/>
        <v>2</v>
      </c>
      <c r="G225">
        <f t="shared" si="52"/>
        <v>16</v>
      </c>
      <c r="H225">
        <f t="shared" si="53"/>
        <v>32</v>
      </c>
      <c r="I225">
        <f t="shared" si="54"/>
        <v>16</v>
      </c>
      <c r="J225">
        <f t="shared" si="55"/>
        <v>86</v>
      </c>
      <c r="K225">
        <f t="shared" si="56"/>
        <v>172</v>
      </c>
      <c r="L225">
        <f t="shared" si="57"/>
        <v>86</v>
      </c>
      <c r="M225" t="str">
        <f t="shared" si="58"/>
        <v>1210001,16|1210002,32|1210003,16</v>
      </c>
      <c r="N225" t="str">
        <f t="shared" si="59"/>
        <v>1210001,86|1210002,172|1210003,86</v>
      </c>
    </row>
    <row r="226" spans="1:14" ht="17.25" customHeight="1">
      <c r="A226" s="2">
        <f t="shared" si="49"/>
        <v>701</v>
      </c>
      <c r="B226" s="3">
        <v>7</v>
      </c>
      <c r="C226" s="2">
        <f t="shared" si="60"/>
        <v>1</v>
      </c>
      <c r="D226" t="str">
        <f t="shared" ref="D226:D257" si="62">VLOOKUP(B226,R:S,2,0)</f>
        <v>金属骑士</v>
      </c>
      <c r="E226">
        <v>4</v>
      </c>
      <c r="F226">
        <f t="shared" si="51"/>
        <v>1</v>
      </c>
      <c r="G226">
        <f t="shared" si="52"/>
        <v>20</v>
      </c>
      <c r="H226">
        <f t="shared" si="53"/>
        <v>10</v>
      </c>
      <c r="I226">
        <f t="shared" si="54"/>
        <v>10</v>
      </c>
      <c r="J226">
        <f t="shared" si="55"/>
        <v>20</v>
      </c>
      <c r="K226">
        <f t="shared" si="56"/>
        <v>10</v>
      </c>
      <c r="L226">
        <f t="shared" si="57"/>
        <v>10</v>
      </c>
      <c r="M226" t="str">
        <f t="shared" si="58"/>
        <v>1210001,20|1210002,10|1210003,10</v>
      </c>
      <c r="N226" t="str">
        <f t="shared" si="59"/>
        <v>1210001,20|1210002,10|1210003,10</v>
      </c>
    </row>
    <row r="227" spans="1:14" ht="17.25" customHeight="1">
      <c r="A227" s="2">
        <f t="shared" si="49"/>
        <v>702</v>
      </c>
      <c r="B227" s="3">
        <v>7</v>
      </c>
      <c r="C227" s="2">
        <f t="shared" si="60"/>
        <v>2</v>
      </c>
      <c r="D227" t="str">
        <f t="shared" si="62"/>
        <v>金属骑士</v>
      </c>
      <c r="E227">
        <v>4</v>
      </c>
      <c r="F227">
        <f t="shared" si="51"/>
        <v>1</v>
      </c>
      <c r="G227">
        <f t="shared" si="52"/>
        <v>30</v>
      </c>
      <c r="H227">
        <f t="shared" si="53"/>
        <v>15</v>
      </c>
      <c r="I227">
        <f t="shared" si="54"/>
        <v>15</v>
      </c>
      <c r="J227">
        <f t="shared" si="55"/>
        <v>50</v>
      </c>
      <c r="K227">
        <f t="shared" si="56"/>
        <v>25</v>
      </c>
      <c r="L227">
        <f t="shared" si="57"/>
        <v>25</v>
      </c>
      <c r="M227" t="str">
        <f t="shared" si="58"/>
        <v>1210001,30|1210002,15|1210003,15</v>
      </c>
      <c r="N227" t="str">
        <f t="shared" si="59"/>
        <v>1210001,50|1210002,25|1210003,25</v>
      </c>
    </row>
    <row r="228" spans="1:14" ht="17.25" customHeight="1">
      <c r="A228" s="2">
        <f t="shared" si="49"/>
        <v>703</v>
      </c>
      <c r="B228" s="3">
        <v>7</v>
      </c>
      <c r="C228" s="2">
        <f t="shared" si="60"/>
        <v>3</v>
      </c>
      <c r="D228" t="str">
        <f t="shared" si="62"/>
        <v>金属骑士</v>
      </c>
      <c r="E228">
        <v>4</v>
      </c>
      <c r="F228">
        <f t="shared" si="51"/>
        <v>1</v>
      </c>
      <c r="G228">
        <f t="shared" si="52"/>
        <v>40</v>
      </c>
      <c r="H228">
        <f t="shared" si="53"/>
        <v>20</v>
      </c>
      <c r="I228">
        <f t="shared" si="54"/>
        <v>20</v>
      </c>
      <c r="J228">
        <f t="shared" si="55"/>
        <v>90</v>
      </c>
      <c r="K228">
        <f t="shared" si="56"/>
        <v>45</v>
      </c>
      <c r="L228">
        <f t="shared" si="57"/>
        <v>45</v>
      </c>
      <c r="M228" t="str">
        <f t="shared" si="58"/>
        <v>1210001,40|1210002,20|1210003,20</v>
      </c>
      <c r="N228" t="str">
        <f t="shared" si="59"/>
        <v>1210001,90|1210002,45|1210003,45</v>
      </c>
    </row>
    <row r="229" spans="1:14" ht="17.25" customHeight="1">
      <c r="A229" s="2">
        <f t="shared" si="49"/>
        <v>704</v>
      </c>
      <c r="B229" s="3">
        <v>7</v>
      </c>
      <c r="C229" s="2">
        <f t="shared" si="60"/>
        <v>4</v>
      </c>
      <c r="D229" t="str">
        <f t="shared" si="62"/>
        <v>金属骑士</v>
      </c>
      <c r="E229">
        <v>4</v>
      </c>
      <c r="F229">
        <f t="shared" si="51"/>
        <v>1</v>
      </c>
      <c r="G229">
        <f t="shared" si="52"/>
        <v>50</v>
      </c>
      <c r="H229">
        <f t="shared" si="53"/>
        <v>25</v>
      </c>
      <c r="I229">
        <f t="shared" si="54"/>
        <v>25</v>
      </c>
      <c r="J229">
        <f t="shared" si="55"/>
        <v>140</v>
      </c>
      <c r="K229">
        <f t="shared" si="56"/>
        <v>70</v>
      </c>
      <c r="L229">
        <f t="shared" si="57"/>
        <v>70</v>
      </c>
      <c r="M229" t="str">
        <f t="shared" si="58"/>
        <v>1210001,50|1210002,25|1210003,25</v>
      </c>
      <c r="N229" t="str">
        <f t="shared" si="59"/>
        <v>1210001,140|1210002,70|1210003,70</v>
      </c>
    </row>
    <row r="230" spans="1:14" ht="17.25" customHeight="1">
      <c r="A230" s="2">
        <f t="shared" si="49"/>
        <v>705</v>
      </c>
      <c r="B230" s="3">
        <v>7</v>
      </c>
      <c r="C230" s="2">
        <f t="shared" si="60"/>
        <v>5</v>
      </c>
      <c r="D230" t="str">
        <f t="shared" si="62"/>
        <v>金属骑士</v>
      </c>
      <c r="E230">
        <v>4</v>
      </c>
      <c r="F230">
        <f t="shared" si="51"/>
        <v>1</v>
      </c>
      <c r="G230">
        <f t="shared" si="52"/>
        <v>60</v>
      </c>
      <c r="H230">
        <f t="shared" si="53"/>
        <v>30</v>
      </c>
      <c r="I230">
        <f t="shared" si="54"/>
        <v>30</v>
      </c>
      <c r="J230">
        <f t="shared" si="55"/>
        <v>200</v>
      </c>
      <c r="K230">
        <f t="shared" si="56"/>
        <v>100</v>
      </c>
      <c r="L230">
        <f t="shared" si="57"/>
        <v>100</v>
      </c>
      <c r="M230" t="str">
        <f t="shared" si="58"/>
        <v>1210001,60|1210002,30|1210003,30</v>
      </c>
      <c r="N230" t="str">
        <f t="shared" si="59"/>
        <v>1210001,200|1210002,100|1210003,100</v>
      </c>
    </row>
    <row r="231" spans="1:14" ht="17.25" customHeight="1">
      <c r="A231" s="2">
        <f t="shared" si="49"/>
        <v>706</v>
      </c>
      <c r="B231" s="3">
        <v>7</v>
      </c>
      <c r="C231" s="2">
        <f t="shared" si="60"/>
        <v>6</v>
      </c>
      <c r="D231" t="str">
        <f t="shared" si="62"/>
        <v>金属骑士</v>
      </c>
      <c r="E231">
        <v>4</v>
      </c>
      <c r="F231">
        <f t="shared" si="51"/>
        <v>1</v>
      </c>
      <c r="G231">
        <f t="shared" si="52"/>
        <v>70</v>
      </c>
      <c r="H231">
        <f t="shared" si="53"/>
        <v>35</v>
      </c>
      <c r="I231">
        <f t="shared" si="54"/>
        <v>35</v>
      </c>
      <c r="J231">
        <f t="shared" si="55"/>
        <v>270</v>
      </c>
      <c r="K231">
        <f t="shared" si="56"/>
        <v>135</v>
      </c>
      <c r="L231">
        <f t="shared" si="57"/>
        <v>135</v>
      </c>
      <c r="M231" t="str">
        <f t="shared" si="58"/>
        <v>1210001,70|1210002,35|1210003,35</v>
      </c>
      <c r="N231" t="str">
        <f t="shared" si="59"/>
        <v>1210001,270|1210002,135|1210003,135</v>
      </c>
    </row>
    <row r="232" spans="1:14" ht="17.25" customHeight="1">
      <c r="A232" s="2">
        <f t="shared" si="49"/>
        <v>707</v>
      </c>
      <c r="B232" s="3">
        <v>7</v>
      </c>
      <c r="C232" s="2">
        <f t="shared" si="60"/>
        <v>7</v>
      </c>
      <c r="D232" t="str">
        <f t="shared" si="62"/>
        <v>金属骑士</v>
      </c>
      <c r="E232">
        <v>4</v>
      </c>
      <c r="F232">
        <f t="shared" si="51"/>
        <v>1</v>
      </c>
      <c r="G232">
        <f t="shared" si="52"/>
        <v>80</v>
      </c>
      <c r="H232">
        <f t="shared" si="53"/>
        <v>40</v>
      </c>
      <c r="I232">
        <f t="shared" si="54"/>
        <v>40</v>
      </c>
      <c r="J232">
        <f t="shared" si="55"/>
        <v>350</v>
      </c>
      <c r="K232">
        <f t="shared" si="56"/>
        <v>175</v>
      </c>
      <c r="L232">
        <f t="shared" si="57"/>
        <v>175</v>
      </c>
      <c r="M232" t="str">
        <f t="shared" si="58"/>
        <v>1210001,80|1210002,40|1210003,40</v>
      </c>
      <c r="N232" t="str">
        <f t="shared" si="59"/>
        <v>1210001,350|1210002,175|1210003,175</v>
      </c>
    </row>
    <row r="233" spans="1:14" ht="17.25" customHeight="1">
      <c r="A233" s="2">
        <f t="shared" si="49"/>
        <v>708</v>
      </c>
      <c r="B233" s="3">
        <v>7</v>
      </c>
      <c r="C233" s="2">
        <f t="shared" si="60"/>
        <v>8</v>
      </c>
      <c r="D233" t="str">
        <f t="shared" si="62"/>
        <v>金属骑士</v>
      </c>
      <c r="E233">
        <v>4</v>
      </c>
      <c r="F233">
        <f t="shared" si="51"/>
        <v>1</v>
      </c>
      <c r="G233">
        <f t="shared" si="52"/>
        <v>80</v>
      </c>
      <c r="H233">
        <f t="shared" si="53"/>
        <v>40</v>
      </c>
      <c r="I233">
        <f t="shared" si="54"/>
        <v>40</v>
      </c>
      <c r="J233">
        <f t="shared" si="55"/>
        <v>430</v>
      </c>
      <c r="K233">
        <f t="shared" si="56"/>
        <v>215</v>
      </c>
      <c r="L233">
        <f t="shared" si="57"/>
        <v>215</v>
      </c>
      <c r="M233" t="str">
        <f t="shared" si="58"/>
        <v>1210001,80|1210002,40|1210003,40</v>
      </c>
      <c r="N233" t="str">
        <f t="shared" si="59"/>
        <v>1210001,430|1210002,215|1210003,215</v>
      </c>
    </row>
    <row r="234" spans="1:14" ht="17.25" customHeight="1">
      <c r="A234" s="2">
        <f t="shared" si="49"/>
        <v>1801</v>
      </c>
      <c r="B234" s="3">
        <v>18</v>
      </c>
      <c r="C234" s="2">
        <f t="shared" si="60"/>
        <v>1</v>
      </c>
      <c r="D234" t="str">
        <f t="shared" si="62"/>
        <v>雷光源氏</v>
      </c>
      <c r="E234">
        <v>3</v>
      </c>
      <c r="F234">
        <f t="shared" si="51"/>
        <v>3</v>
      </c>
      <c r="G234">
        <f t="shared" si="52"/>
        <v>8</v>
      </c>
      <c r="H234">
        <f t="shared" si="53"/>
        <v>8</v>
      </c>
      <c r="I234">
        <f t="shared" si="54"/>
        <v>16</v>
      </c>
      <c r="J234">
        <f t="shared" si="55"/>
        <v>8</v>
      </c>
      <c r="K234">
        <f t="shared" si="56"/>
        <v>8</v>
      </c>
      <c r="L234">
        <f t="shared" si="57"/>
        <v>16</v>
      </c>
      <c r="M234" t="str">
        <f t="shared" si="58"/>
        <v>1210001,8|1210002,8|1210003,16</v>
      </c>
      <c r="N234" t="str">
        <f t="shared" si="59"/>
        <v>1210001,8|1210002,8|1210003,16</v>
      </c>
    </row>
    <row r="235" spans="1:14" ht="17.25" customHeight="1">
      <c r="A235" s="2">
        <f t="shared" si="49"/>
        <v>1802</v>
      </c>
      <c r="B235" s="3">
        <v>18</v>
      </c>
      <c r="C235" s="2">
        <f t="shared" si="60"/>
        <v>2</v>
      </c>
      <c r="D235" t="str">
        <f t="shared" si="62"/>
        <v>雷光源氏</v>
      </c>
      <c r="E235">
        <v>3</v>
      </c>
      <c r="F235">
        <f t="shared" si="51"/>
        <v>3</v>
      </c>
      <c r="G235">
        <f t="shared" si="52"/>
        <v>12</v>
      </c>
      <c r="H235">
        <f t="shared" si="53"/>
        <v>12</v>
      </c>
      <c r="I235">
        <f t="shared" si="54"/>
        <v>24</v>
      </c>
      <c r="J235">
        <f t="shared" si="55"/>
        <v>20</v>
      </c>
      <c r="K235">
        <f t="shared" si="56"/>
        <v>20</v>
      </c>
      <c r="L235">
        <f t="shared" si="57"/>
        <v>40</v>
      </c>
      <c r="M235" t="str">
        <f t="shared" si="58"/>
        <v>1210001,12|1210002,12|1210003,24</v>
      </c>
      <c r="N235" t="str">
        <f t="shared" si="59"/>
        <v>1210001,20|1210002,20|1210003,40</v>
      </c>
    </row>
    <row r="236" spans="1:14" ht="17.25" customHeight="1">
      <c r="A236" s="2">
        <f t="shared" si="49"/>
        <v>1803</v>
      </c>
      <c r="B236" s="3">
        <v>18</v>
      </c>
      <c r="C236" s="2">
        <f t="shared" si="60"/>
        <v>3</v>
      </c>
      <c r="D236" t="str">
        <f t="shared" si="62"/>
        <v>雷光源氏</v>
      </c>
      <c r="E236">
        <v>3</v>
      </c>
      <c r="F236">
        <f t="shared" si="51"/>
        <v>3</v>
      </c>
      <c r="G236">
        <f t="shared" si="52"/>
        <v>16</v>
      </c>
      <c r="H236">
        <f t="shared" si="53"/>
        <v>16</v>
      </c>
      <c r="I236">
        <f t="shared" si="54"/>
        <v>32</v>
      </c>
      <c r="J236">
        <f t="shared" si="55"/>
        <v>36</v>
      </c>
      <c r="K236">
        <f t="shared" si="56"/>
        <v>36</v>
      </c>
      <c r="L236">
        <f t="shared" si="57"/>
        <v>72</v>
      </c>
      <c r="M236" t="str">
        <f t="shared" si="58"/>
        <v>1210001,16|1210002,16|1210003,32</v>
      </c>
      <c r="N236" t="str">
        <f t="shared" si="59"/>
        <v>1210001,36|1210002,36|1210003,72</v>
      </c>
    </row>
    <row r="237" spans="1:14" ht="17.25" customHeight="1">
      <c r="A237" s="2">
        <f t="shared" si="49"/>
        <v>1804</v>
      </c>
      <c r="B237" s="3">
        <v>18</v>
      </c>
      <c r="C237" s="2">
        <f t="shared" si="60"/>
        <v>4</v>
      </c>
      <c r="D237" t="str">
        <f t="shared" si="62"/>
        <v>雷光源氏</v>
      </c>
      <c r="E237">
        <v>3</v>
      </c>
      <c r="F237">
        <f t="shared" si="51"/>
        <v>3</v>
      </c>
      <c r="G237">
        <f t="shared" si="52"/>
        <v>20</v>
      </c>
      <c r="H237">
        <f t="shared" si="53"/>
        <v>20</v>
      </c>
      <c r="I237">
        <f t="shared" si="54"/>
        <v>40</v>
      </c>
      <c r="J237">
        <f t="shared" si="55"/>
        <v>56</v>
      </c>
      <c r="K237">
        <f t="shared" si="56"/>
        <v>56</v>
      </c>
      <c r="L237">
        <f t="shared" si="57"/>
        <v>112</v>
      </c>
      <c r="M237" t="str">
        <f t="shared" si="58"/>
        <v>1210001,20|1210002,20|1210003,40</v>
      </c>
      <c r="N237" t="str">
        <f t="shared" si="59"/>
        <v>1210001,56|1210002,56|1210003,112</v>
      </c>
    </row>
    <row r="238" spans="1:14" ht="17.25" customHeight="1">
      <c r="A238" s="2">
        <f t="shared" si="49"/>
        <v>1805</v>
      </c>
      <c r="B238" s="3">
        <v>18</v>
      </c>
      <c r="C238" s="2">
        <f t="shared" si="60"/>
        <v>5</v>
      </c>
      <c r="D238" t="str">
        <f t="shared" si="62"/>
        <v>雷光源氏</v>
      </c>
      <c r="E238">
        <v>3</v>
      </c>
      <c r="F238">
        <f t="shared" si="51"/>
        <v>3</v>
      </c>
      <c r="G238">
        <f t="shared" si="52"/>
        <v>24</v>
      </c>
      <c r="H238">
        <f t="shared" si="53"/>
        <v>24</v>
      </c>
      <c r="I238">
        <f t="shared" si="54"/>
        <v>48</v>
      </c>
      <c r="J238">
        <f t="shared" si="55"/>
        <v>80</v>
      </c>
      <c r="K238">
        <f t="shared" si="56"/>
        <v>80</v>
      </c>
      <c r="L238">
        <f t="shared" si="57"/>
        <v>160</v>
      </c>
      <c r="M238" t="str">
        <f t="shared" si="58"/>
        <v>1210001,24|1210002,24|1210003,48</v>
      </c>
      <c r="N238" t="str">
        <f t="shared" si="59"/>
        <v>1210001,80|1210002,80|1210003,160</v>
      </c>
    </row>
    <row r="239" spans="1:14" ht="17.25" customHeight="1">
      <c r="A239" s="2">
        <f t="shared" si="49"/>
        <v>1806</v>
      </c>
      <c r="B239" s="3">
        <v>18</v>
      </c>
      <c r="C239" s="2">
        <f t="shared" si="60"/>
        <v>6</v>
      </c>
      <c r="D239" t="str">
        <f t="shared" si="62"/>
        <v>雷光源氏</v>
      </c>
      <c r="E239">
        <v>3</v>
      </c>
      <c r="F239">
        <f t="shared" si="51"/>
        <v>3</v>
      </c>
      <c r="G239">
        <f t="shared" si="52"/>
        <v>28</v>
      </c>
      <c r="H239">
        <f t="shared" si="53"/>
        <v>28</v>
      </c>
      <c r="I239">
        <f t="shared" si="54"/>
        <v>56</v>
      </c>
      <c r="J239">
        <f t="shared" si="55"/>
        <v>108</v>
      </c>
      <c r="K239">
        <f t="shared" si="56"/>
        <v>108</v>
      </c>
      <c r="L239">
        <f t="shared" si="57"/>
        <v>216</v>
      </c>
      <c r="M239" t="str">
        <f t="shared" si="58"/>
        <v>1210001,28|1210002,28|1210003,56</v>
      </c>
      <c r="N239" t="str">
        <f t="shared" si="59"/>
        <v>1210001,108|1210002,108|1210003,216</v>
      </c>
    </row>
    <row r="240" spans="1:14" ht="17.25" customHeight="1">
      <c r="A240" s="2">
        <f t="shared" si="49"/>
        <v>1807</v>
      </c>
      <c r="B240" s="3">
        <v>18</v>
      </c>
      <c r="C240" s="2">
        <f t="shared" si="60"/>
        <v>7</v>
      </c>
      <c r="D240" t="str">
        <f t="shared" si="62"/>
        <v>雷光源氏</v>
      </c>
      <c r="E240">
        <v>3</v>
      </c>
      <c r="F240">
        <f t="shared" si="51"/>
        <v>3</v>
      </c>
      <c r="G240">
        <f t="shared" si="52"/>
        <v>32</v>
      </c>
      <c r="H240">
        <f t="shared" si="53"/>
        <v>32</v>
      </c>
      <c r="I240">
        <f t="shared" si="54"/>
        <v>64</v>
      </c>
      <c r="J240">
        <f t="shared" si="55"/>
        <v>140</v>
      </c>
      <c r="K240">
        <f t="shared" si="56"/>
        <v>140</v>
      </c>
      <c r="L240">
        <f t="shared" si="57"/>
        <v>280</v>
      </c>
      <c r="M240" t="str">
        <f t="shared" si="58"/>
        <v>1210001,32|1210002,32|1210003,64</v>
      </c>
      <c r="N240" t="str">
        <f t="shared" si="59"/>
        <v>1210001,140|1210002,140|1210003,280</v>
      </c>
    </row>
    <row r="241" spans="1:14" ht="17.25" customHeight="1">
      <c r="A241" s="2">
        <f t="shared" si="49"/>
        <v>1808</v>
      </c>
      <c r="B241" s="3">
        <v>18</v>
      </c>
      <c r="C241" s="2">
        <f t="shared" si="60"/>
        <v>8</v>
      </c>
      <c r="D241" t="str">
        <f t="shared" si="62"/>
        <v>雷光源氏</v>
      </c>
      <c r="E241">
        <v>3</v>
      </c>
      <c r="F241">
        <f t="shared" si="51"/>
        <v>3</v>
      </c>
      <c r="G241">
        <f t="shared" si="52"/>
        <v>32</v>
      </c>
      <c r="H241">
        <f t="shared" si="53"/>
        <v>32</v>
      </c>
      <c r="I241">
        <f t="shared" si="54"/>
        <v>64</v>
      </c>
      <c r="J241">
        <f t="shared" si="55"/>
        <v>172</v>
      </c>
      <c r="K241">
        <f t="shared" si="56"/>
        <v>172</v>
      </c>
      <c r="L241">
        <f t="shared" si="57"/>
        <v>344</v>
      </c>
      <c r="M241" t="str">
        <f t="shared" si="58"/>
        <v>1210001,32|1210002,32|1210003,64</v>
      </c>
      <c r="N241" t="str">
        <f t="shared" si="59"/>
        <v>1210001,172|1210002,172|1210003,344</v>
      </c>
    </row>
    <row r="242" spans="1:14" ht="17.25" customHeight="1">
      <c r="A242" s="2">
        <f t="shared" si="49"/>
        <v>2001</v>
      </c>
      <c r="B242" s="3">
        <v>20</v>
      </c>
      <c r="C242" s="2">
        <f t="shared" si="60"/>
        <v>1</v>
      </c>
      <c r="D242" t="str">
        <f t="shared" si="62"/>
        <v>重型金刚</v>
      </c>
      <c r="E242">
        <v>3</v>
      </c>
      <c r="F242">
        <f t="shared" si="51"/>
        <v>3</v>
      </c>
      <c r="G242">
        <f t="shared" si="52"/>
        <v>8</v>
      </c>
      <c r="H242">
        <f t="shared" si="53"/>
        <v>8</v>
      </c>
      <c r="I242">
        <f t="shared" si="54"/>
        <v>16</v>
      </c>
      <c r="J242">
        <f t="shared" si="55"/>
        <v>8</v>
      </c>
      <c r="K242">
        <f t="shared" si="56"/>
        <v>8</v>
      </c>
      <c r="L242">
        <f t="shared" si="57"/>
        <v>16</v>
      </c>
      <c r="M242" t="str">
        <f t="shared" si="58"/>
        <v>1210001,8|1210002,8|1210003,16</v>
      </c>
      <c r="N242" t="str">
        <f t="shared" si="59"/>
        <v>1210001,8|1210002,8|1210003,16</v>
      </c>
    </row>
    <row r="243" spans="1:14" ht="17.25" customHeight="1">
      <c r="A243" s="2">
        <f t="shared" si="49"/>
        <v>2002</v>
      </c>
      <c r="B243" s="3">
        <v>20</v>
      </c>
      <c r="C243" s="2">
        <f t="shared" si="60"/>
        <v>2</v>
      </c>
      <c r="D243" t="str">
        <f t="shared" si="62"/>
        <v>重型金刚</v>
      </c>
      <c r="E243">
        <v>3</v>
      </c>
      <c r="F243">
        <f t="shared" si="51"/>
        <v>3</v>
      </c>
      <c r="G243">
        <f t="shared" si="52"/>
        <v>12</v>
      </c>
      <c r="H243">
        <f t="shared" si="53"/>
        <v>12</v>
      </c>
      <c r="I243">
        <f t="shared" si="54"/>
        <v>24</v>
      </c>
      <c r="J243">
        <f t="shared" si="55"/>
        <v>20</v>
      </c>
      <c r="K243">
        <f t="shared" si="56"/>
        <v>20</v>
      </c>
      <c r="L243">
        <f t="shared" si="57"/>
        <v>40</v>
      </c>
      <c r="M243" t="str">
        <f t="shared" si="58"/>
        <v>1210001,12|1210002,12|1210003,24</v>
      </c>
      <c r="N243" t="str">
        <f t="shared" si="59"/>
        <v>1210001,20|1210002,20|1210003,40</v>
      </c>
    </row>
    <row r="244" spans="1:14" ht="17.25" customHeight="1">
      <c r="A244" s="2">
        <f t="shared" si="49"/>
        <v>2003</v>
      </c>
      <c r="B244" s="3">
        <v>20</v>
      </c>
      <c r="C244" s="2">
        <f t="shared" si="60"/>
        <v>3</v>
      </c>
      <c r="D244" t="str">
        <f t="shared" si="62"/>
        <v>重型金刚</v>
      </c>
      <c r="E244">
        <v>3</v>
      </c>
      <c r="F244">
        <f t="shared" si="51"/>
        <v>3</v>
      </c>
      <c r="G244">
        <f t="shared" si="52"/>
        <v>16</v>
      </c>
      <c r="H244">
        <f t="shared" si="53"/>
        <v>16</v>
      </c>
      <c r="I244">
        <f t="shared" si="54"/>
        <v>32</v>
      </c>
      <c r="J244">
        <f t="shared" si="55"/>
        <v>36</v>
      </c>
      <c r="K244">
        <f t="shared" si="56"/>
        <v>36</v>
      </c>
      <c r="L244">
        <f t="shared" si="57"/>
        <v>72</v>
      </c>
      <c r="M244" t="str">
        <f t="shared" si="58"/>
        <v>1210001,16|1210002,16|1210003,32</v>
      </c>
      <c r="N244" t="str">
        <f t="shared" si="59"/>
        <v>1210001,36|1210002,36|1210003,72</v>
      </c>
    </row>
    <row r="245" spans="1:14" ht="17.25" customHeight="1">
      <c r="A245" s="2">
        <f t="shared" si="49"/>
        <v>2004</v>
      </c>
      <c r="B245" s="3">
        <v>20</v>
      </c>
      <c r="C245" s="2">
        <f t="shared" si="60"/>
        <v>4</v>
      </c>
      <c r="D245" t="str">
        <f t="shared" si="62"/>
        <v>重型金刚</v>
      </c>
      <c r="E245">
        <v>3</v>
      </c>
      <c r="F245">
        <f t="shared" si="51"/>
        <v>3</v>
      </c>
      <c r="G245">
        <f t="shared" si="52"/>
        <v>20</v>
      </c>
      <c r="H245">
        <f t="shared" si="53"/>
        <v>20</v>
      </c>
      <c r="I245">
        <f t="shared" si="54"/>
        <v>40</v>
      </c>
      <c r="J245">
        <f t="shared" si="55"/>
        <v>56</v>
      </c>
      <c r="K245">
        <f t="shared" si="56"/>
        <v>56</v>
      </c>
      <c r="L245">
        <f t="shared" si="57"/>
        <v>112</v>
      </c>
      <c r="M245" t="str">
        <f t="shared" si="58"/>
        <v>1210001,20|1210002,20|1210003,40</v>
      </c>
      <c r="N245" t="str">
        <f t="shared" si="59"/>
        <v>1210001,56|1210002,56|1210003,112</v>
      </c>
    </row>
    <row r="246" spans="1:14" ht="17.25" customHeight="1">
      <c r="A246" s="2">
        <f t="shared" si="49"/>
        <v>2005</v>
      </c>
      <c r="B246" s="3">
        <v>20</v>
      </c>
      <c r="C246" s="2">
        <f t="shared" si="60"/>
        <v>5</v>
      </c>
      <c r="D246" t="str">
        <f t="shared" si="62"/>
        <v>重型金刚</v>
      </c>
      <c r="E246">
        <v>3</v>
      </c>
      <c r="F246">
        <f t="shared" si="51"/>
        <v>3</v>
      </c>
      <c r="G246">
        <f t="shared" si="52"/>
        <v>24</v>
      </c>
      <c r="H246">
        <f t="shared" si="53"/>
        <v>24</v>
      </c>
      <c r="I246">
        <f t="shared" si="54"/>
        <v>48</v>
      </c>
      <c r="J246">
        <f t="shared" si="55"/>
        <v>80</v>
      </c>
      <c r="K246">
        <f t="shared" si="56"/>
        <v>80</v>
      </c>
      <c r="L246">
        <f t="shared" si="57"/>
        <v>160</v>
      </c>
      <c r="M246" t="str">
        <f t="shared" si="58"/>
        <v>1210001,24|1210002,24|1210003,48</v>
      </c>
      <c r="N246" t="str">
        <f t="shared" si="59"/>
        <v>1210001,80|1210002,80|1210003,160</v>
      </c>
    </row>
    <row r="247" spans="1:14" ht="17.25" customHeight="1">
      <c r="A247" s="2">
        <f t="shared" si="49"/>
        <v>2006</v>
      </c>
      <c r="B247" s="3">
        <v>20</v>
      </c>
      <c r="C247" s="2">
        <f t="shared" si="60"/>
        <v>6</v>
      </c>
      <c r="D247" t="str">
        <f t="shared" si="62"/>
        <v>重型金刚</v>
      </c>
      <c r="E247">
        <v>3</v>
      </c>
      <c r="F247">
        <f t="shared" si="51"/>
        <v>3</v>
      </c>
      <c r="G247">
        <f t="shared" si="52"/>
        <v>28</v>
      </c>
      <c r="H247">
        <f t="shared" si="53"/>
        <v>28</v>
      </c>
      <c r="I247">
        <f t="shared" si="54"/>
        <v>56</v>
      </c>
      <c r="J247">
        <f t="shared" si="55"/>
        <v>108</v>
      </c>
      <c r="K247">
        <f t="shared" si="56"/>
        <v>108</v>
      </c>
      <c r="L247">
        <f t="shared" si="57"/>
        <v>216</v>
      </c>
      <c r="M247" t="str">
        <f t="shared" si="58"/>
        <v>1210001,28|1210002,28|1210003,56</v>
      </c>
      <c r="N247" t="str">
        <f t="shared" si="59"/>
        <v>1210001,108|1210002,108|1210003,216</v>
      </c>
    </row>
    <row r="248" spans="1:14" ht="17.25" customHeight="1">
      <c r="A248" s="2">
        <f t="shared" si="49"/>
        <v>2007</v>
      </c>
      <c r="B248" s="3">
        <v>20</v>
      </c>
      <c r="C248" s="2">
        <f t="shared" si="60"/>
        <v>7</v>
      </c>
      <c r="D248" t="str">
        <f t="shared" si="62"/>
        <v>重型金刚</v>
      </c>
      <c r="E248">
        <v>3</v>
      </c>
      <c r="F248">
        <f t="shared" si="51"/>
        <v>3</v>
      </c>
      <c r="G248">
        <f t="shared" si="52"/>
        <v>32</v>
      </c>
      <c r="H248">
        <f t="shared" si="53"/>
        <v>32</v>
      </c>
      <c r="I248">
        <f t="shared" si="54"/>
        <v>64</v>
      </c>
      <c r="J248">
        <f t="shared" si="55"/>
        <v>140</v>
      </c>
      <c r="K248">
        <f t="shared" si="56"/>
        <v>140</v>
      </c>
      <c r="L248">
        <f t="shared" si="57"/>
        <v>280</v>
      </c>
      <c r="M248" t="str">
        <f t="shared" si="58"/>
        <v>1210001,32|1210002,32|1210003,64</v>
      </c>
      <c r="N248" t="str">
        <f t="shared" si="59"/>
        <v>1210001,140|1210002,140|1210003,280</v>
      </c>
    </row>
    <row r="249" spans="1:14" ht="17.25" customHeight="1">
      <c r="A249" s="2">
        <f t="shared" si="49"/>
        <v>2008</v>
      </c>
      <c r="B249" s="3">
        <v>20</v>
      </c>
      <c r="C249" s="2">
        <f t="shared" si="60"/>
        <v>8</v>
      </c>
      <c r="D249" t="str">
        <f t="shared" si="62"/>
        <v>重型金刚</v>
      </c>
      <c r="E249">
        <v>3</v>
      </c>
      <c r="F249">
        <f t="shared" si="51"/>
        <v>3</v>
      </c>
      <c r="G249">
        <f t="shared" si="52"/>
        <v>32</v>
      </c>
      <c r="H249">
        <f t="shared" si="53"/>
        <v>32</v>
      </c>
      <c r="I249">
        <f t="shared" si="54"/>
        <v>64</v>
      </c>
      <c r="J249">
        <f t="shared" si="55"/>
        <v>172</v>
      </c>
      <c r="K249">
        <f t="shared" si="56"/>
        <v>172</v>
      </c>
      <c r="L249">
        <f t="shared" si="57"/>
        <v>344</v>
      </c>
      <c r="M249" t="str">
        <f t="shared" si="58"/>
        <v>1210001,32|1210002,32|1210003,64</v>
      </c>
      <c r="N249" t="str">
        <f t="shared" si="59"/>
        <v>1210001,172|1210002,172|1210003,344</v>
      </c>
    </row>
    <row r="250" spans="1:14" ht="17.25" customHeight="1">
      <c r="A250" s="2">
        <f t="shared" si="49"/>
        <v>2201</v>
      </c>
      <c r="B250" s="3">
        <v>22</v>
      </c>
      <c r="C250" s="2">
        <f t="shared" si="60"/>
        <v>1</v>
      </c>
      <c r="D250" t="str">
        <f t="shared" si="62"/>
        <v>冲天好小子</v>
      </c>
      <c r="E250">
        <f t="shared" ref="E250:E257" si="63">VLOOKUP(B250,R:U,3,FALSE)</f>
        <v>1</v>
      </c>
      <c r="F250">
        <f t="shared" si="51"/>
        <v>1</v>
      </c>
      <c r="G250">
        <f t="shared" si="52"/>
        <v>8</v>
      </c>
      <c r="H250">
        <f t="shared" si="53"/>
        <v>4</v>
      </c>
      <c r="I250">
        <f t="shared" si="54"/>
        <v>4</v>
      </c>
      <c r="J250">
        <f t="shared" si="55"/>
        <v>8</v>
      </c>
      <c r="K250">
        <f t="shared" si="56"/>
        <v>4</v>
      </c>
      <c r="L250">
        <f t="shared" si="57"/>
        <v>4</v>
      </c>
      <c r="M250" t="str">
        <f t="shared" si="58"/>
        <v>1210001,8|1210002,4|1210003,4</v>
      </c>
      <c r="N250" t="str">
        <f t="shared" si="59"/>
        <v>1210001,8|1210002,4|1210003,4</v>
      </c>
    </row>
    <row r="251" spans="1:14" ht="17.25" customHeight="1">
      <c r="A251" s="2">
        <f t="shared" si="49"/>
        <v>2202</v>
      </c>
      <c r="B251" s="3">
        <v>22</v>
      </c>
      <c r="C251" s="2">
        <f t="shared" si="60"/>
        <v>2</v>
      </c>
      <c r="D251" t="str">
        <f t="shared" si="62"/>
        <v>冲天好小子</v>
      </c>
      <c r="E251">
        <f t="shared" si="63"/>
        <v>1</v>
      </c>
      <c r="F251">
        <f t="shared" si="51"/>
        <v>1</v>
      </c>
      <c r="G251">
        <f t="shared" si="52"/>
        <v>12</v>
      </c>
      <c r="H251">
        <f t="shared" si="53"/>
        <v>6</v>
      </c>
      <c r="I251">
        <f t="shared" si="54"/>
        <v>6</v>
      </c>
      <c r="J251">
        <f t="shared" si="55"/>
        <v>20</v>
      </c>
      <c r="K251">
        <f t="shared" si="56"/>
        <v>10</v>
      </c>
      <c r="L251">
        <f t="shared" si="57"/>
        <v>10</v>
      </c>
      <c r="M251" t="str">
        <f t="shared" si="58"/>
        <v>1210001,12|1210002,6|1210003,6</v>
      </c>
      <c r="N251" t="str">
        <f t="shared" si="59"/>
        <v>1210001,20|1210002,10|1210003,10</v>
      </c>
    </row>
    <row r="252" spans="1:14" ht="17.25" customHeight="1">
      <c r="A252" s="2">
        <f t="shared" si="49"/>
        <v>2203</v>
      </c>
      <c r="B252" s="3">
        <v>22</v>
      </c>
      <c r="C252" s="2">
        <f t="shared" si="60"/>
        <v>3</v>
      </c>
      <c r="D252" t="str">
        <f t="shared" si="62"/>
        <v>冲天好小子</v>
      </c>
      <c r="E252">
        <f t="shared" si="63"/>
        <v>1</v>
      </c>
      <c r="F252">
        <f t="shared" si="51"/>
        <v>1</v>
      </c>
      <c r="G252">
        <f t="shared" si="52"/>
        <v>16</v>
      </c>
      <c r="H252">
        <f t="shared" si="53"/>
        <v>8</v>
      </c>
      <c r="I252">
        <f t="shared" si="54"/>
        <v>8</v>
      </c>
      <c r="J252">
        <f t="shared" si="55"/>
        <v>36</v>
      </c>
      <c r="K252">
        <f t="shared" si="56"/>
        <v>18</v>
      </c>
      <c r="L252">
        <f t="shared" si="57"/>
        <v>18</v>
      </c>
      <c r="M252" t="str">
        <f t="shared" si="58"/>
        <v>1210001,16|1210002,8|1210003,8</v>
      </c>
      <c r="N252" t="str">
        <f t="shared" si="59"/>
        <v>1210001,36|1210002,18|1210003,18</v>
      </c>
    </row>
    <row r="253" spans="1:14" ht="17.25" customHeight="1">
      <c r="A253" s="2">
        <f t="shared" si="49"/>
        <v>2204</v>
      </c>
      <c r="B253" s="3">
        <v>22</v>
      </c>
      <c r="C253" s="2">
        <f t="shared" si="60"/>
        <v>4</v>
      </c>
      <c r="D253" t="str">
        <f t="shared" si="62"/>
        <v>冲天好小子</v>
      </c>
      <c r="E253">
        <f t="shared" si="63"/>
        <v>1</v>
      </c>
      <c r="F253">
        <f t="shared" si="51"/>
        <v>1</v>
      </c>
      <c r="G253">
        <f t="shared" si="52"/>
        <v>20</v>
      </c>
      <c r="H253">
        <f t="shared" si="53"/>
        <v>10</v>
      </c>
      <c r="I253">
        <f t="shared" si="54"/>
        <v>10</v>
      </c>
      <c r="J253">
        <f t="shared" si="55"/>
        <v>56</v>
      </c>
      <c r="K253">
        <f t="shared" si="56"/>
        <v>28</v>
      </c>
      <c r="L253">
        <f t="shared" si="57"/>
        <v>28</v>
      </c>
      <c r="M253" t="str">
        <f t="shared" si="58"/>
        <v>1210001,20|1210002,10|1210003,10</v>
      </c>
      <c r="N253" t="str">
        <f t="shared" si="59"/>
        <v>1210001,56|1210002,28|1210003,28</v>
      </c>
    </row>
    <row r="254" spans="1:14" ht="17.25" customHeight="1">
      <c r="A254" s="2">
        <f t="shared" si="49"/>
        <v>2205</v>
      </c>
      <c r="B254" s="3">
        <v>22</v>
      </c>
      <c r="C254" s="2">
        <f t="shared" si="60"/>
        <v>5</v>
      </c>
      <c r="D254" t="str">
        <f t="shared" si="62"/>
        <v>冲天好小子</v>
      </c>
      <c r="E254">
        <f t="shared" si="63"/>
        <v>1</v>
      </c>
      <c r="F254">
        <f t="shared" si="51"/>
        <v>1</v>
      </c>
      <c r="G254">
        <f t="shared" si="52"/>
        <v>24</v>
      </c>
      <c r="H254">
        <f t="shared" si="53"/>
        <v>12</v>
      </c>
      <c r="I254">
        <f t="shared" si="54"/>
        <v>12</v>
      </c>
      <c r="J254">
        <f t="shared" si="55"/>
        <v>80</v>
      </c>
      <c r="K254">
        <f t="shared" si="56"/>
        <v>40</v>
      </c>
      <c r="L254">
        <f t="shared" si="57"/>
        <v>40</v>
      </c>
      <c r="M254" t="str">
        <f t="shared" si="58"/>
        <v>1210001,24|1210002,12|1210003,12</v>
      </c>
      <c r="N254" t="str">
        <f t="shared" si="59"/>
        <v>1210001,80|1210002,40|1210003,40</v>
      </c>
    </row>
    <row r="255" spans="1:14" ht="17.25" customHeight="1">
      <c r="A255" s="2">
        <f t="shared" si="49"/>
        <v>2206</v>
      </c>
      <c r="B255" s="3">
        <v>22</v>
      </c>
      <c r="C255" s="2">
        <f t="shared" si="60"/>
        <v>6</v>
      </c>
      <c r="D255" t="str">
        <f t="shared" si="62"/>
        <v>冲天好小子</v>
      </c>
      <c r="E255">
        <f t="shared" si="63"/>
        <v>1</v>
      </c>
      <c r="F255">
        <f t="shared" si="51"/>
        <v>1</v>
      </c>
      <c r="G255">
        <f t="shared" si="52"/>
        <v>28</v>
      </c>
      <c r="H255">
        <f t="shared" si="53"/>
        <v>14</v>
      </c>
      <c r="I255">
        <f t="shared" si="54"/>
        <v>14</v>
      </c>
      <c r="J255">
        <f t="shared" si="55"/>
        <v>108</v>
      </c>
      <c r="K255">
        <f t="shared" si="56"/>
        <v>54</v>
      </c>
      <c r="L255">
        <f t="shared" si="57"/>
        <v>54</v>
      </c>
      <c r="M255" t="str">
        <f t="shared" si="58"/>
        <v>1210001,28|1210002,14|1210003,14</v>
      </c>
      <c r="N255" t="str">
        <f t="shared" si="59"/>
        <v>1210001,108|1210002,54|1210003,54</v>
      </c>
    </row>
    <row r="256" spans="1:14" ht="17.25" customHeight="1">
      <c r="A256" s="2">
        <f t="shared" si="49"/>
        <v>2207</v>
      </c>
      <c r="B256" s="3">
        <v>22</v>
      </c>
      <c r="C256" s="2">
        <f t="shared" si="60"/>
        <v>7</v>
      </c>
      <c r="D256" t="str">
        <f t="shared" si="62"/>
        <v>冲天好小子</v>
      </c>
      <c r="E256">
        <f t="shared" si="63"/>
        <v>1</v>
      </c>
      <c r="F256">
        <f t="shared" si="51"/>
        <v>1</v>
      </c>
      <c r="G256">
        <f t="shared" si="52"/>
        <v>32</v>
      </c>
      <c r="H256">
        <f t="shared" si="53"/>
        <v>16</v>
      </c>
      <c r="I256">
        <f t="shared" si="54"/>
        <v>16</v>
      </c>
      <c r="J256">
        <f t="shared" si="55"/>
        <v>140</v>
      </c>
      <c r="K256">
        <f t="shared" si="56"/>
        <v>70</v>
      </c>
      <c r="L256">
        <f t="shared" si="57"/>
        <v>70</v>
      </c>
      <c r="M256" t="str">
        <f t="shared" si="58"/>
        <v>1210001,32|1210002,16|1210003,16</v>
      </c>
      <c r="N256" t="str">
        <f t="shared" si="59"/>
        <v>1210001,140|1210002,70|1210003,70</v>
      </c>
    </row>
    <row r="257" spans="1:14" ht="17.25" customHeight="1">
      <c r="A257" s="2">
        <f t="shared" si="49"/>
        <v>2208</v>
      </c>
      <c r="B257" s="3">
        <v>22</v>
      </c>
      <c r="C257" s="2">
        <f t="shared" si="60"/>
        <v>8</v>
      </c>
      <c r="D257" t="str">
        <f t="shared" si="62"/>
        <v>冲天好小子</v>
      </c>
      <c r="E257">
        <f t="shared" si="63"/>
        <v>1</v>
      </c>
      <c r="F257">
        <f t="shared" si="51"/>
        <v>1</v>
      </c>
      <c r="G257">
        <f t="shared" si="52"/>
        <v>32</v>
      </c>
      <c r="H257">
        <f t="shared" si="53"/>
        <v>16</v>
      </c>
      <c r="I257">
        <f t="shared" si="54"/>
        <v>16</v>
      </c>
      <c r="J257">
        <f t="shared" si="55"/>
        <v>172</v>
      </c>
      <c r="K257">
        <f t="shared" si="56"/>
        <v>86</v>
      </c>
      <c r="L257">
        <f t="shared" si="57"/>
        <v>86</v>
      </c>
      <c r="M257" t="str">
        <f t="shared" si="58"/>
        <v>1210001,32|1210002,16|1210003,16</v>
      </c>
      <c r="N257" t="str">
        <f t="shared" si="59"/>
        <v>1210001,172|1210002,86|1210003,86</v>
      </c>
    </row>
    <row r="258" spans="1:14" ht="17.25" customHeight="1">
      <c r="A258" s="2">
        <f t="shared" ref="A258:A321" si="64">B258*100+C258</f>
        <v>2401</v>
      </c>
      <c r="B258" s="3">
        <v>24</v>
      </c>
      <c r="C258" s="2">
        <f t="shared" si="60"/>
        <v>1</v>
      </c>
      <c r="D258" t="str">
        <f t="shared" ref="D258:D289" si="65">VLOOKUP(B258,R:S,2,0)</f>
        <v>睫毛</v>
      </c>
      <c r="E258">
        <v>2</v>
      </c>
      <c r="F258">
        <f t="shared" ref="F258:F321" si="66">VLOOKUP(B258,R:U,4,FALSE)</f>
        <v>1</v>
      </c>
      <c r="G258">
        <f t="shared" ref="G258:G321" si="67">IF($F258=1,VLOOKUP($E258&amp;$C258,$AD:$AF,2,FALSE),VLOOKUP($E258&amp;$C258,$AD:$AF,3,FALSE))</f>
        <v>12</v>
      </c>
      <c r="H258">
        <f t="shared" ref="H258:H321" si="68">IF($F258=2,VLOOKUP($E258&amp;$C258,$AD:$AF,2,FALSE),VLOOKUP($E258&amp;$C258,$AD:$AF,3,FALSE))</f>
        <v>6</v>
      </c>
      <c r="I258">
        <f t="shared" ref="I258:I321" si="69">IF($F258=3,VLOOKUP($E258&amp;$C258,$AD:$AF,2,FALSE),VLOOKUP($E258&amp;$C258,$AD:$AF,3,FALSE))</f>
        <v>6</v>
      </c>
      <c r="J258">
        <f t="shared" ref="J258:J321" si="70">IF($C258=1,G258,J257+G258)</f>
        <v>12</v>
      </c>
      <c r="K258">
        <f t="shared" ref="K258:K321" si="71">IF($C258=1,H258,K257+H258)</f>
        <v>6</v>
      </c>
      <c r="L258">
        <f t="shared" ref="L258:L321" si="72">IF($C258=1,I258,L257+I258)</f>
        <v>6</v>
      </c>
      <c r="M258" t="str">
        <f t="shared" ref="M258:M321" si="73">VLOOKUP($G$1,$Y:$Z,2,FALSE)&amp;","&amp;G258&amp;"|"&amp;VLOOKUP($H$1,$Y:$Z,2,FALSE)&amp;","&amp;H258&amp;"|"&amp;VLOOKUP($I$1,$Y:$Z,2,FALSE)&amp;","&amp;I258</f>
        <v>1210001,12|1210002,6|1210003,6</v>
      </c>
      <c r="N258" t="str">
        <f t="shared" ref="N258:N321" si="74">VLOOKUP($G$1,$Y:$Z,2,FALSE)&amp;","&amp;J258&amp;"|"&amp;VLOOKUP($H$1,$Y:$Z,2,FALSE)&amp;","&amp;K258&amp;"|"&amp;VLOOKUP($I$1,$Y:$Z,2,FALSE)&amp;","&amp;L258</f>
        <v>1210001,12|1210002,6|1210003,6</v>
      </c>
    </row>
    <row r="259" spans="1:14" ht="17.25" customHeight="1">
      <c r="A259" s="2">
        <f t="shared" si="64"/>
        <v>2402</v>
      </c>
      <c r="B259" s="3">
        <v>24</v>
      </c>
      <c r="C259" s="2">
        <f t="shared" si="60"/>
        <v>2</v>
      </c>
      <c r="D259" t="str">
        <f t="shared" si="65"/>
        <v>睫毛</v>
      </c>
      <c r="E259">
        <v>2</v>
      </c>
      <c r="F259">
        <f t="shared" si="66"/>
        <v>1</v>
      </c>
      <c r="G259">
        <f t="shared" si="67"/>
        <v>18</v>
      </c>
      <c r="H259">
        <f t="shared" si="68"/>
        <v>9</v>
      </c>
      <c r="I259">
        <f t="shared" si="69"/>
        <v>9</v>
      </c>
      <c r="J259">
        <f t="shared" si="70"/>
        <v>30</v>
      </c>
      <c r="K259">
        <f t="shared" si="71"/>
        <v>15</v>
      </c>
      <c r="L259">
        <f t="shared" si="72"/>
        <v>15</v>
      </c>
      <c r="M259" t="str">
        <f t="shared" si="73"/>
        <v>1210001,18|1210002,9|1210003,9</v>
      </c>
      <c r="N259" t="str">
        <f t="shared" si="74"/>
        <v>1210001,30|1210002,15|1210003,15</v>
      </c>
    </row>
    <row r="260" spans="1:14" ht="17.25" customHeight="1">
      <c r="A260" s="2">
        <f t="shared" si="64"/>
        <v>2403</v>
      </c>
      <c r="B260" s="3">
        <v>24</v>
      </c>
      <c r="C260" s="2">
        <f t="shared" si="60"/>
        <v>3</v>
      </c>
      <c r="D260" t="str">
        <f t="shared" si="65"/>
        <v>睫毛</v>
      </c>
      <c r="E260">
        <v>2</v>
      </c>
      <c r="F260">
        <f t="shared" si="66"/>
        <v>1</v>
      </c>
      <c r="G260">
        <f t="shared" si="67"/>
        <v>24</v>
      </c>
      <c r="H260">
        <f t="shared" si="68"/>
        <v>12</v>
      </c>
      <c r="I260">
        <f t="shared" si="69"/>
        <v>12</v>
      </c>
      <c r="J260">
        <f t="shared" si="70"/>
        <v>54</v>
      </c>
      <c r="K260">
        <f t="shared" si="71"/>
        <v>27</v>
      </c>
      <c r="L260">
        <f t="shared" si="72"/>
        <v>27</v>
      </c>
      <c r="M260" t="str">
        <f t="shared" si="73"/>
        <v>1210001,24|1210002,12|1210003,12</v>
      </c>
      <c r="N260" t="str">
        <f t="shared" si="74"/>
        <v>1210001,54|1210002,27|1210003,27</v>
      </c>
    </row>
    <row r="261" spans="1:14" ht="17.25" customHeight="1">
      <c r="A261" s="2">
        <f t="shared" si="64"/>
        <v>2404</v>
      </c>
      <c r="B261" s="3">
        <v>24</v>
      </c>
      <c r="C261" s="2">
        <f t="shared" si="60"/>
        <v>4</v>
      </c>
      <c r="D261" t="str">
        <f t="shared" si="65"/>
        <v>睫毛</v>
      </c>
      <c r="E261">
        <v>2</v>
      </c>
      <c r="F261">
        <f t="shared" si="66"/>
        <v>1</v>
      </c>
      <c r="G261">
        <f t="shared" si="67"/>
        <v>30</v>
      </c>
      <c r="H261">
        <f t="shared" si="68"/>
        <v>15</v>
      </c>
      <c r="I261">
        <f t="shared" si="69"/>
        <v>15</v>
      </c>
      <c r="J261">
        <f t="shared" si="70"/>
        <v>84</v>
      </c>
      <c r="K261">
        <f t="shared" si="71"/>
        <v>42</v>
      </c>
      <c r="L261">
        <f t="shared" si="72"/>
        <v>42</v>
      </c>
      <c r="M261" t="str">
        <f t="shared" si="73"/>
        <v>1210001,30|1210002,15|1210003,15</v>
      </c>
      <c r="N261" t="str">
        <f t="shared" si="74"/>
        <v>1210001,84|1210002,42|1210003,42</v>
      </c>
    </row>
    <row r="262" spans="1:14" ht="17.25" customHeight="1">
      <c r="A262" s="2">
        <f t="shared" si="64"/>
        <v>2405</v>
      </c>
      <c r="B262" s="3">
        <v>24</v>
      </c>
      <c r="C262" s="2">
        <f t="shared" si="60"/>
        <v>5</v>
      </c>
      <c r="D262" t="str">
        <f t="shared" si="65"/>
        <v>睫毛</v>
      </c>
      <c r="E262">
        <v>2</v>
      </c>
      <c r="F262">
        <f t="shared" si="66"/>
        <v>1</v>
      </c>
      <c r="G262">
        <f t="shared" si="67"/>
        <v>36</v>
      </c>
      <c r="H262">
        <f t="shared" si="68"/>
        <v>18</v>
      </c>
      <c r="I262">
        <f t="shared" si="69"/>
        <v>18</v>
      </c>
      <c r="J262">
        <f t="shared" si="70"/>
        <v>120</v>
      </c>
      <c r="K262">
        <f t="shared" si="71"/>
        <v>60</v>
      </c>
      <c r="L262">
        <f t="shared" si="72"/>
        <v>60</v>
      </c>
      <c r="M262" t="str">
        <f t="shared" si="73"/>
        <v>1210001,36|1210002,18|1210003,18</v>
      </c>
      <c r="N262" t="str">
        <f t="shared" si="74"/>
        <v>1210001,120|1210002,60|1210003,60</v>
      </c>
    </row>
    <row r="263" spans="1:14" ht="17.25" customHeight="1">
      <c r="A263" s="2">
        <f t="shared" si="64"/>
        <v>2406</v>
      </c>
      <c r="B263" s="3">
        <v>24</v>
      </c>
      <c r="C263" s="2">
        <f t="shared" si="60"/>
        <v>6</v>
      </c>
      <c r="D263" t="str">
        <f t="shared" si="65"/>
        <v>睫毛</v>
      </c>
      <c r="E263">
        <v>2</v>
      </c>
      <c r="F263">
        <f t="shared" si="66"/>
        <v>1</v>
      </c>
      <c r="G263">
        <f t="shared" si="67"/>
        <v>42</v>
      </c>
      <c r="H263">
        <f t="shared" si="68"/>
        <v>21</v>
      </c>
      <c r="I263">
        <f t="shared" si="69"/>
        <v>21</v>
      </c>
      <c r="J263">
        <f t="shared" si="70"/>
        <v>162</v>
      </c>
      <c r="K263">
        <f t="shared" si="71"/>
        <v>81</v>
      </c>
      <c r="L263">
        <f t="shared" si="72"/>
        <v>81</v>
      </c>
      <c r="M263" t="str">
        <f t="shared" si="73"/>
        <v>1210001,42|1210002,21|1210003,21</v>
      </c>
      <c r="N263" t="str">
        <f t="shared" si="74"/>
        <v>1210001,162|1210002,81|1210003,81</v>
      </c>
    </row>
    <row r="264" spans="1:14" ht="17.25" customHeight="1">
      <c r="A264" s="2">
        <f t="shared" si="64"/>
        <v>2407</v>
      </c>
      <c r="B264" s="3">
        <v>24</v>
      </c>
      <c r="C264" s="2">
        <f t="shared" si="60"/>
        <v>7</v>
      </c>
      <c r="D264" t="str">
        <f t="shared" si="65"/>
        <v>睫毛</v>
      </c>
      <c r="E264">
        <v>2</v>
      </c>
      <c r="F264">
        <f t="shared" si="66"/>
        <v>1</v>
      </c>
      <c r="G264">
        <f t="shared" si="67"/>
        <v>48</v>
      </c>
      <c r="H264">
        <f t="shared" si="68"/>
        <v>24</v>
      </c>
      <c r="I264">
        <f t="shared" si="69"/>
        <v>24</v>
      </c>
      <c r="J264">
        <f t="shared" si="70"/>
        <v>210</v>
      </c>
      <c r="K264">
        <f t="shared" si="71"/>
        <v>105</v>
      </c>
      <c r="L264">
        <f t="shared" si="72"/>
        <v>105</v>
      </c>
      <c r="M264" t="str">
        <f t="shared" si="73"/>
        <v>1210001,48|1210002,24|1210003,24</v>
      </c>
      <c r="N264" t="str">
        <f t="shared" si="74"/>
        <v>1210001,210|1210002,105|1210003,105</v>
      </c>
    </row>
    <row r="265" spans="1:14" ht="17.25" customHeight="1">
      <c r="A265" s="2">
        <f t="shared" si="64"/>
        <v>2408</v>
      </c>
      <c r="B265" s="3">
        <v>24</v>
      </c>
      <c r="C265" s="2">
        <f t="shared" si="60"/>
        <v>8</v>
      </c>
      <c r="D265" t="str">
        <f t="shared" si="65"/>
        <v>睫毛</v>
      </c>
      <c r="E265">
        <v>2</v>
      </c>
      <c r="F265">
        <f t="shared" si="66"/>
        <v>1</v>
      </c>
      <c r="G265">
        <f t="shared" si="67"/>
        <v>48</v>
      </c>
      <c r="H265">
        <f t="shared" si="68"/>
        <v>24</v>
      </c>
      <c r="I265">
        <f t="shared" si="69"/>
        <v>24</v>
      </c>
      <c r="J265">
        <f t="shared" si="70"/>
        <v>258</v>
      </c>
      <c r="K265">
        <f t="shared" si="71"/>
        <v>129</v>
      </c>
      <c r="L265">
        <f t="shared" si="72"/>
        <v>129</v>
      </c>
      <c r="M265" t="str">
        <f t="shared" si="73"/>
        <v>1210001,48|1210002,24|1210003,24</v>
      </c>
      <c r="N265" t="str">
        <f t="shared" si="74"/>
        <v>1210001,258|1210002,129|1210003,129</v>
      </c>
    </row>
    <row r="266" spans="1:14" ht="17.25" customHeight="1">
      <c r="A266" s="2">
        <f t="shared" si="64"/>
        <v>2501</v>
      </c>
      <c r="B266" s="3">
        <v>25</v>
      </c>
      <c r="C266" s="2">
        <f t="shared" ref="C266:C329" si="75">IF(C265=8,1,C265+1)</f>
        <v>1</v>
      </c>
      <c r="D266" t="str">
        <f t="shared" si="65"/>
        <v>山猿</v>
      </c>
      <c r="E266">
        <v>2</v>
      </c>
      <c r="F266">
        <f t="shared" si="66"/>
        <v>3</v>
      </c>
      <c r="G266">
        <f t="shared" si="67"/>
        <v>6</v>
      </c>
      <c r="H266">
        <f t="shared" si="68"/>
        <v>6</v>
      </c>
      <c r="I266">
        <f t="shared" si="69"/>
        <v>12</v>
      </c>
      <c r="J266">
        <f t="shared" si="70"/>
        <v>6</v>
      </c>
      <c r="K266">
        <f t="shared" si="71"/>
        <v>6</v>
      </c>
      <c r="L266">
        <f t="shared" si="72"/>
        <v>12</v>
      </c>
      <c r="M266" t="str">
        <f t="shared" si="73"/>
        <v>1210001,6|1210002,6|1210003,12</v>
      </c>
      <c r="N266" t="str">
        <f t="shared" si="74"/>
        <v>1210001,6|1210002,6|1210003,12</v>
      </c>
    </row>
    <row r="267" spans="1:14" ht="17.25" customHeight="1">
      <c r="A267" s="2">
        <f t="shared" si="64"/>
        <v>2502</v>
      </c>
      <c r="B267" s="3">
        <v>25</v>
      </c>
      <c r="C267" s="2">
        <f t="shared" si="75"/>
        <v>2</v>
      </c>
      <c r="D267" t="str">
        <f t="shared" si="65"/>
        <v>山猿</v>
      </c>
      <c r="E267">
        <v>2</v>
      </c>
      <c r="F267">
        <f t="shared" si="66"/>
        <v>3</v>
      </c>
      <c r="G267">
        <f t="shared" si="67"/>
        <v>9</v>
      </c>
      <c r="H267">
        <f t="shared" si="68"/>
        <v>9</v>
      </c>
      <c r="I267">
        <f t="shared" si="69"/>
        <v>18</v>
      </c>
      <c r="J267">
        <f t="shared" si="70"/>
        <v>15</v>
      </c>
      <c r="K267">
        <f t="shared" si="71"/>
        <v>15</v>
      </c>
      <c r="L267">
        <f t="shared" si="72"/>
        <v>30</v>
      </c>
      <c r="M267" t="str">
        <f t="shared" si="73"/>
        <v>1210001,9|1210002,9|1210003,18</v>
      </c>
      <c r="N267" t="str">
        <f t="shared" si="74"/>
        <v>1210001,15|1210002,15|1210003,30</v>
      </c>
    </row>
    <row r="268" spans="1:14" ht="17.25" customHeight="1">
      <c r="A268" s="2">
        <f t="shared" si="64"/>
        <v>2503</v>
      </c>
      <c r="B268" s="3">
        <v>25</v>
      </c>
      <c r="C268" s="2">
        <f t="shared" si="75"/>
        <v>3</v>
      </c>
      <c r="D268" t="str">
        <f t="shared" si="65"/>
        <v>山猿</v>
      </c>
      <c r="E268">
        <v>2</v>
      </c>
      <c r="F268">
        <f t="shared" si="66"/>
        <v>3</v>
      </c>
      <c r="G268">
        <f t="shared" si="67"/>
        <v>12</v>
      </c>
      <c r="H268">
        <f t="shared" si="68"/>
        <v>12</v>
      </c>
      <c r="I268">
        <f t="shared" si="69"/>
        <v>24</v>
      </c>
      <c r="J268">
        <f t="shared" si="70"/>
        <v>27</v>
      </c>
      <c r="K268">
        <f t="shared" si="71"/>
        <v>27</v>
      </c>
      <c r="L268">
        <f t="shared" si="72"/>
        <v>54</v>
      </c>
      <c r="M268" t="str">
        <f t="shared" si="73"/>
        <v>1210001,12|1210002,12|1210003,24</v>
      </c>
      <c r="N268" t="str">
        <f t="shared" si="74"/>
        <v>1210001,27|1210002,27|1210003,54</v>
      </c>
    </row>
    <row r="269" spans="1:14" ht="17.25" customHeight="1">
      <c r="A269" s="2">
        <f t="shared" si="64"/>
        <v>2504</v>
      </c>
      <c r="B269" s="3">
        <v>25</v>
      </c>
      <c r="C269" s="2">
        <f t="shared" si="75"/>
        <v>4</v>
      </c>
      <c r="D269" t="str">
        <f t="shared" si="65"/>
        <v>山猿</v>
      </c>
      <c r="E269">
        <v>2</v>
      </c>
      <c r="F269">
        <f t="shared" si="66"/>
        <v>3</v>
      </c>
      <c r="G269">
        <f t="shared" si="67"/>
        <v>15</v>
      </c>
      <c r="H269">
        <f t="shared" si="68"/>
        <v>15</v>
      </c>
      <c r="I269">
        <f t="shared" si="69"/>
        <v>30</v>
      </c>
      <c r="J269">
        <f t="shared" si="70"/>
        <v>42</v>
      </c>
      <c r="K269">
        <f t="shared" si="71"/>
        <v>42</v>
      </c>
      <c r="L269">
        <f t="shared" si="72"/>
        <v>84</v>
      </c>
      <c r="M269" t="str">
        <f t="shared" si="73"/>
        <v>1210001,15|1210002,15|1210003,30</v>
      </c>
      <c r="N269" t="str">
        <f t="shared" si="74"/>
        <v>1210001,42|1210002,42|1210003,84</v>
      </c>
    </row>
    <row r="270" spans="1:14" ht="17.25" customHeight="1">
      <c r="A270" s="2">
        <f t="shared" si="64"/>
        <v>2505</v>
      </c>
      <c r="B270" s="3">
        <v>25</v>
      </c>
      <c r="C270" s="2">
        <f t="shared" si="75"/>
        <v>5</v>
      </c>
      <c r="D270" t="str">
        <f t="shared" si="65"/>
        <v>山猿</v>
      </c>
      <c r="E270">
        <v>2</v>
      </c>
      <c r="F270">
        <f t="shared" si="66"/>
        <v>3</v>
      </c>
      <c r="G270">
        <f t="shared" si="67"/>
        <v>18</v>
      </c>
      <c r="H270">
        <f t="shared" si="68"/>
        <v>18</v>
      </c>
      <c r="I270">
        <f t="shared" si="69"/>
        <v>36</v>
      </c>
      <c r="J270">
        <f t="shared" si="70"/>
        <v>60</v>
      </c>
      <c r="K270">
        <f t="shared" si="71"/>
        <v>60</v>
      </c>
      <c r="L270">
        <f t="shared" si="72"/>
        <v>120</v>
      </c>
      <c r="M270" t="str">
        <f t="shared" si="73"/>
        <v>1210001,18|1210002,18|1210003,36</v>
      </c>
      <c r="N270" t="str">
        <f t="shared" si="74"/>
        <v>1210001,60|1210002,60|1210003,120</v>
      </c>
    </row>
    <row r="271" spans="1:14" ht="17.25" customHeight="1">
      <c r="A271" s="2">
        <f t="shared" si="64"/>
        <v>2506</v>
      </c>
      <c r="B271" s="3">
        <v>25</v>
      </c>
      <c r="C271" s="2">
        <f t="shared" si="75"/>
        <v>6</v>
      </c>
      <c r="D271" t="str">
        <f t="shared" si="65"/>
        <v>山猿</v>
      </c>
      <c r="E271">
        <v>2</v>
      </c>
      <c r="F271">
        <f t="shared" si="66"/>
        <v>3</v>
      </c>
      <c r="G271">
        <f t="shared" si="67"/>
        <v>21</v>
      </c>
      <c r="H271">
        <f t="shared" si="68"/>
        <v>21</v>
      </c>
      <c r="I271">
        <f t="shared" si="69"/>
        <v>42</v>
      </c>
      <c r="J271">
        <f t="shared" si="70"/>
        <v>81</v>
      </c>
      <c r="K271">
        <f t="shared" si="71"/>
        <v>81</v>
      </c>
      <c r="L271">
        <f t="shared" si="72"/>
        <v>162</v>
      </c>
      <c r="M271" t="str">
        <f t="shared" si="73"/>
        <v>1210001,21|1210002,21|1210003,42</v>
      </c>
      <c r="N271" t="str">
        <f t="shared" si="74"/>
        <v>1210001,81|1210002,81|1210003,162</v>
      </c>
    </row>
    <row r="272" spans="1:14" ht="17.25" customHeight="1">
      <c r="A272" s="2">
        <f t="shared" si="64"/>
        <v>2507</v>
      </c>
      <c r="B272" s="3">
        <v>25</v>
      </c>
      <c r="C272" s="2">
        <f t="shared" si="75"/>
        <v>7</v>
      </c>
      <c r="D272" t="str">
        <f t="shared" si="65"/>
        <v>山猿</v>
      </c>
      <c r="E272">
        <v>2</v>
      </c>
      <c r="F272">
        <f t="shared" si="66"/>
        <v>3</v>
      </c>
      <c r="G272">
        <f t="shared" si="67"/>
        <v>24</v>
      </c>
      <c r="H272">
        <f t="shared" si="68"/>
        <v>24</v>
      </c>
      <c r="I272">
        <f t="shared" si="69"/>
        <v>48</v>
      </c>
      <c r="J272">
        <f t="shared" si="70"/>
        <v>105</v>
      </c>
      <c r="K272">
        <f t="shared" si="71"/>
        <v>105</v>
      </c>
      <c r="L272">
        <f t="shared" si="72"/>
        <v>210</v>
      </c>
      <c r="M272" t="str">
        <f t="shared" si="73"/>
        <v>1210001,24|1210002,24|1210003,48</v>
      </c>
      <c r="N272" t="str">
        <f t="shared" si="74"/>
        <v>1210001,105|1210002,105|1210003,210</v>
      </c>
    </row>
    <row r="273" spans="1:14" ht="17.25" customHeight="1">
      <c r="A273" s="2">
        <f t="shared" si="64"/>
        <v>2508</v>
      </c>
      <c r="B273" s="3">
        <v>25</v>
      </c>
      <c r="C273" s="2">
        <f t="shared" si="75"/>
        <v>8</v>
      </c>
      <c r="D273" t="str">
        <f t="shared" si="65"/>
        <v>山猿</v>
      </c>
      <c r="E273">
        <v>2</v>
      </c>
      <c r="F273">
        <f t="shared" si="66"/>
        <v>3</v>
      </c>
      <c r="G273">
        <f t="shared" si="67"/>
        <v>24</v>
      </c>
      <c r="H273">
        <f t="shared" si="68"/>
        <v>24</v>
      </c>
      <c r="I273">
        <f t="shared" si="69"/>
        <v>48</v>
      </c>
      <c r="J273">
        <f t="shared" si="70"/>
        <v>129</v>
      </c>
      <c r="K273">
        <f t="shared" si="71"/>
        <v>129</v>
      </c>
      <c r="L273">
        <f t="shared" si="72"/>
        <v>258</v>
      </c>
      <c r="M273" t="str">
        <f t="shared" si="73"/>
        <v>1210001,24|1210002,24|1210003,48</v>
      </c>
      <c r="N273" t="str">
        <f t="shared" si="74"/>
        <v>1210001,129|1210002,129|1210003,258</v>
      </c>
    </row>
    <row r="274" spans="1:14" ht="17.25" customHeight="1">
      <c r="A274" s="2">
        <f t="shared" si="64"/>
        <v>3301</v>
      </c>
      <c r="B274" s="3">
        <v>33</v>
      </c>
      <c r="C274" s="2">
        <f t="shared" si="75"/>
        <v>1</v>
      </c>
      <c r="D274" t="str">
        <f t="shared" si="65"/>
        <v>电池侠</v>
      </c>
      <c r="E274">
        <f t="shared" ref="E274:E289" si="76">VLOOKUP(B274,R:U,3,FALSE)</f>
        <v>2</v>
      </c>
      <c r="F274">
        <f t="shared" si="66"/>
        <v>1</v>
      </c>
      <c r="G274">
        <f t="shared" si="67"/>
        <v>12</v>
      </c>
      <c r="H274">
        <f t="shared" si="68"/>
        <v>6</v>
      </c>
      <c r="I274">
        <f t="shared" si="69"/>
        <v>6</v>
      </c>
      <c r="J274">
        <f t="shared" si="70"/>
        <v>12</v>
      </c>
      <c r="K274">
        <f t="shared" si="71"/>
        <v>6</v>
      </c>
      <c r="L274">
        <f t="shared" si="72"/>
        <v>6</v>
      </c>
      <c r="M274" t="str">
        <f t="shared" si="73"/>
        <v>1210001,12|1210002,6|1210003,6</v>
      </c>
      <c r="N274" t="str">
        <f t="shared" si="74"/>
        <v>1210001,12|1210002,6|1210003,6</v>
      </c>
    </row>
    <row r="275" spans="1:14" ht="17.25" customHeight="1">
      <c r="A275" s="2">
        <f t="shared" si="64"/>
        <v>3302</v>
      </c>
      <c r="B275" s="3">
        <v>33</v>
      </c>
      <c r="C275" s="2">
        <f t="shared" si="75"/>
        <v>2</v>
      </c>
      <c r="D275" t="str">
        <f t="shared" si="65"/>
        <v>电池侠</v>
      </c>
      <c r="E275">
        <f t="shared" si="76"/>
        <v>2</v>
      </c>
      <c r="F275">
        <f t="shared" si="66"/>
        <v>1</v>
      </c>
      <c r="G275">
        <f t="shared" si="67"/>
        <v>18</v>
      </c>
      <c r="H275">
        <f t="shared" si="68"/>
        <v>9</v>
      </c>
      <c r="I275">
        <f t="shared" si="69"/>
        <v>9</v>
      </c>
      <c r="J275">
        <f t="shared" si="70"/>
        <v>30</v>
      </c>
      <c r="K275">
        <f t="shared" si="71"/>
        <v>15</v>
      </c>
      <c r="L275">
        <f t="shared" si="72"/>
        <v>15</v>
      </c>
      <c r="M275" t="str">
        <f t="shared" si="73"/>
        <v>1210001,18|1210002,9|1210003,9</v>
      </c>
      <c r="N275" t="str">
        <f t="shared" si="74"/>
        <v>1210001,30|1210002,15|1210003,15</v>
      </c>
    </row>
    <row r="276" spans="1:14" ht="17.25" customHeight="1">
      <c r="A276" s="2">
        <f t="shared" si="64"/>
        <v>3303</v>
      </c>
      <c r="B276" s="3">
        <v>33</v>
      </c>
      <c r="C276" s="2">
        <f t="shared" si="75"/>
        <v>3</v>
      </c>
      <c r="D276" t="str">
        <f t="shared" si="65"/>
        <v>电池侠</v>
      </c>
      <c r="E276">
        <f t="shared" si="76"/>
        <v>2</v>
      </c>
      <c r="F276">
        <f t="shared" si="66"/>
        <v>1</v>
      </c>
      <c r="G276">
        <f t="shared" si="67"/>
        <v>24</v>
      </c>
      <c r="H276">
        <f t="shared" si="68"/>
        <v>12</v>
      </c>
      <c r="I276">
        <f t="shared" si="69"/>
        <v>12</v>
      </c>
      <c r="J276">
        <f t="shared" si="70"/>
        <v>54</v>
      </c>
      <c r="K276">
        <f t="shared" si="71"/>
        <v>27</v>
      </c>
      <c r="L276">
        <f t="shared" si="72"/>
        <v>27</v>
      </c>
      <c r="M276" t="str">
        <f t="shared" si="73"/>
        <v>1210001,24|1210002,12|1210003,12</v>
      </c>
      <c r="N276" t="str">
        <f t="shared" si="74"/>
        <v>1210001,54|1210002,27|1210003,27</v>
      </c>
    </row>
    <row r="277" spans="1:14" ht="17.25" customHeight="1">
      <c r="A277" s="2">
        <f t="shared" si="64"/>
        <v>3304</v>
      </c>
      <c r="B277" s="3">
        <v>33</v>
      </c>
      <c r="C277" s="2">
        <f t="shared" si="75"/>
        <v>4</v>
      </c>
      <c r="D277" t="str">
        <f t="shared" si="65"/>
        <v>电池侠</v>
      </c>
      <c r="E277">
        <f t="shared" si="76"/>
        <v>2</v>
      </c>
      <c r="F277">
        <f t="shared" si="66"/>
        <v>1</v>
      </c>
      <c r="G277">
        <f t="shared" si="67"/>
        <v>30</v>
      </c>
      <c r="H277">
        <f t="shared" si="68"/>
        <v>15</v>
      </c>
      <c r="I277">
        <f t="shared" si="69"/>
        <v>15</v>
      </c>
      <c r="J277">
        <f t="shared" si="70"/>
        <v>84</v>
      </c>
      <c r="K277">
        <f t="shared" si="71"/>
        <v>42</v>
      </c>
      <c r="L277">
        <f t="shared" si="72"/>
        <v>42</v>
      </c>
      <c r="M277" t="str">
        <f t="shared" si="73"/>
        <v>1210001,30|1210002,15|1210003,15</v>
      </c>
      <c r="N277" t="str">
        <f t="shared" si="74"/>
        <v>1210001,84|1210002,42|1210003,42</v>
      </c>
    </row>
    <row r="278" spans="1:14" ht="17.25" customHeight="1">
      <c r="A278" s="2">
        <f t="shared" si="64"/>
        <v>3305</v>
      </c>
      <c r="B278" s="3">
        <v>33</v>
      </c>
      <c r="C278" s="2">
        <f t="shared" si="75"/>
        <v>5</v>
      </c>
      <c r="D278" t="str">
        <f t="shared" si="65"/>
        <v>电池侠</v>
      </c>
      <c r="E278">
        <f t="shared" si="76"/>
        <v>2</v>
      </c>
      <c r="F278">
        <f t="shared" si="66"/>
        <v>1</v>
      </c>
      <c r="G278">
        <f t="shared" si="67"/>
        <v>36</v>
      </c>
      <c r="H278">
        <f t="shared" si="68"/>
        <v>18</v>
      </c>
      <c r="I278">
        <f t="shared" si="69"/>
        <v>18</v>
      </c>
      <c r="J278">
        <f t="shared" si="70"/>
        <v>120</v>
      </c>
      <c r="K278">
        <f t="shared" si="71"/>
        <v>60</v>
      </c>
      <c r="L278">
        <f t="shared" si="72"/>
        <v>60</v>
      </c>
      <c r="M278" t="str">
        <f t="shared" si="73"/>
        <v>1210001,36|1210002,18|1210003,18</v>
      </c>
      <c r="N278" t="str">
        <f t="shared" si="74"/>
        <v>1210001,120|1210002,60|1210003,60</v>
      </c>
    </row>
    <row r="279" spans="1:14" ht="17.25" customHeight="1">
      <c r="A279" s="2">
        <f t="shared" si="64"/>
        <v>3306</v>
      </c>
      <c r="B279" s="3">
        <v>33</v>
      </c>
      <c r="C279" s="2">
        <f t="shared" si="75"/>
        <v>6</v>
      </c>
      <c r="D279" t="str">
        <f t="shared" si="65"/>
        <v>电池侠</v>
      </c>
      <c r="E279">
        <f t="shared" si="76"/>
        <v>2</v>
      </c>
      <c r="F279">
        <f t="shared" si="66"/>
        <v>1</v>
      </c>
      <c r="G279">
        <f t="shared" si="67"/>
        <v>42</v>
      </c>
      <c r="H279">
        <f t="shared" si="68"/>
        <v>21</v>
      </c>
      <c r="I279">
        <f t="shared" si="69"/>
        <v>21</v>
      </c>
      <c r="J279">
        <f t="shared" si="70"/>
        <v>162</v>
      </c>
      <c r="K279">
        <f t="shared" si="71"/>
        <v>81</v>
      </c>
      <c r="L279">
        <f t="shared" si="72"/>
        <v>81</v>
      </c>
      <c r="M279" t="str">
        <f t="shared" si="73"/>
        <v>1210001,42|1210002,21|1210003,21</v>
      </c>
      <c r="N279" t="str">
        <f t="shared" si="74"/>
        <v>1210001,162|1210002,81|1210003,81</v>
      </c>
    </row>
    <row r="280" spans="1:14" ht="17.25" customHeight="1">
      <c r="A280" s="2">
        <f t="shared" si="64"/>
        <v>3307</v>
      </c>
      <c r="B280" s="3">
        <v>33</v>
      </c>
      <c r="C280" s="2">
        <f t="shared" si="75"/>
        <v>7</v>
      </c>
      <c r="D280" t="str">
        <f t="shared" si="65"/>
        <v>电池侠</v>
      </c>
      <c r="E280">
        <f t="shared" si="76"/>
        <v>2</v>
      </c>
      <c r="F280">
        <f t="shared" si="66"/>
        <v>1</v>
      </c>
      <c r="G280">
        <f t="shared" si="67"/>
        <v>48</v>
      </c>
      <c r="H280">
        <f t="shared" si="68"/>
        <v>24</v>
      </c>
      <c r="I280">
        <f t="shared" si="69"/>
        <v>24</v>
      </c>
      <c r="J280">
        <f t="shared" si="70"/>
        <v>210</v>
      </c>
      <c r="K280">
        <f t="shared" si="71"/>
        <v>105</v>
      </c>
      <c r="L280">
        <f t="shared" si="72"/>
        <v>105</v>
      </c>
      <c r="M280" t="str">
        <f t="shared" si="73"/>
        <v>1210001,48|1210002,24|1210003,24</v>
      </c>
      <c r="N280" t="str">
        <f t="shared" si="74"/>
        <v>1210001,210|1210002,105|1210003,105</v>
      </c>
    </row>
    <row r="281" spans="1:14" ht="17.25" customHeight="1">
      <c r="A281" s="2">
        <f t="shared" si="64"/>
        <v>3308</v>
      </c>
      <c r="B281" s="3">
        <v>33</v>
      </c>
      <c r="C281" s="2">
        <f t="shared" si="75"/>
        <v>8</v>
      </c>
      <c r="D281" t="str">
        <f t="shared" si="65"/>
        <v>电池侠</v>
      </c>
      <c r="E281">
        <f t="shared" si="76"/>
        <v>2</v>
      </c>
      <c r="F281">
        <f t="shared" si="66"/>
        <v>1</v>
      </c>
      <c r="G281">
        <f t="shared" si="67"/>
        <v>48</v>
      </c>
      <c r="H281">
        <f t="shared" si="68"/>
        <v>24</v>
      </c>
      <c r="I281">
        <f t="shared" si="69"/>
        <v>24</v>
      </c>
      <c r="J281">
        <f t="shared" si="70"/>
        <v>258</v>
      </c>
      <c r="K281">
        <f t="shared" si="71"/>
        <v>129</v>
      </c>
      <c r="L281">
        <f t="shared" si="72"/>
        <v>129</v>
      </c>
      <c r="M281" t="str">
        <f t="shared" si="73"/>
        <v>1210001,48|1210002,24|1210003,24</v>
      </c>
      <c r="N281" t="str">
        <f t="shared" si="74"/>
        <v>1210001,258|1210002,129|1210003,129</v>
      </c>
    </row>
    <row r="282" spans="1:14" ht="17.25" customHeight="1">
      <c r="A282" s="2">
        <f t="shared" si="64"/>
        <v>3601</v>
      </c>
      <c r="B282" s="3">
        <v>36</v>
      </c>
      <c r="C282" s="2">
        <f t="shared" si="75"/>
        <v>1</v>
      </c>
      <c r="D282" t="str">
        <f t="shared" si="65"/>
        <v>臭鼬男孩防毒面具</v>
      </c>
      <c r="E282">
        <f t="shared" si="76"/>
        <v>1</v>
      </c>
      <c r="F282">
        <f t="shared" si="66"/>
        <v>1</v>
      </c>
      <c r="G282">
        <f t="shared" si="67"/>
        <v>8</v>
      </c>
      <c r="H282">
        <f t="shared" si="68"/>
        <v>4</v>
      </c>
      <c r="I282">
        <f t="shared" si="69"/>
        <v>4</v>
      </c>
      <c r="J282">
        <f t="shared" si="70"/>
        <v>8</v>
      </c>
      <c r="K282">
        <f t="shared" si="71"/>
        <v>4</v>
      </c>
      <c r="L282">
        <f t="shared" si="72"/>
        <v>4</v>
      </c>
      <c r="M282" t="str">
        <f t="shared" si="73"/>
        <v>1210001,8|1210002,4|1210003,4</v>
      </c>
      <c r="N282" t="str">
        <f t="shared" si="74"/>
        <v>1210001,8|1210002,4|1210003,4</v>
      </c>
    </row>
    <row r="283" spans="1:14" ht="17.25" customHeight="1">
      <c r="A283" s="2">
        <f t="shared" si="64"/>
        <v>3602</v>
      </c>
      <c r="B283" s="3">
        <v>36</v>
      </c>
      <c r="C283" s="2">
        <f t="shared" si="75"/>
        <v>2</v>
      </c>
      <c r="D283" t="str">
        <f t="shared" si="65"/>
        <v>臭鼬男孩防毒面具</v>
      </c>
      <c r="E283">
        <f t="shared" si="76"/>
        <v>1</v>
      </c>
      <c r="F283">
        <f t="shared" si="66"/>
        <v>1</v>
      </c>
      <c r="G283">
        <f t="shared" si="67"/>
        <v>12</v>
      </c>
      <c r="H283">
        <f t="shared" si="68"/>
        <v>6</v>
      </c>
      <c r="I283">
        <f t="shared" si="69"/>
        <v>6</v>
      </c>
      <c r="J283">
        <f t="shared" si="70"/>
        <v>20</v>
      </c>
      <c r="K283">
        <f t="shared" si="71"/>
        <v>10</v>
      </c>
      <c r="L283">
        <f t="shared" si="72"/>
        <v>10</v>
      </c>
      <c r="M283" t="str">
        <f t="shared" si="73"/>
        <v>1210001,12|1210002,6|1210003,6</v>
      </c>
      <c r="N283" t="str">
        <f t="shared" si="74"/>
        <v>1210001,20|1210002,10|1210003,10</v>
      </c>
    </row>
    <row r="284" spans="1:14" ht="17.25" customHeight="1">
      <c r="A284" s="2">
        <f t="shared" si="64"/>
        <v>3603</v>
      </c>
      <c r="B284" s="3">
        <v>36</v>
      </c>
      <c r="C284" s="2">
        <f t="shared" si="75"/>
        <v>3</v>
      </c>
      <c r="D284" t="str">
        <f t="shared" si="65"/>
        <v>臭鼬男孩防毒面具</v>
      </c>
      <c r="E284">
        <f t="shared" si="76"/>
        <v>1</v>
      </c>
      <c r="F284">
        <f t="shared" si="66"/>
        <v>1</v>
      </c>
      <c r="G284">
        <f t="shared" si="67"/>
        <v>16</v>
      </c>
      <c r="H284">
        <f t="shared" si="68"/>
        <v>8</v>
      </c>
      <c r="I284">
        <f t="shared" si="69"/>
        <v>8</v>
      </c>
      <c r="J284">
        <f t="shared" si="70"/>
        <v>36</v>
      </c>
      <c r="K284">
        <f t="shared" si="71"/>
        <v>18</v>
      </c>
      <c r="L284">
        <f t="shared" si="72"/>
        <v>18</v>
      </c>
      <c r="M284" t="str">
        <f t="shared" si="73"/>
        <v>1210001,16|1210002,8|1210003,8</v>
      </c>
      <c r="N284" t="str">
        <f t="shared" si="74"/>
        <v>1210001,36|1210002,18|1210003,18</v>
      </c>
    </row>
    <row r="285" spans="1:14" ht="17.25" customHeight="1">
      <c r="A285" s="2">
        <f t="shared" si="64"/>
        <v>3604</v>
      </c>
      <c r="B285" s="3">
        <v>36</v>
      </c>
      <c r="C285" s="2">
        <f t="shared" si="75"/>
        <v>4</v>
      </c>
      <c r="D285" t="str">
        <f t="shared" si="65"/>
        <v>臭鼬男孩防毒面具</v>
      </c>
      <c r="E285">
        <f t="shared" si="76"/>
        <v>1</v>
      </c>
      <c r="F285">
        <f t="shared" si="66"/>
        <v>1</v>
      </c>
      <c r="G285">
        <f t="shared" si="67"/>
        <v>20</v>
      </c>
      <c r="H285">
        <f t="shared" si="68"/>
        <v>10</v>
      </c>
      <c r="I285">
        <f t="shared" si="69"/>
        <v>10</v>
      </c>
      <c r="J285">
        <f t="shared" si="70"/>
        <v>56</v>
      </c>
      <c r="K285">
        <f t="shared" si="71"/>
        <v>28</v>
      </c>
      <c r="L285">
        <f t="shared" si="72"/>
        <v>28</v>
      </c>
      <c r="M285" t="str">
        <f t="shared" si="73"/>
        <v>1210001,20|1210002,10|1210003,10</v>
      </c>
      <c r="N285" t="str">
        <f t="shared" si="74"/>
        <v>1210001,56|1210002,28|1210003,28</v>
      </c>
    </row>
    <row r="286" spans="1:14" ht="17.25" customHeight="1">
      <c r="A286" s="2">
        <f t="shared" si="64"/>
        <v>3605</v>
      </c>
      <c r="B286" s="3">
        <v>36</v>
      </c>
      <c r="C286" s="2">
        <f t="shared" si="75"/>
        <v>5</v>
      </c>
      <c r="D286" t="str">
        <f t="shared" si="65"/>
        <v>臭鼬男孩防毒面具</v>
      </c>
      <c r="E286">
        <f t="shared" si="76"/>
        <v>1</v>
      </c>
      <c r="F286">
        <f t="shared" si="66"/>
        <v>1</v>
      </c>
      <c r="G286">
        <f t="shared" si="67"/>
        <v>24</v>
      </c>
      <c r="H286">
        <f t="shared" si="68"/>
        <v>12</v>
      </c>
      <c r="I286">
        <f t="shared" si="69"/>
        <v>12</v>
      </c>
      <c r="J286">
        <f t="shared" si="70"/>
        <v>80</v>
      </c>
      <c r="K286">
        <f t="shared" si="71"/>
        <v>40</v>
      </c>
      <c r="L286">
        <f t="shared" si="72"/>
        <v>40</v>
      </c>
      <c r="M286" t="str">
        <f t="shared" si="73"/>
        <v>1210001,24|1210002,12|1210003,12</v>
      </c>
      <c r="N286" t="str">
        <f t="shared" si="74"/>
        <v>1210001,80|1210002,40|1210003,40</v>
      </c>
    </row>
    <row r="287" spans="1:14" ht="17.25" customHeight="1">
      <c r="A287" s="2">
        <f t="shared" si="64"/>
        <v>3606</v>
      </c>
      <c r="B287" s="3">
        <v>36</v>
      </c>
      <c r="C287" s="2">
        <f t="shared" si="75"/>
        <v>6</v>
      </c>
      <c r="D287" t="str">
        <f t="shared" si="65"/>
        <v>臭鼬男孩防毒面具</v>
      </c>
      <c r="E287">
        <f t="shared" si="76"/>
        <v>1</v>
      </c>
      <c r="F287">
        <f t="shared" si="66"/>
        <v>1</v>
      </c>
      <c r="G287">
        <f t="shared" si="67"/>
        <v>28</v>
      </c>
      <c r="H287">
        <f t="shared" si="68"/>
        <v>14</v>
      </c>
      <c r="I287">
        <f t="shared" si="69"/>
        <v>14</v>
      </c>
      <c r="J287">
        <f t="shared" si="70"/>
        <v>108</v>
      </c>
      <c r="K287">
        <f t="shared" si="71"/>
        <v>54</v>
      </c>
      <c r="L287">
        <f t="shared" si="72"/>
        <v>54</v>
      </c>
      <c r="M287" t="str">
        <f t="shared" si="73"/>
        <v>1210001,28|1210002,14|1210003,14</v>
      </c>
      <c r="N287" t="str">
        <f t="shared" si="74"/>
        <v>1210001,108|1210002,54|1210003,54</v>
      </c>
    </row>
    <row r="288" spans="1:14" ht="17.25" customHeight="1">
      <c r="A288" s="2">
        <f t="shared" si="64"/>
        <v>3607</v>
      </c>
      <c r="B288" s="3">
        <v>36</v>
      </c>
      <c r="C288" s="2">
        <f t="shared" si="75"/>
        <v>7</v>
      </c>
      <c r="D288" t="str">
        <f t="shared" si="65"/>
        <v>臭鼬男孩防毒面具</v>
      </c>
      <c r="E288">
        <f t="shared" si="76"/>
        <v>1</v>
      </c>
      <c r="F288">
        <f t="shared" si="66"/>
        <v>1</v>
      </c>
      <c r="G288">
        <f t="shared" si="67"/>
        <v>32</v>
      </c>
      <c r="H288">
        <f t="shared" si="68"/>
        <v>16</v>
      </c>
      <c r="I288">
        <f t="shared" si="69"/>
        <v>16</v>
      </c>
      <c r="J288">
        <f t="shared" si="70"/>
        <v>140</v>
      </c>
      <c r="K288">
        <f t="shared" si="71"/>
        <v>70</v>
      </c>
      <c r="L288">
        <f t="shared" si="72"/>
        <v>70</v>
      </c>
      <c r="M288" t="str">
        <f t="shared" si="73"/>
        <v>1210001,32|1210002,16|1210003,16</v>
      </c>
      <c r="N288" t="str">
        <f t="shared" si="74"/>
        <v>1210001,140|1210002,70|1210003,70</v>
      </c>
    </row>
    <row r="289" spans="1:14" ht="17.25" customHeight="1">
      <c r="A289" s="2">
        <f t="shared" si="64"/>
        <v>3608</v>
      </c>
      <c r="B289" s="3">
        <v>36</v>
      </c>
      <c r="C289" s="2">
        <f t="shared" si="75"/>
        <v>8</v>
      </c>
      <c r="D289" t="str">
        <f t="shared" si="65"/>
        <v>臭鼬男孩防毒面具</v>
      </c>
      <c r="E289">
        <f t="shared" si="76"/>
        <v>1</v>
      </c>
      <c r="F289">
        <f t="shared" si="66"/>
        <v>1</v>
      </c>
      <c r="G289">
        <f t="shared" si="67"/>
        <v>32</v>
      </c>
      <c r="H289">
        <f t="shared" si="68"/>
        <v>16</v>
      </c>
      <c r="I289">
        <f t="shared" si="69"/>
        <v>16</v>
      </c>
      <c r="J289">
        <f t="shared" si="70"/>
        <v>172</v>
      </c>
      <c r="K289">
        <f t="shared" si="71"/>
        <v>86</v>
      </c>
      <c r="L289">
        <f t="shared" si="72"/>
        <v>86</v>
      </c>
      <c r="M289" t="str">
        <f t="shared" si="73"/>
        <v>1210001,32|1210002,16|1210003,16</v>
      </c>
      <c r="N289" t="str">
        <f t="shared" si="74"/>
        <v>1210001,172|1210002,86|1210003,86</v>
      </c>
    </row>
    <row r="290" spans="1:14" ht="17.25" customHeight="1">
      <c r="A290" s="2">
        <f t="shared" si="64"/>
        <v>3201</v>
      </c>
      <c r="B290" s="3">
        <v>32</v>
      </c>
      <c r="C290" s="2">
        <f t="shared" si="75"/>
        <v>1</v>
      </c>
      <c r="D290" t="str">
        <f t="shared" ref="D290:D321" si="77">VLOOKUP(B290,R:S,2,0)</f>
        <v>十字键</v>
      </c>
      <c r="E290">
        <v>1</v>
      </c>
      <c r="F290">
        <f t="shared" si="66"/>
        <v>3</v>
      </c>
      <c r="G290">
        <f t="shared" si="67"/>
        <v>4</v>
      </c>
      <c r="H290">
        <f t="shared" si="68"/>
        <v>4</v>
      </c>
      <c r="I290">
        <f t="shared" si="69"/>
        <v>8</v>
      </c>
      <c r="J290">
        <f t="shared" si="70"/>
        <v>4</v>
      </c>
      <c r="K290">
        <f t="shared" si="71"/>
        <v>4</v>
      </c>
      <c r="L290">
        <f t="shared" si="72"/>
        <v>8</v>
      </c>
      <c r="M290" t="str">
        <f t="shared" si="73"/>
        <v>1210001,4|1210002,4|1210003,8</v>
      </c>
      <c r="N290" t="str">
        <f t="shared" si="74"/>
        <v>1210001,4|1210002,4|1210003,8</v>
      </c>
    </row>
    <row r="291" spans="1:14" ht="17.25" customHeight="1">
      <c r="A291" s="2">
        <f t="shared" si="64"/>
        <v>3202</v>
      </c>
      <c r="B291" s="3">
        <v>32</v>
      </c>
      <c r="C291" s="2">
        <f t="shared" si="75"/>
        <v>2</v>
      </c>
      <c r="D291" t="str">
        <f t="shared" si="77"/>
        <v>十字键</v>
      </c>
      <c r="E291">
        <v>1</v>
      </c>
      <c r="F291">
        <f t="shared" si="66"/>
        <v>3</v>
      </c>
      <c r="G291">
        <f t="shared" si="67"/>
        <v>6</v>
      </c>
      <c r="H291">
        <f t="shared" si="68"/>
        <v>6</v>
      </c>
      <c r="I291">
        <f t="shared" si="69"/>
        <v>12</v>
      </c>
      <c r="J291">
        <f t="shared" si="70"/>
        <v>10</v>
      </c>
      <c r="K291">
        <f t="shared" si="71"/>
        <v>10</v>
      </c>
      <c r="L291">
        <f t="shared" si="72"/>
        <v>20</v>
      </c>
      <c r="M291" t="str">
        <f t="shared" si="73"/>
        <v>1210001,6|1210002,6|1210003,12</v>
      </c>
      <c r="N291" t="str">
        <f t="shared" si="74"/>
        <v>1210001,10|1210002,10|1210003,20</v>
      </c>
    </row>
    <row r="292" spans="1:14" ht="17.25" customHeight="1">
      <c r="A292" s="2">
        <f t="shared" si="64"/>
        <v>3203</v>
      </c>
      <c r="B292" s="3">
        <v>32</v>
      </c>
      <c r="C292" s="2">
        <f t="shared" si="75"/>
        <v>3</v>
      </c>
      <c r="D292" t="str">
        <f t="shared" si="77"/>
        <v>十字键</v>
      </c>
      <c r="E292">
        <v>1</v>
      </c>
      <c r="F292">
        <f t="shared" si="66"/>
        <v>3</v>
      </c>
      <c r="G292">
        <f t="shared" si="67"/>
        <v>8</v>
      </c>
      <c r="H292">
        <f t="shared" si="68"/>
        <v>8</v>
      </c>
      <c r="I292">
        <f t="shared" si="69"/>
        <v>16</v>
      </c>
      <c r="J292">
        <f t="shared" si="70"/>
        <v>18</v>
      </c>
      <c r="K292">
        <f t="shared" si="71"/>
        <v>18</v>
      </c>
      <c r="L292">
        <f t="shared" si="72"/>
        <v>36</v>
      </c>
      <c r="M292" t="str">
        <f t="shared" si="73"/>
        <v>1210001,8|1210002,8|1210003,16</v>
      </c>
      <c r="N292" t="str">
        <f t="shared" si="74"/>
        <v>1210001,18|1210002,18|1210003,36</v>
      </c>
    </row>
    <row r="293" spans="1:14" ht="17.25" customHeight="1">
      <c r="A293" s="2">
        <f t="shared" si="64"/>
        <v>3204</v>
      </c>
      <c r="B293" s="3">
        <v>32</v>
      </c>
      <c r="C293" s="2">
        <f t="shared" si="75"/>
        <v>4</v>
      </c>
      <c r="D293" t="str">
        <f t="shared" si="77"/>
        <v>十字键</v>
      </c>
      <c r="E293">
        <v>1</v>
      </c>
      <c r="F293">
        <f t="shared" si="66"/>
        <v>3</v>
      </c>
      <c r="G293">
        <f t="shared" si="67"/>
        <v>10</v>
      </c>
      <c r="H293">
        <f t="shared" si="68"/>
        <v>10</v>
      </c>
      <c r="I293">
        <f t="shared" si="69"/>
        <v>20</v>
      </c>
      <c r="J293">
        <f t="shared" si="70"/>
        <v>28</v>
      </c>
      <c r="K293">
        <f t="shared" si="71"/>
        <v>28</v>
      </c>
      <c r="L293">
        <f t="shared" si="72"/>
        <v>56</v>
      </c>
      <c r="M293" t="str">
        <f t="shared" si="73"/>
        <v>1210001,10|1210002,10|1210003,20</v>
      </c>
      <c r="N293" t="str">
        <f t="shared" si="74"/>
        <v>1210001,28|1210002,28|1210003,56</v>
      </c>
    </row>
    <row r="294" spans="1:14" ht="17.25" customHeight="1">
      <c r="A294" s="2">
        <f t="shared" si="64"/>
        <v>3205</v>
      </c>
      <c r="B294" s="3">
        <v>32</v>
      </c>
      <c r="C294" s="2">
        <f t="shared" si="75"/>
        <v>5</v>
      </c>
      <c r="D294" t="str">
        <f t="shared" si="77"/>
        <v>十字键</v>
      </c>
      <c r="E294">
        <v>1</v>
      </c>
      <c r="F294">
        <f t="shared" si="66"/>
        <v>3</v>
      </c>
      <c r="G294">
        <f t="shared" si="67"/>
        <v>12</v>
      </c>
      <c r="H294">
        <f t="shared" si="68"/>
        <v>12</v>
      </c>
      <c r="I294">
        <f t="shared" si="69"/>
        <v>24</v>
      </c>
      <c r="J294">
        <f t="shared" si="70"/>
        <v>40</v>
      </c>
      <c r="K294">
        <f t="shared" si="71"/>
        <v>40</v>
      </c>
      <c r="L294">
        <f t="shared" si="72"/>
        <v>80</v>
      </c>
      <c r="M294" t="str">
        <f t="shared" si="73"/>
        <v>1210001,12|1210002,12|1210003,24</v>
      </c>
      <c r="N294" t="str">
        <f t="shared" si="74"/>
        <v>1210001,40|1210002,40|1210003,80</v>
      </c>
    </row>
    <row r="295" spans="1:14" ht="17.25" customHeight="1">
      <c r="A295" s="2">
        <f t="shared" si="64"/>
        <v>3206</v>
      </c>
      <c r="B295" s="3">
        <v>32</v>
      </c>
      <c r="C295" s="2">
        <f t="shared" si="75"/>
        <v>6</v>
      </c>
      <c r="D295" t="str">
        <f t="shared" si="77"/>
        <v>十字键</v>
      </c>
      <c r="E295">
        <v>1</v>
      </c>
      <c r="F295">
        <f t="shared" si="66"/>
        <v>3</v>
      </c>
      <c r="G295">
        <f t="shared" si="67"/>
        <v>14</v>
      </c>
      <c r="H295">
        <f t="shared" si="68"/>
        <v>14</v>
      </c>
      <c r="I295">
        <f t="shared" si="69"/>
        <v>28</v>
      </c>
      <c r="J295">
        <f t="shared" si="70"/>
        <v>54</v>
      </c>
      <c r="K295">
        <f t="shared" si="71"/>
        <v>54</v>
      </c>
      <c r="L295">
        <f t="shared" si="72"/>
        <v>108</v>
      </c>
      <c r="M295" t="str">
        <f t="shared" si="73"/>
        <v>1210001,14|1210002,14|1210003,28</v>
      </c>
      <c r="N295" t="str">
        <f t="shared" si="74"/>
        <v>1210001,54|1210002,54|1210003,108</v>
      </c>
    </row>
    <row r="296" spans="1:14" ht="17.25" customHeight="1">
      <c r="A296" s="2">
        <f t="shared" si="64"/>
        <v>3207</v>
      </c>
      <c r="B296" s="3">
        <v>32</v>
      </c>
      <c r="C296" s="2">
        <f t="shared" si="75"/>
        <v>7</v>
      </c>
      <c r="D296" t="str">
        <f t="shared" si="77"/>
        <v>十字键</v>
      </c>
      <c r="E296">
        <v>1</v>
      </c>
      <c r="F296">
        <f t="shared" si="66"/>
        <v>3</v>
      </c>
      <c r="G296">
        <f t="shared" si="67"/>
        <v>16</v>
      </c>
      <c r="H296">
        <f t="shared" si="68"/>
        <v>16</v>
      </c>
      <c r="I296">
        <f t="shared" si="69"/>
        <v>32</v>
      </c>
      <c r="J296">
        <f t="shared" si="70"/>
        <v>70</v>
      </c>
      <c r="K296">
        <f t="shared" si="71"/>
        <v>70</v>
      </c>
      <c r="L296">
        <f t="shared" si="72"/>
        <v>140</v>
      </c>
      <c r="M296" t="str">
        <f t="shared" si="73"/>
        <v>1210001,16|1210002,16|1210003,32</v>
      </c>
      <c r="N296" t="str">
        <f t="shared" si="74"/>
        <v>1210001,70|1210002,70|1210003,140</v>
      </c>
    </row>
    <row r="297" spans="1:14" ht="17.25" customHeight="1">
      <c r="A297" s="2">
        <f t="shared" si="64"/>
        <v>3208</v>
      </c>
      <c r="B297" s="3">
        <v>32</v>
      </c>
      <c r="C297" s="2">
        <f t="shared" si="75"/>
        <v>8</v>
      </c>
      <c r="D297" t="str">
        <f t="shared" si="77"/>
        <v>十字键</v>
      </c>
      <c r="E297">
        <v>1</v>
      </c>
      <c r="F297">
        <f t="shared" si="66"/>
        <v>3</v>
      </c>
      <c r="G297">
        <f t="shared" si="67"/>
        <v>16</v>
      </c>
      <c r="H297">
        <f t="shared" si="68"/>
        <v>16</v>
      </c>
      <c r="I297">
        <f t="shared" si="69"/>
        <v>32</v>
      </c>
      <c r="J297">
        <f t="shared" si="70"/>
        <v>86</v>
      </c>
      <c r="K297">
        <f t="shared" si="71"/>
        <v>86</v>
      </c>
      <c r="L297">
        <f t="shared" si="72"/>
        <v>172</v>
      </c>
      <c r="M297" t="str">
        <f t="shared" si="73"/>
        <v>1210001,16|1210002,16|1210003,32</v>
      </c>
      <c r="N297" t="str">
        <f t="shared" si="74"/>
        <v>1210001,86|1210002,86|1210003,172</v>
      </c>
    </row>
    <row r="298" spans="1:14" ht="17.25" customHeight="1">
      <c r="A298" s="2">
        <f t="shared" si="64"/>
        <v>3501</v>
      </c>
      <c r="B298" s="3">
        <v>35</v>
      </c>
      <c r="C298" s="2">
        <f t="shared" si="75"/>
        <v>1</v>
      </c>
      <c r="D298" t="str">
        <f t="shared" si="77"/>
        <v>丧服吊带裤</v>
      </c>
      <c r="E298">
        <v>1</v>
      </c>
      <c r="F298">
        <f t="shared" si="66"/>
        <v>3</v>
      </c>
      <c r="G298">
        <f t="shared" si="67"/>
        <v>4</v>
      </c>
      <c r="H298">
        <f t="shared" si="68"/>
        <v>4</v>
      </c>
      <c r="I298">
        <f t="shared" si="69"/>
        <v>8</v>
      </c>
      <c r="J298">
        <f t="shared" si="70"/>
        <v>4</v>
      </c>
      <c r="K298">
        <f t="shared" si="71"/>
        <v>4</v>
      </c>
      <c r="L298">
        <f t="shared" si="72"/>
        <v>8</v>
      </c>
      <c r="M298" t="str">
        <f t="shared" si="73"/>
        <v>1210001,4|1210002,4|1210003,8</v>
      </c>
      <c r="N298" t="str">
        <f t="shared" si="74"/>
        <v>1210001,4|1210002,4|1210003,8</v>
      </c>
    </row>
    <row r="299" spans="1:14" ht="17.25" customHeight="1">
      <c r="A299" s="2">
        <f t="shared" si="64"/>
        <v>3502</v>
      </c>
      <c r="B299" s="3">
        <v>35</v>
      </c>
      <c r="C299" s="2">
        <f t="shared" si="75"/>
        <v>2</v>
      </c>
      <c r="D299" t="str">
        <f t="shared" si="77"/>
        <v>丧服吊带裤</v>
      </c>
      <c r="E299">
        <v>1</v>
      </c>
      <c r="F299">
        <f t="shared" si="66"/>
        <v>3</v>
      </c>
      <c r="G299">
        <f t="shared" si="67"/>
        <v>6</v>
      </c>
      <c r="H299">
        <f t="shared" si="68"/>
        <v>6</v>
      </c>
      <c r="I299">
        <f t="shared" si="69"/>
        <v>12</v>
      </c>
      <c r="J299">
        <f t="shared" si="70"/>
        <v>10</v>
      </c>
      <c r="K299">
        <f t="shared" si="71"/>
        <v>10</v>
      </c>
      <c r="L299">
        <f t="shared" si="72"/>
        <v>20</v>
      </c>
      <c r="M299" t="str">
        <f t="shared" si="73"/>
        <v>1210001,6|1210002,6|1210003,12</v>
      </c>
      <c r="N299" t="str">
        <f t="shared" si="74"/>
        <v>1210001,10|1210002,10|1210003,20</v>
      </c>
    </row>
    <row r="300" spans="1:14" ht="17.25" customHeight="1">
      <c r="A300" s="2">
        <f t="shared" si="64"/>
        <v>3503</v>
      </c>
      <c r="B300" s="3">
        <v>35</v>
      </c>
      <c r="C300" s="2">
        <f t="shared" si="75"/>
        <v>3</v>
      </c>
      <c r="D300" t="str">
        <f t="shared" si="77"/>
        <v>丧服吊带裤</v>
      </c>
      <c r="E300">
        <v>1</v>
      </c>
      <c r="F300">
        <f t="shared" si="66"/>
        <v>3</v>
      </c>
      <c r="G300">
        <f t="shared" si="67"/>
        <v>8</v>
      </c>
      <c r="H300">
        <f t="shared" si="68"/>
        <v>8</v>
      </c>
      <c r="I300">
        <f t="shared" si="69"/>
        <v>16</v>
      </c>
      <c r="J300">
        <f t="shared" si="70"/>
        <v>18</v>
      </c>
      <c r="K300">
        <f t="shared" si="71"/>
        <v>18</v>
      </c>
      <c r="L300">
        <f t="shared" si="72"/>
        <v>36</v>
      </c>
      <c r="M300" t="str">
        <f t="shared" si="73"/>
        <v>1210001,8|1210002,8|1210003,16</v>
      </c>
      <c r="N300" t="str">
        <f t="shared" si="74"/>
        <v>1210001,18|1210002,18|1210003,36</v>
      </c>
    </row>
    <row r="301" spans="1:14" ht="17.25" customHeight="1">
      <c r="A301" s="2">
        <f t="shared" si="64"/>
        <v>3504</v>
      </c>
      <c r="B301" s="3">
        <v>35</v>
      </c>
      <c r="C301" s="2">
        <f t="shared" si="75"/>
        <v>4</v>
      </c>
      <c r="D301" t="str">
        <f t="shared" si="77"/>
        <v>丧服吊带裤</v>
      </c>
      <c r="E301">
        <v>1</v>
      </c>
      <c r="F301">
        <f t="shared" si="66"/>
        <v>3</v>
      </c>
      <c r="G301">
        <f t="shared" si="67"/>
        <v>10</v>
      </c>
      <c r="H301">
        <f t="shared" si="68"/>
        <v>10</v>
      </c>
      <c r="I301">
        <f t="shared" si="69"/>
        <v>20</v>
      </c>
      <c r="J301">
        <f t="shared" si="70"/>
        <v>28</v>
      </c>
      <c r="K301">
        <f t="shared" si="71"/>
        <v>28</v>
      </c>
      <c r="L301">
        <f t="shared" si="72"/>
        <v>56</v>
      </c>
      <c r="M301" t="str">
        <f t="shared" si="73"/>
        <v>1210001,10|1210002,10|1210003,20</v>
      </c>
      <c r="N301" t="str">
        <f t="shared" si="74"/>
        <v>1210001,28|1210002,28|1210003,56</v>
      </c>
    </row>
    <row r="302" spans="1:14" ht="17.25" customHeight="1">
      <c r="A302" s="2">
        <f t="shared" si="64"/>
        <v>3505</v>
      </c>
      <c r="B302" s="3">
        <v>35</v>
      </c>
      <c r="C302" s="2">
        <f t="shared" si="75"/>
        <v>5</v>
      </c>
      <c r="D302" t="str">
        <f t="shared" si="77"/>
        <v>丧服吊带裤</v>
      </c>
      <c r="E302">
        <v>1</v>
      </c>
      <c r="F302">
        <f t="shared" si="66"/>
        <v>3</v>
      </c>
      <c r="G302">
        <f t="shared" si="67"/>
        <v>12</v>
      </c>
      <c r="H302">
        <f t="shared" si="68"/>
        <v>12</v>
      </c>
      <c r="I302">
        <f t="shared" si="69"/>
        <v>24</v>
      </c>
      <c r="J302">
        <f t="shared" si="70"/>
        <v>40</v>
      </c>
      <c r="K302">
        <f t="shared" si="71"/>
        <v>40</v>
      </c>
      <c r="L302">
        <f t="shared" si="72"/>
        <v>80</v>
      </c>
      <c r="M302" t="str">
        <f t="shared" si="73"/>
        <v>1210001,12|1210002,12|1210003,24</v>
      </c>
      <c r="N302" t="str">
        <f t="shared" si="74"/>
        <v>1210001,40|1210002,40|1210003,80</v>
      </c>
    </row>
    <row r="303" spans="1:14" ht="17.25" customHeight="1">
      <c r="A303" s="2">
        <f t="shared" si="64"/>
        <v>3506</v>
      </c>
      <c r="B303" s="3">
        <v>35</v>
      </c>
      <c r="C303" s="2">
        <f t="shared" si="75"/>
        <v>6</v>
      </c>
      <c r="D303" t="str">
        <f t="shared" si="77"/>
        <v>丧服吊带裤</v>
      </c>
      <c r="E303">
        <v>1</v>
      </c>
      <c r="F303">
        <f t="shared" si="66"/>
        <v>3</v>
      </c>
      <c r="G303">
        <f t="shared" si="67"/>
        <v>14</v>
      </c>
      <c r="H303">
        <f t="shared" si="68"/>
        <v>14</v>
      </c>
      <c r="I303">
        <f t="shared" si="69"/>
        <v>28</v>
      </c>
      <c r="J303">
        <f t="shared" si="70"/>
        <v>54</v>
      </c>
      <c r="K303">
        <f t="shared" si="71"/>
        <v>54</v>
      </c>
      <c r="L303">
        <f t="shared" si="72"/>
        <v>108</v>
      </c>
      <c r="M303" t="str">
        <f t="shared" si="73"/>
        <v>1210001,14|1210002,14|1210003,28</v>
      </c>
      <c r="N303" t="str">
        <f t="shared" si="74"/>
        <v>1210001,54|1210002,54|1210003,108</v>
      </c>
    </row>
    <row r="304" spans="1:14" ht="17.25" customHeight="1">
      <c r="A304" s="2">
        <f t="shared" si="64"/>
        <v>3507</v>
      </c>
      <c r="B304" s="3">
        <v>35</v>
      </c>
      <c r="C304" s="2">
        <f t="shared" si="75"/>
        <v>7</v>
      </c>
      <c r="D304" t="str">
        <f t="shared" si="77"/>
        <v>丧服吊带裤</v>
      </c>
      <c r="E304">
        <v>1</v>
      </c>
      <c r="F304">
        <f t="shared" si="66"/>
        <v>3</v>
      </c>
      <c r="G304">
        <f t="shared" si="67"/>
        <v>16</v>
      </c>
      <c r="H304">
        <f t="shared" si="68"/>
        <v>16</v>
      </c>
      <c r="I304">
        <f t="shared" si="69"/>
        <v>32</v>
      </c>
      <c r="J304">
        <f t="shared" si="70"/>
        <v>70</v>
      </c>
      <c r="K304">
        <f t="shared" si="71"/>
        <v>70</v>
      </c>
      <c r="L304">
        <f t="shared" si="72"/>
        <v>140</v>
      </c>
      <c r="M304" t="str">
        <f t="shared" si="73"/>
        <v>1210001,16|1210002,16|1210003,32</v>
      </c>
      <c r="N304" t="str">
        <f t="shared" si="74"/>
        <v>1210001,70|1210002,70|1210003,140</v>
      </c>
    </row>
    <row r="305" spans="1:14" ht="17.25" customHeight="1">
      <c r="A305" s="2">
        <f t="shared" si="64"/>
        <v>3508</v>
      </c>
      <c r="B305" s="3">
        <v>35</v>
      </c>
      <c r="C305" s="2">
        <f t="shared" si="75"/>
        <v>8</v>
      </c>
      <c r="D305" t="str">
        <f t="shared" si="77"/>
        <v>丧服吊带裤</v>
      </c>
      <c r="E305">
        <v>1</v>
      </c>
      <c r="F305">
        <f t="shared" si="66"/>
        <v>3</v>
      </c>
      <c r="G305">
        <f t="shared" si="67"/>
        <v>16</v>
      </c>
      <c r="H305">
        <f t="shared" si="68"/>
        <v>16</v>
      </c>
      <c r="I305">
        <f t="shared" si="69"/>
        <v>32</v>
      </c>
      <c r="J305">
        <f t="shared" si="70"/>
        <v>86</v>
      </c>
      <c r="K305">
        <f t="shared" si="71"/>
        <v>86</v>
      </c>
      <c r="L305">
        <f t="shared" si="72"/>
        <v>172</v>
      </c>
      <c r="M305" t="str">
        <f t="shared" si="73"/>
        <v>1210001,16|1210002,16|1210003,32</v>
      </c>
      <c r="N305" t="str">
        <f t="shared" si="74"/>
        <v>1210001,86|1210002,86|1210003,172</v>
      </c>
    </row>
    <row r="306" spans="1:14" ht="17.25" customHeight="1">
      <c r="A306" s="2">
        <f t="shared" si="64"/>
        <v>3401</v>
      </c>
      <c r="B306" s="3">
        <v>34</v>
      </c>
      <c r="C306" s="2">
        <f t="shared" si="75"/>
        <v>1</v>
      </c>
      <c r="D306" t="str">
        <f t="shared" si="77"/>
        <v>装甲股长</v>
      </c>
      <c r="E306">
        <v>1</v>
      </c>
      <c r="F306">
        <f t="shared" si="66"/>
        <v>2</v>
      </c>
      <c r="G306">
        <f t="shared" si="67"/>
        <v>4</v>
      </c>
      <c r="H306">
        <f t="shared" si="68"/>
        <v>8</v>
      </c>
      <c r="I306">
        <f t="shared" si="69"/>
        <v>4</v>
      </c>
      <c r="J306">
        <f t="shared" si="70"/>
        <v>4</v>
      </c>
      <c r="K306">
        <f t="shared" si="71"/>
        <v>8</v>
      </c>
      <c r="L306">
        <f t="shared" si="72"/>
        <v>4</v>
      </c>
      <c r="M306" t="str">
        <f t="shared" si="73"/>
        <v>1210001,4|1210002,8|1210003,4</v>
      </c>
      <c r="N306" t="str">
        <f t="shared" si="74"/>
        <v>1210001,4|1210002,8|1210003,4</v>
      </c>
    </row>
    <row r="307" spans="1:14" ht="17.25" customHeight="1">
      <c r="A307" s="2">
        <f t="shared" si="64"/>
        <v>3402</v>
      </c>
      <c r="B307" s="3">
        <v>34</v>
      </c>
      <c r="C307" s="2">
        <f t="shared" si="75"/>
        <v>2</v>
      </c>
      <c r="D307" t="str">
        <f t="shared" si="77"/>
        <v>装甲股长</v>
      </c>
      <c r="E307">
        <v>1</v>
      </c>
      <c r="F307">
        <f t="shared" si="66"/>
        <v>2</v>
      </c>
      <c r="G307">
        <f t="shared" si="67"/>
        <v>6</v>
      </c>
      <c r="H307">
        <f t="shared" si="68"/>
        <v>12</v>
      </c>
      <c r="I307">
        <f t="shared" si="69"/>
        <v>6</v>
      </c>
      <c r="J307">
        <f t="shared" si="70"/>
        <v>10</v>
      </c>
      <c r="K307">
        <f t="shared" si="71"/>
        <v>20</v>
      </c>
      <c r="L307">
        <f t="shared" si="72"/>
        <v>10</v>
      </c>
      <c r="M307" t="str">
        <f t="shared" si="73"/>
        <v>1210001,6|1210002,12|1210003,6</v>
      </c>
      <c r="N307" t="str">
        <f t="shared" si="74"/>
        <v>1210001,10|1210002,20|1210003,10</v>
      </c>
    </row>
    <row r="308" spans="1:14" ht="17.25" customHeight="1">
      <c r="A308" s="2">
        <f t="shared" si="64"/>
        <v>3403</v>
      </c>
      <c r="B308" s="3">
        <v>34</v>
      </c>
      <c r="C308" s="2">
        <f t="shared" si="75"/>
        <v>3</v>
      </c>
      <c r="D308" t="str">
        <f t="shared" si="77"/>
        <v>装甲股长</v>
      </c>
      <c r="E308">
        <v>1</v>
      </c>
      <c r="F308">
        <f t="shared" si="66"/>
        <v>2</v>
      </c>
      <c r="G308">
        <f t="shared" si="67"/>
        <v>8</v>
      </c>
      <c r="H308">
        <f t="shared" si="68"/>
        <v>16</v>
      </c>
      <c r="I308">
        <f t="shared" si="69"/>
        <v>8</v>
      </c>
      <c r="J308">
        <f t="shared" si="70"/>
        <v>18</v>
      </c>
      <c r="K308">
        <f t="shared" si="71"/>
        <v>36</v>
      </c>
      <c r="L308">
        <f t="shared" si="72"/>
        <v>18</v>
      </c>
      <c r="M308" t="str">
        <f t="shared" si="73"/>
        <v>1210001,8|1210002,16|1210003,8</v>
      </c>
      <c r="N308" t="str">
        <f t="shared" si="74"/>
        <v>1210001,18|1210002,36|1210003,18</v>
      </c>
    </row>
    <row r="309" spans="1:14" ht="17.25" customHeight="1">
      <c r="A309" s="2">
        <f t="shared" si="64"/>
        <v>3404</v>
      </c>
      <c r="B309" s="3">
        <v>34</v>
      </c>
      <c r="C309" s="2">
        <f t="shared" si="75"/>
        <v>4</v>
      </c>
      <c r="D309" t="str">
        <f t="shared" si="77"/>
        <v>装甲股长</v>
      </c>
      <c r="E309">
        <v>1</v>
      </c>
      <c r="F309">
        <f t="shared" si="66"/>
        <v>2</v>
      </c>
      <c r="G309">
        <f t="shared" si="67"/>
        <v>10</v>
      </c>
      <c r="H309">
        <f t="shared" si="68"/>
        <v>20</v>
      </c>
      <c r="I309">
        <f t="shared" si="69"/>
        <v>10</v>
      </c>
      <c r="J309">
        <f t="shared" si="70"/>
        <v>28</v>
      </c>
      <c r="K309">
        <f t="shared" si="71"/>
        <v>56</v>
      </c>
      <c r="L309">
        <f t="shared" si="72"/>
        <v>28</v>
      </c>
      <c r="M309" t="str">
        <f t="shared" si="73"/>
        <v>1210001,10|1210002,20|1210003,10</v>
      </c>
      <c r="N309" t="str">
        <f t="shared" si="74"/>
        <v>1210001,28|1210002,56|1210003,28</v>
      </c>
    </row>
    <row r="310" spans="1:14" ht="17.25" customHeight="1">
      <c r="A310" s="2">
        <f t="shared" si="64"/>
        <v>3405</v>
      </c>
      <c r="B310" s="3">
        <v>34</v>
      </c>
      <c r="C310" s="2">
        <f t="shared" si="75"/>
        <v>5</v>
      </c>
      <c r="D310" t="str">
        <f t="shared" si="77"/>
        <v>装甲股长</v>
      </c>
      <c r="E310">
        <v>1</v>
      </c>
      <c r="F310">
        <f t="shared" si="66"/>
        <v>2</v>
      </c>
      <c r="G310">
        <f t="shared" si="67"/>
        <v>12</v>
      </c>
      <c r="H310">
        <f t="shared" si="68"/>
        <v>24</v>
      </c>
      <c r="I310">
        <f t="shared" si="69"/>
        <v>12</v>
      </c>
      <c r="J310">
        <f t="shared" si="70"/>
        <v>40</v>
      </c>
      <c r="K310">
        <f t="shared" si="71"/>
        <v>80</v>
      </c>
      <c r="L310">
        <f t="shared" si="72"/>
        <v>40</v>
      </c>
      <c r="M310" t="str">
        <f t="shared" si="73"/>
        <v>1210001,12|1210002,24|1210003,12</v>
      </c>
      <c r="N310" t="str">
        <f t="shared" si="74"/>
        <v>1210001,40|1210002,80|1210003,40</v>
      </c>
    </row>
    <row r="311" spans="1:14" ht="17.25" customHeight="1">
      <c r="A311" s="2">
        <f t="shared" si="64"/>
        <v>3406</v>
      </c>
      <c r="B311" s="3">
        <v>34</v>
      </c>
      <c r="C311" s="2">
        <f t="shared" si="75"/>
        <v>6</v>
      </c>
      <c r="D311" t="str">
        <f t="shared" si="77"/>
        <v>装甲股长</v>
      </c>
      <c r="E311">
        <v>1</v>
      </c>
      <c r="F311">
        <f t="shared" si="66"/>
        <v>2</v>
      </c>
      <c r="G311">
        <f t="shared" si="67"/>
        <v>14</v>
      </c>
      <c r="H311">
        <f t="shared" si="68"/>
        <v>28</v>
      </c>
      <c r="I311">
        <f t="shared" si="69"/>
        <v>14</v>
      </c>
      <c r="J311">
        <f t="shared" si="70"/>
        <v>54</v>
      </c>
      <c r="K311">
        <f t="shared" si="71"/>
        <v>108</v>
      </c>
      <c r="L311">
        <f t="shared" si="72"/>
        <v>54</v>
      </c>
      <c r="M311" t="str">
        <f t="shared" si="73"/>
        <v>1210001,14|1210002,28|1210003,14</v>
      </c>
      <c r="N311" t="str">
        <f t="shared" si="74"/>
        <v>1210001,54|1210002,108|1210003,54</v>
      </c>
    </row>
    <row r="312" spans="1:14" ht="17.25" customHeight="1">
      <c r="A312" s="2">
        <f t="shared" si="64"/>
        <v>3407</v>
      </c>
      <c r="B312" s="3">
        <v>34</v>
      </c>
      <c r="C312" s="2">
        <f t="shared" si="75"/>
        <v>7</v>
      </c>
      <c r="D312" t="str">
        <f t="shared" si="77"/>
        <v>装甲股长</v>
      </c>
      <c r="E312">
        <v>1</v>
      </c>
      <c r="F312">
        <f t="shared" si="66"/>
        <v>2</v>
      </c>
      <c r="G312">
        <f t="shared" si="67"/>
        <v>16</v>
      </c>
      <c r="H312">
        <f t="shared" si="68"/>
        <v>32</v>
      </c>
      <c r="I312">
        <f t="shared" si="69"/>
        <v>16</v>
      </c>
      <c r="J312">
        <f t="shared" si="70"/>
        <v>70</v>
      </c>
      <c r="K312">
        <f t="shared" si="71"/>
        <v>140</v>
      </c>
      <c r="L312">
        <f t="shared" si="72"/>
        <v>70</v>
      </c>
      <c r="M312" t="str">
        <f t="shared" si="73"/>
        <v>1210001,16|1210002,32|1210003,16</v>
      </c>
      <c r="N312" t="str">
        <f t="shared" si="74"/>
        <v>1210001,70|1210002,140|1210003,70</v>
      </c>
    </row>
    <row r="313" spans="1:14" ht="17.25" customHeight="1">
      <c r="A313" s="2">
        <f t="shared" si="64"/>
        <v>3408</v>
      </c>
      <c r="B313" s="3">
        <v>34</v>
      </c>
      <c r="C313" s="2">
        <f t="shared" si="75"/>
        <v>8</v>
      </c>
      <c r="D313" t="str">
        <f t="shared" si="77"/>
        <v>装甲股长</v>
      </c>
      <c r="E313">
        <v>1</v>
      </c>
      <c r="F313">
        <f t="shared" si="66"/>
        <v>2</v>
      </c>
      <c r="G313">
        <f t="shared" si="67"/>
        <v>16</v>
      </c>
      <c r="H313">
        <f t="shared" si="68"/>
        <v>32</v>
      </c>
      <c r="I313">
        <f t="shared" si="69"/>
        <v>16</v>
      </c>
      <c r="J313">
        <f t="shared" si="70"/>
        <v>86</v>
      </c>
      <c r="K313">
        <f t="shared" si="71"/>
        <v>172</v>
      </c>
      <c r="L313">
        <f t="shared" si="72"/>
        <v>86</v>
      </c>
      <c r="M313" t="str">
        <f t="shared" si="73"/>
        <v>1210001,16|1210002,32|1210003,16</v>
      </c>
      <c r="N313" t="str">
        <f t="shared" si="74"/>
        <v>1210001,86|1210002,172|1210003,86</v>
      </c>
    </row>
    <row r="314" spans="1:14" ht="17.25" customHeight="1">
      <c r="A314" s="2">
        <f t="shared" si="64"/>
        <v>3701</v>
      </c>
      <c r="B314" s="3">
        <v>37</v>
      </c>
      <c r="C314" s="2">
        <f t="shared" si="75"/>
        <v>1</v>
      </c>
      <c r="D314" t="str">
        <f t="shared" si="77"/>
        <v>乌马洪</v>
      </c>
      <c r="E314">
        <f t="shared" ref="E314:E345" si="78">VLOOKUP(B314,R:U,3,FALSE)</f>
        <v>1</v>
      </c>
      <c r="F314">
        <f t="shared" si="66"/>
        <v>1</v>
      </c>
      <c r="G314">
        <f t="shared" si="67"/>
        <v>8</v>
      </c>
      <c r="H314">
        <f t="shared" si="68"/>
        <v>4</v>
      </c>
      <c r="I314">
        <f t="shared" si="69"/>
        <v>4</v>
      </c>
      <c r="J314">
        <f t="shared" si="70"/>
        <v>8</v>
      </c>
      <c r="K314">
        <f t="shared" si="71"/>
        <v>4</v>
      </c>
      <c r="L314">
        <f t="shared" si="72"/>
        <v>4</v>
      </c>
      <c r="M314" t="str">
        <f t="shared" si="73"/>
        <v>1210001,8|1210002,4|1210003,4</v>
      </c>
      <c r="N314" t="str">
        <f t="shared" si="74"/>
        <v>1210001,8|1210002,4|1210003,4</v>
      </c>
    </row>
    <row r="315" spans="1:14" ht="17.25" customHeight="1">
      <c r="A315" s="2">
        <f t="shared" si="64"/>
        <v>3702</v>
      </c>
      <c r="B315" s="3">
        <v>37</v>
      </c>
      <c r="C315" s="2">
        <f t="shared" si="75"/>
        <v>2</v>
      </c>
      <c r="D315" t="str">
        <f t="shared" si="77"/>
        <v>乌马洪</v>
      </c>
      <c r="E315">
        <f t="shared" si="78"/>
        <v>1</v>
      </c>
      <c r="F315">
        <f t="shared" si="66"/>
        <v>1</v>
      </c>
      <c r="G315">
        <f t="shared" si="67"/>
        <v>12</v>
      </c>
      <c r="H315">
        <f t="shared" si="68"/>
        <v>6</v>
      </c>
      <c r="I315">
        <f t="shared" si="69"/>
        <v>6</v>
      </c>
      <c r="J315">
        <f t="shared" si="70"/>
        <v>20</v>
      </c>
      <c r="K315">
        <f t="shared" si="71"/>
        <v>10</v>
      </c>
      <c r="L315">
        <f t="shared" si="72"/>
        <v>10</v>
      </c>
      <c r="M315" t="str">
        <f t="shared" si="73"/>
        <v>1210001,12|1210002,6|1210003,6</v>
      </c>
      <c r="N315" t="str">
        <f t="shared" si="74"/>
        <v>1210001,20|1210002,10|1210003,10</v>
      </c>
    </row>
    <row r="316" spans="1:14" ht="17.25" customHeight="1">
      <c r="A316" s="2">
        <f t="shared" si="64"/>
        <v>3703</v>
      </c>
      <c r="B316" s="3">
        <v>37</v>
      </c>
      <c r="C316" s="2">
        <f t="shared" si="75"/>
        <v>3</v>
      </c>
      <c r="D316" t="str">
        <f t="shared" si="77"/>
        <v>乌马洪</v>
      </c>
      <c r="E316">
        <f t="shared" si="78"/>
        <v>1</v>
      </c>
      <c r="F316">
        <f t="shared" si="66"/>
        <v>1</v>
      </c>
      <c r="G316">
        <f t="shared" si="67"/>
        <v>16</v>
      </c>
      <c r="H316">
        <f t="shared" si="68"/>
        <v>8</v>
      </c>
      <c r="I316">
        <f t="shared" si="69"/>
        <v>8</v>
      </c>
      <c r="J316">
        <f t="shared" si="70"/>
        <v>36</v>
      </c>
      <c r="K316">
        <f t="shared" si="71"/>
        <v>18</v>
      </c>
      <c r="L316">
        <f t="shared" si="72"/>
        <v>18</v>
      </c>
      <c r="M316" t="str">
        <f t="shared" si="73"/>
        <v>1210001,16|1210002,8|1210003,8</v>
      </c>
      <c r="N316" t="str">
        <f t="shared" si="74"/>
        <v>1210001,36|1210002,18|1210003,18</v>
      </c>
    </row>
    <row r="317" spans="1:14" ht="17.25" customHeight="1">
      <c r="A317" s="2">
        <f t="shared" si="64"/>
        <v>3704</v>
      </c>
      <c r="B317" s="3">
        <v>37</v>
      </c>
      <c r="C317" s="2">
        <f t="shared" si="75"/>
        <v>4</v>
      </c>
      <c r="D317" t="str">
        <f t="shared" si="77"/>
        <v>乌马洪</v>
      </c>
      <c r="E317">
        <f t="shared" si="78"/>
        <v>1</v>
      </c>
      <c r="F317">
        <f t="shared" si="66"/>
        <v>1</v>
      </c>
      <c r="G317">
        <f t="shared" si="67"/>
        <v>20</v>
      </c>
      <c r="H317">
        <f t="shared" si="68"/>
        <v>10</v>
      </c>
      <c r="I317">
        <f t="shared" si="69"/>
        <v>10</v>
      </c>
      <c r="J317">
        <f t="shared" si="70"/>
        <v>56</v>
      </c>
      <c r="K317">
        <f t="shared" si="71"/>
        <v>28</v>
      </c>
      <c r="L317">
        <f t="shared" si="72"/>
        <v>28</v>
      </c>
      <c r="M317" t="str">
        <f t="shared" si="73"/>
        <v>1210001,20|1210002,10|1210003,10</v>
      </c>
      <c r="N317" t="str">
        <f t="shared" si="74"/>
        <v>1210001,56|1210002,28|1210003,28</v>
      </c>
    </row>
    <row r="318" spans="1:14" ht="17.25" customHeight="1">
      <c r="A318" s="2">
        <f t="shared" si="64"/>
        <v>3705</v>
      </c>
      <c r="B318" s="3">
        <v>37</v>
      </c>
      <c r="C318" s="2">
        <f t="shared" si="75"/>
        <v>5</v>
      </c>
      <c r="D318" t="str">
        <f t="shared" si="77"/>
        <v>乌马洪</v>
      </c>
      <c r="E318">
        <f t="shared" si="78"/>
        <v>1</v>
      </c>
      <c r="F318">
        <f t="shared" si="66"/>
        <v>1</v>
      </c>
      <c r="G318">
        <f t="shared" si="67"/>
        <v>24</v>
      </c>
      <c r="H318">
        <f t="shared" si="68"/>
        <v>12</v>
      </c>
      <c r="I318">
        <f t="shared" si="69"/>
        <v>12</v>
      </c>
      <c r="J318">
        <f t="shared" si="70"/>
        <v>80</v>
      </c>
      <c r="K318">
        <f t="shared" si="71"/>
        <v>40</v>
      </c>
      <c r="L318">
        <f t="shared" si="72"/>
        <v>40</v>
      </c>
      <c r="M318" t="str">
        <f t="shared" si="73"/>
        <v>1210001,24|1210002,12|1210003,12</v>
      </c>
      <c r="N318" t="str">
        <f t="shared" si="74"/>
        <v>1210001,80|1210002,40|1210003,40</v>
      </c>
    </row>
    <row r="319" spans="1:14" ht="17.25" customHeight="1">
      <c r="A319" s="2">
        <f t="shared" si="64"/>
        <v>3706</v>
      </c>
      <c r="B319" s="3">
        <v>37</v>
      </c>
      <c r="C319" s="2">
        <f t="shared" si="75"/>
        <v>6</v>
      </c>
      <c r="D319" t="str">
        <f t="shared" si="77"/>
        <v>乌马洪</v>
      </c>
      <c r="E319">
        <f t="shared" si="78"/>
        <v>1</v>
      </c>
      <c r="F319">
        <f t="shared" si="66"/>
        <v>1</v>
      </c>
      <c r="G319">
        <f t="shared" si="67"/>
        <v>28</v>
      </c>
      <c r="H319">
        <f t="shared" si="68"/>
        <v>14</v>
      </c>
      <c r="I319">
        <f t="shared" si="69"/>
        <v>14</v>
      </c>
      <c r="J319">
        <f t="shared" si="70"/>
        <v>108</v>
      </c>
      <c r="K319">
        <f t="shared" si="71"/>
        <v>54</v>
      </c>
      <c r="L319">
        <f t="shared" si="72"/>
        <v>54</v>
      </c>
      <c r="M319" t="str">
        <f t="shared" si="73"/>
        <v>1210001,28|1210002,14|1210003,14</v>
      </c>
      <c r="N319" t="str">
        <f t="shared" si="74"/>
        <v>1210001,108|1210002,54|1210003,54</v>
      </c>
    </row>
    <row r="320" spans="1:14" ht="17.25" customHeight="1">
      <c r="A320" s="2">
        <f t="shared" si="64"/>
        <v>3707</v>
      </c>
      <c r="B320" s="3">
        <v>37</v>
      </c>
      <c r="C320" s="2">
        <f t="shared" si="75"/>
        <v>7</v>
      </c>
      <c r="D320" t="str">
        <f t="shared" si="77"/>
        <v>乌马洪</v>
      </c>
      <c r="E320">
        <f t="shared" si="78"/>
        <v>1</v>
      </c>
      <c r="F320">
        <f t="shared" si="66"/>
        <v>1</v>
      </c>
      <c r="G320">
        <f t="shared" si="67"/>
        <v>32</v>
      </c>
      <c r="H320">
        <f t="shared" si="68"/>
        <v>16</v>
      </c>
      <c r="I320">
        <f t="shared" si="69"/>
        <v>16</v>
      </c>
      <c r="J320">
        <f t="shared" si="70"/>
        <v>140</v>
      </c>
      <c r="K320">
        <f t="shared" si="71"/>
        <v>70</v>
      </c>
      <c r="L320">
        <f t="shared" si="72"/>
        <v>70</v>
      </c>
      <c r="M320" t="str">
        <f t="shared" si="73"/>
        <v>1210001,32|1210002,16|1210003,16</v>
      </c>
      <c r="N320" t="str">
        <f t="shared" si="74"/>
        <v>1210001,140|1210002,70|1210003,70</v>
      </c>
    </row>
    <row r="321" spans="1:14" ht="17.25" customHeight="1">
      <c r="A321" s="2">
        <f t="shared" si="64"/>
        <v>3708</v>
      </c>
      <c r="B321" s="3">
        <v>37</v>
      </c>
      <c r="C321" s="2">
        <f t="shared" si="75"/>
        <v>8</v>
      </c>
      <c r="D321" t="str">
        <f t="shared" si="77"/>
        <v>乌马洪</v>
      </c>
      <c r="E321">
        <f t="shared" si="78"/>
        <v>1</v>
      </c>
      <c r="F321">
        <f t="shared" si="66"/>
        <v>1</v>
      </c>
      <c r="G321">
        <f t="shared" si="67"/>
        <v>32</v>
      </c>
      <c r="H321">
        <f t="shared" si="68"/>
        <v>16</v>
      </c>
      <c r="I321">
        <f t="shared" si="69"/>
        <v>16</v>
      </c>
      <c r="J321">
        <f t="shared" si="70"/>
        <v>172</v>
      </c>
      <c r="K321">
        <f t="shared" si="71"/>
        <v>86</v>
      </c>
      <c r="L321">
        <f t="shared" si="72"/>
        <v>86</v>
      </c>
      <c r="M321" t="str">
        <f t="shared" si="73"/>
        <v>1210001,32|1210002,16|1210003,16</v>
      </c>
      <c r="N321" t="str">
        <f t="shared" si="74"/>
        <v>1210001,172|1210002,86|1210003,86</v>
      </c>
    </row>
    <row r="322" spans="1:14" ht="17.25" customHeight="1">
      <c r="A322" s="2">
        <f t="shared" ref="A322:A345" si="79">B322*100+C322</f>
        <v>5001</v>
      </c>
      <c r="B322" s="3">
        <v>50</v>
      </c>
      <c r="C322" s="2">
        <f t="shared" si="75"/>
        <v>1</v>
      </c>
      <c r="D322" t="str">
        <f t="shared" ref="D322:D345" si="80">VLOOKUP(B322,R:S,2,0)</f>
        <v>杰诺斯</v>
      </c>
      <c r="E322">
        <f t="shared" si="78"/>
        <v>4</v>
      </c>
      <c r="F322">
        <f t="shared" ref="F322:F345" si="81">VLOOKUP(B322,R:U,4,FALSE)</f>
        <v>1</v>
      </c>
      <c r="G322">
        <f t="shared" ref="G322:G386" si="82">IF($F322=1,VLOOKUP($E322&amp;$C322,$AD:$AF,2,FALSE),VLOOKUP($E322&amp;$C322,$AD:$AF,3,FALSE))</f>
        <v>20</v>
      </c>
      <c r="H322">
        <f t="shared" ref="H322:H386" si="83">IF($F322=2,VLOOKUP($E322&amp;$C322,$AD:$AF,2,FALSE),VLOOKUP($E322&amp;$C322,$AD:$AF,3,FALSE))</f>
        <v>10</v>
      </c>
      <c r="I322">
        <f t="shared" ref="I322:I386" si="84">IF($F322=3,VLOOKUP($E322&amp;$C322,$AD:$AF,2,FALSE),VLOOKUP($E322&amp;$C322,$AD:$AF,3,FALSE))</f>
        <v>10</v>
      </c>
      <c r="J322">
        <f t="shared" ref="J322:J345" si="85">IF($C322=1,G322,J321+G322)</f>
        <v>20</v>
      </c>
      <c r="K322">
        <f t="shared" ref="K322:K345" si="86">IF($C322=1,H322,K321+H322)</f>
        <v>10</v>
      </c>
      <c r="L322">
        <f t="shared" ref="L322:L345" si="87">IF($C322=1,I322,L321+I322)</f>
        <v>10</v>
      </c>
      <c r="M322" t="str">
        <f t="shared" ref="M322:M345" si="88">VLOOKUP($G$1,$Y:$Z,2,FALSE)&amp;","&amp;G322&amp;"|"&amp;VLOOKUP($H$1,$Y:$Z,2,FALSE)&amp;","&amp;H322&amp;"|"&amp;VLOOKUP($I$1,$Y:$Z,2,FALSE)&amp;","&amp;I322</f>
        <v>1210001,20|1210002,10|1210003,10</v>
      </c>
      <c r="N322" t="str">
        <f t="shared" ref="N322:N345" si="89">VLOOKUP($G$1,$Y:$Z,2,FALSE)&amp;","&amp;J322&amp;"|"&amp;VLOOKUP($H$1,$Y:$Z,2,FALSE)&amp;","&amp;K322&amp;"|"&amp;VLOOKUP($I$1,$Y:$Z,2,FALSE)&amp;","&amp;L322</f>
        <v>1210001,20|1210002,10|1210003,10</v>
      </c>
    </row>
    <row r="323" spans="1:14" ht="17.25" customHeight="1">
      <c r="A323" s="2">
        <f t="shared" si="79"/>
        <v>5002</v>
      </c>
      <c r="B323" s="3">
        <v>50</v>
      </c>
      <c r="C323" s="2">
        <f t="shared" si="75"/>
        <v>2</v>
      </c>
      <c r="D323" t="str">
        <f t="shared" si="80"/>
        <v>杰诺斯</v>
      </c>
      <c r="E323">
        <f t="shared" si="78"/>
        <v>4</v>
      </c>
      <c r="F323">
        <f t="shared" si="81"/>
        <v>1</v>
      </c>
      <c r="G323">
        <f t="shared" si="82"/>
        <v>30</v>
      </c>
      <c r="H323">
        <f t="shared" si="83"/>
        <v>15</v>
      </c>
      <c r="I323">
        <f t="shared" si="84"/>
        <v>15</v>
      </c>
      <c r="J323">
        <f t="shared" si="85"/>
        <v>50</v>
      </c>
      <c r="K323">
        <f t="shared" si="86"/>
        <v>25</v>
      </c>
      <c r="L323">
        <f t="shared" si="87"/>
        <v>25</v>
      </c>
      <c r="M323" t="str">
        <f t="shared" si="88"/>
        <v>1210001,30|1210002,15|1210003,15</v>
      </c>
      <c r="N323" t="str">
        <f t="shared" si="89"/>
        <v>1210001,50|1210002,25|1210003,25</v>
      </c>
    </row>
    <row r="324" spans="1:14" ht="17.25" customHeight="1">
      <c r="A324" s="2">
        <f t="shared" si="79"/>
        <v>5003</v>
      </c>
      <c r="B324" s="3">
        <v>50</v>
      </c>
      <c r="C324" s="2">
        <f t="shared" si="75"/>
        <v>3</v>
      </c>
      <c r="D324" t="str">
        <f t="shared" si="80"/>
        <v>杰诺斯</v>
      </c>
      <c r="E324">
        <f t="shared" si="78"/>
        <v>4</v>
      </c>
      <c r="F324">
        <f t="shared" si="81"/>
        <v>1</v>
      </c>
      <c r="G324">
        <f t="shared" si="82"/>
        <v>40</v>
      </c>
      <c r="H324">
        <f t="shared" si="83"/>
        <v>20</v>
      </c>
      <c r="I324">
        <f t="shared" si="84"/>
        <v>20</v>
      </c>
      <c r="J324">
        <f t="shared" si="85"/>
        <v>90</v>
      </c>
      <c r="K324">
        <f t="shared" si="86"/>
        <v>45</v>
      </c>
      <c r="L324">
        <f t="shared" si="87"/>
        <v>45</v>
      </c>
      <c r="M324" t="str">
        <f t="shared" si="88"/>
        <v>1210001,40|1210002,20|1210003,20</v>
      </c>
      <c r="N324" t="str">
        <f t="shared" si="89"/>
        <v>1210001,90|1210002,45|1210003,45</v>
      </c>
    </row>
    <row r="325" spans="1:14" ht="17.25" customHeight="1">
      <c r="A325" s="2">
        <f t="shared" si="79"/>
        <v>5004</v>
      </c>
      <c r="B325" s="3">
        <v>50</v>
      </c>
      <c r="C325" s="2">
        <f t="shared" si="75"/>
        <v>4</v>
      </c>
      <c r="D325" t="str">
        <f t="shared" si="80"/>
        <v>杰诺斯</v>
      </c>
      <c r="E325">
        <f t="shared" si="78"/>
        <v>4</v>
      </c>
      <c r="F325">
        <f t="shared" si="81"/>
        <v>1</v>
      </c>
      <c r="G325">
        <f t="shared" si="82"/>
        <v>50</v>
      </c>
      <c r="H325">
        <f t="shared" si="83"/>
        <v>25</v>
      </c>
      <c r="I325">
        <f t="shared" si="84"/>
        <v>25</v>
      </c>
      <c r="J325">
        <f t="shared" si="85"/>
        <v>140</v>
      </c>
      <c r="K325">
        <f t="shared" si="86"/>
        <v>70</v>
      </c>
      <c r="L325">
        <f t="shared" si="87"/>
        <v>70</v>
      </c>
      <c r="M325" t="str">
        <f t="shared" si="88"/>
        <v>1210001,50|1210002,25|1210003,25</v>
      </c>
      <c r="N325" t="str">
        <f t="shared" si="89"/>
        <v>1210001,140|1210002,70|1210003,70</v>
      </c>
    </row>
    <row r="326" spans="1:14" ht="17.25" customHeight="1">
      <c r="A326" s="2">
        <f t="shared" si="79"/>
        <v>5005</v>
      </c>
      <c r="B326" s="3">
        <v>50</v>
      </c>
      <c r="C326" s="2">
        <f t="shared" si="75"/>
        <v>5</v>
      </c>
      <c r="D326" t="str">
        <f t="shared" si="80"/>
        <v>杰诺斯</v>
      </c>
      <c r="E326">
        <f t="shared" si="78"/>
        <v>4</v>
      </c>
      <c r="F326">
        <f t="shared" si="81"/>
        <v>1</v>
      </c>
      <c r="G326">
        <f t="shared" si="82"/>
        <v>60</v>
      </c>
      <c r="H326">
        <f t="shared" si="83"/>
        <v>30</v>
      </c>
      <c r="I326">
        <f t="shared" si="84"/>
        <v>30</v>
      </c>
      <c r="J326">
        <f t="shared" si="85"/>
        <v>200</v>
      </c>
      <c r="K326">
        <f t="shared" si="86"/>
        <v>100</v>
      </c>
      <c r="L326">
        <f t="shared" si="87"/>
        <v>100</v>
      </c>
      <c r="M326" t="str">
        <f t="shared" si="88"/>
        <v>1210001,60|1210002,30|1210003,30</v>
      </c>
      <c r="N326" t="str">
        <f t="shared" si="89"/>
        <v>1210001,200|1210002,100|1210003,100</v>
      </c>
    </row>
    <row r="327" spans="1:14" ht="17.25" customHeight="1">
      <c r="A327" s="2">
        <f t="shared" si="79"/>
        <v>5006</v>
      </c>
      <c r="B327" s="3">
        <v>50</v>
      </c>
      <c r="C327" s="2">
        <f t="shared" si="75"/>
        <v>6</v>
      </c>
      <c r="D327" t="str">
        <f t="shared" si="80"/>
        <v>杰诺斯</v>
      </c>
      <c r="E327">
        <f t="shared" si="78"/>
        <v>4</v>
      </c>
      <c r="F327">
        <f t="shared" si="81"/>
        <v>1</v>
      </c>
      <c r="G327">
        <f t="shared" si="82"/>
        <v>70</v>
      </c>
      <c r="H327">
        <f t="shared" si="83"/>
        <v>35</v>
      </c>
      <c r="I327">
        <f t="shared" si="84"/>
        <v>35</v>
      </c>
      <c r="J327">
        <f t="shared" si="85"/>
        <v>270</v>
      </c>
      <c r="K327">
        <f t="shared" si="86"/>
        <v>135</v>
      </c>
      <c r="L327">
        <f t="shared" si="87"/>
        <v>135</v>
      </c>
      <c r="M327" t="str">
        <f t="shared" si="88"/>
        <v>1210001,70|1210002,35|1210003,35</v>
      </c>
      <c r="N327" t="str">
        <f t="shared" si="89"/>
        <v>1210001,270|1210002,135|1210003,135</v>
      </c>
    </row>
    <row r="328" spans="1:14" ht="17.25" customHeight="1">
      <c r="A328" s="2">
        <f t="shared" si="79"/>
        <v>5007</v>
      </c>
      <c r="B328" s="3">
        <v>50</v>
      </c>
      <c r="C328" s="2">
        <f t="shared" si="75"/>
        <v>7</v>
      </c>
      <c r="D328" t="str">
        <f t="shared" si="80"/>
        <v>杰诺斯</v>
      </c>
      <c r="E328">
        <f t="shared" si="78"/>
        <v>4</v>
      </c>
      <c r="F328">
        <f t="shared" si="81"/>
        <v>1</v>
      </c>
      <c r="G328">
        <f t="shared" si="82"/>
        <v>80</v>
      </c>
      <c r="H328">
        <f t="shared" si="83"/>
        <v>40</v>
      </c>
      <c r="I328">
        <f t="shared" si="84"/>
        <v>40</v>
      </c>
      <c r="J328">
        <f t="shared" si="85"/>
        <v>350</v>
      </c>
      <c r="K328">
        <f t="shared" si="86"/>
        <v>175</v>
      </c>
      <c r="L328">
        <f t="shared" si="87"/>
        <v>175</v>
      </c>
      <c r="M328" t="str">
        <f t="shared" si="88"/>
        <v>1210001,80|1210002,40|1210003,40</v>
      </c>
      <c r="N328" t="str">
        <f t="shared" si="89"/>
        <v>1210001,350|1210002,175|1210003,175</v>
      </c>
    </row>
    <row r="329" spans="1:14" ht="17.25" customHeight="1">
      <c r="A329" s="2">
        <f t="shared" si="79"/>
        <v>5008</v>
      </c>
      <c r="B329" s="3">
        <v>50</v>
      </c>
      <c r="C329" s="2">
        <f t="shared" si="75"/>
        <v>8</v>
      </c>
      <c r="D329" t="str">
        <f t="shared" si="80"/>
        <v>杰诺斯</v>
      </c>
      <c r="E329">
        <f t="shared" si="78"/>
        <v>4</v>
      </c>
      <c r="F329">
        <f t="shared" si="81"/>
        <v>1</v>
      </c>
      <c r="G329">
        <f t="shared" si="82"/>
        <v>80</v>
      </c>
      <c r="H329">
        <f t="shared" si="83"/>
        <v>40</v>
      </c>
      <c r="I329">
        <f t="shared" si="84"/>
        <v>40</v>
      </c>
      <c r="J329">
        <f t="shared" si="85"/>
        <v>430</v>
      </c>
      <c r="K329">
        <f t="shared" si="86"/>
        <v>215</v>
      </c>
      <c r="L329">
        <f t="shared" si="87"/>
        <v>215</v>
      </c>
      <c r="M329" t="str">
        <f t="shared" si="88"/>
        <v>1210001,80|1210002,40|1210003,40</v>
      </c>
      <c r="N329" t="str">
        <f t="shared" si="89"/>
        <v>1210001,430|1210002,215|1210003,215</v>
      </c>
    </row>
    <row r="330" spans="1:14" ht="17.25" customHeight="1">
      <c r="A330" s="2">
        <f t="shared" si="79"/>
        <v>5101</v>
      </c>
      <c r="B330" s="3">
        <v>51</v>
      </c>
      <c r="C330" s="2">
        <f t="shared" ref="C330:C394" si="90">IF(C329=8,1,C329+1)</f>
        <v>1</v>
      </c>
      <c r="D330" t="str">
        <f t="shared" si="80"/>
        <v>桃源团小弟A</v>
      </c>
      <c r="E330">
        <f t="shared" si="78"/>
        <v>1</v>
      </c>
      <c r="F330">
        <f t="shared" si="81"/>
        <v>3</v>
      </c>
      <c r="G330">
        <f t="shared" si="82"/>
        <v>4</v>
      </c>
      <c r="H330">
        <f t="shared" si="83"/>
        <v>4</v>
      </c>
      <c r="I330">
        <f t="shared" si="84"/>
        <v>8</v>
      </c>
      <c r="J330">
        <f t="shared" si="85"/>
        <v>4</v>
      </c>
      <c r="K330">
        <f t="shared" si="86"/>
        <v>4</v>
      </c>
      <c r="L330">
        <f t="shared" si="87"/>
        <v>8</v>
      </c>
      <c r="M330" t="str">
        <f t="shared" si="88"/>
        <v>1210001,4|1210002,4|1210003,8</v>
      </c>
      <c r="N330" t="str">
        <f t="shared" si="89"/>
        <v>1210001,4|1210002,4|1210003,8</v>
      </c>
    </row>
    <row r="331" spans="1:14" ht="17.25" customHeight="1">
      <c r="A331" s="2">
        <f t="shared" si="79"/>
        <v>5102</v>
      </c>
      <c r="B331" s="3">
        <v>51</v>
      </c>
      <c r="C331" s="2">
        <f t="shared" si="90"/>
        <v>2</v>
      </c>
      <c r="D331" t="str">
        <f t="shared" si="80"/>
        <v>桃源团小弟A</v>
      </c>
      <c r="E331">
        <f t="shared" si="78"/>
        <v>1</v>
      </c>
      <c r="F331">
        <f t="shared" si="81"/>
        <v>3</v>
      </c>
      <c r="G331">
        <f t="shared" si="82"/>
        <v>6</v>
      </c>
      <c r="H331">
        <f t="shared" si="83"/>
        <v>6</v>
      </c>
      <c r="I331">
        <f t="shared" si="84"/>
        <v>12</v>
      </c>
      <c r="J331">
        <f t="shared" si="85"/>
        <v>10</v>
      </c>
      <c r="K331">
        <f t="shared" si="86"/>
        <v>10</v>
      </c>
      <c r="L331">
        <f t="shared" si="87"/>
        <v>20</v>
      </c>
      <c r="M331" t="str">
        <f t="shared" si="88"/>
        <v>1210001,6|1210002,6|1210003,12</v>
      </c>
      <c r="N331" t="str">
        <f t="shared" si="89"/>
        <v>1210001,10|1210002,10|1210003,20</v>
      </c>
    </row>
    <row r="332" spans="1:14" ht="17.25" customHeight="1">
      <c r="A332" s="2">
        <f t="shared" si="79"/>
        <v>5103</v>
      </c>
      <c r="B332" s="3">
        <v>51</v>
      </c>
      <c r="C332" s="2">
        <f t="shared" si="90"/>
        <v>3</v>
      </c>
      <c r="D332" t="str">
        <f t="shared" si="80"/>
        <v>桃源团小弟A</v>
      </c>
      <c r="E332">
        <f t="shared" si="78"/>
        <v>1</v>
      </c>
      <c r="F332">
        <f t="shared" si="81"/>
        <v>3</v>
      </c>
      <c r="G332">
        <f t="shared" si="82"/>
        <v>8</v>
      </c>
      <c r="H332">
        <f t="shared" si="83"/>
        <v>8</v>
      </c>
      <c r="I332">
        <f t="shared" si="84"/>
        <v>16</v>
      </c>
      <c r="J332">
        <f t="shared" si="85"/>
        <v>18</v>
      </c>
      <c r="K332">
        <f t="shared" si="86"/>
        <v>18</v>
      </c>
      <c r="L332">
        <f t="shared" si="87"/>
        <v>36</v>
      </c>
      <c r="M332" t="str">
        <f t="shared" si="88"/>
        <v>1210001,8|1210002,8|1210003,16</v>
      </c>
      <c r="N332" t="str">
        <f t="shared" si="89"/>
        <v>1210001,18|1210002,18|1210003,36</v>
      </c>
    </row>
    <row r="333" spans="1:14" ht="17.25" customHeight="1">
      <c r="A333" s="2">
        <f t="shared" si="79"/>
        <v>5104</v>
      </c>
      <c r="B333" s="3">
        <v>51</v>
      </c>
      <c r="C333" s="2">
        <f t="shared" si="90"/>
        <v>4</v>
      </c>
      <c r="D333" t="str">
        <f t="shared" si="80"/>
        <v>桃源团小弟A</v>
      </c>
      <c r="E333">
        <f t="shared" si="78"/>
        <v>1</v>
      </c>
      <c r="F333">
        <f t="shared" si="81"/>
        <v>3</v>
      </c>
      <c r="G333">
        <f t="shared" si="82"/>
        <v>10</v>
      </c>
      <c r="H333">
        <f t="shared" si="83"/>
        <v>10</v>
      </c>
      <c r="I333">
        <f t="shared" si="84"/>
        <v>20</v>
      </c>
      <c r="J333">
        <f t="shared" si="85"/>
        <v>28</v>
      </c>
      <c r="K333">
        <f t="shared" si="86"/>
        <v>28</v>
      </c>
      <c r="L333">
        <f t="shared" si="87"/>
        <v>56</v>
      </c>
      <c r="M333" t="str">
        <f t="shared" si="88"/>
        <v>1210001,10|1210002,10|1210003,20</v>
      </c>
      <c r="N333" t="str">
        <f t="shared" si="89"/>
        <v>1210001,28|1210002,28|1210003,56</v>
      </c>
    </row>
    <row r="334" spans="1:14" ht="17.25" customHeight="1">
      <c r="A334" s="2">
        <f t="shared" si="79"/>
        <v>5105</v>
      </c>
      <c r="B334" s="3">
        <v>51</v>
      </c>
      <c r="C334" s="2">
        <f t="shared" si="90"/>
        <v>5</v>
      </c>
      <c r="D334" t="str">
        <f t="shared" si="80"/>
        <v>桃源团小弟A</v>
      </c>
      <c r="E334">
        <f t="shared" si="78"/>
        <v>1</v>
      </c>
      <c r="F334">
        <f t="shared" si="81"/>
        <v>3</v>
      </c>
      <c r="G334">
        <f t="shared" si="82"/>
        <v>12</v>
      </c>
      <c r="H334">
        <f t="shared" si="83"/>
        <v>12</v>
      </c>
      <c r="I334">
        <f t="shared" si="84"/>
        <v>24</v>
      </c>
      <c r="J334">
        <f t="shared" si="85"/>
        <v>40</v>
      </c>
      <c r="K334">
        <f t="shared" si="86"/>
        <v>40</v>
      </c>
      <c r="L334">
        <f t="shared" si="87"/>
        <v>80</v>
      </c>
      <c r="M334" t="str">
        <f t="shared" si="88"/>
        <v>1210001,12|1210002,12|1210003,24</v>
      </c>
      <c r="N334" t="str">
        <f t="shared" si="89"/>
        <v>1210001,40|1210002,40|1210003,80</v>
      </c>
    </row>
    <row r="335" spans="1:14" ht="17.25" customHeight="1">
      <c r="A335" s="2">
        <f t="shared" si="79"/>
        <v>5106</v>
      </c>
      <c r="B335" s="3">
        <v>51</v>
      </c>
      <c r="C335" s="2">
        <f t="shared" si="90"/>
        <v>6</v>
      </c>
      <c r="D335" t="str">
        <f t="shared" si="80"/>
        <v>桃源团小弟A</v>
      </c>
      <c r="E335">
        <f t="shared" si="78"/>
        <v>1</v>
      </c>
      <c r="F335">
        <f t="shared" si="81"/>
        <v>3</v>
      </c>
      <c r="G335">
        <f t="shared" si="82"/>
        <v>14</v>
      </c>
      <c r="H335">
        <f t="shared" si="83"/>
        <v>14</v>
      </c>
      <c r="I335">
        <f t="shared" si="84"/>
        <v>28</v>
      </c>
      <c r="J335">
        <f t="shared" si="85"/>
        <v>54</v>
      </c>
      <c r="K335">
        <f t="shared" si="86"/>
        <v>54</v>
      </c>
      <c r="L335">
        <f t="shared" si="87"/>
        <v>108</v>
      </c>
      <c r="M335" t="str">
        <f t="shared" si="88"/>
        <v>1210001,14|1210002,14|1210003,28</v>
      </c>
      <c r="N335" t="str">
        <f t="shared" si="89"/>
        <v>1210001,54|1210002,54|1210003,108</v>
      </c>
    </row>
    <row r="336" spans="1:14" ht="17.25" customHeight="1">
      <c r="A336" s="2">
        <f t="shared" si="79"/>
        <v>5107</v>
      </c>
      <c r="B336" s="3">
        <v>51</v>
      </c>
      <c r="C336" s="2">
        <f t="shared" si="90"/>
        <v>7</v>
      </c>
      <c r="D336" t="str">
        <f t="shared" si="80"/>
        <v>桃源团小弟A</v>
      </c>
      <c r="E336">
        <f t="shared" si="78"/>
        <v>1</v>
      </c>
      <c r="F336">
        <f t="shared" si="81"/>
        <v>3</v>
      </c>
      <c r="G336">
        <f t="shared" si="82"/>
        <v>16</v>
      </c>
      <c r="H336">
        <f t="shared" si="83"/>
        <v>16</v>
      </c>
      <c r="I336">
        <f t="shared" si="84"/>
        <v>32</v>
      </c>
      <c r="J336">
        <f t="shared" si="85"/>
        <v>70</v>
      </c>
      <c r="K336">
        <f t="shared" si="86"/>
        <v>70</v>
      </c>
      <c r="L336">
        <f t="shared" si="87"/>
        <v>140</v>
      </c>
      <c r="M336" t="str">
        <f t="shared" si="88"/>
        <v>1210001,16|1210002,16|1210003,32</v>
      </c>
      <c r="N336" t="str">
        <f t="shared" si="89"/>
        <v>1210001,70|1210002,70|1210003,140</v>
      </c>
    </row>
    <row r="337" spans="1:14" ht="17.25" customHeight="1">
      <c r="A337" s="2">
        <f t="shared" si="79"/>
        <v>5108</v>
      </c>
      <c r="B337" s="3">
        <v>51</v>
      </c>
      <c r="C337" s="2">
        <f t="shared" si="90"/>
        <v>8</v>
      </c>
      <c r="D337" t="str">
        <f t="shared" si="80"/>
        <v>桃源团小弟A</v>
      </c>
      <c r="E337">
        <f t="shared" si="78"/>
        <v>1</v>
      </c>
      <c r="F337">
        <f t="shared" si="81"/>
        <v>3</v>
      </c>
      <c r="G337">
        <f t="shared" si="82"/>
        <v>16</v>
      </c>
      <c r="H337">
        <f t="shared" si="83"/>
        <v>16</v>
      </c>
      <c r="I337">
        <f t="shared" si="84"/>
        <v>32</v>
      </c>
      <c r="J337">
        <f t="shared" si="85"/>
        <v>86</v>
      </c>
      <c r="K337">
        <f t="shared" si="86"/>
        <v>86</v>
      </c>
      <c r="L337">
        <f t="shared" si="87"/>
        <v>172</v>
      </c>
      <c r="M337" t="str">
        <f t="shared" si="88"/>
        <v>1210001,16|1210002,16|1210003,32</v>
      </c>
      <c r="N337" t="str">
        <f t="shared" si="89"/>
        <v>1210001,86|1210002,86|1210003,172</v>
      </c>
    </row>
    <row r="338" spans="1:14" ht="17.25" customHeight="1">
      <c r="A338" s="2">
        <f t="shared" si="79"/>
        <v>5201</v>
      </c>
      <c r="B338" s="3">
        <v>52</v>
      </c>
      <c r="C338" s="2">
        <f t="shared" si="90"/>
        <v>1</v>
      </c>
      <c r="D338" t="str">
        <f t="shared" si="80"/>
        <v>桃源团小弟B</v>
      </c>
      <c r="E338">
        <f t="shared" si="78"/>
        <v>1</v>
      </c>
      <c r="F338">
        <f t="shared" si="81"/>
        <v>3</v>
      </c>
      <c r="G338">
        <f t="shared" si="82"/>
        <v>4</v>
      </c>
      <c r="H338">
        <f t="shared" si="83"/>
        <v>4</v>
      </c>
      <c r="I338">
        <f t="shared" si="84"/>
        <v>8</v>
      </c>
      <c r="J338">
        <f t="shared" si="85"/>
        <v>4</v>
      </c>
      <c r="K338">
        <f t="shared" si="86"/>
        <v>4</v>
      </c>
      <c r="L338">
        <f t="shared" si="87"/>
        <v>8</v>
      </c>
      <c r="M338" t="str">
        <f t="shared" si="88"/>
        <v>1210001,4|1210002,4|1210003,8</v>
      </c>
      <c r="N338" t="str">
        <f t="shared" si="89"/>
        <v>1210001,4|1210002,4|1210003,8</v>
      </c>
    </row>
    <row r="339" spans="1:14" ht="17.25" customHeight="1">
      <c r="A339" s="2">
        <f t="shared" si="79"/>
        <v>5202</v>
      </c>
      <c r="B339" s="3">
        <v>52</v>
      </c>
      <c r="C339" s="2">
        <f t="shared" si="90"/>
        <v>2</v>
      </c>
      <c r="D339" t="str">
        <f t="shared" si="80"/>
        <v>桃源团小弟B</v>
      </c>
      <c r="E339">
        <f t="shared" si="78"/>
        <v>1</v>
      </c>
      <c r="F339">
        <f t="shared" si="81"/>
        <v>3</v>
      </c>
      <c r="G339">
        <f t="shared" si="82"/>
        <v>6</v>
      </c>
      <c r="H339">
        <f t="shared" si="83"/>
        <v>6</v>
      </c>
      <c r="I339">
        <f t="shared" si="84"/>
        <v>12</v>
      </c>
      <c r="J339">
        <f t="shared" si="85"/>
        <v>10</v>
      </c>
      <c r="K339">
        <f t="shared" si="86"/>
        <v>10</v>
      </c>
      <c r="L339">
        <f t="shared" si="87"/>
        <v>20</v>
      </c>
      <c r="M339" t="str">
        <f t="shared" si="88"/>
        <v>1210001,6|1210002,6|1210003,12</v>
      </c>
      <c r="N339" t="str">
        <f t="shared" si="89"/>
        <v>1210001,10|1210002,10|1210003,20</v>
      </c>
    </row>
    <row r="340" spans="1:14" ht="17.25" customHeight="1">
      <c r="A340" s="2">
        <f t="shared" si="79"/>
        <v>5203</v>
      </c>
      <c r="B340" s="3">
        <v>52</v>
      </c>
      <c r="C340" s="2">
        <f t="shared" si="90"/>
        <v>3</v>
      </c>
      <c r="D340" t="str">
        <f t="shared" si="80"/>
        <v>桃源团小弟B</v>
      </c>
      <c r="E340">
        <f t="shared" si="78"/>
        <v>1</v>
      </c>
      <c r="F340">
        <f t="shared" si="81"/>
        <v>3</v>
      </c>
      <c r="G340">
        <f t="shared" si="82"/>
        <v>8</v>
      </c>
      <c r="H340">
        <f t="shared" si="83"/>
        <v>8</v>
      </c>
      <c r="I340">
        <f t="shared" si="84"/>
        <v>16</v>
      </c>
      <c r="J340">
        <f t="shared" si="85"/>
        <v>18</v>
      </c>
      <c r="K340">
        <f t="shared" si="86"/>
        <v>18</v>
      </c>
      <c r="L340">
        <f t="shared" si="87"/>
        <v>36</v>
      </c>
      <c r="M340" t="str">
        <f t="shared" si="88"/>
        <v>1210001,8|1210002,8|1210003,16</v>
      </c>
      <c r="N340" t="str">
        <f t="shared" si="89"/>
        <v>1210001,18|1210002,18|1210003,36</v>
      </c>
    </row>
    <row r="341" spans="1:14" ht="17.25" customHeight="1">
      <c r="A341" s="2">
        <f t="shared" si="79"/>
        <v>5204</v>
      </c>
      <c r="B341" s="3">
        <v>52</v>
      </c>
      <c r="C341" s="2">
        <f t="shared" si="90"/>
        <v>4</v>
      </c>
      <c r="D341" t="str">
        <f t="shared" si="80"/>
        <v>桃源团小弟B</v>
      </c>
      <c r="E341">
        <f t="shared" si="78"/>
        <v>1</v>
      </c>
      <c r="F341">
        <f t="shared" si="81"/>
        <v>3</v>
      </c>
      <c r="G341">
        <f t="shared" si="82"/>
        <v>10</v>
      </c>
      <c r="H341">
        <f t="shared" si="83"/>
        <v>10</v>
      </c>
      <c r="I341">
        <f t="shared" si="84"/>
        <v>20</v>
      </c>
      <c r="J341">
        <f t="shared" si="85"/>
        <v>28</v>
      </c>
      <c r="K341">
        <f t="shared" si="86"/>
        <v>28</v>
      </c>
      <c r="L341">
        <f t="shared" si="87"/>
        <v>56</v>
      </c>
      <c r="M341" t="str">
        <f t="shared" si="88"/>
        <v>1210001,10|1210002,10|1210003,20</v>
      </c>
      <c r="N341" t="str">
        <f t="shared" si="89"/>
        <v>1210001,28|1210002,28|1210003,56</v>
      </c>
    </row>
    <row r="342" spans="1:14" ht="17.25" customHeight="1">
      <c r="A342" s="2">
        <f t="shared" si="79"/>
        <v>5205</v>
      </c>
      <c r="B342" s="3">
        <v>52</v>
      </c>
      <c r="C342" s="2">
        <f t="shared" si="90"/>
        <v>5</v>
      </c>
      <c r="D342" t="str">
        <f t="shared" si="80"/>
        <v>桃源团小弟B</v>
      </c>
      <c r="E342">
        <f t="shared" si="78"/>
        <v>1</v>
      </c>
      <c r="F342">
        <f t="shared" si="81"/>
        <v>3</v>
      </c>
      <c r="G342">
        <f t="shared" si="82"/>
        <v>12</v>
      </c>
      <c r="H342">
        <f t="shared" si="83"/>
        <v>12</v>
      </c>
      <c r="I342">
        <f t="shared" si="84"/>
        <v>24</v>
      </c>
      <c r="J342">
        <f t="shared" si="85"/>
        <v>40</v>
      </c>
      <c r="K342">
        <f t="shared" si="86"/>
        <v>40</v>
      </c>
      <c r="L342">
        <f t="shared" si="87"/>
        <v>80</v>
      </c>
      <c r="M342" t="str">
        <f t="shared" si="88"/>
        <v>1210001,12|1210002,12|1210003,24</v>
      </c>
      <c r="N342" t="str">
        <f t="shared" si="89"/>
        <v>1210001,40|1210002,40|1210003,80</v>
      </c>
    </row>
    <row r="343" spans="1:14" ht="17.25" customHeight="1">
      <c r="A343" s="2">
        <f t="shared" si="79"/>
        <v>5206</v>
      </c>
      <c r="B343" s="3">
        <v>52</v>
      </c>
      <c r="C343" s="2">
        <f t="shared" si="90"/>
        <v>6</v>
      </c>
      <c r="D343" t="str">
        <f t="shared" si="80"/>
        <v>桃源团小弟B</v>
      </c>
      <c r="E343">
        <f t="shared" si="78"/>
        <v>1</v>
      </c>
      <c r="F343">
        <f t="shared" si="81"/>
        <v>3</v>
      </c>
      <c r="G343">
        <f t="shared" si="82"/>
        <v>14</v>
      </c>
      <c r="H343">
        <f t="shared" si="83"/>
        <v>14</v>
      </c>
      <c r="I343">
        <f t="shared" si="84"/>
        <v>28</v>
      </c>
      <c r="J343">
        <f t="shared" si="85"/>
        <v>54</v>
      </c>
      <c r="K343">
        <f t="shared" si="86"/>
        <v>54</v>
      </c>
      <c r="L343">
        <f t="shared" si="87"/>
        <v>108</v>
      </c>
      <c r="M343" t="str">
        <f t="shared" si="88"/>
        <v>1210001,14|1210002,14|1210003,28</v>
      </c>
      <c r="N343" t="str">
        <f t="shared" si="89"/>
        <v>1210001,54|1210002,54|1210003,108</v>
      </c>
    </row>
    <row r="344" spans="1:14" ht="17.25" customHeight="1">
      <c r="A344" s="2">
        <f t="shared" si="79"/>
        <v>5207</v>
      </c>
      <c r="B344" s="3">
        <v>52</v>
      </c>
      <c r="C344" s="2">
        <f t="shared" si="90"/>
        <v>7</v>
      </c>
      <c r="D344" t="str">
        <f t="shared" si="80"/>
        <v>桃源团小弟B</v>
      </c>
      <c r="E344">
        <f t="shared" si="78"/>
        <v>1</v>
      </c>
      <c r="F344">
        <f t="shared" si="81"/>
        <v>3</v>
      </c>
      <c r="G344">
        <f t="shared" si="82"/>
        <v>16</v>
      </c>
      <c r="H344">
        <f t="shared" si="83"/>
        <v>16</v>
      </c>
      <c r="I344">
        <f t="shared" si="84"/>
        <v>32</v>
      </c>
      <c r="J344">
        <f t="shared" si="85"/>
        <v>70</v>
      </c>
      <c r="K344">
        <f t="shared" si="86"/>
        <v>70</v>
      </c>
      <c r="L344">
        <f t="shared" si="87"/>
        <v>140</v>
      </c>
      <c r="M344" t="str">
        <f t="shared" si="88"/>
        <v>1210001,16|1210002,16|1210003,32</v>
      </c>
      <c r="N344" t="str">
        <f t="shared" si="89"/>
        <v>1210001,70|1210002,70|1210003,140</v>
      </c>
    </row>
    <row r="345" spans="1:14" ht="17.25" customHeight="1">
      <c r="A345" s="2">
        <f t="shared" si="79"/>
        <v>5208</v>
      </c>
      <c r="B345" s="3">
        <v>52</v>
      </c>
      <c r="C345" s="2">
        <f t="shared" si="90"/>
        <v>8</v>
      </c>
      <c r="D345" t="str">
        <f t="shared" si="80"/>
        <v>桃源团小弟B</v>
      </c>
      <c r="E345">
        <f t="shared" si="78"/>
        <v>1</v>
      </c>
      <c r="F345">
        <f t="shared" si="81"/>
        <v>3</v>
      </c>
      <c r="G345">
        <f t="shared" si="82"/>
        <v>16</v>
      </c>
      <c r="H345">
        <f t="shared" si="83"/>
        <v>16</v>
      </c>
      <c r="I345">
        <f t="shared" si="84"/>
        <v>32</v>
      </c>
      <c r="J345">
        <f t="shared" si="85"/>
        <v>86</v>
      </c>
      <c r="K345">
        <f t="shared" si="86"/>
        <v>86</v>
      </c>
      <c r="L345">
        <f t="shared" si="87"/>
        <v>172</v>
      </c>
      <c r="M345" t="str">
        <f t="shared" si="88"/>
        <v>1210001,16|1210002,16|1210003,32</v>
      </c>
      <c r="N345" t="str">
        <f t="shared" si="89"/>
        <v>1210001,86|1210002,86|1210003,172</v>
      </c>
    </row>
    <row r="346" spans="1:14" ht="16.5">
      <c r="A346" s="2">
        <f t="shared" ref="A346:A361" si="91">B346*100+C346</f>
        <v>4801</v>
      </c>
      <c r="B346" s="3">
        <v>48</v>
      </c>
      <c r="C346" s="2">
        <f t="shared" si="90"/>
        <v>1</v>
      </c>
      <c r="D346" t="str">
        <f t="shared" ref="D346:D353" si="92">VLOOKUP(B346,R:S,2,0)</f>
        <v>闪光弗莱士</v>
      </c>
      <c r="E346">
        <f t="shared" ref="E346:E353" si="93">VLOOKUP(B346,R:U,3,FALSE)</f>
        <v>4</v>
      </c>
      <c r="F346">
        <f t="shared" ref="F346:F353" si="94">VLOOKUP(B346,R:U,4,FALSE)</f>
        <v>1</v>
      </c>
      <c r="G346">
        <f t="shared" si="82"/>
        <v>20</v>
      </c>
      <c r="H346">
        <f t="shared" si="83"/>
        <v>10</v>
      </c>
      <c r="I346">
        <f t="shared" si="84"/>
        <v>10</v>
      </c>
      <c r="J346">
        <f t="shared" ref="J346:J353" si="95">IF($C346=1,G346,J345+G346)</f>
        <v>20</v>
      </c>
      <c r="K346">
        <f t="shared" ref="K346:K353" si="96">IF($C346=1,H346,K345+H346)</f>
        <v>10</v>
      </c>
      <c r="L346">
        <f t="shared" ref="L346:L353" si="97">IF($C346=1,I346,L345+I346)</f>
        <v>10</v>
      </c>
      <c r="M346" t="str">
        <f t="shared" ref="M346:M353" si="98">VLOOKUP($G$1,$Y:$Z,2,FALSE)&amp;","&amp;G346&amp;"|"&amp;VLOOKUP($H$1,$Y:$Z,2,FALSE)&amp;","&amp;H346&amp;"|"&amp;VLOOKUP($I$1,$Y:$Z,2,FALSE)&amp;","&amp;I346</f>
        <v>1210001,20|1210002,10|1210003,10</v>
      </c>
      <c r="N346" t="str">
        <f t="shared" ref="N346:N353" si="99">VLOOKUP($G$1,$Y:$Z,2,FALSE)&amp;","&amp;J346&amp;"|"&amp;VLOOKUP($H$1,$Y:$Z,2,FALSE)&amp;","&amp;K346&amp;"|"&amp;VLOOKUP($I$1,$Y:$Z,2,FALSE)&amp;","&amp;L346</f>
        <v>1210001,20|1210002,10|1210003,10</v>
      </c>
    </row>
    <row r="347" spans="1:14" ht="16.5">
      <c r="A347" s="2">
        <f t="shared" si="91"/>
        <v>4802</v>
      </c>
      <c r="B347" s="3">
        <v>48</v>
      </c>
      <c r="C347" s="2">
        <f t="shared" si="90"/>
        <v>2</v>
      </c>
      <c r="D347" t="str">
        <f t="shared" si="92"/>
        <v>闪光弗莱士</v>
      </c>
      <c r="E347">
        <f t="shared" si="93"/>
        <v>4</v>
      </c>
      <c r="F347">
        <f t="shared" si="94"/>
        <v>1</v>
      </c>
      <c r="G347">
        <f t="shared" si="82"/>
        <v>30</v>
      </c>
      <c r="H347">
        <f t="shared" si="83"/>
        <v>15</v>
      </c>
      <c r="I347">
        <f t="shared" si="84"/>
        <v>15</v>
      </c>
      <c r="J347">
        <f t="shared" si="95"/>
        <v>50</v>
      </c>
      <c r="K347">
        <f t="shared" si="96"/>
        <v>25</v>
      </c>
      <c r="L347">
        <f t="shared" si="97"/>
        <v>25</v>
      </c>
      <c r="M347" t="str">
        <f t="shared" si="98"/>
        <v>1210001,30|1210002,15|1210003,15</v>
      </c>
      <c r="N347" t="str">
        <f t="shared" si="99"/>
        <v>1210001,50|1210002,25|1210003,25</v>
      </c>
    </row>
    <row r="348" spans="1:14" ht="16.5">
      <c r="A348" s="2">
        <f t="shared" si="91"/>
        <v>4803</v>
      </c>
      <c r="B348" s="3">
        <v>48</v>
      </c>
      <c r="C348" s="2">
        <f t="shared" si="90"/>
        <v>3</v>
      </c>
      <c r="D348" t="str">
        <f t="shared" si="92"/>
        <v>闪光弗莱士</v>
      </c>
      <c r="E348">
        <f t="shared" si="93"/>
        <v>4</v>
      </c>
      <c r="F348">
        <f t="shared" si="94"/>
        <v>1</v>
      </c>
      <c r="G348">
        <f t="shared" si="82"/>
        <v>40</v>
      </c>
      <c r="H348">
        <f t="shared" si="83"/>
        <v>20</v>
      </c>
      <c r="I348">
        <f t="shared" si="84"/>
        <v>20</v>
      </c>
      <c r="J348">
        <f t="shared" si="95"/>
        <v>90</v>
      </c>
      <c r="K348">
        <f t="shared" si="96"/>
        <v>45</v>
      </c>
      <c r="L348">
        <f t="shared" si="97"/>
        <v>45</v>
      </c>
      <c r="M348" t="str">
        <f t="shared" si="98"/>
        <v>1210001,40|1210002,20|1210003,20</v>
      </c>
      <c r="N348" t="str">
        <f t="shared" si="99"/>
        <v>1210001,90|1210002,45|1210003,45</v>
      </c>
    </row>
    <row r="349" spans="1:14" ht="16.5">
      <c r="A349" s="2">
        <f t="shared" si="91"/>
        <v>4804</v>
      </c>
      <c r="B349" s="3">
        <v>48</v>
      </c>
      <c r="C349" s="2">
        <f t="shared" si="90"/>
        <v>4</v>
      </c>
      <c r="D349" t="str">
        <f t="shared" si="92"/>
        <v>闪光弗莱士</v>
      </c>
      <c r="E349">
        <f t="shared" si="93"/>
        <v>4</v>
      </c>
      <c r="F349">
        <f t="shared" si="94"/>
        <v>1</v>
      </c>
      <c r="G349">
        <f t="shared" si="82"/>
        <v>50</v>
      </c>
      <c r="H349">
        <f t="shared" si="83"/>
        <v>25</v>
      </c>
      <c r="I349">
        <f t="shared" si="84"/>
        <v>25</v>
      </c>
      <c r="J349">
        <f t="shared" si="95"/>
        <v>140</v>
      </c>
      <c r="K349">
        <f t="shared" si="96"/>
        <v>70</v>
      </c>
      <c r="L349">
        <f t="shared" si="97"/>
        <v>70</v>
      </c>
      <c r="M349" t="str">
        <f t="shared" si="98"/>
        <v>1210001,50|1210002,25|1210003,25</v>
      </c>
      <c r="N349" t="str">
        <f t="shared" si="99"/>
        <v>1210001,140|1210002,70|1210003,70</v>
      </c>
    </row>
    <row r="350" spans="1:14" ht="16.5">
      <c r="A350" s="2">
        <f t="shared" si="91"/>
        <v>4805</v>
      </c>
      <c r="B350" s="3">
        <v>48</v>
      </c>
      <c r="C350" s="2">
        <f t="shared" si="90"/>
        <v>5</v>
      </c>
      <c r="D350" t="str">
        <f t="shared" si="92"/>
        <v>闪光弗莱士</v>
      </c>
      <c r="E350">
        <f t="shared" si="93"/>
        <v>4</v>
      </c>
      <c r="F350">
        <f t="shared" si="94"/>
        <v>1</v>
      </c>
      <c r="G350">
        <f t="shared" si="82"/>
        <v>60</v>
      </c>
      <c r="H350">
        <f t="shared" si="83"/>
        <v>30</v>
      </c>
      <c r="I350">
        <f t="shared" si="84"/>
        <v>30</v>
      </c>
      <c r="J350">
        <f t="shared" si="95"/>
        <v>200</v>
      </c>
      <c r="K350">
        <f t="shared" si="96"/>
        <v>100</v>
      </c>
      <c r="L350">
        <f t="shared" si="97"/>
        <v>100</v>
      </c>
      <c r="M350" t="str">
        <f t="shared" si="98"/>
        <v>1210001,60|1210002,30|1210003,30</v>
      </c>
      <c r="N350" t="str">
        <f t="shared" si="99"/>
        <v>1210001,200|1210002,100|1210003,100</v>
      </c>
    </row>
    <row r="351" spans="1:14" ht="16.5">
      <c r="A351" s="2">
        <f t="shared" si="91"/>
        <v>4806</v>
      </c>
      <c r="B351" s="3">
        <v>48</v>
      </c>
      <c r="C351" s="2">
        <f t="shared" si="90"/>
        <v>6</v>
      </c>
      <c r="D351" t="str">
        <f t="shared" si="92"/>
        <v>闪光弗莱士</v>
      </c>
      <c r="E351">
        <f t="shared" si="93"/>
        <v>4</v>
      </c>
      <c r="F351">
        <f t="shared" si="94"/>
        <v>1</v>
      </c>
      <c r="G351">
        <f t="shared" si="82"/>
        <v>70</v>
      </c>
      <c r="H351">
        <f t="shared" si="83"/>
        <v>35</v>
      </c>
      <c r="I351">
        <f t="shared" si="84"/>
        <v>35</v>
      </c>
      <c r="J351">
        <f t="shared" si="95"/>
        <v>270</v>
      </c>
      <c r="K351">
        <f t="shared" si="96"/>
        <v>135</v>
      </c>
      <c r="L351">
        <f t="shared" si="97"/>
        <v>135</v>
      </c>
      <c r="M351" t="str">
        <f t="shared" si="98"/>
        <v>1210001,70|1210002,35|1210003,35</v>
      </c>
      <c r="N351" t="str">
        <f t="shared" si="99"/>
        <v>1210001,270|1210002,135|1210003,135</v>
      </c>
    </row>
    <row r="352" spans="1:14" ht="16.5">
      <c r="A352" s="2">
        <f t="shared" si="91"/>
        <v>4807</v>
      </c>
      <c r="B352" s="3">
        <v>48</v>
      </c>
      <c r="C352" s="2">
        <f t="shared" si="90"/>
        <v>7</v>
      </c>
      <c r="D352" t="str">
        <f t="shared" si="92"/>
        <v>闪光弗莱士</v>
      </c>
      <c r="E352">
        <f t="shared" si="93"/>
        <v>4</v>
      </c>
      <c r="F352">
        <f t="shared" si="94"/>
        <v>1</v>
      </c>
      <c r="G352">
        <f t="shared" si="82"/>
        <v>80</v>
      </c>
      <c r="H352">
        <f t="shared" si="83"/>
        <v>40</v>
      </c>
      <c r="I352">
        <f t="shared" si="84"/>
        <v>40</v>
      </c>
      <c r="J352">
        <f t="shared" si="95"/>
        <v>350</v>
      </c>
      <c r="K352">
        <f t="shared" si="96"/>
        <v>175</v>
      </c>
      <c r="L352">
        <f t="shared" si="97"/>
        <v>175</v>
      </c>
      <c r="M352" t="str">
        <f t="shared" si="98"/>
        <v>1210001,80|1210002,40|1210003,40</v>
      </c>
      <c r="N352" t="str">
        <f t="shared" si="99"/>
        <v>1210001,350|1210002,175|1210003,175</v>
      </c>
    </row>
    <row r="353" spans="1:14" ht="16.5">
      <c r="A353" s="2">
        <f t="shared" si="91"/>
        <v>4808</v>
      </c>
      <c r="B353" s="3">
        <v>48</v>
      </c>
      <c r="C353" s="2">
        <f t="shared" si="90"/>
        <v>8</v>
      </c>
      <c r="D353" t="str">
        <f t="shared" si="92"/>
        <v>闪光弗莱士</v>
      </c>
      <c r="E353">
        <f t="shared" si="93"/>
        <v>4</v>
      </c>
      <c r="F353">
        <f t="shared" si="94"/>
        <v>1</v>
      </c>
      <c r="G353">
        <f t="shared" si="82"/>
        <v>80</v>
      </c>
      <c r="H353">
        <f t="shared" si="83"/>
        <v>40</v>
      </c>
      <c r="I353">
        <f t="shared" si="84"/>
        <v>40</v>
      </c>
      <c r="J353">
        <f t="shared" si="95"/>
        <v>430</v>
      </c>
      <c r="K353">
        <f t="shared" si="96"/>
        <v>215</v>
      </c>
      <c r="L353">
        <f t="shared" si="97"/>
        <v>215</v>
      </c>
      <c r="M353" t="str">
        <f t="shared" si="98"/>
        <v>1210001,80|1210002,40|1210003,40</v>
      </c>
      <c r="N353" t="str">
        <f t="shared" si="99"/>
        <v>1210001,430|1210002,215|1210003,215</v>
      </c>
    </row>
    <row r="354" spans="1:14" ht="16.5">
      <c r="A354" s="2">
        <f t="shared" si="91"/>
        <v>6001</v>
      </c>
      <c r="B354" s="10">
        <v>60</v>
      </c>
      <c r="C354" s="2">
        <f t="shared" si="90"/>
        <v>1</v>
      </c>
      <c r="D354" t="str">
        <f t="shared" ref="D354:D361" si="100">VLOOKUP(B354,R:S,2,0)</f>
        <v>蚊娘</v>
      </c>
      <c r="E354">
        <f t="shared" ref="E354:E361" si="101">VLOOKUP(B354,R:U,3,FALSE)</f>
        <v>4</v>
      </c>
      <c r="F354">
        <f t="shared" ref="F354:F361" si="102">VLOOKUP(B354,R:U,4,FALSE)</f>
        <v>2</v>
      </c>
      <c r="G354">
        <f t="shared" si="82"/>
        <v>10</v>
      </c>
      <c r="H354">
        <f t="shared" si="83"/>
        <v>20</v>
      </c>
      <c r="I354">
        <f t="shared" si="84"/>
        <v>10</v>
      </c>
      <c r="J354">
        <f t="shared" ref="J354:J361" si="103">IF($C354=1,G354,J353+G354)</f>
        <v>10</v>
      </c>
      <c r="K354">
        <f t="shared" ref="K354:K361" si="104">IF($C354=1,H354,K353+H354)</f>
        <v>20</v>
      </c>
      <c r="L354">
        <f t="shared" ref="L354:L361" si="105">IF($C354=1,I354,L353+I354)</f>
        <v>10</v>
      </c>
      <c r="M354" t="str">
        <f t="shared" ref="M354:M361" si="106">VLOOKUP($G$1,$Y:$Z,2,FALSE)&amp;","&amp;G354&amp;"|"&amp;VLOOKUP($H$1,$Y:$Z,2,FALSE)&amp;","&amp;H354&amp;"|"&amp;VLOOKUP($I$1,$Y:$Z,2,FALSE)&amp;","&amp;I354</f>
        <v>1210001,10|1210002,20|1210003,10</v>
      </c>
      <c r="N354" t="str">
        <f t="shared" ref="N354:N361" si="107">VLOOKUP($G$1,$Y:$Z,2,FALSE)&amp;","&amp;J354&amp;"|"&amp;VLOOKUP($H$1,$Y:$Z,2,FALSE)&amp;","&amp;K354&amp;"|"&amp;VLOOKUP($I$1,$Y:$Z,2,FALSE)&amp;","&amp;L354</f>
        <v>1210001,10|1210002,20|1210003,10</v>
      </c>
    </row>
    <row r="355" spans="1:14" ht="16.5">
      <c r="A355" s="2">
        <f t="shared" si="91"/>
        <v>6002</v>
      </c>
      <c r="B355" s="10">
        <v>60</v>
      </c>
      <c r="C355" s="2">
        <f t="shared" si="90"/>
        <v>2</v>
      </c>
      <c r="D355" t="str">
        <f t="shared" si="100"/>
        <v>蚊娘</v>
      </c>
      <c r="E355">
        <f t="shared" si="101"/>
        <v>4</v>
      </c>
      <c r="F355">
        <f t="shared" si="102"/>
        <v>2</v>
      </c>
      <c r="G355">
        <f t="shared" si="82"/>
        <v>15</v>
      </c>
      <c r="H355">
        <f t="shared" si="83"/>
        <v>30</v>
      </c>
      <c r="I355">
        <f t="shared" si="84"/>
        <v>15</v>
      </c>
      <c r="J355">
        <f t="shared" si="103"/>
        <v>25</v>
      </c>
      <c r="K355">
        <f t="shared" si="104"/>
        <v>50</v>
      </c>
      <c r="L355">
        <f t="shared" si="105"/>
        <v>25</v>
      </c>
      <c r="M355" t="str">
        <f t="shared" si="106"/>
        <v>1210001,15|1210002,30|1210003,15</v>
      </c>
      <c r="N355" t="str">
        <f t="shared" si="107"/>
        <v>1210001,25|1210002,50|1210003,25</v>
      </c>
    </row>
    <row r="356" spans="1:14" ht="16.5">
      <c r="A356" s="2">
        <f t="shared" si="91"/>
        <v>6003</v>
      </c>
      <c r="B356" s="10">
        <v>60</v>
      </c>
      <c r="C356" s="2">
        <f t="shared" si="90"/>
        <v>3</v>
      </c>
      <c r="D356" t="str">
        <f t="shared" si="100"/>
        <v>蚊娘</v>
      </c>
      <c r="E356">
        <f t="shared" si="101"/>
        <v>4</v>
      </c>
      <c r="F356">
        <f t="shared" si="102"/>
        <v>2</v>
      </c>
      <c r="G356">
        <f t="shared" si="82"/>
        <v>20</v>
      </c>
      <c r="H356">
        <f t="shared" si="83"/>
        <v>40</v>
      </c>
      <c r="I356">
        <f t="shared" si="84"/>
        <v>20</v>
      </c>
      <c r="J356">
        <f t="shared" si="103"/>
        <v>45</v>
      </c>
      <c r="K356">
        <f t="shared" si="104"/>
        <v>90</v>
      </c>
      <c r="L356">
        <f t="shared" si="105"/>
        <v>45</v>
      </c>
      <c r="M356" t="str">
        <f t="shared" si="106"/>
        <v>1210001,20|1210002,40|1210003,20</v>
      </c>
      <c r="N356" t="str">
        <f t="shared" si="107"/>
        <v>1210001,45|1210002,90|1210003,45</v>
      </c>
    </row>
    <row r="357" spans="1:14" ht="16.5">
      <c r="A357" s="2">
        <f t="shared" si="91"/>
        <v>6004</v>
      </c>
      <c r="B357" s="10">
        <v>60</v>
      </c>
      <c r="C357" s="2">
        <f t="shared" si="90"/>
        <v>4</v>
      </c>
      <c r="D357" t="str">
        <f t="shared" si="100"/>
        <v>蚊娘</v>
      </c>
      <c r="E357">
        <f t="shared" si="101"/>
        <v>4</v>
      </c>
      <c r="F357">
        <f t="shared" si="102"/>
        <v>2</v>
      </c>
      <c r="G357">
        <f t="shared" si="82"/>
        <v>25</v>
      </c>
      <c r="H357">
        <f t="shared" si="83"/>
        <v>50</v>
      </c>
      <c r="I357">
        <f t="shared" si="84"/>
        <v>25</v>
      </c>
      <c r="J357">
        <f t="shared" si="103"/>
        <v>70</v>
      </c>
      <c r="K357">
        <f t="shared" si="104"/>
        <v>140</v>
      </c>
      <c r="L357">
        <f t="shared" si="105"/>
        <v>70</v>
      </c>
      <c r="M357" t="str">
        <f t="shared" si="106"/>
        <v>1210001,25|1210002,50|1210003,25</v>
      </c>
      <c r="N357" t="str">
        <f t="shared" si="107"/>
        <v>1210001,70|1210002,140|1210003,70</v>
      </c>
    </row>
    <row r="358" spans="1:14" ht="16.5">
      <c r="A358" s="2">
        <f t="shared" si="91"/>
        <v>6005</v>
      </c>
      <c r="B358" s="10">
        <v>60</v>
      </c>
      <c r="C358" s="2">
        <f t="shared" si="90"/>
        <v>5</v>
      </c>
      <c r="D358" t="str">
        <f t="shared" si="100"/>
        <v>蚊娘</v>
      </c>
      <c r="E358">
        <f t="shared" si="101"/>
        <v>4</v>
      </c>
      <c r="F358">
        <f t="shared" si="102"/>
        <v>2</v>
      </c>
      <c r="G358">
        <f t="shared" si="82"/>
        <v>30</v>
      </c>
      <c r="H358">
        <f t="shared" si="83"/>
        <v>60</v>
      </c>
      <c r="I358">
        <f t="shared" si="84"/>
        <v>30</v>
      </c>
      <c r="J358">
        <f t="shared" si="103"/>
        <v>100</v>
      </c>
      <c r="K358">
        <f t="shared" si="104"/>
        <v>200</v>
      </c>
      <c r="L358">
        <f t="shared" si="105"/>
        <v>100</v>
      </c>
      <c r="M358" t="str">
        <f t="shared" si="106"/>
        <v>1210001,30|1210002,60|1210003,30</v>
      </c>
      <c r="N358" t="str">
        <f t="shared" si="107"/>
        <v>1210001,100|1210002,200|1210003,100</v>
      </c>
    </row>
    <row r="359" spans="1:14" ht="16.5">
      <c r="A359" s="2">
        <f t="shared" si="91"/>
        <v>6006</v>
      </c>
      <c r="B359" s="10">
        <v>60</v>
      </c>
      <c r="C359" s="2">
        <f t="shared" si="90"/>
        <v>6</v>
      </c>
      <c r="D359" t="str">
        <f t="shared" si="100"/>
        <v>蚊娘</v>
      </c>
      <c r="E359">
        <f t="shared" si="101"/>
        <v>4</v>
      </c>
      <c r="F359">
        <f t="shared" si="102"/>
        <v>2</v>
      </c>
      <c r="G359">
        <f t="shared" si="82"/>
        <v>35</v>
      </c>
      <c r="H359">
        <f t="shared" si="83"/>
        <v>70</v>
      </c>
      <c r="I359">
        <f t="shared" si="84"/>
        <v>35</v>
      </c>
      <c r="J359">
        <f t="shared" si="103"/>
        <v>135</v>
      </c>
      <c r="K359">
        <f t="shared" si="104"/>
        <v>270</v>
      </c>
      <c r="L359">
        <f t="shared" si="105"/>
        <v>135</v>
      </c>
      <c r="M359" t="str">
        <f t="shared" si="106"/>
        <v>1210001,35|1210002,70|1210003,35</v>
      </c>
      <c r="N359" t="str">
        <f t="shared" si="107"/>
        <v>1210001,135|1210002,270|1210003,135</v>
      </c>
    </row>
    <row r="360" spans="1:14" ht="16.5">
      <c r="A360" s="2">
        <f t="shared" si="91"/>
        <v>6007</v>
      </c>
      <c r="B360" s="10">
        <v>60</v>
      </c>
      <c r="C360" s="2">
        <f t="shared" si="90"/>
        <v>7</v>
      </c>
      <c r="D360" t="str">
        <f t="shared" si="100"/>
        <v>蚊娘</v>
      </c>
      <c r="E360">
        <f t="shared" si="101"/>
        <v>4</v>
      </c>
      <c r="F360">
        <f t="shared" si="102"/>
        <v>2</v>
      </c>
      <c r="G360">
        <f t="shared" si="82"/>
        <v>40</v>
      </c>
      <c r="H360">
        <f t="shared" si="83"/>
        <v>80</v>
      </c>
      <c r="I360">
        <f t="shared" si="84"/>
        <v>40</v>
      </c>
      <c r="J360">
        <f t="shared" si="103"/>
        <v>175</v>
      </c>
      <c r="K360">
        <f t="shared" si="104"/>
        <v>350</v>
      </c>
      <c r="L360">
        <f t="shared" si="105"/>
        <v>175</v>
      </c>
      <c r="M360" t="str">
        <f t="shared" si="106"/>
        <v>1210001,40|1210002,80|1210003,40</v>
      </c>
      <c r="N360" t="str">
        <f t="shared" si="107"/>
        <v>1210001,175|1210002,350|1210003,175</v>
      </c>
    </row>
    <row r="361" spans="1:14" ht="16.5">
      <c r="A361" s="2">
        <f t="shared" si="91"/>
        <v>6008</v>
      </c>
      <c r="B361" s="10">
        <v>60</v>
      </c>
      <c r="C361" s="2">
        <f t="shared" si="90"/>
        <v>8</v>
      </c>
      <c r="D361" t="str">
        <f t="shared" si="100"/>
        <v>蚊娘</v>
      </c>
      <c r="E361">
        <f t="shared" si="101"/>
        <v>4</v>
      </c>
      <c r="F361">
        <f t="shared" si="102"/>
        <v>2</v>
      </c>
      <c r="G361">
        <f t="shared" si="82"/>
        <v>40</v>
      </c>
      <c r="H361">
        <f t="shared" si="83"/>
        <v>80</v>
      </c>
      <c r="I361">
        <f t="shared" si="84"/>
        <v>40</v>
      </c>
      <c r="J361">
        <f t="shared" si="103"/>
        <v>215</v>
      </c>
      <c r="K361">
        <f t="shared" si="104"/>
        <v>430</v>
      </c>
      <c r="L361">
        <f t="shared" si="105"/>
        <v>215</v>
      </c>
      <c r="M361" t="str">
        <f t="shared" si="106"/>
        <v>1210001,40|1210002,80|1210003,40</v>
      </c>
      <c r="N361" t="str">
        <f t="shared" si="107"/>
        <v>1210001,215|1210002,430|1210003,215</v>
      </c>
    </row>
    <row r="362" spans="1:14" ht="16.5">
      <c r="A362" s="2">
        <f t="shared" ref="A362:A385" si="108">B362*100+C362</f>
        <v>6201</v>
      </c>
      <c r="B362" s="10">
        <v>62</v>
      </c>
      <c r="C362" s="2">
        <f t="shared" si="90"/>
        <v>1</v>
      </c>
      <c r="D362" t="str">
        <f t="shared" ref="D362:D385" si="109">VLOOKUP(B362,R:S,2,0)</f>
        <v>阿修罗独角仙</v>
      </c>
      <c r="E362">
        <f t="shared" ref="E362:E385" si="110">VLOOKUP(B362,R:U,3,FALSE)</f>
        <v>4</v>
      </c>
      <c r="F362">
        <f t="shared" ref="F362:F385" si="111">VLOOKUP(B362,R:U,4,FALSE)</f>
        <v>3</v>
      </c>
      <c r="G362">
        <f t="shared" si="82"/>
        <v>10</v>
      </c>
      <c r="H362">
        <f t="shared" si="83"/>
        <v>10</v>
      </c>
      <c r="I362">
        <f t="shared" si="84"/>
        <v>20</v>
      </c>
      <c r="J362">
        <f t="shared" ref="J362:J385" si="112">IF($C362=1,G362,J361+G362)</f>
        <v>10</v>
      </c>
      <c r="K362">
        <f t="shared" ref="K362:K385" si="113">IF($C362=1,H362,K361+H362)</f>
        <v>10</v>
      </c>
      <c r="L362">
        <f t="shared" ref="L362:L385" si="114">IF($C362=1,I362,L361+I362)</f>
        <v>20</v>
      </c>
      <c r="M362" t="str">
        <f t="shared" ref="M362:M385" si="115">VLOOKUP($G$1,$Y:$Z,2,FALSE)&amp;","&amp;G362&amp;"|"&amp;VLOOKUP($H$1,$Y:$Z,2,FALSE)&amp;","&amp;H362&amp;"|"&amp;VLOOKUP($I$1,$Y:$Z,2,FALSE)&amp;","&amp;I362</f>
        <v>1210001,10|1210002,10|1210003,20</v>
      </c>
      <c r="N362" t="str">
        <f t="shared" ref="N362:N385" si="116">VLOOKUP($G$1,$Y:$Z,2,FALSE)&amp;","&amp;J362&amp;"|"&amp;VLOOKUP($H$1,$Y:$Z,2,FALSE)&amp;","&amp;K362&amp;"|"&amp;VLOOKUP($I$1,$Y:$Z,2,FALSE)&amp;","&amp;L362</f>
        <v>1210001,10|1210002,10|1210003,20</v>
      </c>
    </row>
    <row r="363" spans="1:14" ht="16.5">
      <c r="A363" s="2">
        <f t="shared" si="108"/>
        <v>6202</v>
      </c>
      <c r="B363" s="10">
        <v>62</v>
      </c>
      <c r="C363" s="2">
        <f t="shared" si="90"/>
        <v>2</v>
      </c>
      <c r="D363" t="str">
        <f t="shared" si="109"/>
        <v>阿修罗独角仙</v>
      </c>
      <c r="E363">
        <f t="shared" si="110"/>
        <v>4</v>
      </c>
      <c r="F363">
        <f t="shared" si="111"/>
        <v>3</v>
      </c>
      <c r="G363">
        <f t="shared" si="82"/>
        <v>15</v>
      </c>
      <c r="H363">
        <f t="shared" si="83"/>
        <v>15</v>
      </c>
      <c r="I363">
        <f t="shared" si="84"/>
        <v>30</v>
      </c>
      <c r="J363">
        <f t="shared" si="112"/>
        <v>25</v>
      </c>
      <c r="K363">
        <f t="shared" si="113"/>
        <v>25</v>
      </c>
      <c r="L363">
        <f t="shared" si="114"/>
        <v>50</v>
      </c>
      <c r="M363" t="str">
        <f t="shared" si="115"/>
        <v>1210001,15|1210002,15|1210003,30</v>
      </c>
      <c r="N363" t="str">
        <f t="shared" si="116"/>
        <v>1210001,25|1210002,25|1210003,50</v>
      </c>
    </row>
    <row r="364" spans="1:14" ht="16.5">
      <c r="A364" s="2">
        <f t="shared" si="108"/>
        <v>6203</v>
      </c>
      <c r="B364" s="10">
        <v>62</v>
      </c>
      <c r="C364" s="2">
        <f t="shared" si="90"/>
        <v>3</v>
      </c>
      <c r="D364" t="str">
        <f t="shared" si="109"/>
        <v>阿修罗独角仙</v>
      </c>
      <c r="E364">
        <f t="shared" si="110"/>
        <v>4</v>
      </c>
      <c r="F364">
        <f t="shared" si="111"/>
        <v>3</v>
      </c>
      <c r="G364">
        <f t="shared" si="82"/>
        <v>20</v>
      </c>
      <c r="H364">
        <f t="shared" si="83"/>
        <v>20</v>
      </c>
      <c r="I364">
        <f t="shared" si="84"/>
        <v>40</v>
      </c>
      <c r="J364">
        <f t="shared" si="112"/>
        <v>45</v>
      </c>
      <c r="K364">
        <f t="shared" si="113"/>
        <v>45</v>
      </c>
      <c r="L364">
        <f t="shared" si="114"/>
        <v>90</v>
      </c>
      <c r="M364" t="str">
        <f t="shared" si="115"/>
        <v>1210001,20|1210002,20|1210003,40</v>
      </c>
      <c r="N364" t="str">
        <f t="shared" si="116"/>
        <v>1210001,45|1210002,45|1210003,90</v>
      </c>
    </row>
    <row r="365" spans="1:14" ht="16.5">
      <c r="A365" s="2">
        <f t="shared" si="108"/>
        <v>6204</v>
      </c>
      <c r="B365" s="10">
        <v>62</v>
      </c>
      <c r="C365" s="2">
        <f t="shared" si="90"/>
        <v>4</v>
      </c>
      <c r="D365" t="str">
        <f t="shared" si="109"/>
        <v>阿修罗独角仙</v>
      </c>
      <c r="E365">
        <f t="shared" si="110"/>
        <v>4</v>
      </c>
      <c r="F365">
        <f t="shared" si="111"/>
        <v>3</v>
      </c>
      <c r="G365">
        <f t="shared" si="82"/>
        <v>25</v>
      </c>
      <c r="H365">
        <f t="shared" si="83"/>
        <v>25</v>
      </c>
      <c r="I365">
        <f t="shared" si="84"/>
        <v>50</v>
      </c>
      <c r="J365">
        <f t="shared" si="112"/>
        <v>70</v>
      </c>
      <c r="K365">
        <f t="shared" si="113"/>
        <v>70</v>
      </c>
      <c r="L365">
        <f t="shared" si="114"/>
        <v>140</v>
      </c>
      <c r="M365" t="str">
        <f t="shared" si="115"/>
        <v>1210001,25|1210002,25|1210003,50</v>
      </c>
      <c r="N365" t="str">
        <f t="shared" si="116"/>
        <v>1210001,70|1210002,70|1210003,140</v>
      </c>
    </row>
    <row r="366" spans="1:14" ht="16.5">
      <c r="A366" s="2">
        <f t="shared" si="108"/>
        <v>6205</v>
      </c>
      <c r="B366" s="10">
        <v>62</v>
      </c>
      <c r="C366" s="2">
        <f t="shared" si="90"/>
        <v>5</v>
      </c>
      <c r="D366" t="str">
        <f t="shared" si="109"/>
        <v>阿修罗独角仙</v>
      </c>
      <c r="E366">
        <f t="shared" si="110"/>
        <v>4</v>
      </c>
      <c r="F366">
        <f t="shared" si="111"/>
        <v>3</v>
      </c>
      <c r="G366">
        <f t="shared" si="82"/>
        <v>30</v>
      </c>
      <c r="H366">
        <f t="shared" si="83"/>
        <v>30</v>
      </c>
      <c r="I366">
        <f t="shared" si="84"/>
        <v>60</v>
      </c>
      <c r="J366">
        <f t="shared" si="112"/>
        <v>100</v>
      </c>
      <c r="K366">
        <f t="shared" si="113"/>
        <v>100</v>
      </c>
      <c r="L366">
        <f t="shared" si="114"/>
        <v>200</v>
      </c>
      <c r="M366" t="str">
        <f t="shared" si="115"/>
        <v>1210001,30|1210002,30|1210003,60</v>
      </c>
      <c r="N366" t="str">
        <f t="shared" si="116"/>
        <v>1210001,100|1210002,100|1210003,200</v>
      </c>
    </row>
    <row r="367" spans="1:14" ht="16.5">
      <c r="A367" s="2">
        <f t="shared" si="108"/>
        <v>6206</v>
      </c>
      <c r="B367" s="10">
        <v>62</v>
      </c>
      <c r="C367" s="2">
        <f t="shared" si="90"/>
        <v>6</v>
      </c>
      <c r="D367" t="str">
        <f t="shared" si="109"/>
        <v>阿修罗独角仙</v>
      </c>
      <c r="E367">
        <f t="shared" si="110"/>
        <v>4</v>
      </c>
      <c r="F367">
        <f t="shared" si="111"/>
        <v>3</v>
      </c>
      <c r="G367">
        <f t="shared" si="82"/>
        <v>35</v>
      </c>
      <c r="H367">
        <f t="shared" si="83"/>
        <v>35</v>
      </c>
      <c r="I367">
        <f t="shared" si="84"/>
        <v>70</v>
      </c>
      <c r="J367">
        <f t="shared" si="112"/>
        <v>135</v>
      </c>
      <c r="K367">
        <f t="shared" si="113"/>
        <v>135</v>
      </c>
      <c r="L367">
        <f t="shared" si="114"/>
        <v>270</v>
      </c>
      <c r="M367" t="str">
        <f t="shared" si="115"/>
        <v>1210001,35|1210002,35|1210003,70</v>
      </c>
      <c r="N367" t="str">
        <f t="shared" si="116"/>
        <v>1210001,135|1210002,135|1210003,270</v>
      </c>
    </row>
    <row r="368" spans="1:14" ht="16.5">
      <c r="A368" s="2">
        <f t="shared" si="108"/>
        <v>6207</v>
      </c>
      <c r="B368" s="10">
        <v>62</v>
      </c>
      <c r="C368" s="2">
        <f t="shared" si="90"/>
        <v>7</v>
      </c>
      <c r="D368" t="str">
        <f t="shared" si="109"/>
        <v>阿修罗独角仙</v>
      </c>
      <c r="E368">
        <f t="shared" si="110"/>
        <v>4</v>
      </c>
      <c r="F368">
        <f t="shared" si="111"/>
        <v>3</v>
      </c>
      <c r="G368">
        <f t="shared" si="82"/>
        <v>40</v>
      </c>
      <c r="H368">
        <f t="shared" si="83"/>
        <v>40</v>
      </c>
      <c r="I368">
        <f t="shared" si="84"/>
        <v>80</v>
      </c>
      <c r="J368">
        <f t="shared" si="112"/>
        <v>175</v>
      </c>
      <c r="K368">
        <f t="shared" si="113"/>
        <v>175</v>
      </c>
      <c r="L368">
        <f t="shared" si="114"/>
        <v>350</v>
      </c>
      <c r="M368" t="str">
        <f t="shared" si="115"/>
        <v>1210001,40|1210002,40|1210003,80</v>
      </c>
      <c r="N368" t="str">
        <f t="shared" si="116"/>
        <v>1210001,175|1210002,175|1210003,350</v>
      </c>
    </row>
    <row r="369" spans="1:14" ht="16.5">
      <c r="A369" s="2">
        <f t="shared" si="108"/>
        <v>6208</v>
      </c>
      <c r="B369" s="10">
        <v>62</v>
      </c>
      <c r="C369" s="2">
        <f t="shared" si="90"/>
        <v>8</v>
      </c>
      <c r="D369" t="str">
        <f t="shared" si="109"/>
        <v>阿修罗独角仙</v>
      </c>
      <c r="E369">
        <f t="shared" si="110"/>
        <v>4</v>
      </c>
      <c r="F369">
        <f t="shared" si="111"/>
        <v>3</v>
      </c>
      <c r="G369">
        <f t="shared" si="82"/>
        <v>40</v>
      </c>
      <c r="H369">
        <f t="shared" si="83"/>
        <v>40</v>
      </c>
      <c r="I369">
        <f t="shared" si="84"/>
        <v>80</v>
      </c>
      <c r="J369">
        <f t="shared" si="112"/>
        <v>215</v>
      </c>
      <c r="K369">
        <f t="shared" si="113"/>
        <v>215</v>
      </c>
      <c r="L369">
        <f t="shared" si="114"/>
        <v>430</v>
      </c>
      <c r="M369" t="str">
        <f t="shared" si="115"/>
        <v>1210001,40|1210002,40|1210003,80</v>
      </c>
      <c r="N369" t="str">
        <f t="shared" si="116"/>
        <v>1210001,215|1210002,215|1210003,430</v>
      </c>
    </row>
    <row r="370" spans="1:14" ht="16.5">
      <c r="A370" s="2">
        <f t="shared" si="108"/>
        <v>6401</v>
      </c>
      <c r="B370" s="10">
        <v>64</v>
      </c>
      <c r="C370" s="2">
        <f t="shared" si="90"/>
        <v>1</v>
      </c>
      <c r="D370" t="str">
        <f t="shared" si="109"/>
        <v>装甲大猩猩</v>
      </c>
      <c r="E370">
        <f t="shared" si="110"/>
        <v>3</v>
      </c>
      <c r="F370">
        <f t="shared" si="111"/>
        <v>3</v>
      </c>
      <c r="G370">
        <f t="shared" si="82"/>
        <v>8</v>
      </c>
      <c r="H370">
        <f t="shared" si="83"/>
        <v>8</v>
      </c>
      <c r="I370">
        <f t="shared" si="84"/>
        <v>16</v>
      </c>
      <c r="J370">
        <f t="shared" si="112"/>
        <v>8</v>
      </c>
      <c r="K370">
        <f t="shared" si="113"/>
        <v>8</v>
      </c>
      <c r="L370">
        <f t="shared" si="114"/>
        <v>16</v>
      </c>
      <c r="M370" t="str">
        <f t="shared" si="115"/>
        <v>1210001,8|1210002,8|1210003,16</v>
      </c>
      <c r="N370" t="str">
        <f t="shared" si="116"/>
        <v>1210001,8|1210002,8|1210003,16</v>
      </c>
    </row>
    <row r="371" spans="1:14" ht="16.5">
      <c r="A371" s="2">
        <f t="shared" si="108"/>
        <v>6402</v>
      </c>
      <c r="B371" s="10">
        <v>64</v>
      </c>
      <c r="C371" s="2">
        <f t="shared" si="90"/>
        <v>2</v>
      </c>
      <c r="D371" t="str">
        <f t="shared" si="109"/>
        <v>装甲大猩猩</v>
      </c>
      <c r="E371">
        <f t="shared" si="110"/>
        <v>3</v>
      </c>
      <c r="F371">
        <f t="shared" si="111"/>
        <v>3</v>
      </c>
      <c r="G371">
        <f t="shared" si="82"/>
        <v>12</v>
      </c>
      <c r="H371">
        <f t="shared" si="83"/>
        <v>12</v>
      </c>
      <c r="I371">
        <f t="shared" si="84"/>
        <v>24</v>
      </c>
      <c r="J371">
        <f t="shared" si="112"/>
        <v>20</v>
      </c>
      <c r="K371">
        <f t="shared" si="113"/>
        <v>20</v>
      </c>
      <c r="L371">
        <f t="shared" si="114"/>
        <v>40</v>
      </c>
      <c r="M371" t="str">
        <f t="shared" si="115"/>
        <v>1210001,12|1210002,12|1210003,24</v>
      </c>
      <c r="N371" t="str">
        <f t="shared" si="116"/>
        <v>1210001,20|1210002,20|1210003,40</v>
      </c>
    </row>
    <row r="372" spans="1:14" ht="16.5">
      <c r="A372" s="2">
        <f t="shared" si="108"/>
        <v>6403</v>
      </c>
      <c r="B372" s="10">
        <v>64</v>
      </c>
      <c r="C372" s="2">
        <f t="shared" si="90"/>
        <v>3</v>
      </c>
      <c r="D372" t="str">
        <f t="shared" si="109"/>
        <v>装甲大猩猩</v>
      </c>
      <c r="E372">
        <f t="shared" si="110"/>
        <v>3</v>
      </c>
      <c r="F372">
        <f t="shared" si="111"/>
        <v>3</v>
      </c>
      <c r="G372">
        <f t="shared" si="82"/>
        <v>16</v>
      </c>
      <c r="H372">
        <f t="shared" si="83"/>
        <v>16</v>
      </c>
      <c r="I372">
        <f t="shared" si="84"/>
        <v>32</v>
      </c>
      <c r="J372">
        <f t="shared" si="112"/>
        <v>36</v>
      </c>
      <c r="K372">
        <f t="shared" si="113"/>
        <v>36</v>
      </c>
      <c r="L372">
        <f t="shared" si="114"/>
        <v>72</v>
      </c>
      <c r="M372" t="str">
        <f t="shared" si="115"/>
        <v>1210001,16|1210002,16|1210003,32</v>
      </c>
      <c r="N372" t="str">
        <f t="shared" si="116"/>
        <v>1210001,36|1210002,36|1210003,72</v>
      </c>
    </row>
    <row r="373" spans="1:14" ht="16.5">
      <c r="A373" s="2">
        <f t="shared" si="108"/>
        <v>6404</v>
      </c>
      <c r="B373" s="10">
        <v>64</v>
      </c>
      <c r="C373" s="2">
        <f t="shared" si="90"/>
        <v>4</v>
      </c>
      <c r="D373" t="str">
        <f t="shared" si="109"/>
        <v>装甲大猩猩</v>
      </c>
      <c r="E373">
        <f t="shared" si="110"/>
        <v>3</v>
      </c>
      <c r="F373">
        <f t="shared" si="111"/>
        <v>3</v>
      </c>
      <c r="G373">
        <f t="shared" si="82"/>
        <v>20</v>
      </c>
      <c r="H373">
        <f t="shared" si="83"/>
        <v>20</v>
      </c>
      <c r="I373">
        <f t="shared" si="84"/>
        <v>40</v>
      </c>
      <c r="J373">
        <f t="shared" si="112"/>
        <v>56</v>
      </c>
      <c r="K373">
        <f t="shared" si="113"/>
        <v>56</v>
      </c>
      <c r="L373">
        <f t="shared" si="114"/>
        <v>112</v>
      </c>
      <c r="M373" t="str">
        <f t="shared" si="115"/>
        <v>1210001,20|1210002,20|1210003,40</v>
      </c>
      <c r="N373" t="str">
        <f t="shared" si="116"/>
        <v>1210001,56|1210002,56|1210003,112</v>
      </c>
    </row>
    <row r="374" spans="1:14" ht="16.5">
      <c r="A374" s="2">
        <f t="shared" si="108"/>
        <v>6405</v>
      </c>
      <c r="B374" s="10">
        <v>64</v>
      </c>
      <c r="C374" s="2">
        <f t="shared" si="90"/>
        <v>5</v>
      </c>
      <c r="D374" t="str">
        <f t="shared" si="109"/>
        <v>装甲大猩猩</v>
      </c>
      <c r="E374">
        <f t="shared" si="110"/>
        <v>3</v>
      </c>
      <c r="F374">
        <f t="shared" si="111"/>
        <v>3</v>
      </c>
      <c r="G374">
        <f t="shared" si="82"/>
        <v>24</v>
      </c>
      <c r="H374">
        <f t="shared" si="83"/>
        <v>24</v>
      </c>
      <c r="I374">
        <f t="shared" si="84"/>
        <v>48</v>
      </c>
      <c r="J374">
        <f t="shared" si="112"/>
        <v>80</v>
      </c>
      <c r="K374">
        <f t="shared" si="113"/>
        <v>80</v>
      </c>
      <c r="L374">
        <f t="shared" si="114"/>
        <v>160</v>
      </c>
      <c r="M374" t="str">
        <f t="shared" si="115"/>
        <v>1210001,24|1210002,24|1210003,48</v>
      </c>
      <c r="N374" t="str">
        <f t="shared" si="116"/>
        <v>1210001,80|1210002,80|1210003,160</v>
      </c>
    </row>
    <row r="375" spans="1:14" ht="16.5">
      <c r="A375" s="2">
        <f t="shared" si="108"/>
        <v>6406</v>
      </c>
      <c r="B375" s="10">
        <v>64</v>
      </c>
      <c r="C375" s="2">
        <f t="shared" si="90"/>
        <v>6</v>
      </c>
      <c r="D375" t="str">
        <f t="shared" si="109"/>
        <v>装甲大猩猩</v>
      </c>
      <c r="E375">
        <f t="shared" si="110"/>
        <v>3</v>
      </c>
      <c r="F375">
        <f t="shared" si="111"/>
        <v>3</v>
      </c>
      <c r="G375">
        <f t="shared" si="82"/>
        <v>28</v>
      </c>
      <c r="H375">
        <f t="shared" si="83"/>
        <v>28</v>
      </c>
      <c r="I375">
        <f t="shared" si="84"/>
        <v>56</v>
      </c>
      <c r="J375">
        <f t="shared" si="112"/>
        <v>108</v>
      </c>
      <c r="K375">
        <f t="shared" si="113"/>
        <v>108</v>
      </c>
      <c r="L375">
        <f t="shared" si="114"/>
        <v>216</v>
      </c>
      <c r="M375" t="str">
        <f t="shared" si="115"/>
        <v>1210001,28|1210002,28|1210003,56</v>
      </c>
      <c r="N375" t="str">
        <f t="shared" si="116"/>
        <v>1210001,108|1210002,108|1210003,216</v>
      </c>
    </row>
    <row r="376" spans="1:14" ht="16.5">
      <c r="A376" s="2">
        <f t="shared" si="108"/>
        <v>6407</v>
      </c>
      <c r="B376" s="10">
        <v>64</v>
      </c>
      <c r="C376" s="2">
        <f t="shared" si="90"/>
        <v>7</v>
      </c>
      <c r="D376" t="str">
        <f t="shared" si="109"/>
        <v>装甲大猩猩</v>
      </c>
      <c r="E376">
        <f t="shared" si="110"/>
        <v>3</v>
      </c>
      <c r="F376">
        <f t="shared" si="111"/>
        <v>3</v>
      </c>
      <c r="G376">
        <f t="shared" si="82"/>
        <v>32</v>
      </c>
      <c r="H376">
        <f t="shared" si="83"/>
        <v>32</v>
      </c>
      <c r="I376">
        <f t="shared" si="84"/>
        <v>64</v>
      </c>
      <c r="J376">
        <f t="shared" si="112"/>
        <v>140</v>
      </c>
      <c r="K376">
        <f t="shared" si="113"/>
        <v>140</v>
      </c>
      <c r="L376">
        <f t="shared" si="114"/>
        <v>280</v>
      </c>
      <c r="M376" t="str">
        <f t="shared" si="115"/>
        <v>1210001,32|1210002,32|1210003,64</v>
      </c>
      <c r="N376" t="str">
        <f t="shared" si="116"/>
        <v>1210001,140|1210002,140|1210003,280</v>
      </c>
    </row>
    <row r="377" spans="1:14" ht="16.5">
      <c r="A377" s="2">
        <f t="shared" si="108"/>
        <v>6408</v>
      </c>
      <c r="B377" s="10">
        <v>64</v>
      </c>
      <c r="C377" s="2">
        <f t="shared" si="90"/>
        <v>8</v>
      </c>
      <c r="D377" t="str">
        <f t="shared" si="109"/>
        <v>装甲大猩猩</v>
      </c>
      <c r="E377">
        <f t="shared" si="110"/>
        <v>3</v>
      </c>
      <c r="F377">
        <f t="shared" si="111"/>
        <v>3</v>
      </c>
      <c r="G377">
        <f t="shared" si="82"/>
        <v>32</v>
      </c>
      <c r="H377">
        <f t="shared" si="83"/>
        <v>32</v>
      </c>
      <c r="I377">
        <f t="shared" si="84"/>
        <v>64</v>
      </c>
      <c r="J377">
        <f t="shared" si="112"/>
        <v>172</v>
      </c>
      <c r="K377">
        <f t="shared" si="113"/>
        <v>172</v>
      </c>
      <c r="L377">
        <f t="shared" si="114"/>
        <v>344</v>
      </c>
      <c r="M377" t="str">
        <f t="shared" si="115"/>
        <v>1210001,32|1210002,32|1210003,64</v>
      </c>
      <c r="N377" t="str">
        <f t="shared" si="116"/>
        <v>1210001,172|1210002,172|1210003,344</v>
      </c>
    </row>
    <row r="378" spans="1:14" ht="16.5">
      <c r="A378" s="2">
        <f t="shared" si="108"/>
        <v>6501</v>
      </c>
      <c r="B378" s="10">
        <v>65</v>
      </c>
      <c r="C378" s="2">
        <f t="shared" si="90"/>
        <v>1</v>
      </c>
      <c r="D378" t="str">
        <f t="shared" si="109"/>
        <v>兽王</v>
      </c>
      <c r="E378">
        <f t="shared" si="110"/>
        <v>3</v>
      </c>
      <c r="F378">
        <f t="shared" si="111"/>
        <v>1</v>
      </c>
      <c r="G378">
        <f t="shared" si="82"/>
        <v>16</v>
      </c>
      <c r="H378">
        <f t="shared" si="83"/>
        <v>8</v>
      </c>
      <c r="I378">
        <f t="shared" si="84"/>
        <v>8</v>
      </c>
      <c r="J378">
        <f t="shared" si="112"/>
        <v>16</v>
      </c>
      <c r="K378">
        <f t="shared" si="113"/>
        <v>8</v>
      </c>
      <c r="L378">
        <f t="shared" si="114"/>
        <v>8</v>
      </c>
      <c r="M378" t="str">
        <f t="shared" si="115"/>
        <v>1210001,16|1210002,8|1210003,8</v>
      </c>
      <c r="N378" t="str">
        <f t="shared" si="116"/>
        <v>1210001,16|1210002,8|1210003,8</v>
      </c>
    </row>
    <row r="379" spans="1:14" ht="16.5">
      <c r="A379" s="2">
        <f t="shared" si="108"/>
        <v>6502</v>
      </c>
      <c r="B379" s="10">
        <v>65</v>
      </c>
      <c r="C379" s="2">
        <f t="shared" si="90"/>
        <v>2</v>
      </c>
      <c r="D379" t="str">
        <f t="shared" si="109"/>
        <v>兽王</v>
      </c>
      <c r="E379">
        <f t="shared" si="110"/>
        <v>3</v>
      </c>
      <c r="F379">
        <f t="shared" si="111"/>
        <v>1</v>
      </c>
      <c r="G379">
        <f t="shared" si="82"/>
        <v>24</v>
      </c>
      <c r="H379">
        <f t="shared" si="83"/>
        <v>12</v>
      </c>
      <c r="I379">
        <f t="shared" si="84"/>
        <v>12</v>
      </c>
      <c r="J379">
        <f t="shared" si="112"/>
        <v>40</v>
      </c>
      <c r="K379">
        <f t="shared" si="113"/>
        <v>20</v>
      </c>
      <c r="L379">
        <f t="shared" si="114"/>
        <v>20</v>
      </c>
      <c r="M379" t="str">
        <f t="shared" si="115"/>
        <v>1210001,24|1210002,12|1210003,12</v>
      </c>
      <c r="N379" t="str">
        <f t="shared" si="116"/>
        <v>1210001,40|1210002,20|1210003,20</v>
      </c>
    </row>
    <row r="380" spans="1:14" ht="16.5">
      <c r="A380" s="2">
        <f t="shared" si="108"/>
        <v>6503</v>
      </c>
      <c r="B380" s="10">
        <v>65</v>
      </c>
      <c r="C380" s="2">
        <f t="shared" si="90"/>
        <v>3</v>
      </c>
      <c r="D380" t="str">
        <f t="shared" si="109"/>
        <v>兽王</v>
      </c>
      <c r="E380">
        <f t="shared" si="110"/>
        <v>3</v>
      </c>
      <c r="F380">
        <f t="shared" si="111"/>
        <v>1</v>
      </c>
      <c r="G380">
        <f t="shared" si="82"/>
        <v>32</v>
      </c>
      <c r="H380">
        <f t="shared" si="83"/>
        <v>16</v>
      </c>
      <c r="I380">
        <f t="shared" si="84"/>
        <v>16</v>
      </c>
      <c r="J380">
        <f t="shared" si="112"/>
        <v>72</v>
      </c>
      <c r="K380">
        <f t="shared" si="113"/>
        <v>36</v>
      </c>
      <c r="L380">
        <f t="shared" si="114"/>
        <v>36</v>
      </c>
      <c r="M380" t="str">
        <f t="shared" si="115"/>
        <v>1210001,32|1210002,16|1210003,16</v>
      </c>
      <c r="N380" t="str">
        <f t="shared" si="116"/>
        <v>1210001,72|1210002,36|1210003,36</v>
      </c>
    </row>
    <row r="381" spans="1:14" ht="16.5">
      <c r="A381" s="2">
        <f t="shared" si="108"/>
        <v>6504</v>
      </c>
      <c r="B381" s="10">
        <v>65</v>
      </c>
      <c r="C381" s="2">
        <f t="shared" si="90"/>
        <v>4</v>
      </c>
      <c r="D381" t="str">
        <f t="shared" si="109"/>
        <v>兽王</v>
      </c>
      <c r="E381">
        <f t="shared" si="110"/>
        <v>3</v>
      </c>
      <c r="F381">
        <f t="shared" si="111"/>
        <v>1</v>
      </c>
      <c r="G381">
        <f t="shared" si="82"/>
        <v>40</v>
      </c>
      <c r="H381">
        <f t="shared" si="83"/>
        <v>20</v>
      </c>
      <c r="I381">
        <f t="shared" si="84"/>
        <v>20</v>
      </c>
      <c r="J381">
        <f t="shared" si="112"/>
        <v>112</v>
      </c>
      <c r="K381">
        <f t="shared" si="113"/>
        <v>56</v>
      </c>
      <c r="L381">
        <f t="shared" si="114"/>
        <v>56</v>
      </c>
      <c r="M381" t="str">
        <f t="shared" si="115"/>
        <v>1210001,40|1210002,20|1210003,20</v>
      </c>
      <c r="N381" t="str">
        <f t="shared" si="116"/>
        <v>1210001,112|1210002,56|1210003,56</v>
      </c>
    </row>
    <row r="382" spans="1:14" ht="16.5">
      <c r="A382" s="2">
        <f t="shared" si="108"/>
        <v>6505</v>
      </c>
      <c r="B382" s="10">
        <v>65</v>
      </c>
      <c r="C382" s="2">
        <f t="shared" si="90"/>
        <v>5</v>
      </c>
      <c r="D382" t="str">
        <f t="shared" si="109"/>
        <v>兽王</v>
      </c>
      <c r="E382">
        <f t="shared" si="110"/>
        <v>3</v>
      </c>
      <c r="F382">
        <f t="shared" si="111"/>
        <v>1</v>
      </c>
      <c r="G382">
        <f t="shared" si="82"/>
        <v>48</v>
      </c>
      <c r="H382">
        <f t="shared" si="83"/>
        <v>24</v>
      </c>
      <c r="I382">
        <f t="shared" si="84"/>
        <v>24</v>
      </c>
      <c r="J382">
        <f t="shared" si="112"/>
        <v>160</v>
      </c>
      <c r="K382">
        <f t="shared" si="113"/>
        <v>80</v>
      </c>
      <c r="L382">
        <f t="shared" si="114"/>
        <v>80</v>
      </c>
      <c r="M382" t="str">
        <f t="shared" si="115"/>
        <v>1210001,48|1210002,24|1210003,24</v>
      </c>
      <c r="N382" t="str">
        <f t="shared" si="116"/>
        <v>1210001,160|1210002,80|1210003,80</v>
      </c>
    </row>
    <row r="383" spans="1:14" ht="16.5">
      <c r="A383" s="2">
        <f t="shared" si="108"/>
        <v>6506</v>
      </c>
      <c r="B383" s="10">
        <v>65</v>
      </c>
      <c r="C383" s="2">
        <f t="shared" si="90"/>
        <v>6</v>
      </c>
      <c r="D383" t="str">
        <f t="shared" si="109"/>
        <v>兽王</v>
      </c>
      <c r="E383">
        <f t="shared" si="110"/>
        <v>3</v>
      </c>
      <c r="F383">
        <f t="shared" si="111"/>
        <v>1</v>
      </c>
      <c r="G383">
        <f t="shared" si="82"/>
        <v>56</v>
      </c>
      <c r="H383">
        <f t="shared" si="83"/>
        <v>28</v>
      </c>
      <c r="I383">
        <f t="shared" si="84"/>
        <v>28</v>
      </c>
      <c r="J383">
        <f t="shared" si="112"/>
        <v>216</v>
      </c>
      <c r="K383">
        <f t="shared" si="113"/>
        <v>108</v>
      </c>
      <c r="L383">
        <f t="shared" si="114"/>
        <v>108</v>
      </c>
      <c r="M383" t="str">
        <f t="shared" si="115"/>
        <v>1210001,56|1210002,28|1210003,28</v>
      </c>
      <c r="N383" t="str">
        <f t="shared" si="116"/>
        <v>1210001,216|1210002,108|1210003,108</v>
      </c>
    </row>
    <row r="384" spans="1:14" ht="16.5">
      <c r="A384" s="2">
        <f t="shared" si="108"/>
        <v>6507</v>
      </c>
      <c r="B384" s="10">
        <v>65</v>
      </c>
      <c r="C384" s="2">
        <f t="shared" si="90"/>
        <v>7</v>
      </c>
      <c r="D384" t="str">
        <f t="shared" si="109"/>
        <v>兽王</v>
      </c>
      <c r="E384">
        <f t="shared" si="110"/>
        <v>3</v>
      </c>
      <c r="F384">
        <f t="shared" si="111"/>
        <v>1</v>
      </c>
      <c r="G384">
        <f t="shared" si="82"/>
        <v>64</v>
      </c>
      <c r="H384">
        <f t="shared" si="83"/>
        <v>32</v>
      </c>
      <c r="I384">
        <f t="shared" si="84"/>
        <v>32</v>
      </c>
      <c r="J384">
        <f t="shared" si="112"/>
        <v>280</v>
      </c>
      <c r="K384">
        <f t="shared" si="113"/>
        <v>140</v>
      </c>
      <c r="L384">
        <f t="shared" si="114"/>
        <v>140</v>
      </c>
      <c r="M384" t="str">
        <f t="shared" si="115"/>
        <v>1210001,64|1210002,32|1210003,32</v>
      </c>
      <c r="N384" t="str">
        <f t="shared" si="116"/>
        <v>1210001,280|1210002,140|1210003,140</v>
      </c>
    </row>
    <row r="385" spans="1:14" ht="16.5">
      <c r="A385" s="2">
        <f t="shared" si="108"/>
        <v>6508</v>
      </c>
      <c r="B385" s="10">
        <v>65</v>
      </c>
      <c r="C385" s="2">
        <f t="shared" si="90"/>
        <v>8</v>
      </c>
      <c r="D385" t="str">
        <f t="shared" si="109"/>
        <v>兽王</v>
      </c>
      <c r="E385">
        <f t="shared" si="110"/>
        <v>3</v>
      </c>
      <c r="F385">
        <f t="shared" si="111"/>
        <v>1</v>
      </c>
      <c r="G385">
        <f t="shared" si="82"/>
        <v>64</v>
      </c>
      <c r="H385">
        <f t="shared" si="83"/>
        <v>32</v>
      </c>
      <c r="I385">
        <f t="shared" si="84"/>
        <v>32</v>
      </c>
      <c r="J385">
        <f t="shared" si="112"/>
        <v>344</v>
      </c>
      <c r="K385">
        <f t="shared" si="113"/>
        <v>172</v>
      </c>
      <c r="L385">
        <f t="shared" si="114"/>
        <v>172</v>
      </c>
      <c r="M385" t="str">
        <f t="shared" si="115"/>
        <v>1210001,64|1210002,32|1210003,32</v>
      </c>
      <c r="N385" t="str">
        <f t="shared" si="116"/>
        <v>1210001,344|1210002,172|1210003,172</v>
      </c>
    </row>
    <row r="386" spans="1:14" ht="16.5">
      <c r="A386" s="2">
        <f t="shared" ref="A386:A417" si="117">B386*100+C386</f>
        <v>4201</v>
      </c>
      <c r="B386" s="10">
        <v>42</v>
      </c>
      <c r="C386" s="2">
        <f t="shared" si="90"/>
        <v>1</v>
      </c>
      <c r="D386" t="str">
        <f t="shared" ref="D386:D417" si="118">VLOOKUP(B386,R:S,2,0)</f>
        <v>超合金黑光</v>
      </c>
      <c r="E386">
        <f t="shared" ref="E386:E417" si="119">VLOOKUP(B386,R:U,3,FALSE)</f>
        <v>4</v>
      </c>
      <c r="F386">
        <f t="shared" ref="F386:F417" si="120">VLOOKUP(B386,R:U,4,FALSE)</f>
        <v>2</v>
      </c>
      <c r="G386">
        <f t="shared" si="82"/>
        <v>10</v>
      </c>
      <c r="H386">
        <f t="shared" si="83"/>
        <v>20</v>
      </c>
      <c r="I386">
        <f t="shared" si="84"/>
        <v>10</v>
      </c>
      <c r="J386">
        <f t="shared" ref="J386:J417" si="121">IF($C386=1,G386,J385+G386)</f>
        <v>10</v>
      </c>
      <c r="K386">
        <f t="shared" ref="K386:K417" si="122">IF($C386=1,H386,K385+H386)</f>
        <v>20</v>
      </c>
      <c r="L386">
        <f t="shared" ref="L386:L417" si="123">IF($C386=1,I386,L385+I386)</f>
        <v>10</v>
      </c>
      <c r="M386" t="str">
        <f t="shared" ref="M386:M417" si="124">VLOOKUP($G$1,$Y:$Z,2,FALSE)&amp;","&amp;G386&amp;"|"&amp;VLOOKUP($H$1,$Y:$Z,2,FALSE)&amp;","&amp;H386&amp;"|"&amp;VLOOKUP($I$1,$Y:$Z,2,FALSE)&amp;","&amp;I386</f>
        <v>1210001,10|1210002,20|1210003,10</v>
      </c>
      <c r="N386" t="str">
        <f t="shared" ref="N386:N417" si="125">VLOOKUP($G$1,$Y:$Z,2,FALSE)&amp;","&amp;J386&amp;"|"&amp;VLOOKUP($H$1,$Y:$Z,2,FALSE)&amp;","&amp;K386&amp;"|"&amp;VLOOKUP($I$1,$Y:$Z,2,FALSE)&amp;","&amp;L386</f>
        <v>1210001,10|1210002,20|1210003,10</v>
      </c>
    </row>
    <row r="387" spans="1:14" ht="16.5">
      <c r="A387" s="2">
        <f t="shared" si="117"/>
        <v>4202</v>
      </c>
      <c r="B387" s="10">
        <v>42</v>
      </c>
      <c r="C387" s="2">
        <f t="shared" si="90"/>
        <v>2</v>
      </c>
      <c r="D387" t="str">
        <f t="shared" si="118"/>
        <v>超合金黑光</v>
      </c>
      <c r="E387">
        <f t="shared" si="119"/>
        <v>4</v>
      </c>
      <c r="F387">
        <f t="shared" si="120"/>
        <v>2</v>
      </c>
      <c r="G387">
        <f t="shared" ref="G387:G449" si="126">IF($F387=1,VLOOKUP($E387&amp;$C387,$AD:$AF,2,FALSE),VLOOKUP($E387&amp;$C387,$AD:$AF,3,FALSE))</f>
        <v>15</v>
      </c>
      <c r="H387">
        <f t="shared" ref="H387:H449" si="127">IF($F387=2,VLOOKUP($E387&amp;$C387,$AD:$AF,2,FALSE),VLOOKUP($E387&amp;$C387,$AD:$AF,3,FALSE))</f>
        <v>30</v>
      </c>
      <c r="I387">
        <f t="shared" ref="I387:I449" si="128">IF($F387=3,VLOOKUP($E387&amp;$C387,$AD:$AF,2,FALSE),VLOOKUP($E387&amp;$C387,$AD:$AF,3,FALSE))</f>
        <v>15</v>
      </c>
      <c r="J387">
        <f t="shared" si="121"/>
        <v>25</v>
      </c>
      <c r="K387">
        <f t="shared" si="122"/>
        <v>50</v>
      </c>
      <c r="L387">
        <f t="shared" si="123"/>
        <v>25</v>
      </c>
      <c r="M387" t="str">
        <f t="shared" si="124"/>
        <v>1210001,15|1210002,30|1210003,15</v>
      </c>
      <c r="N387" t="str">
        <f t="shared" si="125"/>
        <v>1210001,25|1210002,50|1210003,25</v>
      </c>
    </row>
    <row r="388" spans="1:14" ht="16.5">
      <c r="A388" s="2">
        <f t="shared" si="117"/>
        <v>4203</v>
      </c>
      <c r="B388" s="10">
        <v>42</v>
      </c>
      <c r="C388" s="2">
        <f t="shared" si="90"/>
        <v>3</v>
      </c>
      <c r="D388" t="str">
        <f t="shared" si="118"/>
        <v>超合金黑光</v>
      </c>
      <c r="E388">
        <f t="shared" si="119"/>
        <v>4</v>
      </c>
      <c r="F388">
        <f t="shared" si="120"/>
        <v>2</v>
      </c>
      <c r="G388">
        <f t="shared" si="126"/>
        <v>20</v>
      </c>
      <c r="H388">
        <f t="shared" si="127"/>
        <v>40</v>
      </c>
      <c r="I388">
        <f t="shared" si="128"/>
        <v>20</v>
      </c>
      <c r="J388">
        <f t="shared" si="121"/>
        <v>45</v>
      </c>
      <c r="K388">
        <f t="shared" si="122"/>
        <v>90</v>
      </c>
      <c r="L388">
        <f t="shared" si="123"/>
        <v>45</v>
      </c>
      <c r="M388" t="str">
        <f t="shared" si="124"/>
        <v>1210001,20|1210002,40|1210003,20</v>
      </c>
      <c r="N388" t="str">
        <f t="shared" si="125"/>
        <v>1210001,45|1210002,90|1210003,45</v>
      </c>
    </row>
    <row r="389" spans="1:14" ht="16.5">
      <c r="A389" s="2">
        <f t="shared" si="117"/>
        <v>4204</v>
      </c>
      <c r="B389" s="10">
        <v>42</v>
      </c>
      <c r="C389" s="2">
        <f t="shared" si="90"/>
        <v>4</v>
      </c>
      <c r="D389" t="str">
        <f t="shared" si="118"/>
        <v>超合金黑光</v>
      </c>
      <c r="E389">
        <f t="shared" si="119"/>
        <v>4</v>
      </c>
      <c r="F389">
        <f t="shared" si="120"/>
        <v>2</v>
      </c>
      <c r="G389">
        <f t="shared" si="126"/>
        <v>25</v>
      </c>
      <c r="H389">
        <f t="shared" si="127"/>
        <v>50</v>
      </c>
      <c r="I389">
        <f t="shared" si="128"/>
        <v>25</v>
      </c>
      <c r="J389">
        <f t="shared" si="121"/>
        <v>70</v>
      </c>
      <c r="K389">
        <f t="shared" si="122"/>
        <v>140</v>
      </c>
      <c r="L389">
        <f t="shared" si="123"/>
        <v>70</v>
      </c>
      <c r="M389" t="str">
        <f t="shared" si="124"/>
        <v>1210001,25|1210002,50|1210003,25</v>
      </c>
      <c r="N389" t="str">
        <f t="shared" si="125"/>
        <v>1210001,70|1210002,140|1210003,70</v>
      </c>
    </row>
    <row r="390" spans="1:14" ht="16.5">
      <c r="A390" s="2">
        <f t="shared" si="117"/>
        <v>4205</v>
      </c>
      <c r="B390" s="10">
        <v>42</v>
      </c>
      <c r="C390" s="2">
        <f t="shared" si="90"/>
        <v>5</v>
      </c>
      <c r="D390" t="str">
        <f t="shared" si="118"/>
        <v>超合金黑光</v>
      </c>
      <c r="E390">
        <f t="shared" si="119"/>
        <v>4</v>
      </c>
      <c r="F390">
        <f t="shared" si="120"/>
        <v>2</v>
      </c>
      <c r="G390">
        <f t="shared" si="126"/>
        <v>30</v>
      </c>
      <c r="H390">
        <f t="shared" si="127"/>
        <v>60</v>
      </c>
      <c r="I390">
        <f t="shared" si="128"/>
        <v>30</v>
      </c>
      <c r="J390">
        <f t="shared" si="121"/>
        <v>100</v>
      </c>
      <c r="K390">
        <f t="shared" si="122"/>
        <v>200</v>
      </c>
      <c r="L390">
        <f t="shared" si="123"/>
        <v>100</v>
      </c>
      <c r="M390" t="str">
        <f t="shared" si="124"/>
        <v>1210001,30|1210002,60|1210003,30</v>
      </c>
      <c r="N390" t="str">
        <f t="shared" si="125"/>
        <v>1210001,100|1210002,200|1210003,100</v>
      </c>
    </row>
    <row r="391" spans="1:14" ht="16.5">
      <c r="A391" s="2">
        <f t="shared" si="117"/>
        <v>4206</v>
      </c>
      <c r="B391" s="10">
        <v>42</v>
      </c>
      <c r="C391" s="2">
        <f t="shared" si="90"/>
        <v>6</v>
      </c>
      <c r="D391" t="str">
        <f t="shared" si="118"/>
        <v>超合金黑光</v>
      </c>
      <c r="E391">
        <f t="shared" si="119"/>
        <v>4</v>
      </c>
      <c r="F391">
        <f t="shared" si="120"/>
        <v>2</v>
      </c>
      <c r="G391">
        <f t="shared" si="126"/>
        <v>35</v>
      </c>
      <c r="H391">
        <f t="shared" si="127"/>
        <v>70</v>
      </c>
      <c r="I391">
        <f t="shared" si="128"/>
        <v>35</v>
      </c>
      <c r="J391">
        <f t="shared" si="121"/>
        <v>135</v>
      </c>
      <c r="K391">
        <f t="shared" si="122"/>
        <v>270</v>
      </c>
      <c r="L391">
        <f t="shared" si="123"/>
        <v>135</v>
      </c>
      <c r="M391" t="str">
        <f t="shared" si="124"/>
        <v>1210001,35|1210002,70|1210003,35</v>
      </c>
      <c r="N391" t="str">
        <f t="shared" si="125"/>
        <v>1210001,135|1210002,270|1210003,135</v>
      </c>
    </row>
    <row r="392" spans="1:14" ht="16.5">
      <c r="A392" s="2">
        <f t="shared" si="117"/>
        <v>4207</v>
      </c>
      <c r="B392" s="10">
        <v>42</v>
      </c>
      <c r="C392" s="2">
        <f t="shared" si="90"/>
        <v>7</v>
      </c>
      <c r="D392" t="str">
        <f t="shared" si="118"/>
        <v>超合金黑光</v>
      </c>
      <c r="E392">
        <f t="shared" si="119"/>
        <v>4</v>
      </c>
      <c r="F392">
        <f t="shared" si="120"/>
        <v>2</v>
      </c>
      <c r="G392">
        <f t="shared" si="126"/>
        <v>40</v>
      </c>
      <c r="H392">
        <f t="shared" si="127"/>
        <v>80</v>
      </c>
      <c r="I392">
        <f t="shared" si="128"/>
        <v>40</v>
      </c>
      <c r="J392">
        <f t="shared" si="121"/>
        <v>175</v>
      </c>
      <c r="K392">
        <f t="shared" si="122"/>
        <v>350</v>
      </c>
      <c r="L392">
        <f t="shared" si="123"/>
        <v>175</v>
      </c>
      <c r="M392" t="str">
        <f t="shared" si="124"/>
        <v>1210001,40|1210002,80|1210003,40</v>
      </c>
      <c r="N392" t="str">
        <f t="shared" si="125"/>
        <v>1210001,175|1210002,350|1210003,175</v>
      </c>
    </row>
    <row r="393" spans="1:14" ht="16.5">
      <c r="A393" s="2">
        <f t="shared" si="117"/>
        <v>4208</v>
      </c>
      <c r="B393" s="10">
        <v>42</v>
      </c>
      <c r="C393" s="2">
        <f t="shared" si="90"/>
        <v>8</v>
      </c>
      <c r="D393" t="str">
        <f t="shared" si="118"/>
        <v>超合金黑光</v>
      </c>
      <c r="E393">
        <f t="shared" si="119"/>
        <v>4</v>
      </c>
      <c r="F393">
        <f t="shared" si="120"/>
        <v>2</v>
      </c>
      <c r="G393">
        <f t="shared" si="126"/>
        <v>40</v>
      </c>
      <c r="H393">
        <f t="shared" si="127"/>
        <v>80</v>
      </c>
      <c r="I393">
        <f t="shared" si="128"/>
        <v>40</v>
      </c>
      <c r="J393">
        <f t="shared" si="121"/>
        <v>215</v>
      </c>
      <c r="K393">
        <f t="shared" si="122"/>
        <v>430</v>
      </c>
      <c r="L393">
        <f t="shared" si="123"/>
        <v>215</v>
      </c>
      <c r="M393" t="str">
        <f t="shared" si="124"/>
        <v>1210001,40|1210002,80|1210003,40</v>
      </c>
      <c r="N393" t="str">
        <f t="shared" si="125"/>
        <v>1210001,215|1210002,430|1210003,215</v>
      </c>
    </row>
    <row r="394" spans="1:14" ht="16.5">
      <c r="A394" s="2">
        <f t="shared" si="117"/>
        <v>4501</v>
      </c>
      <c r="B394" s="10">
        <v>45</v>
      </c>
      <c r="C394" s="2">
        <f t="shared" si="90"/>
        <v>1</v>
      </c>
      <c r="D394" t="str">
        <f t="shared" si="118"/>
        <v>僵尸男</v>
      </c>
      <c r="E394">
        <f t="shared" si="119"/>
        <v>4</v>
      </c>
      <c r="F394">
        <f t="shared" si="120"/>
        <v>2</v>
      </c>
      <c r="G394">
        <f t="shared" si="126"/>
        <v>10</v>
      </c>
      <c r="H394">
        <f t="shared" si="127"/>
        <v>20</v>
      </c>
      <c r="I394">
        <f t="shared" si="128"/>
        <v>10</v>
      </c>
      <c r="J394">
        <f t="shared" si="121"/>
        <v>10</v>
      </c>
      <c r="K394">
        <f t="shared" si="122"/>
        <v>20</v>
      </c>
      <c r="L394">
        <f t="shared" si="123"/>
        <v>10</v>
      </c>
      <c r="M394" t="str">
        <f t="shared" si="124"/>
        <v>1210001,10|1210002,20|1210003,10</v>
      </c>
      <c r="N394" t="str">
        <f t="shared" si="125"/>
        <v>1210001,10|1210002,20|1210003,10</v>
      </c>
    </row>
    <row r="395" spans="1:14" ht="16.5">
      <c r="A395" s="2">
        <f t="shared" si="117"/>
        <v>4502</v>
      </c>
      <c r="B395" s="10">
        <v>45</v>
      </c>
      <c r="C395" s="2">
        <f t="shared" ref="C395:C449" si="129">IF(C394=8,1,C394+1)</f>
        <v>2</v>
      </c>
      <c r="D395" t="str">
        <f t="shared" si="118"/>
        <v>僵尸男</v>
      </c>
      <c r="E395">
        <f t="shared" si="119"/>
        <v>4</v>
      </c>
      <c r="F395">
        <f t="shared" si="120"/>
        <v>2</v>
      </c>
      <c r="G395">
        <f t="shared" si="126"/>
        <v>15</v>
      </c>
      <c r="H395">
        <f t="shared" si="127"/>
        <v>30</v>
      </c>
      <c r="I395">
        <f t="shared" si="128"/>
        <v>15</v>
      </c>
      <c r="J395">
        <f t="shared" si="121"/>
        <v>25</v>
      </c>
      <c r="K395">
        <f t="shared" si="122"/>
        <v>50</v>
      </c>
      <c r="L395">
        <f t="shared" si="123"/>
        <v>25</v>
      </c>
      <c r="M395" t="str">
        <f t="shared" si="124"/>
        <v>1210001,15|1210002,30|1210003,15</v>
      </c>
      <c r="N395" t="str">
        <f t="shared" si="125"/>
        <v>1210001,25|1210002,50|1210003,25</v>
      </c>
    </row>
    <row r="396" spans="1:14" ht="16.5">
      <c r="A396" s="2">
        <f t="shared" si="117"/>
        <v>4503</v>
      </c>
      <c r="B396" s="10">
        <v>45</v>
      </c>
      <c r="C396" s="2">
        <f t="shared" si="129"/>
        <v>3</v>
      </c>
      <c r="D396" t="str">
        <f t="shared" si="118"/>
        <v>僵尸男</v>
      </c>
      <c r="E396">
        <f t="shared" si="119"/>
        <v>4</v>
      </c>
      <c r="F396">
        <f t="shared" si="120"/>
        <v>2</v>
      </c>
      <c r="G396">
        <f t="shared" si="126"/>
        <v>20</v>
      </c>
      <c r="H396">
        <f t="shared" si="127"/>
        <v>40</v>
      </c>
      <c r="I396">
        <f t="shared" si="128"/>
        <v>20</v>
      </c>
      <c r="J396">
        <f t="shared" si="121"/>
        <v>45</v>
      </c>
      <c r="K396">
        <f t="shared" si="122"/>
        <v>90</v>
      </c>
      <c r="L396">
        <f t="shared" si="123"/>
        <v>45</v>
      </c>
      <c r="M396" t="str">
        <f t="shared" si="124"/>
        <v>1210001,20|1210002,40|1210003,20</v>
      </c>
      <c r="N396" t="str">
        <f t="shared" si="125"/>
        <v>1210001,45|1210002,90|1210003,45</v>
      </c>
    </row>
    <row r="397" spans="1:14" ht="16.5">
      <c r="A397" s="2">
        <f t="shared" si="117"/>
        <v>4504</v>
      </c>
      <c r="B397" s="10">
        <v>45</v>
      </c>
      <c r="C397" s="2">
        <f t="shared" si="129"/>
        <v>4</v>
      </c>
      <c r="D397" t="str">
        <f t="shared" si="118"/>
        <v>僵尸男</v>
      </c>
      <c r="E397">
        <f t="shared" si="119"/>
        <v>4</v>
      </c>
      <c r="F397">
        <f t="shared" si="120"/>
        <v>2</v>
      </c>
      <c r="G397">
        <f t="shared" si="126"/>
        <v>25</v>
      </c>
      <c r="H397">
        <f t="shared" si="127"/>
        <v>50</v>
      </c>
      <c r="I397">
        <f t="shared" si="128"/>
        <v>25</v>
      </c>
      <c r="J397">
        <f t="shared" si="121"/>
        <v>70</v>
      </c>
      <c r="K397">
        <f t="shared" si="122"/>
        <v>140</v>
      </c>
      <c r="L397">
        <f t="shared" si="123"/>
        <v>70</v>
      </c>
      <c r="M397" t="str">
        <f t="shared" si="124"/>
        <v>1210001,25|1210002,50|1210003,25</v>
      </c>
      <c r="N397" t="str">
        <f t="shared" si="125"/>
        <v>1210001,70|1210002,140|1210003,70</v>
      </c>
    </row>
    <row r="398" spans="1:14" ht="16.5">
      <c r="A398" s="2">
        <f t="shared" si="117"/>
        <v>4505</v>
      </c>
      <c r="B398" s="10">
        <v>45</v>
      </c>
      <c r="C398" s="2">
        <f t="shared" si="129"/>
        <v>5</v>
      </c>
      <c r="D398" t="str">
        <f t="shared" si="118"/>
        <v>僵尸男</v>
      </c>
      <c r="E398">
        <f t="shared" si="119"/>
        <v>4</v>
      </c>
      <c r="F398">
        <f t="shared" si="120"/>
        <v>2</v>
      </c>
      <c r="G398">
        <f t="shared" si="126"/>
        <v>30</v>
      </c>
      <c r="H398">
        <f t="shared" si="127"/>
        <v>60</v>
      </c>
      <c r="I398">
        <f t="shared" si="128"/>
        <v>30</v>
      </c>
      <c r="J398">
        <f t="shared" si="121"/>
        <v>100</v>
      </c>
      <c r="K398">
        <f t="shared" si="122"/>
        <v>200</v>
      </c>
      <c r="L398">
        <f t="shared" si="123"/>
        <v>100</v>
      </c>
      <c r="M398" t="str">
        <f t="shared" si="124"/>
        <v>1210001,30|1210002,60|1210003,30</v>
      </c>
      <c r="N398" t="str">
        <f t="shared" si="125"/>
        <v>1210001,100|1210002,200|1210003,100</v>
      </c>
    </row>
    <row r="399" spans="1:14" ht="16.5">
      <c r="A399" s="2">
        <f t="shared" si="117"/>
        <v>4506</v>
      </c>
      <c r="B399" s="10">
        <v>45</v>
      </c>
      <c r="C399" s="2">
        <f t="shared" si="129"/>
        <v>6</v>
      </c>
      <c r="D399" t="str">
        <f t="shared" si="118"/>
        <v>僵尸男</v>
      </c>
      <c r="E399">
        <f t="shared" si="119"/>
        <v>4</v>
      </c>
      <c r="F399">
        <f t="shared" si="120"/>
        <v>2</v>
      </c>
      <c r="G399">
        <f t="shared" si="126"/>
        <v>35</v>
      </c>
      <c r="H399">
        <f t="shared" si="127"/>
        <v>70</v>
      </c>
      <c r="I399">
        <f t="shared" si="128"/>
        <v>35</v>
      </c>
      <c r="J399">
        <f t="shared" si="121"/>
        <v>135</v>
      </c>
      <c r="K399">
        <f t="shared" si="122"/>
        <v>270</v>
      </c>
      <c r="L399">
        <f t="shared" si="123"/>
        <v>135</v>
      </c>
      <c r="M399" t="str">
        <f t="shared" si="124"/>
        <v>1210001,35|1210002,70|1210003,35</v>
      </c>
      <c r="N399" t="str">
        <f t="shared" si="125"/>
        <v>1210001,135|1210002,270|1210003,135</v>
      </c>
    </row>
    <row r="400" spans="1:14" ht="16.5">
      <c r="A400" s="2">
        <f t="shared" si="117"/>
        <v>4507</v>
      </c>
      <c r="B400" s="10">
        <v>45</v>
      </c>
      <c r="C400" s="2">
        <f t="shared" si="129"/>
        <v>7</v>
      </c>
      <c r="D400" t="str">
        <f t="shared" si="118"/>
        <v>僵尸男</v>
      </c>
      <c r="E400">
        <f t="shared" si="119"/>
        <v>4</v>
      </c>
      <c r="F400">
        <f t="shared" si="120"/>
        <v>2</v>
      </c>
      <c r="G400">
        <f t="shared" si="126"/>
        <v>40</v>
      </c>
      <c r="H400">
        <f t="shared" si="127"/>
        <v>80</v>
      </c>
      <c r="I400">
        <f t="shared" si="128"/>
        <v>40</v>
      </c>
      <c r="J400">
        <f t="shared" si="121"/>
        <v>175</v>
      </c>
      <c r="K400">
        <f t="shared" si="122"/>
        <v>350</v>
      </c>
      <c r="L400">
        <f t="shared" si="123"/>
        <v>175</v>
      </c>
      <c r="M400" t="str">
        <f t="shared" si="124"/>
        <v>1210001,40|1210002,80|1210003,40</v>
      </c>
      <c r="N400" t="str">
        <f t="shared" si="125"/>
        <v>1210001,175|1210002,350|1210003,175</v>
      </c>
    </row>
    <row r="401" spans="1:14" ht="16.5">
      <c r="A401" s="2">
        <f t="shared" si="117"/>
        <v>4508</v>
      </c>
      <c r="B401" s="10">
        <v>45</v>
      </c>
      <c r="C401" s="2">
        <f t="shared" si="129"/>
        <v>8</v>
      </c>
      <c r="D401" t="str">
        <f t="shared" si="118"/>
        <v>僵尸男</v>
      </c>
      <c r="E401">
        <f t="shared" si="119"/>
        <v>4</v>
      </c>
      <c r="F401">
        <f t="shared" si="120"/>
        <v>2</v>
      </c>
      <c r="G401">
        <f t="shared" si="126"/>
        <v>40</v>
      </c>
      <c r="H401">
        <f t="shared" si="127"/>
        <v>80</v>
      </c>
      <c r="I401">
        <f t="shared" si="128"/>
        <v>40</v>
      </c>
      <c r="J401">
        <f t="shared" si="121"/>
        <v>215</v>
      </c>
      <c r="K401">
        <f t="shared" si="122"/>
        <v>430</v>
      </c>
      <c r="L401">
        <f t="shared" si="123"/>
        <v>215</v>
      </c>
      <c r="M401" t="str">
        <f t="shared" si="124"/>
        <v>1210001,40|1210002,80|1210003,40</v>
      </c>
      <c r="N401" t="str">
        <f t="shared" si="125"/>
        <v>1210001,215|1210002,430|1210003,215</v>
      </c>
    </row>
    <row r="402" spans="1:14" ht="16.5">
      <c r="A402" s="2">
        <f t="shared" si="117"/>
        <v>4701</v>
      </c>
      <c r="B402" s="10">
        <v>47</v>
      </c>
      <c r="C402" s="2">
        <f t="shared" si="129"/>
        <v>1</v>
      </c>
      <c r="D402" t="str">
        <f t="shared" si="118"/>
        <v>背心尊者</v>
      </c>
      <c r="E402">
        <f t="shared" si="119"/>
        <v>4</v>
      </c>
      <c r="F402">
        <f t="shared" si="120"/>
        <v>3</v>
      </c>
      <c r="G402">
        <f t="shared" si="126"/>
        <v>10</v>
      </c>
      <c r="H402">
        <f t="shared" si="127"/>
        <v>10</v>
      </c>
      <c r="I402">
        <f t="shared" si="128"/>
        <v>20</v>
      </c>
      <c r="J402">
        <f t="shared" si="121"/>
        <v>10</v>
      </c>
      <c r="K402">
        <f t="shared" si="122"/>
        <v>10</v>
      </c>
      <c r="L402">
        <f t="shared" si="123"/>
        <v>20</v>
      </c>
      <c r="M402" t="str">
        <f t="shared" si="124"/>
        <v>1210001,10|1210002,10|1210003,20</v>
      </c>
      <c r="N402" t="str">
        <f t="shared" si="125"/>
        <v>1210001,10|1210002,10|1210003,20</v>
      </c>
    </row>
    <row r="403" spans="1:14" ht="16.5">
      <c r="A403" s="2">
        <f t="shared" si="117"/>
        <v>4702</v>
      </c>
      <c r="B403" s="10">
        <v>47</v>
      </c>
      <c r="C403" s="2">
        <f t="shared" si="129"/>
        <v>2</v>
      </c>
      <c r="D403" t="str">
        <f t="shared" si="118"/>
        <v>背心尊者</v>
      </c>
      <c r="E403">
        <f t="shared" si="119"/>
        <v>4</v>
      </c>
      <c r="F403">
        <f t="shared" si="120"/>
        <v>3</v>
      </c>
      <c r="G403">
        <f t="shared" si="126"/>
        <v>15</v>
      </c>
      <c r="H403">
        <f t="shared" si="127"/>
        <v>15</v>
      </c>
      <c r="I403">
        <f t="shared" si="128"/>
        <v>30</v>
      </c>
      <c r="J403">
        <f t="shared" si="121"/>
        <v>25</v>
      </c>
      <c r="K403">
        <f t="shared" si="122"/>
        <v>25</v>
      </c>
      <c r="L403">
        <f t="shared" si="123"/>
        <v>50</v>
      </c>
      <c r="M403" t="str">
        <f t="shared" si="124"/>
        <v>1210001,15|1210002,15|1210003,30</v>
      </c>
      <c r="N403" t="str">
        <f t="shared" si="125"/>
        <v>1210001,25|1210002,25|1210003,50</v>
      </c>
    </row>
    <row r="404" spans="1:14" ht="16.5">
      <c r="A404" s="2">
        <f t="shared" si="117"/>
        <v>4703</v>
      </c>
      <c r="B404" s="10">
        <v>47</v>
      </c>
      <c r="C404" s="2">
        <f t="shared" si="129"/>
        <v>3</v>
      </c>
      <c r="D404" t="str">
        <f t="shared" si="118"/>
        <v>背心尊者</v>
      </c>
      <c r="E404">
        <f t="shared" si="119"/>
        <v>4</v>
      </c>
      <c r="F404">
        <f t="shared" si="120"/>
        <v>3</v>
      </c>
      <c r="G404">
        <f t="shared" si="126"/>
        <v>20</v>
      </c>
      <c r="H404">
        <f t="shared" si="127"/>
        <v>20</v>
      </c>
      <c r="I404">
        <f t="shared" si="128"/>
        <v>40</v>
      </c>
      <c r="J404">
        <f t="shared" si="121"/>
        <v>45</v>
      </c>
      <c r="K404">
        <f t="shared" si="122"/>
        <v>45</v>
      </c>
      <c r="L404">
        <f t="shared" si="123"/>
        <v>90</v>
      </c>
      <c r="M404" t="str">
        <f t="shared" si="124"/>
        <v>1210001,20|1210002,20|1210003,40</v>
      </c>
      <c r="N404" t="str">
        <f t="shared" si="125"/>
        <v>1210001,45|1210002,45|1210003,90</v>
      </c>
    </row>
    <row r="405" spans="1:14" ht="16.5">
      <c r="A405" s="2">
        <f t="shared" si="117"/>
        <v>4704</v>
      </c>
      <c r="B405" s="10">
        <v>47</v>
      </c>
      <c r="C405" s="2">
        <f t="shared" si="129"/>
        <v>4</v>
      </c>
      <c r="D405" t="str">
        <f t="shared" si="118"/>
        <v>背心尊者</v>
      </c>
      <c r="E405">
        <f t="shared" si="119"/>
        <v>4</v>
      </c>
      <c r="F405">
        <f t="shared" si="120"/>
        <v>3</v>
      </c>
      <c r="G405">
        <f t="shared" si="126"/>
        <v>25</v>
      </c>
      <c r="H405">
        <f t="shared" si="127"/>
        <v>25</v>
      </c>
      <c r="I405">
        <f t="shared" si="128"/>
        <v>50</v>
      </c>
      <c r="J405">
        <f t="shared" si="121"/>
        <v>70</v>
      </c>
      <c r="K405">
        <f t="shared" si="122"/>
        <v>70</v>
      </c>
      <c r="L405">
        <f t="shared" si="123"/>
        <v>140</v>
      </c>
      <c r="M405" t="str">
        <f t="shared" si="124"/>
        <v>1210001,25|1210002,25|1210003,50</v>
      </c>
      <c r="N405" t="str">
        <f t="shared" si="125"/>
        <v>1210001,70|1210002,70|1210003,140</v>
      </c>
    </row>
    <row r="406" spans="1:14" ht="16.5">
      <c r="A406" s="2">
        <f t="shared" si="117"/>
        <v>4705</v>
      </c>
      <c r="B406" s="10">
        <v>47</v>
      </c>
      <c r="C406" s="2">
        <f t="shared" si="129"/>
        <v>5</v>
      </c>
      <c r="D406" t="str">
        <f t="shared" si="118"/>
        <v>背心尊者</v>
      </c>
      <c r="E406">
        <f t="shared" si="119"/>
        <v>4</v>
      </c>
      <c r="F406">
        <f t="shared" si="120"/>
        <v>3</v>
      </c>
      <c r="G406">
        <f t="shared" si="126"/>
        <v>30</v>
      </c>
      <c r="H406">
        <f t="shared" si="127"/>
        <v>30</v>
      </c>
      <c r="I406">
        <f t="shared" si="128"/>
        <v>60</v>
      </c>
      <c r="J406">
        <f t="shared" si="121"/>
        <v>100</v>
      </c>
      <c r="K406">
        <f t="shared" si="122"/>
        <v>100</v>
      </c>
      <c r="L406">
        <f t="shared" si="123"/>
        <v>200</v>
      </c>
      <c r="M406" t="str">
        <f t="shared" si="124"/>
        <v>1210001,30|1210002,30|1210003,60</v>
      </c>
      <c r="N406" t="str">
        <f t="shared" si="125"/>
        <v>1210001,100|1210002,100|1210003,200</v>
      </c>
    </row>
    <row r="407" spans="1:14" ht="16.5">
      <c r="A407" s="2">
        <f t="shared" si="117"/>
        <v>4706</v>
      </c>
      <c r="B407" s="10">
        <v>47</v>
      </c>
      <c r="C407" s="2">
        <f t="shared" si="129"/>
        <v>6</v>
      </c>
      <c r="D407" t="str">
        <f t="shared" si="118"/>
        <v>背心尊者</v>
      </c>
      <c r="E407">
        <f t="shared" si="119"/>
        <v>4</v>
      </c>
      <c r="F407">
        <f t="shared" si="120"/>
        <v>3</v>
      </c>
      <c r="G407">
        <f t="shared" si="126"/>
        <v>35</v>
      </c>
      <c r="H407">
        <f t="shared" si="127"/>
        <v>35</v>
      </c>
      <c r="I407">
        <f t="shared" si="128"/>
        <v>70</v>
      </c>
      <c r="J407">
        <f t="shared" si="121"/>
        <v>135</v>
      </c>
      <c r="K407">
        <f t="shared" si="122"/>
        <v>135</v>
      </c>
      <c r="L407">
        <f t="shared" si="123"/>
        <v>270</v>
      </c>
      <c r="M407" t="str">
        <f t="shared" si="124"/>
        <v>1210001,35|1210002,35|1210003,70</v>
      </c>
      <c r="N407" t="str">
        <f t="shared" si="125"/>
        <v>1210001,135|1210002,135|1210003,270</v>
      </c>
    </row>
    <row r="408" spans="1:14" ht="16.5">
      <c r="A408" s="2">
        <f t="shared" si="117"/>
        <v>4707</v>
      </c>
      <c r="B408" s="10">
        <v>47</v>
      </c>
      <c r="C408" s="2">
        <f t="shared" si="129"/>
        <v>7</v>
      </c>
      <c r="D408" t="str">
        <f t="shared" si="118"/>
        <v>背心尊者</v>
      </c>
      <c r="E408">
        <f t="shared" si="119"/>
        <v>4</v>
      </c>
      <c r="F408">
        <f t="shared" si="120"/>
        <v>3</v>
      </c>
      <c r="G408">
        <f t="shared" si="126"/>
        <v>40</v>
      </c>
      <c r="H408">
        <f t="shared" si="127"/>
        <v>40</v>
      </c>
      <c r="I408">
        <f t="shared" si="128"/>
        <v>80</v>
      </c>
      <c r="J408">
        <f t="shared" si="121"/>
        <v>175</v>
      </c>
      <c r="K408">
        <f t="shared" si="122"/>
        <v>175</v>
      </c>
      <c r="L408">
        <f t="shared" si="123"/>
        <v>350</v>
      </c>
      <c r="M408" t="str">
        <f t="shared" si="124"/>
        <v>1210001,40|1210002,40|1210003,80</v>
      </c>
      <c r="N408" t="str">
        <f t="shared" si="125"/>
        <v>1210001,175|1210002,175|1210003,350</v>
      </c>
    </row>
    <row r="409" spans="1:14" ht="16.5">
      <c r="A409" s="2">
        <f t="shared" si="117"/>
        <v>4708</v>
      </c>
      <c r="B409" s="10">
        <v>47</v>
      </c>
      <c r="C409" s="2">
        <f t="shared" si="129"/>
        <v>8</v>
      </c>
      <c r="D409" t="str">
        <f t="shared" si="118"/>
        <v>背心尊者</v>
      </c>
      <c r="E409">
        <f t="shared" si="119"/>
        <v>4</v>
      </c>
      <c r="F409">
        <f t="shared" si="120"/>
        <v>3</v>
      </c>
      <c r="G409">
        <f t="shared" si="126"/>
        <v>40</v>
      </c>
      <c r="H409">
        <f t="shared" si="127"/>
        <v>40</v>
      </c>
      <c r="I409">
        <f t="shared" si="128"/>
        <v>80</v>
      </c>
      <c r="J409">
        <f t="shared" si="121"/>
        <v>215</v>
      </c>
      <c r="K409">
        <f t="shared" si="122"/>
        <v>215</v>
      </c>
      <c r="L409">
        <f t="shared" si="123"/>
        <v>430</v>
      </c>
      <c r="M409" t="str">
        <f t="shared" si="124"/>
        <v>1210001,40|1210002,40|1210003,80</v>
      </c>
      <c r="N409" t="str">
        <f t="shared" si="125"/>
        <v>1210001,215|1210002,215|1210003,430</v>
      </c>
    </row>
    <row r="410" spans="1:14" ht="16.5">
      <c r="A410" s="2">
        <f t="shared" si="117"/>
        <v>4901</v>
      </c>
      <c r="B410" s="10">
        <v>49</v>
      </c>
      <c r="C410" s="2">
        <f t="shared" si="129"/>
        <v>1</v>
      </c>
      <c r="D410" t="str">
        <f t="shared" si="118"/>
        <v>警犬侠</v>
      </c>
      <c r="E410">
        <f t="shared" si="119"/>
        <v>4</v>
      </c>
      <c r="F410">
        <f t="shared" si="120"/>
        <v>1</v>
      </c>
      <c r="G410">
        <f t="shared" si="126"/>
        <v>20</v>
      </c>
      <c r="H410">
        <f t="shared" si="127"/>
        <v>10</v>
      </c>
      <c r="I410">
        <f t="shared" si="128"/>
        <v>10</v>
      </c>
      <c r="J410">
        <f t="shared" si="121"/>
        <v>20</v>
      </c>
      <c r="K410">
        <f t="shared" si="122"/>
        <v>10</v>
      </c>
      <c r="L410">
        <f t="shared" si="123"/>
        <v>10</v>
      </c>
      <c r="M410" t="str">
        <f t="shared" si="124"/>
        <v>1210001,20|1210002,10|1210003,10</v>
      </c>
      <c r="N410" t="str">
        <f t="shared" si="125"/>
        <v>1210001,20|1210002,10|1210003,10</v>
      </c>
    </row>
    <row r="411" spans="1:14" ht="16.5">
      <c r="A411" s="2">
        <f t="shared" si="117"/>
        <v>4902</v>
      </c>
      <c r="B411" s="10">
        <v>49</v>
      </c>
      <c r="C411" s="2">
        <f t="shared" si="129"/>
        <v>2</v>
      </c>
      <c r="D411" t="str">
        <f t="shared" si="118"/>
        <v>警犬侠</v>
      </c>
      <c r="E411">
        <f t="shared" si="119"/>
        <v>4</v>
      </c>
      <c r="F411">
        <f t="shared" si="120"/>
        <v>1</v>
      </c>
      <c r="G411">
        <f t="shared" si="126"/>
        <v>30</v>
      </c>
      <c r="H411">
        <f t="shared" si="127"/>
        <v>15</v>
      </c>
      <c r="I411">
        <f t="shared" si="128"/>
        <v>15</v>
      </c>
      <c r="J411">
        <f t="shared" si="121"/>
        <v>50</v>
      </c>
      <c r="K411">
        <f t="shared" si="122"/>
        <v>25</v>
      </c>
      <c r="L411">
        <f t="shared" si="123"/>
        <v>25</v>
      </c>
      <c r="M411" t="str">
        <f t="shared" si="124"/>
        <v>1210001,30|1210002,15|1210003,15</v>
      </c>
      <c r="N411" t="str">
        <f t="shared" si="125"/>
        <v>1210001,50|1210002,25|1210003,25</v>
      </c>
    </row>
    <row r="412" spans="1:14" ht="16.5">
      <c r="A412" s="2">
        <f t="shared" si="117"/>
        <v>4903</v>
      </c>
      <c r="B412" s="10">
        <v>49</v>
      </c>
      <c r="C412" s="2">
        <f t="shared" si="129"/>
        <v>3</v>
      </c>
      <c r="D412" t="str">
        <f t="shared" si="118"/>
        <v>警犬侠</v>
      </c>
      <c r="E412">
        <f t="shared" si="119"/>
        <v>4</v>
      </c>
      <c r="F412">
        <f t="shared" si="120"/>
        <v>1</v>
      </c>
      <c r="G412">
        <f t="shared" si="126"/>
        <v>40</v>
      </c>
      <c r="H412">
        <f t="shared" si="127"/>
        <v>20</v>
      </c>
      <c r="I412">
        <f t="shared" si="128"/>
        <v>20</v>
      </c>
      <c r="J412">
        <f t="shared" si="121"/>
        <v>90</v>
      </c>
      <c r="K412">
        <f t="shared" si="122"/>
        <v>45</v>
      </c>
      <c r="L412">
        <f t="shared" si="123"/>
        <v>45</v>
      </c>
      <c r="M412" t="str">
        <f t="shared" si="124"/>
        <v>1210001,40|1210002,20|1210003,20</v>
      </c>
      <c r="N412" t="str">
        <f t="shared" si="125"/>
        <v>1210001,90|1210002,45|1210003,45</v>
      </c>
    </row>
    <row r="413" spans="1:14" ht="16.5">
      <c r="A413" s="2">
        <f t="shared" si="117"/>
        <v>4904</v>
      </c>
      <c r="B413" s="10">
        <v>49</v>
      </c>
      <c r="C413" s="2">
        <f t="shared" si="129"/>
        <v>4</v>
      </c>
      <c r="D413" t="str">
        <f t="shared" si="118"/>
        <v>警犬侠</v>
      </c>
      <c r="E413">
        <f t="shared" si="119"/>
        <v>4</v>
      </c>
      <c r="F413">
        <f t="shared" si="120"/>
        <v>1</v>
      </c>
      <c r="G413">
        <f t="shared" si="126"/>
        <v>50</v>
      </c>
      <c r="H413">
        <f t="shared" si="127"/>
        <v>25</v>
      </c>
      <c r="I413">
        <f t="shared" si="128"/>
        <v>25</v>
      </c>
      <c r="J413">
        <f t="shared" si="121"/>
        <v>140</v>
      </c>
      <c r="K413">
        <f t="shared" si="122"/>
        <v>70</v>
      </c>
      <c r="L413">
        <f t="shared" si="123"/>
        <v>70</v>
      </c>
      <c r="M413" t="str">
        <f t="shared" si="124"/>
        <v>1210001,50|1210002,25|1210003,25</v>
      </c>
      <c r="N413" t="str">
        <f t="shared" si="125"/>
        <v>1210001,140|1210002,70|1210003,70</v>
      </c>
    </row>
    <row r="414" spans="1:14" ht="16.5">
      <c r="A414" s="2">
        <f t="shared" si="117"/>
        <v>4905</v>
      </c>
      <c r="B414" s="10">
        <v>49</v>
      </c>
      <c r="C414" s="2">
        <f t="shared" si="129"/>
        <v>5</v>
      </c>
      <c r="D414" t="str">
        <f t="shared" si="118"/>
        <v>警犬侠</v>
      </c>
      <c r="E414">
        <f t="shared" si="119"/>
        <v>4</v>
      </c>
      <c r="F414">
        <f t="shared" si="120"/>
        <v>1</v>
      </c>
      <c r="G414">
        <f t="shared" si="126"/>
        <v>60</v>
      </c>
      <c r="H414">
        <f t="shared" si="127"/>
        <v>30</v>
      </c>
      <c r="I414">
        <f t="shared" si="128"/>
        <v>30</v>
      </c>
      <c r="J414">
        <f t="shared" si="121"/>
        <v>200</v>
      </c>
      <c r="K414">
        <f t="shared" si="122"/>
        <v>100</v>
      </c>
      <c r="L414">
        <f t="shared" si="123"/>
        <v>100</v>
      </c>
      <c r="M414" t="str">
        <f t="shared" si="124"/>
        <v>1210001,60|1210002,30|1210003,30</v>
      </c>
      <c r="N414" t="str">
        <f t="shared" si="125"/>
        <v>1210001,200|1210002,100|1210003,100</v>
      </c>
    </row>
    <row r="415" spans="1:14" ht="16.5">
      <c r="A415" s="2">
        <f t="shared" si="117"/>
        <v>4906</v>
      </c>
      <c r="B415" s="10">
        <v>49</v>
      </c>
      <c r="C415" s="2">
        <f t="shared" si="129"/>
        <v>6</v>
      </c>
      <c r="D415" t="str">
        <f t="shared" si="118"/>
        <v>警犬侠</v>
      </c>
      <c r="E415">
        <f t="shared" si="119"/>
        <v>4</v>
      </c>
      <c r="F415">
        <f t="shared" si="120"/>
        <v>1</v>
      </c>
      <c r="G415">
        <f t="shared" si="126"/>
        <v>70</v>
      </c>
      <c r="H415">
        <f t="shared" si="127"/>
        <v>35</v>
      </c>
      <c r="I415">
        <f t="shared" si="128"/>
        <v>35</v>
      </c>
      <c r="J415">
        <f t="shared" si="121"/>
        <v>270</v>
      </c>
      <c r="K415">
        <f t="shared" si="122"/>
        <v>135</v>
      </c>
      <c r="L415">
        <f t="shared" si="123"/>
        <v>135</v>
      </c>
      <c r="M415" t="str">
        <f t="shared" si="124"/>
        <v>1210001,70|1210002,35|1210003,35</v>
      </c>
      <c r="N415" t="str">
        <f t="shared" si="125"/>
        <v>1210001,270|1210002,135|1210003,135</v>
      </c>
    </row>
    <row r="416" spans="1:14" ht="16.5">
      <c r="A416" s="2">
        <f t="shared" si="117"/>
        <v>4907</v>
      </c>
      <c r="B416" s="10">
        <v>49</v>
      </c>
      <c r="C416" s="2">
        <f t="shared" si="129"/>
        <v>7</v>
      </c>
      <c r="D416" t="str">
        <f t="shared" si="118"/>
        <v>警犬侠</v>
      </c>
      <c r="E416">
        <f t="shared" si="119"/>
        <v>4</v>
      </c>
      <c r="F416">
        <f t="shared" si="120"/>
        <v>1</v>
      </c>
      <c r="G416">
        <f t="shared" si="126"/>
        <v>80</v>
      </c>
      <c r="H416">
        <f t="shared" si="127"/>
        <v>40</v>
      </c>
      <c r="I416">
        <f t="shared" si="128"/>
        <v>40</v>
      </c>
      <c r="J416">
        <f t="shared" si="121"/>
        <v>350</v>
      </c>
      <c r="K416">
        <f t="shared" si="122"/>
        <v>175</v>
      </c>
      <c r="L416">
        <f t="shared" si="123"/>
        <v>175</v>
      </c>
      <c r="M416" t="str">
        <f t="shared" si="124"/>
        <v>1210001,80|1210002,40|1210003,40</v>
      </c>
      <c r="N416" t="str">
        <f t="shared" si="125"/>
        <v>1210001,350|1210002,175|1210003,175</v>
      </c>
    </row>
    <row r="417" spans="1:14" ht="16.5">
      <c r="A417" s="2">
        <f t="shared" si="117"/>
        <v>4908</v>
      </c>
      <c r="B417" s="10">
        <v>49</v>
      </c>
      <c r="C417" s="2">
        <f t="shared" si="129"/>
        <v>8</v>
      </c>
      <c r="D417" t="str">
        <f t="shared" si="118"/>
        <v>警犬侠</v>
      </c>
      <c r="E417">
        <f t="shared" si="119"/>
        <v>4</v>
      </c>
      <c r="F417">
        <f t="shared" si="120"/>
        <v>1</v>
      </c>
      <c r="G417">
        <f t="shared" si="126"/>
        <v>80</v>
      </c>
      <c r="H417">
        <f t="shared" si="127"/>
        <v>40</v>
      </c>
      <c r="I417">
        <f t="shared" si="128"/>
        <v>40</v>
      </c>
      <c r="J417">
        <f t="shared" si="121"/>
        <v>430</v>
      </c>
      <c r="K417">
        <f t="shared" si="122"/>
        <v>215</v>
      </c>
      <c r="L417">
        <f t="shared" si="123"/>
        <v>215</v>
      </c>
      <c r="M417" t="str">
        <f t="shared" si="124"/>
        <v>1210001,80|1210002,40|1210003,40</v>
      </c>
      <c r="N417" t="str">
        <f t="shared" si="125"/>
        <v>1210001,430|1210002,215|1210003,215</v>
      </c>
    </row>
    <row r="418" spans="1:14" ht="16.5">
      <c r="A418" s="2">
        <f t="shared" ref="A418:A425" si="130">B418*100+C418</f>
        <v>6901</v>
      </c>
      <c r="B418" s="10">
        <v>69</v>
      </c>
      <c r="C418" s="2">
        <f t="shared" si="129"/>
        <v>1</v>
      </c>
      <c r="D418" t="str">
        <f t="shared" ref="D418:D425" si="131">VLOOKUP(B418,R:S,2,0)</f>
        <v>深海王</v>
      </c>
      <c r="E418">
        <f t="shared" ref="E418:E425" si="132">VLOOKUP(B418,R:U,3,FALSE)</f>
        <v>4</v>
      </c>
      <c r="F418">
        <f t="shared" ref="F418:F425" si="133">VLOOKUP(B418,R:U,4,FALSE)</f>
        <v>1</v>
      </c>
      <c r="G418">
        <f t="shared" si="126"/>
        <v>20</v>
      </c>
      <c r="H418">
        <f t="shared" si="127"/>
        <v>10</v>
      </c>
      <c r="I418">
        <f t="shared" si="128"/>
        <v>10</v>
      </c>
      <c r="J418">
        <f t="shared" ref="J418:J425" si="134">IF($C418=1,G418,J417+G418)</f>
        <v>20</v>
      </c>
      <c r="K418">
        <f t="shared" ref="K418:K425" si="135">IF($C418=1,H418,K417+H418)</f>
        <v>10</v>
      </c>
      <c r="L418">
        <f t="shared" ref="L418:L425" si="136">IF($C418=1,I418,L417+I418)</f>
        <v>10</v>
      </c>
      <c r="M418" t="str">
        <f t="shared" ref="M418:M425" si="137">VLOOKUP($G$1,$Y:$Z,2,FALSE)&amp;","&amp;G418&amp;"|"&amp;VLOOKUP($H$1,$Y:$Z,2,FALSE)&amp;","&amp;H418&amp;"|"&amp;VLOOKUP($I$1,$Y:$Z,2,FALSE)&amp;","&amp;I418</f>
        <v>1210001,20|1210002,10|1210003,10</v>
      </c>
      <c r="N418" t="str">
        <f t="shared" ref="N418:N425" si="138">VLOOKUP($G$1,$Y:$Z,2,FALSE)&amp;","&amp;J418&amp;"|"&amp;VLOOKUP($H$1,$Y:$Z,2,FALSE)&amp;","&amp;K418&amp;"|"&amp;VLOOKUP($I$1,$Y:$Z,2,FALSE)&amp;","&amp;L418</f>
        <v>1210001,20|1210002,10|1210003,10</v>
      </c>
    </row>
    <row r="419" spans="1:14" ht="16.5">
      <c r="A419" s="2">
        <f t="shared" si="130"/>
        <v>6902</v>
      </c>
      <c r="B419" s="10">
        <v>69</v>
      </c>
      <c r="C419" s="2">
        <f t="shared" si="129"/>
        <v>2</v>
      </c>
      <c r="D419" t="str">
        <f t="shared" si="131"/>
        <v>深海王</v>
      </c>
      <c r="E419">
        <f t="shared" si="132"/>
        <v>4</v>
      </c>
      <c r="F419">
        <f t="shared" si="133"/>
        <v>1</v>
      </c>
      <c r="G419">
        <f t="shared" si="126"/>
        <v>30</v>
      </c>
      <c r="H419">
        <f t="shared" si="127"/>
        <v>15</v>
      </c>
      <c r="I419">
        <f t="shared" si="128"/>
        <v>15</v>
      </c>
      <c r="J419">
        <f t="shared" si="134"/>
        <v>50</v>
      </c>
      <c r="K419">
        <f t="shared" si="135"/>
        <v>25</v>
      </c>
      <c r="L419">
        <f t="shared" si="136"/>
        <v>25</v>
      </c>
      <c r="M419" t="str">
        <f t="shared" si="137"/>
        <v>1210001,30|1210002,15|1210003,15</v>
      </c>
      <c r="N419" t="str">
        <f t="shared" si="138"/>
        <v>1210001,50|1210002,25|1210003,25</v>
      </c>
    </row>
    <row r="420" spans="1:14" ht="16.5">
      <c r="A420" s="2">
        <f t="shared" si="130"/>
        <v>6903</v>
      </c>
      <c r="B420" s="10">
        <v>69</v>
      </c>
      <c r="C420" s="2">
        <f t="shared" si="129"/>
        <v>3</v>
      </c>
      <c r="D420" t="str">
        <f t="shared" si="131"/>
        <v>深海王</v>
      </c>
      <c r="E420">
        <f t="shared" si="132"/>
        <v>4</v>
      </c>
      <c r="F420">
        <f t="shared" si="133"/>
        <v>1</v>
      </c>
      <c r="G420">
        <f t="shared" si="126"/>
        <v>40</v>
      </c>
      <c r="H420">
        <f t="shared" si="127"/>
        <v>20</v>
      </c>
      <c r="I420">
        <f t="shared" si="128"/>
        <v>20</v>
      </c>
      <c r="J420">
        <f t="shared" si="134"/>
        <v>90</v>
      </c>
      <c r="K420">
        <f t="shared" si="135"/>
        <v>45</v>
      </c>
      <c r="L420">
        <f t="shared" si="136"/>
        <v>45</v>
      </c>
      <c r="M420" t="str">
        <f t="shared" si="137"/>
        <v>1210001,40|1210002,20|1210003,20</v>
      </c>
      <c r="N420" t="str">
        <f t="shared" si="138"/>
        <v>1210001,90|1210002,45|1210003,45</v>
      </c>
    </row>
    <row r="421" spans="1:14" ht="16.5">
      <c r="A421" s="2">
        <f t="shared" si="130"/>
        <v>6904</v>
      </c>
      <c r="B421" s="10">
        <v>69</v>
      </c>
      <c r="C421" s="2">
        <f t="shared" si="129"/>
        <v>4</v>
      </c>
      <c r="D421" t="str">
        <f t="shared" si="131"/>
        <v>深海王</v>
      </c>
      <c r="E421">
        <f t="shared" si="132"/>
        <v>4</v>
      </c>
      <c r="F421">
        <f t="shared" si="133"/>
        <v>1</v>
      </c>
      <c r="G421">
        <f t="shared" si="126"/>
        <v>50</v>
      </c>
      <c r="H421">
        <f t="shared" si="127"/>
        <v>25</v>
      </c>
      <c r="I421">
        <f t="shared" si="128"/>
        <v>25</v>
      </c>
      <c r="J421">
        <f t="shared" si="134"/>
        <v>140</v>
      </c>
      <c r="K421">
        <f t="shared" si="135"/>
        <v>70</v>
      </c>
      <c r="L421">
        <f t="shared" si="136"/>
        <v>70</v>
      </c>
      <c r="M421" t="str">
        <f t="shared" si="137"/>
        <v>1210001,50|1210002,25|1210003,25</v>
      </c>
      <c r="N421" t="str">
        <f t="shared" si="138"/>
        <v>1210001,140|1210002,70|1210003,70</v>
      </c>
    </row>
    <row r="422" spans="1:14" ht="16.5">
      <c r="A422" s="2">
        <f t="shared" si="130"/>
        <v>6905</v>
      </c>
      <c r="B422" s="10">
        <v>69</v>
      </c>
      <c r="C422" s="2">
        <f t="shared" si="129"/>
        <v>5</v>
      </c>
      <c r="D422" t="str">
        <f t="shared" si="131"/>
        <v>深海王</v>
      </c>
      <c r="E422">
        <f t="shared" si="132"/>
        <v>4</v>
      </c>
      <c r="F422">
        <f t="shared" si="133"/>
        <v>1</v>
      </c>
      <c r="G422">
        <f t="shared" si="126"/>
        <v>60</v>
      </c>
      <c r="H422">
        <f t="shared" si="127"/>
        <v>30</v>
      </c>
      <c r="I422">
        <f t="shared" si="128"/>
        <v>30</v>
      </c>
      <c r="J422">
        <f t="shared" si="134"/>
        <v>200</v>
      </c>
      <c r="K422">
        <f t="shared" si="135"/>
        <v>100</v>
      </c>
      <c r="L422">
        <f t="shared" si="136"/>
        <v>100</v>
      </c>
      <c r="M422" t="str">
        <f t="shared" si="137"/>
        <v>1210001,60|1210002,30|1210003,30</v>
      </c>
      <c r="N422" t="str">
        <f t="shared" si="138"/>
        <v>1210001,200|1210002,100|1210003,100</v>
      </c>
    </row>
    <row r="423" spans="1:14" ht="16.5">
      <c r="A423" s="2">
        <f t="shared" si="130"/>
        <v>6906</v>
      </c>
      <c r="B423" s="10">
        <v>69</v>
      </c>
      <c r="C423" s="2">
        <f t="shared" si="129"/>
        <v>6</v>
      </c>
      <c r="D423" t="str">
        <f t="shared" si="131"/>
        <v>深海王</v>
      </c>
      <c r="E423">
        <f t="shared" si="132"/>
        <v>4</v>
      </c>
      <c r="F423">
        <f t="shared" si="133"/>
        <v>1</v>
      </c>
      <c r="G423">
        <f t="shared" si="126"/>
        <v>70</v>
      </c>
      <c r="H423">
        <f t="shared" si="127"/>
        <v>35</v>
      </c>
      <c r="I423">
        <f t="shared" si="128"/>
        <v>35</v>
      </c>
      <c r="J423">
        <f t="shared" si="134"/>
        <v>270</v>
      </c>
      <c r="K423">
        <f t="shared" si="135"/>
        <v>135</v>
      </c>
      <c r="L423">
        <f t="shared" si="136"/>
        <v>135</v>
      </c>
      <c r="M423" t="str">
        <f t="shared" si="137"/>
        <v>1210001,70|1210002,35|1210003,35</v>
      </c>
      <c r="N423" t="str">
        <f t="shared" si="138"/>
        <v>1210001,270|1210002,135|1210003,135</v>
      </c>
    </row>
    <row r="424" spans="1:14" ht="16.5">
      <c r="A424" s="2">
        <f t="shared" si="130"/>
        <v>6907</v>
      </c>
      <c r="B424" s="10">
        <v>69</v>
      </c>
      <c r="C424" s="2">
        <f t="shared" si="129"/>
        <v>7</v>
      </c>
      <c r="D424" t="str">
        <f t="shared" si="131"/>
        <v>深海王</v>
      </c>
      <c r="E424">
        <f t="shared" si="132"/>
        <v>4</v>
      </c>
      <c r="F424">
        <f t="shared" si="133"/>
        <v>1</v>
      </c>
      <c r="G424">
        <f t="shared" si="126"/>
        <v>80</v>
      </c>
      <c r="H424">
        <f t="shared" si="127"/>
        <v>40</v>
      </c>
      <c r="I424">
        <f t="shared" si="128"/>
        <v>40</v>
      </c>
      <c r="J424">
        <f t="shared" si="134"/>
        <v>350</v>
      </c>
      <c r="K424">
        <f t="shared" si="135"/>
        <v>175</v>
      </c>
      <c r="L424">
        <f t="shared" si="136"/>
        <v>175</v>
      </c>
      <c r="M424" t="str">
        <f t="shared" si="137"/>
        <v>1210001,80|1210002,40|1210003,40</v>
      </c>
      <c r="N424" t="str">
        <f t="shared" si="138"/>
        <v>1210001,350|1210002,175|1210003,175</v>
      </c>
    </row>
    <row r="425" spans="1:14" ht="16.5">
      <c r="A425" s="2">
        <f t="shared" si="130"/>
        <v>6908</v>
      </c>
      <c r="B425" s="10">
        <v>69</v>
      </c>
      <c r="C425" s="2">
        <f t="shared" si="129"/>
        <v>8</v>
      </c>
      <c r="D425" t="str">
        <f t="shared" si="131"/>
        <v>深海王</v>
      </c>
      <c r="E425">
        <f t="shared" si="132"/>
        <v>4</v>
      </c>
      <c r="F425">
        <f t="shared" si="133"/>
        <v>1</v>
      </c>
      <c r="G425">
        <f t="shared" si="126"/>
        <v>80</v>
      </c>
      <c r="H425">
        <f t="shared" si="127"/>
        <v>40</v>
      </c>
      <c r="I425">
        <f t="shared" si="128"/>
        <v>40</v>
      </c>
      <c r="J425">
        <f t="shared" si="134"/>
        <v>430</v>
      </c>
      <c r="K425">
        <f t="shared" si="135"/>
        <v>215</v>
      </c>
      <c r="L425">
        <f t="shared" si="136"/>
        <v>215</v>
      </c>
      <c r="M425" t="str">
        <f t="shared" si="137"/>
        <v>1210001,80|1210002,40|1210003,40</v>
      </c>
      <c r="N425" t="str">
        <f t="shared" si="138"/>
        <v>1210001,430|1210002,215|1210003,215</v>
      </c>
    </row>
    <row r="426" spans="1:14" ht="16.5">
      <c r="A426" s="2">
        <f t="shared" ref="A426:A433" si="139">B426*100+C426</f>
        <v>7101</v>
      </c>
      <c r="B426" s="10">
        <v>71</v>
      </c>
      <c r="C426" s="2">
        <f t="shared" si="129"/>
        <v>1</v>
      </c>
      <c r="D426" t="str">
        <f t="shared" ref="D426:D433" si="140">VLOOKUP(B426,R:S,2,0)</f>
        <v>疫苗人</v>
      </c>
      <c r="E426">
        <f t="shared" ref="E426:E433" si="141">VLOOKUP(B426,R:U,3,FALSE)</f>
        <v>4</v>
      </c>
      <c r="F426">
        <f t="shared" ref="F426:F433" si="142">VLOOKUP(B426,R:U,4,FALSE)</f>
        <v>1</v>
      </c>
      <c r="G426">
        <f t="shared" si="126"/>
        <v>20</v>
      </c>
      <c r="H426">
        <f t="shared" si="127"/>
        <v>10</v>
      </c>
      <c r="I426">
        <f t="shared" si="128"/>
        <v>10</v>
      </c>
      <c r="J426">
        <f t="shared" ref="J426:J433" si="143">IF($C426=1,G426,J425+G426)</f>
        <v>20</v>
      </c>
      <c r="K426">
        <f t="shared" ref="K426:K433" si="144">IF($C426=1,H426,K425+H426)</f>
        <v>10</v>
      </c>
      <c r="L426">
        <f t="shared" ref="L426:L433" si="145">IF($C426=1,I426,L425+I426)</f>
        <v>10</v>
      </c>
      <c r="M426" t="str">
        <f t="shared" ref="M426:M433" si="146">VLOOKUP($G$1,$Y:$Z,2,FALSE)&amp;","&amp;G426&amp;"|"&amp;VLOOKUP($H$1,$Y:$Z,2,FALSE)&amp;","&amp;H426&amp;"|"&amp;VLOOKUP($I$1,$Y:$Z,2,FALSE)&amp;","&amp;I426</f>
        <v>1210001,20|1210002,10|1210003,10</v>
      </c>
      <c r="N426" t="str">
        <f t="shared" ref="N426:N433" si="147">VLOOKUP($G$1,$Y:$Z,2,FALSE)&amp;","&amp;J426&amp;"|"&amp;VLOOKUP($H$1,$Y:$Z,2,FALSE)&amp;","&amp;K426&amp;"|"&amp;VLOOKUP($I$1,$Y:$Z,2,FALSE)&amp;","&amp;L426</f>
        <v>1210001,20|1210002,10|1210003,10</v>
      </c>
    </row>
    <row r="427" spans="1:14" ht="16.5">
      <c r="A427" s="2">
        <f t="shared" si="139"/>
        <v>7102</v>
      </c>
      <c r="B427" s="10">
        <v>71</v>
      </c>
      <c r="C427" s="2">
        <f t="shared" si="129"/>
        <v>2</v>
      </c>
      <c r="D427" t="str">
        <f t="shared" si="140"/>
        <v>疫苗人</v>
      </c>
      <c r="E427">
        <f t="shared" si="141"/>
        <v>4</v>
      </c>
      <c r="F427">
        <f t="shared" si="142"/>
        <v>1</v>
      </c>
      <c r="G427">
        <f t="shared" si="126"/>
        <v>30</v>
      </c>
      <c r="H427">
        <f t="shared" si="127"/>
        <v>15</v>
      </c>
      <c r="I427">
        <f t="shared" si="128"/>
        <v>15</v>
      </c>
      <c r="J427">
        <f t="shared" si="143"/>
        <v>50</v>
      </c>
      <c r="K427">
        <f t="shared" si="144"/>
        <v>25</v>
      </c>
      <c r="L427">
        <f t="shared" si="145"/>
        <v>25</v>
      </c>
      <c r="M427" t="str">
        <f t="shared" si="146"/>
        <v>1210001,30|1210002,15|1210003,15</v>
      </c>
      <c r="N427" t="str">
        <f t="shared" si="147"/>
        <v>1210001,50|1210002,25|1210003,25</v>
      </c>
    </row>
    <row r="428" spans="1:14" ht="16.5">
      <c r="A428" s="2">
        <f t="shared" si="139"/>
        <v>7103</v>
      </c>
      <c r="B428" s="10">
        <v>71</v>
      </c>
      <c r="C428" s="2">
        <f t="shared" si="129"/>
        <v>3</v>
      </c>
      <c r="D428" t="str">
        <f t="shared" si="140"/>
        <v>疫苗人</v>
      </c>
      <c r="E428">
        <f t="shared" si="141"/>
        <v>4</v>
      </c>
      <c r="F428">
        <f t="shared" si="142"/>
        <v>1</v>
      </c>
      <c r="G428">
        <f t="shared" si="126"/>
        <v>40</v>
      </c>
      <c r="H428">
        <f t="shared" si="127"/>
        <v>20</v>
      </c>
      <c r="I428">
        <f t="shared" si="128"/>
        <v>20</v>
      </c>
      <c r="J428">
        <f t="shared" si="143"/>
        <v>90</v>
      </c>
      <c r="K428">
        <f t="shared" si="144"/>
        <v>45</v>
      </c>
      <c r="L428">
        <f t="shared" si="145"/>
        <v>45</v>
      </c>
      <c r="M428" t="str">
        <f t="shared" si="146"/>
        <v>1210001,40|1210002,20|1210003,20</v>
      </c>
      <c r="N428" t="str">
        <f t="shared" si="147"/>
        <v>1210001,90|1210002,45|1210003,45</v>
      </c>
    </row>
    <row r="429" spans="1:14" ht="16.5">
      <c r="A429" s="2">
        <f t="shared" si="139"/>
        <v>7104</v>
      </c>
      <c r="B429" s="10">
        <v>71</v>
      </c>
      <c r="C429" s="2">
        <f t="shared" si="129"/>
        <v>4</v>
      </c>
      <c r="D429" t="str">
        <f t="shared" si="140"/>
        <v>疫苗人</v>
      </c>
      <c r="E429">
        <f t="shared" si="141"/>
        <v>4</v>
      </c>
      <c r="F429">
        <f t="shared" si="142"/>
        <v>1</v>
      </c>
      <c r="G429">
        <f t="shared" si="126"/>
        <v>50</v>
      </c>
      <c r="H429">
        <f t="shared" si="127"/>
        <v>25</v>
      </c>
      <c r="I429">
        <f t="shared" si="128"/>
        <v>25</v>
      </c>
      <c r="J429">
        <f t="shared" si="143"/>
        <v>140</v>
      </c>
      <c r="K429">
        <f t="shared" si="144"/>
        <v>70</v>
      </c>
      <c r="L429">
        <f t="shared" si="145"/>
        <v>70</v>
      </c>
      <c r="M429" t="str">
        <f t="shared" si="146"/>
        <v>1210001,50|1210002,25|1210003,25</v>
      </c>
      <c r="N429" t="str">
        <f t="shared" si="147"/>
        <v>1210001,140|1210002,70|1210003,70</v>
      </c>
    </row>
    <row r="430" spans="1:14" ht="16.5">
      <c r="A430" s="2">
        <f t="shared" si="139"/>
        <v>7105</v>
      </c>
      <c r="B430" s="10">
        <v>71</v>
      </c>
      <c r="C430" s="2">
        <f t="shared" si="129"/>
        <v>5</v>
      </c>
      <c r="D430" t="str">
        <f t="shared" si="140"/>
        <v>疫苗人</v>
      </c>
      <c r="E430">
        <f t="shared" si="141"/>
        <v>4</v>
      </c>
      <c r="F430">
        <f t="shared" si="142"/>
        <v>1</v>
      </c>
      <c r="G430">
        <f t="shared" si="126"/>
        <v>60</v>
      </c>
      <c r="H430">
        <f t="shared" si="127"/>
        <v>30</v>
      </c>
      <c r="I430">
        <f t="shared" si="128"/>
        <v>30</v>
      </c>
      <c r="J430">
        <f t="shared" si="143"/>
        <v>200</v>
      </c>
      <c r="K430">
        <f t="shared" si="144"/>
        <v>100</v>
      </c>
      <c r="L430">
        <f t="shared" si="145"/>
        <v>100</v>
      </c>
      <c r="M430" t="str">
        <f t="shared" si="146"/>
        <v>1210001,60|1210002,30|1210003,30</v>
      </c>
      <c r="N430" t="str">
        <f t="shared" si="147"/>
        <v>1210001,200|1210002,100|1210003,100</v>
      </c>
    </row>
    <row r="431" spans="1:14" ht="16.5">
      <c r="A431" s="2">
        <f t="shared" si="139"/>
        <v>7106</v>
      </c>
      <c r="B431" s="10">
        <v>71</v>
      </c>
      <c r="C431" s="2">
        <f t="shared" si="129"/>
        <v>6</v>
      </c>
      <c r="D431" t="str">
        <f t="shared" si="140"/>
        <v>疫苗人</v>
      </c>
      <c r="E431">
        <f t="shared" si="141"/>
        <v>4</v>
      </c>
      <c r="F431">
        <f t="shared" si="142"/>
        <v>1</v>
      </c>
      <c r="G431">
        <f t="shared" si="126"/>
        <v>70</v>
      </c>
      <c r="H431">
        <f t="shared" si="127"/>
        <v>35</v>
      </c>
      <c r="I431">
        <f t="shared" si="128"/>
        <v>35</v>
      </c>
      <c r="J431">
        <f t="shared" si="143"/>
        <v>270</v>
      </c>
      <c r="K431">
        <f t="shared" si="144"/>
        <v>135</v>
      </c>
      <c r="L431">
        <f t="shared" si="145"/>
        <v>135</v>
      </c>
      <c r="M431" t="str">
        <f t="shared" si="146"/>
        <v>1210001,70|1210002,35|1210003,35</v>
      </c>
      <c r="N431" t="str">
        <f t="shared" si="147"/>
        <v>1210001,270|1210002,135|1210003,135</v>
      </c>
    </row>
    <row r="432" spans="1:14" ht="16.5">
      <c r="A432" s="2">
        <f t="shared" si="139"/>
        <v>7107</v>
      </c>
      <c r="B432" s="10">
        <v>71</v>
      </c>
      <c r="C432" s="2">
        <f t="shared" si="129"/>
        <v>7</v>
      </c>
      <c r="D432" t="str">
        <f t="shared" si="140"/>
        <v>疫苗人</v>
      </c>
      <c r="E432">
        <f t="shared" si="141"/>
        <v>4</v>
      </c>
      <c r="F432">
        <f t="shared" si="142"/>
        <v>1</v>
      </c>
      <c r="G432">
        <f t="shared" si="126"/>
        <v>80</v>
      </c>
      <c r="H432">
        <f t="shared" si="127"/>
        <v>40</v>
      </c>
      <c r="I432">
        <f t="shared" si="128"/>
        <v>40</v>
      </c>
      <c r="J432">
        <f t="shared" si="143"/>
        <v>350</v>
      </c>
      <c r="K432">
        <f t="shared" si="144"/>
        <v>175</v>
      </c>
      <c r="L432">
        <f t="shared" si="145"/>
        <v>175</v>
      </c>
      <c r="M432" t="str">
        <f t="shared" si="146"/>
        <v>1210001,80|1210002,40|1210003,40</v>
      </c>
      <c r="N432" t="str">
        <f t="shared" si="147"/>
        <v>1210001,350|1210002,175|1210003,175</v>
      </c>
    </row>
    <row r="433" spans="1:14" ht="16.5">
      <c r="A433" s="2">
        <f t="shared" si="139"/>
        <v>7108</v>
      </c>
      <c r="B433" s="10">
        <v>71</v>
      </c>
      <c r="C433" s="2">
        <f t="shared" si="129"/>
        <v>8</v>
      </c>
      <c r="D433" t="str">
        <f t="shared" si="140"/>
        <v>疫苗人</v>
      </c>
      <c r="E433">
        <f t="shared" si="141"/>
        <v>4</v>
      </c>
      <c r="F433">
        <f t="shared" si="142"/>
        <v>1</v>
      </c>
      <c r="G433">
        <f t="shared" si="126"/>
        <v>80</v>
      </c>
      <c r="H433">
        <f t="shared" si="127"/>
        <v>40</v>
      </c>
      <c r="I433">
        <f t="shared" si="128"/>
        <v>40</v>
      </c>
      <c r="J433">
        <f t="shared" si="143"/>
        <v>430</v>
      </c>
      <c r="K433">
        <f t="shared" si="144"/>
        <v>215</v>
      </c>
      <c r="L433">
        <f t="shared" si="145"/>
        <v>215</v>
      </c>
      <c r="M433" t="str">
        <f t="shared" si="146"/>
        <v>1210001,80|1210002,40|1210003,40</v>
      </c>
      <c r="N433" t="str">
        <f t="shared" si="147"/>
        <v>1210001,430|1210002,215|1210003,215</v>
      </c>
    </row>
    <row r="434" spans="1:14" ht="16.5">
      <c r="A434" s="2">
        <f t="shared" ref="A434:A441" si="148">B434*100+C434</f>
        <v>7301</v>
      </c>
      <c r="B434" s="10">
        <v>73</v>
      </c>
      <c r="C434" s="2">
        <f t="shared" si="129"/>
        <v>1</v>
      </c>
      <c r="D434" t="str">
        <f t="shared" ref="D434:D441" si="149">VLOOKUP(B434,R:S,2,0)</f>
        <v>地底王</v>
      </c>
      <c r="E434">
        <f t="shared" ref="E434:E441" si="150">VLOOKUP(B434,R:U,3,FALSE)</f>
        <v>4</v>
      </c>
      <c r="F434">
        <f t="shared" ref="F434:F441" si="151">VLOOKUP(B434,R:U,4,FALSE)</f>
        <v>3</v>
      </c>
      <c r="G434">
        <f t="shared" si="126"/>
        <v>10</v>
      </c>
      <c r="H434">
        <f t="shared" si="127"/>
        <v>10</v>
      </c>
      <c r="I434">
        <f t="shared" si="128"/>
        <v>20</v>
      </c>
      <c r="J434">
        <f t="shared" ref="J434:J441" si="152">IF($C434=1,G434,J433+G434)</f>
        <v>10</v>
      </c>
      <c r="K434">
        <f t="shared" ref="K434:K441" si="153">IF($C434=1,H434,K433+H434)</f>
        <v>10</v>
      </c>
      <c r="L434">
        <f t="shared" ref="L434:L441" si="154">IF($C434=1,I434,L433+I434)</f>
        <v>20</v>
      </c>
      <c r="M434" t="str">
        <f t="shared" ref="M434:M441" si="155">VLOOKUP($G$1,$Y:$Z,2,FALSE)&amp;","&amp;G434&amp;"|"&amp;VLOOKUP($H$1,$Y:$Z,2,FALSE)&amp;","&amp;H434&amp;"|"&amp;VLOOKUP($I$1,$Y:$Z,2,FALSE)&amp;","&amp;I434</f>
        <v>1210001,10|1210002,10|1210003,20</v>
      </c>
      <c r="N434" t="str">
        <f t="shared" ref="N434:N441" si="156">VLOOKUP($G$1,$Y:$Z,2,FALSE)&amp;","&amp;J434&amp;"|"&amp;VLOOKUP($H$1,$Y:$Z,2,FALSE)&amp;","&amp;K434&amp;"|"&amp;VLOOKUP($I$1,$Y:$Z,2,FALSE)&amp;","&amp;L434</f>
        <v>1210001,10|1210002,10|1210003,20</v>
      </c>
    </row>
    <row r="435" spans="1:14" ht="16.5">
      <c r="A435" s="2">
        <f t="shared" si="148"/>
        <v>7302</v>
      </c>
      <c r="B435" s="10">
        <v>73</v>
      </c>
      <c r="C435" s="2">
        <f t="shared" si="129"/>
        <v>2</v>
      </c>
      <c r="D435" t="str">
        <f t="shared" si="149"/>
        <v>地底王</v>
      </c>
      <c r="E435">
        <f t="shared" si="150"/>
        <v>4</v>
      </c>
      <c r="F435">
        <f t="shared" si="151"/>
        <v>3</v>
      </c>
      <c r="G435">
        <f t="shared" si="126"/>
        <v>15</v>
      </c>
      <c r="H435">
        <f t="shared" si="127"/>
        <v>15</v>
      </c>
      <c r="I435">
        <f t="shared" si="128"/>
        <v>30</v>
      </c>
      <c r="J435">
        <f t="shared" si="152"/>
        <v>25</v>
      </c>
      <c r="K435">
        <f t="shared" si="153"/>
        <v>25</v>
      </c>
      <c r="L435">
        <f t="shared" si="154"/>
        <v>50</v>
      </c>
      <c r="M435" t="str">
        <f t="shared" si="155"/>
        <v>1210001,15|1210002,15|1210003,30</v>
      </c>
      <c r="N435" t="str">
        <f t="shared" si="156"/>
        <v>1210001,25|1210002,25|1210003,50</v>
      </c>
    </row>
    <row r="436" spans="1:14" ht="16.5">
      <c r="A436" s="2">
        <f t="shared" si="148"/>
        <v>7303</v>
      </c>
      <c r="B436" s="10">
        <v>73</v>
      </c>
      <c r="C436" s="2">
        <f t="shared" si="129"/>
        <v>3</v>
      </c>
      <c r="D436" t="str">
        <f t="shared" si="149"/>
        <v>地底王</v>
      </c>
      <c r="E436">
        <f t="shared" si="150"/>
        <v>4</v>
      </c>
      <c r="F436">
        <f t="shared" si="151"/>
        <v>3</v>
      </c>
      <c r="G436">
        <f t="shared" si="126"/>
        <v>20</v>
      </c>
      <c r="H436">
        <f t="shared" si="127"/>
        <v>20</v>
      </c>
      <c r="I436">
        <f t="shared" si="128"/>
        <v>40</v>
      </c>
      <c r="J436">
        <f t="shared" si="152"/>
        <v>45</v>
      </c>
      <c r="K436">
        <f t="shared" si="153"/>
        <v>45</v>
      </c>
      <c r="L436">
        <f t="shared" si="154"/>
        <v>90</v>
      </c>
      <c r="M436" t="str">
        <f t="shared" si="155"/>
        <v>1210001,20|1210002,20|1210003,40</v>
      </c>
      <c r="N436" t="str">
        <f t="shared" si="156"/>
        <v>1210001,45|1210002,45|1210003,90</v>
      </c>
    </row>
    <row r="437" spans="1:14" ht="16.5">
      <c r="A437" s="2">
        <f t="shared" si="148"/>
        <v>7304</v>
      </c>
      <c r="B437" s="10">
        <v>73</v>
      </c>
      <c r="C437" s="2">
        <f t="shared" si="129"/>
        <v>4</v>
      </c>
      <c r="D437" t="str">
        <f t="shared" si="149"/>
        <v>地底王</v>
      </c>
      <c r="E437">
        <f t="shared" si="150"/>
        <v>4</v>
      </c>
      <c r="F437">
        <f t="shared" si="151"/>
        <v>3</v>
      </c>
      <c r="G437">
        <f t="shared" si="126"/>
        <v>25</v>
      </c>
      <c r="H437">
        <f t="shared" si="127"/>
        <v>25</v>
      </c>
      <c r="I437">
        <f t="shared" si="128"/>
        <v>50</v>
      </c>
      <c r="J437">
        <f t="shared" si="152"/>
        <v>70</v>
      </c>
      <c r="K437">
        <f t="shared" si="153"/>
        <v>70</v>
      </c>
      <c r="L437">
        <f t="shared" si="154"/>
        <v>140</v>
      </c>
      <c r="M437" t="str">
        <f t="shared" si="155"/>
        <v>1210001,25|1210002,25|1210003,50</v>
      </c>
      <c r="N437" t="str">
        <f t="shared" si="156"/>
        <v>1210001,70|1210002,70|1210003,140</v>
      </c>
    </row>
    <row r="438" spans="1:14" ht="16.5">
      <c r="A438" s="2">
        <f t="shared" si="148"/>
        <v>7305</v>
      </c>
      <c r="B438" s="10">
        <v>73</v>
      </c>
      <c r="C438" s="2">
        <f t="shared" si="129"/>
        <v>5</v>
      </c>
      <c r="D438" t="str">
        <f t="shared" si="149"/>
        <v>地底王</v>
      </c>
      <c r="E438">
        <f t="shared" si="150"/>
        <v>4</v>
      </c>
      <c r="F438">
        <f t="shared" si="151"/>
        <v>3</v>
      </c>
      <c r="G438">
        <f t="shared" si="126"/>
        <v>30</v>
      </c>
      <c r="H438">
        <f t="shared" si="127"/>
        <v>30</v>
      </c>
      <c r="I438">
        <f t="shared" si="128"/>
        <v>60</v>
      </c>
      <c r="J438">
        <f t="shared" si="152"/>
        <v>100</v>
      </c>
      <c r="K438">
        <f t="shared" si="153"/>
        <v>100</v>
      </c>
      <c r="L438">
        <f t="shared" si="154"/>
        <v>200</v>
      </c>
      <c r="M438" t="str">
        <f t="shared" si="155"/>
        <v>1210001,30|1210002,30|1210003,60</v>
      </c>
      <c r="N438" t="str">
        <f t="shared" si="156"/>
        <v>1210001,100|1210002,100|1210003,200</v>
      </c>
    </row>
    <row r="439" spans="1:14" ht="16.5">
      <c r="A439" s="2">
        <f t="shared" si="148"/>
        <v>7306</v>
      </c>
      <c r="B439" s="10">
        <v>73</v>
      </c>
      <c r="C439" s="2">
        <f t="shared" si="129"/>
        <v>6</v>
      </c>
      <c r="D439" t="str">
        <f t="shared" si="149"/>
        <v>地底王</v>
      </c>
      <c r="E439">
        <f t="shared" si="150"/>
        <v>4</v>
      </c>
      <c r="F439">
        <f t="shared" si="151"/>
        <v>3</v>
      </c>
      <c r="G439">
        <f t="shared" si="126"/>
        <v>35</v>
      </c>
      <c r="H439">
        <f t="shared" si="127"/>
        <v>35</v>
      </c>
      <c r="I439">
        <f t="shared" si="128"/>
        <v>70</v>
      </c>
      <c r="J439">
        <f t="shared" si="152"/>
        <v>135</v>
      </c>
      <c r="K439">
        <f t="shared" si="153"/>
        <v>135</v>
      </c>
      <c r="L439">
        <f t="shared" si="154"/>
        <v>270</v>
      </c>
      <c r="M439" t="str">
        <f t="shared" si="155"/>
        <v>1210001,35|1210002,35|1210003,70</v>
      </c>
      <c r="N439" t="str">
        <f t="shared" si="156"/>
        <v>1210001,135|1210002,135|1210003,270</v>
      </c>
    </row>
    <row r="440" spans="1:14" ht="16.5">
      <c r="A440" s="2">
        <f t="shared" si="148"/>
        <v>7307</v>
      </c>
      <c r="B440" s="10">
        <v>73</v>
      </c>
      <c r="C440" s="2">
        <f t="shared" si="129"/>
        <v>7</v>
      </c>
      <c r="D440" t="str">
        <f t="shared" si="149"/>
        <v>地底王</v>
      </c>
      <c r="E440">
        <f t="shared" si="150"/>
        <v>4</v>
      </c>
      <c r="F440">
        <f t="shared" si="151"/>
        <v>3</v>
      </c>
      <c r="G440">
        <f t="shared" si="126"/>
        <v>40</v>
      </c>
      <c r="H440">
        <f t="shared" si="127"/>
        <v>40</v>
      </c>
      <c r="I440">
        <f t="shared" si="128"/>
        <v>80</v>
      </c>
      <c r="J440">
        <f t="shared" si="152"/>
        <v>175</v>
      </c>
      <c r="K440">
        <f t="shared" si="153"/>
        <v>175</v>
      </c>
      <c r="L440">
        <f t="shared" si="154"/>
        <v>350</v>
      </c>
      <c r="M440" t="str">
        <f t="shared" si="155"/>
        <v>1210001,40|1210002,40|1210003,80</v>
      </c>
      <c r="N440" t="str">
        <f t="shared" si="156"/>
        <v>1210001,175|1210002,175|1210003,350</v>
      </c>
    </row>
    <row r="441" spans="1:14" ht="16.5">
      <c r="A441" s="2">
        <f t="shared" si="148"/>
        <v>7308</v>
      </c>
      <c r="B441" s="10">
        <v>73</v>
      </c>
      <c r="C441" s="2">
        <f t="shared" si="129"/>
        <v>8</v>
      </c>
      <c r="D441" t="str">
        <f t="shared" si="149"/>
        <v>地底王</v>
      </c>
      <c r="E441">
        <f t="shared" si="150"/>
        <v>4</v>
      </c>
      <c r="F441">
        <f t="shared" si="151"/>
        <v>3</v>
      </c>
      <c r="G441">
        <f t="shared" si="126"/>
        <v>40</v>
      </c>
      <c r="H441">
        <f t="shared" si="127"/>
        <v>40</v>
      </c>
      <c r="I441">
        <f t="shared" si="128"/>
        <v>80</v>
      </c>
      <c r="J441">
        <f t="shared" si="152"/>
        <v>215</v>
      </c>
      <c r="K441">
        <f t="shared" si="153"/>
        <v>215</v>
      </c>
      <c r="L441">
        <f t="shared" si="154"/>
        <v>430</v>
      </c>
      <c r="M441" t="str">
        <f t="shared" si="155"/>
        <v>1210001,40|1210002,40|1210003,80</v>
      </c>
      <c r="N441" t="str">
        <f t="shared" si="156"/>
        <v>1210001,215|1210002,215|1210003,430</v>
      </c>
    </row>
    <row r="442" spans="1:14" ht="16.5">
      <c r="A442" s="2">
        <f t="shared" ref="A442:A449" si="157">B442*100+C442</f>
        <v>4301</v>
      </c>
      <c r="B442" s="10">
        <v>43</v>
      </c>
      <c r="C442" s="2">
        <f t="shared" si="129"/>
        <v>1</v>
      </c>
      <c r="D442" t="str">
        <f t="shared" ref="D442:D449" si="158">VLOOKUP(B442,R:S,2,0)</f>
        <v>猪神</v>
      </c>
      <c r="E442">
        <f t="shared" ref="E442:E449" si="159">VLOOKUP(B442,R:U,3,FALSE)</f>
        <v>4</v>
      </c>
      <c r="F442">
        <f t="shared" ref="F442:F449" si="160">VLOOKUP(B442,R:U,4,FALSE)</f>
        <v>1</v>
      </c>
      <c r="G442">
        <f t="shared" si="126"/>
        <v>20</v>
      </c>
      <c r="H442">
        <f t="shared" si="127"/>
        <v>10</v>
      </c>
      <c r="I442">
        <f t="shared" si="128"/>
        <v>10</v>
      </c>
      <c r="J442">
        <f t="shared" ref="J442:J449" si="161">IF($C442=1,G442,J441+G442)</f>
        <v>20</v>
      </c>
      <c r="K442">
        <f t="shared" ref="K442:K449" si="162">IF($C442=1,H442,K441+H442)</f>
        <v>10</v>
      </c>
      <c r="L442">
        <f t="shared" ref="L442:L449" si="163">IF($C442=1,I442,L441+I442)</f>
        <v>10</v>
      </c>
      <c r="M442" t="str">
        <f t="shared" ref="M442:M449" si="164">VLOOKUP($G$1,$Y:$Z,2,FALSE)&amp;","&amp;G442&amp;"|"&amp;VLOOKUP($H$1,$Y:$Z,2,FALSE)&amp;","&amp;H442&amp;"|"&amp;VLOOKUP($I$1,$Y:$Z,2,FALSE)&amp;","&amp;I442</f>
        <v>1210001,20|1210002,10|1210003,10</v>
      </c>
      <c r="N442" t="str">
        <f t="shared" ref="N442:N449" si="165">VLOOKUP($G$1,$Y:$Z,2,FALSE)&amp;","&amp;J442&amp;"|"&amp;VLOOKUP($H$1,$Y:$Z,2,FALSE)&amp;","&amp;K442&amp;"|"&amp;VLOOKUP($I$1,$Y:$Z,2,FALSE)&amp;","&amp;L442</f>
        <v>1210001,20|1210002,10|1210003,10</v>
      </c>
    </row>
    <row r="443" spans="1:14" ht="16.5">
      <c r="A443" s="2">
        <f t="shared" si="157"/>
        <v>4302</v>
      </c>
      <c r="B443" s="10">
        <v>43</v>
      </c>
      <c r="C443" s="2">
        <f t="shared" si="129"/>
        <v>2</v>
      </c>
      <c r="D443" t="str">
        <f t="shared" si="158"/>
        <v>猪神</v>
      </c>
      <c r="E443">
        <f t="shared" si="159"/>
        <v>4</v>
      </c>
      <c r="F443">
        <f t="shared" si="160"/>
        <v>1</v>
      </c>
      <c r="G443">
        <f t="shared" si="126"/>
        <v>30</v>
      </c>
      <c r="H443">
        <f t="shared" si="127"/>
        <v>15</v>
      </c>
      <c r="I443">
        <f t="shared" si="128"/>
        <v>15</v>
      </c>
      <c r="J443">
        <f t="shared" si="161"/>
        <v>50</v>
      </c>
      <c r="K443">
        <f t="shared" si="162"/>
        <v>25</v>
      </c>
      <c r="L443">
        <f t="shared" si="163"/>
        <v>25</v>
      </c>
      <c r="M443" t="str">
        <f t="shared" si="164"/>
        <v>1210001,30|1210002,15|1210003,15</v>
      </c>
      <c r="N443" t="str">
        <f t="shared" si="165"/>
        <v>1210001,50|1210002,25|1210003,25</v>
      </c>
    </row>
    <row r="444" spans="1:14" ht="16.5">
      <c r="A444" s="2">
        <f t="shared" si="157"/>
        <v>4303</v>
      </c>
      <c r="B444" s="10">
        <v>43</v>
      </c>
      <c r="C444" s="2">
        <f t="shared" si="129"/>
        <v>3</v>
      </c>
      <c r="D444" t="str">
        <f t="shared" si="158"/>
        <v>猪神</v>
      </c>
      <c r="E444">
        <f t="shared" si="159"/>
        <v>4</v>
      </c>
      <c r="F444">
        <f t="shared" si="160"/>
        <v>1</v>
      </c>
      <c r="G444">
        <f t="shared" si="126"/>
        <v>40</v>
      </c>
      <c r="H444">
        <f t="shared" si="127"/>
        <v>20</v>
      </c>
      <c r="I444">
        <f t="shared" si="128"/>
        <v>20</v>
      </c>
      <c r="J444">
        <f t="shared" si="161"/>
        <v>90</v>
      </c>
      <c r="K444">
        <f t="shared" si="162"/>
        <v>45</v>
      </c>
      <c r="L444">
        <f t="shared" si="163"/>
        <v>45</v>
      </c>
      <c r="M444" t="str">
        <f t="shared" si="164"/>
        <v>1210001,40|1210002,20|1210003,20</v>
      </c>
      <c r="N444" t="str">
        <f t="shared" si="165"/>
        <v>1210001,90|1210002,45|1210003,45</v>
      </c>
    </row>
    <row r="445" spans="1:14" ht="16.5">
      <c r="A445" s="2">
        <f t="shared" si="157"/>
        <v>4304</v>
      </c>
      <c r="B445" s="10">
        <v>43</v>
      </c>
      <c r="C445" s="2">
        <f t="shared" si="129"/>
        <v>4</v>
      </c>
      <c r="D445" t="str">
        <f t="shared" si="158"/>
        <v>猪神</v>
      </c>
      <c r="E445">
        <f t="shared" si="159"/>
        <v>4</v>
      </c>
      <c r="F445">
        <f t="shared" si="160"/>
        <v>1</v>
      </c>
      <c r="G445">
        <f t="shared" si="126"/>
        <v>50</v>
      </c>
      <c r="H445">
        <f t="shared" si="127"/>
        <v>25</v>
      </c>
      <c r="I445">
        <f t="shared" si="128"/>
        <v>25</v>
      </c>
      <c r="J445">
        <f t="shared" si="161"/>
        <v>140</v>
      </c>
      <c r="K445">
        <f t="shared" si="162"/>
        <v>70</v>
      </c>
      <c r="L445">
        <f t="shared" si="163"/>
        <v>70</v>
      </c>
      <c r="M445" t="str">
        <f t="shared" si="164"/>
        <v>1210001,50|1210002,25|1210003,25</v>
      </c>
      <c r="N445" t="str">
        <f t="shared" si="165"/>
        <v>1210001,140|1210002,70|1210003,70</v>
      </c>
    </row>
    <row r="446" spans="1:14" ht="16.5">
      <c r="A446" s="2">
        <f t="shared" si="157"/>
        <v>4305</v>
      </c>
      <c r="B446" s="10">
        <v>43</v>
      </c>
      <c r="C446" s="2">
        <f t="shared" si="129"/>
        <v>5</v>
      </c>
      <c r="D446" t="str">
        <f t="shared" si="158"/>
        <v>猪神</v>
      </c>
      <c r="E446">
        <f t="shared" si="159"/>
        <v>4</v>
      </c>
      <c r="F446">
        <f t="shared" si="160"/>
        <v>1</v>
      </c>
      <c r="G446">
        <f t="shared" si="126"/>
        <v>60</v>
      </c>
      <c r="H446">
        <f t="shared" si="127"/>
        <v>30</v>
      </c>
      <c r="I446">
        <f t="shared" si="128"/>
        <v>30</v>
      </c>
      <c r="J446">
        <f t="shared" si="161"/>
        <v>200</v>
      </c>
      <c r="K446">
        <f t="shared" si="162"/>
        <v>100</v>
      </c>
      <c r="L446">
        <f t="shared" si="163"/>
        <v>100</v>
      </c>
      <c r="M446" t="str">
        <f t="shared" si="164"/>
        <v>1210001,60|1210002,30|1210003,30</v>
      </c>
      <c r="N446" t="str">
        <f t="shared" si="165"/>
        <v>1210001,200|1210002,100|1210003,100</v>
      </c>
    </row>
    <row r="447" spans="1:14" ht="16.5">
      <c r="A447" s="2">
        <f t="shared" si="157"/>
        <v>4306</v>
      </c>
      <c r="B447" s="10">
        <v>43</v>
      </c>
      <c r="C447" s="2">
        <f t="shared" si="129"/>
        <v>6</v>
      </c>
      <c r="D447" t="str">
        <f t="shared" si="158"/>
        <v>猪神</v>
      </c>
      <c r="E447">
        <f t="shared" si="159"/>
        <v>4</v>
      </c>
      <c r="F447">
        <f t="shared" si="160"/>
        <v>1</v>
      </c>
      <c r="G447">
        <f t="shared" si="126"/>
        <v>70</v>
      </c>
      <c r="H447">
        <f t="shared" si="127"/>
        <v>35</v>
      </c>
      <c r="I447">
        <f t="shared" si="128"/>
        <v>35</v>
      </c>
      <c r="J447">
        <f t="shared" si="161"/>
        <v>270</v>
      </c>
      <c r="K447">
        <f t="shared" si="162"/>
        <v>135</v>
      </c>
      <c r="L447">
        <f t="shared" si="163"/>
        <v>135</v>
      </c>
      <c r="M447" t="str">
        <f t="shared" si="164"/>
        <v>1210001,70|1210002,35|1210003,35</v>
      </c>
      <c r="N447" t="str">
        <f t="shared" si="165"/>
        <v>1210001,270|1210002,135|1210003,135</v>
      </c>
    </row>
    <row r="448" spans="1:14" ht="16.5">
      <c r="A448" s="2">
        <f t="shared" si="157"/>
        <v>4307</v>
      </c>
      <c r="B448" s="10">
        <v>43</v>
      </c>
      <c r="C448" s="2">
        <f t="shared" si="129"/>
        <v>7</v>
      </c>
      <c r="D448" t="str">
        <f t="shared" si="158"/>
        <v>猪神</v>
      </c>
      <c r="E448">
        <f t="shared" si="159"/>
        <v>4</v>
      </c>
      <c r="F448">
        <f t="shared" si="160"/>
        <v>1</v>
      </c>
      <c r="G448">
        <f t="shared" si="126"/>
        <v>80</v>
      </c>
      <c r="H448">
        <f t="shared" si="127"/>
        <v>40</v>
      </c>
      <c r="I448">
        <f t="shared" si="128"/>
        <v>40</v>
      </c>
      <c r="J448">
        <f t="shared" si="161"/>
        <v>350</v>
      </c>
      <c r="K448">
        <f t="shared" si="162"/>
        <v>175</v>
      </c>
      <c r="L448">
        <f t="shared" si="163"/>
        <v>175</v>
      </c>
      <c r="M448" t="str">
        <f t="shared" si="164"/>
        <v>1210001,80|1210002,40|1210003,40</v>
      </c>
      <c r="N448" t="str">
        <f t="shared" si="165"/>
        <v>1210001,350|1210002,175|1210003,175</v>
      </c>
    </row>
    <row r="449" spans="1:14" ht="16.5">
      <c r="A449" s="2">
        <f t="shared" si="157"/>
        <v>4308</v>
      </c>
      <c r="B449" s="10">
        <v>43</v>
      </c>
      <c r="C449" s="2">
        <f t="shared" si="129"/>
        <v>8</v>
      </c>
      <c r="D449" t="str">
        <f t="shared" si="158"/>
        <v>猪神</v>
      </c>
      <c r="E449">
        <f t="shared" si="159"/>
        <v>4</v>
      </c>
      <c r="F449">
        <f t="shared" si="160"/>
        <v>1</v>
      </c>
      <c r="G449">
        <f t="shared" si="126"/>
        <v>80</v>
      </c>
      <c r="H449">
        <f t="shared" si="127"/>
        <v>40</v>
      </c>
      <c r="I449">
        <f t="shared" si="128"/>
        <v>40</v>
      </c>
      <c r="J449">
        <f t="shared" si="161"/>
        <v>430</v>
      </c>
      <c r="K449">
        <f t="shared" si="162"/>
        <v>215</v>
      </c>
      <c r="L449">
        <f t="shared" si="163"/>
        <v>215</v>
      </c>
      <c r="M449" t="str">
        <f t="shared" si="164"/>
        <v>1210001,80|1210002,40|1210003,40</v>
      </c>
      <c r="N449" t="str">
        <f t="shared" si="165"/>
        <v>1210001,430|1210002,215|1210003,215</v>
      </c>
    </row>
  </sheetData>
  <phoneticPr fontId="10"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569"/>
  <sheetViews>
    <sheetView topLeftCell="A1538" zoomScaleNormal="100" workbookViewId="0">
      <selection activeCell="K1559" sqref="K1559"/>
    </sheetView>
  </sheetViews>
  <sheetFormatPr defaultColWidth="9" defaultRowHeight="13.5"/>
  <cols>
    <col min="3" max="4" width="8.125" customWidth="1"/>
    <col min="5" max="5" width="12" customWidth="1"/>
    <col min="8" max="8" width="10.5" customWidth="1"/>
    <col min="12" max="13" width="13.125" customWidth="1"/>
    <col min="16" max="16" width="10.5" customWidth="1"/>
  </cols>
  <sheetData>
    <row r="1" spans="1:19" ht="16.5" customHeight="1">
      <c r="A1" s="5" t="s">
        <v>53</v>
      </c>
      <c r="B1" s="12" t="s">
        <v>39</v>
      </c>
      <c r="C1" s="12" t="s">
        <v>1254</v>
      </c>
      <c r="D1" s="13" t="s">
        <v>1</v>
      </c>
      <c r="K1" s="12" t="s">
        <v>1254</v>
      </c>
      <c r="L1" s="12" t="s">
        <v>1261</v>
      </c>
      <c r="M1" s="12"/>
      <c r="N1" s="12" t="s">
        <v>37</v>
      </c>
      <c r="O1" s="12" t="s">
        <v>1262</v>
      </c>
      <c r="P1" s="15" t="s">
        <v>1263</v>
      </c>
    </row>
    <row r="2" spans="1:19" ht="16.5" customHeight="1">
      <c r="A2" t="s">
        <v>61</v>
      </c>
      <c r="B2" s="7">
        <v>1</v>
      </c>
      <c r="C2" s="7" t="s">
        <v>1264</v>
      </c>
      <c r="D2" s="7">
        <f>INDEX(Sheet6!B:B,MATCH(A2,Sheet6!D:D,0))*100+B2</f>
        <v>201</v>
      </c>
      <c r="E2" s="14" t="s">
        <v>1265</v>
      </c>
      <c r="F2">
        <f t="shared" ref="F2:F65" si="0">IF($E2&lt;&gt;"",VLOOKUP($C2&amp;$E2,$M:$P,2,0),0)</f>
        <v>8</v>
      </c>
      <c r="G2">
        <f t="shared" ref="G2:G65" si="1">IF($E2&lt;&gt;"",VLOOKUP($C2&amp;$E2,$M:$P,3,0),0)</f>
        <v>100</v>
      </c>
      <c r="H2">
        <f t="shared" ref="H2:H65" si="2">IF($E2&lt;&gt;"",VLOOKUP($C2&amp;$E2,$M:$P,4,0),"")</f>
        <v>340020006</v>
      </c>
      <c r="K2" s="7" t="s">
        <v>1264</v>
      </c>
      <c r="L2" s="14" t="s">
        <v>1265</v>
      </c>
      <c r="M2" s="14" t="str">
        <f t="shared" ref="M2:M47" si="3">K2&amp;L2</f>
        <v>S攻击强化(小)</v>
      </c>
      <c r="N2">
        <v>8</v>
      </c>
      <c r="O2">
        <v>100</v>
      </c>
      <c r="P2">
        <v>340020006</v>
      </c>
      <c r="S2" s="16"/>
    </row>
    <row r="3" spans="1:19" ht="16.5" customHeight="1">
      <c r="A3" t="s">
        <v>61</v>
      </c>
      <c r="B3" s="7">
        <v>2</v>
      </c>
      <c r="C3" s="7" t="s">
        <v>1264</v>
      </c>
      <c r="D3" s="7">
        <f>INDEX(Sheet6!B:B,MATCH(A3,Sheet6!D:D,0))*100+B3</f>
        <v>202</v>
      </c>
      <c r="E3" s="14" t="s">
        <v>1266</v>
      </c>
      <c r="F3">
        <f t="shared" si="0"/>
        <v>3</v>
      </c>
      <c r="G3">
        <f t="shared" si="1"/>
        <v>600</v>
      </c>
      <c r="H3">
        <f t="shared" si="2"/>
        <v>340020009</v>
      </c>
      <c r="K3" s="7" t="s">
        <v>1264</v>
      </c>
      <c r="L3" s="14" t="s">
        <v>1267</v>
      </c>
      <c r="M3" s="14" t="str">
        <f t="shared" si="3"/>
        <v>S攻击强化(大)</v>
      </c>
      <c r="N3">
        <v>8</v>
      </c>
      <c r="O3">
        <v>200</v>
      </c>
      <c r="P3">
        <v>340020007</v>
      </c>
      <c r="S3" s="16"/>
    </row>
    <row r="4" spans="1:19" ht="16.5" customHeight="1">
      <c r="A4" t="s">
        <v>61</v>
      </c>
      <c r="B4" s="7">
        <v>3</v>
      </c>
      <c r="C4" s="7" t="s">
        <v>1264</v>
      </c>
      <c r="D4" s="7">
        <f>INDEX(Sheet6!B:B,MATCH(A4,Sheet6!D:D,0))*100+B4</f>
        <v>203</v>
      </c>
      <c r="E4" t="s">
        <v>106</v>
      </c>
      <c r="F4">
        <f t="shared" si="0"/>
        <v>18</v>
      </c>
      <c r="G4">
        <f t="shared" si="1"/>
        <v>50</v>
      </c>
      <c r="H4">
        <f t="shared" si="2"/>
        <v>340020001</v>
      </c>
      <c r="K4" s="7" t="s">
        <v>1264</v>
      </c>
      <c r="L4" s="14" t="s">
        <v>1266</v>
      </c>
      <c r="M4" s="14" t="str">
        <f t="shared" si="3"/>
        <v>S生命强化(小)</v>
      </c>
      <c r="N4">
        <v>3</v>
      </c>
      <c r="O4">
        <v>600</v>
      </c>
      <c r="P4">
        <v>340020009</v>
      </c>
      <c r="S4" s="16"/>
    </row>
    <row r="5" spans="1:19" ht="16.5" customHeight="1">
      <c r="A5" t="s">
        <v>61</v>
      </c>
      <c r="B5" s="7">
        <v>4</v>
      </c>
      <c r="C5" s="7" t="s">
        <v>1264</v>
      </c>
      <c r="D5" s="7">
        <f>INDEX(Sheet6!B:B,MATCH(A5,Sheet6!D:D,0))*100+B5</f>
        <v>204</v>
      </c>
      <c r="E5" s="14" t="s">
        <v>1268</v>
      </c>
      <c r="F5">
        <f t="shared" si="0"/>
        <v>13</v>
      </c>
      <c r="G5">
        <f t="shared" si="1"/>
        <v>130</v>
      </c>
      <c r="H5">
        <f t="shared" si="2"/>
        <v>340020004</v>
      </c>
      <c r="K5" s="7" t="s">
        <v>1264</v>
      </c>
      <c r="L5" s="14" t="s">
        <v>1269</v>
      </c>
      <c r="M5" s="14" t="str">
        <f t="shared" si="3"/>
        <v>S生命强化(大)</v>
      </c>
      <c r="N5">
        <v>3</v>
      </c>
      <c r="O5">
        <v>1200</v>
      </c>
      <c r="P5">
        <v>340020010</v>
      </c>
      <c r="S5" s="16"/>
    </row>
    <row r="6" spans="1:19" ht="16.5" customHeight="1">
      <c r="A6" t="s">
        <v>61</v>
      </c>
      <c r="B6" s="7">
        <v>5</v>
      </c>
      <c r="C6" s="7" t="s">
        <v>1264</v>
      </c>
      <c r="D6" s="7">
        <f>INDEX(Sheet6!B:B,MATCH(A6,Sheet6!D:D,0))*100+B6</f>
        <v>205</v>
      </c>
      <c r="E6" s="14" t="s">
        <v>1269</v>
      </c>
      <c r="F6">
        <f t="shared" si="0"/>
        <v>3</v>
      </c>
      <c r="G6">
        <f t="shared" si="1"/>
        <v>1200</v>
      </c>
      <c r="H6">
        <f t="shared" si="2"/>
        <v>340020010</v>
      </c>
      <c r="K6" s="7" t="s">
        <v>1264</v>
      </c>
      <c r="L6" s="14" t="s">
        <v>1270</v>
      </c>
      <c r="M6" s="14" t="str">
        <f t="shared" si="3"/>
        <v>S防御强化(小)</v>
      </c>
      <c r="N6">
        <v>13</v>
      </c>
      <c r="O6">
        <v>65</v>
      </c>
      <c r="P6">
        <v>340020005</v>
      </c>
      <c r="S6" s="16"/>
    </row>
    <row r="7" spans="1:19" ht="16.5" customHeight="1">
      <c r="A7" t="s">
        <v>61</v>
      </c>
      <c r="B7" s="7">
        <v>6</v>
      </c>
      <c r="C7" s="7" t="s">
        <v>1264</v>
      </c>
      <c r="D7" s="7">
        <f>INDEX(Sheet6!B:B,MATCH(A7,Sheet6!D:D,0))*100+B7</f>
        <v>206</v>
      </c>
      <c r="E7" s="14" t="s">
        <v>1267</v>
      </c>
      <c r="F7">
        <f t="shared" si="0"/>
        <v>8</v>
      </c>
      <c r="G7">
        <f t="shared" si="1"/>
        <v>200</v>
      </c>
      <c r="H7">
        <f t="shared" si="2"/>
        <v>340020007</v>
      </c>
      <c r="K7" s="7" t="s">
        <v>1264</v>
      </c>
      <c r="L7" s="14" t="s">
        <v>1268</v>
      </c>
      <c r="M7" s="14" t="str">
        <f t="shared" si="3"/>
        <v>S防御强化(大)</v>
      </c>
      <c r="N7">
        <v>13</v>
      </c>
      <c r="O7">
        <v>130</v>
      </c>
      <c r="P7">
        <v>340020004</v>
      </c>
      <c r="S7" s="16"/>
    </row>
    <row r="8" spans="1:19" ht="16.5" customHeight="1">
      <c r="A8" t="s">
        <v>61</v>
      </c>
      <c r="B8" s="7">
        <v>7</v>
      </c>
      <c r="C8" s="7" t="s">
        <v>1264</v>
      </c>
      <c r="D8" s="7">
        <f>INDEX(Sheet6!B:B,MATCH(A8,Sheet6!D:D,0))*100+B8</f>
        <v>207</v>
      </c>
      <c r="F8">
        <f t="shared" si="0"/>
        <v>0</v>
      </c>
      <c r="G8">
        <f t="shared" si="1"/>
        <v>0</v>
      </c>
      <c r="H8" t="str">
        <f t="shared" si="2"/>
        <v/>
      </c>
      <c r="K8" s="7" t="s">
        <v>1264</v>
      </c>
      <c r="L8" t="s">
        <v>106</v>
      </c>
      <c r="M8" s="14" t="str">
        <f t="shared" si="3"/>
        <v>S暴击强化</v>
      </c>
      <c r="N8">
        <v>18</v>
      </c>
      <c r="O8">
        <v>50</v>
      </c>
      <c r="P8">
        <v>340020001</v>
      </c>
      <c r="S8" s="16"/>
    </row>
    <row r="9" spans="1:19" ht="16.5" customHeight="1">
      <c r="A9" t="s">
        <v>61</v>
      </c>
      <c r="B9" s="7">
        <v>8</v>
      </c>
      <c r="C9" s="7" t="s">
        <v>1264</v>
      </c>
      <c r="D9" s="7">
        <f>INDEX(Sheet6!B:B,MATCH(A9,Sheet6!D:D,0))*100+B9</f>
        <v>208</v>
      </c>
      <c r="E9" s="14" t="s">
        <v>1265</v>
      </c>
      <c r="F9">
        <f t="shared" si="0"/>
        <v>8</v>
      </c>
      <c r="G9">
        <f t="shared" si="1"/>
        <v>100</v>
      </c>
      <c r="H9">
        <f t="shared" si="2"/>
        <v>340020006</v>
      </c>
      <c r="K9" s="7" t="s">
        <v>1264</v>
      </c>
      <c r="L9" t="s">
        <v>129</v>
      </c>
      <c r="M9" s="14" t="str">
        <f t="shared" si="3"/>
        <v>S命中强化</v>
      </c>
      <c r="N9">
        <v>28</v>
      </c>
      <c r="O9">
        <v>50</v>
      </c>
      <c r="P9">
        <v>340020008</v>
      </c>
      <c r="S9" s="16"/>
    </row>
    <row r="10" spans="1:19" ht="16.5" customHeight="1">
      <c r="A10" t="s">
        <v>61</v>
      </c>
      <c r="B10" s="7">
        <v>9</v>
      </c>
      <c r="C10" s="7" t="s">
        <v>1264</v>
      </c>
      <c r="D10" s="7">
        <f>INDEX(Sheet6!B:B,MATCH(A10,Sheet6!D:D,0))*100+B10</f>
        <v>209</v>
      </c>
      <c r="E10" s="14" t="s">
        <v>1266</v>
      </c>
      <c r="F10">
        <f t="shared" si="0"/>
        <v>3</v>
      </c>
      <c r="G10">
        <f t="shared" si="1"/>
        <v>600</v>
      </c>
      <c r="H10">
        <f t="shared" si="2"/>
        <v>340020009</v>
      </c>
      <c r="K10" s="7" t="s">
        <v>1264</v>
      </c>
      <c r="L10" t="s">
        <v>139</v>
      </c>
      <c r="M10" s="14" t="str">
        <f t="shared" si="3"/>
        <v>S抵抗强化</v>
      </c>
      <c r="N10">
        <v>33</v>
      </c>
      <c r="O10">
        <v>50</v>
      </c>
      <c r="P10">
        <v>340020003</v>
      </c>
      <c r="S10" s="16"/>
    </row>
    <row r="11" spans="1:19" ht="16.5" customHeight="1">
      <c r="A11" t="s">
        <v>61</v>
      </c>
      <c r="B11" s="7">
        <v>10</v>
      </c>
      <c r="C11" s="7" t="s">
        <v>1264</v>
      </c>
      <c r="D11" s="7">
        <f>INDEX(Sheet6!B:B,MATCH(A11,Sheet6!D:D,0))*100+B11</f>
        <v>210</v>
      </c>
      <c r="E11" s="14" t="s">
        <v>1265</v>
      </c>
      <c r="F11">
        <f t="shared" si="0"/>
        <v>8</v>
      </c>
      <c r="G11">
        <f t="shared" si="1"/>
        <v>100</v>
      </c>
      <c r="H11">
        <f t="shared" si="2"/>
        <v>340020006</v>
      </c>
      <c r="K11" s="7" t="s">
        <v>1264</v>
      </c>
      <c r="L11" t="s">
        <v>151</v>
      </c>
      <c r="M11" s="14" t="str">
        <f t="shared" si="3"/>
        <v>S速度强化</v>
      </c>
      <c r="N11">
        <v>38</v>
      </c>
      <c r="O11">
        <v>15</v>
      </c>
      <c r="P11">
        <v>340020011</v>
      </c>
      <c r="S11" s="16"/>
    </row>
    <row r="12" spans="1:19" ht="16.5" customHeight="1">
      <c r="A12" t="s">
        <v>61</v>
      </c>
      <c r="B12" s="7">
        <v>11</v>
      </c>
      <c r="C12" s="7" t="s">
        <v>1264</v>
      </c>
      <c r="D12" s="7">
        <f>INDEX(Sheet6!B:B,MATCH(A12,Sheet6!D:D,0))*100+B12</f>
        <v>211</v>
      </c>
      <c r="E12" s="14" t="s">
        <v>1268</v>
      </c>
      <c r="F12">
        <f t="shared" si="0"/>
        <v>13</v>
      </c>
      <c r="G12">
        <f t="shared" si="1"/>
        <v>130</v>
      </c>
      <c r="H12">
        <f t="shared" si="2"/>
        <v>340020004</v>
      </c>
      <c r="K12" s="7" t="s">
        <v>1271</v>
      </c>
      <c r="L12" s="14" t="str">
        <f t="shared" ref="L12:L41" si="4">L2</f>
        <v>攻击强化(小)</v>
      </c>
      <c r="M12" s="14" t="str">
        <f t="shared" si="3"/>
        <v>A攻击强化(小)</v>
      </c>
      <c r="N12">
        <f t="shared" ref="N12:N41" si="5">N2</f>
        <v>8</v>
      </c>
      <c r="O12">
        <f t="shared" ref="O12:O41" si="6">ROUNDUP(O2*0.8,0)</f>
        <v>80</v>
      </c>
      <c r="P12">
        <f t="shared" ref="P12:P41" si="7">P2</f>
        <v>340020006</v>
      </c>
      <c r="S12" s="16"/>
    </row>
    <row r="13" spans="1:19" ht="16.5" customHeight="1">
      <c r="A13" t="s">
        <v>61</v>
      </c>
      <c r="B13" s="7">
        <v>12</v>
      </c>
      <c r="C13" s="7" t="s">
        <v>1264</v>
      </c>
      <c r="D13" s="7">
        <f>INDEX(Sheet6!B:B,MATCH(A13,Sheet6!D:D,0))*100+B13</f>
        <v>212</v>
      </c>
      <c r="E13" s="14" t="s">
        <v>1269</v>
      </c>
      <c r="F13">
        <f t="shared" si="0"/>
        <v>3</v>
      </c>
      <c r="G13">
        <f t="shared" si="1"/>
        <v>1200</v>
      </c>
      <c r="H13">
        <f t="shared" si="2"/>
        <v>340020010</v>
      </c>
      <c r="K13" s="7" t="s">
        <v>1271</v>
      </c>
      <c r="L13" s="14" t="str">
        <f t="shared" si="4"/>
        <v>攻击强化(大)</v>
      </c>
      <c r="M13" s="14" t="str">
        <f t="shared" si="3"/>
        <v>A攻击强化(大)</v>
      </c>
      <c r="N13">
        <f t="shared" si="5"/>
        <v>8</v>
      </c>
      <c r="O13">
        <f t="shared" si="6"/>
        <v>160</v>
      </c>
      <c r="P13">
        <f t="shared" si="7"/>
        <v>340020007</v>
      </c>
    </row>
    <row r="14" spans="1:19" ht="16.5" customHeight="1">
      <c r="A14" t="s">
        <v>61</v>
      </c>
      <c r="B14" s="7">
        <v>13</v>
      </c>
      <c r="C14" s="7" t="s">
        <v>1264</v>
      </c>
      <c r="D14" s="7">
        <f>INDEX(Sheet6!B:B,MATCH(A14,Sheet6!D:D,0))*100+B14</f>
        <v>213</v>
      </c>
      <c r="E14" s="14" t="s">
        <v>1267</v>
      </c>
      <c r="F14">
        <f t="shared" si="0"/>
        <v>8</v>
      </c>
      <c r="G14">
        <f t="shared" si="1"/>
        <v>200</v>
      </c>
      <c r="H14">
        <f t="shared" si="2"/>
        <v>340020007</v>
      </c>
      <c r="K14" s="7" t="s">
        <v>1271</v>
      </c>
      <c r="L14" s="14" t="str">
        <f t="shared" si="4"/>
        <v>生命强化(小)</v>
      </c>
      <c r="M14" s="14" t="str">
        <f t="shared" si="3"/>
        <v>A生命强化(小)</v>
      </c>
      <c r="N14">
        <f t="shared" si="5"/>
        <v>3</v>
      </c>
      <c r="O14">
        <f t="shared" si="6"/>
        <v>480</v>
      </c>
      <c r="P14">
        <f t="shared" si="7"/>
        <v>340020009</v>
      </c>
    </row>
    <row r="15" spans="1:19" ht="16.5" customHeight="1">
      <c r="A15" t="s">
        <v>61</v>
      </c>
      <c r="B15" s="7">
        <v>14</v>
      </c>
      <c r="C15" s="7" t="s">
        <v>1264</v>
      </c>
      <c r="D15" s="7">
        <f>INDEX(Sheet6!B:B,MATCH(A15,Sheet6!D:D,0))*100+B15</f>
        <v>214</v>
      </c>
      <c r="F15">
        <f t="shared" si="0"/>
        <v>0</v>
      </c>
      <c r="G15">
        <f t="shared" si="1"/>
        <v>0</v>
      </c>
      <c r="H15" t="str">
        <f t="shared" si="2"/>
        <v/>
      </c>
      <c r="K15" s="7" t="s">
        <v>1271</v>
      </c>
      <c r="L15" s="14" t="str">
        <f t="shared" si="4"/>
        <v>生命强化(大)</v>
      </c>
      <c r="M15" s="14" t="str">
        <f t="shared" si="3"/>
        <v>A生命强化(大)</v>
      </c>
      <c r="N15">
        <f t="shared" si="5"/>
        <v>3</v>
      </c>
      <c r="O15">
        <f t="shared" si="6"/>
        <v>960</v>
      </c>
      <c r="P15">
        <f t="shared" si="7"/>
        <v>340020010</v>
      </c>
    </row>
    <row r="16" spans="1:19" ht="16.5" customHeight="1">
      <c r="A16" t="s">
        <v>61</v>
      </c>
      <c r="B16" s="7">
        <v>15</v>
      </c>
      <c r="C16" s="7" t="s">
        <v>1264</v>
      </c>
      <c r="D16" s="7">
        <f>INDEX(Sheet6!B:B,MATCH(A16,Sheet6!D:D,0))*100+B16</f>
        <v>215</v>
      </c>
      <c r="E16" s="14" t="s">
        <v>1265</v>
      </c>
      <c r="F16">
        <f t="shared" si="0"/>
        <v>8</v>
      </c>
      <c r="G16">
        <f t="shared" si="1"/>
        <v>100</v>
      </c>
      <c r="H16">
        <f t="shared" si="2"/>
        <v>340020006</v>
      </c>
      <c r="K16" s="7" t="s">
        <v>1271</v>
      </c>
      <c r="L16" s="14" t="str">
        <f t="shared" si="4"/>
        <v>防御强化(小)</v>
      </c>
      <c r="M16" s="14" t="str">
        <f t="shared" si="3"/>
        <v>A防御强化(小)</v>
      </c>
      <c r="N16">
        <f t="shared" si="5"/>
        <v>13</v>
      </c>
      <c r="O16">
        <f t="shared" si="6"/>
        <v>52</v>
      </c>
      <c r="P16">
        <f t="shared" si="7"/>
        <v>340020005</v>
      </c>
    </row>
    <row r="17" spans="1:16" ht="16.5" customHeight="1">
      <c r="A17" t="s">
        <v>61</v>
      </c>
      <c r="B17" s="7">
        <v>16</v>
      </c>
      <c r="C17" s="7" t="s">
        <v>1264</v>
      </c>
      <c r="D17" s="7">
        <f>INDEX(Sheet6!B:B,MATCH(A17,Sheet6!D:D,0))*100+B17</f>
        <v>216</v>
      </c>
      <c r="E17" s="14" t="s">
        <v>1266</v>
      </c>
      <c r="F17">
        <f t="shared" si="0"/>
        <v>3</v>
      </c>
      <c r="G17">
        <f t="shared" si="1"/>
        <v>600</v>
      </c>
      <c r="H17">
        <f t="shared" si="2"/>
        <v>340020009</v>
      </c>
      <c r="K17" s="7" t="s">
        <v>1271</v>
      </c>
      <c r="L17" s="14" t="str">
        <f t="shared" si="4"/>
        <v>防御强化(大)</v>
      </c>
      <c r="M17" s="14" t="str">
        <f t="shared" si="3"/>
        <v>A防御强化(大)</v>
      </c>
      <c r="N17">
        <f t="shared" si="5"/>
        <v>13</v>
      </c>
      <c r="O17">
        <f t="shared" si="6"/>
        <v>104</v>
      </c>
      <c r="P17">
        <f t="shared" si="7"/>
        <v>340020004</v>
      </c>
    </row>
    <row r="18" spans="1:16" ht="16.5" customHeight="1">
      <c r="A18" t="s">
        <v>61</v>
      </c>
      <c r="B18" s="7">
        <v>17</v>
      </c>
      <c r="C18" s="7" t="s">
        <v>1264</v>
      </c>
      <c r="D18" s="7">
        <f>INDEX(Sheet6!B:B,MATCH(A18,Sheet6!D:D,0))*100+B18</f>
        <v>217</v>
      </c>
      <c r="E18" s="14" t="s">
        <v>1265</v>
      </c>
      <c r="F18">
        <f t="shared" si="0"/>
        <v>8</v>
      </c>
      <c r="G18">
        <f t="shared" si="1"/>
        <v>100</v>
      </c>
      <c r="H18">
        <f t="shared" si="2"/>
        <v>340020006</v>
      </c>
      <c r="K18" s="7" t="s">
        <v>1271</v>
      </c>
      <c r="L18" s="14" t="str">
        <f t="shared" si="4"/>
        <v>暴击强化</v>
      </c>
      <c r="M18" s="14" t="str">
        <f t="shared" si="3"/>
        <v>A暴击强化</v>
      </c>
      <c r="N18">
        <f t="shared" si="5"/>
        <v>18</v>
      </c>
      <c r="O18">
        <f t="shared" si="6"/>
        <v>40</v>
      </c>
      <c r="P18">
        <f t="shared" si="7"/>
        <v>340020001</v>
      </c>
    </row>
    <row r="19" spans="1:16" ht="16.5" customHeight="1">
      <c r="A19" t="s">
        <v>61</v>
      </c>
      <c r="B19" s="7">
        <v>18</v>
      </c>
      <c r="C19" s="7" t="s">
        <v>1264</v>
      </c>
      <c r="D19" s="7">
        <f>INDEX(Sheet6!B:B,MATCH(A19,Sheet6!D:D,0))*100+B19</f>
        <v>218</v>
      </c>
      <c r="E19" s="14" t="s">
        <v>1268</v>
      </c>
      <c r="F19">
        <f t="shared" si="0"/>
        <v>13</v>
      </c>
      <c r="G19">
        <f t="shared" si="1"/>
        <v>130</v>
      </c>
      <c r="H19">
        <f t="shared" si="2"/>
        <v>340020004</v>
      </c>
      <c r="K19" s="7" t="s">
        <v>1271</v>
      </c>
      <c r="L19" s="14" t="str">
        <f t="shared" si="4"/>
        <v>命中强化</v>
      </c>
      <c r="M19" s="14" t="str">
        <f t="shared" si="3"/>
        <v>A命中强化</v>
      </c>
      <c r="N19">
        <f t="shared" si="5"/>
        <v>28</v>
      </c>
      <c r="O19">
        <f t="shared" si="6"/>
        <v>40</v>
      </c>
      <c r="P19">
        <f t="shared" si="7"/>
        <v>340020008</v>
      </c>
    </row>
    <row r="20" spans="1:16" ht="16.5" customHeight="1">
      <c r="A20" t="s">
        <v>61</v>
      </c>
      <c r="B20" s="7">
        <v>19</v>
      </c>
      <c r="C20" s="7" t="s">
        <v>1264</v>
      </c>
      <c r="D20" s="7">
        <f>INDEX(Sheet6!B:B,MATCH(A20,Sheet6!D:D,0))*100+B20</f>
        <v>219</v>
      </c>
      <c r="E20" s="14" t="s">
        <v>1269</v>
      </c>
      <c r="F20">
        <f t="shared" si="0"/>
        <v>3</v>
      </c>
      <c r="G20">
        <f t="shared" si="1"/>
        <v>1200</v>
      </c>
      <c r="H20">
        <f t="shared" si="2"/>
        <v>340020010</v>
      </c>
      <c r="K20" s="7" t="s">
        <v>1271</v>
      </c>
      <c r="L20" s="14" t="str">
        <f t="shared" si="4"/>
        <v>抵抗强化</v>
      </c>
      <c r="M20" s="14" t="str">
        <f t="shared" si="3"/>
        <v>A抵抗强化</v>
      </c>
      <c r="N20">
        <f t="shared" si="5"/>
        <v>33</v>
      </c>
      <c r="O20">
        <f t="shared" si="6"/>
        <v>40</v>
      </c>
      <c r="P20">
        <f t="shared" si="7"/>
        <v>340020003</v>
      </c>
    </row>
    <row r="21" spans="1:16" ht="16.5" customHeight="1">
      <c r="A21" t="s">
        <v>61</v>
      </c>
      <c r="B21" s="7">
        <v>20</v>
      </c>
      <c r="C21" s="7" t="s">
        <v>1264</v>
      </c>
      <c r="D21" s="7">
        <f>INDEX(Sheet6!B:B,MATCH(A21,Sheet6!D:D,0))*100+B21</f>
        <v>220</v>
      </c>
      <c r="E21" s="14" t="s">
        <v>1267</v>
      </c>
      <c r="F21">
        <f t="shared" si="0"/>
        <v>8</v>
      </c>
      <c r="G21">
        <f t="shared" si="1"/>
        <v>200</v>
      </c>
      <c r="H21">
        <f t="shared" si="2"/>
        <v>340020007</v>
      </c>
      <c r="K21" s="7" t="s">
        <v>1271</v>
      </c>
      <c r="L21" s="14" t="str">
        <f t="shared" si="4"/>
        <v>速度强化</v>
      </c>
      <c r="M21" s="14" t="str">
        <f t="shared" si="3"/>
        <v>A速度强化</v>
      </c>
      <c r="N21">
        <f t="shared" si="5"/>
        <v>38</v>
      </c>
      <c r="O21">
        <f t="shared" si="6"/>
        <v>12</v>
      </c>
      <c r="P21">
        <f t="shared" si="7"/>
        <v>340020011</v>
      </c>
    </row>
    <row r="22" spans="1:16" ht="16.5" customHeight="1">
      <c r="A22" t="s">
        <v>61</v>
      </c>
      <c r="B22" s="7">
        <v>21</v>
      </c>
      <c r="C22" s="7" t="s">
        <v>1264</v>
      </c>
      <c r="D22" s="7">
        <f>INDEX(Sheet6!B:B,MATCH(A22,Sheet6!D:D,0))*100+B22</f>
        <v>221</v>
      </c>
      <c r="F22">
        <f t="shared" si="0"/>
        <v>0</v>
      </c>
      <c r="G22">
        <f t="shared" si="1"/>
        <v>0</v>
      </c>
      <c r="H22" t="str">
        <f t="shared" si="2"/>
        <v/>
      </c>
      <c r="K22" s="7" t="s">
        <v>1272</v>
      </c>
      <c r="L22" s="14" t="str">
        <f t="shared" si="4"/>
        <v>攻击强化(小)</v>
      </c>
      <c r="M22" s="14" t="str">
        <f t="shared" si="3"/>
        <v>B攻击强化(小)</v>
      </c>
      <c r="N22">
        <f t="shared" si="5"/>
        <v>8</v>
      </c>
      <c r="O22">
        <f t="shared" si="6"/>
        <v>64</v>
      </c>
      <c r="P22">
        <f t="shared" si="7"/>
        <v>340020006</v>
      </c>
    </row>
    <row r="23" spans="1:16" ht="16.5" customHeight="1">
      <c r="A23" t="s">
        <v>61</v>
      </c>
      <c r="B23" s="7">
        <v>22</v>
      </c>
      <c r="C23" s="7" t="s">
        <v>1264</v>
      </c>
      <c r="D23" s="7">
        <f>INDEX(Sheet6!B:B,MATCH(A23,Sheet6!D:D,0))*100+B23</f>
        <v>222</v>
      </c>
      <c r="E23" s="14" t="s">
        <v>1265</v>
      </c>
      <c r="F23">
        <f t="shared" si="0"/>
        <v>8</v>
      </c>
      <c r="G23">
        <f t="shared" si="1"/>
        <v>100</v>
      </c>
      <c r="H23">
        <f t="shared" si="2"/>
        <v>340020006</v>
      </c>
      <c r="K23" s="7" t="s">
        <v>1272</v>
      </c>
      <c r="L23" s="14" t="str">
        <f t="shared" si="4"/>
        <v>攻击强化(大)</v>
      </c>
      <c r="M23" s="14" t="str">
        <f t="shared" si="3"/>
        <v>B攻击强化(大)</v>
      </c>
      <c r="N23">
        <f t="shared" si="5"/>
        <v>8</v>
      </c>
      <c r="O23">
        <f t="shared" si="6"/>
        <v>128</v>
      </c>
      <c r="P23">
        <f t="shared" si="7"/>
        <v>340020007</v>
      </c>
    </row>
    <row r="24" spans="1:16" ht="16.5" customHeight="1">
      <c r="A24" t="s">
        <v>61</v>
      </c>
      <c r="B24" s="7">
        <v>23</v>
      </c>
      <c r="C24" s="7" t="s">
        <v>1264</v>
      </c>
      <c r="D24" s="7">
        <f>INDEX(Sheet6!B:B,MATCH(A24,Sheet6!D:D,0))*100+B24</f>
        <v>223</v>
      </c>
      <c r="E24" s="14" t="s">
        <v>1266</v>
      </c>
      <c r="F24">
        <f t="shared" si="0"/>
        <v>3</v>
      </c>
      <c r="G24">
        <f t="shared" si="1"/>
        <v>600</v>
      </c>
      <c r="H24">
        <f t="shared" si="2"/>
        <v>340020009</v>
      </c>
      <c r="K24" s="7" t="s">
        <v>1272</v>
      </c>
      <c r="L24" s="14" t="str">
        <f t="shared" si="4"/>
        <v>生命强化(小)</v>
      </c>
      <c r="M24" s="14" t="str">
        <f t="shared" si="3"/>
        <v>B生命强化(小)</v>
      </c>
      <c r="N24">
        <f t="shared" si="5"/>
        <v>3</v>
      </c>
      <c r="O24">
        <f t="shared" si="6"/>
        <v>384</v>
      </c>
      <c r="P24">
        <f t="shared" si="7"/>
        <v>340020009</v>
      </c>
    </row>
    <row r="25" spans="1:16" ht="16.5" customHeight="1">
      <c r="A25" t="s">
        <v>61</v>
      </c>
      <c r="B25" s="7">
        <v>24</v>
      </c>
      <c r="C25" s="7" t="s">
        <v>1264</v>
      </c>
      <c r="D25" s="7">
        <f>INDEX(Sheet6!B:B,MATCH(A25,Sheet6!D:D,0))*100+B25</f>
        <v>224</v>
      </c>
      <c r="E25" s="14" t="s">
        <v>1265</v>
      </c>
      <c r="F25">
        <f t="shared" si="0"/>
        <v>8</v>
      </c>
      <c r="G25">
        <f t="shared" si="1"/>
        <v>100</v>
      </c>
      <c r="H25">
        <f t="shared" si="2"/>
        <v>340020006</v>
      </c>
      <c r="K25" s="7" t="s">
        <v>1272</v>
      </c>
      <c r="L25" s="14" t="str">
        <f t="shared" si="4"/>
        <v>生命强化(大)</v>
      </c>
      <c r="M25" s="14" t="str">
        <f t="shared" si="3"/>
        <v>B生命强化(大)</v>
      </c>
      <c r="N25">
        <f t="shared" si="5"/>
        <v>3</v>
      </c>
      <c r="O25">
        <f t="shared" si="6"/>
        <v>768</v>
      </c>
      <c r="P25">
        <f t="shared" si="7"/>
        <v>340020010</v>
      </c>
    </row>
    <row r="26" spans="1:16" ht="16.5" customHeight="1">
      <c r="A26" t="s">
        <v>61</v>
      </c>
      <c r="B26" s="7">
        <v>25</v>
      </c>
      <c r="C26" s="7" t="s">
        <v>1264</v>
      </c>
      <c r="D26" s="7">
        <f>INDEX(Sheet6!B:B,MATCH(A26,Sheet6!D:D,0))*100+B26</f>
        <v>225</v>
      </c>
      <c r="E26" s="14" t="s">
        <v>1268</v>
      </c>
      <c r="F26">
        <f t="shared" si="0"/>
        <v>13</v>
      </c>
      <c r="G26">
        <f t="shared" si="1"/>
        <v>130</v>
      </c>
      <c r="H26">
        <f t="shared" si="2"/>
        <v>340020004</v>
      </c>
      <c r="K26" s="7" t="s">
        <v>1272</v>
      </c>
      <c r="L26" s="14" t="str">
        <f t="shared" si="4"/>
        <v>防御强化(小)</v>
      </c>
      <c r="M26" s="14" t="str">
        <f t="shared" si="3"/>
        <v>B防御强化(小)</v>
      </c>
      <c r="N26">
        <f t="shared" si="5"/>
        <v>13</v>
      </c>
      <c r="O26">
        <f t="shared" si="6"/>
        <v>42</v>
      </c>
      <c r="P26">
        <f t="shared" si="7"/>
        <v>340020005</v>
      </c>
    </row>
    <row r="27" spans="1:16" ht="16.5" customHeight="1">
      <c r="A27" t="s">
        <v>61</v>
      </c>
      <c r="B27" s="7">
        <v>26</v>
      </c>
      <c r="C27" s="7" t="s">
        <v>1264</v>
      </c>
      <c r="D27" s="7">
        <f>INDEX(Sheet6!B:B,MATCH(A27,Sheet6!D:D,0))*100+B27</f>
        <v>226</v>
      </c>
      <c r="E27" s="14" t="s">
        <v>1269</v>
      </c>
      <c r="F27">
        <f t="shared" si="0"/>
        <v>3</v>
      </c>
      <c r="G27">
        <f t="shared" si="1"/>
        <v>1200</v>
      </c>
      <c r="H27">
        <f t="shared" si="2"/>
        <v>340020010</v>
      </c>
      <c r="K27" s="7" t="s">
        <v>1272</v>
      </c>
      <c r="L27" s="14" t="str">
        <f t="shared" si="4"/>
        <v>防御强化(大)</v>
      </c>
      <c r="M27" s="14" t="str">
        <f t="shared" si="3"/>
        <v>B防御强化(大)</v>
      </c>
      <c r="N27">
        <f t="shared" si="5"/>
        <v>13</v>
      </c>
      <c r="O27">
        <f t="shared" si="6"/>
        <v>84</v>
      </c>
      <c r="P27">
        <f t="shared" si="7"/>
        <v>340020004</v>
      </c>
    </row>
    <row r="28" spans="1:16" ht="16.5" customHeight="1">
      <c r="A28" t="s">
        <v>61</v>
      </c>
      <c r="B28" s="7">
        <v>27</v>
      </c>
      <c r="C28" s="7" t="s">
        <v>1264</v>
      </c>
      <c r="D28" s="7">
        <f>INDEX(Sheet6!B:B,MATCH(A28,Sheet6!D:D,0))*100+B28</f>
        <v>227</v>
      </c>
      <c r="E28" s="14" t="s">
        <v>1267</v>
      </c>
      <c r="F28">
        <f t="shared" si="0"/>
        <v>8</v>
      </c>
      <c r="G28">
        <f t="shared" si="1"/>
        <v>200</v>
      </c>
      <c r="H28">
        <f t="shared" si="2"/>
        <v>340020007</v>
      </c>
      <c r="K28" s="7" t="s">
        <v>1272</v>
      </c>
      <c r="L28" s="14" t="str">
        <f t="shared" si="4"/>
        <v>暴击强化</v>
      </c>
      <c r="M28" s="14" t="str">
        <f t="shared" si="3"/>
        <v>B暴击强化</v>
      </c>
      <c r="N28">
        <f t="shared" si="5"/>
        <v>18</v>
      </c>
      <c r="O28">
        <f t="shared" si="6"/>
        <v>32</v>
      </c>
      <c r="P28">
        <f t="shared" si="7"/>
        <v>340020001</v>
      </c>
    </row>
    <row r="29" spans="1:16" ht="16.5" customHeight="1">
      <c r="A29" t="s">
        <v>61</v>
      </c>
      <c r="B29" s="7">
        <v>28</v>
      </c>
      <c r="C29" s="7" t="s">
        <v>1264</v>
      </c>
      <c r="D29" s="7">
        <f>INDEX(Sheet6!B:B,MATCH(A29,Sheet6!D:D,0))*100+B29</f>
        <v>228</v>
      </c>
      <c r="F29">
        <f t="shared" si="0"/>
        <v>0</v>
      </c>
      <c r="G29">
        <f t="shared" si="1"/>
        <v>0</v>
      </c>
      <c r="H29" t="str">
        <f t="shared" si="2"/>
        <v/>
      </c>
      <c r="K29" s="7" t="s">
        <v>1272</v>
      </c>
      <c r="L29" s="14" t="str">
        <f t="shared" si="4"/>
        <v>命中强化</v>
      </c>
      <c r="M29" s="14" t="str">
        <f t="shared" si="3"/>
        <v>B命中强化</v>
      </c>
      <c r="N29">
        <f t="shared" si="5"/>
        <v>28</v>
      </c>
      <c r="O29">
        <f t="shared" si="6"/>
        <v>32</v>
      </c>
      <c r="P29">
        <f t="shared" si="7"/>
        <v>340020008</v>
      </c>
    </row>
    <row r="30" spans="1:16" ht="16.5" customHeight="1">
      <c r="A30" t="s">
        <v>67</v>
      </c>
      <c r="B30" s="7">
        <f t="shared" ref="B30:B57" si="8">B2</f>
        <v>1</v>
      </c>
      <c r="C30" s="7" t="s">
        <v>1264</v>
      </c>
      <c r="D30" s="7">
        <f>INDEX(Sheet6!B:B,MATCH(A30,Sheet6!D:D,0))*100+B30</f>
        <v>301</v>
      </c>
      <c r="E30" s="14" t="s">
        <v>1265</v>
      </c>
      <c r="F30">
        <f t="shared" si="0"/>
        <v>8</v>
      </c>
      <c r="G30">
        <f t="shared" si="1"/>
        <v>100</v>
      </c>
      <c r="H30">
        <f t="shared" si="2"/>
        <v>340020006</v>
      </c>
      <c r="K30" s="7" t="s">
        <v>1272</v>
      </c>
      <c r="L30" s="14" t="str">
        <f t="shared" si="4"/>
        <v>抵抗强化</v>
      </c>
      <c r="M30" s="14" t="str">
        <f t="shared" si="3"/>
        <v>B抵抗强化</v>
      </c>
      <c r="N30">
        <f t="shared" si="5"/>
        <v>33</v>
      </c>
      <c r="O30">
        <f t="shared" si="6"/>
        <v>32</v>
      </c>
      <c r="P30">
        <f t="shared" si="7"/>
        <v>340020003</v>
      </c>
    </row>
    <row r="31" spans="1:16" ht="16.5" customHeight="1">
      <c r="A31" t="s">
        <v>67</v>
      </c>
      <c r="B31" s="7">
        <f t="shared" si="8"/>
        <v>2</v>
      </c>
      <c r="C31" s="7" t="s">
        <v>1264</v>
      </c>
      <c r="D31" s="7">
        <f>INDEX(Sheet6!B:B,MATCH(A31,Sheet6!D:D,0))*100+B31</f>
        <v>302</v>
      </c>
      <c r="E31" s="14" t="s">
        <v>1266</v>
      </c>
      <c r="F31">
        <f t="shared" si="0"/>
        <v>3</v>
      </c>
      <c r="G31">
        <f t="shared" si="1"/>
        <v>600</v>
      </c>
      <c r="H31">
        <f t="shared" si="2"/>
        <v>340020009</v>
      </c>
      <c r="K31" s="7" t="s">
        <v>1272</v>
      </c>
      <c r="L31" s="14" t="str">
        <f t="shared" si="4"/>
        <v>速度强化</v>
      </c>
      <c r="M31" s="14" t="str">
        <f t="shared" si="3"/>
        <v>B速度强化</v>
      </c>
      <c r="N31">
        <f t="shared" si="5"/>
        <v>38</v>
      </c>
      <c r="O31">
        <f t="shared" si="6"/>
        <v>10</v>
      </c>
      <c r="P31">
        <f t="shared" si="7"/>
        <v>340020011</v>
      </c>
    </row>
    <row r="32" spans="1:16" ht="16.5" customHeight="1">
      <c r="A32" t="s">
        <v>67</v>
      </c>
      <c r="B32" s="7">
        <f t="shared" si="8"/>
        <v>3</v>
      </c>
      <c r="C32" s="7" t="s">
        <v>1264</v>
      </c>
      <c r="D32" s="7">
        <f>INDEX(Sheet6!B:B,MATCH(A32,Sheet6!D:D,0))*100+B32</f>
        <v>303</v>
      </c>
      <c r="E32" t="s">
        <v>151</v>
      </c>
      <c r="F32">
        <f t="shared" si="0"/>
        <v>38</v>
      </c>
      <c r="G32">
        <f t="shared" si="1"/>
        <v>15</v>
      </c>
      <c r="H32">
        <f t="shared" si="2"/>
        <v>340020011</v>
      </c>
      <c r="K32" s="7" t="s">
        <v>1273</v>
      </c>
      <c r="L32" s="14" t="str">
        <f t="shared" si="4"/>
        <v>攻击强化(小)</v>
      </c>
      <c r="M32" s="14" t="str">
        <f t="shared" si="3"/>
        <v>C攻击强化(小)</v>
      </c>
      <c r="N32">
        <f t="shared" si="5"/>
        <v>8</v>
      </c>
      <c r="O32">
        <f t="shared" si="6"/>
        <v>52</v>
      </c>
      <c r="P32">
        <f t="shared" si="7"/>
        <v>340020006</v>
      </c>
    </row>
    <row r="33" spans="1:16" ht="16.5" customHeight="1">
      <c r="A33" t="s">
        <v>67</v>
      </c>
      <c r="B33" s="7">
        <f t="shared" si="8"/>
        <v>4</v>
      </c>
      <c r="C33" s="7" t="s">
        <v>1264</v>
      </c>
      <c r="D33" s="7">
        <f>INDEX(Sheet6!B:B,MATCH(A33,Sheet6!D:D,0))*100+B33</f>
        <v>304</v>
      </c>
      <c r="E33" s="14" t="s">
        <v>1268</v>
      </c>
      <c r="F33">
        <f t="shared" si="0"/>
        <v>13</v>
      </c>
      <c r="G33">
        <f t="shared" si="1"/>
        <v>130</v>
      </c>
      <c r="H33">
        <f t="shared" si="2"/>
        <v>340020004</v>
      </c>
      <c r="K33" s="7" t="s">
        <v>1273</v>
      </c>
      <c r="L33" s="14" t="str">
        <f t="shared" si="4"/>
        <v>攻击强化(大)</v>
      </c>
      <c r="M33" s="14" t="str">
        <f t="shared" si="3"/>
        <v>C攻击强化(大)</v>
      </c>
      <c r="N33">
        <f t="shared" si="5"/>
        <v>8</v>
      </c>
      <c r="O33">
        <f t="shared" si="6"/>
        <v>103</v>
      </c>
      <c r="P33">
        <f t="shared" si="7"/>
        <v>340020007</v>
      </c>
    </row>
    <row r="34" spans="1:16" ht="16.5" customHeight="1">
      <c r="A34" t="s">
        <v>67</v>
      </c>
      <c r="B34" s="7">
        <f t="shared" si="8"/>
        <v>5</v>
      </c>
      <c r="C34" s="7" t="s">
        <v>1264</v>
      </c>
      <c r="D34" s="7">
        <f>INDEX(Sheet6!B:B,MATCH(A34,Sheet6!D:D,0))*100+B34</f>
        <v>305</v>
      </c>
      <c r="E34" s="14" t="s">
        <v>1269</v>
      </c>
      <c r="F34">
        <f t="shared" si="0"/>
        <v>3</v>
      </c>
      <c r="G34">
        <f t="shared" si="1"/>
        <v>1200</v>
      </c>
      <c r="H34">
        <f t="shared" si="2"/>
        <v>340020010</v>
      </c>
      <c r="K34" s="7" t="s">
        <v>1273</v>
      </c>
      <c r="L34" s="14" t="str">
        <f t="shared" si="4"/>
        <v>生命强化(小)</v>
      </c>
      <c r="M34" s="14" t="str">
        <f t="shared" si="3"/>
        <v>C生命强化(小)</v>
      </c>
      <c r="N34">
        <f t="shared" si="5"/>
        <v>3</v>
      </c>
      <c r="O34">
        <f t="shared" si="6"/>
        <v>308</v>
      </c>
      <c r="P34">
        <f t="shared" si="7"/>
        <v>340020009</v>
      </c>
    </row>
    <row r="35" spans="1:16" ht="16.5" customHeight="1">
      <c r="A35" t="s">
        <v>67</v>
      </c>
      <c r="B35" s="7">
        <f t="shared" si="8"/>
        <v>6</v>
      </c>
      <c r="C35" s="7" t="s">
        <v>1264</v>
      </c>
      <c r="D35" s="7">
        <f>INDEX(Sheet6!B:B,MATCH(A35,Sheet6!D:D,0))*100+B35</f>
        <v>306</v>
      </c>
      <c r="E35" s="14" t="s">
        <v>1267</v>
      </c>
      <c r="F35">
        <f t="shared" si="0"/>
        <v>8</v>
      </c>
      <c r="G35">
        <f t="shared" si="1"/>
        <v>200</v>
      </c>
      <c r="H35">
        <f t="shared" si="2"/>
        <v>340020007</v>
      </c>
      <c r="K35" s="7" t="s">
        <v>1273</v>
      </c>
      <c r="L35" s="14" t="str">
        <f t="shared" si="4"/>
        <v>生命强化(大)</v>
      </c>
      <c r="M35" s="14" t="str">
        <f t="shared" si="3"/>
        <v>C生命强化(大)</v>
      </c>
      <c r="N35">
        <f t="shared" si="5"/>
        <v>3</v>
      </c>
      <c r="O35">
        <f t="shared" si="6"/>
        <v>615</v>
      </c>
      <c r="P35">
        <f t="shared" si="7"/>
        <v>340020010</v>
      </c>
    </row>
    <row r="36" spans="1:16" ht="16.5" customHeight="1">
      <c r="A36" t="s">
        <v>67</v>
      </c>
      <c r="B36" s="7">
        <f t="shared" si="8"/>
        <v>7</v>
      </c>
      <c r="C36" s="7" t="s">
        <v>1264</v>
      </c>
      <c r="D36" s="7">
        <f>INDEX(Sheet6!B:B,MATCH(A36,Sheet6!D:D,0))*100+B36</f>
        <v>307</v>
      </c>
      <c r="F36">
        <f t="shared" si="0"/>
        <v>0</v>
      </c>
      <c r="G36">
        <f t="shared" si="1"/>
        <v>0</v>
      </c>
      <c r="H36" t="str">
        <f t="shared" si="2"/>
        <v/>
      </c>
      <c r="K36" s="7" t="s">
        <v>1273</v>
      </c>
      <c r="L36" s="14" t="str">
        <f t="shared" si="4"/>
        <v>防御强化(小)</v>
      </c>
      <c r="M36" s="14" t="str">
        <f t="shared" si="3"/>
        <v>C防御强化(小)</v>
      </c>
      <c r="N36">
        <f t="shared" si="5"/>
        <v>13</v>
      </c>
      <c r="O36">
        <f t="shared" si="6"/>
        <v>34</v>
      </c>
      <c r="P36">
        <f t="shared" si="7"/>
        <v>340020005</v>
      </c>
    </row>
    <row r="37" spans="1:16" ht="16.5" customHeight="1">
      <c r="A37" t="s">
        <v>67</v>
      </c>
      <c r="B37" s="7">
        <f t="shared" si="8"/>
        <v>8</v>
      </c>
      <c r="C37" s="7" t="s">
        <v>1264</v>
      </c>
      <c r="D37" s="7">
        <f>INDEX(Sheet6!B:B,MATCH(A37,Sheet6!D:D,0))*100+B37</f>
        <v>308</v>
      </c>
      <c r="E37" s="14" t="s">
        <v>1265</v>
      </c>
      <c r="F37">
        <f t="shared" si="0"/>
        <v>8</v>
      </c>
      <c r="G37">
        <f t="shared" si="1"/>
        <v>100</v>
      </c>
      <c r="H37">
        <f t="shared" si="2"/>
        <v>340020006</v>
      </c>
      <c r="K37" s="7" t="s">
        <v>1273</v>
      </c>
      <c r="L37" s="14" t="str">
        <f t="shared" si="4"/>
        <v>防御强化(大)</v>
      </c>
      <c r="M37" s="14" t="str">
        <f t="shared" si="3"/>
        <v>C防御强化(大)</v>
      </c>
      <c r="N37">
        <f t="shared" si="5"/>
        <v>13</v>
      </c>
      <c r="O37">
        <f t="shared" si="6"/>
        <v>68</v>
      </c>
      <c r="P37">
        <f t="shared" si="7"/>
        <v>340020004</v>
      </c>
    </row>
    <row r="38" spans="1:16" ht="16.5" customHeight="1">
      <c r="A38" t="s">
        <v>67</v>
      </c>
      <c r="B38" s="7">
        <f t="shared" si="8"/>
        <v>9</v>
      </c>
      <c r="C38" s="7" t="s">
        <v>1264</v>
      </c>
      <c r="D38" s="7">
        <f>INDEX(Sheet6!B:B,MATCH(A38,Sheet6!D:D,0))*100+B38</f>
        <v>309</v>
      </c>
      <c r="E38" s="14" t="s">
        <v>1266</v>
      </c>
      <c r="F38">
        <f t="shared" si="0"/>
        <v>3</v>
      </c>
      <c r="G38">
        <f t="shared" si="1"/>
        <v>600</v>
      </c>
      <c r="H38">
        <f t="shared" si="2"/>
        <v>340020009</v>
      </c>
      <c r="K38" s="7" t="s">
        <v>1273</v>
      </c>
      <c r="L38" s="14" t="str">
        <f t="shared" si="4"/>
        <v>暴击强化</v>
      </c>
      <c r="M38" s="14" t="str">
        <f t="shared" si="3"/>
        <v>C暴击强化</v>
      </c>
      <c r="N38">
        <f t="shared" si="5"/>
        <v>18</v>
      </c>
      <c r="O38">
        <f t="shared" si="6"/>
        <v>26</v>
      </c>
      <c r="P38">
        <f t="shared" si="7"/>
        <v>340020001</v>
      </c>
    </row>
    <row r="39" spans="1:16" ht="16.5" customHeight="1">
      <c r="A39" t="s">
        <v>67</v>
      </c>
      <c r="B39" s="7">
        <f t="shared" si="8"/>
        <v>10</v>
      </c>
      <c r="C39" s="7" t="s">
        <v>1264</v>
      </c>
      <c r="D39" s="7">
        <f>INDEX(Sheet6!B:B,MATCH(A39,Sheet6!D:D,0))*100+B39</f>
        <v>310</v>
      </c>
      <c r="E39" s="14" t="s">
        <v>1265</v>
      </c>
      <c r="F39">
        <f t="shared" si="0"/>
        <v>8</v>
      </c>
      <c r="G39">
        <f t="shared" si="1"/>
        <v>100</v>
      </c>
      <c r="H39">
        <f t="shared" si="2"/>
        <v>340020006</v>
      </c>
      <c r="K39" s="7" t="s">
        <v>1273</v>
      </c>
      <c r="L39" s="14" t="str">
        <f t="shared" si="4"/>
        <v>命中强化</v>
      </c>
      <c r="M39" s="14" t="str">
        <f t="shared" si="3"/>
        <v>C命中强化</v>
      </c>
      <c r="N39">
        <f t="shared" si="5"/>
        <v>28</v>
      </c>
      <c r="O39">
        <f t="shared" si="6"/>
        <v>26</v>
      </c>
      <c r="P39">
        <f t="shared" si="7"/>
        <v>340020008</v>
      </c>
    </row>
    <row r="40" spans="1:16" ht="16.5" customHeight="1">
      <c r="A40" t="s">
        <v>67</v>
      </c>
      <c r="B40" s="7">
        <f t="shared" si="8"/>
        <v>11</v>
      </c>
      <c r="C40" s="7" t="s">
        <v>1264</v>
      </c>
      <c r="D40" s="7">
        <f>INDEX(Sheet6!B:B,MATCH(A40,Sheet6!D:D,0))*100+B40</f>
        <v>311</v>
      </c>
      <c r="E40" s="14" t="s">
        <v>1268</v>
      </c>
      <c r="F40">
        <f t="shared" si="0"/>
        <v>13</v>
      </c>
      <c r="G40">
        <f t="shared" si="1"/>
        <v>130</v>
      </c>
      <c r="H40">
        <f t="shared" si="2"/>
        <v>340020004</v>
      </c>
      <c r="K40" s="7" t="s">
        <v>1273</v>
      </c>
      <c r="L40" s="14" t="str">
        <f t="shared" si="4"/>
        <v>抵抗强化</v>
      </c>
      <c r="M40" s="14" t="str">
        <f t="shared" si="3"/>
        <v>C抵抗强化</v>
      </c>
      <c r="N40">
        <f t="shared" si="5"/>
        <v>33</v>
      </c>
      <c r="O40">
        <f t="shared" si="6"/>
        <v>26</v>
      </c>
      <c r="P40">
        <f t="shared" si="7"/>
        <v>340020003</v>
      </c>
    </row>
    <row r="41" spans="1:16" ht="16.5" customHeight="1">
      <c r="A41" t="s">
        <v>67</v>
      </c>
      <c r="B41" s="7">
        <f t="shared" si="8"/>
        <v>12</v>
      </c>
      <c r="C41" s="7" t="s">
        <v>1264</v>
      </c>
      <c r="D41" s="7">
        <f>INDEX(Sheet6!B:B,MATCH(A41,Sheet6!D:D,0))*100+B41</f>
        <v>312</v>
      </c>
      <c r="E41" s="14" t="s">
        <v>1269</v>
      </c>
      <c r="F41">
        <f t="shared" si="0"/>
        <v>3</v>
      </c>
      <c r="G41">
        <f t="shared" si="1"/>
        <v>1200</v>
      </c>
      <c r="H41">
        <f t="shared" si="2"/>
        <v>340020010</v>
      </c>
      <c r="K41" s="7" t="s">
        <v>1273</v>
      </c>
      <c r="L41" s="14" t="str">
        <f t="shared" si="4"/>
        <v>速度强化</v>
      </c>
      <c r="M41" s="14" t="str">
        <f t="shared" si="3"/>
        <v>C速度强化</v>
      </c>
      <c r="N41">
        <f t="shared" si="5"/>
        <v>38</v>
      </c>
      <c r="O41">
        <f t="shared" si="6"/>
        <v>8</v>
      </c>
      <c r="P41">
        <f t="shared" si="7"/>
        <v>340020011</v>
      </c>
    </row>
    <row r="42" spans="1:16" ht="16.5" customHeight="1">
      <c r="A42" t="s">
        <v>67</v>
      </c>
      <c r="B42" s="7">
        <f t="shared" si="8"/>
        <v>13</v>
      </c>
      <c r="C42" s="7" t="s">
        <v>1264</v>
      </c>
      <c r="D42" s="7">
        <f>INDEX(Sheet6!B:B,MATCH(A42,Sheet6!D:D,0))*100+B42</f>
        <v>313</v>
      </c>
      <c r="E42" s="14" t="s">
        <v>1267</v>
      </c>
      <c r="F42">
        <f t="shared" si="0"/>
        <v>8</v>
      </c>
      <c r="G42">
        <f t="shared" si="1"/>
        <v>200</v>
      </c>
      <c r="H42">
        <f t="shared" si="2"/>
        <v>340020007</v>
      </c>
      <c r="K42" s="7" t="s">
        <v>1271</v>
      </c>
      <c r="L42" s="14" t="s">
        <v>1274</v>
      </c>
      <c r="M42" s="14" t="str">
        <f t="shared" si="3"/>
        <v>A速度觉醒</v>
      </c>
      <c r="N42">
        <v>38</v>
      </c>
      <c r="O42">
        <v>30</v>
      </c>
      <c r="P42">
        <v>340020011</v>
      </c>
    </row>
    <row r="43" spans="1:16" ht="16.5" customHeight="1">
      <c r="A43" t="s">
        <v>67</v>
      </c>
      <c r="B43" s="7">
        <f t="shared" si="8"/>
        <v>14</v>
      </c>
      <c r="C43" s="7" t="s">
        <v>1264</v>
      </c>
      <c r="D43" s="7">
        <f>INDEX(Sheet6!B:B,MATCH(A43,Sheet6!D:D,0))*100+B43</f>
        <v>314</v>
      </c>
      <c r="F43">
        <f t="shared" si="0"/>
        <v>0</v>
      </c>
      <c r="G43">
        <f t="shared" si="1"/>
        <v>0</v>
      </c>
      <c r="H43" t="str">
        <f t="shared" si="2"/>
        <v/>
      </c>
      <c r="K43" s="7" t="s">
        <v>1272</v>
      </c>
      <c r="L43" s="14" t="s">
        <v>1274</v>
      </c>
      <c r="M43" s="14" t="str">
        <f t="shared" si="3"/>
        <v>B速度觉醒</v>
      </c>
      <c r="N43">
        <v>38</v>
      </c>
      <c r="O43">
        <v>30</v>
      </c>
      <c r="P43">
        <v>340020011</v>
      </c>
    </row>
    <row r="44" spans="1:16" ht="16.5" customHeight="1">
      <c r="A44" t="s">
        <v>67</v>
      </c>
      <c r="B44" s="7">
        <f t="shared" si="8"/>
        <v>15</v>
      </c>
      <c r="C44" s="7" t="s">
        <v>1264</v>
      </c>
      <c r="D44" s="7">
        <f>INDEX(Sheet6!B:B,MATCH(A44,Sheet6!D:D,0))*100+B44</f>
        <v>315</v>
      </c>
      <c r="E44" s="14" t="s">
        <v>1265</v>
      </c>
      <c r="F44">
        <f t="shared" si="0"/>
        <v>8</v>
      </c>
      <c r="G44">
        <f t="shared" si="1"/>
        <v>100</v>
      </c>
      <c r="H44">
        <f t="shared" si="2"/>
        <v>340020006</v>
      </c>
      <c r="K44" s="7" t="s">
        <v>1271</v>
      </c>
      <c r="L44" s="14" t="s">
        <v>1275</v>
      </c>
      <c r="M44" s="14" t="str">
        <f t="shared" si="3"/>
        <v>A命中觉醒</v>
      </c>
      <c r="N44">
        <v>28</v>
      </c>
      <c r="O44">
        <v>80</v>
      </c>
      <c r="P44">
        <v>340020008</v>
      </c>
    </row>
    <row r="45" spans="1:16" ht="16.5" customHeight="1">
      <c r="A45" t="s">
        <v>67</v>
      </c>
      <c r="B45" s="7">
        <f t="shared" si="8"/>
        <v>16</v>
      </c>
      <c r="C45" s="7" t="s">
        <v>1264</v>
      </c>
      <c r="D45" s="7">
        <f>INDEX(Sheet6!B:B,MATCH(A45,Sheet6!D:D,0))*100+B45</f>
        <v>316</v>
      </c>
      <c r="E45" s="14" t="s">
        <v>1266</v>
      </c>
      <c r="F45">
        <f t="shared" si="0"/>
        <v>3</v>
      </c>
      <c r="G45">
        <f t="shared" si="1"/>
        <v>600</v>
      </c>
      <c r="H45">
        <f t="shared" si="2"/>
        <v>340020009</v>
      </c>
      <c r="K45" s="7" t="s">
        <v>1264</v>
      </c>
      <c r="L45" s="14" t="s">
        <v>1276</v>
      </c>
      <c r="M45" s="14" t="str">
        <f t="shared" si="3"/>
        <v>S暴击觉醒</v>
      </c>
      <c r="N45">
        <v>18</v>
      </c>
      <c r="O45">
        <v>100</v>
      </c>
      <c r="P45">
        <v>340020001</v>
      </c>
    </row>
    <row r="46" spans="1:16" ht="16.5" customHeight="1">
      <c r="A46" t="s">
        <v>67</v>
      </c>
      <c r="B46" s="7">
        <f t="shared" si="8"/>
        <v>17</v>
      </c>
      <c r="C46" s="7" t="s">
        <v>1264</v>
      </c>
      <c r="D46" s="7">
        <f>INDEX(Sheet6!B:B,MATCH(A46,Sheet6!D:D,0))*100+B46</f>
        <v>317</v>
      </c>
      <c r="E46" s="14" t="s">
        <v>1265</v>
      </c>
      <c r="F46">
        <f t="shared" si="0"/>
        <v>8</v>
      </c>
      <c r="G46">
        <f t="shared" si="1"/>
        <v>100</v>
      </c>
      <c r="H46">
        <f t="shared" si="2"/>
        <v>340020006</v>
      </c>
      <c r="K46" s="7" t="s">
        <v>1273</v>
      </c>
      <c r="L46" s="14" t="s">
        <v>1277</v>
      </c>
      <c r="M46" s="14" t="str">
        <f t="shared" si="3"/>
        <v>C生命觉醒</v>
      </c>
      <c r="N46">
        <v>4</v>
      </c>
      <c r="O46">
        <v>150</v>
      </c>
      <c r="P46">
        <v>340020010</v>
      </c>
    </row>
    <row r="47" spans="1:16" ht="16.5" customHeight="1">
      <c r="A47" t="s">
        <v>67</v>
      </c>
      <c r="B47" s="7">
        <f t="shared" si="8"/>
        <v>18</v>
      </c>
      <c r="C47" s="7" t="s">
        <v>1264</v>
      </c>
      <c r="D47" s="7">
        <f>INDEX(Sheet6!B:B,MATCH(A47,Sheet6!D:D,0))*100+B47</f>
        <v>318</v>
      </c>
      <c r="E47" s="14" t="s">
        <v>1268</v>
      </c>
      <c r="F47">
        <f t="shared" si="0"/>
        <v>13</v>
      </c>
      <c r="G47">
        <f t="shared" si="1"/>
        <v>130</v>
      </c>
      <c r="H47">
        <f t="shared" si="2"/>
        <v>340020004</v>
      </c>
      <c r="K47" s="7" t="s">
        <v>1271</v>
      </c>
      <c r="L47" s="14" t="s">
        <v>1277</v>
      </c>
      <c r="M47" s="14" t="str">
        <f t="shared" si="3"/>
        <v>A生命觉醒</v>
      </c>
      <c r="N47">
        <v>4</v>
      </c>
      <c r="O47">
        <v>150</v>
      </c>
      <c r="P47">
        <v>340020010</v>
      </c>
    </row>
    <row r="48" spans="1:16" ht="16.5" customHeight="1">
      <c r="A48" t="s">
        <v>67</v>
      </c>
      <c r="B48" s="7">
        <f t="shared" si="8"/>
        <v>19</v>
      </c>
      <c r="C48" s="7" t="s">
        <v>1264</v>
      </c>
      <c r="D48" s="7">
        <f>INDEX(Sheet6!B:B,MATCH(A48,Sheet6!D:D,0))*100+B48</f>
        <v>319</v>
      </c>
      <c r="E48" s="14" t="s">
        <v>1269</v>
      </c>
      <c r="F48">
        <f t="shared" si="0"/>
        <v>3</v>
      </c>
      <c r="G48">
        <f t="shared" si="1"/>
        <v>1200</v>
      </c>
      <c r="H48">
        <f t="shared" si="2"/>
        <v>340020010</v>
      </c>
      <c r="K48" s="7" t="s">
        <v>2152</v>
      </c>
      <c r="L48" s="14" t="s">
        <v>2150</v>
      </c>
      <c r="M48" s="14" t="str">
        <f t="shared" ref="M48:M49" si="9">K48&amp;L48</f>
        <v>B生命觉醒2</v>
      </c>
      <c r="N48">
        <v>4</v>
      </c>
      <c r="O48">
        <v>50</v>
      </c>
      <c r="P48">
        <v>340020010</v>
      </c>
    </row>
    <row r="49" spans="1:16" ht="16.5" customHeight="1">
      <c r="A49" t="s">
        <v>67</v>
      </c>
      <c r="B49" s="7">
        <f t="shared" si="8"/>
        <v>20</v>
      </c>
      <c r="C49" s="7" t="s">
        <v>1264</v>
      </c>
      <c r="D49" s="7">
        <f>INDEX(Sheet6!B:B,MATCH(A49,Sheet6!D:D,0))*100+B49</f>
        <v>320</v>
      </c>
      <c r="E49" s="14" t="s">
        <v>1267</v>
      </c>
      <c r="F49">
        <f t="shared" si="0"/>
        <v>8</v>
      </c>
      <c r="G49">
        <f t="shared" si="1"/>
        <v>200</v>
      </c>
      <c r="H49">
        <f t="shared" si="2"/>
        <v>340020007</v>
      </c>
      <c r="K49" s="7" t="s">
        <v>2152</v>
      </c>
      <c r="L49" s="14" t="s">
        <v>1277</v>
      </c>
      <c r="M49" s="14" t="str">
        <f t="shared" si="9"/>
        <v>B生命觉醒</v>
      </c>
      <c r="N49">
        <v>4</v>
      </c>
      <c r="O49">
        <v>150</v>
      </c>
      <c r="P49">
        <v>340020010</v>
      </c>
    </row>
    <row r="50" spans="1:16" ht="16.5" customHeight="1">
      <c r="A50" t="s">
        <v>67</v>
      </c>
      <c r="B50" s="7">
        <f t="shared" si="8"/>
        <v>21</v>
      </c>
      <c r="C50" s="7" t="s">
        <v>1264</v>
      </c>
      <c r="D50" s="7">
        <f>INDEX(Sheet6!B:B,MATCH(A50,Sheet6!D:D,0))*100+B50</f>
        <v>321</v>
      </c>
      <c r="F50">
        <f t="shared" si="0"/>
        <v>0</v>
      </c>
      <c r="G50">
        <f t="shared" si="1"/>
        <v>0</v>
      </c>
      <c r="H50" t="str">
        <f t="shared" si="2"/>
        <v/>
      </c>
    </row>
    <row r="51" spans="1:16" ht="16.5" customHeight="1">
      <c r="A51" t="s">
        <v>67</v>
      </c>
      <c r="B51" s="7">
        <f t="shared" si="8"/>
        <v>22</v>
      </c>
      <c r="C51" s="7" t="s">
        <v>1264</v>
      </c>
      <c r="D51" s="7">
        <f>INDEX(Sheet6!B:B,MATCH(A51,Sheet6!D:D,0))*100+B51</f>
        <v>322</v>
      </c>
      <c r="E51" s="14" t="s">
        <v>1265</v>
      </c>
      <c r="F51">
        <f t="shared" si="0"/>
        <v>8</v>
      </c>
      <c r="G51">
        <f t="shared" si="1"/>
        <v>100</v>
      </c>
      <c r="H51">
        <f t="shared" si="2"/>
        <v>340020006</v>
      </c>
    </row>
    <row r="52" spans="1:16" ht="16.5" customHeight="1">
      <c r="A52" t="s">
        <v>67</v>
      </c>
      <c r="B52" s="7">
        <f t="shared" si="8"/>
        <v>23</v>
      </c>
      <c r="C52" s="7" t="s">
        <v>1264</v>
      </c>
      <c r="D52" s="7">
        <f>INDEX(Sheet6!B:B,MATCH(A52,Sheet6!D:D,0))*100+B52</f>
        <v>323</v>
      </c>
      <c r="E52" s="14" t="s">
        <v>1266</v>
      </c>
      <c r="F52">
        <f t="shared" si="0"/>
        <v>3</v>
      </c>
      <c r="G52">
        <f t="shared" si="1"/>
        <v>600</v>
      </c>
      <c r="H52">
        <f t="shared" si="2"/>
        <v>340020009</v>
      </c>
    </row>
    <row r="53" spans="1:16" ht="16.5" customHeight="1">
      <c r="A53" t="s">
        <v>67</v>
      </c>
      <c r="B53" s="7">
        <f t="shared" si="8"/>
        <v>24</v>
      </c>
      <c r="C53" s="7" t="s">
        <v>1264</v>
      </c>
      <c r="D53" s="7">
        <f>INDEX(Sheet6!B:B,MATCH(A53,Sheet6!D:D,0))*100+B53</f>
        <v>324</v>
      </c>
      <c r="E53" s="14" t="s">
        <v>1265</v>
      </c>
      <c r="F53">
        <f t="shared" si="0"/>
        <v>8</v>
      </c>
      <c r="G53">
        <f t="shared" si="1"/>
        <v>100</v>
      </c>
      <c r="H53">
        <f t="shared" si="2"/>
        <v>340020006</v>
      </c>
    </row>
    <row r="54" spans="1:16" ht="16.5" customHeight="1">
      <c r="A54" t="s">
        <v>67</v>
      </c>
      <c r="B54" s="7">
        <f t="shared" si="8"/>
        <v>25</v>
      </c>
      <c r="C54" s="7" t="s">
        <v>1264</v>
      </c>
      <c r="D54" s="7">
        <f>INDEX(Sheet6!B:B,MATCH(A54,Sheet6!D:D,0))*100+B54</f>
        <v>325</v>
      </c>
      <c r="E54" s="14" t="s">
        <v>1268</v>
      </c>
      <c r="F54">
        <f t="shared" si="0"/>
        <v>13</v>
      </c>
      <c r="G54">
        <f t="shared" si="1"/>
        <v>130</v>
      </c>
      <c r="H54">
        <f t="shared" si="2"/>
        <v>340020004</v>
      </c>
    </row>
    <row r="55" spans="1:16" ht="16.5" customHeight="1">
      <c r="A55" t="s">
        <v>67</v>
      </c>
      <c r="B55" s="7">
        <f t="shared" si="8"/>
        <v>26</v>
      </c>
      <c r="C55" s="7" t="s">
        <v>1264</v>
      </c>
      <c r="D55" s="7">
        <f>INDEX(Sheet6!B:B,MATCH(A55,Sheet6!D:D,0))*100+B55</f>
        <v>326</v>
      </c>
      <c r="E55" s="14" t="s">
        <v>1269</v>
      </c>
      <c r="F55">
        <f t="shared" si="0"/>
        <v>3</v>
      </c>
      <c r="G55">
        <f t="shared" si="1"/>
        <v>1200</v>
      </c>
      <c r="H55">
        <f t="shared" si="2"/>
        <v>340020010</v>
      </c>
    </row>
    <row r="56" spans="1:16" ht="16.5" customHeight="1">
      <c r="A56" t="s">
        <v>67</v>
      </c>
      <c r="B56" s="7">
        <f t="shared" si="8"/>
        <v>27</v>
      </c>
      <c r="C56" s="7" t="s">
        <v>1264</v>
      </c>
      <c r="D56" s="7">
        <f>INDEX(Sheet6!B:B,MATCH(A56,Sheet6!D:D,0))*100+B56</f>
        <v>327</v>
      </c>
      <c r="E56" s="14" t="s">
        <v>1267</v>
      </c>
      <c r="F56">
        <f t="shared" si="0"/>
        <v>8</v>
      </c>
      <c r="G56">
        <f t="shared" si="1"/>
        <v>200</v>
      </c>
      <c r="H56">
        <f t="shared" si="2"/>
        <v>340020007</v>
      </c>
    </row>
    <row r="57" spans="1:16" ht="16.5" customHeight="1">
      <c r="A57" t="s">
        <v>67</v>
      </c>
      <c r="B57" s="7">
        <f t="shared" si="8"/>
        <v>28</v>
      </c>
      <c r="C57" s="7" t="s">
        <v>1264</v>
      </c>
      <c r="D57" s="7">
        <f>INDEX(Sheet6!B:B,MATCH(A57,Sheet6!D:D,0))*100+B57</f>
        <v>328</v>
      </c>
      <c r="F57">
        <f t="shared" si="0"/>
        <v>0</v>
      </c>
      <c r="G57">
        <f t="shared" si="1"/>
        <v>0</v>
      </c>
      <c r="H57" t="str">
        <f t="shared" si="2"/>
        <v/>
      </c>
    </row>
    <row r="58" spans="1:16" ht="16.5" customHeight="1">
      <c r="A58" t="s">
        <v>85</v>
      </c>
      <c r="B58" s="7">
        <f t="shared" ref="B58:B121" si="10">B30</f>
        <v>1</v>
      </c>
      <c r="C58" s="7" t="s">
        <v>1264</v>
      </c>
      <c r="D58" s="7">
        <f>INDEX(Sheet6!B:B,MATCH(A58,Sheet6!D:D,0))*100+B58</f>
        <v>801</v>
      </c>
      <c r="E58" s="14" t="s">
        <v>1265</v>
      </c>
      <c r="F58">
        <f t="shared" si="0"/>
        <v>8</v>
      </c>
      <c r="G58">
        <f t="shared" si="1"/>
        <v>100</v>
      </c>
      <c r="H58">
        <f t="shared" si="2"/>
        <v>340020006</v>
      </c>
    </row>
    <row r="59" spans="1:16" ht="16.5" customHeight="1">
      <c r="A59" t="s">
        <v>85</v>
      </c>
      <c r="B59" s="7">
        <f t="shared" si="10"/>
        <v>2</v>
      </c>
      <c r="C59" s="7" t="s">
        <v>1264</v>
      </c>
      <c r="D59" s="7">
        <f>INDEX(Sheet6!B:B,MATCH(A59,Sheet6!D:D,0))*100+B59</f>
        <v>802</v>
      </c>
      <c r="E59" s="14" t="s">
        <v>1266</v>
      </c>
      <c r="F59">
        <f t="shared" si="0"/>
        <v>3</v>
      </c>
      <c r="G59">
        <f t="shared" si="1"/>
        <v>600</v>
      </c>
      <c r="H59">
        <f t="shared" si="2"/>
        <v>340020009</v>
      </c>
    </row>
    <row r="60" spans="1:16" ht="16.5" customHeight="1">
      <c r="A60" t="s">
        <v>85</v>
      </c>
      <c r="B60" s="7">
        <f t="shared" si="10"/>
        <v>3</v>
      </c>
      <c r="C60" s="7" t="s">
        <v>1264</v>
      </c>
      <c r="D60" s="7">
        <f>INDEX(Sheet6!B:B,MATCH(A60,Sheet6!D:D,0))*100+B60</f>
        <v>803</v>
      </c>
      <c r="E60" t="s">
        <v>129</v>
      </c>
      <c r="F60">
        <f t="shared" si="0"/>
        <v>28</v>
      </c>
      <c r="G60">
        <f t="shared" si="1"/>
        <v>50</v>
      </c>
      <c r="H60">
        <f t="shared" si="2"/>
        <v>340020008</v>
      </c>
    </row>
    <row r="61" spans="1:16" ht="16.5" customHeight="1">
      <c r="A61" t="s">
        <v>85</v>
      </c>
      <c r="B61" s="7">
        <f t="shared" si="10"/>
        <v>4</v>
      </c>
      <c r="C61" s="7" t="s">
        <v>1264</v>
      </c>
      <c r="D61" s="7">
        <f>INDEX(Sheet6!B:B,MATCH(A61,Sheet6!D:D,0))*100+B61</f>
        <v>804</v>
      </c>
      <c r="E61" s="14" t="s">
        <v>1268</v>
      </c>
      <c r="F61">
        <f t="shared" si="0"/>
        <v>13</v>
      </c>
      <c r="G61">
        <f t="shared" si="1"/>
        <v>130</v>
      </c>
      <c r="H61">
        <f t="shared" si="2"/>
        <v>340020004</v>
      </c>
    </row>
    <row r="62" spans="1:16" ht="16.5" customHeight="1">
      <c r="A62" t="s">
        <v>85</v>
      </c>
      <c r="B62" s="7">
        <f t="shared" si="10"/>
        <v>5</v>
      </c>
      <c r="C62" s="7" t="s">
        <v>1264</v>
      </c>
      <c r="D62" s="7">
        <f>INDEX(Sheet6!B:B,MATCH(A62,Sheet6!D:D,0))*100+B62</f>
        <v>805</v>
      </c>
      <c r="E62" s="14" t="s">
        <v>1269</v>
      </c>
      <c r="F62">
        <f t="shared" si="0"/>
        <v>3</v>
      </c>
      <c r="G62">
        <f t="shared" si="1"/>
        <v>1200</v>
      </c>
      <c r="H62">
        <f t="shared" si="2"/>
        <v>340020010</v>
      </c>
    </row>
    <row r="63" spans="1:16" ht="16.5" customHeight="1">
      <c r="A63" t="s">
        <v>85</v>
      </c>
      <c r="B63" s="7">
        <f t="shared" si="10"/>
        <v>6</v>
      </c>
      <c r="C63" s="7" t="s">
        <v>1264</v>
      </c>
      <c r="D63" s="7">
        <f>INDEX(Sheet6!B:B,MATCH(A63,Sheet6!D:D,0))*100+B63</f>
        <v>806</v>
      </c>
      <c r="E63" s="14" t="s">
        <v>1267</v>
      </c>
      <c r="F63">
        <f t="shared" si="0"/>
        <v>8</v>
      </c>
      <c r="G63">
        <f t="shared" si="1"/>
        <v>200</v>
      </c>
      <c r="H63">
        <f t="shared" si="2"/>
        <v>340020007</v>
      </c>
    </row>
    <row r="64" spans="1:16" ht="16.5" customHeight="1">
      <c r="A64" t="s">
        <v>85</v>
      </c>
      <c r="B64" s="7">
        <f t="shared" si="10"/>
        <v>7</v>
      </c>
      <c r="C64" s="7" t="s">
        <v>1264</v>
      </c>
      <c r="D64" s="7">
        <f>INDEX(Sheet6!B:B,MATCH(A64,Sheet6!D:D,0))*100+B64</f>
        <v>807</v>
      </c>
      <c r="F64">
        <f t="shared" si="0"/>
        <v>0</v>
      </c>
      <c r="G64">
        <f t="shared" si="1"/>
        <v>0</v>
      </c>
      <c r="H64" t="str">
        <f t="shared" si="2"/>
        <v/>
      </c>
    </row>
    <row r="65" spans="1:8" ht="16.5" customHeight="1">
      <c r="A65" t="s">
        <v>85</v>
      </c>
      <c r="B65" s="7">
        <f t="shared" si="10"/>
        <v>8</v>
      </c>
      <c r="C65" s="7" t="s">
        <v>1264</v>
      </c>
      <c r="D65" s="7">
        <f>INDEX(Sheet6!B:B,MATCH(A65,Sheet6!D:D,0))*100+B65</f>
        <v>808</v>
      </c>
      <c r="E65" s="14" t="s">
        <v>1265</v>
      </c>
      <c r="F65">
        <f t="shared" si="0"/>
        <v>8</v>
      </c>
      <c r="G65">
        <f t="shared" si="1"/>
        <v>100</v>
      </c>
      <c r="H65">
        <f t="shared" si="2"/>
        <v>340020006</v>
      </c>
    </row>
    <row r="66" spans="1:8" ht="16.5" customHeight="1">
      <c r="A66" t="s">
        <v>85</v>
      </c>
      <c r="B66" s="7">
        <f t="shared" si="10"/>
        <v>9</v>
      </c>
      <c r="C66" s="7" t="s">
        <v>1264</v>
      </c>
      <c r="D66" s="7">
        <f>INDEX(Sheet6!B:B,MATCH(A66,Sheet6!D:D,0))*100+B66</f>
        <v>809</v>
      </c>
      <c r="E66" s="14" t="s">
        <v>1266</v>
      </c>
      <c r="F66">
        <f t="shared" ref="F66:F129" si="11">IF($E66&lt;&gt;"",VLOOKUP($C66&amp;$E66,$M:$P,2,0),0)</f>
        <v>3</v>
      </c>
      <c r="G66">
        <f t="shared" ref="G66:G129" si="12">IF($E66&lt;&gt;"",VLOOKUP($C66&amp;$E66,$M:$P,3,0),0)</f>
        <v>600</v>
      </c>
      <c r="H66">
        <f t="shared" ref="H66:H129" si="13">IF($E66&lt;&gt;"",VLOOKUP($C66&amp;$E66,$M:$P,4,0),"")</f>
        <v>340020009</v>
      </c>
    </row>
    <row r="67" spans="1:8" ht="16.5" customHeight="1">
      <c r="A67" t="s">
        <v>85</v>
      </c>
      <c r="B67" s="7">
        <f t="shared" si="10"/>
        <v>10</v>
      </c>
      <c r="C67" s="7" t="s">
        <v>1264</v>
      </c>
      <c r="D67" s="7">
        <f>INDEX(Sheet6!B:B,MATCH(A67,Sheet6!D:D,0))*100+B67</f>
        <v>810</v>
      </c>
      <c r="E67" s="14" t="s">
        <v>1266</v>
      </c>
      <c r="F67">
        <f t="shared" si="11"/>
        <v>3</v>
      </c>
      <c r="G67">
        <f t="shared" si="12"/>
        <v>600</v>
      </c>
      <c r="H67">
        <f t="shared" si="13"/>
        <v>340020009</v>
      </c>
    </row>
    <row r="68" spans="1:8" ht="16.5" customHeight="1">
      <c r="A68" t="s">
        <v>85</v>
      </c>
      <c r="B68" s="7">
        <f t="shared" si="10"/>
        <v>11</v>
      </c>
      <c r="C68" s="7" t="s">
        <v>1264</v>
      </c>
      <c r="D68" s="7">
        <f>INDEX(Sheet6!B:B,MATCH(A68,Sheet6!D:D,0))*100+B68</f>
        <v>811</v>
      </c>
      <c r="E68" s="14" t="s">
        <v>1268</v>
      </c>
      <c r="F68">
        <f t="shared" si="11"/>
        <v>13</v>
      </c>
      <c r="G68">
        <f t="shared" si="12"/>
        <v>130</v>
      </c>
      <c r="H68">
        <f t="shared" si="13"/>
        <v>340020004</v>
      </c>
    </row>
    <row r="69" spans="1:8" ht="16.5" customHeight="1">
      <c r="A69" t="s">
        <v>85</v>
      </c>
      <c r="B69" s="7">
        <f t="shared" si="10"/>
        <v>12</v>
      </c>
      <c r="C69" s="7" t="s">
        <v>1264</v>
      </c>
      <c r="D69" s="7">
        <f>INDEX(Sheet6!B:B,MATCH(A69,Sheet6!D:D,0))*100+B69</f>
        <v>812</v>
      </c>
      <c r="E69" s="14" t="s">
        <v>1269</v>
      </c>
      <c r="F69">
        <f t="shared" si="11"/>
        <v>3</v>
      </c>
      <c r="G69">
        <f t="shared" si="12"/>
        <v>1200</v>
      </c>
      <c r="H69">
        <f t="shared" si="13"/>
        <v>340020010</v>
      </c>
    </row>
    <row r="70" spans="1:8" ht="16.5" customHeight="1">
      <c r="A70" t="s">
        <v>85</v>
      </c>
      <c r="B70" s="7">
        <f t="shared" si="10"/>
        <v>13</v>
      </c>
      <c r="C70" s="7" t="s">
        <v>1264</v>
      </c>
      <c r="D70" s="7">
        <f>INDEX(Sheet6!B:B,MATCH(A70,Sheet6!D:D,0))*100+B70</f>
        <v>813</v>
      </c>
      <c r="E70" s="14" t="s">
        <v>1267</v>
      </c>
      <c r="F70">
        <f t="shared" si="11"/>
        <v>8</v>
      </c>
      <c r="G70">
        <f t="shared" si="12"/>
        <v>200</v>
      </c>
      <c r="H70">
        <f t="shared" si="13"/>
        <v>340020007</v>
      </c>
    </row>
    <row r="71" spans="1:8" ht="16.5" customHeight="1">
      <c r="A71" t="s">
        <v>85</v>
      </c>
      <c r="B71" s="7">
        <f t="shared" si="10"/>
        <v>14</v>
      </c>
      <c r="C71" s="7" t="s">
        <v>1264</v>
      </c>
      <c r="D71" s="7">
        <f>INDEX(Sheet6!B:B,MATCH(A71,Sheet6!D:D,0))*100+B71</f>
        <v>814</v>
      </c>
      <c r="F71">
        <f t="shared" si="11"/>
        <v>0</v>
      </c>
      <c r="G71">
        <f t="shared" si="12"/>
        <v>0</v>
      </c>
      <c r="H71" t="str">
        <f t="shared" si="13"/>
        <v/>
      </c>
    </row>
    <row r="72" spans="1:8" ht="16.5" customHeight="1">
      <c r="A72" t="s">
        <v>85</v>
      </c>
      <c r="B72" s="7">
        <f t="shared" si="10"/>
        <v>15</v>
      </c>
      <c r="C72" s="7" t="s">
        <v>1264</v>
      </c>
      <c r="D72" s="7">
        <f>INDEX(Sheet6!B:B,MATCH(A72,Sheet6!D:D,0))*100+B72</f>
        <v>815</v>
      </c>
      <c r="E72" s="14" t="s">
        <v>1265</v>
      </c>
      <c r="F72">
        <f t="shared" si="11"/>
        <v>8</v>
      </c>
      <c r="G72">
        <f t="shared" si="12"/>
        <v>100</v>
      </c>
      <c r="H72">
        <f t="shared" si="13"/>
        <v>340020006</v>
      </c>
    </row>
    <row r="73" spans="1:8" ht="16.5" customHeight="1">
      <c r="A73" t="s">
        <v>85</v>
      </c>
      <c r="B73" s="7">
        <f t="shared" si="10"/>
        <v>16</v>
      </c>
      <c r="C73" s="7" t="s">
        <v>1264</v>
      </c>
      <c r="D73" s="7">
        <f>INDEX(Sheet6!B:B,MATCH(A73,Sheet6!D:D,0))*100+B73</f>
        <v>816</v>
      </c>
      <c r="E73" s="14" t="s">
        <v>1266</v>
      </c>
      <c r="F73">
        <f t="shared" si="11"/>
        <v>3</v>
      </c>
      <c r="G73">
        <f t="shared" si="12"/>
        <v>600</v>
      </c>
      <c r="H73">
        <f t="shared" si="13"/>
        <v>340020009</v>
      </c>
    </row>
    <row r="74" spans="1:8" ht="16.5" customHeight="1">
      <c r="A74" t="s">
        <v>85</v>
      </c>
      <c r="B74" s="7">
        <f t="shared" si="10"/>
        <v>17</v>
      </c>
      <c r="C74" s="7" t="s">
        <v>1264</v>
      </c>
      <c r="D74" s="7">
        <f>INDEX(Sheet6!B:B,MATCH(A74,Sheet6!D:D,0))*100+B74</f>
        <v>817</v>
      </c>
      <c r="E74" s="14" t="s">
        <v>1266</v>
      </c>
      <c r="F74">
        <f t="shared" si="11"/>
        <v>3</v>
      </c>
      <c r="G74">
        <f t="shared" si="12"/>
        <v>600</v>
      </c>
      <c r="H74">
        <f t="shared" si="13"/>
        <v>340020009</v>
      </c>
    </row>
    <row r="75" spans="1:8" ht="16.5" customHeight="1">
      <c r="A75" t="s">
        <v>85</v>
      </c>
      <c r="B75" s="7">
        <f t="shared" si="10"/>
        <v>18</v>
      </c>
      <c r="C75" s="7" t="s">
        <v>1264</v>
      </c>
      <c r="D75" s="7">
        <f>INDEX(Sheet6!B:B,MATCH(A75,Sheet6!D:D,0))*100+B75</f>
        <v>818</v>
      </c>
      <c r="E75" s="14" t="s">
        <v>1268</v>
      </c>
      <c r="F75">
        <f t="shared" si="11"/>
        <v>13</v>
      </c>
      <c r="G75">
        <f t="shared" si="12"/>
        <v>130</v>
      </c>
      <c r="H75">
        <f t="shared" si="13"/>
        <v>340020004</v>
      </c>
    </row>
    <row r="76" spans="1:8" ht="16.5" customHeight="1">
      <c r="A76" t="s">
        <v>85</v>
      </c>
      <c r="B76" s="7">
        <f t="shared" si="10"/>
        <v>19</v>
      </c>
      <c r="C76" s="7" t="s">
        <v>1264</v>
      </c>
      <c r="D76" s="7">
        <f>INDEX(Sheet6!B:B,MATCH(A76,Sheet6!D:D,0))*100+B76</f>
        <v>819</v>
      </c>
      <c r="E76" s="14" t="s">
        <v>1269</v>
      </c>
      <c r="F76">
        <f t="shared" si="11"/>
        <v>3</v>
      </c>
      <c r="G76">
        <f t="shared" si="12"/>
        <v>1200</v>
      </c>
      <c r="H76">
        <f t="shared" si="13"/>
        <v>340020010</v>
      </c>
    </row>
    <row r="77" spans="1:8" ht="16.5" customHeight="1">
      <c r="A77" t="s">
        <v>85</v>
      </c>
      <c r="B77" s="7">
        <f t="shared" si="10"/>
        <v>20</v>
      </c>
      <c r="C77" s="7" t="s">
        <v>1264</v>
      </c>
      <c r="D77" s="7">
        <f>INDEX(Sheet6!B:B,MATCH(A77,Sheet6!D:D,0))*100+B77</f>
        <v>820</v>
      </c>
      <c r="E77" s="14" t="s">
        <v>1267</v>
      </c>
      <c r="F77">
        <f t="shared" si="11"/>
        <v>8</v>
      </c>
      <c r="G77">
        <f t="shared" si="12"/>
        <v>200</v>
      </c>
      <c r="H77">
        <f t="shared" si="13"/>
        <v>340020007</v>
      </c>
    </row>
    <row r="78" spans="1:8" ht="16.5" customHeight="1">
      <c r="A78" t="s">
        <v>85</v>
      </c>
      <c r="B78" s="7">
        <f t="shared" si="10"/>
        <v>21</v>
      </c>
      <c r="C78" s="7" t="s">
        <v>1264</v>
      </c>
      <c r="D78" s="7">
        <f>INDEX(Sheet6!B:B,MATCH(A78,Sheet6!D:D,0))*100+B78</f>
        <v>821</v>
      </c>
      <c r="F78">
        <f t="shared" si="11"/>
        <v>0</v>
      </c>
      <c r="G78">
        <f t="shared" si="12"/>
        <v>0</v>
      </c>
      <c r="H78" t="str">
        <f t="shared" si="13"/>
        <v/>
      </c>
    </row>
    <row r="79" spans="1:8" ht="16.5" customHeight="1">
      <c r="A79" t="s">
        <v>85</v>
      </c>
      <c r="B79" s="7">
        <f t="shared" si="10"/>
        <v>22</v>
      </c>
      <c r="C79" s="7" t="s">
        <v>1264</v>
      </c>
      <c r="D79" s="7">
        <f>INDEX(Sheet6!B:B,MATCH(A79,Sheet6!D:D,0))*100+B79</f>
        <v>822</v>
      </c>
      <c r="E79" s="14" t="s">
        <v>1265</v>
      </c>
      <c r="F79">
        <f t="shared" si="11"/>
        <v>8</v>
      </c>
      <c r="G79">
        <f t="shared" si="12"/>
        <v>100</v>
      </c>
      <c r="H79">
        <f t="shared" si="13"/>
        <v>340020006</v>
      </c>
    </row>
    <row r="80" spans="1:8" ht="16.5" customHeight="1">
      <c r="A80" t="s">
        <v>85</v>
      </c>
      <c r="B80" s="7">
        <f t="shared" si="10"/>
        <v>23</v>
      </c>
      <c r="C80" s="7" t="s">
        <v>1264</v>
      </c>
      <c r="D80" s="7">
        <f>INDEX(Sheet6!B:B,MATCH(A80,Sheet6!D:D,0))*100+B80</f>
        <v>823</v>
      </c>
      <c r="E80" s="14" t="s">
        <v>1266</v>
      </c>
      <c r="F80">
        <f t="shared" si="11"/>
        <v>3</v>
      </c>
      <c r="G80">
        <f t="shared" si="12"/>
        <v>600</v>
      </c>
      <c r="H80">
        <f t="shared" si="13"/>
        <v>340020009</v>
      </c>
    </row>
    <row r="81" spans="1:8" ht="16.5" customHeight="1">
      <c r="A81" t="s">
        <v>85</v>
      </c>
      <c r="B81" s="7">
        <f t="shared" si="10"/>
        <v>24</v>
      </c>
      <c r="C81" s="7" t="s">
        <v>1264</v>
      </c>
      <c r="D81" s="7">
        <f>INDEX(Sheet6!B:B,MATCH(A81,Sheet6!D:D,0))*100+B81</f>
        <v>824</v>
      </c>
      <c r="E81" s="14" t="s">
        <v>1266</v>
      </c>
      <c r="F81">
        <f t="shared" si="11"/>
        <v>3</v>
      </c>
      <c r="G81">
        <f t="shared" si="12"/>
        <v>600</v>
      </c>
      <c r="H81">
        <f t="shared" si="13"/>
        <v>340020009</v>
      </c>
    </row>
    <row r="82" spans="1:8" ht="16.5" customHeight="1">
      <c r="A82" t="s">
        <v>85</v>
      </c>
      <c r="B82" s="7">
        <f t="shared" si="10"/>
        <v>25</v>
      </c>
      <c r="C82" s="7" t="s">
        <v>1264</v>
      </c>
      <c r="D82" s="7">
        <f>INDEX(Sheet6!B:B,MATCH(A82,Sheet6!D:D,0))*100+B82</f>
        <v>825</v>
      </c>
      <c r="E82" s="14" t="s">
        <v>1268</v>
      </c>
      <c r="F82">
        <f t="shared" si="11"/>
        <v>13</v>
      </c>
      <c r="G82">
        <f t="shared" si="12"/>
        <v>130</v>
      </c>
      <c r="H82">
        <f t="shared" si="13"/>
        <v>340020004</v>
      </c>
    </row>
    <row r="83" spans="1:8" ht="16.5" customHeight="1">
      <c r="A83" t="s">
        <v>85</v>
      </c>
      <c r="B83" s="7">
        <f t="shared" si="10"/>
        <v>26</v>
      </c>
      <c r="C83" s="7" t="s">
        <v>1264</v>
      </c>
      <c r="D83" s="7">
        <f>INDEX(Sheet6!B:B,MATCH(A83,Sheet6!D:D,0))*100+B83</f>
        <v>826</v>
      </c>
      <c r="E83" s="14" t="s">
        <v>1269</v>
      </c>
      <c r="F83">
        <f t="shared" si="11"/>
        <v>3</v>
      </c>
      <c r="G83">
        <f t="shared" si="12"/>
        <v>1200</v>
      </c>
      <c r="H83">
        <f t="shared" si="13"/>
        <v>340020010</v>
      </c>
    </row>
    <row r="84" spans="1:8" ht="16.5" customHeight="1">
      <c r="A84" t="s">
        <v>85</v>
      </c>
      <c r="B84" s="7">
        <f t="shared" si="10"/>
        <v>27</v>
      </c>
      <c r="C84" s="7" t="s">
        <v>1264</v>
      </c>
      <c r="D84" s="7">
        <f>INDEX(Sheet6!B:B,MATCH(A84,Sheet6!D:D,0))*100+B84</f>
        <v>827</v>
      </c>
      <c r="E84" s="14" t="s">
        <v>1267</v>
      </c>
      <c r="F84">
        <f t="shared" si="11"/>
        <v>8</v>
      </c>
      <c r="G84">
        <f t="shared" si="12"/>
        <v>200</v>
      </c>
      <c r="H84">
        <f t="shared" si="13"/>
        <v>340020007</v>
      </c>
    </row>
    <row r="85" spans="1:8" ht="16.5" customHeight="1">
      <c r="A85" t="s">
        <v>85</v>
      </c>
      <c r="B85" s="7">
        <f t="shared" si="10"/>
        <v>28</v>
      </c>
      <c r="C85" s="7" t="s">
        <v>1264</v>
      </c>
      <c r="D85" s="7">
        <f>INDEX(Sheet6!B:B,MATCH(A85,Sheet6!D:D,0))*100+B85</f>
        <v>828</v>
      </c>
      <c r="F85">
        <f t="shared" si="11"/>
        <v>0</v>
      </c>
      <c r="G85">
        <f t="shared" si="12"/>
        <v>0</v>
      </c>
      <c r="H85" t="str">
        <f t="shared" si="13"/>
        <v/>
      </c>
    </row>
    <row r="86" spans="1:8" ht="16.5" customHeight="1">
      <c r="A86" t="s">
        <v>89</v>
      </c>
      <c r="B86" s="7">
        <f t="shared" si="10"/>
        <v>1</v>
      </c>
      <c r="C86" s="7" t="s">
        <v>1264</v>
      </c>
      <c r="D86" s="7">
        <f>INDEX(Sheet6!B:B,MATCH(A86,Sheet6!D:D,0))*100+B86</f>
        <v>1001</v>
      </c>
      <c r="E86" s="14" t="s">
        <v>1265</v>
      </c>
      <c r="F86">
        <f t="shared" si="11"/>
        <v>8</v>
      </c>
      <c r="G86">
        <f t="shared" si="12"/>
        <v>100</v>
      </c>
      <c r="H86">
        <f t="shared" si="13"/>
        <v>340020006</v>
      </c>
    </row>
    <row r="87" spans="1:8" ht="16.5" customHeight="1">
      <c r="A87" t="s">
        <v>89</v>
      </c>
      <c r="B87" s="7">
        <f t="shared" si="10"/>
        <v>2</v>
      </c>
      <c r="C87" s="7" t="s">
        <v>1264</v>
      </c>
      <c r="D87" s="7">
        <f>INDEX(Sheet6!B:B,MATCH(A87,Sheet6!D:D,0))*100+B87</f>
        <v>1002</v>
      </c>
      <c r="E87" s="14" t="s">
        <v>1266</v>
      </c>
      <c r="F87">
        <f t="shared" si="11"/>
        <v>3</v>
      </c>
      <c r="G87">
        <f t="shared" si="12"/>
        <v>600</v>
      </c>
      <c r="H87">
        <f t="shared" si="13"/>
        <v>340020009</v>
      </c>
    </row>
    <row r="88" spans="1:8" ht="16.5" customHeight="1">
      <c r="A88" t="s">
        <v>89</v>
      </c>
      <c r="B88" s="7">
        <f t="shared" si="10"/>
        <v>3</v>
      </c>
      <c r="C88" s="7" t="s">
        <v>1264</v>
      </c>
      <c r="D88" s="7">
        <f>INDEX(Sheet6!B:B,MATCH(A88,Sheet6!D:D,0))*100+B88</f>
        <v>1003</v>
      </c>
      <c r="E88" t="s">
        <v>106</v>
      </c>
      <c r="F88">
        <f t="shared" si="11"/>
        <v>18</v>
      </c>
      <c r="G88">
        <f t="shared" si="12"/>
        <v>50</v>
      </c>
      <c r="H88">
        <f t="shared" si="13"/>
        <v>340020001</v>
      </c>
    </row>
    <row r="89" spans="1:8" ht="16.5" customHeight="1">
      <c r="A89" t="s">
        <v>89</v>
      </c>
      <c r="B89" s="7">
        <f t="shared" si="10"/>
        <v>4</v>
      </c>
      <c r="C89" s="7" t="s">
        <v>1264</v>
      </c>
      <c r="D89" s="7">
        <f>INDEX(Sheet6!B:B,MATCH(A89,Sheet6!D:D,0))*100+B89</f>
        <v>1004</v>
      </c>
      <c r="E89" s="14" t="s">
        <v>1268</v>
      </c>
      <c r="F89">
        <f t="shared" si="11"/>
        <v>13</v>
      </c>
      <c r="G89">
        <f t="shared" si="12"/>
        <v>130</v>
      </c>
      <c r="H89">
        <f t="shared" si="13"/>
        <v>340020004</v>
      </c>
    </row>
    <row r="90" spans="1:8" ht="16.5" customHeight="1">
      <c r="A90" t="s">
        <v>89</v>
      </c>
      <c r="B90" s="7">
        <f t="shared" si="10"/>
        <v>5</v>
      </c>
      <c r="C90" s="7" t="s">
        <v>1264</v>
      </c>
      <c r="D90" s="7">
        <f>INDEX(Sheet6!B:B,MATCH(A90,Sheet6!D:D,0))*100+B90</f>
        <v>1005</v>
      </c>
      <c r="E90" s="14" t="s">
        <v>1269</v>
      </c>
      <c r="F90">
        <f t="shared" si="11"/>
        <v>3</v>
      </c>
      <c r="G90">
        <f t="shared" si="12"/>
        <v>1200</v>
      </c>
      <c r="H90">
        <f t="shared" si="13"/>
        <v>340020010</v>
      </c>
    </row>
    <row r="91" spans="1:8" ht="16.5" customHeight="1">
      <c r="A91" t="s">
        <v>89</v>
      </c>
      <c r="B91" s="7">
        <f t="shared" si="10"/>
        <v>6</v>
      </c>
      <c r="C91" s="7" t="s">
        <v>1264</v>
      </c>
      <c r="D91" s="7">
        <f>INDEX(Sheet6!B:B,MATCH(A91,Sheet6!D:D,0))*100+B91</f>
        <v>1006</v>
      </c>
      <c r="E91" s="14" t="s">
        <v>1267</v>
      </c>
      <c r="F91">
        <f t="shared" si="11"/>
        <v>8</v>
      </c>
      <c r="G91">
        <f t="shared" si="12"/>
        <v>200</v>
      </c>
      <c r="H91">
        <f t="shared" si="13"/>
        <v>340020007</v>
      </c>
    </row>
    <row r="92" spans="1:8" ht="16.5" customHeight="1">
      <c r="A92" t="s">
        <v>89</v>
      </c>
      <c r="B92" s="7">
        <f t="shared" si="10"/>
        <v>7</v>
      </c>
      <c r="C92" s="7" t="s">
        <v>1264</v>
      </c>
      <c r="D92" s="7">
        <f>INDEX(Sheet6!B:B,MATCH(A92,Sheet6!D:D,0))*100+B92</f>
        <v>1007</v>
      </c>
      <c r="F92">
        <f t="shared" si="11"/>
        <v>0</v>
      </c>
      <c r="G92">
        <f t="shared" si="12"/>
        <v>0</v>
      </c>
      <c r="H92" t="str">
        <f t="shared" si="13"/>
        <v/>
      </c>
    </row>
    <row r="93" spans="1:8" ht="16.5" customHeight="1">
      <c r="A93" t="s">
        <v>89</v>
      </c>
      <c r="B93" s="7">
        <f t="shared" si="10"/>
        <v>8</v>
      </c>
      <c r="C93" s="7" t="s">
        <v>1264</v>
      </c>
      <c r="D93" s="7">
        <f>INDEX(Sheet6!B:B,MATCH(A93,Sheet6!D:D,0))*100+B93</f>
        <v>1008</v>
      </c>
      <c r="E93" s="14" t="s">
        <v>1265</v>
      </c>
      <c r="F93">
        <f t="shared" si="11"/>
        <v>8</v>
      </c>
      <c r="G93">
        <f t="shared" si="12"/>
        <v>100</v>
      </c>
      <c r="H93">
        <f t="shared" si="13"/>
        <v>340020006</v>
      </c>
    </row>
    <row r="94" spans="1:8" ht="16.5" customHeight="1">
      <c r="A94" t="s">
        <v>89</v>
      </c>
      <c r="B94" s="7">
        <f t="shared" si="10"/>
        <v>9</v>
      </c>
      <c r="C94" s="7" t="s">
        <v>1264</v>
      </c>
      <c r="D94" s="7">
        <f>INDEX(Sheet6!B:B,MATCH(A94,Sheet6!D:D,0))*100+B94</f>
        <v>1009</v>
      </c>
      <c r="E94" s="14" t="s">
        <v>1266</v>
      </c>
      <c r="F94">
        <f t="shared" si="11"/>
        <v>3</v>
      </c>
      <c r="G94">
        <f t="shared" si="12"/>
        <v>600</v>
      </c>
      <c r="H94">
        <f t="shared" si="13"/>
        <v>340020009</v>
      </c>
    </row>
    <row r="95" spans="1:8" ht="16.5" customHeight="1">
      <c r="A95" t="s">
        <v>89</v>
      </c>
      <c r="B95" s="7">
        <f t="shared" si="10"/>
        <v>10</v>
      </c>
      <c r="C95" s="7" t="s">
        <v>1264</v>
      </c>
      <c r="D95" s="7">
        <f>INDEX(Sheet6!B:B,MATCH(A95,Sheet6!D:D,0))*100+B95</f>
        <v>1010</v>
      </c>
      <c r="E95" s="14" t="s">
        <v>1265</v>
      </c>
      <c r="F95">
        <f t="shared" si="11"/>
        <v>8</v>
      </c>
      <c r="G95">
        <f t="shared" si="12"/>
        <v>100</v>
      </c>
      <c r="H95">
        <f t="shared" si="13"/>
        <v>340020006</v>
      </c>
    </row>
    <row r="96" spans="1:8" ht="16.5" customHeight="1">
      <c r="A96" t="s">
        <v>89</v>
      </c>
      <c r="B96" s="7">
        <f t="shared" si="10"/>
        <v>11</v>
      </c>
      <c r="C96" s="7" t="s">
        <v>1264</v>
      </c>
      <c r="D96" s="7">
        <f>INDEX(Sheet6!B:B,MATCH(A96,Sheet6!D:D,0))*100+B96</f>
        <v>1011</v>
      </c>
      <c r="E96" s="14" t="s">
        <v>1268</v>
      </c>
      <c r="F96">
        <f t="shared" si="11"/>
        <v>13</v>
      </c>
      <c r="G96">
        <f t="shared" si="12"/>
        <v>130</v>
      </c>
      <c r="H96">
        <f t="shared" si="13"/>
        <v>340020004</v>
      </c>
    </row>
    <row r="97" spans="1:8" ht="16.5" customHeight="1">
      <c r="A97" t="s">
        <v>89</v>
      </c>
      <c r="B97" s="7">
        <f t="shared" si="10"/>
        <v>12</v>
      </c>
      <c r="C97" s="7" t="s">
        <v>1264</v>
      </c>
      <c r="D97" s="7">
        <f>INDEX(Sheet6!B:B,MATCH(A97,Sheet6!D:D,0))*100+B97</f>
        <v>1012</v>
      </c>
      <c r="E97" s="14" t="s">
        <v>1269</v>
      </c>
      <c r="F97">
        <f t="shared" si="11"/>
        <v>3</v>
      </c>
      <c r="G97">
        <f t="shared" si="12"/>
        <v>1200</v>
      </c>
      <c r="H97">
        <f t="shared" si="13"/>
        <v>340020010</v>
      </c>
    </row>
    <row r="98" spans="1:8" ht="16.5" customHeight="1">
      <c r="A98" t="s">
        <v>89</v>
      </c>
      <c r="B98" s="7">
        <f t="shared" si="10"/>
        <v>13</v>
      </c>
      <c r="C98" s="7" t="s">
        <v>1264</v>
      </c>
      <c r="D98" s="7">
        <f>INDEX(Sheet6!B:B,MATCH(A98,Sheet6!D:D,0))*100+B98</f>
        <v>1013</v>
      </c>
      <c r="E98" s="14" t="s">
        <v>1267</v>
      </c>
      <c r="F98">
        <f t="shared" si="11"/>
        <v>8</v>
      </c>
      <c r="G98">
        <f t="shared" si="12"/>
        <v>200</v>
      </c>
      <c r="H98">
        <f t="shared" si="13"/>
        <v>340020007</v>
      </c>
    </row>
    <row r="99" spans="1:8" ht="16.5" customHeight="1">
      <c r="A99" t="s">
        <v>89</v>
      </c>
      <c r="B99" s="7">
        <f t="shared" si="10"/>
        <v>14</v>
      </c>
      <c r="C99" s="7" t="s">
        <v>1264</v>
      </c>
      <c r="D99" s="7">
        <f>INDEX(Sheet6!B:B,MATCH(A99,Sheet6!D:D,0))*100+B99</f>
        <v>1014</v>
      </c>
      <c r="F99">
        <f t="shared" si="11"/>
        <v>0</v>
      </c>
      <c r="G99">
        <f t="shared" si="12"/>
        <v>0</v>
      </c>
      <c r="H99" t="str">
        <f t="shared" si="13"/>
        <v/>
      </c>
    </row>
    <row r="100" spans="1:8" ht="16.5" customHeight="1">
      <c r="A100" t="s">
        <v>89</v>
      </c>
      <c r="B100" s="7">
        <f t="shared" si="10"/>
        <v>15</v>
      </c>
      <c r="C100" s="7" t="s">
        <v>1264</v>
      </c>
      <c r="D100" s="7">
        <f>INDEX(Sheet6!B:B,MATCH(A100,Sheet6!D:D,0))*100+B100</f>
        <v>1015</v>
      </c>
      <c r="E100" s="14" t="s">
        <v>1265</v>
      </c>
      <c r="F100">
        <f t="shared" si="11"/>
        <v>8</v>
      </c>
      <c r="G100">
        <f t="shared" si="12"/>
        <v>100</v>
      </c>
      <c r="H100">
        <f t="shared" si="13"/>
        <v>340020006</v>
      </c>
    </row>
    <row r="101" spans="1:8" ht="16.5" customHeight="1">
      <c r="A101" t="s">
        <v>89</v>
      </c>
      <c r="B101" s="7">
        <f t="shared" si="10"/>
        <v>16</v>
      </c>
      <c r="C101" s="7" t="s">
        <v>1264</v>
      </c>
      <c r="D101" s="7">
        <f>INDEX(Sheet6!B:B,MATCH(A101,Sheet6!D:D,0))*100+B101</f>
        <v>1016</v>
      </c>
      <c r="E101" s="14" t="s">
        <v>1266</v>
      </c>
      <c r="F101">
        <f t="shared" si="11"/>
        <v>3</v>
      </c>
      <c r="G101">
        <f t="shared" si="12"/>
        <v>600</v>
      </c>
      <c r="H101">
        <f t="shared" si="13"/>
        <v>340020009</v>
      </c>
    </row>
    <row r="102" spans="1:8" ht="16.5" customHeight="1">
      <c r="A102" t="s">
        <v>89</v>
      </c>
      <c r="B102" s="7">
        <f t="shared" si="10"/>
        <v>17</v>
      </c>
      <c r="C102" s="7" t="s">
        <v>1264</v>
      </c>
      <c r="D102" s="7">
        <f>INDEX(Sheet6!B:B,MATCH(A102,Sheet6!D:D,0))*100+B102</f>
        <v>1017</v>
      </c>
      <c r="E102" s="14" t="s">
        <v>1266</v>
      </c>
      <c r="F102">
        <f t="shared" si="11"/>
        <v>3</v>
      </c>
      <c r="G102">
        <f t="shared" si="12"/>
        <v>600</v>
      </c>
      <c r="H102">
        <f t="shared" si="13"/>
        <v>340020009</v>
      </c>
    </row>
    <row r="103" spans="1:8" ht="16.5" customHeight="1">
      <c r="A103" t="s">
        <v>89</v>
      </c>
      <c r="B103" s="7">
        <f t="shared" si="10"/>
        <v>18</v>
      </c>
      <c r="C103" s="7" t="s">
        <v>1264</v>
      </c>
      <c r="D103" s="7">
        <f>INDEX(Sheet6!B:B,MATCH(A103,Sheet6!D:D,0))*100+B103</f>
        <v>1018</v>
      </c>
      <c r="E103" s="14" t="s">
        <v>1268</v>
      </c>
      <c r="F103">
        <f t="shared" si="11"/>
        <v>13</v>
      </c>
      <c r="G103">
        <f t="shared" si="12"/>
        <v>130</v>
      </c>
      <c r="H103">
        <f t="shared" si="13"/>
        <v>340020004</v>
      </c>
    </row>
    <row r="104" spans="1:8" ht="16.5" customHeight="1">
      <c r="A104" t="s">
        <v>89</v>
      </c>
      <c r="B104" s="7">
        <f t="shared" si="10"/>
        <v>19</v>
      </c>
      <c r="C104" s="7" t="s">
        <v>1264</v>
      </c>
      <c r="D104" s="7">
        <f>INDEX(Sheet6!B:B,MATCH(A104,Sheet6!D:D,0))*100+B104</f>
        <v>1019</v>
      </c>
      <c r="E104" s="14" t="s">
        <v>1269</v>
      </c>
      <c r="F104">
        <f t="shared" si="11"/>
        <v>3</v>
      </c>
      <c r="G104">
        <f t="shared" si="12"/>
        <v>1200</v>
      </c>
      <c r="H104">
        <f t="shared" si="13"/>
        <v>340020010</v>
      </c>
    </row>
    <row r="105" spans="1:8" ht="16.5" customHeight="1">
      <c r="A105" t="s">
        <v>89</v>
      </c>
      <c r="B105" s="7">
        <f t="shared" si="10"/>
        <v>20</v>
      </c>
      <c r="C105" s="7" t="s">
        <v>1264</v>
      </c>
      <c r="D105" s="7">
        <f>INDEX(Sheet6!B:B,MATCH(A105,Sheet6!D:D,0))*100+B105</f>
        <v>1020</v>
      </c>
      <c r="E105" s="14" t="s">
        <v>1267</v>
      </c>
      <c r="F105">
        <f t="shared" si="11"/>
        <v>8</v>
      </c>
      <c r="G105">
        <f t="shared" si="12"/>
        <v>200</v>
      </c>
      <c r="H105">
        <f t="shared" si="13"/>
        <v>340020007</v>
      </c>
    </row>
    <row r="106" spans="1:8" ht="16.5" customHeight="1">
      <c r="A106" t="s">
        <v>89</v>
      </c>
      <c r="B106" s="7">
        <f t="shared" si="10"/>
        <v>21</v>
      </c>
      <c r="C106" s="7" t="s">
        <v>1264</v>
      </c>
      <c r="D106" s="7">
        <f>INDEX(Sheet6!B:B,MATCH(A106,Sheet6!D:D,0))*100+B106</f>
        <v>1021</v>
      </c>
      <c r="F106">
        <f t="shared" si="11"/>
        <v>0</v>
      </c>
      <c r="G106">
        <f t="shared" si="12"/>
        <v>0</v>
      </c>
      <c r="H106" t="str">
        <f t="shared" si="13"/>
        <v/>
      </c>
    </row>
    <row r="107" spans="1:8" ht="16.5" customHeight="1">
      <c r="A107" t="s">
        <v>89</v>
      </c>
      <c r="B107" s="7">
        <f t="shared" si="10"/>
        <v>22</v>
      </c>
      <c r="C107" s="7" t="s">
        <v>1264</v>
      </c>
      <c r="D107" s="7">
        <f>INDEX(Sheet6!B:B,MATCH(A107,Sheet6!D:D,0))*100+B107</f>
        <v>1022</v>
      </c>
      <c r="E107" s="14" t="s">
        <v>1265</v>
      </c>
      <c r="F107">
        <f t="shared" si="11"/>
        <v>8</v>
      </c>
      <c r="G107">
        <f t="shared" si="12"/>
        <v>100</v>
      </c>
      <c r="H107">
        <f t="shared" si="13"/>
        <v>340020006</v>
      </c>
    </row>
    <row r="108" spans="1:8" ht="16.5" customHeight="1">
      <c r="A108" t="s">
        <v>89</v>
      </c>
      <c r="B108" s="7">
        <f t="shared" si="10"/>
        <v>23</v>
      </c>
      <c r="C108" s="7" t="s">
        <v>1264</v>
      </c>
      <c r="D108" s="7">
        <f>INDEX(Sheet6!B:B,MATCH(A108,Sheet6!D:D,0))*100+B108</f>
        <v>1023</v>
      </c>
      <c r="E108" s="14" t="s">
        <v>1266</v>
      </c>
      <c r="F108">
        <f t="shared" si="11"/>
        <v>3</v>
      </c>
      <c r="G108">
        <f t="shared" si="12"/>
        <v>600</v>
      </c>
      <c r="H108">
        <f t="shared" si="13"/>
        <v>340020009</v>
      </c>
    </row>
    <row r="109" spans="1:8" ht="16.5" customHeight="1">
      <c r="A109" t="s">
        <v>89</v>
      </c>
      <c r="B109" s="7">
        <f t="shared" si="10"/>
        <v>24</v>
      </c>
      <c r="C109" s="7" t="s">
        <v>1264</v>
      </c>
      <c r="D109" s="7">
        <f>INDEX(Sheet6!B:B,MATCH(A109,Sheet6!D:D,0))*100+B109</f>
        <v>1024</v>
      </c>
      <c r="E109" s="14" t="s">
        <v>1265</v>
      </c>
      <c r="F109">
        <f t="shared" si="11"/>
        <v>8</v>
      </c>
      <c r="G109">
        <f t="shared" si="12"/>
        <v>100</v>
      </c>
      <c r="H109">
        <f t="shared" si="13"/>
        <v>340020006</v>
      </c>
    </row>
    <row r="110" spans="1:8" ht="16.5" customHeight="1">
      <c r="A110" t="s">
        <v>89</v>
      </c>
      <c r="B110" s="7">
        <f t="shared" si="10"/>
        <v>25</v>
      </c>
      <c r="C110" s="7" t="s">
        <v>1264</v>
      </c>
      <c r="D110" s="7">
        <f>INDEX(Sheet6!B:B,MATCH(A110,Sheet6!D:D,0))*100+B110</f>
        <v>1025</v>
      </c>
      <c r="E110" s="14" t="s">
        <v>1268</v>
      </c>
      <c r="F110">
        <f t="shared" si="11"/>
        <v>13</v>
      </c>
      <c r="G110">
        <f t="shared" si="12"/>
        <v>130</v>
      </c>
      <c r="H110">
        <f t="shared" si="13"/>
        <v>340020004</v>
      </c>
    </row>
    <row r="111" spans="1:8" ht="16.5" customHeight="1">
      <c r="A111" t="s">
        <v>89</v>
      </c>
      <c r="B111" s="7">
        <f t="shared" si="10"/>
        <v>26</v>
      </c>
      <c r="C111" s="7" t="s">
        <v>1264</v>
      </c>
      <c r="D111" s="7">
        <f>INDEX(Sheet6!B:B,MATCH(A111,Sheet6!D:D,0))*100+B111</f>
        <v>1026</v>
      </c>
      <c r="E111" s="14" t="s">
        <v>1269</v>
      </c>
      <c r="F111">
        <f t="shared" si="11"/>
        <v>3</v>
      </c>
      <c r="G111">
        <f t="shared" si="12"/>
        <v>1200</v>
      </c>
      <c r="H111">
        <f t="shared" si="13"/>
        <v>340020010</v>
      </c>
    </row>
    <row r="112" spans="1:8" ht="16.5" customHeight="1">
      <c r="A112" t="s">
        <v>89</v>
      </c>
      <c r="B112" s="7">
        <f t="shared" si="10"/>
        <v>27</v>
      </c>
      <c r="C112" s="7" t="s">
        <v>1264</v>
      </c>
      <c r="D112" s="7">
        <f>INDEX(Sheet6!B:B,MATCH(A112,Sheet6!D:D,0))*100+B112</f>
        <v>1027</v>
      </c>
      <c r="E112" s="14" t="s">
        <v>1267</v>
      </c>
      <c r="F112">
        <f t="shared" si="11"/>
        <v>8</v>
      </c>
      <c r="G112">
        <f t="shared" si="12"/>
        <v>200</v>
      </c>
      <c r="H112">
        <f t="shared" si="13"/>
        <v>340020007</v>
      </c>
    </row>
    <row r="113" spans="1:8" ht="16.5" customHeight="1">
      <c r="A113" t="s">
        <v>89</v>
      </c>
      <c r="B113" s="7">
        <f t="shared" si="10"/>
        <v>28</v>
      </c>
      <c r="C113" s="7" t="s">
        <v>1264</v>
      </c>
      <c r="D113" s="7">
        <f>INDEX(Sheet6!B:B,MATCH(A113,Sheet6!D:D,0))*100+B113</f>
        <v>1028</v>
      </c>
      <c r="F113">
        <f t="shared" si="11"/>
        <v>0</v>
      </c>
      <c r="G113">
        <f t="shared" si="12"/>
        <v>0</v>
      </c>
      <c r="H113" t="str">
        <f t="shared" si="13"/>
        <v/>
      </c>
    </row>
    <row r="114" spans="1:8" ht="16.5" customHeight="1">
      <c r="A114" t="s">
        <v>93</v>
      </c>
      <c r="B114" s="7">
        <f t="shared" si="10"/>
        <v>1</v>
      </c>
      <c r="C114" s="7" t="s">
        <v>1271</v>
      </c>
      <c r="D114" s="7">
        <f>INDEX(Sheet6!B:B,MATCH(A114,Sheet6!D:D,0))*100+B114</f>
        <v>1101</v>
      </c>
      <c r="E114" s="14" t="s">
        <v>1265</v>
      </c>
      <c r="F114">
        <f t="shared" si="11"/>
        <v>8</v>
      </c>
      <c r="G114">
        <f t="shared" si="12"/>
        <v>80</v>
      </c>
      <c r="H114">
        <f t="shared" si="13"/>
        <v>340020006</v>
      </c>
    </row>
    <row r="115" spans="1:8" ht="16.5" customHeight="1">
      <c r="A115" t="s">
        <v>93</v>
      </c>
      <c r="B115" s="7">
        <f t="shared" si="10"/>
        <v>2</v>
      </c>
      <c r="C115" s="7" t="s">
        <v>1271</v>
      </c>
      <c r="D115" s="7">
        <f>INDEX(Sheet6!B:B,MATCH(A115,Sheet6!D:D,0))*100+B115</f>
        <v>1102</v>
      </c>
      <c r="E115" s="14" t="s">
        <v>1266</v>
      </c>
      <c r="F115">
        <f t="shared" si="11"/>
        <v>3</v>
      </c>
      <c r="G115">
        <f t="shared" si="12"/>
        <v>480</v>
      </c>
      <c r="H115">
        <f t="shared" si="13"/>
        <v>340020009</v>
      </c>
    </row>
    <row r="116" spans="1:8" ht="16.5" customHeight="1">
      <c r="A116" t="s">
        <v>93</v>
      </c>
      <c r="B116" s="7">
        <f t="shared" si="10"/>
        <v>3</v>
      </c>
      <c r="C116" s="7" t="s">
        <v>1271</v>
      </c>
      <c r="D116" s="7">
        <f>INDEX(Sheet6!B:B,MATCH(A116,Sheet6!D:D,0))*100+B116</f>
        <v>1103</v>
      </c>
      <c r="E116" t="s">
        <v>151</v>
      </c>
      <c r="F116">
        <f t="shared" si="11"/>
        <v>38</v>
      </c>
      <c r="G116">
        <f t="shared" si="12"/>
        <v>12</v>
      </c>
      <c r="H116">
        <f t="shared" si="13"/>
        <v>340020011</v>
      </c>
    </row>
    <row r="117" spans="1:8" ht="16.5" customHeight="1">
      <c r="A117" t="s">
        <v>93</v>
      </c>
      <c r="B117" s="7">
        <f t="shared" si="10"/>
        <v>4</v>
      </c>
      <c r="C117" s="7" t="s">
        <v>1271</v>
      </c>
      <c r="D117" s="7">
        <f>INDEX(Sheet6!B:B,MATCH(A117,Sheet6!D:D,0))*100+B117</f>
        <v>1104</v>
      </c>
      <c r="E117" s="14" t="s">
        <v>1268</v>
      </c>
      <c r="F117">
        <f t="shared" si="11"/>
        <v>13</v>
      </c>
      <c r="G117">
        <f t="shared" si="12"/>
        <v>104</v>
      </c>
      <c r="H117">
        <f t="shared" si="13"/>
        <v>340020004</v>
      </c>
    </row>
    <row r="118" spans="1:8" ht="16.5" customHeight="1">
      <c r="A118" t="s">
        <v>93</v>
      </c>
      <c r="B118" s="7">
        <f t="shared" si="10"/>
        <v>5</v>
      </c>
      <c r="C118" s="7" t="s">
        <v>1271</v>
      </c>
      <c r="D118" s="7">
        <f>INDEX(Sheet6!B:B,MATCH(A118,Sheet6!D:D,0))*100+B118</f>
        <v>1105</v>
      </c>
      <c r="E118" s="14" t="s">
        <v>1269</v>
      </c>
      <c r="F118">
        <f t="shared" si="11"/>
        <v>3</v>
      </c>
      <c r="G118">
        <f t="shared" si="12"/>
        <v>960</v>
      </c>
      <c r="H118">
        <f t="shared" si="13"/>
        <v>340020010</v>
      </c>
    </row>
    <row r="119" spans="1:8" ht="16.5" customHeight="1">
      <c r="A119" t="s">
        <v>93</v>
      </c>
      <c r="B119" s="7">
        <f t="shared" si="10"/>
        <v>6</v>
      </c>
      <c r="C119" s="7" t="s">
        <v>1271</v>
      </c>
      <c r="D119" s="7">
        <f>INDEX(Sheet6!B:B,MATCH(A119,Sheet6!D:D,0))*100+B119</f>
        <v>1106</v>
      </c>
      <c r="E119" s="14" t="s">
        <v>1267</v>
      </c>
      <c r="F119">
        <f t="shared" si="11"/>
        <v>8</v>
      </c>
      <c r="G119">
        <f t="shared" si="12"/>
        <v>160</v>
      </c>
      <c r="H119">
        <f t="shared" si="13"/>
        <v>340020007</v>
      </c>
    </row>
    <row r="120" spans="1:8" ht="16.5" customHeight="1">
      <c r="A120" t="s">
        <v>93</v>
      </c>
      <c r="B120" s="7">
        <f t="shared" si="10"/>
        <v>7</v>
      </c>
      <c r="C120" s="7" t="s">
        <v>1271</v>
      </c>
      <c r="D120" s="7">
        <f>INDEX(Sheet6!B:B,MATCH(A120,Sheet6!D:D,0))*100+B120</f>
        <v>1107</v>
      </c>
      <c r="F120">
        <f t="shared" si="11"/>
        <v>0</v>
      </c>
      <c r="G120">
        <f t="shared" si="12"/>
        <v>0</v>
      </c>
      <c r="H120" t="str">
        <f t="shared" si="13"/>
        <v/>
      </c>
    </row>
    <row r="121" spans="1:8" ht="16.5" customHeight="1">
      <c r="A121" t="s">
        <v>93</v>
      </c>
      <c r="B121" s="7">
        <f t="shared" si="10"/>
        <v>8</v>
      </c>
      <c r="C121" s="7" t="s">
        <v>1271</v>
      </c>
      <c r="D121" s="7">
        <f>INDEX(Sheet6!B:B,MATCH(A121,Sheet6!D:D,0))*100+B121</f>
        <v>1108</v>
      </c>
      <c r="E121" s="14" t="s">
        <v>1265</v>
      </c>
      <c r="F121">
        <f t="shared" si="11"/>
        <v>8</v>
      </c>
      <c r="G121">
        <f t="shared" si="12"/>
        <v>80</v>
      </c>
      <c r="H121">
        <f t="shared" si="13"/>
        <v>340020006</v>
      </c>
    </row>
    <row r="122" spans="1:8" ht="16.5" customHeight="1">
      <c r="A122" t="s">
        <v>93</v>
      </c>
      <c r="B122" s="7">
        <f t="shared" ref="B122:B185" si="14">B94</f>
        <v>9</v>
      </c>
      <c r="C122" s="7" t="s">
        <v>1271</v>
      </c>
      <c r="D122" s="7">
        <f>INDEX(Sheet6!B:B,MATCH(A122,Sheet6!D:D,0))*100+B122</f>
        <v>1109</v>
      </c>
      <c r="E122" s="14" t="s">
        <v>1266</v>
      </c>
      <c r="F122">
        <f t="shared" si="11"/>
        <v>3</v>
      </c>
      <c r="G122">
        <f t="shared" si="12"/>
        <v>480</v>
      </c>
      <c r="H122">
        <f t="shared" si="13"/>
        <v>340020009</v>
      </c>
    </row>
    <row r="123" spans="1:8" ht="16.5" customHeight="1">
      <c r="A123" t="s">
        <v>93</v>
      </c>
      <c r="B123" s="7">
        <f t="shared" si="14"/>
        <v>10</v>
      </c>
      <c r="C123" s="7" t="s">
        <v>1271</v>
      </c>
      <c r="D123" s="7">
        <f>INDEX(Sheet6!B:B,MATCH(A123,Sheet6!D:D,0))*100+B123</f>
        <v>1110</v>
      </c>
      <c r="E123" s="14" t="s">
        <v>1265</v>
      </c>
      <c r="F123">
        <f t="shared" si="11"/>
        <v>8</v>
      </c>
      <c r="G123">
        <f t="shared" si="12"/>
        <v>80</v>
      </c>
      <c r="H123">
        <f t="shared" si="13"/>
        <v>340020006</v>
      </c>
    </row>
    <row r="124" spans="1:8" ht="16.5" customHeight="1">
      <c r="A124" t="s">
        <v>93</v>
      </c>
      <c r="B124" s="7">
        <f t="shared" si="14"/>
        <v>11</v>
      </c>
      <c r="C124" s="7" t="s">
        <v>1271</v>
      </c>
      <c r="D124" s="7">
        <f>INDEX(Sheet6!B:B,MATCH(A124,Sheet6!D:D,0))*100+B124</f>
        <v>1111</v>
      </c>
      <c r="E124" s="14" t="s">
        <v>1268</v>
      </c>
      <c r="F124">
        <f t="shared" si="11"/>
        <v>13</v>
      </c>
      <c r="G124">
        <f t="shared" si="12"/>
        <v>104</v>
      </c>
      <c r="H124">
        <f t="shared" si="13"/>
        <v>340020004</v>
      </c>
    </row>
    <row r="125" spans="1:8" ht="16.5" customHeight="1">
      <c r="A125" t="s">
        <v>93</v>
      </c>
      <c r="B125" s="7">
        <f t="shared" si="14"/>
        <v>12</v>
      </c>
      <c r="C125" s="7" t="s">
        <v>1271</v>
      </c>
      <c r="D125" s="7">
        <f>INDEX(Sheet6!B:B,MATCH(A125,Sheet6!D:D,0))*100+B125</f>
        <v>1112</v>
      </c>
      <c r="E125" s="14" t="s">
        <v>1269</v>
      </c>
      <c r="F125">
        <f t="shared" si="11"/>
        <v>3</v>
      </c>
      <c r="G125">
        <f t="shared" si="12"/>
        <v>960</v>
      </c>
      <c r="H125">
        <f t="shared" si="13"/>
        <v>340020010</v>
      </c>
    </row>
    <row r="126" spans="1:8" ht="16.5" customHeight="1">
      <c r="A126" t="s">
        <v>93</v>
      </c>
      <c r="B126" s="7">
        <f t="shared" si="14"/>
        <v>13</v>
      </c>
      <c r="C126" s="7" t="s">
        <v>1271</v>
      </c>
      <c r="D126" s="7">
        <f>INDEX(Sheet6!B:B,MATCH(A126,Sheet6!D:D,0))*100+B126</f>
        <v>1113</v>
      </c>
      <c r="E126" s="14" t="s">
        <v>1267</v>
      </c>
      <c r="F126">
        <f t="shared" si="11"/>
        <v>8</v>
      </c>
      <c r="G126">
        <f t="shared" si="12"/>
        <v>160</v>
      </c>
      <c r="H126">
        <f t="shared" si="13"/>
        <v>340020007</v>
      </c>
    </row>
    <row r="127" spans="1:8" ht="16.5" customHeight="1">
      <c r="A127" t="s">
        <v>93</v>
      </c>
      <c r="B127" s="7">
        <f t="shared" si="14"/>
        <v>14</v>
      </c>
      <c r="C127" s="7" t="s">
        <v>1271</v>
      </c>
      <c r="D127" s="7">
        <f>INDEX(Sheet6!B:B,MATCH(A127,Sheet6!D:D,0))*100+B127</f>
        <v>1114</v>
      </c>
      <c r="F127">
        <f t="shared" si="11"/>
        <v>0</v>
      </c>
      <c r="G127">
        <f t="shared" si="12"/>
        <v>0</v>
      </c>
      <c r="H127" t="str">
        <f t="shared" si="13"/>
        <v/>
      </c>
    </row>
    <row r="128" spans="1:8" ht="16.5" customHeight="1">
      <c r="A128" t="s">
        <v>93</v>
      </c>
      <c r="B128" s="7">
        <f t="shared" si="14"/>
        <v>15</v>
      </c>
      <c r="C128" s="7" t="s">
        <v>1271</v>
      </c>
      <c r="D128" s="7">
        <f>INDEX(Sheet6!B:B,MATCH(A128,Sheet6!D:D,0))*100+B128</f>
        <v>1115</v>
      </c>
      <c r="E128" s="14" t="s">
        <v>1265</v>
      </c>
      <c r="F128">
        <f t="shared" si="11"/>
        <v>8</v>
      </c>
      <c r="G128">
        <f t="shared" si="12"/>
        <v>80</v>
      </c>
      <c r="H128">
        <f t="shared" si="13"/>
        <v>340020006</v>
      </c>
    </row>
    <row r="129" spans="1:8" ht="16.5" customHeight="1">
      <c r="A129" t="s">
        <v>93</v>
      </c>
      <c r="B129" s="7">
        <f t="shared" si="14"/>
        <v>16</v>
      </c>
      <c r="C129" s="7" t="s">
        <v>1271</v>
      </c>
      <c r="D129" s="7">
        <f>INDEX(Sheet6!B:B,MATCH(A129,Sheet6!D:D,0))*100+B129</f>
        <v>1116</v>
      </c>
      <c r="E129" s="14" t="s">
        <v>1266</v>
      </c>
      <c r="F129">
        <f t="shared" si="11"/>
        <v>3</v>
      </c>
      <c r="G129">
        <f t="shared" si="12"/>
        <v>480</v>
      </c>
      <c r="H129">
        <f t="shared" si="13"/>
        <v>340020009</v>
      </c>
    </row>
    <row r="130" spans="1:8" ht="16.5" customHeight="1">
      <c r="A130" t="s">
        <v>93</v>
      </c>
      <c r="B130" s="7">
        <f t="shared" si="14"/>
        <v>17</v>
      </c>
      <c r="C130" s="7" t="s">
        <v>1271</v>
      </c>
      <c r="D130" s="7">
        <f>INDEX(Sheet6!B:B,MATCH(A130,Sheet6!D:D,0))*100+B130</f>
        <v>1117</v>
      </c>
      <c r="E130" s="14" t="s">
        <v>1266</v>
      </c>
      <c r="F130">
        <f t="shared" ref="F130:F193" si="15">IF($E130&lt;&gt;"",VLOOKUP($C130&amp;$E130,$M:$P,2,0),0)</f>
        <v>3</v>
      </c>
      <c r="G130">
        <f t="shared" ref="G130:G193" si="16">IF($E130&lt;&gt;"",VLOOKUP($C130&amp;$E130,$M:$P,3,0),0)</f>
        <v>480</v>
      </c>
      <c r="H130">
        <f t="shared" ref="H130:H193" si="17">IF($E130&lt;&gt;"",VLOOKUP($C130&amp;$E130,$M:$P,4,0),"")</f>
        <v>340020009</v>
      </c>
    </row>
    <row r="131" spans="1:8" ht="16.5" customHeight="1">
      <c r="A131" t="s">
        <v>93</v>
      </c>
      <c r="B131" s="7">
        <f t="shared" si="14"/>
        <v>18</v>
      </c>
      <c r="C131" s="7" t="s">
        <v>1271</v>
      </c>
      <c r="D131" s="7">
        <f>INDEX(Sheet6!B:B,MATCH(A131,Sheet6!D:D,0))*100+B131</f>
        <v>1118</v>
      </c>
      <c r="E131" s="14" t="s">
        <v>1268</v>
      </c>
      <c r="F131">
        <f t="shared" si="15"/>
        <v>13</v>
      </c>
      <c r="G131">
        <f t="shared" si="16"/>
        <v>104</v>
      </c>
      <c r="H131">
        <f t="shared" si="17"/>
        <v>340020004</v>
      </c>
    </row>
    <row r="132" spans="1:8" ht="16.5" customHeight="1">
      <c r="A132" t="s">
        <v>93</v>
      </c>
      <c r="B132" s="7">
        <f t="shared" si="14"/>
        <v>19</v>
      </c>
      <c r="C132" s="7" t="s">
        <v>1271</v>
      </c>
      <c r="D132" s="7">
        <f>INDEX(Sheet6!B:B,MATCH(A132,Sheet6!D:D,0))*100+B132</f>
        <v>1119</v>
      </c>
      <c r="E132" s="14" t="s">
        <v>1269</v>
      </c>
      <c r="F132">
        <f t="shared" si="15"/>
        <v>3</v>
      </c>
      <c r="G132">
        <f t="shared" si="16"/>
        <v>960</v>
      </c>
      <c r="H132">
        <f t="shared" si="17"/>
        <v>340020010</v>
      </c>
    </row>
    <row r="133" spans="1:8" ht="16.5" customHeight="1">
      <c r="A133" t="s">
        <v>93</v>
      </c>
      <c r="B133" s="7">
        <f t="shared" si="14"/>
        <v>20</v>
      </c>
      <c r="C133" s="7" t="s">
        <v>1271</v>
      </c>
      <c r="D133" s="7">
        <f>INDEX(Sheet6!B:B,MATCH(A133,Sheet6!D:D,0))*100+B133</f>
        <v>1120</v>
      </c>
      <c r="E133" s="14" t="s">
        <v>1267</v>
      </c>
      <c r="F133">
        <f t="shared" si="15"/>
        <v>8</v>
      </c>
      <c r="G133">
        <f t="shared" si="16"/>
        <v>160</v>
      </c>
      <c r="H133">
        <f t="shared" si="17"/>
        <v>340020007</v>
      </c>
    </row>
    <row r="134" spans="1:8" ht="16.5" customHeight="1">
      <c r="A134" t="s">
        <v>93</v>
      </c>
      <c r="B134" s="7">
        <f t="shared" si="14"/>
        <v>21</v>
      </c>
      <c r="C134" s="7" t="s">
        <v>1271</v>
      </c>
      <c r="D134" s="7">
        <f>INDEX(Sheet6!B:B,MATCH(A134,Sheet6!D:D,0))*100+B134</f>
        <v>1121</v>
      </c>
      <c r="F134">
        <f t="shared" si="15"/>
        <v>0</v>
      </c>
      <c r="G134">
        <f t="shared" si="16"/>
        <v>0</v>
      </c>
      <c r="H134" t="str">
        <f t="shared" si="17"/>
        <v/>
      </c>
    </row>
    <row r="135" spans="1:8" ht="16.5" customHeight="1">
      <c r="A135" t="s">
        <v>93</v>
      </c>
      <c r="B135" s="7">
        <f t="shared" si="14"/>
        <v>22</v>
      </c>
      <c r="C135" s="7" t="s">
        <v>1271</v>
      </c>
      <c r="D135" s="7">
        <f>INDEX(Sheet6!B:B,MATCH(A135,Sheet6!D:D,0))*100+B135</f>
        <v>1122</v>
      </c>
      <c r="E135" s="14" t="s">
        <v>1265</v>
      </c>
      <c r="F135">
        <f t="shared" si="15"/>
        <v>8</v>
      </c>
      <c r="G135">
        <f t="shared" si="16"/>
        <v>80</v>
      </c>
      <c r="H135">
        <f t="shared" si="17"/>
        <v>340020006</v>
      </c>
    </row>
    <row r="136" spans="1:8" ht="16.5" customHeight="1">
      <c r="A136" t="s">
        <v>93</v>
      </c>
      <c r="B136" s="7">
        <f t="shared" si="14"/>
        <v>23</v>
      </c>
      <c r="C136" s="7" t="s">
        <v>1271</v>
      </c>
      <c r="D136" s="7">
        <f>INDEX(Sheet6!B:B,MATCH(A136,Sheet6!D:D,0))*100+B136</f>
        <v>1123</v>
      </c>
      <c r="E136" s="14" t="s">
        <v>1266</v>
      </c>
      <c r="F136">
        <f t="shared" si="15"/>
        <v>3</v>
      </c>
      <c r="G136">
        <f t="shared" si="16"/>
        <v>480</v>
      </c>
      <c r="H136">
        <f t="shared" si="17"/>
        <v>340020009</v>
      </c>
    </row>
    <row r="137" spans="1:8" ht="16.5" customHeight="1">
      <c r="A137" t="s">
        <v>93</v>
      </c>
      <c r="B137" s="7">
        <f t="shared" si="14"/>
        <v>24</v>
      </c>
      <c r="C137" s="7" t="s">
        <v>1271</v>
      </c>
      <c r="D137" s="7">
        <f>INDEX(Sheet6!B:B,MATCH(A137,Sheet6!D:D,0))*100+B137</f>
        <v>1124</v>
      </c>
      <c r="E137" s="14" t="s">
        <v>1265</v>
      </c>
      <c r="F137">
        <f t="shared" si="15"/>
        <v>8</v>
      </c>
      <c r="G137">
        <f t="shared" si="16"/>
        <v>80</v>
      </c>
      <c r="H137">
        <f t="shared" si="17"/>
        <v>340020006</v>
      </c>
    </row>
    <row r="138" spans="1:8" ht="16.5" customHeight="1">
      <c r="A138" t="s">
        <v>93</v>
      </c>
      <c r="B138" s="7">
        <f t="shared" si="14"/>
        <v>25</v>
      </c>
      <c r="C138" s="7" t="s">
        <v>1271</v>
      </c>
      <c r="D138" s="7">
        <f>INDEX(Sheet6!B:B,MATCH(A138,Sheet6!D:D,0))*100+B138</f>
        <v>1125</v>
      </c>
      <c r="E138" s="14" t="s">
        <v>1268</v>
      </c>
      <c r="F138">
        <f t="shared" si="15"/>
        <v>13</v>
      </c>
      <c r="G138">
        <f t="shared" si="16"/>
        <v>104</v>
      </c>
      <c r="H138">
        <f t="shared" si="17"/>
        <v>340020004</v>
      </c>
    </row>
    <row r="139" spans="1:8" ht="16.5" customHeight="1">
      <c r="A139" t="s">
        <v>93</v>
      </c>
      <c r="B139" s="7">
        <f t="shared" si="14"/>
        <v>26</v>
      </c>
      <c r="C139" s="7" t="s">
        <v>1271</v>
      </c>
      <c r="D139" s="7">
        <f>INDEX(Sheet6!B:B,MATCH(A139,Sheet6!D:D,0))*100+B139</f>
        <v>1126</v>
      </c>
      <c r="E139" s="14" t="s">
        <v>1269</v>
      </c>
      <c r="F139">
        <f t="shared" si="15"/>
        <v>3</v>
      </c>
      <c r="G139">
        <f t="shared" si="16"/>
        <v>960</v>
      </c>
      <c r="H139">
        <f t="shared" si="17"/>
        <v>340020010</v>
      </c>
    </row>
    <row r="140" spans="1:8" ht="16.5" customHeight="1">
      <c r="A140" t="s">
        <v>93</v>
      </c>
      <c r="B140" s="7">
        <f t="shared" si="14"/>
        <v>27</v>
      </c>
      <c r="C140" s="7" t="s">
        <v>1271</v>
      </c>
      <c r="D140" s="7">
        <f>INDEX(Sheet6!B:B,MATCH(A140,Sheet6!D:D,0))*100+B140</f>
        <v>1127</v>
      </c>
      <c r="E140" s="14" t="s">
        <v>1267</v>
      </c>
      <c r="F140">
        <f t="shared" si="15"/>
        <v>8</v>
      </c>
      <c r="G140">
        <f t="shared" si="16"/>
        <v>160</v>
      </c>
      <c r="H140">
        <f t="shared" si="17"/>
        <v>340020007</v>
      </c>
    </row>
    <row r="141" spans="1:8" ht="16.5" customHeight="1">
      <c r="A141" t="s">
        <v>93</v>
      </c>
      <c r="B141" s="7">
        <f t="shared" si="14"/>
        <v>28</v>
      </c>
      <c r="C141" s="7" t="s">
        <v>1271</v>
      </c>
      <c r="D141" s="7">
        <f>INDEX(Sheet6!B:B,MATCH(A141,Sheet6!D:D,0))*100+B141</f>
        <v>1128</v>
      </c>
      <c r="F141">
        <f t="shared" si="15"/>
        <v>0</v>
      </c>
      <c r="G141">
        <f t="shared" si="16"/>
        <v>0</v>
      </c>
      <c r="H141" t="str">
        <f t="shared" si="17"/>
        <v/>
      </c>
    </row>
    <row r="142" spans="1:8" ht="16.5" customHeight="1">
      <c r="A142" t="s">
        <v>96</v>
      </c>
      <c r="B142" s="7">
        <f t="shared" si="14"/>
        <v>1</v>
      </c>
      <c r="C142" s="7" t="s">
        <v>1271</v>
      </c>
      <c r="D142" s="7">
        <f>INDEX(Sheet6!B:B,MATCH(A142,Sheet6!D:D,0))*100+B142</f>
        <v>1201</v>
      </c>
      <c r="E142" s="14" t="s">
        <v>1265</v>
      </c>
      <c r="F142">
        <f t="shared" si="15"/>
        <v>8</v>
      </c>
      <c r="G142">
        <f t="shared" si="16"/>
        <v>80</v>
      </c>
      <c r="H142">
        <f t="shared" si="17"/>
        <v>340020006</v>
      </c>
    </row>
    <row r="143" spans="1:8" ht="16.5" customHeight="1">
      <c r="A143" t="s">
        <v>96</v>
      </c>
      <c r="B143" s="7">
        <f t="shared" si="14"/>
        <v>2</v>
      </c>
      <c r="C143" s="7" t="s">
        <v>1271</v>
      </c>
      <c r="D143" s="7">
        <f>INDEX(Sheet6!B:B,MATCH(A143,Sheet6!D:D,0))*100+B143</f>
        <v>1202</v>
      </c>
      <c r="E143" s="14" t="s">
        <v>1266</v>
      </c>
      <c r="F143">
        <f t="shared" si="15"/>
        <v>3</v>
      </c>
      <c r="G143">
        <f t="shared" si="16"/>
        <v>480</v>
      </c>
      <c r="H143">
        <f t="shared" si="17"/>
        <v>340020009</v>
      </c>
    </row>
    <row r="144" spans="1:8" ht="16.5" customHeight="1">
      <c r="A144" t="s">
        <v>96</v>
      </c>
      <c r="B144" s="7">
        <f t="shared" si="14"/>
        <v>3</v>
      </c>
      <c r="C144" s="7" t="s">
        <v>1271</v>
      </c>
      <c r="D144" s="7">
        <f>INDEX(Sheet6!B:B,MATCH(A144,Sheet6!D:D,0))*100+B144</f>
        <v>1203</v>
      </c>
      <c r="E144" t="s">
        <v>106</v>
      </c>
      <c r="F144">
        <f t="shared" si="15"/>
        <v>18</v>
      </c>
      <c r="G144">
        <f t="shared" si="16"/>
        <v>40</v>
      </c>
      <c r="H144">
        <f t="shared" si="17"/>
        <v>340020001</v>
      </c>
    </row>
    <row r="145" spans="1:8" ht="16.5" customHeight="1">
      <c r="A145" t="s">
        <v>96</v>
      </c>
      <c r="B145" s="7">
        <f t="shared" si="14"/>
        <v>4</v>
      </c>
      <c r="C145" s="7" t="s">
        <v>1271</v>
      </c>
      <c r="D145" s="7">
        <f>INDEX(Sheet6!B:B,MATCH(A145,Sheet6!D:D,0))*100+B145</f>
        <v>1204</v>
      </c>
      <c r="E145" s="14" t="s">
        <v>1268</v>
      </c>
      <c r="F145">
        <f t="shared" si="15"/>
        <v>13</v>
      </c>
      <c r="G145">
        <f t="shared" si="16"/>
        <v>104</v>
      </c>
      <c r="H145">
        <f t="shared" si="17"/>
        <v>340020004</v>
      </c>
    </row>
    <row r="146" spans="1:8" ht="16.5" customHeight="1">
      <c r="A146" t="s">
        <v>96</v>
      </c>
      <c r="B146" s="7">
        <f t="shared" si="14"/>
        <v>5</v>
      </c>
      <c r="C146" s="7" t="s">
        <v>1271</v>
      </c>
      <c r="D146" s="7">
        <f>INDEX(Sheet6!B:B,MATCH(A146,Sheet6!D:D,0))*100+B146</f>
        <v>1205</v>
      </c>
      <c r="E146" s="14" t="s">
        <v>1269</v>
      </c>
      <c r="F146">
        <f t="shared" si="15"/>
        <v>3</v>
      </c>
      <c r="G146">
        <f t="shared" si="16"/>
        <v>960</v>
      </c>
      <c r="H146">
        <f t="shared" si="17"/>
        <v>340020010</v>
      </c>
    </row>
    <row r="147" spans="1:8" ht="16.5" customHeight="1">
      <c r="A147" t="s">
        <v>96</v>
      </c>
      <c r="B147" s="7">
        <f t="shared" si="14"/>
        <v>6</v>
      </c>
      <c r="C147" s="7" t="s">
        <v>1271</v>
      </c>
      <c r="D147" s="7">
        <f>INDEX(Sheet6!B:B,MATCH(A147,Sheet6!D:D,0))*100+B147</f>
        <v>1206</v>
      </c>
      <c r="E147" s="14" t="s">
        <v>1267</v>
      </c>
      <c r="F147">
        <f t="shared" si="15"/>
        <v>8</v>
      </c>
      <c r="G147">
        <f t="shared" si="16"/>
        <v>160</v>
      </c>
      <c r="H147">
        <f t="shared" si="17"/>
        <v>340020007</v>
      </c>
    </row>
    <row r="148" spans="1:8" ht="16.5" customHeight="1">
      <c r="A148" t="s">
        <v>96</v>
      </c>
      <c r="B148" s="7">
        <f t="shared" si="14"/>
        <v>7</v>
      </c>
      <c r="C148" s="7" t="s">
        <v>1271</v>
      </c>
      <c r="D148" s="7">
        <f>INDEX(Sheet6!B:B,MATCH(A148,Sheet6!D:D,0))*100+B148</f>
        <v>1207</v>
      </c>
      <c r="E148" s="14" t="s">
        <v>1274</v>
      </c>
      <c r="F148">
        <f t="shared" si="15"/>
        <v>38</v>
      </c>
      <c r="G148">
        <f t="shared" si="16"/>
        <v>30</v>
      </c>
      <c r="H148">
        <f t="shared" si="17"/>
        <v>340020011</v>
      </c>
    </row>
    <row r="149" spans="1:8" ht="16.5" customHeight="1">
      <c r="A149" t="s">
        <v>96</v>
      </c>
      <c r="B149" s="7">
        <f t="shared" si="14"/>
        <v>8</v>
      </c>
      <c r="C149" s="7" t="s">
        <v>1271</v>
      </c>
      <c r="D149" s="7">
        <f>INDEX(Sheet6!B:B,MATCH(A149,Sheet6!D:D,0))*100+B149</f>
        <v>1208</v>
      </c>
      <c r="E149" s="14" t="s">
        <v>1265</v>
      </c>
      <c r="F149">
        <f t="shared" si="15"/>
        <v>8</v>
      </c>
      <c r="G149">
        <f t="shared" si="16"/>
        <v>80</v>
      </c>
      <c r="H149">
        <f t="shared" si="17"/>
        <v>340020006</v>
      </c>
    </row>
    <row r="150" spans="1:8" ht="16.5" customHeight="1">
      <c r="A150" t="s">
        <v>96</v>
      </c>
      <c r="B150" s="7">
        <f t="shared" si="14"/>
        <v>9</v>
      </c>
      <c r="C150" s="7" t="s">
        <v>1271</v>
      </c>
      <c r="D150" s="7">
        <f>INDEX(Sheet6!B:B,MATCH(A150,Sheet6!D:D,0))*100+B150</f>
        <v>1209</v>
      </c>
      <c r="E150" s="14" t="s">
        <v>1266</v>
      </c>
      <c r="F150">
        <f t="shared" si="15"/>
        <v>3</v>
      </c>
      <c r="G150">
        <f t="shared" si="16"/>
        <v>480</v>
      </c>
      <c r="H150">
        <f t="shared" si="17"/>
        <v>340020009</v>
      </c>
    </row>
    <row r="151" spans="1:8" ht="16.5" customHeight="1">
      <c r="A151" t="s">
        <v>96</v>
      </c>
      <c r="B151" s="7">
        <f t="shared" si="14"/>
        <v>10</v>
      </c>
      <c r="C151" s="7" t="s">
        <v>1271</v>
      </c>
      <c r="D151" s="7">
        <f>INDEX(Sheet6!B:B,MATCH(A151,Sheet6!D:D,0))*100+B151</f>
        <v>1210</v>
      </c>
      <c r="E151" s="14" t="s">
        <v>1265</v>
      </c>
      <c r="F151">
        <f t="shared" si="15"/>
        <v>8</v>
      </c>
      <c r="G151">
        <f t="shared" si="16"/>
        <v>80</v>
      </c>
      <c r="H151">
        <f t="shared" si="17"/>
        <v>340020006</v>
      </c>
    </row>
    <row r="152" spans="1:8" ht="16.5" customHeight="1">
      <c r="A152" t="s">
        <v>96</v>
      </c>
      <c r="B152" s="7">
        <f t="shared" si="14"/>
        <v>11</v>
      </c>
      <c r="C152" s="7" t="s">
        <v>1271</v>
      </c>
      <c r="D152" s="7">
        <f>INDEX(Sheet6!B:B,MATCH(A152,Sheet6!D:D,0))*100+B152</f>
        <v>1211</v>
      </c>
      <c r="E152" s="14" t="s">
        <v>1268</v>
      </c>
      <c r="F152">
        <f t="shared" si="15"/>
        <v>13</v>
      </c>
      <c r="G152">
        <f t="shared" si="16"/>
        <v>104</v>
      </c>
      <c r="H152">
        <f t="shared" si="17"/>
        <v>340020004</v>
      </c>
    </row>
    <row r="153" spans="1:8" ht="16.5" customHeight="1">
      <c r="A153" t="s">
        <v>96</v>
      </c>
      <c r="B153" s="7">
        <f t="shared" si="14"/>
        <v>12</v>
      </c>
      <c r="C153" s="7" t="s">
        <v>1271</v>
      </c>
      <c r="D153" s="7">
        <f>INDEX(Sheet6!B:B,MATCH(A153,Sheet6!D:D,0))*100+B153</f>
        <v>1212</v>
      </c>
      <c r="E153" s="14" t="s">
        <v>1269</v>
      </c>
      <c r="F153">
        <f t="shared" si="15"/>
        <v>3</v>
      </c>
      <c r="G153">
        <f t="shared" si="16"/>
        <v>960</v>
      </c>
      <c r="H153">
        <f t="shared" si="17"/>
        <v>340020010</v>
      </c>
    </row>
    <row r="154" spans="1:8" ht="16.5" customHeight="1">
      <c r="A154" t="s">
        <v>96</v>
      </c>
      <c r="B154" s="7">
        <f t="shared" si="14"/>
        <v>13</v>
      </c>
      <c r="C154" s="7" t="s">
        <v>1271</v>
      </c>
      <c r="D154" s="7">
        <f>INDEX(Sheet6!B:B,MATCH(A154,Sheet6!D:D,0))*100+B154</f>
        <v>1213</v>
      </c>
      <c r="E154" s="14" t="s">
        <v>1267</v>
      </c>
      <c r="F154">
        <f t="shared" si="15"/>
        <v>8</v>
      </c>
      <c r="G154">
        <f t="shared" si="16"/>
        <v>160</v>
      </c>
      <c r="H154">
        <f t="shared" si="17"/>
        <v>340020007</v>
      </c>
    </row>
    <row r="155" spans="1:8" ht="16.5" customHeight="1">
      <c r="A155" t="s">
        <v>96</v>
      </c>
      <c r="B155" s="7">
        <f t="shared" si="14"/>
        <v>14</v>
      </c>
      <c r="C155" s="7" t="s">
        <v>1271</v>
      </c>
      <c r="D155" s="7">
        <f>INDEX(Sheet6!B:B,MATCH(A155,Sheet6!D:D,0))*100+B155</f>
        <v>1214</v>
      </c>
      <c r="E155" s="14"/>
      <c r="F155">
        <f t="shared" si="15"/>
        <v>0</v>
      </c>
      <c r="G155">
        <f t="shared" si="16"/>
        <v>0</v>
      </c>
      <c r="H155" t="str">
        <f t="shared" si="17"/>
        <v/>
      </c>
    </row>
    <row r="156" spans="1:8" ht="16.5" customHeight="1">
      <c r="A156" t="s">
        <v>96</v>
      </c>
      <c r="B156" s="7">
        <f t="shared" si="14"/>
        <v>15</v>
      </c>
      <c r="C156" s="7" t="s">
        <v>1271</v>
      </c>
      <c r="D156" s="7">
        <f>INDEX(Sheet6!B:B,MATCH(A156,Sheet6!D:D,0))*100+B156</f>
        <v>1215</v>
      </c>
      <c r="E156" s="14" t="s">
        <v>1265</v>
      </c>
      <c r="F156">
        <f t="shared" si="15"/>
        <v>8</v>
      </c>
      <c r="G156">
        <f t="shared" si="16"/>
        <v>80</v>
      </c>
      <c r="H156">
        <f t="shared" si="17"/>
        <v>340020006</v>
      </c>
    </row>
    <row r="157" spans="1:8" ht="16.5" customHeight="1">
      <c r="A157" t="s">
        <v>96</v>
      </c>
      <c r="B157" s="7">
        <f t="shared" si="14"/>
        <v>16</v>
      </c>
      <c r="C157" s="7" t="s">
        <v>1271</v>
      </c>
      <c r="D157" s="7">
        <f>INDEX(Sheet6!B:B,MATCH(A157,Sheet6!D:D,0))*100+B157</f>
        <v>1216</v>
      </c>
      <c r="E157" s="14" t="s">
        <v>1266</v>
      </c>
      <c r="F157">
        <f t="shared" si="15"/>
        <v>3</v>
      </c>
      <c r="G157">
        <f t="shared" si="16"/>
        <v>480</v>
      </c>
      <c r="H157">
        <f t="shared" si="17"/>
        <v>340020009</v>
      </c>
    </row>
    <row r="158" spans="1:8" ht="16.5" customHeight="1">
      <c r="A158" t="s">
        <v>96</v>
      </c>
      <c r="B158" s="7">
        <f t="shared" si="14"/>
        <v>17</v>
      </c>
      <c r="C158" s="7" t="s">
        <v>1271</v>
      </c>
      <c r="D158" s="7">
        <f>INDEX(Sheet6!B:B,MATCH(A158,Sheet6!D:D,0))*100+B158</f>
        <v>1217</v>
      </c>
      <c r="E158" s="14" t="s">
        <v>1266</v>
      </c>
      <c r="F158">
        <f t="shared" si="15"/>
        <v>3</v>
      </c>
      <c r="G158">
        <f t="shared" si="16"/>
        <v>480</v>
      </c>
      <c r="H158">
        <f t="shared" si="17"/>
        <v>340020009</v>
      </c>
    </row>
    <row r="159" spans="1:8" ht="16.5" customHeight="1">
      <c r="A159" t="s">
        <v>96</v>
      </c>
      <c r="B159" s="7">
        <f t="shared" si="14"/>
        <v>18</v>
      </c>
      <c r="C159" s="7" t="s">
        <v>1271</v>
      </c>
      <c r="D159" s="7">
        <f>INDEX(Sheet6!B:B,MATCH(A159,Sheet6!D:D,0))*100+B159</f>
        <v>1218</v>
      </c>
      <c r="E159" s="14" t="s">
        <v>1268</v>
      </c>
      <c r="F159">
        <f t="shared" si="15"/>
        <v>13</v>
      </c>
      <c r="G159">
        <f t="shared" si="16"/>
        <v>104</v>
      </c>
      <c r="H159">
        <f t="shared" si="17"/>
        <v>340020004</v>
      </c>
    </row>
    <row r="160" spans="1:8" ht="16.5" customHeight="1">
      <c r="A160" t="s">
        <v>96</v>
      </c>
      <c r="B160" s="7">
        <f t="shared" si="14"/>
        <v>19</v>
      </c>
      <c r="C160" s="7" t="s">
        <v>1271</v>
      </c>
      <c r="D160" s="7">
        <f>INDEX(Sheet6!B:B,MATCH(A160,Sheet6!D:D,0))*100+B160</f>
        <v>1219</v>
      </c>
      <c r="E160" s="14" t="s">
        <v>1269</v>
      </c>
      <c r="F160">
        <f t="shared" si="15"/>
        <v>3</v>
      </c>
      <c r="G160">
        <f t="shared" si="16"/>
        <v>960</v>
      </c>
      <c r="H160">
        <f t="shared" si="17"/>
        <v>340020010</v>
      </c>
    </row>
    <row r="161" spans="1:8" ht="16.5" customHeight="1">
      <c r="A161" t="s">
        <v>96</v>
      </c>
      <c r="B161" s="7">
        <f t="shared" si="14"/>
        <v>20</v>
      </c>
      <c r="C161" s="7" t="s">
        <v>1271</v>
      </c>
      <c r="D161" s="7">
        <f>INDEX(Sheet6!B:B,MATCH(A161,Sheet6!D:D,0))*100+B161</f>
        <v>1220</v>
      </c>
      <c r="E161" s="14" t="s">
        <v>1267</v>
      </c>
      <c r="F161">
        <f t="shared" si="15"/>
        <v>8</v>
      </c>
      <c r="G161">
        <f t="shared" si="16"/>
        <v>160</v>
      </c>
      <c r="H161">
        <f t="shared" si="17"/>
        <v>340020007</v>
      </c>
    </row>
    <row r="162" spans="1:8" ht="16.5" customHeight="1">
      <c r="A162" t="s">
        <v>96</v>
      </c>
      <c r="B162" s="7">
        <f t="shared" si="14"/>
        <v>21</v>
      </c>
      <c r="C162" s="7" t="s">
        <v>1271</v>
      </c>
      <c r="D162" s="7">
        <f>INDEX(Sheet6!B:B,MATCH(A162,Sheet6!D:D,0))*100+B162</f>
        <v>1221</v>
      </c>
      <c r="E162" s="14"/>
      <c r="F162">
        <f t="shared" si="15"/>
        <v>0</v>
      </c>
      <c r="G162">
        <f t="shared" si="16"/>
        <v>0</v>
      </c>
      <c r="H162" t="str">
        <f t="shared" si="17"/>
        <v/>
      </c>
    </row>
    <row r="163" spans="1:8" ht="16.5" customHeight="1">
      <c r="A163" t="s">
        <v>96</v>
      </c>
      <c r="B163" s="7">
        <f t="shared" si="14"/>
        <v>22</v>
      </c>
      <c r="C163" s="7" t="s">
        <v>1271</v>
      </c>
      <c r="D163" s="7">
        <f>INDEX(Sheet6!B:B,MATCH(A163,Sheet6!D:D,0))*100+B163</f>
        <v>1222</v>
      </c>
      <c r="E163" s="14" t="s">
        <v>1265</v>
      </c>
      <c r="F163">
        <f t="shared" si="15"/>
        <v>8</v>
      </c>
      <c r="G163">
        <f t="shared" si="16"/>
        <v>80</v>
      </c>
      <c r="H163">
        <f t="shared" si="17"/>
        <v>340020006</v>
      </c>
    </row>
    <row r="164" spans="1:8" ht="16.5" customHeight="1">
      <c r="A164" t="s">
        <v>96</v>
      </c>
      <c r="B164" s="7">
        <f t="shared" si="14"/>
        <v>23</v>
      </c>
      <c r="C164" s="7" t="s">
        <v>1271</v>
      </c>
      <c r="D164" s="7">
        <f>INDEX(Sheet6!B:B,MATCH(A164,Sheet6!D:D,0))*100+B164</f>
        <v>1223</v>
      </c>
      <c r="E164" s="14" t="s">
        <v>1266</v>
      </c>
      <c r="F164">
        <f t="shared" si="15"/>
        <v>3</v>
      </c>
      <c r="G164">
        <f t="shared" si="16"/>
        <v>480</v>
      </c>
      <c r="H164">
        <f t="shared" si="17"/>
        <v>340020009</v>
      </c>
    </row>
    <row r="165" spans="1:8" ht="16.5" customHeight="1">
      <c r="A165" t="s">
        <v>96</v>
      </c>
      <c r="B165" s="7">
        <f t="shared" si="14"/>
        <v>24</v>
      </c>
      <c r="C165" s="7" t="s">
        <v>1271</v>
      </c>
      <c r="D165" s="7">
        <f>INDEX(Sheet6!B:B,MATCH(A165,Sheet6!D:D,0))*100+B165</f>
        <v>1224</v>
      </c>
      <c r="E165" s="14" t="s">
        <v>1265</v>
      </c>
      <c r="F165">
        <f t="shared" si="15"/>
        <v>8</v>
      </c>
      <c r="G165">
        <f t="shared" si="16"/>
        <v>80</v>
      </c>
      <c r="H165">
        <f t="shared" si="17"/>
        <v>340020006</v>
      </c>
    </row>
    <row r="166" spans="1:8" ht="16.5" customHeight="1">
      <c r="A166" t="s">
        <v>96</v>
      </c>
      <c r="B166" s="7">
        <f t="shared" si="14"/>
        <v>25</v>
      </c>
      <c r="C166" s="7" t="s">
        <v>1271</v>
      </c>
      <c r="D166" s="7">
        <f>INDEX(Sheet6!B:B,MATCH(A166,Sheet6!D:D,0))*100+B166</f>
        <v>1225</v>
      </c>
      <c r="E166" s="14" t="s">
        <v>1268</v>
      </c>
      <c r="F166">
        <f t="shared" si="15"/>
        <v>13</v>
      </c>
      <c r="G166">
        <f t="shared" si="16"/>
        <v>104</v>
      </c>
      <c r="H166">
        <f t="shared" si="17"/>
        <v>340020004</v>
      </c>
    </row>
    <row r="167" spans="1:8" ht="16.5" customHeight="1">
      <c r="A167" t="s">
        <v>96</v>
      </c>
      <c r="B167" s="7">
        <f t="shared" si="14"/>
        <v>26</v>
      </c>
      <c r="C167" s="7" t="s">
        <v>1271</v>
      </c>
      <c r="D167" s="7">
        <f>INDEX(Sheet6!B:B,MATCH(A167,Sheet6!D:D,0))*100+B167</f>
        <v>1226</v>
      </c>
      <c r="E167" s="14" t="s">
        <v>1269</v>
      </c>
      <c r="F167">
        <f t="shared" si="15"/>
        <v>3</v>
      </c>
      <c r="G167">
        <f t="shared" si="16"/>
        <v>960</v>
      </c>
      <c r="H167">
        <f t="shared" si="17"/>
        <v>340020010</v>
      </c>
    </row>
    <row r="168" spans="1:8" ht="16.5" customHeight="1">
      <c r="A168" t="s">
        <v>96</v>
      </c>
      <c r="B168" s="7">
        <f t="shared" si="14"/>
        <v>27</v>
      </c>
      <c r="C168" s="7" t="s">
        <v>1271</v>
      </c>
      <c r="D168" s="7">
        <f>INDEX(Sheet6!B:B,MATCH(A168,Sheet6!D:D,0))*100+B168</f>
        <v>1227</v>
      </c>
      <c r="E168" s="14" t="s">
        <v>1267</v>
      </c>
      <c r="F168">
        <f t="shared" si="15"/>
        <v>8</v>
      </c>
      <c r="G168">
        <f t="shared" si="16"/>
        <v>160</v>
      </c>
      <c r="H168">
        <f t="shared" si="17"/>
        <v>340020007</v>
      </c>
    </row>
    <row r="169" spans="1:8" ht="16.5" customHeight="1">
      <c r="A169" t="s">
        <v>96</v>
      </c>
      <c r="B169" s="7">
        <f t="shared" si="14"/>
        <v>28</v>
      </c>
      <c r="C169" s="7" t="s">
        <v>1271</v>
      </c>
      <c r="D169" s="7">
        <f>INDEX(Sheet6!B:B,MATCH(A169,Sheet6!D:D,0))*100+B169</f>
        <v>1228</v>
      </c>
      <c r="E169" s="14"/>
      <c r="F169">
        <f t="shared" si="15"/>
        <v>0</v>
      </c>
      <c r="G169">
        <f t="shared" si="16"/>
        <v>0</v>
      </c>
      <c r="H169" t="str">
        <f t="shared" si="17"/>
        <v/>
      </c>
    </row>
    <row r="170" spans="1:8" ht="16.5" customHeight="1">
      <c r="A170" t="s">
        <v>100</v>
      </c>
      <c r="B170" s="7">
        <f t="shared" si="14"/>
        <v>1</v>
      </c>
      <c r="C170" s="7" t="s">
        <v>1271</v>
      </c>
      <c r="D170" s="7">
        <f>INDEX(Sheet6!B:B,MATCH(A170,Sheet6!D:D,0))*100+B170</f>
        <v>1301</v>
      </c>
      <c r="E170" s="14" t="s">
        <v>1265</v>
      </c>
      <c r="F170">
        <f t="shared" si="15"/>
        <v>8</v>
      </c>
      <c r="G170">
        <f t="shared" si="16"/>
        <v>80</v>
      </c>
      <c r="H170">
        <f t="shared" si="17"/>
        <v>340020006</v>
      </c>
    </row>
    <row r="171" spans="1:8" ht="16.5" customHeight="1">
      <c r="A171" t="s">
        <v>100</v>
      </c>
      <c r="B171" s="7">
        <f t="shared" si="14"/>
        <v>2</v>
      </c>
      <c r="C171" s="7" t="s">
        <v>1271</v>
      </c>
      <c r="D171" s="7">
        <f>INDEX(Sheet6!B:B,MATCH(A171,Sheet6!D:D,0))*100+B171</f>
        <v>1302</v>
      </c>
      <c r="E171" s="14" t="s">
        <v>1266</v>
      </c>
      <c r="F171">
        <f t="shared" si="15"/>
        <v>3</v>
      </c>
      <c r="G171">
        <f t="shared" si="16"/>
        <v>480</v>
      </c>
      <c r="H171">
        <f t="shared" si="17"/>
        <v>340020009</v>
      </c>
    </row>
    <row r="172" spans="1:8" ht="16.5" customHeight="1">
      <c r="A172" t="s">
        <v>100</v>
      </c>
      <c r="B172" s="7">
        <f t="shared" si="14"/>
        <v>3</v>
      </c>
      <c r="C172" s="7" t="s">
        <v>1271</v>
      </c>
      <c r="D172" s="7">
        <f>INDEX(Sheet6!B:B,MATCH(A172,Sheet6!D:D,0))*100+B172</f>
        <v>1303</v>
      </c>
      <c r="E172" t="s">
        <v>106</v>
      </c>
      <c r="F172">
        <f t="shared" si="15"/>
        <v>18</v>
      </c>
      <c r="G172">
        <f t="shared" si="16"/>
        <v>40</v>
      </c>
      <c r="H172">
        <f t="shared" si="17"/>
        <v>340020001</v>
      </c>
    </row>
    <row r="173" spans="1:8" ht="16.5" customHeight="1">
      <c r="A173" t="s">
        <v>100</v>
      </c>
      <c r="B173" s="7">
        <f t="shared" si="14"/>
        <v>4</v>
      </c>
      <c r="C173" s="7" t="s">
        <v>1271</v>
      </c>
      <c r="D173" s="7">
        <f>INDEX(Sheet6!B:B,MATCH(A173,Sheet6!D:D,0))*100+B173</f>
        <v>1304</v>
      </c>
      <c r="E173" s="14" t="s">
        <v>1268</v>
      </c>
      <c r="F173">
        <f t="shared" si="15"/>
        <v>13</v>
      </c>
      <c r="G173">
        <f t="shared" si="16"/>
        <v>104</v>
      </c>
      <c r="H173">
        <f t="shared" si="17"/>
        <v>340020004</v>
      </c>
    </row>
    <row r="174" spans="1:8" ht="16.5" customHeight="1">
      <c r="A174" t="s">
        <v>100</v>
      </c>
      <c r="B174" s="7">
        <f t="shared" si="14"/>
        <v>5</v>
      </c>
      <c r="C174" s="7" t="s">
        <v>1271</v>
      </c>
      <c r="D174" s="7">
        <f>INDEX(Sheet6!B:B,MATCH(A174,Sheet6!D:D,0))*100+B174</f>
        <v>1305</v>
      </c>
      <c r="E174" s="14" t="s">
        <v>1269</v>
      </c>
      <c r="F174">
        <f t="shared" si="15"/>
        <v>3</v>
      </c>
      <c r="G174">
        <f t="shared" si="16"/>
        <v>960</v>
      </c>
      <c r="H174">
        <f t="shared" si="17"/>
        <v>340020010</v>
      </c>
    </row>
    <row r="175" spans="1:8" ht="16.5" customHeight="1">
      <c r="A175" t="s">
        <v>100</v>
      </c>
      <c r="B175" s="7">
        <f t="shared" si="14"/>
        <v>6</v>
      </c>
      <c r="C175" s="7" t="s">
        <v>1271</v>
      </c>
      <c r="D175" s="7">
        <f>INDEX(Sheet6!B:B,MATCH(A175,Sheet6!D:D,0))*100+B175</f>
        <v>1306</v>
      </c>
      <c r="E175" s="14" t="s">
        <v>1267</v>
      </c>
      <c r="F175">
        <f t="shared" si="15"/>
        <v>8</v>
      </c>
      <c r="G175">
        <f t="shared" si="16"/>
        <v>160</v>
      </c>
      <c r="H175">
        <f t="shared" si="17"/>
        <v>340020007</v>
      </c>
    </row>
    <row r="176" spans="1:8" ht="16.5" customHeight="1">
      <c r="A176" t="s">
        <v>100</v>
      </c>
      <c r="B176" s="7">
        <f t="shared" si="14"/>
        <v>7</v>
      </c>
      <c r="C176" s="7" t="s">
        <v>1271</v>
      </c>
      <c r="D176" s="7">
        <f>INDEX(Sheet6!B:B,MATCH(A176,Sheet6!D:D,0))*100+B176</f>
        <v>1307</v>
      </c>
      <c r="F176">
        <f t="shared" si="15"/>
        <v>0</v>
      </c>
      <c r="G176">
        <f t="shared" si="16"/>
        <v>0</v>
      </c>
      <c r="H176" t="str">
        <f t="shared" si="17"/>
        <v/>
      </c>
    </row>
    <row r="177" spans="1:8" ht="16.5" customHeight="1">
      <c r="A177" t="s">
        <v>100</v>
      </c>
      <c r="B177" s="7">
        <f t="shared" si="14"/>
        <v>8</v>
      </c>
      <c r="C177" s="7" t="s">
        <v>1271</v>
      </c>
      <c r="D177" s="7">
        <f>INDEX(Sheet6!B:B,MATCH(A177,Sheet6!D:D,0))*100+B177</f>
        <v>1308</v>
      </c>
      <c r="E177" s="14" t="s">
        <v>1265</v>
      </c>
      <c r="F177">
        <f t="shared" si="15"/>
        <v>8</v>
      </c>
      <c r="G177">
        <f t="shared" si="16"/>
        <v>80</v>
      </c>
      <c r="H177">
        <f t="shared" si="17"/>
        <v>340020006</v>
      </c>
    </row>
    <row r="178" spans="1:8" ht="16.5" customHeight="1">
      <c r="A178" t="s">
        <v>100</v>
      </c>
      <c r="B178" s="7">
        <f t="shared" si="14"/>
        <v>9</v>
      </c>
      <c r="C178" s="7" t="s">
        <v>1271</v>
      </c>
      <c r="D178" s="7">
        <f>INDEX(Sheet6!B:B,MATCH(A178,Sheet6!D:D,0))*100+B178</f>
        <v>1309</v>
      </c>
      <c r="E178" s="14" t="s">
        <v>1266</v>
      </c>
      <c r="F178">
        <f t="shared" si="15"/>
        <v>3</v>
      </c>
      <c r="G178">
        <f t="shared" si="16"/>
        <v>480</v>
      </c>
      <c r="H178">
        <f t="shared" si="17"/>
        <v>340020009</v>
      </c>
    </row>
    <row r="179" spans="1:8" ht="16.5" customHeight="1">
      <c r="A179" t="s">
        <v>100</v>
      </c>
      <c r="B179" s="7">
        <f t="shared" si="14"/>
        <v>10</v>
      </c>
      <c r="C179" s="7" t="s">
        <v>1271</v>
      </c>
      <c r="D179" s="7">
        <f>INDEX(Sheet6!B:B,MATCH(A179,Sheet6!D:D,0))*100+B179</f>
        <v>1310</v>
      </c>
      <c r="E179" t="s">
        <v>106</v>
      </c>
      <c r="F179">
        <f t="shared" si="15"/>
        <v>18</v>
      </c>
      <c r="G179">
        <f t="shared" si="16"/>
        <v>40</v>
      </c>
      <c r="H179">
        <f t="shared" si="17"/>
        <v>340020001</v>
      </c>
    </row>
    <row r="180" spans="1:8" ht="16.5" customHeight="1">
      <c r="A180" t="s">
        <v>100</v>
      </c>
      <c r="B180" s="7">
        <f t="shared" si="14"/>
        <v>11</v>
      </c>
      <c r="C180" s="7" t="s">
        <v>1271</v>
      </c>
      <c r="D180" s="7">
        <f>INDEX(Sheet6!B:B,MATCH(A180,Sheet6!D:D,0))*100+B180</f>
        <v>1311</v>
      </c>
      <c r="E180" s="14" t="s">
        <v>1268</v>
      </c>
      <c r="F180">
        <f t="shared" si="15"/>
        <v>13</v>
      </c>
      <c r="G180">
        <f t="shared" si="16"/>
        <v>104</v>
      </c>
      <c r="H180">
        <f t="shared" si="17"/>
        <v>340020004</v>
      </c>
    </row>
    <row r="181" spans="1:8" ht="16.5" customHeight="1">
      <c r="A181" t="s">
        <v>100</v>
      </c>
      <c r="B181" s="7">
        <f t="shared" si="14"/>
        <v>12</v>
      </c>
      <c r="C181" s="7" t="s">
        <v>1271</v>
      </c>
      <c r="D181" s="7">
        <f>INDEX(Sheet6!B:B,MATCH(A181,Sheet6!D:D,0))*100+B181</f>
        <v>1312</v>
      </c>
      <c r="E181" s="14" t="s">
        <v>1269</v>
      </c>
      <c r="F181">
        <f t="shared" si="15"/>
        <v>3</v>
      </c>
      <c r="G181">
        <f t="shared" si="16"/>
        <v>960</v>
      </c>
      <c r="H181">
        <f t="shared" si="17"/>
        <v>340020010</v>
      </c>
    </row>
    <row r="182" spans="1:8" ht="16.5" customHeight="1">
      <c r="A182" t="s">
        <v>100</v>
      </c>
      <c r="B182" s="7">
        <f t="shared" si="14"/>
        <v>13</v>
      </c>
      <c r="C182" s="7" t="s">
        <v>1271</v>
      </c>
      <c r="D182" s="7">
        <f>INDEX(Sheet6!B:B,MATCH(A182,Sheet6!D:D,0))*100+B182</f>
        <v>1313</v>
      </c>
      <c r="E182" s="14" t="s">
        <v>1267</v>
      </c>
      <c r="F182">
        <f t="shared" si="15"/>
        <v>8</v>
      </c>
      <c r="G182">
        <f t="shared" si="16"/>
        <v>160</v>
      </c>
      <c r="H182">
        <f t="shared" si="17"/>
        <v>340020007</v>
      </c>
    </row>
    <row r="183" spans="1:8" ht="16.5" customHeight="1">
      <c r="A183" t="s">
        <v>100</v>
      </c>
      <c r="B183" s="7">
        <f t="shared" si="14"/>
        <v>14</v>
      </c>
      <c r="C183" s="7" t="s">
        <v>1271</v>
      </c>
      <c r="D183" s="7">
        <f>INDEX(Sheet6!B:B,MATCH(A183,Sheet6!D:D,0))*100+B183</f>
        <v>1314</v>
      </c>
      <c r="F183">
        <f t="shared" si="15"/>
        <v>0</v>
      </c>
      <c r="G183">
        <f t="shared" si="16"/>
        <v>0</v>
      </c>
      <c r="H183" t="str">
        <f t="shared" si="17"/>
        <v/>
      </c>
    </row>
    <row r="184" spans="1:8" ht="16.5" customHeight="1">
      <c r="A184" t="s">
        <v>100</v>
      </c>
      <c r="B184" s="7">
        <f t="shared" si="14"/>
        <v>15</v>
      </c>
      <c r="C184" s="7" t="s">
        <v>1271</v>
      </c>
      <c r="D184" s="7">
        <f>INDEX(Sheet6!B:B,MATCH(A184,Sheet6!D:D,0))*100+B184</f>
        <v>1315</v>
      </c>
      <c r="E184" s="14" t="s">
        <v>1265</v>
      </c>
      <c r="F184">
        <f t="shared" si="15"/>
        <v>8</v>
      </c>
      <c r="G184">
        <f t="shared" si="16"/>
        <v>80</v>
      </c>
      <c r="H184">
        <f t="shared" si="17"/>
        <v>340020006</v>
      </c>
    </row>
    <row r="185" spans="1:8" ht="16.5" customHeight="1">
      <c r="A185" t="s">
        <v>100</v>
      </c>
      <c r="B185" s="7">
        <f t="shared" si="14"/>
        <v>16</v>
      </c>
      <c r="C185" s="7" t="s">
        <v>1271</v>
      </c>
      <c r="D185" s="7">
        <f>INDEX(Sheet6!B:B,MATCH(A185,Sheet6!D:D,0))*100+B185</f>
        <v>1316</v>
      </c>
      <c r="E185" s="14" t="s">
        <v>1266</v>
      </c>
      <c r="F185">
        <f t="shared" si="15"/>
        <v>3</v>
      </c>
      <c r="G185">
        <f t="shared" si="16"/>
        <v>480</v>
      </c>
      <c r="H185">
        <f t="shared" si="17"/>
        <v>340020009</v>
      </c>
    </row>
    <row r="186" spans="1:8" ht="16.5" customHeight="1">
      <c r="A186" t="s">
        <v>100</v>
      </c>
      <c r="B186" s="7">
        <f t="shared" ref="B186:B249" si="18">B158</f>
        <v>17</v>
      </c>
      <c r="C186" s="7" t="s">
        <v>1271</v>
      </c>
      <c r="D186" s="7">
        <f>INDEX(Sheet6!B:B,MATCH(A186,Sheet6!D:D,0))*100+B186</f>
        <v>1317</v>
      </c>
      <c r="E186" s="14" t="s">
        <v>1266</v>
      </c>
      <c r="F186">
        <f t="shared" si="15"/>
        <v>3</v>
      </c>
      <c r="G186">
        <f t="shared" si="16"/>
        <v>480</v>
      </c>
      <c r="H186">
        <f t="shared" si="17"/>
        <v>340020009</v>
      </c>
    </row>
    <row r="187" spans="1:8" ht="16.5" customHeight="1">
      <c r="A187" t="s">
        <v>100</v>
      </c>
      <c r="B187" s="7">
        <f t="shared" si="18"/>
        <v>18</v>
      </c>
      <c r="C187" s="7" t="s">
        <v>1271</v>
      </c>
      <c r="D187" s="7">
        <f>INDEX(Sheet6!B:B,MATCH(A187,Sheet6!D:D,0))*100+B187</f>
        <v>1318</v>
      </c>
      <c r="E187" s="14" t="s">
        <v>1268</v>
      </c>
      <c r="F187">
        <f t="shared" si="15"/>
        <v>13</v>
      </c>
      <c r="G187">
        <f t="shared" si="16"/>
        <v>104</v>
      </c>
      <c r="H187">
        <f t="shared" si="17"/>
        <v>340020004</v>
      </c>
    </row>
    <row r="188" spans="1:8" ht="16.5" customHeight="1">
      <c r="A188" t="s">
        <v>100</v>
      </c>
      <c r="B188" s="7">
        <f t="shared" si="18"/>
        <v>19</v>
      </c>
      <c r="C188" s="7" t="s">
        <v>1271</v>
      </c>
      <c r="D188" s="7">
        <f>INDEX(Sheet6!B:B,MATCH(A188,Sheet6!D:D,0))*100+B188</f>
        <v>1319</v>
      </c>
      <c r="E188" s="14" t="s">
        <v>1269</v>
      </c>
      <c r="F188">
        <f t="shared" si="15"/>
        <v>3</v>
      </c>
      <c r="G188">
        <f t="shared" si="16"/>
        <v>960</v>
      </c>
      <c r="H188">
        <f t="shared" si="17"/>
        <v>340020010</v>
      </c>
    </row>
    <row r="189" spans="1:8" ht="16.5" customHeight="1">
      <c r="A189" t="s">
        <v>100</v>
      </c>
      <c r="B189" s="7">
        <f t="shared" si="18"/>
        <v>20</v>
      </c>
      <c r="C189" s="7" t="s">
        <v>1271</v>
      </c>
      <c r="D189" s="7">
        <f>INDEX(Sheet6!B:B,MATCH(A189,Sheet6!D:D,0))*100+B189</f>
        <v>1320</v>
      </c>
      <c r="E189" s="14" t="s">
        <v>1267</v>
      </c>
      <c r="F189">
        <f t="shared" si="15"/>
        <v>8</v>
      </c>
      <c r="G189">
        <f t="shared" si="16"/>
        <v>160</v>
      </c>
      <c r="H189">
        <f t="shared" si="17"/>
        <v>340020007</v>
      </c>
    </row>
    <row r="190" spans="1:8" ht="16.5" customHeight="1">
      <c r="A190" t="s">
        <v>100</v>
      </c>
      <c r="B190" s="7">
        <f t="shared" si="18"/>
        <v>21</v>
      </c>
      <c r="C190" s="7" t="s">
        <v>1271</v>
      </c>
      <c r="D190" s="7">
        <f>INDEX(Sheet6!B:B,MATCH(A190,Sheet6!D:D,0))*100+B190</f>
        <v>1321</v>
      </c>
      <c r="F190">
        <f t="shared" si="15"/>
        <v>0</v>
      </c>
      <c r="G190">
        <f t="shared" si="16"/>
        <v>0</v>
      </c>
      <c r="H190" t="str">
        <f t="shared" si="17"/>
        <v/>
      </c>
    </row>
    <row r="191" spans="1:8" ht="16.5" customHeight="1">
      <c r="A191" t="s">
        <v>100</v>
      </c>
      <c r="B191" s="7">
        <f t="shared" si="18"/>
        <v>22</v>
      </c>
      <c r="C191" s="7" t="s">
        <v>1271</v>
      </c>
      <c r="D191" s="7">
        <f>INDEX(Sheet6!B:B,MATCH(A191,Sheet6!D:D,0))*100+B191</f>
        <v>1322</v>
      </c>
      <c r="E191" s="14" t="s">
        <v>1265</v>
      </c>
      <c r="F191">
        <f t="shared" si="15"/>
        <v>8</v>
      </c>
      <c r="G191">
        <f t="shared" si="16"/>
        <v>80</v>
      </c>
      <c r="H191">
        <f t="shared" si="17"/>
        <v>340020006</v>
      </c>
    </row>
    <row r="192" spans="1:8" ht="16.5" customHeight="1">
      <c r="A192" t="s">
        <v>100</v>
      </c>
      <c r="B192" s="7">
        <f t="shared" si="18"/>
        <v>23</v>
      </c>
      <c r="C192" s="7" t="s">
        <v>1271</v>
      </c>
      <c r="D192" s="7">
        <f>INDEX(Sheet6!B:B,MATCH(A192,Sheet6!D:D,0))*100+B192</f>
        <v>1323</v>
      </c>
      <c r="E192" s="14" t="s">
        <v>1266</v>
      </c>
      <c r="F192">
        <f t="shared" si="15"/>
        <v>3</v>
      </c>
      <c r="G192">
        <f t="shared" si="16"/>
        <v>480</v>
      </c>
      <c r="H192">
        <f t="shared" si="17"/>
        <v>340020009</v>
      </c>
    </row>
    <row r="193" spans="1:8" ht="16.5" customHeight="1">
      <c r="A193" t="s">
        <v>100</v>
      </c>
      <c r="B193" s="7">
        <f t="shared" si="18"/>
        <v>24</v>
      </c>
      <c r="C193" s="7" t="s">
        <v>1271</v>
      </c>
      <c r="D193" s="7">
        <f>INDEX(Sheet6!B:B,MATCH(A193,Sheet6!D:D,0))*100+B193</f>
        <v>1324</v>
      </c>
      <c r="E193" s="14" t="s">
        <v>1265</v>
      </c>
      <c r="F193">
        <f t="shared" si="15"/>
        <v>8</v>
      </c>
      <c r="G193">
        <f t="shared" si="16"/>
        <v>80</v>
      </c>
      <c r="H193">
        <f t="shared" si="17"/>
        <v>340020006</v>
      </c>
    </row>
    <row r="194" spans="1:8" ht="16.5" customHeight="1">
      <c r="A194" t="s">
        <v>100</v>
      </c>
      <c r="B194" s="7">
        <f t="shared" si="18"/>
        <v>25</v>
      </c>
      <c r="C194" s="7" t="s">
        <v>1271</v>
      </c>
      <c r="D194" s="7">
        <f>INDEX(Sheet6!B:B,MATCH(A194,Sheet6!D:D,0))*100+B194</f>
        <v>1325</v>
      </c>
      <c r="E194" s="14" t="s">
        <v>1268</v>
      </c>
      <c r="F194">
        <f t="shared" ref="F194:F257" si="19">IF($E194&lt;&gt;"",VLOOKUP($C194&amp;$E194,$M:$P,2,0),0)</f>
        <v>13</v>
      </c>
      <c r="G194">
        <f t="shared" ref="G194:G257" si="20">IF($E194&lt;&gt;"",VLOOKUP($C194&amp;$E194,$M:$P,3,0),0)</f>
        <v>104</v>
      </c>
      <c r="H194">
        <f t="shared" ref="H194:H257" si="21">IF($E194&lt;&gt;"",VLOOKUP($C194&amp;$E194,$M:$P,4,0),"")</f>
        <v>340020004</v>
      </c>
    </row>
    <row r="195" spans="1:8" ht="16.5" customHeight="1">
      <c r="A195" t="s">
        <v>100</v>
      </c>
      <c r="B195" s="7">
        <f t="shared" si="18"/>
        <v>26</v>
      </c>
      <c r="C195" s="7" t="s">
        <v>1271</v>
      </c>
      <c r="D195" s="7">
        <f>INDEX(Sheet6!B:B,MATCH(A195,Sheet6!D:D,0))*100+B195</f>
        <v>1326</v>
      </c>
      <c r="E195" s="14" t="s">
        <v>1269</v>
      </c>
      <c r="F195">
        <f t="shared" si="19"/>
        <v>3</v>
      </c>
      <c r="G195">
        <f t="shared" si="20"/>
        <v>960</v>
      </c>
      <c r="H195">
        <f t="shared" si="21"/>
        <v>340020010</v>
      </c>
    </row>
    <row r="196" spans="1:8" ht="16.5" customHeight="1">
      <c r="A196" t="s">
        <v>100</v>
      </c>
      <c r="B196" s="7">
        <f t="shared" si="18"/>
        <v>27</v>
      </c>
      <c r="C196" s="7" t="s">
        <v>1271</v>
      </c>
      <c r="D196" s="7">
        <f>INDEX(Sheet6!B:B,MATCH(A196,Sheet6!D:D,0))*100+B196</f>
        <v>1327</v>
      </c>
      <c r="E196" s="14" t="s">
        <v>1267</v>
      </c>
      <c r="F196">
        <f t="shared" si="19"/>
        <v>8</v>
      </c>
      <c r="G196">
        <f t="shared" si="20"/>
        <v>160</v>
      </c>
      <c r="H196">
        <f t="shared" si="21"/>
        <v>340020007</v>
      </c>
    </row>
    <row r="197" spans="1:8" ht="16.5" customHeight="1">
      <c r="A197" t="s">
        <v>100</v>
      </c>
      <c r="B197" s="7">
        <f t="shared" si="18"/>
        <v>28</v>
      </c>
      <c r="C197" s="7" t="s">
        <v>1271</v>
      </c>
      <c r="D197" s="7">
        <f>INDEX(Sheet6!B:B,MATCH(A197,Sheet6!D:D,0))*100+B197</f>
        <v>1328</v>
      </c>
      <c r="F197">
        <f t="shared" si="19"/>
        <v>0</v>
      </c>
      <c r="G197">
        <f t="shared" si="20"/>
        <v>0</v>
      </c>
      <c r="H197" t="str">
        <f t="shared" si="21"/>
        <v/>
      </c>
    </row>
    <row r="198" spans="1:8" ht="16.5" customHeight="1">
      <c r="A198" t="s">
        <v>103</v>
      </c>
      <c r="B198" s="7">
        <f t="shared" si="18"/>
        <v>1</v>
      </c>
      <c r="C198" s="7" t="s">
        <v>1271</v>
      </c>
      <c r="D198" s="7">
        <f>INDEX(Sheet6!B:B,MATCH(A198,Sheet6!D:D,0))*100+B198</f>
        <v>1401</v>
      </c>
      <c r="E198" s="14" t="s">
        <v>1265</v>
      </c>
      <c r="F198">
        <f t="shared" si="19"/>
        <v>8</v>
      </c>
      <c r="G198">
        <f t="shared" si="20"/>
        <v>80</v>
      </c>
      <c r="H198">
        <f t="shared" si="21"/>
        <v>340020006</v>
      </c>
    </row>
    <row r="199" spans="1:8" ht="16.5" customHeight="1">
      <c r="A199" t="s">
        <v>103</v>
      </c>
      <c r="B199" s="7">
        <f t="shared" si="18"/>
        <v>2</v>
      </c>
      <c r="C199" s="7" t="s">
        <v>1271</v>
      </c>
      <c r="D199" s="7">
        <f>INDEX(Sheet6!B:B,MATCH(A199,Sheet6!D:D,0))*100+B199</f>
        <v>1402</v>
      </c>
      <c r="E199" s="14" t="s">
        <v>1266</v>
      </c>
      <c r="F199">
        <f t="shared" si="19"/>
        <v>3</v>
      </c>
      <c r="G199">
        <f t="shared" si="20"/>
        <v>480</v>
      </c>
      <c r="H199">
        <f t="shared" si="21"/>
        <v>340020009</v>
      </c>
    </row>
    <row r="200" spans="1:8" ht="16.5" customHeight="1">
      <c r="A200" t="s">
        <v>103</v>
      </c>
      <c r="B200" s="7">
        <f t="shared" si="18"/>
        <v>3</v>
      </c>
      <c r="C200" s="7" t="s">
        <v>1271</v>
      </c>
      <c r="D200" s="7">
        <f>INDEX(Sheet6!B:B,MATCH(A200,Sheet6!D:D,0))*100+B200</f>
        <v>1403</v>
      </c>
      <c r="E200" s="14" t="s">
        <v>1265</v>
      </c>
      <c r="F200">
        <f t="shared" si="19"/>
        <v>8</v>
      </c>
      <c r="G200">
        <f t="shared" si="20"/>
        <v>80</v>
      </c>
      <c r="H200">
        <f t="shared" si="21"/>
        <v>340020006</v>
      </c>
    </row>
    <row r="201" spans="1:8" ht="16.5" customHeight="1">
      <c r="A201" t="s">
        <v>103</v>
      </c>
      <c r="B201" s="7">
        <f t="shared" si="18"/>
        <v>4</v>
      </c>
      <c r="C201" s="7" t="s">
        <v>1271</v>
      </c>
      <c r="D201" s="7">
        <f>INDEX(Sheet6!B:B,MATCH(A201,Sheet6!D:D,0))*100+B201</f>
        <v>1404</v>
      </c>
      <c r="E201" s="14" t="s">
        <v>1268</v>
      </c>
      <c r="F201">
        <f t="shared" si="19"/>
        <v>13</v>
      </c>
      <c r="G201">
        <f t="shared" si="20"/>
        <v>104</v>
      </c>
      <c r="H201">
        <f t="shared" si="21"/>
        <v>340020004</v>
      </c>
    </row>
    <row r="202" spans="1:8" ht="16.5" customHeight="1">
      <c r="A202" t="s">
        <v>103</v>
      </c>
      <c r="B202" s="7">
        <f t="shared" si="18"/>
        <v>5</v>
      </c>
      <c r="C202" s="7" t="s">
        <v>1271</v>
      </c>
      <c r="D202" s="7">
        <f>INDEX(Sheet6!B:B,MATCH(A202,Sheet6!D:D,0))*100+B202</f>
        <v>1405</v>
      </c>
      <c r="E202" s="14" t="s">
        <v>1269</v>
      </c>
      <c r="F202">
        <f t="shared" si="19"/>
        <v>3</v>
      </c>
      <c r="G202">
        <f t="shared" si="20"/>
        <v>960</v>
      </c>
      <c r="H202">
        <f t="shared" si="21"/>
        <v>340020010</v>
      </c>
    </row>
    <row r="203" spans="1:8" ht="16.5" customHeight="1">
      <c r="A203" t="s">
        <v>103</v>
      </c>
      <c r="B203" s="7">
        <f t="shared" si="18"/>
        <v>6</v>
      </c>
      <c r="C203" s="7" t="s">
        <v>1271</v>
      </c>
      <c r="D203" s="7">
        <f>INDEX(Sheet6!B:B,MATCH(A203,Sheet6!D:D,0))*100+B203</f>
        <v>1406</v>
      </c>
      <c r="E203" s="14" t="s">
        <v>1267</v>
      </c>
      <c r="F203">
        <f t="shared" si="19"/>
        <v>8</v>
      </c>
      <c r="G203">
        <f t="shared" si="20"/>
        <v>160</v>
      </c>
      <c r="H203">
        <f t="shared" si="21"/>
        <v>340020007</v>
      </c>
    </row>
    <row r="204" spans="1:8" ht="16.5" customHeight="1">
      <c r="A204" t="s">
        <v>103</v>
      </c>
      <c r="B204" s="7">
        <f t="shared" si="18"/>
        <v>7</v>
      </c>
      <c r="C204" s="7" t="s">
        <v>1271</v>
      </c>
      <c r="D204" s="7">
        <f>INDEX(Sheet6!B:B,MATCH(A204,Sheet6!D:D,0))*100+B204</f>
        <v>1407</v>
      </c>
      <c r="F204">
        <f t="shared" si="19"/>
        <v>0</v>
      </c>
      <c r="G204">
        <f t="shared" si="20"/>
        <v>0</v>
      </c>
      <c r="H204" t="str">
        <f t="shared" si="21"/>
        <v/>
      </c>
    </row>
    <row r="205" spans="1:8" ht="16.5" customHeight="1">
      <c r="A205" t="s">
        <v>103</v>
      </c>
      <c r="B205" s="7">
        <f t="shared" si="18"/>
        <v>8</v>
      </c>
      <c r="C205" s="7" t="s">
        <v>1271</v>
      </c>
      <c r="D205" s="7">
        <f>INDEX(Sheet6!B:B,MATCH(A205,Sheet6!D:D,0))*100+B205</f>
        <v>1408</v>
      </c>
      <c r="E205" s="14" t="s">
        <v>1265</v>
      </c>
      <c r="F205">
        <f t="shared" si="19"/>
        <v>8</v>
      </c>
      <c r="G205">
        <f t="shared" si="20"/>
        <v>80</v>
      </c>
      <c r="H205">
        <f t="shared" si="21"/>
        <v>340020006</v>
      </c>
    </row>
    <row r="206" spans="1:8" ht="16.5" customHeight="1">
      <c r="A206" t="s">
        <v>103</v>
      </c>
      <c r="B206" s="7">
        <f t="shared" si="18"/>
        <v>9</v>
      </c>
      <c r="C206" s="7" t="s">
        <v>1271</v>
      </c>
      <c r="D206" s="7">
        <f>INDEX(Sheet6!B:B,MATCH(A206,Sheet6!D:D,0))*100+B206</f>
        <v>1409</v>
      </c>
      <c r="E206" s="14" t="s">
        <v>1266</v>
      </c>
      <c r="F206">
        <f t="shared" si="19"/>
        <v>3</v>
      </c>
      <c r="G206">
        <f t="shared" si="20"/>
        <v>480</v>
      </c>
      <c r="H206">
        <f t="shared" si="21"/>
        <v>340020009</v>
      </c>
    </row>
    <row r="207" spans="1:8" ht="16.5" customHeight="1">
      <c r="A207" t="s">
        <v>103</v>
      </c>
      <c r="B207" s="7">
        <f t="shared" si="18"/>
        <v>10</v>
      </c>
      <c r="C207" s="7" t="s">
        <v>1271</v>
      </c>
      <c r="D207" s="7">
        <f>INDEX(Sheet6!B:B,MATCH(A207,Sheet6!D:D,0))*100+B207</f>
        <v>1410</v>
      </c>
      <c r="E207" s="14" t="s">
        <v>1265</v>
      </c>
      <c r="F207">
        <f t="shared" si="19"/>
        <v>8</v>
      </c>
      <c r="G207">
        <f t="shared" si="20"/>
        <v>80</v>
      </c>
      <c r="H207">
        <f t="shared" si="21"/>
        <v>340020006</v>
      </c>
    </row>
    <row r="208" spans="1:8" ht="16.5" customHeight="1">
      <c r="A208" t="s">
        <v>103</v>
      </c>
      <c r="B208" s="7">
        <f t="shared" si="18"/>
        <v>11</v>
      </c>
      <c r="C208" s="7" t="s">
        <v>1271</v>
      </c>
      <c r="D208" s="7">
        <f>INDEX(Sheet6!B:B,MATCH(A208,Sheet6!D:D,0))*100+B208</f>
        <v>1411</v>
      </c>
      <c r="E208" s="14" t="s">
        <v>1268</v>
      </c>
      <c r="F208">
        <f t="shared" si="19"/>
        <v>13</v>
      </c>
      <c r="G208">
        <f t="shared" si="20"/>
        <v>104</v>
      </c>
      <c r="H208">
        <f t="shared" si="21"/>
        <v>340020004</v>
      </c>
    </row>
    <row r="209" spans="1:8" ht="16.5" customHeight="1">
      <c r="A209" t="s">
        <v>103</v>
      </c>
      <c r="B209" s="7">
        <f t="shared" si="18"/>
        <v>12</v>
      </c>
      <c r="C209" s="7" t="s">
        <v>1271</v>
      </c>
      <c r="D209" s="7">
        <f>INDEX(Sheet6!B:B,MATCH(A209,Sheet6!D:D,0))*100+B209</f>
        <v>1412</v>
      </c>
      <c r="E209" s="14" t="s">
        <v>1269</v>
      </c>
      <c r="F209">
        <f t="shared" si="19"/>
        <v>3</v>
      </c>
      <c r="G209">
        <f t="shared" si="20"/>
        <v>960</v>
      </c>
      <c r="H209">
        <f t="shared" si="21"/>
        <v>340020010</v>
      </c>
    </row>
    <row r="210" spans="1:8" ht="16.5" customHeight="1">
      <c r="A210" t="s">
        <v>103</v>
      </c>
      <c r="B210" s="7">
        <f t="shared" si="18"/>
        <v>13</v>
      </c>
      <c r="C210" s="7" t="s">
        <v>1271</v>
      </c>
      <c r="D210" s="7">
        <f>INDEX(Sheet6!B:B,MATCH(A210,Sheet6!D:D,0))*100+B210</f>
        <v>1413</v>
      </c>
      <c r="E210" s="14" t="s">
        <v>1267</v>
      </c>
      <c r="F210">
        <f t="shared" si="19"/>
        <v>8</v>
      </c>
      <c r="G210">
        <f t="shared" si="20"/>
        <v>160</v>
      </c>
      <c r="H210">
        <f t="shared" si="21"/>
        <v>340020007</v>
      </c>
    </row>
    <row r="211" spans="1:8" ht="16.5" customHeight="1">
      <c r="A211" t="s">
        <v>103</v>
      </c>
      <c r="B211" s="7">
        <f t="shared" si="18"/>
        <v>14</v>
      </c>
      <c r="C211" s="7" t="s">
        <v>1271</v>
      </c>
      <c r="D211" s="7">
        <f>INDEX(Sheet6!B:B,MATCH(A211,Sheet6!D:D,0))*100+B211</f>
        <v>1414</v>
      </c>
      <c r="F211">
        <f t="shared" si="19"/>
        <v>0</v>
      </c>
      <c r="G211">
        <f t="shared" si="20"/>
        <v>0</v>
      </c>
      <c r="H211" t="str">
        <f t="shared" si="21"/>
        <v/>
      </c>
    </row>
    <row r="212" spans="1:8" ht="16.5" customHeight="1">
      <c r="A212" t="s">
        <v>103</v>
      </c>
      <c r="B212" s="7">
        <f t="shared" si="18"/>
        <v>15</v>
      </c>
      <c r="C212" s="7" t="s">
        <v>1271</v>
      </c>
      <c r="D212" s="7">
        <f>INDEX(Sheet6!B:B,MATCH(A212,Sheet6!D:D,0))*100+B212</f>
        <v>1415</v>
      </c>
      <c r="E212" s="14" t="s">
        <v>1265</v>
      </c>
      <c r="F212">
        <f t="shared" si="19"/>
        <v>8</v>
      </c>
      <c r="G212">
        <f t="shared" si="20"/>
        <v>80</v>
      </c>
      <c r="H212">
        <f t="shared" si="21"/>
        <v>340020006</v>
      </c>
    </row>
    <row r="213" spans="1:8" ht="16.5" customHeight="1">
      <c r="A213" t="s">
        <v>103</v>
      </c>
      <c r="B213" s="7">
        <f t="shared" si="18"/>
        <v>16</v>
      </c>
      <c r="C213" s="7" t="s">
        <v>1271</v>
      </c>
      <c r="D213" s="7">
        <f>INDEX(Sheet6!B:B,MATCH(A213,Sheet6!D:D,0))*100+B213</f>
        <v>1416</v>
      </c>
      <c r="E213" s="14" t="s">
        <v>1266</v>
      </c>
      <c r="F213">
        <f t="shared" si="19"/>
        <v>3</v>
      </c>
      <c r="G213">
        <f t="shared" si="20"/>
        <v>480</v>
      </c>
      <c r="H213">
        <f t="shared" si="21"/>
        <v>340020009</v>
      </c>
    </row>
    <row r="214" spans="1:8" ht="16.5" customHeight="1">
      <c r="A214" t="s">
        <v>103</v>
      </c>
      <c r="B214" s="7">
        <f t="shared" si="18"/>
        <v>17</v>
      </c>
      <c r="C214" s="7" t="s">
        <v>1271</v>
      </c>
      <c r="D214" s="7">
        <f>INDEX(Sheet6!B:B,MATCH(A214,Sheet6!D:D,0))*100+B214</f>
        <v>1417</v>
      </c>
      <c r="E214" s="14" t="s">
        <v>1265</v>
      </c>
      <c r="F214">
        <f t="shared" si="19"/>
        <v>8</v>
      </c>
      <c r="G214">
        <f t="shared" si="20"/>
        <v>80</v>
      </c>
      <c r="H214">
        <f t="shared" si="21"/>
        <v>340020006</v>
      </c>
    </row>
    <row r="215" spans="1:8" ht="16.5" customHeight="1">
      <c r="A215" t="s">
        <v>103</v>
      </c>
      <c r="B215" s="7">
        <f t="shared" si="18"/>
        <v>18</v>
      </c>
      <c r="C215" s="7" t="s">
        <v>1271</v>
      </c>
      <c r="D215" s="7">
        <f>INDEX(Sheet6!B:B,MATCH(A215,Sheet6!D:D,0))*100+B215</f>
        <v>1418</v>
      </c>
      <c r="E215" s="14" t="s">
        <v>1268</v>
      </c>
      <c r="F215">
        <f t="shared" si="19"/>
        <v>13</v>
      </c>
      <c r="G215">
        <f t="shared" si="20"/>
        <v>104</v>
      </c>
      <c r="H215">
        <f t="shared" si="21"/>
        <v>340020004</v>
      </c>
    </row>
    <row r="216" spans="1:8" ht="16.5" customHeight="1">
      <c r="A216" t="s">
        <v>103</v>
      </c>
      <c r="B216" s="7">
        <f t="shared" si="18"/>
        <v>19</v>
      </c>
      <c r="C216" s="7" t="s">
        <v>1271</v>
      </c>
      <c r="D216" s="7">
        <f>INDEX(Sheet6!B:B,MATCH(A216,Sheet6!D:D,0))*100+B216</f>
        <v>1419</v>
      </c>
      <c r="E216" s="14" t="s">
        <v>1269</v>
      </c>
      <c r="F216">
        <f t="shared" si="19"/>
        <v>3</v>
      </c>
      <c r="G216">
        <f t="shared" si="20"/>
        <v>960</v>
      </c>
      <c r="H216">
        <f t="shared" si="21"/>
        <v>340020010</v>
      </c>
    </row>
    <row r="217" spans="1:8" ht="16.5" customHeight="1">
      <c r="A217" t="s">
        <v>103</v>
      </c>
      <c r="B217" s="7">
        <f t="shared" si="18"/>
        <v>20</v>
      </c>
      <c r="C217" s="7" t="s">
        <v>1271</v>
      </c>
      <c r="D217" s="7">
        <f>INDEX(Sheet6!B:B,MATCH(A217,Sheet6!D:D,0))*100+B217</f>
        <v>1420</v>
      </c>
      <c r="E217" s="14" t="s">
        <v>1267</v>
      </c>
      <c r="F217">
        <f t="shared" si="19"/>
        <v>8</v>
      </c>
      <c r="G217">
        <f t="shared" si="20"/>
        <v>160</v>
      </c>
      <c r="H217">
        <f t="shared" si="21"/>
        <v>340020007</v>
      </c>
    </row>
    <row r="218" spans="1:8" ht="16.5" customHeight="1">
      <c r="A218" t="s">
        <v>103</v>
      </c>
      <c r="B218" s="7">
        <f t="shared" si="18"/>
        <v>21</v>
      </c>
      <c r="C218" s="7" t="s">
        <v>1271</v>
      </c>
      <c r="D218" s="7">
        <f>INDEX(Sheet6!B:B,MATCH(A218,Sheet6!D:D,0))*100+B218</f>
        <v>1421</v>
      </c>
      <c r="F218">
        <f t="shared" si="19"/>
        <v>0</v>
      </c>
      <c r="G218">
        <f t="shared" si="20"/>
        <v>0</v>
      </c>
      <c r="H218" t="str">
        <f t="shared" si="21"/>
        <v/>
      </c>
    </row>
    <row r="219" spans="1:8" ht="16.5" customHeight="1">
      <c r="A219" t="s">
        <v>103</v>
      </c>
      <c r="B219" s="7">
        <f t="shared" si="18"/>
        <v>22</v>
      </c>
      <c r="C219" s="7" t="s">
        <v>1271</v>
      </c>
      <c r="D219" s="7">
        <f>INDEX(Sheet6!B:B,MATCH(A219,Sheet6!D:D,0))*100+B219</f>
        <v>1422</v>
      </c>
      <c r="E219" s="14" t="s">
        <v>1265</v>
      </c>
      <c r="F219">
        <f t="shared" si="19"/>
        <v>8</v>
      </c>
      <c r="G219">
        <f t="shared" si="20"/>
        <v>80</v>
      </c>
      <c r="H219">
        <f t="shared" si="21"/>
        <v>340020006</v>
      </c>
    </row>
    <row r="220" spans="1:8" ht="16.5" customHeight="1">
      <c r="A220" t="s">
        <v>103</v>
      </c>
      <c r="B220" s="7">
        <f t="shared" si="18"/>
        <v>23</v>
      </c>
      <c r="C220" s="7" t="s">
        <v>1271</v>
      </c>
      <c r="D220" s="7">
        <f>INDEX(Sheet6!B:B,MATCH(A220,Sheet6!D:D,0))*100+B220</f>
        <v>1423</v>
      </c>
      <c r="E220" s="14" t="s">
        <v>1266</v>
      </c>
      <c r="F220">
        <f t="shared" si="19"/>
        <v>3</v>
      </c>
      <c r="G220">
        <f t="shared" si="20"/>
        <v>480</v>
      </c>
      <c r="H220">
        <f t="shared" si="21"/>
        <v>340020009</v>
      </c>
    </row>
    <row r="221" spans="1:8" ht="16.5" customHeight="1">
      <c r="A221" t="s">
        <v>103</v>
      </c>
      <c r="B221" s="7">
        <f t="shared" si="18"/>
        <v>24</v>
      </c>
      <c r="C221" s="7" t="s">
        <v>1271</v>
      </c>
      <c r="D221" s="7">
        <f>INDEX(Sheet6!B:B,MATCH(A221,Sheet6!D:D,0))*100+B221</f>
        <v>1424</v>
      </c>
      <c r="E221" s="14" t="s">
        <v>1265</v>
      </c>
      <c r="F221">
        <f t="shared" si="19"/>
        <v>8</v>
      </c>
      <c r="G221">
        <f t="shared" si="20"/>
        <v>80</v>
      </c>
      <c r="H221">
        <f t="shared" si="21"/>
        <v>340020006</v>
      </c>
    </row>
    <row r="222" spans="1:8" ht="16.5" customHeight="1">
      <c r="A222" t="s">
        <v>103</v>
      </c>
      <c r="B222" s="7">
        <f t="shared" si="18"/>
        <v>25</v>
      </c>
      <c r="C222" s="7" t="s">
        <v>1271</v>
      </c>
      <c r="D222" s="7">
        <f>INDEX(Sheet6!B:B,MATCH(A222,Sheet6!D:D,0))*100+B222</f>
        <v>1425</v>
      </c>
      <c r="E222" s="14" t="s">
        <v>1268</v>
      </c>
      <c r="F222">
        <f t="shared" si="19"/>
        <v>13</v>
      </c>
      <c r="G222">
        <f t="shared" si="20"/>
        <v>104</v>
      </c>
      <c r="H222">
        <f t="shared" si="21"/>
        <v>340020004</v>
      </c>
    </row>
    <row r="223" spans="1:8" ht="16.5" customHeight="1">
      <c r="A223" t="s">
        <v>103</v>
      </c>
      <c r="B223" s="7">
        <f t="shared" si="18"/>
        <v>26</v>
      </c>
      <c r="C223" s="7" t="s">
        <v>1271</v>
      </c>
      <c r="D223" s="7">
        <f>INDEX(Sheet6!B:B,MATCH(A223,Sheet6!D:D,0))*100+B223</f>
        <v>1426</v>
      </c>
      <c r="E223" s="14" t="s">
        <v>1269</v>
      </c>
      <c r="F223">
        <f t="shared" si="19"/>
        <v>3</v>
      </c>
      <c r="G223">
        <f t="shared" si="20"/>
        <v>960</v>
      </c>
      <c r="H223">
        <f t="shared" si="21"/>
        <v>340020010</v>
      </c>
    </row>
    <row r="224" spans="1:8" ht="16.5" customHeight="1">
      <c r="A224" t="s">
        <v>103</v>
      </c>
      <c r="B224" s="7">
        <f t="shared" si="18"/>
        <v>27</v>
      </c>
      <c r="C224" s="7" t="s">
        <v>1271</v>
      </c>
      <c r="D224" s="7">
        <f>INDEX(Sheet6!B:B,MATCH(A224,Sheet6!D:D,0))*100+B224</f>
        <v>1427</v>
      </c>
      <c r="E224" s="14" t="s">
        <v>1267</v>
      </c>
      <c r="F224">
        <f t="shared" si="19"/>
        <v>8</v>
      </c>
      <c r="G224">
        <f t="shared" si="20"/>
        <v>160</v>
      </c>
      <c r="H224">
        <f t="shared" si="21"/>
        <v>340020007</v>
      </c>
    </row>
    <row r="225" spans="1:8" ht="16.5" customHeight="1">
      <c r="A225" t="s">
        <v>103</v>
      </c>
      <c r="B225" s="7">
        <f t="shared" si="18"/>
        <v>28</v>
      </c>
      <c r="C225" s="7" t="s">
        <v>1271</v>
      </c>
      <c r="D225" s="7">
        <f>INDEX(Sheet6!B:B,MATCH(A225,Sheet6!D:D,0))*100+B225</f>
        <v>1428</v>
      </c>
      <c r="F225">
        <f t="shared" si="19"/>
        <v>0</v>
      </c>
      <c r="G225">
        <f t="shared" si="20"/>
        <v>0</v>
      </c>
      <c r="H225" t="str">
        <f t="shared" si="21"/>
        <v/>
      </c>
    </row>
    <row r="226" spans="1:8" ht="16.5" customHeight="1">
      <c r="A226" t="s">
        <v>108</v>
      </c>
      <c r="B226" s="7">
        <f t="shared" si="18"/>
        <v>1</v>
      </c>
      <c r="C226" s="7" t="s">
        <v>1271</v>
      </c>
      <c r="D226" s="7">
        <f>INDEX(Sheet6!B:B,MATCH(A226,Sheet6!D:D,0))*100+B226</f>
        <v>1501</v>
      </c>
      <c r="E226" s="14" t="s">
        <v>1265</v>
      </c>
      <c r="F226">
        <f t="shared" si="19"/>
        <v>8</v>
      </c>
      <c r="G226">
        <f t="shared" si="20"/>
        <v>80</v>
      </c>
      <c r="H226">
        <f t="shared" si="21"/>
        <v>340020006</v>
      </c>
    </row>
    <row r="227" spans="1:8" ht="16.5" customHeight="1">
      <c r="A227" t="s">
        <v>108</v>
      </c>
      <c r="B227" s="7">
        <f t="shared" si="18"/>
        <v>2</v>
      </c>
      <c r="C227" s="7" t="s">
        <v>1271</v>
      </c>
      <c r="D227" s="7">
        <f>INDEX(Sheet6!B:B,MATCH(A227,Sheet6!D:D,0))*100+B227</f>
        <v>1502</v>
      </c>
      <c r="E227" s="14" t="s">
        <v>1266</v>
      </c>
      <c r="F227">
        <f t="shared" si="19"/>
        <v>3</v>
      </c>
      <c r="G227">
        <f t="shared" si="20"/>
        <v>480</v>
      </c>
      <c r="H227">
        <f t="shared" si="21"/>
        <v>340020009</v>
      </c>
    </row>
    <row r="228" spans="1:8" ht="16.5" customHeight="1">
      <c r="A228" t="s">
        <v>108</v>
      </c>
      <c r="B228" s="7">
        <f t="shared" si="18"/>
        <v>3</v>
      </c>
      <c r="C228" s="7" t="s">
        <v>1271</v>
      </c>
      <c r="D228" s="7">
        <f>INDEX(Sheet6!B:B,MATCH(A228,Sheet6!D:D,0))*100+B228</f>
        <v>1503</v>
      </c>
      <c r="E228" t="s">
        <v>106</v>
      </c>
      <c r="F228">
        <f t="shared" si="19"/>
        <v>18</v>
      </c>
      <c r="G228">
        <f t="shared" si="20"/>
        <v>40</v>
      </c>
      <c r="H228">
        <f t="shared" si="21"/>
        <v>340020001</v>
      </c>
    </row>
    <row r="229" spans="1:8" ht="16.5" customHeight="1">
      <c r="A229" t="s">
        <v>108</v>
      </c>
      <c r="B229" s="7">
        <f t="shared" si="18"/>
        <v>4</v>
      </c>
      <c r="C229" s="7" t="s">
        <v>1271</v>
      </c>
      <c r="D229" s="7">
        <f>INDEX(Sheet6!B:B,MATCH(A229,Sheet6!D:D,0))*100+B229</f>
        <v>1504</v>
      </c>
      <c r="E229" s="14" t="s">
        <v>1268</v>
      </c>
      <c r="F229">
        <f t="shared" si="19"/>
        <v>13</v>
      </c>
      <c r="G229">
        <f t="shared" si="20"/>
        <v>104</v>
      </c>
      <c r="H229">
        <f t="shared" si="21"/>
        <v>340020004</v>
      </c>
    </row>
    <row r="230" spans="1:8" ht="16.5" customHeight="1">
      <c r="A230" t="s">
        <v>108</v>
      </c>
      <c r="B230" s="7">
        <f t="shared" si="18"/>
        <v>5</v>
      </c>
      <c r="C230" s="7" t="s">
        <v>1271</v>
      </c>
      <c r="D230" s="7">
        <f>INDEX(Sheet6!B:B,MATCH(A230,Sheet6!D:D,0))*100+B230</f>
        <v>1505</v>
      </c>
      <c r="E230" s="14" t="s">
        <v>1269</v>
      </c>
      <c r="F230">
        <f t="shared" si="19"/>
        <v>3</v>
      </c>
      <c r="G230">
        <f t="shared" si="20"/>
        <v>960</v>
      </c>
      <c r="H230">
        <f t="shared" si="21"/>
        <v>340020010</v>
      </c>
    </row>
    <row r="231" spans="1:8" ht="16.5" customHeight="1">
      <c r="A231" t="s">
        <v>108</v>
      </c>
      <c r="B231" s="7">
        <f t="shared" si="18"/>
        <v>6</v>
      </c>
      <c r="C231" s="7" t="s">
        <v>1271</v>
      </c>
      <c r="D231" s="7">
        <f>INDEX(Sheet6!B:B,MATCH(A231,Sheet6!D:D,0))*100+B231</f>
        <v>1506</v>
      </c>
      <c r="E231" s="14" t="s">
        <v>1267</v>
      </c>
      <c r="F231">
        <f t="shared" si="19"/>
        <v>8</v>
      </c>
      <c r="G231">
        <f t="shared" si="20"/>
        <v>160</v>
      </c>
      <c r="H231">
        <f t="shared" si="21"/>
        <v>340020007</v>
      </c>
    </row>
    <row r="232" spans="1:8" ht="16.5" customHeight="1">
      <c r="A232" t="s">
        <v>108</v>
      </c>
      <c r="B232" s="7">
        <f t="shared" si="18"/>
        <v>7</v>
      </c>
      <c r="C232" s="7" t="s">
        <v>1271</v>
      </c>
      <c r="D232" s="7">
        <f>INDEX(Sheet6!B:B,MATCH(A232,Sheet6!D:D,0))*100+B232</f>
        <v>1507</v>
      </c>
      <c r="F232">
        <f t="shared" si="19"/>
        <v>0</v>
      </c>
      <c r="G232">
        <f t="shared" si="20"/>
        <v>0</v>
      </c>
      <c r="H232" t="str">
        <f t="shared" si="21"/>
        <v/>
      </c>
    </row>
    <row r="233" spans="1:8" ht="16.5" customHeight="1">
      <c r="A233" t="s">
        <v>108</v>
      </c>
      <c r="B233" s="7">
        <f t="shared" si="18"/>
        <v>8</v>
      </c>
      <c r="C233" s="7" t="s">
        <v>1271</v>
      </c>
      <c r="D233" s="7">
        <f>INDEX(Sheet6!B:B,MATCH(A233,Sheet6!D:D,0))*100+B233</f>
        <v>1508</v>
      </c>
      <c r="E233" s="14" t="s">
        <v>1265</v>
      </c>
      <c r="F233">
        <f t="shared" si="19"/>
        <v>8</v>
      </c>
      <c r="G233">
        <f t="shared" si="20"/>
        <v>80</v>
      </c>
      <c r="H233">
        <f t="shared" si="21"/>
        <v>340020006</v>
      </c>
    </row>
    <row r="234" spans="1:8" ht="16.5" customHeight="1">
      <c r="A234" t="s">
        <v>108</v>
      </c>
      <c r="B234" s="7">
        <f t="shared" si="18"/>
        <v>9</v>
      </c>
      <c r="C234" s="7" t="s">
        <v>1271</v>
      </c>
      <c r="D234" s="7">
        <f>INDEX(Sheet6!B:B,MATCH(A234,Sheet6!D:D,0))*100+B234</f>
        <v>1509</v>
      </c>
      <c r="E234" s="14" t="s">
        <v>1266</v>
      </c>
      <c r="F234">
        <f t="shared" si="19"/>
        <v>3</v>
      </c>
      <c r="G234">
        <f t="shared" si="20"/>
        <v>480</v>
      </c>
      <c r="H234">
        <f t="shared" si="21"/>
        <v>340020009</v>
      </c>
    </row>
    <row r="235" spans="1:8" ht="16.5" customHeight="1">
      <c r="A235" t="s">
        <v>108</v>
      </c>
      <c r="B235" s="7">
        <f t="shared" si="18"/>
        <v>10</v>
      </c>
      <c r="C235" s="7" t="s">
        <v>1271</v>
      </c>
      <c r="D235" s="7">
        <f>INDEX(Sheet6!B:B,MATCH(A235,Sheet6!D:D,0))*100+B235</f>
        <v>1510</v>
      </c>
      <c r="E235" s="14" t="s">
        <v>1266</v>
      </c>
      <c r="F235">
        <f t="shared" si="19"/>
        <v>3</v>
      </c>
      <c r="G235">
        <f t="shared" si="20"/>
        <v>480</v>
      </c>
      <c r="H235">
        <f t="shared" si="21"/>
        <v>340020009</v>
      </c>
    </row>
    <row r="236" spans="1:8" ht="16.5" customHeight="1">
      <c r="A236" t="s">
        <v>108</v>
      </c>
      <c r="B236" s="7">
        <f t="shared" si="18"/>
        <v>11</v>
      </c>
      <c r="C236" s="7" t="s">
        <v>1271</v>
      </c>
      <c r="D236" s="7">
        <f>INDEX(Sheet6!B:B,MATCH(A236,Sheet6!D:D,0))*100+B236</f>
        <v>1511</v>
      </c>
      <c r="E236" s="14" t="s">
        <v>1268</v>
      </c>
      <c r="F236">
        <f t="shared" si="19"/>
        <v>13</v>
      </c>
      <c r="G236">
        <f t="shared" si="20"/>
        <v>104</v>
      </c>
      <c r="H236">
        <f t="shared" si="21"/>
        <v>340020004</v>
      </c>
    </row>
    <row r="237" spans="1:8" ht="16.5" customHeight="1">
      <c r="A237" t="s">
        <v>108</v>
      </c>
      <c r="B237" s="7">
        <f t="shared" si="18"/>
        <v>12</v>
      </c>
      <c r="C237" s="7" t="s">
        <v>1271</v>
      </c>
      <c r="D237" s="7">
        <f>INDEX(Sheet6!B:B,MATCH(A237,Sheet6!D:D,0))*100+B237</f>
        <v>1512</v>
      </c>
      <c r="E237" s="14" t="s">
        <v>1269</v>
      </c>
      <c r="F237">
        <f t="shared" si="19"/>
        <v>3</v>
      </c>
      <c r="G237">
        <f t="shared" si="20"/>
        <v>960</v>
      </c>
      <c r="H237">
        <f t="shared" si="21"/>
        <v>340020010</v>
      </c>
    </row>
    <row r="238" spans="1:8" ht="16.5" customHeight="1">
      <c r="A238" t="s">
        <v>108</v>
      </c>
      <c r="B238" s="7">
        <f t="shared" si="18"/>
        <v>13</v>
      </c>
      <c r="C238" s="7" t="s">
        <v>1271</v>
      </c>
      <c r="D238" s="7">
        <f>INDEX(Sheet6!B:B,MATCH(A238,Sheet6!D:D,0))*100+B238</f>
        <v>1513</v>
      </c>
      <c r="E238" s="14" t="s">
        <v>1267</v>
      </c>
      <c r="F238">
        <f t="shared" si="19"/>
        <v>8</v>
      </c>
      <c r="G238">
        <f t="shared" si="20"/>
        <v>160</v>
      </c>
      <c r="H238">
        <f t="shared" si="21"/>
        <v>340020007</v>
      </c>
    </row>
    <row r="239" spans="1:8" ht="16.5" customHeight="1">
      <c r="A239" t="s">
        <v>108</v>
      </c>
      <c r="B239" s="7">
        <f t="shared" si="18"/>
        <v>14</v>
      </c>
      <c r="C239" s="7" t="s">
        <v>1271</v>
      </c>
      <c r="D239" s="7">
        <f>INDEX(Sheet6!B:B,MATCH(A239,Sheet6!D:D,0))*100+B239</f>
        <v>1514</v>
      </c>
      <c r="F239">
        <f t="shared" si="19"/>
        <v>0</v>
      </c>
      <c r="G239">
        <f t="shared" si="20"/>
        <v>0</v>
      </c>
      <c r="H239" t="str">
        <f t="shared" si="21"/>
        <v/>
      </c>
    </row>
    <row r="240" spans="1:8" ht="16.5" customHeight="1">
      <c r="A240" t="s">
        <v>108</v>
      </c>
      <c r="B240" s="7">
        <f t="shared" si="18"/>
        <v>15</v>
      </c>
      <c r="C240" s="7" t="s">
        <v>1271</v>
      </c>
      <c r="D240" s="7">
        <f>INDEX(Sheet6!B:B,MATCH(A240,Sheet6!D:D,0))*100+B240</f>
        <v>1515</v>
      </c>
      <c r="E240" s="14" t="s">
        <v>1265</v>
      </c>
      <c r="F240">
        <f t="shared" si="19"/>
        <v>8</v>
      </c>
      <c r="G240">
        <f t="shared" si="20"/>
        <v>80</v>
      </c>
      <c r="H240">
        <f t="shared" si="21"/>
        <v>340020006</v>
      </c>
    </row>
    <row r="241" spans="1:8" ht="16.5" customHeight="1">
      <c r="A241" t="s">
        <v>108</v>
      </c>
      <c r="B241" s="7">
        <f t="shared" si="18"/>
        <v>16</v>
      </c>
      <c r="C241" s="7" t="s">
        <v>1271</v>
      </c>
      <c r="D241" s="7">
        <f>INDEX(Sheet6!B:B,MATCH(A241,Sheet6!D:D,0))*100+B241</f>
        <v>1516</v>
      </c>
      <c r="E241" s="14" t="s">
        <v>1266</v>
      </c>
      <c r="F241">
        <f t="shared" si="19"/>
        <v>3</v>
      </c>
      <c r="G241">
        <f t="shared" si="20"/>
        <v>480</v>
      </c>
      <c r="H241">
        <f t="shared" si="21"/>
        <v>340020009</v>
      </c>
    </row>
    <row r="242" spans="1:8" ht="16.5" customHeight="1">
      <c r="A242" t="s">
        <v>108</v>
      </c>
      <c r="B242" s="7">
        <f t="shared" si="18"/>
        <v>17</v>
      </c>
      <c r="C242" s="7" t="s">
        <v>1271</v>
      </c>
      <c r="D242" s="7">
        <f>INDEX(Sheet6!B:B,MATCH(A242,Sheet6!D:D,0))*100+B242</f>
        <v>1517</v>
      </c>
      <c r="E242" s="14" t="s">
        <v>1265</v>
      </c>
      <c r="F242">
        <f t="shared" si="19"/>
        <v>8</v>
      </c>
      <c r="G242">
        <f t="shared" si="20"/>
        <v>80</v>
      </c>
      <c r="H242">
        <f t="shared" si="21"/>
        <v>340020006</v>
      </c>
    </row>
    <row r="243" spans="1:8" ht="16.5" customHeight="1">
      <c r="A243" t="s">
        <v>108</v>
      </c>
      <c r="B243" s="7">
        <f t="shared" si="18"/>
        <v>18</v>
      </c>
      <c r="C243" s="7" t="s">
        <v>1271</v>
      </c>
      <c r="D243" s="7">
        <f>INDEX(Sheet6!B:B,MATCH(A243,Sheet6!D:D,0))*100+B243</f>
        <v>1518</v>
      </c>
      <c r="E243" s="14" t="s">
        <v>1268</v>
      </c>
      <c r="F243">
        <f t="shared" si="19"/>
        <v>13</v>
      </c>
      <c r="G243">
        <f t="shared" si="20"/>
        <v>104</v>
      </c>
      <c r="H243">
        <f t="shared" si="21"/>
        <v>340020004</v>
      </c>
    </row>
    <row r="244" spans="1:8" ht="16.5" customHeight="1">
      <c r="A244" t="s">
        <v>108</v>
      </c>
      <c r="B244" s="7">
        <f t="shared" si="18"/>
        <v>19</v>
      </c>
      <c r="C244" s="7" t="s">
        <v>1271</v>
      </c>
      <c r="D244" s="7">
        <f>INDEX(Sheet6!B:B,MATCH(A244,Sheet6!D:D,0))*100+B244</f>
        <v>1519</v>
      </c>
      <c r="E244" s="14" t="s">
        <v>1269</v>
      </c>
      <c r="F244">
        <f t="shared" si="19"/>
        <v>3</v>
      </c>
      <c r="G244">
        <f t="shared" si="20"/>
        <v>960</v>
      </c>
      <c r="H244">
        <f t="shared" si="21"/>
        <v>340020010</v>
      </c>
    </row>
    <row r="245" spans="1:8" ht="16.5" customHeight="1">
      <c r="A245" t="s">
        <v>108</v>
      </c>
      <c r="B245" s="7">
        <f t="shared" si="18"/>
        <v>20</v>
      </c>
      <c r="C245" s="7" t="s">
        <v>1271</v>
      </c>
      <c r="D245" s="7">
        <f>INDEX(Sheet6!B:B,MATCH(A245,Sheet6!D:D,0))*100+B245</f>
        <v>1520</v>
      </c>
      <c r="E245" s="14" t="s">
        <v>1267</v>
      </c>
      <c r="F245">
        <f t="shared" si="19"/>
        <v>8</v>
      </c>
      <c r="G245">
        <f t="shared" si="20"/>
        <v>160</v>
      </c>
      <c r="H245">
        <f t="shared" si="21"/>
        <v>340020007</v>
      </c>
    </row>
    <row r="246" spans="1:8" ht="16.5" customHeight="1">
      <c r="A246" t="s">
        <v>108</v>
      </c>
      <c r="B246" s="7">
        <f t="shared" si="18"/>
        <v>21</v>
      </c>
      <c r="C246" s="7" t="s">
        <v>1271</v>
      </c>
      <c r="D246" s="7">
        <f>INDEX(Sheet6!B:B,MATCH(A246,Sheet6!D:D,0))*100+B246</f>
        <v>1521</v>
      </c>
      <c r="F246">
        <f t="shared" si="19"/>
        <v>0</v>
      </c>
      <c r="G246">
        <f t="shared" si="20"/>
        <v>0</v>
      </c>
      <c r="H246" t="str">
        <f t="shared" si="21"/>
        <v/>
      </c>
    </row>
    <row r="247" spans="1:8" ht="16.5" customHeight="1">
      <c r="A247" t="s">
        <v>108</v>
      </c>
      <c r="B247" s="7">
        <f t="shared" si="18"/>
        <v>22</v>
      </c>
      <c r="C247" s="7" t="s">
        <v>1271</v>
      </c>
      <c r="D247" s="7">
        <f>INDEX(Sheet6!B:B,MATCH(A247,Sheet6!D:D,0))*100+B247</f>
        <v>1522</v>
      </c>
      <c r="E247" s="14" t="s">
        <v>1265</v>
      </c>
      <c r="F247">
        <f t="shared" si="19"/>
        <v>8</v>
      </c>
      <c r="G247">
        <f t="shared" si="20"/>
        <v>80</v>
      </c>
      <c r="H247">
        <f t="shared" si="21"/>
        <v>340020006</v>
      </c>
    </row>
    <row r="248" spans="1:8" ht="16.5" customHeight="1">
      <c r="A248" t="s">
        <v>108</v>
      </c>
      <c r="B248" s="7">
        <f t="shared" si="18"/>
        <v>23</v>
      </c>
      <c r="C248" s="7" t="s">
        <v>1271</v>
      </c>
      <c r="D248" s="7">
        <f>INDEX(Sheet6!B:B,MATCH(A248,Sheet6!D:D,0))*100+B248</f>
        <v>1523</v>
      </c>
      <c r="E248" s="14" t="s">
        <v>1266</v>
      </c>
      <c r="F248">
        <f t="shared" si="19"/>
        <v>3</v>
      </c>
      <c r="G248">
        <f t="shared" si="20"/>
        <v>480</v>
      </c>
      <c r="H248">
        <f t="shared" si="21"/>
        <v>340020009</v>
      </c>
    </row>
    <row r="249" spans="1:8" ht="16.5" customHeight="1">
      <c r="A249" t="s">
        <v>108</v>
      </c>
      <c r="B249" s="7">
        <f t="shared" si="18"/>
        <v>24</v>
      </c>
      <c r="C249" s="7" t="s">
        <v>1271</v>
      </c>
      <c r="D249" s="7">
        <f>INDEX(Sheet6!B:B,MATCH(A249,Sheet6!D:D,0))*100+B249</f>
        <v>1524</v>
      </c>
      <c r="E249" s="14" t="s">
        <v>1266</v>
      </c>
      <c r="F249">
        <f t="shared" si="19"/>
        <v>3</v>
      </c>
      <c r="G249">
        <f t="shared" si="20"/>
        <v>480</v>
      </c>
      <c r="H249">
        <f t="shared" si="21"/>
        <v>340020009</v>
      </c>
    </row>
    <row r="250" spans="1:8" ht="16.5" customHeight="1">
      <c r="A250" t="s">
        <v>108</v>
      </c>
      <c r="B250" s="7">
        <f t="shared" ref="B250:B281" si="22">B222</f>
        <v>25</v>
      </c>
      <c r="C250" s="7" t="s">
        <v>1271</v>
      </c>
      <c r="D250" s="7">
        <f>INDEX(Sheet6!B:B,MATCH(A250,Sheet6!D:D,0))*100+B250</f>
        <v>1525</v>
      </c>
      <c r="E250" s="14" t="s">
        <v>1268</v>
      </c>
      <c r="F250">
        <f t="shared" si="19"/>
        <v>13</v>
      </c>
      <c r="G250">
        <f t="shared" si="20"/>
        <v>104</v>
      </c>
      <c r="H250">
        <f t="shared" si="21"/>
        <v>340020004</v>
      </c>
    </row>
    <row r="251" spans="1:8" ht="16.5" customHeight="1">
      <c r="A251" t="s">
        <v>108</v>
      </c>
      <c r="B251" s="7">
        <f t="shared" si="22"/>
        <v>26</v>
      </c>
      <c r="C251" s="7" t="s">
        <v>1271</v>
      </c>
      <c r="D251" s="7">
        <f>INDEX(Sheet6!B:B,MATCH(A251,Sheet6!D:D,0))*100+B251</f>
        <v>1526</v>
      </c>
      <c r="E251" s="14" t="s">
        <v>1269</v>
      </c>
      <c r="F251">
        <f t="shared" si="19"/>
        <v>3</v>
      </c>
      <c r="G251">
        <f t="shared" si="20"/>
        <v>960</v>
      </c>
      <c r="H251">
        <f t="shared" si="21"/>
        <v>340020010</v>
      </c>
    </row>
    <row r="252" spans="1:8" ht="16.5" customHeight="1">
      <c r="A252" t="s">
        <v>108</v>
      </c>
      <c r="B252" s="7">
        <f t="shared" si="22"/>
        <v>27</v>
      </c>
      <c r="C252" s="7" t="s">
        <v>1271</v>
      </c>
      <c r="D252" s="7">
        <f>INDEX(Sheet6!B:B,MATCH(A252,Sheet6!D:D,0))*100+B252</f>
        <v>1527</v>
      </c>
      <c r="E252" s="14" t="s">
        <v>1267</v>
      </c>
      <c r="F252">
        <f t="shared" si="19"/>
        <v>8</v>
      </c>
      <c r="G252">
        <f t="shared" si="20"/>
        <v>160</v>
      </c>
      <c r="H252">
        <f t="shared" si="21"/>
        <v>340020007</v>
      </c>
    </row>
    <row r="253" spans="1:8" ht="16.5" customHeight="1">
      <c r="A253" t="s">
        <v>108</v>
      </c>
      <c r="B253" s="7">
        <f t="shared" si="22"/>
        <v>28</v>
      </c>
      <c r="C253" s="7" t="s">
        <v>1271</v>
      </c>
      <c r="D253" s="7">
        <f>INDEX(Sheet6!B:B,MATCH(A253,Sheet6!D:D,0))*100+B253</f>
        <v>1528</v>
      </c>
      <c r="F253">
        <f t="shared" si="19"/>
        <v>0</v>
      </c>
      <c r="G253">
        <f t="shared" si="20"/>
        <v>0</v>
      </c>
      <c r="H253" t="str">
        <f t="shared" si="21"/>
        <v/>
      </c>
    </row>
    <row r="254" spans="1:8" ht="16.5" customHeight="1">
      <c r="A254" t="s">
        <v>113</v>
      </c>
      <c r="B254" s="7">
        <f t="shared" si="22"/>
        <v>1</v>
      </c>
      <c r="C254" s="7" t="s">
        <v>1271</v>
      </c>
      <c r="D254" s="7">
        <f>INDEX(Sheet6!B:B,MATCH(A254,Sheet6!D:D,0))*100+B254</f>
        <v>1701</v>
      </c>
      <c r="E254" s="14" t="s">
        <v>1265</v>
      </c>
      <c r="F254">
        <f t="shared" si="19"/>
        <v>8</v>
      </c>
      <c r="G254">
        <f t="shared" si="20"/>
        <v>80</v>
      </c>
      <c r="H254">
        <f t="shared" si="21"/>
        <v>340020006</v>
      </c>
    </row>
    <row r="255" spans="1:8" ht="16.5" customHeight="1">
      <c r="A255" t="s">
        <v>113</v>
      </c>
      <c r="B255" s="7">
        <f t="shared" si="22"/>
        <v>2</v>
      </c>
      <c r="C255" s="7" t="s">
        <v>1271</v>
      </c>
      <c r="D255" s="7">
        <f>INDEX(Sheet6!B:B,MATCH(A255,Sheet6!D:D,0))*100+B255</f>
        <v>1702</v>
      </c>
      <c r="E255" s="14" t="s">
        <v>1266</v>
      </c>
      <c r="F255">
        <f t="shared" si="19"/>
        <v>3</v>
      </c>
      <c r="G255">
        <f t="shared" si="20"/>
        <v>480</v>
      </c>
      <c r="H255">
        <f t="shared" si="21"/>
        <v>340020009</v>
      </c>
    </row>
    <row r="256" spans="1:8" ht="16.5" customHeight="1">
      <c r="A256" t="s">
        <v>113</v>
      </c>
      <c r="B256" s="7">
        <f t="shared" si="22"/>
        <v>3</v>
      </c>
      <c r="C256" s="7" t="s">
        <v>1271</v>
      </c>
      <c r="D256" s="7">
        <f>INDEX(Sheet6!B:B,MATCH(A256,Sheet6!D:D,0))*100+B256</f>
        <v>1703</v>
      </c>
      <c r="E256" t="s">
        <v>151</v>
      </c>
      <c r="F256">
        <f t="shared" si="19"/>
        <v>38</v>
      </c>
      <c r="G256">
        <f t="shared" si="20"/>
        <v>12</v>
      </c>
      <c r="H256">
        <f t="shared" si="21"/>
        <v>340020011</v>
      </c>
    </row>
    <row r="257" spans="1:8" ht="16.5" customHeight="1">
      <c r="A257" t="s">
        <v>113</v>
      </c>
      <c r="B257" s="7">
        <f t="shared" si="22"/>
        <v>4</v>
      </c>
      <c r="C257" s="7" t="s">
        <v>1271</v>
      </c>
      <c r="D257" s="7">
        <f>INDEX(Sheet6!B:B,MATCH(A257,Sheet6!D:D,0))*100+B257</f>
        <v>1704</v>
      </c>
      <c r="E257" s="14" t="s">
        <v>1268</v>
      </c>
      <c r="F257">
        <f t="shared" si="19"/>
        <v>13</v>
      </c>
      <c r="G257">
        <f t="shared" si="20"/>
        <v>104</v>
      </c>
      <c r="H257">
        <f t="shared" si="21"/>
        <v>340020004</v>
      </c>
    </row>
    <row r="258" spans="1:8" ht="16.5" customHeight="1">
      <c r="A258" t="s">
        <v>113</v>
      </c>
      <c r="B258" s="7">
        <f t="shared" si="22"/>
        <v>5</v>
      </c>
      <c r="C258" s="7" t="s">
        <v>1271</v>
      </c>
      <c r="D258" s="7">
        <f>INDEX(Sheet6!B:B,MATCH(A258,Sheet6!D:D,0))*100+B258</f>
        <v>1705</v>
      </c>
      <c r="E258" s="14" t="s">
        <v>1269</v>
      </c>
      <c r="F258">
        <f t="shared" ref="F258:F321" si="23">IF($E258&lt;&gt;"",VLOOKUP($C258&amp;$E258,$M:$P,2,0),0)</f>
        <v>3</v>
      </c>
      <c r="G258">
        <f t="shared" ref="G258:G321" si="24">IF($E258&lt;&gt;"",VLOOKUP($C258&amp;$E258,$M:$P,3,0),0)</f>
        <v>960</v>
      </c>
      <c r="H258">
        <f t="shared" ref="H258:H321" si="25">IF($E258&lt;&gt;"",VLOOKUP($C258&amp;$E258,$M:$P,4,0),"")</f>
        <v>340020010</v>
      </c>
    </row>
    <row r="259" spans="1:8" ht="16.5" customHeight="1">
      <c r="A259" t="s">
        <v>113</v>
      </c>
      <c r="B259" s="7">
        <f t="shared" si="22"/>
        <v>6</v>
      </c>
      <c r="C259" s="7" t="s">
        <v>1271</v>
      </c>
      <c r="D259" s="7">
        <f>INDEX(Sheet6!B:B,MATCH(A259,Sheet6!D:D,0))*100+B259</f>
        <v>1706</v>
      </c>
      <c r="E259" s="14" t="s">
        <v>1267</v>
      </c>
      <c r="F259">
        <f t="shared" si="23"/>
        <v>8</v>
      </c>
      <c r="G259">
        <f t="shared" si="24"/>
        <v>160</v>
      </c>
      <c r="H259">
        <f t="shared" si="25"/>
        <v>340020007</v>
      </c>
    </row>
    <row r="260" spans="1:8" ht="16.5" customHeight="1">
      <c r="A260" t="s">
        <v>113</v>
      </c>
      <c r="B260" s="7">
        <f t="shared" si="22"/>
        <v>7</v>
      </c>
      <c r="C260" s="7" t="s">
        <v>1271</v>
      </c>
      <c r="D260" s="7">
        <f>INDEX(Sheet6!B:B,MATCH(A260,Sheet6!D:D,0))*100+B260</f>
        <v>1707</v>
      </c>
      <c r="E260" s="14" t="s">
        <v>1275</v>
      </c>
      <c r="F260">
        <f t="shared" si="23"/>
        <v>28</v>
      </c>
      <c r="G260">
        <f t="shared" si="24"/>
        <v>80</v>
      </c>
      <c r="H260">
        <f t="shared" si="25"/>
        <v>340020008</v>
      </c>
    </row>
    <row r="261" spans="1:8" ht="16.5" customHeight="1">
      <c r="A261" t="s">
        <v>113</v>
      </c>
      <c r="B261" s="7">
        <f t="shared" si="22"/>
        <v>8</v>
      </c>
      <c r="C261" s="7" t="s">
        <v>1271</v>
      </c>
      <c r="D261" s="7">
        <f>INDEX(Sheet6!B:B,MATCH(A261,Sheet6!D:D,0))*100+B261</f>
        <v>1708</v>
      </c>
      <c r="E261" s="14" t="s">
        <v>1265</v>
      </c>
      <c r="F261">
        <f t="shared" si="23"/>
        <v>8</v>
      </c>
      <c r="G261">
        <f t="shared" si="24"/>
        <v>80</v>
      </c>
      <c r="H261">
        <f t="shared" si="25"/>
        <v>340020006</v>
      </c>
    </row>
    <row r="262" spans="1:8" ht="16.5" customHeight="1">
      <c r="A262" t="s">
        <v>113</v>
      </c>
      <c r="B262" s="7">
        <f t="shared" si="22"/>
        <v>9</v>
      </c>
      <c r="C262" s="7" t="s">
        <v>1271</v>
      </c>
      <c r="D262" s="7">
        <f>INDEX(Sheet6!B:B,MATCH(A262,Sheet6!D:D,0))*100+B262</f>
        <v>1709</v>
      </c>
      <c r="E262" s="14" t="s">
        <v>1266</v>
      </c>
      <c r="F262">
        <f t="shared" si="23"/>
        <v>3</v>
      </c>
      <c r="G262">
        <f t="shared" si="24"/>
        <v>480</v>
      </c>
      <c r="H262">
        <f t="shared" si="25"/>
        <v>340020009</v>
      </c>
    </row>
    <row r="263" spans="1:8" ht="16.5" customHeight="1">
      <c r="A263" t="s">
        <v>113</v>
      </c>
      <c r="B263" s="7">
        <f t="shared" si="22"/>
        <v>10</v>
      </c>
      <c r="C263" s="7" t="s">
        <v>1271</v>
      </c>
      <c r="D263" s="7">
        <f>INDEX(Sheet6!B:B,MATCH(A263,Sheet6!D:D,0))*100+B263</f>
        <v>1710</v>
      </c>
      <c r="E263" s="14" t="s">
        <v>1265</v>
      </c>
      <c r="F263">
        <f t="shared" si="23"/>
        <v>8</v>
      </c>
      <c r="G263">
        <f t="shared" si="24"/>
        <v>80</v>
      </c>
      <c r="H263">
        <f t="shared" si="25"/>
        <v>340020006</v>
      </c>
    </row>
    <row r="264" spans="1:8" ht="16.5" customHeight="1">
      <c r="A264" t="s">
        <v>113</v>
      </c>
      <c r="B264" s="7">
        <f t="shared" si="22"/>
        <v>11</v>
      </c>
      <c r="C264" s="7" t="s">
        <v>1271</v>
      </c>
      <c r="D264" s="7">
        <f>INDEX(Sheet6!B:B,MATCH(A264,Sheet6!D:D,0))*100+B264</f>
        <v>1711</v>
      </c>
      <c r="E264" s="14" t="s">
        <v>1268</v>
      </c>
      <c r="F264">
        <f t="shared" si="23"/>
        <v>13</v>
      </c>
      <c r="G264">
        <f t="shared" si="24"/>
        <v>104</v>
      </c>
      <c r="H264">
        <f t="shared" si="25"/>
        <v>340020004</v>
      </c>
    </row>
    <row r="265" spans="1:8" ht="16.5" customHeight="1">
      <c r="A265" t="s">
        <v>113</v>
      </c>
      <c r="B265" s="7">
        <f t="shared" si="22"/>
        <v>12</v>
      </c>
      <c r="C265" s="7" t="s">
        <v>1271</v>
      </c>
      <c r="D265" s="7">
        <f>INDEX(Sheet6!B:B,MATCH(A265,Sheet6!D:D,0))*100+B265</f>
        <v>1712</v>
      </c>
      <c r="E265" s="14" t="s">
        <v>1269</v>
      </c>
      <c r="F265">
        <f t="shared" si="23"/>
        <v>3</v>
      </c>
      <c r="G265">
        <f t="shared" si="24"/>
        <v>960</v>
      </c>
      <c r="H265">
        <f t="shared" si="25"/>
        <v>340020010</v>
      </c>
    </row>
    <row r="266" spans="1:8" ht="16.5" customHeight="1">
      <c r="A266" t="s">
        <v>113</v>
      </c>
      <c r="B266" s="7">
        <f t="shared" si="22"/>
        <v>13</v>
      </c>
      <c r="C266" s="7" t="s">
        <v>1271</v>
      </c>
      <c r="D266" s="7">
        <f>INDEX(Sheet6!B:B,MATCH(A266,Sheet6!D:D,0))*100+B266</f>
        <v>1713</v>
      </c>
      <c r="E266" s="14" t="s">
        <v>1267</v>
      </c>
      <c r="F266">
        <f t="shared" si="23"/>
        <v>8</v>
      </c>
      <c r="G266">
        <f t="shared" si="24"/>
        <v>160</v>
      </c>
      <c r="H266">
        <f t="shared" si="25"/>
        <v>340020007</v>
      </c>
    </row>
    <row r="267" spans="1:8" ht="16.5" customHeight="1">
      <c r="A267" t="s">
        <v>113</v>
      </c>
      <c r="B267" s="7">
        <f t="shared" si="22"/>
        <v>14</v>
      </c>
      <c r="C267" s="7" t="s">
        <v>1271</v>
      </c>
      <c r="D267" s="7">
        <f>INDEX(Sheet6!B:B,MATCH(A267,Sheet6!D:D,0))*100+B267</f>
        <v>1714</v>
      </c>
      <c r="E267" s="14"/>
      <c r="F267">
        <f t="shared" si="23"/>
        <v>0</v>
      </c>
      <c r="G267">
        <f t="shared" si="24"/>
        <v>0</v>
      </c>
      <c r="H267" t="str">
        <f t="shared" si="25"/>
        <v/>
      </c>
    </row>
    <row r="268" spans="1:8" ht="16.5" customHeight="1">
      <c r="A268" t="s">
        <v>113</v>
      </c>
      <c r="B268" s="7">
        <f t="shared" si="22"/>
        <v>15</v>
      </c>
      <c r="C268" s="7" t="s">
        <v>1271</v>
      </c>
      <c r="D268" s="7">
        <f>INDEX(Sheet6!B:B,MATCH(A268,Sheet6!D:D,0))*100+B268</f>
        <v>1715</v>
      </c>
      <c r="E268" s="14" t="s">
        <v>1265</v>
      </c>
      <c r="F268">
        <f t="shared" si="23"/>
        <v>8</v>
      </c>
      <c r="G268">
        <f t="shared" si="24"/>
        <v>80</v>
      </c>
      <c r="H268">
        <f t="shared" si="25"/>
        <v>340020006</v>
      </c>
    </row>
    <row r="269" spans="1:8" ht="16.5" customHeight="1">
      <c r="A269" t="s">
        <v>113</v>
      </c>
      <c r="B269" s="7">
        <f t="shared" si="22"/>
        <v>16</v>
      </c>
      <c r="C269" s="7" t="s">
        <v>1271</v>
      </c>
      <c r="D269" s="7">
        <f>INDEX(Sheet6!B:B,MATCH(A269,Sheet6!D:D,0))*100+B269</f>
        <v>1716</v>
      </c>
      <c r="E269" s="14" t="s">
        <v>1266</v>
      </c>
      <c r="F269">
        <f t="shared" si="23"/>
        <v>3</v>
      </c>
      <c r="G269">
        <f t="shared" si="24"/>
        <v>480</v>
      </c>
      <c r="H269">
        <f t="shared" si="25"/>
        <v>340020009</v>
      </c>
    </row>
    <row r="270" spans="1:8" ht="16.5" customHeight="1">
      <c r="A270" t="s">
        <v>113</v>
      </c>
      <c r="B270" s="7">
        <f t="shared" si="22"/>
        <v>17</v>
      </c>
      <c r="C270" s="7" t="s">
        <v>1271</v>
      </c>
      <c r="D270" s="7">
        <f>INDEX(Sheet6!B:B,MATCH(A270,Sheet6!D:D,0))*100+B270</f>
        <v>1717</v>
      </c>
      <c r="E270" s="14" t="s">
        <v>1266</v>
      </c>
      <c r="F270">
        <f t="shared" si="23"/>
        <v>3</v>
      </c>
      <c r="G270">
        <f t="shared" si="24"/>
        <v>480</v>
      </c>
      <c r="H270">
        <f t="shared" si="25"/>
        <v>340020009</v>
      </c>
    </row>
    <row r="271" spans="1:8" ht="16.5" customHeight="1">
      <c r="A271" t="s">
        <v>113</v>
      </c>
      <c r="B271" s="7">
        <f t="shared" si="22"/>
        <v>18</v>
      </c>
      <c r="C271" s="7" t="s">
        <v>1271</v>
      </c>
      <c r="D271" s="7">
        <f>INDEX(Sheet6!B:B,MATCH(A271,Sheet6!D:D,0))*100+B271</f>
        <v>1718</v>
      </c>
      <c r="E271" s="14" t="s">
        <v>1268</v>
      </c>
      <c r="F271">
        <f t="shared" si="23"/>
        <v>13</v>
      </c>
      <c r="G271">
        <f t="shared" si="24"/>
        <v>104</v>
      </c>
      <c r="H271">
        <f t="shared" si="25"/>
        <v>340020004</v>
      </c>
    </row>
    <row r="272" spans="1:8" ht="16.5" customHeight="1">
      <c r="A272" t="s">
        <v>113</v>
      </c>
      <c r="B272" s="7">
        <f t="shared" si="22"/>
        <v>19</v>
      </c>
      <c r="C272" s="7" t="s">
        <v>1271</v>
      </c>
      <c r="D272" s="7">
        <f>INDEX(Sheet6!B:B,MATCH(A272,Sheet6!D:D,0))*100+B272</f>
        <v>1719</v>
      </c>
      <c r="E272" s="14" t="s">
        <v>1269</v>
      </c>
      <c r="F272">
        <f t="shared" si="23"/>
        <v>3</v>
      </c>
      <c r="G272">
        <f t="shared" si="24"/>
        <v>960</v>
      </c>
      <c r="H272">
        <f t="shared" si="25"/>
        <v>340020010</v>
      </c>
    </row>
    <row r="273" spans="1:8" ht="16.5" customHeight="1">
      <c r="A273" t="s">
        <v>113</v>
      </c>
      <c r="B273" s="7">
        <f t="shared" si="22"/>
        <v>20</v>
      </c>
      <c r="C273" s="7" t="s">
        <v>1271</v>
      </c>
      <c r="D273" s="7">
        <f>INDEX(Sheet6!B:B,MATCH(A273,Sheet6!D:D,0))*100+B273</f>
        <v>1720</v>
      </c>
      <c r="E273" s="14" t="s">
        <v>1267</v>
      </c>
      <c r="F273">
        <f t="shared" si="23"/>
        <v>8</v>
      </c>
      <c r="G273">
        <f t="shared" si="24"/>
        <v>160</v>
      </c>
      <c r="H273">
        <f t="shared" si="25"/>
        <v>340020007</v>
      </c>
    </row>
    <row r="274" spans="1:8" ht="16.5" customHeight="1">
      <c r="A274" t="s">
        <v>113</v>
      </c>
      <c r="B274" s="7">
        <f t="shared" si="22"/>
        <v>21</v>
      </c>
      <c r="C274" s="7" t="s">
        <v>1271</v>
      </c>
      <c r="D274" s="7">
        <f>INDEX(Sheet6!B:B,MATCH(A274,Sheet6!D:D,0))*100+B274</f>
        <v>1721</v>
      </c>
      <c r="E274" s="14"/>
      <c r="F274">
        <f t="shared" si="23"/>
        <v>0</v>
      </c>
      <c r="G274">
        <f t="shared" si="24"/>
        <v>0</v>
      </c>
      <c r="H274" t="str">
        <f t="shared" si="25"/>
        <v/>
      </c>
    </row>
    <row r="275" spans="1:8" ht="16.5" customHeight="1">
      <c r="A275" t="s">
        <v>113</v>
      </c>
      <c r="B275" s="7">
        <f t="shared" si="22"/>
        <v>22</v>
      </c>
      <c r="C275" s="7" t="s">
        <v>1271</v>
      </c>
      <c r="D275" s="7">
        <f>INDEX(Sheet6!B:B,MATCH(A275,Sheet6!D:D,0))*100+B275</f>
        <v>1722</v>
      </c>
      <c r="E275" s="14" t="s">
        <v>1265</v>
      </c>
      <c r="F275">
        <f t="shared" si="23"/>
        <v>8</v>
      </c>
      <c r="G275">
        <f t="shared" si="24"/>
        <v>80</v>
      </c>
      <c r="H275">
        <f t="shared" si="25"/>
        <v>340020006</v>
      </c>
    </row>
    <row r="276" spans="1:8" ht="16.5" customHeight="1">
      <c r="A276" t="s">
        <v>113</v>
      </c>
      <c r="B276" s="7">
        <f t="shared" si="22"/>
        <v>23</v>
      </c>
      <c r="C276" s="7" t="s">
        <v>1271</v>
      </c>
      <c r="D276" s="7">
        <f>INDEX(Sheet6!B:B,MATCH(A276,Sheet6!D:D,0))*100+B276</f>
        <v>1723</v>
      </c>
      <c r="E276" s="14" t="s">
        <v>1266</v>
      </c>
      <c r="F276">
        <f t="shared" si="23"/>
        <v>3</v>
      </c>
      <c r="G276">
        <f t="shared" si="24"/>
        <v>480</v>
      </c>
      <c r="H276">
        <f t="shared" si="25"/>
        <v>340020009</v>
      </c>
    </row>
    <row r="277" spans="1:8" ht="16.5" customHeight="1">
      <c r="A277" t="s">
        <v>113</v>
      </c>
      <c r="B277" s="7">
        <f t="shared" si="22"/>
        <v>24</v>
      </c>
      <c r="C277" s="7" t="s">
        <v>1271</v>
      </c>
      <c r="D277" s="7">
        <f>INDEX(Sheet6!B:B,MATCH(A277,Sheet6!D:D,0))*100+B277</f>
        <v>1724</v>
      </c>
      <c r="E277" s="14" t="s">
        <v>1265</v>
      </c>
      <c r="F277">
        <f t="shared" si="23"/>
        <v>8</v>
      </c>
      <c r="G277">
        <f t="shared" si="24"/>
        <v>80</v>
      </c>
      <c r="H277">
        <f t="shared" si="25"/>
        <v>340020006</v>
      </c>
    </row>
    <row r="278" spans="1:8" ht="16.5" customHeight="1">
      <c r="A278" t="s">
        <v>113</v>
      </c>
      <c r="B278" s="7">
        <f t="shared" si="22"/>
        <v>25</v>
      </c>
      <c r="C278" s="7" t="s">
        <v>1271</v>
      </c>
      <c r="D278" s="7">
        <f>INDEX(Sheet6!B:B,MATCH(A278,Sheet6!D:D,0))*100+B278</f>
        <v>1725</v>
      </c>
      <c r="E278" s="14" t="s">
        <v>1268</v>
      </c>
      <c r="F278">
        <f t="shared" si="23"/>
        <v>13</v>
      </c>
      <c r="G278">
        <f t="shared" si="24"/>
        <v>104</v>
      </c>
      <c r="H278">
        <f t="shared" si="25"/>
        <v>340020004</v>
      </c>
    </row>
    <row r="279" spans="1:8" ht="16.5" customHeight="1">
      <c r="A279" t="s">
        <v>113</v>
      </c>
      <c r="B279" s="7">
        <f t="shared" si="22"/>
        <v>26</v>
      </c>
      <c r="C279" s="7" t="s">
        <v>1271</v>
      </c>
      <c r="D279" s="7">
        <f>INDEX(Sheet6!B:B,MATCH(A279,Sheet6!D:D,0))*100+B279</f>
        <v>1726</v>
      </c>
      <c r="E279" s="14" t="s">
        <v>1269</v>
      </c>
      <c r="F279">
        <f t="shared" si="23"/>
        <v>3</v>
      </c>
      <c r="G279">
        <f t="shared" si="24"/>
        <v>960</v>
      </c>
      <c r="H279">
        <f t="shared" si="25"/>
        <v>340020010</v>
      </c>
    </row>
    <row r="280" spans="1:8" ht="16.5" customHeight="1">
      <c r="A280" t="s">
        <v>113</v>
      </c>
      <c r="B280" s="7">
        <f t="shared" si="22"/>
        <v>27</v>
      </c>
      <c r="C280" s="7" t="s">
        <v>1271</v>
      </c>
      <c r="D280" s="7">
        <f>INDEX(Sheet6!B:B,MATCH(A280,Sheet6!D:D,0))*100+B280</f>
        <v>1727</v>
      </c>
      <c r="E280" s="14" t="s">
        <v>1267</v>
      </c>
      <c r="F280">
        <f t="shared" si="23"/>
        <v>8</v>
      </c>
      <c r="G280">
        <f t="shared" si="24"/>
        <v>160</v>
      </c>
      <c r="H280">
        <f t="shared" si="25"/>
        <v>340020007</v>
      </c>
    </row>
    <row r="281" spans="1:8" ht="16.5" customHeight="1">
      <c r="A281" t="s">
        <v>113</v>
      </c>
      <c r="B281" s="7">
        <f t="shared" si="22"/>
        <v>28</v>
      </c>
      <c r="C281" s="7" t="s">
        <v>1271</v>
      </c>
      <c r="D281" s="7">
        <f>INDEX(Sheet6!B:B,MATCH(A281,Sheet6!D:D,0))*100+B281</f>
        <v>1728</v>
      </c>
      <c r="E281" s="14"/>
      <c r="F281">
        <f t="shared" si="23"/>
        <v>0</v>
      </c>
      <c r="G281">
        <f t="shared" si="24"/>
        <v>0</v>
      </c>
      <c r="H281" t="str">
        <f t="shared" si="25"/>
        <v/>
      </c>
    </row>
    <row r="282" spans="1:8" ht="16.5" customHeight="1">
      <c r="A282" t="s">
        <v>120</v>
      </c>
      <c r="B282" s="7">
        <f t="shared" ref="B282" si="26">B254</f>
        <v>1</v>
      </c>
      <c r="C282" s="7" t="s">
        <v>1271</v>
      </c>
      <c r="D282" s="7">
        <f>INDEX(Sheet6!B:B,MATCH(A282,Sheet6!D:D,0))*100+B282</f>
        <v>1901</v>
      </c>
      <c r="E282" s="14" t="s">
        <v>1265</v>
      </c>
      <c r="F282">
        <f t="shared" si="23"/>
        <v>8</v>
      </c>
      <c r="G282">
        <f t="shared" si="24"/>
        <v>80</v>
      </c>
      <c r="H282">
        <f t="shared" si="25"/>
        <v>340020006</v>
      </c>
    </row>
    <row r="283" spans="1:8" ht="16.5" customHeight="1">
      <c r="A283" t="s">
        <v>120</v>
      </c>
      <c r="B283" s="7">
        <f t="shared" ref="B283:B288" si="27">B255</f>
        <v>2</v>
      </c>
      <c r="C283" s="7" t="s">
        <v>1271</v>
      </c>
      <c r="D283" s="7">
        <f>INDEX(Sheet6!B:B,MATCH(A283,Sheet6!D:D,0))*100+B283</f>
        <v>1902</v>
      </c>
      <c r="E283" s="14" t="s">
        <v>1266</v>
      </c>
      <c r="F283">
        <f t="shared" si="23"/>
        <v>3</v>
      </c>
      <c r="G283">
        <f t="shared" si="24"/>
        <v>480</v>
      </c>
      <c r="H283">
        <f t="shared" si="25"/>
        <v>340020009</v>
      </c>
    </row>
    <row r="284" spans="1:8" ht="16.5" customHeight="1">
      <c r="A284" t="s">
        <v>120</v>
      </c>
      <c r="B284" s="7">
        <f t="shared" si="27"/>
        <v>3</v>
      </c>
      <c r="C284" s="7" t="s">
        <v>1271</v>
      </c>
      <c r="D284" s="7">
        <f>INDEX(Sheet6!B:B,MATCH(A284,Sheet6!D:D,0))*100+B284</f>
        <v>1903</v>
      </c>
      <c r="E284" s="14" t="s">
        <v>1270</v>
      </c>
      <c r="F284">
        <f t="shared" si="23"/>
        <v>13</v>
      </c>
      <c r="G284">
        <f t="shared" si="24"/>
        <v>52</v>
      </c>
      <c r="H284">
        <f t="shared" si="25"/>
        <v>340020005</v>
      </c>
    </row>
    <row r="285" spans="1:8" ht="16.5" customHeight="1">
      <c r="A285" t="s">
        <v>120</v>
      </c>
      <c r="B285" s="7">
        <f t="shared" si="27"/>
        <v>4</v>
      </c>
      <c r="C285" s="7" t="s">
        <v>1271</v>
      </c>
      <c r="D285" s="7">
        <f>INDEX(Sheet6!B:B,MATCH(A285,Sheet6!D:D,0))*100+B285</f>
        <v>1904</v>
      </c>
      <c r="E285" s="14" t="s">
        <v>1268</v>
      </c>
      <c r="F285">
        <f t="shared" si="23"/>
        <v>13</v>
      </c>
      <c r="G285">
        <f t="shared" si="24"/>
        <v>104</v>
      </c>
      <c r="H285">
        <f t="shared" si="25"/>
        <v>340020004</v>
      </c>
    </row>
    <row r="286" spans="1:8" ht="16.5" customHeight="1">
      <c r="A286" t="s">
        <v>120</v>
      </c>
      <c r="B286" s="7">
        <f t="shared" si="27"/>
        <v>5</v>
      </c>
      <c r="C286" s="7" t="s">
        <v>1271</v>
      </c>
      <c r="D286" s="7">
        <f>INDEX(Sheet6!B:B,MATCH(A286,Sheet6!D:D,0))*100+B286</f>
        <v>1905</v>
      </c>
      <c r="E286" s="14" t="s">
        <v>1269</v>
      </c>
      <c r="F286">
        <f t="shared" si="23"/>
        <v>3</v>
      </c>
      <c r="G286">
        <f t="shared" si="24"/>
        <v>960</v>
      </c>
      <c r="H286">
        <f t="shared" si="25"/>
        <v>340020010</v>
      </c>
    </row>
    <row r="287" spans="1:8" ht="16.5" customHeight="1">
      <c r="A287" t="s">
        <v>120</v>
      </c>
      <c r="B287" s="7">
        <f t="shared" si="27"/>
        <v>6</v>
      </c>
      <c r="C287" s="7" t="s">
        <v>1271</v>
      </c>
      <c r="D287" s="7">
        <f>INDEX(Sheet6!B:B,MATCH(A287,Sheet6!D:D,0))*100+B287</f>
        <v>1906</v>
      </c>
      <c r="E287" s="14" t="s">
        <v>1267</v>
      </c>
      <c r="F287">
        <f t="shared" si="23"/>
        <v>8</v>
      </c>
      <c r="G287">
        <f t="shared" si="24"/>
        <v>160</v>
      </c>
      <c r="H287">
        <f t="shared" si="25"/>
        <v>340020007</v>
      </c>
    </row>
    <row r="288" spans="1:8" ht="16.5" customHeight="1">
      <c r="A288" t="s">
        <v>120</v>
      </c>
      <c r="B288" s="7">
        <f t="shared" si="27"/>
        <v>7</v>
      </c>
      <c r="C288" s="7" t="s">
        <v>1271</v>
      </c>
      <c r="D288" s="7">
        <f>INDEX(Sheet6!B:B,MATCH(A288,Sheet6!D:D,0))*100+B288</f>
        <v>1907</v>
      </c>
      <c r="F288">
        <f t="shared" si="23"/>
        <v>0</v>
      </c>
      <c r="G288">
        <f t="shared" si="24"/>
        <v>0</v>
      </c>
      <c r="H288" t="str">
        <f t="shared" si="25"/>
        <v/>
      </c>
    </row>
    <row r="289" spans="1:8" ht="16.5" customHeight="1">
      <c r="A289" t="s">
        <v>120</v>
      </c>
      <c r="B289" s="7">
        <f t="shared" ref="B289" si="28">B261</f>
        <v>8</v>
      </c>
      <c r="C289" s="7" t="s">
        <v>1271</v>
      </c>
      <c r="D289" s="7">
        <f>INDEX(Sheet6!B:B,MATCH(A289,Sheet6!D:D,0))*100+B289</f>
        <v>1908</v>
      </c>
      <c r="E289" s="14" t="s">
        <v>1265</v>
      </c>
      <c r="F289">
        <f t="shared" si="23"/>
        <v>8</v>
      </c>
      <c r="G289">
        <f t="shared" si="24"/>
        <v>80</v>
      </c>
      <c r="H289">
        <f t="shared" si="25"/>
        <v>340020006</v>
      </c>
    </row>
    <row r="290" spans="1:8" ht="16.5" customHeight="1">
      <c r="A290" t="s">
        <v>120</v>
      </c>
      <c r="B290" s="7">
        <f t="shared" ref="B290:B295" si="29">B262</f>
        <v>9</v>
      </c>
      <c r="C290" s="7" t="s">
        <v>1271</v>
      </c>
      <c r="D290" s="7">
        <f>INDEX(Sheet6!B:B,MATCH(A290,Sheet6!D:D,0))*100+B290</f>
        <v>1909</v>
      </c>
      <c r="E290" s="14" t="s">
        <v>1266</v>
      </c>
      <c r="F290">
        <f t="shared" si="23"/>
        <v>3</v>
      </c>
      <c r="G290">
        <f t="shared" si="24"/>
        <v>480</v>
      </c>
      <c r="H290">
        <f t="shared" si="25"/>
        <v>340020009</v>
      </c>
    </row>
    <row r="291" spans="1:8" ht="16.5" customHeight="1">
      <c r="A291" t="s">
        <v>120</v>
      </c>
      <c r="B291" s="7">
        <f t="shared" si="29"/>
        <v>10</v>
      </c>
      <c r="C291" s="7" t="s">
        <v>1271</v>
      </c>
      <c r="D291" s="7">
        <f>INDEX(Sheet6!B:B,MATCH(A291,Sheet6!D:D,0))*100+B291</f>
        <v>1910</v>
      </c>
      <c r="E291" s="14" t="s">
        <v>1270</v>
      </c>
      <c r="F291">
        <f t="shared" si="23"/>
        <v>13</v>
      </c>
      <c r="G291">
        <f t="shared" si="24"/>
        <v>52</v>
      </c>
      <c r="H291">
        <f t="shared" si="25"/>
        <v>340020005</v>
      </c>
    </row>
    <row r="292" spans="1:8" ht="16.5" customHeight="1">
      <c r="A292" t="s">
        <v>120</v>
      </c>
      <c r="B292" s="7">
        <f t="shared" si="29"/>
        <v>11</v>
      </c>
      <c r="C292" s="7" t="s">
        <v>1271</v>
      </c>
      <c r="D292" s="7">
        <f>INDEX(Sheet6!B:B,MATCH(A292,Sheet6!D:D,0))*100+B292</f>
        <v>1911</v>
      </c>
      <c r="E292" s="14" t="s">
        <v>1268</v>
      </c>
      <c r="F292">
        <f t="shared" si="23"/>
        <v>13</v>
      </c>
      <c r="G292">
        <f t="shared" si="24"/>
        <v>104</v>
      </c>
      <c r="H292">
        <f t="shared" si="25"/>
        <v>340020004</v>
      </c>
    </row>
    <row r="293" spans="1:8" ht="16.5" customHeight="1">
      <c r="A293" t="s">
        <v>120</v>
      </c>
      <c r="B293" s="7">
        <f t="shared" si="29"/>
        <v>12</v>
      </c>
      <c r="C293" s="7" t="s">
        <v>1271</v>
      </c>
      <c r="D293" s="7">
        <f>INDEX(Sheet6!B:B,MATCH(A293,Sheet6!D:D,0))*100+B293</f>
        <v>1912</v>
      </c>
      <c r="E293" s="14" t="s">
        <v>1269</v>
      </c>
      <c r="F293">
        <f t="shared" si="23"/>
        <v>3</v>
      </c>
      <c r="G293">
        <f t="shared" si="24"/>
        <v>960</v>
      </c>
      <c r="H293">
        <f t="shared" si="25"/>
        <v>340020010</v>
      </c>
    </row>
    <row r="294" spans="1:8" ht="16.5" customHeight="1">
      <c r="A294" t="s">
        <v>120</v>
      </c>
      <c r="B294" s="7">
        <f t="shared" si="29"/>
        <v>13</v>
      </c>
      <c r="C294" s="7" t="s">
        <v>1271</v>
      </c>
      <c r="D294" s="7">
        <f>INDEX(Sheet6!B:B,MATCH(A294,Sheet6!D:D,0))*100+B294</f>
        <v>1913</v>
      </c>
      <c r="E294" s="14" t="s">
        <v>1267</v>
      </c>
      <c r="F294">
        <f t="shared" si="23"/>
        <v>8</v>
      </c>
      <c r="G294">
        <f t="shared" si="24"/>
        <v>160</v>
      </c>
      <c r="H294">
        <f t="shared" si="25"/>
        <v>340020007</v>
      </c>
    </row>
    <row r="295" spans="1:8" ht="16.5" customHeight="1">
      <c r="A295" t="s">
        <v>120</v>
      </c>
      <c r="B295" s="7">
        <f t="shared" si="29"/>
        <v>14</v>
      </c>
      <c r="C295" s="7" t="s">
        <v>1271</v>
      </c>
      <c r="D295" s="7">
        <f>INDEX(Sheet6!B:B,MATCH(A295,Sheet6!D:D,0))*100+B295</f>
        <v>1914</v>
      </c>
      <c r="F295">
        <f t="shared" si="23"/>
        <v>0</v>
      </c>
      <c r="G295">
        <f t="shared" si="24"/>
        <v>0</v>
      </c>
      <c r="H295" t="str">
        <f t="shared" si="25"/>
        <v/>
      </c>
    </row>
    <row r="296" spans="1:8" ht="16.5" customHeight="1">
      <c r="A296" t="s">
        <v>120</v>
      </c>
      <c r="B296" s="7">
        <f t="shared" ref="B296" si="30">B268</f>
        <v>15</v>
      </c>
      <c r="C296" s="7" t="s">
        <v>1271</v>
      </c>
      <c r="D296" s="7">
        <f>INDEX(Sheet6!B:B,MATCH(A296,Sheet6!D:D,0))*100+B296</f>
        <v>1915</v>
      </c>
      <c r="E296" s="14" t="s">
        <v>1265</v>
      </c>
      <c r="F296">
        <f t="shared" si="23"/>
        <v>8</v>
      </c>
      <c r="G296">
        <f t="shared" si="24"/>
        <v>80</v>
      </c>
      <c r="H296">
        <f t="shared" si="25"/>
        <v>340020006</v>
      </c>
    </row>
    <row r="297" spans="1:8" ht="16.5" customHeight="1">
      <c r="A297" t="s">
        <v>120</v>
      </c>
      <c r="B297" s="7">
        <f t="shared" ref="B297:B302" si="31">B269</f>
        <v>16</v>
      </c>
      <c r="C297" s="7" t="s">
        <v>1271</v>
      </c>
      <c r="D297" s="7">
        <f>INDEX(Sheet6!B:B,MATCH(A297,Sheet6!D:D,0))*100+B297</f>
        <v>1916</v>
      </c>
      <c r="E297" s="14" t="s">
        <v>1266</v>
      </c>
      <c r="F297">
        <f t="shared" si="23"/>
        <v>3</v>
      </c>
      <c r="G297">
        <f t="shared" si="24"/>
        <v>480</v>
      </c>
      <c r="H297">
        <f t="shared" si="25"/>
        <v>340020009</v>
      </c>
    </row>
    <row r="298" spans="1:8" ht="16.5" customHeight="1">
      <c r="A298" t="s">
        <v>120</v>
      </c>
      <c r="B298" s="7">
        <f t="shared" si="31"/>
        <v>17</v>
      </c>
      <c r="C298" s="7" t="s">
        <v>1271</v>
      </c>
      <c r="D298" s="7">
        <f>INDEX(Sheet6!B:B,MATCH(A298,Sheet6!D:D,0))*100+B298</f>
        <v>1917</v>
      </c>
      <c r="E298" s="14" t="s">
        <v>1270</v>
      </c>
      <c r="F298">
        <f t="shared" si="23"/>
        <v>13</v>
      </c>
      <c r="G298">
        <f t="shared" si="24"/>
        <v>52</v>
      </c>
      <c r="H298">
        <f t="shared" si="25"/>
        <v>340020005</v>
      </c>
    </row>
    <row r="299" spans="1:8" ht="16.5" customHeight="1">
      <c r="A299" t="s">
        <v>120</v>
      </c>
      <c r="B299" s="7">
        <f t="shared" si="31"/>
        <v>18</v>
      </c>
      <c r="C299" s="7" t="s">
        <v>1271</v>
      </c>
      <c r="D299" s="7">
        <f>INDEX(Sheet6!B:B,MATCH(A299,Sheet6!D:D,0))*100+B299</f>
        <v>1918</v>
      </c>
      <c r="E299" s="14" t="s">
        <v>1268</v>
      </c>
      <c r="F299">
        <f t="shared" si="23"/>
        <v>13</v>
      </c>
      <c r="G299">
        <f t="shared" si="24"/>
        <v>104</v>
      </c>
      <c r="H299">
        <f t="shared" si="25"/>
        <v>340020004</v>
      </c>
    </row>
    <row r="300" spans="1:8" ht="16.5" customHeight="1">
      <c r="A300" t="s">
        <v>120</v>
      </c>
      <c r="B300" s="7">
        <f t="shared" si="31"/>
        <v>19</v>
      </c>
      <c r="C300" s="7" t="s">
        <v>1271</v>
      </c>
      <c r="D300" s="7">
        <f>INDEX(Sheet6!B:B,MATCH(A300,Sheet6!D:D,0))*100+B300</f>
        <v>1919</v>
      </c>
      <c r="E300" s="14" t="s">
        <v>1269</v>
      </c>
      <c r="F300">
        <f t="shared" si="23"/>
        <v>3</v>
      </c>
      <c r="G300">
        <f t="shared" si="24"/>
        <v>960</v>
      </c>
      <c r="H300">
        <f t="shared" si="25"/>
        <v>340020010</v>
      </c>
    </row>
    <row r="301" spans="1:8" ht="16.5" customHeight="1">
      <c r="A301" t="s">
        <v>120</v>
      </c>
      <c r="B301" s="7">
        <f t="shared" si="31"/>
        <v>20</v>
      </c>
      <c r="C301" s="7" t="s">
        <v>1271</v>
      </c>
      <c r="D301" s="7">
        <f>INDEX(Sheet6!B:B,MATCH(A301,Sheet6!D:D,0))*100+B301</f>
        <v>1920</v>
      </c>
      <c r="E301" s="14" t="s">
        <v>1267</v>
      </c>
      <c r="F301">
        <f t="shared" si="23"/>
        <v>8</v>
      </c>
      <c r="G301">
        <f t="shared" si="24"/>
        <v>160</v>
      </c>
      <c r="H301">
        <f t="shared" si="25"/>
        <v>340020007</v>
      </c>
    </row>
    <row r="302" spans="1:8" ht="16.5" customHeight="1">
      <c r="A302" t="s">
        <v>120</v>
      </c>
      <c r="B302" s="7">
        <f t="shared" si="31"/>
        <v>21</v>
      </c>
      <c r="C302" s="7" t="s">
        <v>1271</v>
      </c>
      <c r="D302" s="7">
        <f>INDEX(Sheet6!B:B,MATCH(A302,Sheet6!D:D,0))*100+B302</f>
        <v>1921</v>
      </c>
      <c r="F302">
        <f t="shared" si="23"/>
        <v>0</v>
      </c>
      <c r="G302">
        <f t="shared" si="24"/>
        <v>0</v>
      </c>
      <c r="H302" t="str">
        <f t="shared" si="25"/>
        <v/>
      </c>
    </row>
    <row r="303" spans="1:8" ht="16.5" customHeight="1">
      <c r="A303" t="s">
        <v>120</v>
      </c>
      <c r="B303" s="7">
        <f t="shared" ref="B303" si="32">B275</f>
        <v>22</v>
      </c>
      <c r="C303" s="7" t="s">
        <v>1271</v>
      </c>
      <c r="D303" s="7">
        <f>INDEX(Sheet6!B:B,MATCH(A303,Sheet6!D:D,0))*100+B303</f>
        <v>1922</v>
      </c>
      <c r="E303" s="14" t="s">
        <v>1265</v>
      </c>
      <c r="F303">
        <f t="shared" si="23"/>
        <v>8</v>
      </c>
      <c r="G303">
        <f t="shared" si="24"/>
        <v>80</v>
      </c>
      <c r="H303">
        <f t="shared" si="25"/>
        <v>340020006</v>
      </c>
    </row>
    <row r="304" spans="1:8" ht="16.5" customHeight="1">
      <c r="A304" t="s">
        <v>120</v>
      </c>
      <c r="B304" s="7">
        <f t="shared" ref="B304:B367" si="33">B276</f>
        <v>23</v>
      </c>
      <c r="C304" s="7" t="s">
        <v>1271</v>
      </c>
      <c r="D304" s="7">
        <f>INDEX(Sheet6!B:B,MATCH(A304,Sheet6!D:D,0))*100+B304</f>
        <v>1923</v>
      </c>
      <c r="E304" s="14" t="s">
        <v>1266</v>
      </c>
      <c r="F304">
        <f t="shared" si="23"/>
        <v>3</v>
      </c>
      <c r="G304">
        <f t="shared" si="24"/>
        <v>480</v>
      </c>
      <c r="H304">
        <f t="shared" si="25"/>
        <v>340020009</v>
      </c>
    </row>
    <row r="305" spans="1:8" ht="16.5" customHeight="1">
      <c r="A305" t="s">
        <v>120</v>
      </c>
      <c r="B305" s="7">
        <f t="shared" si="33"/>
        <v>24</v>
      </c>
      <c r="C305" s="7" t="s">
        <v>1271</v>
      </c>
      <c r="D305" s="7">
        <f>INDEX(Sheet6!B:B,MATCH(A305,Sheet6!D:D,0))*100+B305</f>
        <v>1924</v>
      </c>
      <c r="E305" s="14" t="s">
        <v>1270</v>
      </c>
      <c r="F305">
        <f t="shared" si="23"/>
        <v>13</v>
      </c>
      <c r="G305">
        <f t="shared" si="24"/>
        <v>52</v>
      </c>
      <c r="H305">
        <f t="shared" si="25"/>
        <v>340020005</v>
      </c>
    </row>
    <row r="306" spans="1:8" ht="16.5" customHeight="1">
      <c r="A306" t="s">
        <v>120</v>
      </c>
      <c r="B306" s="7">
        <f t="shared" si="33"/>
        <v>25</v>
      </c>
      <c r="C306" s="7" t="s">
        <v>1271</v>
      </c>
      <c r="D306" s="7">
        <f>INDEX(Sheet6!B:B,MATCH(A306,Sheet6!D:D,0))*100+B306</f>
        <v>1925</v>
      </c>
      <c r="E306" s="14" t="s">
        <v>1268</v>
      </c>
      <c r="F306">
        <f t="shared" si="23"/>
        <v>13</v>
      </c>
      <c r="G306">
        <f t="shared" si="24"/>
        <v>104</v>
      </c>
      <c r="H306">
        <f t="shared" si="25"/>
        <v>340020004</v>
      </c>
    </row>
    <row r="307" spans="1:8" ht="16.5" customHeight="1">
      <c r="A307" t="s">
        <v>120</v>
      </c>
      <c r="B307" s="7">
        <f t="shared" si="33"/>
        <v>26</v>
      </c>
      <c r="C307" s="7" t="s">
        <v>1271</v>
      </c>
      <c r="D307" s="7">
        <f>INDEX(Sheet6!B:B,MATCH(A307,Sheet6!D:D,0))*100+B307</f>
        <v>1926</v>
      </c>
      <c r="E307" s="14" t="s">
        <v>1269</v>
      </c>
      <c r="F307">
        <f t="shared" si="23"/>
        <v>3</v>
      </c>
      <c r="G307">
        <f t="shared" si="24"/>
        <v>960</v>
      </c>
      <c r="H307">
        <f t="shared" si="25"/>
        <v>340020010</v>
      </c>
    </row>
    <row r="308" spans="1:8" ht="16.5" customHeight="1">
      <c r="A308" t="s">
        <v>120</v>
      </c>
      <c r="B308" s="7">
        <f t="shared" si="33"/>
        <v>27</v>
      </c>
      <c r="C308" s="7" t="s">
        <v>1271</v>
      </c>
      <c r="D308" s="7">
        <f>INDEX(Sheet6!B:B,MATCH(A308,Sheet6!D:D,0))*100+B308</f>
        <v>1927</v>
      </c>
      <c r="E308" s="14" t="s">
        <v>1267</v>
      </c>
      <c r="F308">
        <f t="shared" si="23"/>
        <v>8</v>
      </c>
      <c r="G308">
        <f t="shared" si="24"/>
        <v>160</v>
      </c>
      <c r="H308">
        <f t="shared" si="25"/>
        <v>340020007</v>
      </c>
    </row>
    <row r="309" spans="1:8" ht="16.5" customHeight="1">
      <c r="A309" t="s">
        <v>120</v>
      </c>
      <c r="B309" s="7">
        <f t="shared" si="33"/>
        <v>28</v>
      </c>
      <c r="C309" s="7" t="s">
        <v>1271</v>
      </c>
      <c r="D309" s="7">
        <f>INDEX(Sheet6!B:B,MATCH(A309,Sheet6!D:D,0))*100+B309</f>
        <v>1928</v>
      </c>
      <c r="F309">
        <f t="shared" si="23"/>
        <v>0</v>
      </c>
      <c r="G309">
        <f t="shared" si="24"/>
        <v>0</v>
      </c>
      <c r="H309" t="str">
        <f t="shared" si="25"/>
        <v/>
      </c>
    </row>
    <row r="310" spans="1:8" ht="16.5" customHeight="1">
      <c r="A310" t="s">
        <v>175</v>
      </c>
      <c r="B310" s="7">
        <f t="shared" si="33"/>
        <v>1</v>
      </c>
      <c r="C310" s="7" t="s">
        <v>1271</v>
      </c>
      <c r="D310" s="7">
        <f>INDEX(Sheet6!B:B,MATCH(A310,Sheet6!D:D,0))*100+B310</f>
        <v>4001</v>
      </c>
      <c r="E310" s="14" t="s">
        <v>1265</v>
      </c>
      <c r="F310">
        <f t="shared" si="23"/>
        <v>8</v>
      </c>
      <c r="G310">
        <f t="shared" si="24"/>
        <v>80</v>
      </c>
      <c r="H310">
        <f t="shared" si="25"/>
        <v>340020006</v>
      </c>
    </row>
    <row r="311" spans="1:8" ht="16.5" customHeight="1">
      <c r="A311" t="s">
        <v>175</v>
      </c>
      <c r="B311" s="7">
        <f t="shared" si="33"/>
        <v>2</v>
      </c>
      <c r="C311" s="7" t="s">
        <v>1271</v>
      </c>
      <c r="D311" s="7">
        <f>INDEX(Sheet6!B:B,MATCH(A311,Sheet6!D:D,0))*100+B311</f>
        <v>4002</v>
      </c>
      <c r="E311" s="14" t="s">
        <v>1266</v>
      </c>
      <c r="F311">
        <f t="shared" si="23"/>
        <v>3</v>
      </c>
      <c r="G311">
        <f t="shared" si="24"/>
        <v>480</v>
      </c>
      <c r="H311">
        <f t="shared" si="25"/>
        <v>340020009</v>
      </c>
    </row>
    <row r="312" spans="1:8" ht="16.5" customHeight="1">
      <c r="A312" t="s">
        <v>175</v>
      </c>
      <c r="B312" s="7">
        <f t="shared" si="33"/>
        <v>3</v>
      </c>
      <c r="C312" s="7" t="s">
        <v>1271</v>
      </c>
      <c r="D312" s="7">
        <f>INDEX(Sheet6!B:B,MATCH(A312,Sheet6!D:D,0))*100+B312</f>
        <v>4003</v>
      </c>
      <c r="E312" t="s">
        <v>151</v>
      </c>
      <c r="F312">
        <f t="shared" si="23"/>
        <v>38</v>
      </c>
      <c r="G312">
        <f t="shared" si="24"/>
        <v>12</v>
      </c>
      <c r="H312">
        <f t="shared" si="25"/>
        <v>340020011</v>
      </c>
    </row>
    <row r="313" spans="1:8" ht="16.5" customHeight="1">
      <c r="A313" t="s">
        <v>175</v>
      </c>
      <c r="B313" s="7">
        <f t="shared" si="33"/>
        <v>4</v>
      </c>
      <c r="C313" s="7" t="s">
        <v>1271</v>
      </c>
      <c r="D313" s="7">
        <f>INDEX(Sheet6!B:B,MATCH(A313,Sheet6!D:D,0))*100+B313</f>
        <v>4004</v>
      </c>
      <c r="E313" s="14" t="s">
        <v>1268</v>
      </c>
      <c r="F313">
        <f t="shared" si="23"/>
        <v>13</v>
      </c>
      <c r="G313">
        <f t="shared" si="24"/>
        <v>104</v>
      </c>
      <c r="H313">
        <f t="shared" si="25"/>
        <v>340020004</v>
      </c>
    </row>
    <row r="314" spans="1:8" ht="16.5" customHeight="1">
      <c r="A314" t="s">
        <v>175</v>
      </c>
      <c r="B314" s="7">
        <f t="shared" si="33"/>
        <v>5</v>
      </c>
      <c r="C314" s="7" t="s">
        <v>1271</v>
      </c>
      <c r="D314" s="7">
        <f>INDEX(Sheet6!B:B,MATCH(A314,Sheet6!D:D,0))*100+B314</f>
        <v>4005</v>
      </c>
      <c r="E314" s="14" t="s">
        <v>1269</v>
      </c>
      <c r="F314">
        <f t="shared" si="23"/>
        <v>3</v>
      </c>
      <c r="G314">
        <f t="shared" si="24"/>
        <v>960</v>
      </c>
      <c r="H314">
        <f t="shared" si="25"/>
        <v>340020010</v>
      </c>
    </row>
    <row r="315" spans="1:8" ht="16.5" customHeight="1">
      <c r="A315" t="s">
        <v>175</v>
      </c>
      <c r="B315" s="7">
        <f t="shared" si="33"/>
        <v>6</v>
      </c>
      <c r="C315" s="7" t="s">
        <v>1271</v>
      </c>
      <c r="D315" s="7">
        <f>INDEX(Sheet6!B:B,MATCH(A315,Sheet6!D:D,0))*100+B315</f>
        <v>4006</v>
      </c>
      <c r="E315" s="14" t="s">
        <v>1267</v>
      </c>
      <c r="F315">
        <f t="shared" si="23"/>
        <v>8</v>
      </c>
      <c r="G315">
        <f t="shared" si="24"/>
        <v>160</v>
      </c>
      <c r="H315">
        <f t="shared" si="25"/>
        <v>340020007</v>
      </c>
    </row>
    <row r="316" spans="1:8" ht="16.5" customHeight="1">
      <c r="A316" t="s">
        <v>175</v>
      </c>
      <c r="B316" s="7">
        <f t="shared" si="33"/>
        <v>7</v>
      </c>
      <c r="C316" s="7" t="s">
        <v>1271</v>
      </c>
      <c r="D316" s="7">
        <f>INDEX(Sheet6!B:B,MATCH(A316,Sheet6!D:D,0))*100+B316</f>
        <v>4007</v>
      </c>
      <c r="F316">
        <f t="shared" si="23"/>
        <v>0</v>
      </c>
      <c r="G316">
        <f t="shared" si="24"/>
        <v>0</v>
      </c>
      <c r="H316" t="str">
        <f t="shared" si="25"/>
        <v/>
      </c>
    </row>
    <row r="317" spans="1:8" ht="16.5" customHeight="1">
      <c r="A317" t="s">
        <v>175</v>
      </c>
      <c r="B317" s="7">
        <f t="shared" si="33"/>
        <v>8</v>
      </c>
      <c r="C317" s="7" t="s">
        <v>1271</v>
      </c>
      <c r="D317" s="7">
        <f>INDEX(Sheet6!B:B,MATCH(A317,Sheet6!D:D,0))*100+B317</f>
        <v>4008</v>
      </c>
      <c r="E317" s="14" t="s">
        <v>1265</v>
      </c>
      <c r="F317">
        <f t="shared" si="23"/>
        <v>8</v>
      </c>
      <c r="G317">
        <f t="shared" si="24"/>
        <v>80</v>
      </c>
      <c r="H317">
        <f t="shared" si="25"/>
        <v>340020006</v>
      </c>
    </row>
    <row r="318" spans="1:8" ht="16.5" customHeight="1">
      <c r="A318" t="s">
        <v>175</v>
      </c>
      <c r="B318" s="7">
        <f t="shared" si="33"/>
        <v>9</v>
      </c>
      <c r="C318" s="7" t="s">
        <v>1271</v>
      </c>
      <c r="D318" s="7">
        <f>INDEX(Sheet6!B:B,MATCH(A318,Sheet6!D:D,0))*100+B318</f>
        <v>4009</v>
      </c>
      <c r="E318" s="14" t="s">
        <v>1266</v>
      </c>
      <c r="F318">
        <f t="shared" si="23"/>
        <v>3</v>
      </c>
      <c r="G318">
        <f t="shared" si="24"/>
        <v>480</v>
      </c>
      <c r="H318">
        <f t="shared" si="25"/>
        <v>340020009</v>
      </c>
    </row>
    <row r="319" spans="1:8" ht="16.5" customHeight="1">
      <c r="A319" t="s">
        <v>175</v>
      </c>
      <c r="B319" s="7">
        <f t="shared" si="33"/>
        <v>10</v>
      </c>
      <c r="C319" s="7" t="s">
        <v>1271</v>
      </c>
      <c r="D319" s="7">
        <f>INDEX(Sheet6!B:B,MATCH(A319,Sheet6!D:D,0))*100+B319</f>
        <v>4010</v>
      </c>
      <c r="E319" s="14" t="s">
        <v>1265</v>
      </c>
      <c r="F319">
        <f t="shared" si="23"/>
        <v>8</v>
      </c>
      <c r="G319">
        <f t="shared" si="24"/>
        <v>80</v>
      </c>
      <c r="H319">
        <f t="shared" si="25"/>
        <v>340020006</v>
      </c>
    </row>
    <row r="320" spans="1:8" ht="16.5" customHeight="1">
      <c r="A320" t="s">
        <v>175</v>
      </c>
      <c r="B320" s="7">
        <f t="shared" si="33"/>
        <v>11</v>
      </c>
      <c r="C320" s="7" t="s">
        <v>1271</v>
      </c>
      <c r="D320" s="7">
        <f>INDEX(Sheet6!B:B,MATCH(A320,Sheet6!D:D,0))*100+B320</f>
        <v>4011</v>
      </c>
      <c r="E320" s="14" t="s">
        <v>1268</v>
      </c>
      <c r="F320">
        <f t="shared" si="23"/>
        <v>13</v>
      </c>
      <c r="G320">
        <f t="shared" si="24"/>
        <v>104</v>
      </c>
      <c r="H320">
        <f t="shared" si="25"/>
        <v>340020004</v>
      </c>
    </row>
    <row r="321" spans="1:8" ht="16.5" customHeight="1">
      <c r="A321" t="s">
        <v>175</v>
      </c>
      <c r="B321" s="7">
        <f t="shared" si="33"/>
        <v>12</v>
      </c>
      <c r="C321" s="7" t="s">
        <v>1271</v>
      </c>
      <c r="D321" s="7">
        <f>INDEX(Sheet6!B:B,MATCH(A321,Sheet6!D:D,0))*100+B321</f>
        <v>4012</v>
      </c>
      <c r="E321" s="14" t="s">
        <v>1269</v>
      </c>
      <c r="F321">
        <f t="shared" si="23"/>
        <v>3</v>
      </c>
      <c r="G321">
        <f t="shared" si="24"/>
        <v>960</v>
      </c>
      <c r="H321">
        <f t="shared" si="25"/>
        <v>340020010</v>
      </c>
    </row>
    <row r="322" spans="1:8" ht="16.5" customHeight="1">
      <c r="A322" t="s">
        <v>175</v>
      </c>
      <c r="B322" s="7">
        <f t="shared" si="33"/>
        <v>13</v>
      </c>
      <c r="C322" s="7" t="s">
        <v>1271</v>
      </c>
      <c r="D322" s="7">
        <f>INDEX(Sheet6!B:B,MATCH(A322,Sheet6!D:D,0))*100+B322</f>
        <v>4013</v>
      </c>
      <c r="E322" s="14" t="s">
        <v>1267</v>
      </c>
      <c r="F322">
        <f t="shared" ref="F322:F385" si="34">IF($E322&lt;&gt;"",VLOOKUP($C322&amp;$E322,$M:$P,2,0),0)</f>
        <v>8</v>
      </c>
      <c r="G322">
        <f t="shared" ref="G322:G385" si="35">IF($E322&lt;&gt;"",VLOOKUP($C322&amp;$E322,$M:$P,3,0),0)</f>
        <v>160</v>
      </c>
      <c r="H322">
        <f t="shared" ref="H322:H385" si="36">IF($E322&lt;&gt;"",VLOOKUP($C322&amp;$E322,$M:$P,4,0),"")</f>
        <v>340020007</v>
      </c>
    </row>
    <row r="323" spans="1:8" ht="16.5" customHeight="1">
      <c r="A323" t="s">
        <v>175</v>
      </c>
      <c r="B323" s="7">
        <f t="shared" si="33"/>
        <v>14</v>
      </c>
      <c r="C323" s="7" t="s">
        <v>1271</v>
      </c>
      <c r="D323" s="7">
        <f>INDEX(Sheet6!B:B,MATCH(A323,Sheet6!D:D,0))*100+B323</f>
        <v>4014</v>
      </c>
      <c r="F323">
        <f t="shared" si="34"/>
        <v>0</v>
      </c>
      <c r="G323">
        <f t="shared" si="35"/>
        <v>0</v>
      </c>
      <c r="H323" t="str">
        <f t="shared" si="36"/>
        <v/>
      </c>
    </row>
    <row r="324" spans="1:8" ht="16.5" customHeight="1">
      <c r="A324" t="s">
        <v>175</v>
      </c>
      <c r="B324" s="7">
        <f t="shared" si="33"/>
        <v>15</v>
      </c>
      <c r="C324" s="7" t="s">
        <v>1271</v>
      </c>
      <c r="D324" s="7">
        <f>INDEX(Sheet6!B:B,MATCH(A324,Sheet6!D:D,0))*100+B324</f>
        <v>4015</v>
      </c>
      <c r="E324" s="14" t="s">
        <v>1265</v>
      </c>
      <c r="F324">
        <f t="shared" si="34"/>
        <v>8</v>
      </c>
      <c r="G324">
        <f t="shared" si="35"/>
        <v>80</v>
      </c>
      <c r="H324">
        <f t="shared" si="36"/>
        <v>340020006</v>
      </c>
    </row>
    <row r="325" spans="1:8" ht="16.5" customHeight="1">
      <c r="A325" t="s">
        <v>175</v>
      </c>
      <c r="B325" s="7">
        <f t="shared" si="33"/>
        <v>16</v>
      </c>
      <c r="C325" s="7" t="s">
        <v>1271</v>
      </c>
      <c r="D325" s="7">
        <f>INDEX(Sheet6!B:B,MATCH(A325,Sheet6!D:D,0))*100+B325</f>
        <v>4016</v>
      </c>
      <c r="E325" s="14" t="s">
        <v>1266</v>
      </c>
      <c r="F325">
        <f t="shared" si="34"/>
        <v>3</v>
      </c>
      <c r="G325">
        <f t="shared" si="35"/>
        <v>480</v>
      </c>
      <c r="H325">
        <f t="shared" si="36"/>
        <v>340020009</v>
      </c>
    </row>
    <row r="326" spans="1:8" ht="16.5" customHeight="1">
      <c r="A326" t="s">
        <v>175</v>
      </c>
      <c r="B326" s="7">
        <f t="shared" si="33"/>
        <v>17</v>
      </c>
      <c r="C326" s="7" t="s">
        <v>1271</v>
      </c>
      <c r="D326" s="7">
        <f>INDEX(Sheet6!B:B,MATCH(A326,Sheet6!D:D,0))*100+B326</f>
        <v>4017</v>
      </c>
      <c r="E326" s="14" t="s">
        <v>1266</v>
      </c>
      <c r="F326">
        <f t="shared" si="34"/>
        <v>3</v>
      </c>
      <c r="G326">
        <f t="shared" si="35"/>
        <v>480</v>
      </c>
      <c r="H326">
        <f t="shared" si="36"/>
        <v>340020009</v>
      </c>
    </row>
    <row r="327" spans="1:8" ht="16.5" customHeight="1">
      <c r="A327" t="s">
        <v>175</v>
      </c>
      <c r="B327" s="7">
        <f t="shared" si="33"/>
        <v>18</v>
      </c>
      <c r="C327" s="7" t="s">
        <v>1271</v>
      </c>
      <c r="D327" s="7">
        <f>INDEX(Sheet6!B:B,MATCH(A327,Sheet6!D:D,0))*100+B327</f>
        <v>4018</v>
      </c>
      <c r="E327" s="14" t="s">
        <v>1268</v>
      </c>
      <c r="F327">
        <f t="shared" si="34"/>
        <v>13</v>
      </c>
      <c r="G327">
        <f t="shared" si="35"/>
        <v>104</v>
      </c>
      <c r="H327">
        <f t="shared" si="36"/>
        <v>340020004</v>
      </c>
    </row>
    <row r="328" spans="1:8" ht="16.5" customHeight="1">
      <c r="A328" t="s">
        <v>175</v>
      </c>
      <c r="B328" s="7">
        <f t="shared" si="33"/>
        <v>19</v>
      </c>
      <c r="C328" s="7" t="s">
        <v>1271</v>
      </c>
      <c r="D328" s="7">
        <f>INDEX(Sheet6!B:B,MATCH(A328,Sheet6!D:D,0))*100+B328</f>
        <v>4019</v>
      </c>
      <c r="E328" s="14" t="s">
        <v>1269</v>
      </c>
      <c r="F328">
        <f t="shared" si="34"/>
        <v>3</v>
      </c>
      <c r="G328">
        <f t="shared" si="35"/>
        <v>960</v>
      </c>
      <c r="H328">
        <f t="shared" si="36"/>
        <v>340020010</v>
      </c>
    </row>
    <row r="329" spans="1:8" ht="16.5" customHeight="1">
      <c r="A329" t="s">
        <v>175</v>
      </c>
      <c r="B329" s="7">
        <f t="shared" si="33"/>
        <v>20</v>
      </c>
      <c r="C329" s="7" t="s">
        <v>1271</v>
      </c>
      <c r="D329" s="7">
        <f>INDEX(Sheet6!B:B,MATCH(A329,Sheet6!D:D,0))*100+B329</f>
        <v>4020</v>
      </c>
      <c r="E329" s="14" t="s">
        <v>1267</v>
      </c>
      <c r="F329">
        <f t="shared" si="34"/>
        <v>8</v>
      </c>
      <c r="G329">
        <f t="shared" si="35"/>
        <v>160</v>
      </c>
      <c r="H329">
        <f t="shared" si="36"/>
        <v>340020007</v>
      </c>
    </row>
    <row r="330" spans="1:8" ht="16.5" customHeight="1">
      <c r="A330" t="s">
        <v>175</v>
      </c>
      <c r="B330" s="7">
        <f t="shared" si="33"/>
        <v>21</v>
      </c>
      <c r="C330" s="7" t="s">
        <v>1271</v>
      </c>
      <c r="D330" s="7">
        <f>INDEX(Sheet6!B:B,MATCH(A330,Sheet6!D:D,0))*100+B330</f>
        <v>4021</v>
      </c>
      <c r="F330">
        <f t="shared" si="34"/>
        <v>0</v>
      </c>
      <c r="G330">
        <f t="shared" si="35"/>
        <v>0</v>
      </c>
      <c r="H330" t="str">
        <f t="shared" si="36"/>
        <v/>
      </c>
    </row>
    <row r="331" spans="1:8" ht="16.5" customHeight="1">
      <c r="A331" t="s">
        <v>175</v>
      </c>
      <c r="B331" s="7">
        <f t="shared" si="33"/>
        <v>22</v>
      </c>
      <c r="C331" s="7" t="s">
        <v>1271</v>
      </c>
      <c r="D331" s="7">
        <f>INDEX(Sheet6!B:B,MATCH(A331,Sheet6!D:D,0))*100+B331</f>
        <v>4022</v>
      </c>
      <c r="E331" s="14" t="s">
        <v>1265</v>
      </c>
      <c r="F331">
        <f t="shared" si="34"/>
        <v>8</v>
      </c>
      <c r="G331">
        <f t="shared" si="35"/>
        <v>80</v>
      </c>
      <c r="H331">
        <f t="shared" si="36"/>
        <v>340020006</v>
      </c>
    </row>
    <row r="332" spans="1:8" ht="16.5" customHeight="1">
      <c r="A332" t="s">
        <v>175</v>
      </c>
      <c r="B332" s="7">
        <f t="shared" si="33"/>
        <v>23</v>
      </c>
      <c r="C332" s="7" t="s">
        <v>1271</v>
      </c>
      <c r="D332" s="7">
        <f>INDEX(Sheet6!B:B,MATCH(A332,Sheet6!D:D,0))*100+B332</f>
        <v>4023</v>
      </c>
      <c r="E332" s="14" t="s">
        <v>1266</v>
      </c>
      <c r="F332">
        <f t="shared" si="34"/>
        <v>3</v>
      </c>
      <c r="G332">
        <f t="shared" si="35"/>
        <v>480</v>
      </c>
      <c r="H332">
        <f t="shared" si="36"/>
        <v>340020009</v>
      </c>
    </row>
    <row r="333" spans="1:8" ht="16.5" customHeight="1">
      <c r="A333" t="s">
        <v>175</v>
      </c>
      <c r="B333" s="7">
        <f t="shared" si="33"/>
        <v>24</v>
      </c>
      <c r="C333" s="7" t="s">
        <v>1271</v>
      </c>
      <c r="D333" s="7">
        <f>INDEX(Sheet6!B:B,MATCH(A333,Sheet6!D:D,0))*100+B333</f>
        <v>4024</v>
      </c>
      <c r="E333" s="14" t="s">
        <v>1265</v>
      </c>
      <c r="F333">
        <f t="shared" si="34"/>
        <v>8</v>
      </c>
      <c r="G333">
        <f t="shared" si="35"/>
        <v>80</v>
      </c>
      <c r="H333">
        <f t="shared" si="36"/>
        <v>340020006</v>
      </c>
    </row>
    <row r="334" spans="1:8" ht="16.5" customHeight="1">
      <c r="A334" t="s">
        <v>175</v>
      </c>
      <c r="B334" s="7">
        <f t="shared" si="33"/>
        <v>25</v>
      </c>
      <c r="C334" s="7" t="s">
        <v>1271</v>
      </c>
      <c r="D334" s="7">
        <f>INDEX(Sheet6!B:B,MATCH(A334,Sheet6!D:D,0))*100+B334</f>
        <v>4025</v>
      </c>
      <c r="E334" s="14" t="s">
        <v>1268</v>
      </c>
      <c r="F334">
        <f t="shared" si="34"/>
        <v>13</v>
      </c>
      <c r="G334">
        <f t="shared" si="35"/>
        <v>104</v>
      </c>
      <c r="H334">
        <f t="shared" si="36"/>
        <v>340020004</v>
      </c>
    </row>
    <row r="335" spans="1:8" ht="16.5" customHeight="1">
      <c r="A335" t="s">
        <v>175</v>
      </c>
      <c r="B335" s="7">
        <f t="shared" si="33"/>
        <v>26</v>
      </c>
      <c r="C335" s="7" t="s">
        <v>1271</v>
      </c>
      <c r="D335" s="7">
        <f>INDEX(Sheet6!B:B,MATCH(A335,Sheet6!D:D,0))*100+B335</f>
        <v>4026</v>
      </c>
      <c r="E335" s="14" t="s">
        <v>1269</v>
      </c>
      <c r="F335">
        <f t="shared" si="34"/>
        <v>3</v>
      </c>
      <c r="G335">
        <f t="shared" si="35"/>
        <v>960</v>
      </c>
      <c r="H335">
        <f t="shared" si="36"/>
        <v>340020010</v>
      </c>
    </row>
    <row r="336" spans="1:8" ht="16.5" customHeight="1">
      <c r="A336" t="s">
        <v>175</v>
      </c>
      <c r="B336" s="7">
        <f t="shared" si="33"/>
        <v>27</v>
      </c>
      <c r="C336" s="7" t="s">
        <v>1271</v>
      </c>
      <c r="D336" s="7">
        <f>INDEX(Sheet6!B:B,MATCH(A336,Sheet6!D:D,0))*100+B336</f>
        <v>4027</v>
      </c>
      <c r="E336" s="14" t="s">
        <v>1267</v>
      </c>
      <c r="F336">
        <f t="shared" si="34"/>
        <v>8</v>
      </c>
      <c r="G336">
        <f t="shared" si="35"/>
        <v>160</v>
      </c>
      <c r="H336">
        <f t="shared" si="36"/>
        <v>340020007</v>
      </c>
    </row>
    <row r="337" spans="1:8" ht="16.5" customHeight="1">
      <c r="A337" t="s">
        <v>175</v>
      </c>
      <c r="B337" s="7">
        <f t="shared" si="33"/>
        <v>28</v>
      </c>
      <c r="C337" s="7" t="s">
        <v>1271</v>
      </c>
      <c r="D337" s="7">
        <f>INDEX(Sheet6!B:B,MATCH(A337,Sheet6!D:D,0))*100+B337</f>
        <v>4028</v>
      </c>
      <c r="F337">
        <f t="shared" si="34"/>
        <v>0</v>
      </c>
      <c r="G337">
        <f t="shared" si="35"/>
        <v>0</v>
      </c>
      <c r="H337" t="str">
        <f t="shared" si="36"/>
        <v/>
      </c>
    </row>
    <row r="338" spans="1:8" ht="16.5" customHeight="1">
      <c r="A338" t="s">
        <v>70</v>
      </c>
      <c r="B338" s="7">
        <f t="shared" si="33"/>
        <v>1</v>
      </c>
      <c r="C338" s="7" t="s">
        <v>1264</v>
      </c>
      <c r="D338" s="7">
        <f>INDEX(Sheet6!B:B,MATCH(A338,Sheet6!D:D,0))*100+B338</f>
        <v>401</v>
      </c>
      <c r="E338" s="14" t="s">
        <v>1265</v>
      </c>
      <c r="F338">
        <f t="shared" si="34"/>
        <v>8</v>
      </c>
      <c r="G338">
        <f t="shared" si="35"/>
        <v>100</v>
      </c>
      <c r="H338">
        <f t="shared" si="36"/>
        <v>340020006</v>
      </c>
    </row>
    <row r="339" spans="1:8" ht="16.5" customHeight="1">
      <c r="A339" t="s">
        <v>70</v>
      </c>
      <c r="B339" s="7">
        <f t="shared" si="33"/>
        <v>2</v>
      </c>
      <c r="C339" s="7" t="s">
        <v>1264</v>
      </c>
      <c r="D339" s="7">
        <f>INDEX(Sheet6!B:B,MATCH(A339,Sheet6!D:D,0))*100+B339</f>
        <v>402</v>
      </c>
      <c r="E339" s="14" t="s">
        <v>1266</v>
      </c>
      <c r="F339">
        <f t="shared" si="34"/>
        <v>3</v>
      </c>
      <c r="G339">
        <f t="shared" si="35"/>
        <v>600</v>
      </c>
      <c r="H339">
        <f t="shared" si="36"/>
        <v>340020009</v>
      </c>
    </row>
    <row r="340" spans="1:8" ht="16.5" customHeight="1">
      <c r="A340" t="s">
        <v>70</v>
      </c>
      <c r="B340" s="7">
        <f t="shared" si="33"/>
        <v>3</v>
      </c>
      <c r="C340" s="7" t="s">
        <v>1264</v>
      </c>
      <c r="D340" s="7">
        <f>INDEX(Sheet6!B:B,MATCH(A340,Sheet6!D:D,0))*100+B340</f>
        <v>403</v>
      </c>
      <c r="E340" t="s">
        <v>106</v>
      </c>
      <c r="F340">
        <f t="shared" si="34"/>
        <v>18</v>
      </c>
      <c r="G340">
        <f t="shared" si="35"/>
        <v>50</v>
      </c>
      <c r="H340">
        <f t="shared" si="36"/>
        <v>340020001</v>
      </c>
    </row>
    <row r="341" spans="1:8" ht="16.5" customHeight="1">
      <c r="A341" t="s">
        <v>70</v>
      </c>
      <c r="B341" s="7">
        <f t="shared" si="33"/>
        <v>4</v>
      </c>
      <c r="C341" s="7" t="s">
        <v>1264</v>
      </c>
      <c r="D341" s="7">
        <f>INDEX(Sheet6!B:B,MATCH(A341,Sheet6!D:D,0))*100+B341</f>
        <v>404</v>
      </c>
      <c r="E341" s="14" t="s">
        <v>1268</v>
      </c>
      <c r="F341">
        <f t="shared" si="34"/>
        <v>13</v>
      </c>
      <c r="G341">
        <f t="shared" si="35"/>
        <v>130</v>
      </c>
      <c r="H341">
        <f t="shared" si="36"/>
        <v>340020004</v>
      </c>
    </row>
    <row r="342" spans="1:8" ht="16.5" customHeight="1">
      <c r="A342" t="s">
        <v>70</v>
      </c>
      <c r="B342" s="7">
        <f t="shared" si="33"/>
        <v>5</v>
      </c>
      <c r="C342" s="7" t="s">
        <v>1264</v>
      </c>
      <c r="D342" s="7">
        <f>INDEX(Sheet6!B:B,MATCH(A342,Sheet6!D:D,0))*100+B342</f>
        <v>405</v>
      </c>
      <c r="E342" s="14" t="s">
        <v>1269</v>
      </c>
      <c r="F342">
        <f t="shared" si="34"/>
        <v>3</v>
      </c>
      <c r="G342">
        <f t="shared" si="35"/>
        <v>1200</v>
      </c>
      <c r="H342">
        <f t="shared" si="36"/>
        <v>340020010</v>
      </c>
    </row>
    <row r="343" spans="1:8" ht="16.5" customHeight="1">
      <c r="A343" t="s">
        <v>70</v>
      </c>
      <c r="B343" s="7">
        <f t="shared" si="33"/>
        <v>6</v>
      </c>
      <c r="C343" s="7" t="s">
        <v>1264</v>
      </c>
      <c r="D343" s="7">
        <f>INDEX(Sheet6!B:B,MATCH(A343,Sheet6!D:D,0))*100+B343</f>
        <v>406</v>
      </c>
      <c r="E343" s="14" t="s">
        <v>1267</v>
      </c>
      <c r="F343">
        <f t="shared" si="34"/>
        <v>8</v>
      </c>
      <c r="G343">
        <f t="shared" si="35"/>
        <v>200</v>
      </c>
      <c r="H343">
        <f t="shared" si="36"/>
        <v>340020007</v>
      </c>
    </row>
    <row r="344" spans="1:8" ht="16.5" customHeight="1">
      <c r="A344" t="s">
        <v>70</v>
      </c>
      <c r="B344" s="7">
        <f t="shared" si="33"/>
        <v>7</v>
      </c>
      <c r="C344" s="7" t="s">
        <v>1264</v>
      </c>
      <c r="D344" s="7">
        <f>INDEX(Sheet6!B:B,MATCH(A344,Sheet6!D:D,0))*100+B344</f>
        <v>407</v>
      </c>
      <c r="F344">
        <f t="shared" si="34"/>
        <v>0</v>
      </c>
      <c r="G344">
        <f t="shared" si="35"/>
        <v>0</v>
      </c>
      <c r="H344" t="str">
        <f t="shared" si="36"/>
        <v/>
      </c>
    </row>
    <row r="345" spans="1:8" ht="16.5" customHeight="1">
      <c r="A345" t="s">
        <v>70</v>
      </c>
      <c r="B345" s="7">
        <f t="shared" si="33"/>
        <v>8</v>
      </c>
      <c r="C345" s="7" t="s">
        <v>1264</v>
      </c>
      <c r="D345" s="7">
        <f>INDEX(Sheet6!B:B,MATCH(A345,Sheet6!D:D,0))*100+B345</f>
        <v>408</v>
      </c>
      <c r="E345" s="14" t="s">
        <v>1265</v>
      </c>
      <c r="F345">
        <f t="shared" si="34"/>
        <v>8</v>
      </c>
      <c r="G345">
        <f t="shared" si="35"/>
        <v>100</v>
      </c>
      <c r="H345">
        <f t="shared" si="36"/>
        <v>340020006</v>
      </c>
    </row>
    <row r="346" spans="1:8" ht="16.5" customHeight="1">
      <c r="A346" t="s">
        <v>70</v>
      </c>
      <c r="B346" s="7">
        <f t="shared" si="33"/>
        <v>9</v>
      </c>
      <c r="C346" s="7" t="s">
        <v>1264</v>
      </c>
      <c r="D346" s="7">
        <f>INDEX(Sheet6!B:B,MATCH(A346,Sheet6!D:D,0))*100+B346</f>
        <v>409</v>
      </c>
      <c r="E346" s="14" t="s">
        <v>1266</v>
      </c>
      <c r="F346">
        <f t="shared" si="34"/>
        <v>3</v>
      </c>
      <c r="G346">
        <f t="shared" si="35"/>
        <v>600</v>
      </c>
      <c r="H346">
        <f t="shared" si="36"/>
        <v>340020009</v>
      </c>
    </row>
    <row r="347" spans="1:8" ht="16.5" customHeight="1">
      <c r="A347" t="s">
        <v>70</v>
      </c>
      <c r="B347" s="7">
        <f t="shared" si="33"/>
        <v>10</v>
      </c>
      <c r="C347" s="7" t="s">
        <v>1264</v>
      </c>
      <c r="D347" s="7">
        <f>INDEX(Sheet6!B:B,MATCH(A347,Sheet6!D:D,0))*100+B347</f>
        <v>410</v>
      </c>
      <c r="E347" s="14" t="s">
        <v>1265</v>
      </c>
      <c r="F347">
        <f t="shared" si="34"/>
        <v>8</v>
      </c>
      <c r="G347">
        <f t="shared" si="35"/>
        <v>100</v>
      </c>
      <c r="H347">
        <f t="shared" si="36"/>
        <v>340020006</v>
      </c>
    </row>
    <row r="348" spans="1:8" ht="16.5" customHeight="1">
      <c r="A348" t="s">
        <v>70</v>
      </c>
      <c r="B348" s="7">
        <f t="shared" si="33"/>
        <v>11</v>
      </c>
      <c r="C348" s="7" t="s">
        <v>1264</v>
      </c>
      <c r="D348" s="7">
        <f>INDEX(Sheet6!B:B,MATCH(A348,Sheet6!D:D,0))*100+B348</f>
        <v>411</v>
      </c>
      <c r="E348" s="14" t="s">
        <v>1268</v>
      </c>
      <c r="F348">
        <f t="shared" si="34"/>
        <v>13</v>
      </c>
      <c r="G348">
        <f t="shared" si="35"/>
        <v>130</v>
      </c>
      <c r="H348">
        <f t="shared" si="36"/>
        <v>340020004</v>
      </c>
    </row>
    <row r="349" spans="1:8" ht="16.5" customHeight="1">
      <c r="A349" t="s">
        <v>70</v>
      </c>
      <c r="B349" s="7">
        <f t="shared" si="33"/>
        <v>12</v>
      </c>
      <c r="C349" s="7" t="s">
        <v>1264</v>
      </c>
      <c r="D349" s="7">
        <f>INDEX(Sheet6!B:B,MATCH(A349,Sheet6!D:D,0))*100+B349</f>
        <v>412</v>
      </c>
      <c r="E349" s="14" t="s">
        <v>1269</v>
      </c>
      <c r="F349">
        <f t="shared" si="34"/>
        <v>3</v>
      </c>
      <c r="G349">
        <f t="shared" si="35"/>
        <v>1200</v>
      </c>
      <c r="H349">
        <f t="shared" si="36"/>
        <v>340020010</v>
      </c>
    </row>
    <row r="350" spans="1:8" ht="16.5" customHeight="1">
      <c r="A350" t="s">
        <v>70</v>
      </c>
      <c r="B350" s="7">
        <f t="shared" si="33"/>
        <v>13</v>
      </c>
      <c r="C350" s="7" t="s">
        <v>1264</v>
      </c>
      <c r="D350" s="7">
        <f>INDEX(Sheet6!B:B,MATCH(A350,Sheet6!D:D,0))*100+B350</f>
        <v>413</v>
      </c>
      <c r="E350" s="14" t="s">
        <v>1267</v>
      </c>
      <c r="F350">
        <f t="shared" si="34"/>
        <v>8</v>
      </c>
      <c r="G350">
        <f t="shared" si="35"/>
        <v>200</v>
      </c>
      <c r="H350">
        <f t="shared" si="36"/>
        <v>340020007</v>
      </c>
    </row>
    <row r="351" spans="1:8" ht="16.5" customHeight="1">
      <c r="A351" t="s">
        <v>70</v>
      </c>
      <c r="B351" s="7">
        <f t="shared" si="33"/>
        <v>14</v>
      </c>
      <c r="C351" s="7" t="s">
        <v>1264</v>
      </c>
      <c r="D351" s="7">
        <f>INDEX(Sheet6!B:B,MATCH(A351,Sheet6!D:D,0))*100+B351</f>
        <v>414</v>
      </c>
      <c r="F351">
        <f t="shared" si="34"/>
        <v>0</v>
      </c>
      <c r="G351">
        <f t="shared" si="35"/>
        <v>0</v>
      </c>
      <c r="H351" t="str">
        <f t="shared" si="36"/>
        <v/>
      </c>
    </row>
    <row r="352" spans="1:8" ht="16.5" customHeight="1">
      <c r="A352" t="s">
        <v>70</v>
      </c>
      <c r="B352" s="7">
        <f t="shared" si="33"/>
        <v>15</v>
      </c>
      <c r="C352" s="7" t="s">
        <v>1264</v>
      </c>
      <c r="D352" s="7">
        <f>INDEX(Sheet6!B:B,MATCH(A352,Sheet6!D:D,0))*100+B352</f>
        <v>415</v>
      </c>
      <c r="E352" s="14" t="s">
        <v>1265</v>
      </c>
      <c r="F352">
        <f t="shared" si="34"/>
        <v>8</v>
      </c>
      <c r="G352">
        <f t="shared" si="35"/>
        <v>100</v>
      </c>
      <c r="H352">
        <f t="shared" si="36"/>
        <v>340020006</v>
      </c>
    </row>
    <row r="353" spans="1:8" ht="16.5" customHeight="1">
      <c r="A353" t="s">
        <v>70</v>
      </c>
      <c r="B353" s="7">
        <f t="shared" si="33"/>
        <v>16</v>
      </c>
      <c r="C353" s="7" t="s">
        <v>1264</v>
      </c>
      <c r="D353" s="7">
        <f>INDEX(Sheet6!B:B,MATCH(A353,Sheet6!D:D,0))*100+B353</f>
        <v>416</v>
      </c>
      <c r="E353" s="14" t="s">
        <v>1266</v>
      </c>
      <c r="F353">
        <f t="shared" si="34"/>
        <v>3</v>
      </c>
      <c r="G353">
        <f t="shared" si="35"/>
        <v>600</v>
      </c>
      <c r="H353">
        <f t="shared" si="36"/>
        <v>340020009</v>
      </c>
    </row>
    <row r="354" spans="1:8" ht="16.5" customHeight="1">
      <c r="A354" t="s">
        <v>70</v>
      </c>
      <c r="B354" s="7">
        <f t="shared" si="33"/>
        <v>17</v>
      </c>
      <c r="C354" s="7" t="s">
        <v>1264</v>
      </c>
      <c r="D354" s="7">
        <f>INDEX(Sheet6!B:B,MATCH(A354,Sheet6!D:D,0))*100+B354</f>
        <v>417</v>
      </c>
      <c r="E354" s="14" t="s">
        <v>1266</v>
      </c>
      <c r="F354">
        <f t="shared" si="34"/>
        <v>3</v>
      </c>
      <c r="G354">
        <f t="shared" si="35"/>
        <v>600</v>
      </c>
      <c r="H354">
        <f t="shared" si="36"/>
        <v>340020009</v>
      </c>
    </row>
    <row r="355" spans="1:8" ht="16.5" customHeight="1">
      <c r="A355" t="s">
        <v>70</v>
      </c>
      <c r="B355" s="7">
        <f t="shared" si="33"/>
        <v>18</v>
      </c>
      <c r="C355" s="7" t="s">
        <v>1264</v>
      </c>
      <c r="D355" s="7">
        <f>INDEX(Sheet6!B:B,MATCH(A355,Sheet6!D:D,0))*100+B355</f>
        <v>418</v>
      </c>
      <c r="E355" s="14" t="s">
        <v>1268</v>
      </c>
      <c r="F355">
        <f t="shared" si="34"/>
        <v>13</v>
      </c>
      <c r="G355">
        <f t="shared" si="35"/>
        <v>130</v>
      </c>
      <c r="H355">
        <f t="shared" si="36"/>
        <v>340020004</v>
      </c>
    </row>
    <row r="356" spans="1:8" ht="16.5" customHeight="1">
      <c r="A356" t="s">
        <v>70</v>
      </c>
      <c r="B356" s="7">
        <f t="shared" si="33"/>
        <v>19</v>
      </c>
      <c r="C356" s="7" t="s">
        <v>1264</v>
      </c>
      <c r="D356" s="7">
        <f>INDEX(Sheet6!B:B,MATCH(A356,Sheet6!D:D,0))*100+B356</f>
        <v>419</v>
      </c>
      <c r="E356" s="14" t="s">
        <v>1269</v>
      </c>
      <c r="F356">
        <f t="shared" si="34"/>
        <v>3</v>
      </c>
      <c r="G356">
        <f t="shared" si="35"/>
        <v>1200</v>
      </c>
      <c r="H356">
        <f t="shared" si="36"/>
        <v>340020010</v>
      </c>
    </row>
    <row r="357" spans="1:8" ht="16.5" customHeight="1">
      <c r="A357" t="s">
        <v>70</v>
      </c>
      <c r="B357" s="7">
        <f t="shared" si="33"/>
        <v>20</v>
      </c>
      <c r="C357" s="7" t="s">
        <v>1264</v>
      </c>
      <c r="D357" s="7">
        <f>INDEX(Sheet6!B:B,MATCH(A357,Sheet6!D:D,0))*100+B357</f>
        <v>420</v>
      </c>
      <c r="E357" s="14" t="s">
        <v>1267</v>
      </c>
      <c r="F357">
        <f t="shared" si="34"/>
        <v>8</v>
      </c>
      <c r="G357">
        <f t="shared" si="35"/>
        <v>200</v>
      </c>
      <c r="H357">
        <f t="shared" si="36"/>
        <v>340020007</v>
      </c>
    </row>
    <row r="358" spans="1:8" ht="16.5" customHeight="1">
      <c r="A358" t="s">
        <v>70</v>
      </c>
      <c r="B358" s="7">
        <f t="shared" si="33"/>
        <v>21</v>
      </c>
      <c r="C358" s="7" t="s">
        <v>1264</v>
      </c>
      <c r="D358" s="7">
        <f>INDEX(Sheet6!B:B,MATCH(A358,Sheet6!D:D,0))*100+B358</f>
        <v>421</v>
      </c>
      <c r="F358">
        <f t="shared" si="34"/>
        <v>0</v>
      </c>
      <c r="G358">
        <f t="shared" si="35"/>
        <v>0</v>
      </c>
      <c r="H358" t="str">
        <f t="shared" si="36"/>
        <v/>
      </c>
    </row>
    <row r="359" spans="1:8" ht="16.5" customHeight="1">
      <c r="A359" t="s">
        <v>70</v>
      </c>
      <c r="B359" s="7">
        <f t="shared" si="33"/>
        <v>22</v>
      </c>
      <c r="C359" s="7" t="s">
        <v>1264</v>
      </c>
      <c r="D359" s="7">
        <f>INDEX(Sheet6!B:B,MATCH(A359,Sheet6!D:D,0))*100+B359</f>
        <v>422</v>
      </c>
      <c r="E359" s="14" t="s">
        <v>1265</v>
      </c>
      <c r="F359">
        <f t="shared" si="34"/>
        <v>8</v>
      </c>
      <c r="G359">
        <f t="shared" si="35"/>
        <v>100</v>
      </c>
      <c r="H359">
        <f t="shared" si="36"/>
        <v>340020006</v>
      </c>
    </row>
    <row r="360" spans="1:8" ht="16.5" customHeight="1">
      <c r="A360" t="s">
        <v>70</v>
      </c>
      <c r="B360" s="7">
        <f t="shared" si="33"/>
        <v>23</v>
      </c>
      <c r="C360" s="7" t="s">
        <v>1264</v>
      </c>
      <c r="D360" s="7">
        <f>INDEX(Sheet6!B:B,MATCH(A360,Sheet6!D:D,0))*100+B360</f>
        <v>423</v>
      </c>
      <c r="E360" s="14" t="s">
        <v>1266</v>
      </c>
      <c r="F360">
        <f t="shared" si="34"/>
        <v>3</v>
      </c>
      <c r="G360">
        <f t="shared" si="35"/>
        <v>600</v>
      </c>
      <c r="H360">
        <f t="shared" si="36"/>
        <v>340020009</v>
      </c>
    </row>
    <row r="361" spans="1:8" ht="16.5" customHeight="1">
      <c r="A361" t="s">
        <v>70</v>
      </c>
      <c r="B361" s="7">
        <f t="shared" si="33"/>
        <v>24</v>
      </c>
      <c r="C361" s="7" t="s">
        <v>1264</v>
      </c>
      <c r="D361" s="7">
        <f>INDEX(Sheet6!B:B,MATCH(A361,Sheet6!D:D,0))*100+B361</f>
        <v>424</v>
      </c>
      <c r="E361" s="14" t="s">
        <v>1265</v>
      </c>
      <c r="F361">
        <f t="shared" si="34"/>
        <v>8</v>
      </c>
      <c r="G361">
        <f t="shared" si="35"/>
        <v>100</v>
      </c>
      <c r="H361">
        <f t="shared" si="36"/>
        <v>340020006</v>
      </c>
    </row>
    <row r="362" spans="1:8" ht="16.5" customHeight="1">
      <c r="A362" t="s">
        <v>70</v>
      </c>
      <c r="B362" s="7">
        <f t="shared" si="33"/>
        <v>25</v>
      </c>
      <c r="C362" s="7" t="s">
        <v>1264</v>
      </c>
      <c r="D362" s="7">
        <f>INDEX(Sheet6!B:B,MATCH(A362,Sheet6!D:D,0))*100+B362</f>
        <v>425</v>
      </c>
      <c r="E362" s="14" t="s">
        <v>1268</v>
      </c>
      <c r="F362">
        <f t="shared" si="34"/>
        <v>13</v>
      </c>
      <c r="G362">
        <f t="shared" si="35"/>
        <v>130</v>
      </c>
      <c r="H362">
        <f t="shared" si="36"/>
        <v>340020004</v>
      </c>
    </row>
    <row r="363" spans="1:8" ht="16.5" customHeight="1">
      <c r="A363" t="s">
        <v>70</v>
      </c>
      <c r="B363" s="7">
        <f t="shared" si="33"/>
        <v>26</v>
      </c>
      <c r="C363" s="7" t="s">
        <v>1264</v>
      </c>
      <c r="D363" s="7">
        <f>INDEX(Sheet6!B:B,MATCH(A363,Sheet6!D:D,0))*100+B363</f>
        <v>426</v>
      </c>
      <c r="E363" s="14" t="s">
        <v>1269</v>
      </c>
      <c r="F363">
        <f t="shared" si="34"/>
        <v>3</v>
      </c>
      <c r="G363">
        <f t="shared" si="35"/>
        <v>1200</v>
      </c>
      <c r="H363">
        <f t="shared" si="36"/>
        <v>340020010</v>
      </c>
    </row>
    <row r="364" spans="1:8" ht="16.5" customHeight="1">
      <c r="A364" t="s">
        <v>70</v>
      </c>
      <c r="B364" s="7">
        <f t="shared" si="33"/>
        <v>27</v>
      </c>
      <c r="C364" s="7" t="s">
        <v>1264</v>
      </c>
      <c r="D364" s="7">
        <f>INDEX(Sheet6!B:B,MATCH(A364,Sheet6!D:D,0))*100+B364</f>
        <v>427</v>
      </c>
      <c r="E364" s="14" t="s">
        <v>1267</v>
      </c>
      <c r="F364">
        <f t="shared" si="34"/>
        <v>8</v>
      </c>
      <c r="G364">
        <f t="shared" si="35"/>
        <v>200</v>
      </c>
      <c r="H364">
        <f t="shared" si="36"/>
        <v>340020007</v>
      </c>
    </row>
    <row r="365" spans="1:8" ht="16.5" customHeight="1">
      <c r="A365" t="s">
        <v>70</v>
      </c>
      <c r="B365" s="7">
        <f t="shared" si="33"/>
        <v>28</v>
      </c>
      <c r="C365" s="7" t="s">
        <v>1264</v>
      </c>
      <c r="D365" s="7">
        <f>INDEX(Sheet6!B:B,MATCH(A365,Sheet6!D:D,0))*100+B365</f>
        <v>428</v>
      </c>
      <c r="F365">
        <f t="shared" si="34"/>
        <v>0</v>
      </c>
      <c r="G365">
        <f t="shared" si="35"/>
        <v>0</v>
      </c>
      <c r="H365" t="str">
        <f t="shared" si="36"/>
        <v/>
      </c>
    </row>
    <row r="366" spans="1:8" ht="16.5" customHeight="1">
      <c r="A366" t="s">
        <v>87</v>
      </c>
      <c r="B366" s="7">
        <f t="shared" si="33"/>
        <v>1</v>
      </c>
      <c r="C366" s="7" t="s">
        <v>1264</v>
      </c>
      <c r="D366" s="7">
        <f>INDEX(Sheet6!B:B,MATCH(A366,Sheet6!D:D,0))*100+B366</f>
        <v>901</v>
      </c>
      <c r="E366" s="14" t="s">
        <v>1265</v>
      </c>
      <c r="F366">
        <f t="shared" si="34"/>
        <v>8</v>
      </c>
      <c r="G366">
        <f t="shared" si="35"/>
        <v>100</v>
      </c>
      <c r="H366">
        <f t="shared" si="36"/>
        <v>340020006</v>
      </c>
    </row>
    <row r="367" spans="1:8" ht="16.5" customHeight="1">
      <c r="A367" t="s">
        <v>87</v>
      </c>
      <c r="B367" s="7">
        <f t="shared" si="33"/>
        <v>2</v>
      </c>
      <c r="C367" s="7" t="s">
        <v>1264</v>
      </c>
      <c r="D367" s="7">
        <f>INDEX(Sheet6!B:B,MATCH(A367,Sheet6!D:D,0))*100+B367</f>
        <v>902</v>
      </c>
      <c r="E367" s="14" t="s">
        <v>1266</v>
      </c>
      <c r="F367">
        <f t="shared" si="34"/>
        <v>3</v>
      </c>
      <c r="G367">
        <f t="shared" si="35"/>
        <v>600</v>
      </c>
      <c r="H367">
        <f t="shared" si="36"/>
        <v>340020009</v>
      </c>
    </row>
    <row r="368" spans="1:8" ht="16.5" customHeight="1">
      <c r="A368" t="s">
        <v>87</v>
      </c>
      <c r="B368" s="7">
        <f t="shared" ref="B368:B431" si="37">B340</f>
        <v>3</v>
      </c>
      <c r="C368" s="7" t="s">
        <v>1264</v>
      </c>
      <c r="D368" s="7">
        <f>INDEX(Sheet6!B:B,MATCH(A368,Sheet6!D:D,0))*100+B368</f>
        <v>903</v>
      </c>
      <c r="E368" t="s">
        <v>151</v>
      </c>
      <c r="F368">
        <f t="shared" si="34"/>
        <v>38</v>
      </c>
      <c r="G368">
        <f t="shared" si="35"/>
        <v>15</v>
      </c>
      <c r="H368">
        <f t="shared" si="36"/>
        <v>340020011</v>
      </c>
    </row>
    <row r="369" spans="1:8" ht="16.5" customHeight="1">
      <c r="A369" t="s">
        <v>87</v>
      </c>
      <c r="B369" s="7">
        <f t="shared" si="37"/>
        <v>4</v>
      </c>
      <c r="C369" s="7" t="s">
        <v>1264</v>
      </c>
      <c r="D369" s="7">
        <f>INDEX(Sheet6!B:B,MATCH(A369,Sheet6!D:D,0))*100+B369</f>
        <v>904</v>
      </c>
      <c r="E369" s="14" t="s">
        <v>1268</v>
      </c>
      <c r="F369">
        <f t="shared" si="34"/>
        <v>13</v>
      </c>
      <c r="G369">
        <f t="shared" si="35"/>
        <v>130</v>
      </c>
      <c r="H369">
        <f t="shared" si="36"/>
        <v>340020004</v>
      </c>
    </row>
    <row r="370" spans="1:8" ht="16.5" customHeight="1">
      <c r="A370" t="s">
        <v>87</v>
      </c>
      <c r="B370" s="7">
        <f t="shared" si="37"/>
        <v>5</v>
      </c>
      <c r="C370" s="7" t="s">
        <v>1264</v>
      </c>
      <c r="D370" s="7">
        <f>INDEX(Sheet6!B:B,MATCH(A370,Sheet6!D:D,0))*100+B370</f>
        <v>905</v>
      </c>
      <c r="E370" s="14" t="s">
        <v>1269</v>
      </c>
      <c r="F370">
        <f t="shared" si="34"/>
        <v>3</v>
      </c>
      <c r="G370">
        <f t="shared" si="35"/>
        <v>1200</v>
      </c>
      <c r="H370">
        <f t="shared" si="36"/>
        <v>340020010</v>
      </c>
    </row>
    <row r="371" spans="1:8" ht="16.5" customHeight="1">
      <c r="A371" t="s">
        <v>87</v>
      </c>
      <c r="B371" s="7">
        <f t="shared" si="37"/>
        <v>6</v>
      </c>
      <c r="C371" s="7" t="s">
        <v>1264</v>
      </c>
      <c r="D371" s="7">
        <f>INDEX(Sheet6!B:B,MATCH(A371,Sheet6!D:D,0))*100+B371</f>
        <v>906</v>
      </c>
      <c r="E371" s="14" t="s">
        <v>1267</v>
      </c>
      <c r="F371">
        <f t="shared" si="34"/>
        <v>8</v>
      </c>
      <c r="G371">
        <f t="shared" si="35"/>
        <v>200</v>
      </c>
      <c r="H371">
        <f t="shared" si="36"/>
        <v>340020007</v>
      </c>
    </row>
    <row r="372" spans="1:8" ht="16.5" customHeight="1">
      <c r="A372" t="s">
        <v>87</v>
      </c>
      <c r="B372" s="7">
        <f t="shared" si="37"/>
        <v>7</v>
      </c>
      <c r="C372" s="7" t="s">
        <v>1264</v>
      </c>
      <c r="D372" s="7">
        <f>INDEX(Sheet6!B:B,MATCH(A372,Sheet6!D:D,0))*100+B372</f>
        <v>907</v>
      </c>
      <c r="F372">
        <f t="shared" si="34"/>
        <v>0</v>
      </c>
      <c r="G372">
        <f t="shared" si="35"/>
        <v>0</v>
      </c>
      <c r="H372" t="str">
        <f t="shared" si="36"/>
        <v/>
      </c>
    </row>
    <row r="373" spans="1:8" ht="16.5" customHeight="1">
      <c r="A373" t="s">
        <v>87</v>
      </c>
      <c r="B373" s="7">
        <f t="shared" si="37"/>
        <v>8</v>
      </c>
      <c r="C373" s="7" t="s">
        <v>1264</v>
      </c>
      <c r="D373" s="7">
        <f>INDEX(Sheet6!B:B,MATCH(A373,Sheet6!D:D,0))*100+B373</f>
        <v>908</v>
      </c>
      <c r="E373" s="14" t="s">
        <v>1265</v>
      </c>
      <c r="F373">
        <f t="shared" si="34"/>
        <v>8</v>
      </c>
      <c r="G373">
        <f t="shared" si="35"/>
        <v>100</v>
      </c>
      <c r="H373">
        <f t="shared" si="36"/>
        <v>340020006</v>
      </c>
    </row>
    <row r="374" spans="1:8" ht="16.5" customHeight="1">
      <c r="A374" t="s">
        <v>87</v>
      </c>
      <c r="B374" s="7">
        <f t="shared" si="37"/>
        <v>9</v>
      </c>
      <c r="C374" s="7" t="s">
        <v>1264</v>
      </c>
      <c r="D374" s="7">
        <f>INDEX(Sheet6!B:B,MATCH(A374,Sheet6!D:D,0))*100+B374</f>
        <v>909</v>
      </c>
      <c r="E374" s="14" t="s">
        <v>1266</v>
      </c>
      <c r="F374">
        <f t="shared" si="34"/>
        <v>3</v>
      </c>
      <c r="G374">
        <f t="shared" si="35"/>
        <v>600</v>
      </c>
      <c r="H374">
        <f t="shared" si="36"/>
        <v>340020009</v>
      </c>
    </row>
    <row r="375" spans="1:8" ht="16.5" customHeight="1">
      <c r="A375" t="s">
        <v>87</v>
      </c>
      <c r="B375" s="7">
        <f t="shared" si="37"/>
        <v>10</v>
      </c>
      <c r="C375" s="7" t="s">
        <v>1264</v>
      </c>
      <c r="D375" s="7">
        <f>INDEX(Sheet6!B:B,MATCH(A375,Sheet6!D:D,0))*100+B375</f>
        <v>910</v>
      </c>
      <c r="E375" s="14" t="s">
        <v>1266</v>
      </c>
      <c r="F375">
        <f t="shared" si="34"/>
        <v>3</v>
      </c>
      <c r="G375">
        <f t="shared" si="35"/>
        <v>600</v>
      </c>
      <c r="H375">
        <f t="shared" si="36"/>
        <v>340020009</v>
      </c>
    </row>
    <row r="376" spans="1:8" ht="16.5" customHeight="1">
      <c r="A376" t="s">
        <v>87</v>
      </c>
      <c r="B376" s="7">
        <f t="shared" si="37"/>
        <v>11</v>
      </c>
      <c r="C376" s="7" t="s">
        <v>1264</v>
      </c>
      <c r="D376" s="7">
        <f>INDEX(Sheet6!B:B,MATCH(A376,Sheet6!D:D,0))*100+B376</f>
        <v>911</v>
      </c>
      <c r="E376" s="14" t="s">
        <v>1268</v>
      </c>
      <c r="F376">
        <f t="shared" si="34"/>
        <v>13</v>
      </c>
      <c r="G376">
        <f t="shared" si="35"/>
        <v>130</v>
      </c>
      <c r="H376">
        <f t="shared" si="36"/>
        <v>340020004</v>
      </c>
    </row>
    <row r="377" spans="1:8" ht="16.5" customHeight="1">
      <c r="A377" t="s">
        <v>87</v>
      </c>
      <c r="B377" s="7">
        <f t="shared" si="37"/>
        <v>12</v>
      </c>
      <c r="C377" s="7" t="s">
        <v>1264</v>
      </c>
      <c r="D377" s="7">
        <f>INDEX(Sheet6!B:B,MATCH(A377,Sheet6!D:D,0))*100+B377</f>
        <v>912</v>
      </c>
      <c r="E377" s="14" t="s">
        <v>1269</v>
      </c>
      <c r="F377">
        <f t="shared" si="34"/>
        <v>3</v>
      </c>
      <c r="G377">
        <f t="shared" si="35"/>
        <v>1200</v>
      </c>
      <c r="H377">
        <f t="shared" si="36"/>
        <v>340020010</v>
      </c>
    </row>
    <row r="378" spans="1:8" ht="16.5" customHeight="1">
      <c r="A378" t="s">
        <v>87</v>
      </c>
      <c r="B378" s="7">
        <f t="shared" si="37"/>
        <v>13</v>
      </c>
      <c r="C378" s="7" t="s">
        <v>1264</v>
      </c>
      <c r="D378" s="7">
        <f>INDEX(Sheet6!B:B,MATCH(A378,Sheet6!D:D,0))*100+B378</f>
        <v>913</v>
      </c>
      <c r="E378" s="14" t="s">
        <v>1267</v>
      </c>
      <c r="F378">
        <f t="shared" si="34"/>
        <v>8</v>
      </c>
      <c r="G378">
        <f t="shared" si="35"/>
        <v>200</v>
      </c>
      <c r="H378">
        <f t="shared" si="36"/>
        <v>340020007</v>
      </c>
    </row>
    <row r="379" spans="1:8" ht="16.5" customHeight="1">
      <c r="A379" t="s">
        <v>87</v>
      </c>
      <c r="B379" s="7">
        <f t="shared" si="37"/>
        <v>14</v>
      </c>
      <c r="C379" s="7" t="s">
        <v>1264</v>
      </c>
      <c r="D379" s="7">
        <f>INDEX(Sheet6!B:B,MATCH(A379,Sheet6!D:D,0))*100+B379</f>
        <v>914</v>
      </c>
      <c r="F379">
        <f t="shared" si="34"/>
        <v>0</v>
      </c>
      <c r="G379">
        <f t="shared" si="35"/>
        <v>0</v>
      </c>
      <c r="H379" t="str">
        <f t="shared" si="36"/>
        <v/>
      </c>
    </row>
    <row r="380" spans="1:8" ht="16.5" customHeight="1">
      <c r="A380" t="s">
        <v>87</v>
      </c>
      <c r="B380" s="7">
        <f t="shared" si="37"/>
        <v>15</v>
      </c>
      <c r="C380" s="7" t="s">
        <v>1264</v>
      </c>
      <c r="D380" s="7">
        <f>INDEX(Sheet6!B:B,MATCH(A380,Sheet6!D:D,0))*100+B380</f>
        <v>915</v>
      </c>
      <c r="E380" s="14" t="s">
        <v>1265</v>
      </c>
      <c r="F380">
        <f t="shared" si="34"/>
        <v>8</v>
      </c>
      <c r="G380">
        <f t="shared" si="35"/>
        <v>100</v>
      </c>
      <c r="H380">
        <f t="shared" si="36"/>
        <v>340020006</v>
      </c>
    </row>
    <row r="381" spans="1:8" ht="16.5" customHeight="1">
      <c r="A381" t="s">
        <v>87</v>
      </c>
      <c r="B381" s="7">
        <f t="shared" si="37"/>
        <v>16</v>
      </c>
      <c r="C381" s="7" t="s">
        <v>1264</v>
      </c>
      <c r="D381" s="7">
        <f>INDEX(Sheet6!B:B,MATCH(A381,Sheet6!D:D,0))*100+B381</f>
        <v>916</v>
      </c>
      <c r="E381" s="14" t="s">
        <v>1266</v>
      </c>
      <c r="F381">
        <f t="shared" si="34"/>
        <v>3</v>
      </c>
      <c r="G381">
        <f t="shared" si="35"/>
        <v>600</v>
      </c>
      <c r="H381">
        <f t="shared" si="36"/>
        <v>340020009</v>
      </c>
    </row>
    <row r="382" spans="1:8" ht="16.5" customHeight="1">
      <c r="A382" t="s">
        <v>87</v>
      </c>
      <c r="B382" s="7">
        <f t="shared" si="37"/>
        <v>17</v>
      </c>
      <c r="C382" s="7" t="s">
        <v>1264</v>
      </c>
      <c r="D382" s="7">
        <f>INDEX(Sheet6!B:B,MATCH(A382,Sheet6!D:D,0))*100+B382</f>
        <v>917</v>
      </c>
      <c r="E382" s="14" t="s">
        <v>1266</v>
      </c>
      <c r="F382">
        <f t="shared" si="34"/>
        <v>3</v>
      </c>
      <c r="G382">
        <f t="shared" si="35"/>
        <v>600</v>
      </c>
      <c r="H382">
        <f t="shared" si="36"/>
        <v>340020009</v>
      </c>
    </row>
    <row r="383" spans="1:8" ht="16.5" customHeight="1">
      <c r="A383" t="s">
        <v>87</v>
      </c>
      <c r="B383" s="7">
        <f t="shared" si="37"/>
        <v>18</v>
      </c>
      <c r="C383" s="7" t="s">
        <v>1264</v>
      </c>
      <c r="D383" s="7">
        <f>INDEX(Sheet6!B:B,MATCH(A383,Sheet6!D:D,0))*100+B383</f>
        <v>918</v>
      </c>
      <c r="E383" s="14" t="s">
        <v>1268</v>
      </c>
      <c r="F383">
        <f t="shared" si="34"/>
        <v>13</v>
      </c>
      <c r="G383">
        <f t="shared" si="35"/>
        <v>130</v>
      </c>
      <c r="H383">
        <f t="shared" si="36"/>
        <v>340020004</v>
      </c>
    </row>
    <row r="384" spans="1:8" ht="16.5" customHeight="1">
      <c r="A384" t="s">
        <v>87</v>
      </c>
      <c r="B384" s="7">
        <f t="shared" si="37"/>
        <v>19</v>
      </c>
      <c r="C384" s="7" t="s">
        <v>1264</v>
      </c>
      <c r="D384" s="7">
        <f>INDEX(Sheet6!B:B,MATCH(A384,Sheet6!D:D,0))*100+B384</f>
        <v>919</v>
      </c>
      <c r="E384" s="14" t="s">
        <v>1269</v>
      </c>
      <c r="F384">
        <f t="shared" si="34"/>
        <v>3</v>
      </c>
      <c r="G384">
        <f t="shared" si="35"/>
        <v>1200</v>
      </c>
      <c r="H384">
        <f t="shared" si="36"/>
        <v>340020010</v>
      </c>
    </row>
    <row r="385" spans="1:8" ht="16.5" customHeight="1">
      <c r="A385" t="s">
        <v>87</v>
      </c>
      <c r="B385" s="7">
        <f t="shared" si="37"/>
        <v>20</v>
      </c>
      <c r="C385" s="7" t="s">
        <v>1264</v>
      </c>
      <c r="D385" s="7">
        <f>INDEX(Sheet6!B:B,MATCH(A385,Sheet6!D:D,0))*100+B385</f>
        <v>920</v>
      </c>
      <c r="E385" s="14" t="s">
        <v>1267</v>
      </c>
      <c r="F385">
        <f t="shared" si="34"/>
        <v>8</v>
      </c>
      <c r="G385">
        <f t="shared" si="35"/>
        <v>200</v>
      </c>
      <c r="H385">
        <f t="shared" si="36"/>
        <v>340020007</v>
      </c>
    </row>
    <row r="386" spans="1:8" ht="16.5" customHeight="1">
      <c r="A386" t="s">
        <v>87</v>
      </c>
      <c r="B386" s="7">
        <f t="shared" si="37"/>
        <v>21</v>
      </c>
      <c r="C386" s="7" t="s">
        <v>1264</v>
      </c>
      <c r="D386" s="7">
        <f>INDEX(Sheet6!B:B,MATCH(A386,Sheet6!D:D,0))*100+B386</f>
        <v>921</v>
      </c>
      <c r="F386">
        <f t="shared" ref="F386:F449" si="38">IF($E386&lt;&gt;"",VLOOKUP($C386&amp;$E386,$M:$P,2,0),0)</f>
        <v>0</v>
      </c>
      <c r="G386">
        <f t="shared" ref="G386:G449" si="39">IF($E386&lt;&gt;"",VLOOKUP($C386&amp;$E386,$M:$P,3,0),0)</f>
        <v>0</v>
      </c>
      <c r="H386" t="str">
        <f t="shared" ref="H386:H449" si="40">IF($E386&lt;&gt;"",VLOOKUP($C386&amp;$E386,$M:$P,4,0),"")</f>
        <v/>
      </c>
    </row>
    <row r="387" spans="1:8" ht="16.5" customHeight="1">
      <c r="A387" t="s">
        <v>87</v>
      </c>
      <c r="B387" s="7">
        <f t="shared" si="37"/>
        <v>22</v>
      </c>
      <c r="C387" s="7" t="s">
        <v>1264</v>
      </c>
      <c r="D387" s="7">
        <f>INDEX(Sheet6!B:B,MATCH(A387,Sheet6!D:D,0))*100+B387</f>
        <v>922</v>
      </c>
      <c r="E387" s="14" t="s">
        <v>1265</v>
      </c>
      <c r="F387">
        <f t="shared" si="38"/>
        <v>8</v>
      </c>
      <c r="G387">
        <f t="shared" si="39"/>
        <v>100</v>
      </c>
      <c r="H387">
        <f t="shared" si="40"/>
        <v>340020006</v>
      </c>
    </row>
    <row r="388" spans="1:8" ht="16.5" customHeight="1">
      <c r="A388" t="s">
        <v>87</v>
      </c>
      <c r="B388" s="7">
        <f t="shared" si="37"/>
        <v>23</v>
      </c>
      <c r="C388" s="7" t="s">
        <v>1264</v>
      </c>
      <c r="D388" s="7">
        <f>INDEX(Sheet6!B:B,MATCH(A388,Sheet6!D:D,0))*100+B388</f>
        <v>923</v>
      </c>
      <c r="E388" s="14" t="s">
        <v>1266</v>
      </c>
      <c r="F388">
        <f t="shared" si="38"/>
        <v>3</v>
      </c>
      <c r="G388">
        <f t="shared" si="39"/>
        <v>600</v>
      </c>
      <c r="H388">
        <f t="shared" si="40"/>
        <v>340020009</v>
      </c>
    </row>
    <row r="389" spans="1:8" ht="16.5" customHeight="1">
      <c r="A389" t="s">
        <v>87</v>
      </c>
      <c r="B389" s="7">
        <f t="shared" si="37"/>
        <v>24</v>
      </c>
      <c r="C389" s="7" t="s">
        <v>1264</v>
      </c>
      <c r="D389" s="7">
        <f>INDEX(Sheet6!B:B,MATCH(A389,Sheet6!D:D,0))*100+B389</f>
        <v>924</v>
      </c>
      <c r="E389" s="14" t="s">
        <v>1266</v>
      </c>
      <c r="F389">
        <f t="shared" si="38"/>
        <v>3</v>
      </c>
      <c r="G389">
        <f t="shared" si="39"/>
        <v>600</v>
      </c>
      <c r="H389">
        <f t="shared" si="40"/>
        <v>340020009</v>
      </c>
    </row>
    <row r="390" spans="1:8" ht="16.5" customHeight="1">
      <c r="A390" t="s">
        <v>87</v>
      </c>
      <c r="B390" s="7">
        <f t="shared" si="37"/>
        <v>25</v>
      </c>
      <c r="C390" s="7" t="s">
        <v>1264</v>
      </c>
      <c r="D390" s="7">
        <f>INDEX(Sheet6!B:B,MATCH(A390,Sheet6!D:D,0))*100+B390</f>
        <v>925</v>
      </c>
      <c r="E390" s="14" t="s">
        <v>1268</v>
      </c>
      <c r="F390">
        <f t="shared" si="38"/>
        <v>13</v>
      </c>
      <c r="G390">
        <f t="shared" si="39"/>
        <v>130</v>
      </c>
      <c r="H390">
        <f t="shared" si="40"/>
        <v>340020004</v>
      </c>
    </row>
    <row r="391" spans="1:8" ht="16.5" customHeight="1">
      <c r="A391" t="s">
        <v>87</v>
      </c>
      <c r="B391" s="7">
        <f t="shared" si="37"/>
        <v>26</v>
      </c>
      <c r="C391" s="7" t="s">
        <v>1264</v>
      </c>
      <c r="D391" s="7">
        <f>INDEX(Sheet6!B:B,MATCH(A391,Sheet6!D:D,0))*100+B391</f>
        <v>926</v>
      </c>
      <c r="E391" s="14" t="s">
        <v>1269</v>
      </c>
      <c r="F391">
        <f t="shared" si="38"/>
        <v>3</v>
      </c>
      <c r="G391">
        <f t="shared" si="39"/>
        <v>1200</v>
      </c>
      <c r="H391">
        <f t="shared" si="40"/>
        <v>340020010</v>
      </c>
    </row>
    <row r="392" spans="1:8" ht="16.5" customHeight="1">
      <c r="A392" t="s">
        <v>87</v>
      </c>
      <c r="B392" s="7">
        <f t="shared" si="37"/>
        <v>27</v>
      </c>
      <c r="C392" s="7" t="s">
        <v>1264</v>
      </c>
      <c r="D392" s="7">
        <f>INDEX(Sheet6!B:B,MATCH(A392,Sheet6!D:D,0))*100+B392</f>
        <v>927</v>
      </c>
      <c r="E392" s="14" t="s">
        <v>1267</v>
      </c>
      <c r="F392">
        <f t="shared" si="38"/>
        <v>8</v>
      </c>
      <c r="G392">
        <f t="shared" si="39"/>
        <v>200</v>
      </c>
      <c r="H392">
        <f t="shared" si="40"/>
        <v>340020007</v>
      </c>
    </row>
    <row r="393" spans="1:8" ht="16.5" customHeight="1">
      <c r="A393" t="s">
        <v>87</v>
      </c>
      <c r="B393" s="7">
        <f t="shared" si="37"/>
        <v>28</v>
      </c>
      <c r="C393" s="7" t="s">
        <v>1264</v>
      </c>
      <c r="D393" s="7">
        <f>INDEX(Sheet6!B:B,MATCH(A393,Sheet6!D:D,0))*100+B393</f>
        <v>928</v>
      </c>
      <c r="F393">
        <f t="shared" si="38"/>
        <v>0</v>
      </c>
      <c r="G393">
        <f t="shared" si="39"/>
        <v>0</v>
      </c>
      <c r="H393" t="str">
        <f t="shared" si="40"/>
        <v/>
      </c>
    </row>
    <row r="394" spans="1:8" ht="16.5" customHeight="1">
      <c r="A394" t="s">
        <v>111</v>
      </c>
      <c r="B394" s="7">
        <f t="shared" si="37"/>
        <v>1</v>
      </c>
      <c r="C394" s="7" t="s">
        <v>1271</v>
      </c>
      <c r="D394" s="7">
        <f>INDEX(Sheet6!B:B,MATCH(A394,Sheet6!D:D,0))*100+B394</f>
        <v>1601</v>
      </c>
      <c r="E394" s="14" t="s">
        <v>1270</v>
      </c>
      <c r="F394">
        <f t="shared" si="38"/>
        <v>13</v>
      </c>
      <c r="G394">
        <f t="shared" si="39"/>
        <v>52</v>
      </c>
      <c r="H394">
        <f t="shared" si="40"/>
        <v>340020005</v>
      </c>
    </row>
    <row r="395" spans="1:8" ht="16.5" customHeight="1">
      <c r="A395" t="s">
        <v>111</v>
      </c>
      <c r="B395" s="7">
        <f t="shared" si="37"/>
        <v>2</v>
      </c>
      <c r="C395" s="7" t="s">
        <v>1271</v>
      </c>
      <c r="D395" s="7">
        <f>INDEX(Sheet6!B:B,MATCH(A395,Sheet6!D:D,0))*100+B395</f>
        <v>1602</v>
      </c>
      <c r="E395" s="14" t="s">
        <v>1266</v>
      </c>
      <c r="F395">
        <f t="shared" si="38"/>
        <v>3</v>
      </c>
      <c r="G395">
        <f t="shared" si="39"/>
        <v>480</v>
      </c>
      <c r="H395">
        <f t="shared" si="40"/>
        <v>340020009</v>
      </c>
    </row>
    <row r="396" spans="1:8" ht="16.5" customHeight="1">
      <c r="A396" t="s">
        <v>111</v>
      </c>
      <c r="B396" s="7">
        <f t="shared" si="37"/>
        <v>3</v>
      </c>
      <c r="C396" s="7" t="s">
        <v>1271</v>
      </c>
      <c r="D396" s="7">
        <f>INDEX(Sheet6!B:B,MATCH(A396,Sheet6!D:D,0))*100+B396</f>
        <v>1603</v>
      </c>
      <c r="E396" t="s">
        <v>151</v>
      </c>
      <c r="F396">
        <f t="shared" si="38"/>
        <v>38</v>
      </c>
      <c r="G396">
        <f t="shared" si="39"/>
        <v>12</v>
      </c>
      <c r="H396">
        <f t="shared" si="40"/>
        <v>340020011</v>
      </c>
    </row>
    <row r="397" spans="1:8" ht="16.5" customHeight="1">
      <c r="A397" t="s">
        <v>111</v>
      </c>
      <c r="B397" s="7">
        <f t="shared" si="37"/>
        <v>4</v>
      </c>
      <c r="C397" s="7" t="s">
        <v>1271</v>
      </c>
      <c r="D397" s="7">
        <f>INDEX(Sheet6!B:B,MATCH(A397,Sheet6!D:D,0))*100+B397</f>
        <v>1604</v>
      </c>
      <c r="E397" t="s">
        <v>139</v>
      </c>
      <c r="F397">
        <f t="shared" si="38"/>
        <v>33</v>
      </c>
      <c r="G397">
        <f t="shared" si="39"/>
        <v>40</v>
      </c>
      <c r="H397">
        <f t="shared" si="40"/>
        <v>340020003</v>
      </c>
    </row>
    <row r="398" spans="1:8" ht="16.5" customHeight="1">
      <c r="A398" t="s">
        <v>111</v>
      </c>
      <c r="B398" s="7">
        <f t="shared" si="37"/>
        <v>5</v>
      </c>
      <c r="C398" s="7" t="s">
        <v>1271</v>
      </c>
      <c r="D398" s="7">
        <f>INDEX(Sheet6!B:B,MATCH(A398,Sheet6!D:D,0))*100+B398</f>
        <v>1605</v>
      </c>
      <c r="E398" s="14" t="s">
        <v>1268</v>
      </c>
      <c r="F398">
        <f t="shared" si="38"/>
        <v>13</v>
      </c>
      <c r="G398">
        <f t="shared" si="39"/>
        <v>104</v>
      </c>
      <c r="H398">
        <f t="shared" si="40"/>
        <v>340020004</v>
      </c>
    </row>
    <row r="399" spans="1:8" ht="16.5" customHeight="1">
      <c r="A399" t="s">
        <v>111</v>
      </c>
      <c r="B399" s="7">
        <f t="shared" si="37"/>
        <v>6</v>
      </c>
      <c r="C399" s="7" t="s">
        <v>1271</v>
      </c>
      <c r="D399" s="7">
        <f>INDEX(Sheet6!B:B,MATCH(A399,Sheet6!D:D,0))*100+B399</f>
        <v>1606</v>
      </c>
      <c r="E399" s="14" t="s">
        <v>1269</v>
      </c>
      <c r="F399">
        <f t="shared" si="38"/>
        <v>3</v>
      </c>
      <c r="G399">
        <f t="shared" si="39"/>
        <v>960</v>
      </c>
      <c r="H399">
        <f t="shared" si="40"/>
        <v>340020010</v>
      </c>
    </row>
    <row r="400" spans="1:8" ht="16.5" customHeight="1">
      <c r="A400" t="s">
        <v>111</v>
      </c>
      <c r="B400" s="7">
        <f t="shared" si="37"/>
        <v>7</v>
      </c>
      <c r="C400" s="7" t="s">
        <v>1271</v>
      </c>
      <c r="D400" s="7">
        <f>INDEX(Sheet6!B:B,MATCH(A400,Sheet6!D:D,0))*100+B400</f>
        <v>1607</v>
      </c>
      <c r="F400">
        <f t="shared" si="38"/>
        <v>0</v>
      </c>
      <c r="G400">
        <f t="shared" si="39"/>
        <v>0</v>
      </c>
      <c r="H400" t="str">
        <f t="shared" si="40"/>
        <v/>
      </c>
    </row>
    <row r="401" spans="1:8" ht="16.5" customHeight="1">
      <c r="A401" t="s">
        <v>111</v>
      </c>
      <c r="B401" s="7">
        <f t="shared" si="37"/>
        <v>8</v>
      </c>
      <c r="C401" s="7" t="s">
        <v>1271</v>
      </c>
      <c r="D401" s="7">
        <f>INDEX(Sheet6!B:B,MATCH(A401,Sheet6!D:D,0))*100+B401</f>
        <v>1608</v>
      </c>
      <c r="E401" s="14" t="s">
        <v>1270</v>
      </c>
      <c r="F401">
        <f t="shared" si="38"/>
        <v>13</v>
      </c>
      <c r="G401">
        <f t="shared" si="39"/>
        <v>52</v>
      </c>
      <c r="H401">
        <f t="shared" si="40"/>
        <v>340020005</v>
      </c>
    </row>
    <row r="402" spans="1:8" ht="16.5" customHeight="1">
      <c r="A402" t="s">
        <v>111</v>
      </c>
      <c r="B402" s="7">
        <f t="shared" si="37"/>
        <v>9</v>
      </c>
      <c r="C402" s="7" t="s">
        <v>1271</v>
      </c>
      <c r="D402" s="7">
        <f>INDEX(Sheet6!B:B,MATCH(A402,Sheet6!D:D,0))*100+B402</f>
        <v>1609</v>
      </c>
      <c r="E402" s="14" t="s">
        <v>1266</v>
      </c>
      <c r="F402">
        <f t="shared" si="38"/>
        <v>3</v>
      </c>
      <c r="G402">
        <f t="shared" si="39"/>
        <v>480</v>
      </c>
      <c r="H402">
        <f t="shared" si="40"/>
        <v>340020009</v>
      </c>
    </row>
    <row r="403" spans="1:8" ht="16.5" customHeight="1">
      <c r="A403" t="s">
        <v>111</v>
      </c>
      <c r="B403" s="7">
        <f t="shared" si="37"/>
        <v>10</v>
      </c>
      <c r="C403" s="7" t="s">
        <v>1271</v>
      </c>
      <c r="D403" s="7">
        <f>INDEX(Sheet6!B:B,MATCH(A403,Sheet6!D:D,0))*100+B403</f>
        <v>1610</v>
      </c>
      <c r="E403" s="14" t="s">
        <v>1270</v>
      </c>
      <c r="F403">
        <f t="shared" si="38"/>
        <v>13</v>
      </c>
      <c r="G403">
        <f t="shared" si="39"/>
        <v>52</v>
      </c>
      <c r="H403">
        <f t="shared" si="40"/>
        <v>340020005</v>
      </c>
    </row>
    <row r="404" spans="1:8" ht="16.5" customHeight="1">
      <c r="A404" t="s">
        <v>111</v>
      </c>
      <c r="B404" s="7">
        <f t="shared" si="37"/>
        <v>11</v>
      </c>
      <c r="C404" s="7" t="s">
        <v>1271</v>
      </c>
      <c r="D404" s="7">
        <f>INDEX(Sheet6!B:B,MATCH(A404,Sheet6!D:D,0))*100+B404</f>
        <v>1611</v>
      </c>
      <c r="E404" t="s">
        <v>139</v>
      </c>
      <c r="F404">
        <f t="shared" si="38"/>
        <v>33</v>
      </c>
      <c r="G404">
        <f t="shared" si="39"/>
        <v>40</v>
      </c>
      <c r="H404">
        <f t="shared" si="40"/>
        <v>340020003</v>
      </c>
    </row>
    <row r="405" spans="1:8" ht="16.5" customHeight="1">
      <c r="A405" t="s">
        <v>111</v>
      </c>
      <c r="B405" s="7">
        <f t="shared" si="37"/>
        <v>12</v>
      </c>
      <c r="C405" s="7" t="s">
        <v>1271</v>
      </c>
      <c r="D405" s="7">
        <f>INDEX(Sheet6!B:B,MATCH(A405,Sheet6!D:D,0))*100+B405</f>
        <v>1612</v>
      </c>
      <c r="E405" s="14" t="s">
        <v>1268</v>
      </c>
      <c r="F405">
        <f t="shared" si="38"/>
        <v>13</v>
      </c>
      <c r="G405">
        <f t="shared" si="39"/>
        <v>104</v>
      </c>
      <c r="H405">
        <f t="shared" si="40"/>
        <v>340020004</v>
      </c>
    </row>
    <row r="406" spans="1:8" ht="16.5" customHeight="1">
      <c r="A406" t="s">
        <v>111</v>
      </c>
      <c r="B406" s="7">
        <f t="shared" si="37"/>
        <v>13</v>
      </c>
      <c r="C406" s="7" t="s">
        <v>1271</v>
      </c>
      <c r="D406" s="7">
        <f>INDEX(Sheet6!B:B,MATCH(A406,Sheet6!D:D,0))*100+B406</f>
        <v>1613</v>
      </c>
      <c r="E406" s="14" t="s">
        <v>1269</v>
      </c>
      <c r="F406">
        <f t="shared" si="38"/>
        <v>3</v>
      </c>
      <c r="G406">
        <f t="shared" si="39"/>
        <v>960</v>
      </c>
      <c r="H406">
        <f t="shared" si="40"/>
        <v>340020010</v>
      </c>
    </row>
    <row r="407" spans="1:8" ht="16.5" customHeight="1">
      <c r="A407" t="s">
        <v>111</v>
      </c>
      <c r="B407" s="7">
        <f t="shared" si="37"/>
        <v>14</v>
      </c>
      <c r="C407" s="7" t="s">
        <v>1271</v>
      </c>
      <c r="D407" s="7">
        <f>INDEX(Sheet6!B:B,MATCH(A407,Sheet6!D:D,0))*100+B407</f>
        <v>1614</v>
      </c>
      <c r="F407">
        <f t="shared" si="38"/>
        <v>0</v>
      </c>
      <c r="G407">
        <f t="shared" si="39"/>
        <v>0</v>
      </c>
      <c r="H407" t="str">
        <f t="shared" si="40"/>
        <v/>
      </c>
    </row>
    <row r="408" spans="1:8" ht="16.5" customHeight="1">
      <c r="A408" t="s">
        <v>111</v>
      </c>
      <c r="B408" s="7">
        <f t="shared" si="37"/>
        <v>15</v>
      </c>
      <c r="C408" s="7" t="s">
        <v>1271</v>
      </c>
      <c r="D408" s="7">
        <f>INDEX(Sheet6!B:B,MATCH(A408,Sheet6!D:D,0))*100+B408</f>
        <v>1615</v>
      </c>
      <c r="E408" s="14" t="s">
        <v>1270</v>
      </c>
      <c r="F408">
        <f t="shared" si="38"/>
        <v>13</v>
      </c>
      <c r="G408">
        <f t="shared" si="39"/>
        <v>52</v>
      </c>
      <c r="H408">
        <f t="shared" si="40"/>
        <v>340020005</v>
      </c>
    </row>
    <row r="409" spans="1:8" ht="16.5" customHeight="1">
      <c r="A409" t="s">
        <v>111</v>
      </c>
      <c r="B409" s="7">
        <f t="shared" si="37"/>
        <v>16</v>
      </c>
      <c r="C409" s="7" t="s">
        <v>1271</v>
      </c>
      <c r="D409" s="7">
        <f>INDEX(Sheet6!B:B,MATCH(A409,Sheet6!D:D,0))*100+B409</f>
        <v>1616</v>
      </c>
      <c r="E409" s="14" t="s">
        <v>1266</v>
      </c>
      <c r="F409">
        <f t="shared" si="38"/>
        <v>3</v>
      </c>
      <c r="G409">
        <f t="shared" si="39"/>
        <v>480</v>
      </c>
      <c r="H409">
        <f t="shared" si="40"/>
        <v>340020009</v>
      </c>
    </row>
    <row r="410" spans="1:8" ht="16.5" customHeight="1">
      <c r="A410" t="s">
        <v>111</v>
      </c>
      <c r="B410" s="7">
        <f t="shared" si="37"/>
        <v>17</v>
      </c>
      <c r="C410" s="7" t="s">
        <v>1271</v>
      </c>
      <c r="D410" s="7">
        <f>INDEX(Sheet6!B:B,MATCH(A410,Sheet6!D:D,0))*100+B410</f>
        <v>1617</v>
      </c>
      <c r="E410" s="14" t="s">
        <v>1270</v>
      </c>
      <c r="F410">
        <f t="shared" si="38"/>
        <v>13</v>
      </c>
      <c r="G410">
        <f t="shared" si="39"/>
        <v>52</v>
      </c>
      <c r="H410">
        <f t="shared" si="40"/>
        <v>340020005</v>
      </c>
    </row>
    <row r="411" spans="1:8" ht="16.5" customHeight="1">
      <c r="A411" t="s">
        <v>111</v>
      </c>
      <c r="B411" s="7">
        <f t="shared" si="37"/>
        <v>18</v>
      </c>
      <c r="C411" s="7" t="s">
        <v>1271</v>
      </c>
      <c r="D411" s="7">
        <f>INDEX(Sheet6!B:B,MATCH(A411,Sheet6!D:D,0))*100+B411</f>
        <v>1618</v>
      </c>
      <c r="E411" t="s">
        <v>139</v>
      </c>
      <c r="F411">
        <f t="shared" si="38"/>
        <v>33</v>
      </c>
      <c r="G411">
        <f t="shared" si="39"/>
        <v>40</v>
      </c>
      <c r="H411">
        <f t="shared" si="40"/>
        <v>340020003</v>
      </c>
    </row>
    <row r="412" spans="1:8" ht="16.5" customHeight="1">
      <c r="A412" t="s">
        <v>111</v>
      </c>
      <c r="B412" s="7">
        <f t="shared" si="37"/>
        <v>19</v>
      </c>
      <c r="C412" s="7" t="s">
        <v>1271</v>
      </c>
      <c r="D412" s="7">
        <f>INDEX(Sheet6!B:B,MATCH(A412,Sheet6!D:D,0))*100+B412</f>
        <v>1619</v>
      </c>
      <c r="E412" s="14" t="s">
        <v>1268</v>
      </c>
      <c r="F412">
        <f t="shared" si="38"/>
        <v>13</v>
      </c>
      <c r="G412">
        <f t="shared" si="39"/>
        <v>104</v>
      </c>
      <c r="H412">
        <f t="shared" si="40"/>
        <v>340020004</v>
      </c>
    </row>
    <row r="413" spans="1:8" ht="16.5" customHeight="1">
      <c r="A413" t="s">
        <v>111</v>
      </c>
      <c r="B413" s="7">
        <f t="shared" si="37"/>
        <v>20</v>
      </c>
      <c r="C413" s="7" t="s">
        <v>1271</v>
      </c>
      <c r="D413" s="7">
        <f>INDEX(Sheet6!B:B,MATCH(A413,Sheet6!D:D,0))*100+B413</f>
        <v>1620</v>
      </c>
      <c r="E413" s="14" t="s">
        <v>1269</v>
      </c>
      <c r="F413">
        <f t="shared" si="38"/>
        <v>3</v>
      </c>
      <c r="G413">
        <f t="shared" si="39"/>
        <v>960</v>
      </c>
      <c r="H413">
        <f t="shared" si="40"/>
        <v>340020010</v>
      </c>
    </row>
    <row r="414" spans="1:8" ht="16.5" customHeight="1">
      <c r="A414" t="s">
        <v>111</v>
      </c>
      <c r="B414" s="7">
        <f t="shared" si="37"/>
        <v>21</v>
      </c>
      <c r="C414" s="7" t="s">
        <v>1271</v>
      </c>
      <c r="D414" s="7">
        <f>INDEX(Sheet6!B:B,MATCH(A414,Sheet6!D:D,0))*100+B414</f>
        <v>1621</v>
      </c>
      <c r="F414">
        <f t="shared" si="38"/>
        <v>0</v>
      </c>
      <c r="G414">
        <f t="shared" si="39"/>
        <v>0</v>
      </c>
      <c r="H414" t="str">
        <f t="shared" si="40"/>
        <v/>
      </c>
    </row>
    <row r="415" spans="1:8" ht="16.5" customHeight="1">
      <c r="A415" t="s">
        <v>111</v>
      </c>
      <c r="B415" s="7">
        <f t="shared" si="37"/>
        <v>22</v>
      </c>
      <c r="C415" s="7" t="s">
        <v>1271</v>
      </c>
      <c r="D415" s="7">
        <f>INDEX(Sheet6!B:B,MATCH(A415,Sheet6!D:D,0))*100+B415</f>
        <v>1622</v>
      </c>
      <c r="E415" s="14" t="s">
        <v>1270</v>
      </c>
      <c r="F415">
        <f t="shared" si="38"/>
        <v>13</v>
      </c>
      <c r="G415">
        <f t="shared" si="39"/>
        <v>52</v>
      </c>
      <c r="H415">
        <f t="shared" si="40"/>
        <v>340020005</v>
      </c>
    </row>
    <row r="416" spans="1:8" ht="16.5" customHeight="1">
      <c r="A416" t="s">
        <v>111</v>
      </c>
      <c r="B416" s="7">
        <f t="shared" si="37"/>
        <v>23</v>
      </c>
      <c r="C416" s="7" t="s">
        <v>1271</v>
      </c>
      <c r="D416" s="7">
        <f>INDEX(Sheet6!B:B,MATCH(A416,Sheet6!D:D,0))*100+B416</f>
        <v>1623</v>
      </c>
      <c r="E416" s="14" t="s">
        <v>1266</v>
      </c>
      <c r="F416">
        <f t="shared" si="38"/>
        <v>3</v>
      </c>
      <c r="G416">
        <f t="shared" si="39"/>
        <v>480</v>
      </c>
      <c r="H416">
        <f t="shared" si="40"/>
        <v>340020009</v>
      </c>
    </row>
    <row r="417" spans="1:8" ht="16.5" customHeight="1">
      <c r="A417" t="s">
        <v>111</v>
      </c>
      <c r="B417" s="7">
        <f t="shared" si="37"/>
        <v>24</v>
      </c>
      <c r="C417" s="7" t="s">
        <v>1271</v>
      </c>
      <c r="D417" s="7">
        <f>INDEX(Sheet6!B:B,MATCH(A417,Sheet6!D:D,0))*100+B417</f>
        <v>1624</v>
      </c>
      <c r="E417" s="14" t="s">
        <v>1270</v>
      </c>
      <c r="F417">
        <f t="shared" si="38"/>
        <v>13</v>
      </c>
      <c r="G417">
        <f t="shared" si="39"/>
        <v>52</v>
      </c>
      <c r="H417">
        <f t="shared" si="40"/>
        <v>340020005</v>
      </c>
    </row>
    <row r="418" spans="1:8" ht="16.5" customHeight="1">
      <c r="A418" t="s">
        <v>111</v>
      </c>
      <c r="B418" s="7">
        <f t="shared" si="37"/>
        <v>25</v>
      </c>
      <c r="C418" s="7" t="s">
        <v>1271</v>
      </c>
      <c r="D418" s="7">
        <f>INDEX(Sheet6!B:B,MATCH(A418,Sheet6!D:D,0))*100+B418</f>
        <v>1625</v>
      </c>
      <c r="E418" t="s">
        <v>139</v>
      </c>
      <c r="F418">
        <f t="shared" si="38"/>
        <v>33</v>
      </c>
      <c r="G418">
        <f t="shared" si="39"/>
        <v>40</v>
      </c>
      <c r="H418">
        <f t="shared" si="40"/>
        <v>340020003</v>
      </c>
    </row>
    <row r="419" spans="1:8" ht="16.5" customHeight="1">
      <c r="A419" t="s">
        <v>111</v>
      </c>
      <c r="B419" s="7">
        <f t="shared" si="37"/>
        <v>26</v>
      </c>
      <c r="C419" s="7" t="s">
        <v>1271</v>
      </c>
      <c r="D419" s="7">
        <f>INDEX(Sheet6!B:B,MATCH(A419,Sheet6!D:D,0))*100+B419</f>
        <v>1626</v>
      </c>
      <c r="E419" s="14" t="s">
        <v>1268</v>
      </c>
      <c r="F419">
        <f t="shared" si="38"/>
        <v>13</v>
      </c>
      <c r="G419">
        <f t="shared" si="39"/>
        <v>104</v>
      </c>
      <c r="H419">
        <f t="shared" si="40"/>
        <v>340020004</v>
      </c>
    </row>
    <row r="420" spans="1:8" ht="16.5" customHeight="1">
      <c r="A420" t="s">
        <v>111</v>
      </c>
      <c r="B420" s="7">
        <f t="shared" si="37"/>
        <v>27</v>
      </c>
      <c r="C420" s="7" t="s">
        <v>1271</v>
      </c>
      <c r="D420" s="7">
        <f>INDEX(Sheet6!B:B,MATCH(A420,Sheet6!D:D,0))*100+B420</f>
        <v>1627</v>
      </c>
      <c r="E420" s="14" t="s">
        <v>1269</v>
      </c>
      <c r="F420">
        <f t="shared" si="38"/>
        <v>3</v>
      </c>
      <c r="G420">
        <f t="shared" si="39"/>
        <v>960</v>
      </c>
      <c r="H420">
        <f t="shared" si="40"/>
        <v>340020010</v>
      </c>
    </row>
    <row r="421" spans="1:8" ht="16.5" customHeight="1">
      <c r="A421" t="s">
        <v>111</v>
      </c>
      <c r="B421" s="7">
        <f t="shared" si="37"/>
        <v>28</v>
      </c>
      <c r="C421" s="7" t="s">
        <v>1271</v>
      </c>
      <c r="D421" s="7">
        <f>INDEX(Sheet6!B:B,MATCH(A421,Sheet6!D:D,0))*100+B421</f>
        <v>1628</v>
      </c>
      <c r="F421">
        <f t="shared" si="38"/>
        <v>0</v>
      </c>
      <c r="G421">
        <f t="shared" si="39"/>
        <v>0</v>
      </c>
      <c r="H421" t="str">
        <f t="shared" si="40"/>
        <v/>
      </c>
    </row>
    <row r="422" spans="1:8" ht="16.5" customHeight="1">
      <c r="A422" t="s">
        <v>124</v>
      </c>
      <c r="B422" s="7">
        <f t="shared" si="37"/>
        <v>1</v>
      </c>
      <c r="C422" s="7" t="s">
        <v>1271</v>
      </c>
      <c r="D422" s="7">
        <f>INDEX(Sheet6!B:B,MATCH(A422,Sheet6!D:D,0))*100+B422</f>
        <v>2101</v>
      </c>
      <c r="E422" s="14" t="s">
        <v>1265</v>
      </c>
      <c r="F422">
        <f t="shared" si="38"/>
        <v>8</v>
      </c>
      <c r="G422">
        <f t="shared" si="39"/>
        <v>80</v>
      </c>
      <c r="H422">
        <f t="shared" si="40"/>
        <v>340020006</v>
      </c>
    </row>
    <row r="423" spans="1:8" ht="16.5" customHeight="1">
      <c r="A423" t="s">
        <v>124</v>
      </c>
      <c r="B423" s="7">
        <f t="shared" si="37"/>
        <v>2</v>
      </c>
      <c r="C423" s="7" t="s">
        <v>1271</v>
      </c>
      <c r="D423" s="7">
        <f>INDEX(Sheet6!B:B,MATCH(A423,Sheet6!D:D,0))*100+B423</f>
        <v>2102</v>
      </c>
      <c r="E423" s="14" t="s">
        <v>1266</v>
      </c>
      <c r="F423">
        <f t="shared" si="38"/>
        <v>3</v>
      </c>
      <c r="G423">
        <f t="shared" si="39"/>
        <v>480</v>
      </c>
      <c r="H423">
        <f t="shared" si="40"/>
        <v>340020009</v>
      </c>
    </row>
    <row r="424" spans="1:8" ht="16.5" customHeight="1">
      <c r="A424" t="s">
        <v>124</v>
      </c>
      <c r="B424" s="7">
        <f t="shared" si="37"/>
        <v>3</v>
      </c>
      <c r="C424" s="7" t="s">
        <v>1271</v>
      </c>
      <c r="D424" s="7">
        <f>INDEX(Sheet6!B:B,MATCH(A424,Sheet6!D:D,0))*100+B424</f>
        <v>2103</v>
      </c>
      <c r="E424" t="s">
        <v>106</v>
      </c>
      <c r="F424">
        <f t="shared" si="38"/>
        <v>18</v>
      </c>
      <c r="G424">
        <f t="shared" si="39"/>
        <v>40</v>
      </c>
      <c r="H424">
        <f t="shared" si="40"/>
        <v>340020001</v>
      </c>
    </row>
    <row r="425" spans="1:8" ht="16.5" customHeight="1">
      <c r="A425" t="s">
        <v>124</v>
      </c>
      <c r="B425" s="7">
        <f t="shared" si="37"/>
        <v>4</v>
      </c>
      <c r="C425" s="7" t="s">
        <v>1271</v>
      </c>
      <c r="D425" s="7">
        <f>INDEX(Sheet6!B:B,MATCH(A425,Sheet6!D:D,0))*100+B425</f>
        <v>2104</v>
      </c>
      <c r="E425" s="14" t="s">
        <v>1268</v>
      </c>
      <c r="F425">
        <f t="shared" si="38"/>
        <v>13</v>
      </c>
      <c r="G425">
        <f t="shared" si="39"/>
        <v>104</v>
      </c>
      <c r="H425">
        <f t="shared" si="40"/>
        <v>340020004</v>
      </c>
    </row>
    <row r="426" spans="1:8" ht="16.5" customHeight="1">
      <c r="A426" t="s">
        <v>124</v>
      </c>
      <c r="B426" s="7">
        <f t="shared" si="37"/>
        <v>5</v>
      </c>
      <c r="C426" s="7" t="s">
        <v>1271</v>
      </c>
      <c r="D426" s="7">
        <f>INDEX(Sheet6!B:B,MATCH(A426,Sheet6!D:D,0))*100+B426</f>
        <v>2105</v>
      </c>
      <c r="E426" s="14" t="s">
        <v>1269</v>
      </c>
      <c r="F426">
        <f t="shared" si="38"/>
        <v>3</v>
      </c>
      <c r="G426">
        <f t="shared" si="39"/>
        <v>960</v>
      </c>
      <c r="H426">
        <f t="shared" si="40"/>
        <v>340020010</v>
      </c>
    </row>
    <row r="427" spans="1:8" ht="16.5" customHeight="1">
      <c r="A427" t="s">
        <v>124</v>
      </c>
      <c r="B427" s="7">
        <f t="shared" si="37"/>
        <v>6</v>
      </c>
      <c r="C427" s="7" t="s">
        <v>1271</v>
      </c>
      <c r="D427" s="7">
        <f>INDEX(Sheet6!B:B,MATCH(A427,Sheet6!D:D,0))*100+B427</f>
        <v>2106</v>
      </c>
      <c r="E427" s="14" t="s">
        <v>1267</v>
      </c>
      <c r="F427">
        <f t="shared" si="38"/>
        <v>8</v>
      </c>
      <c r="G427">
        <f t="shared" si="39"/>
        <v>160</v>
      </c>
      <c r="H427">
        <f t="shared" si="40"/>
        <v>340020007</v>
      </c>
    </row>
    <row r="428" spans="1:8" ht="16.5" customHeight="1">
      <c r="A428" t="s">
        <v>124</v>
      </c>
      <c r="B428" s="7">
        <f t="shared" si="37"/>
        <v>7</v>
      </c>
      <c r="C428" s="7" t="s">
        <v>1271</v>
      </c>
      <c r="D428" s="7">
        <f>INDEX(Sheet6!B:B,MATCH(A428,Sheet6!D:D,0))*100+B428</f>
        <v>2107</v>
      </c>
      <c r="F428">
        <f t="shared" si="38"/>
        <v>0</v>
      </c>
      <c r="G428">
        <f t="shared" si="39"/>
        <v>0</v>
      </c>
      <c r="H428" t="str">
        <f t="shared" si="40"/>
        <v/>
      </c>
    </row>
    <row r="429" spans="1:8" ht="16.5" customHeight="1">
      <c r="A429" t="s">
        <v>124</v>
      </c>
      <c r="B429" s="7">
        <f t="shared" si="37"/>
        <v>8</v>
      </c>
      <c r="C429" s="7" t="s">
        <v>1271</v>
      </c>
      <c r="D429" s="7">
        <f>INDEX(Sheet6!B:B,MATCH(A429,Sheet6!D:D,0))*100+B429</f>
        <v>2108</v>
      </c>
      <c r="E429" s="14" t="s">
        <v>1265</v>
      </c>
      <c r="F429">
        <f t="shared" si="38"/>
        <v>8</v>
      </c>
      <c r="G429">
        <f t="shared" si="39"/>
        <v>80</v>
      </c>
      <c r="H429">
        <f t="shared" si="40"/>
        <v>340020006</v>
      </c>
    </row>
    <row r="430" spans="1:8" ht="16.5" customHeight="1">
      <c r="A430" t="s">
        <v>124</v>
      </c>
      <c r="B430" s="7">
        <f t="shared" si="37"/>
        <v>9</v>
      </c>
      <c r="C430" s="7" t="s">
        <v>1271</v>
      </c>
      <c r="D430" s="7">
        <f>INDEX(Sheet6!B:B,MATCH(A430,Sheet6!D:D,0))*100+B430</f>
        <v>2109</v>
      </c>
      <c r="E430" s="14" t="s">
        <v>1266</v>
      </c>
      <c r="F430">
        <f t="shared" si="38"/>
        <v>3</v>
      </c>
      <c r="G430">
        <f t="shared" si="39"/>
        <v>480</v>
      </c>
      <c r="H430">
        <f t="shared" si="40"/>
        <v>340020009</v>
      </c>
    </row>
    <row r="431" spans="1:8" ht="16.5" customHeight="1">
      <c r="A431" t="s">
        <v>124</v>
      </c>
      <c r="B431" s="7">
        <f t="shared" si="37"/>
        <v>10</v>
      </c>
      <c r="C431" s="7" t="s">
        <v>1271</v>
      </c>
      <c r="D431" s="7">
        <f>INDEX(Sheet6!B:B,MATCH(A431,Sheet6!D:D,0))*100+B431</f>
        <v>2110</v>
      </c>
      <c r="E431" s="14" t="s">
        <v>1265</v>
      </c>
      <c r="F431">
        <f t="shared" si="38"/>
        <v>8</v>
      </c>
      <c r="G431">
        <f t="shared" si="39"/>
        <v>80</v>
      </c>
      <c r="H431">
        <f t="shared" si="40"/>
        <v>340020006</v>
      </c>
    </row>
    <row r="432" spans="1:8" ht="16.5" customHeight="1">
      <c r="A432" t="s">
        <v>124</v>
      </c>
      <c r="B432" s="7">
        <f t="shared" ref="B432:B495" si="41">B404</f>
        <v>11</v>
      </c>
      <c r="C432" s="7" t="s">
        <v>1271</v>
      </c>
      <c r="D432" s="7">
        <f>INDEX(Sheet6!B:B,MATCH(A432,Sheet6!D:D,0))*100+B432</f>
        <v>2111</v>
      </c>
      <c r="E432" s="14" t="s">
        <v>1268</v>
      </c>
      <c r="F432">
        <f t="shared" si="38"/>
        <v>13</v>
      </c>
      <c r="G432">
        <f t="shared" si="39"/>
        <v>104</v>
      </c>
      <c r="H432">
        <f t="shared" si="40"/>
        <v>340020004</v>
      </c>
    </row>
    <row r="433" spans="1:8" ht="16.5" customHeight="1">
      <c r="A433" t="s">
        <v>124</v>
      </c>
      <c r="B433" s="7">
        <f t="shared" si="41"/>
        <v>12</v>
      </c>
      <c r="C433" s="7" t="s">
        <v>1271</v>
      </c>
      <c r="D433" s="7">
        <f>INDEX(Sheet6!B:B,MATCH(A433,Sheet6!D:D,0))*100+B433</f>
        <v>2112</v>
      </c>
      <c r="E433" s="14" t="s">
        <v>1269</v>
      </c>
      <c r="F433">
        <f t="shared" si="38"/>
        <v>3</v>
      </c>
      <c r="G433">
        <f t="shared" si="39"/>
        <v>960</v>
      </c>
      <c r="H433">
        <f t="shared" si="40"/>
        <v>340020010</v>
      </c>
    </row>
    <row r="434" spans="1:8" ht="16.5" customHeight="1">
      <c r="A434" t="s">
        <v>124</v>
      </c>
      <c r="B434" s="7">
        <f t="shared" si="41"/>
        <v>13</v>
      </c>
      <c r="C434" s="7" t="s">
        <v>1271</v>
      </c>
      <c r="D434" s="7">
        <f>INDEX(Sheet6!B:B,MATCH(A434,Sheet6!D:D,0))*100+B434</f>
        <v>2113</v>
      </c>
      <c r="E434" s="14" t="s">
        <v>1267</v>
      </c>
      <c r="F434">
        <f t="shared" si="38"/>
        <v>8</v>
      </c>
      <c r="G434">
        <f t="shared" si="39"/>
        <v>160</v>
      </c>
      <c r="H434">
        <f t="shared" si="40"/>
        <v>340020007</v>
      </c>
    </row>
    <row r="435" spans="1:8" ht="16.5" customHeight="1">
      <c r="A435" t="s">
        <v>124</v>
      </c>
      <c r="B435" s="7">
        <f t="shared" si="41"/>
        <v>14</v>
      </c>
      <c r="C435" s="7" t="s">
        <v>1271</v>
      </c>
      <c r="D435" s="7">
        <f>INDEX(Sheet6!B:B,MATCH(A435,Sheet6!D:D,0))*100+B435</f>
        <v>2114</v>
      </c>
      <c r="F435">
        <f t="shared" si="38"/>
        <v>0</v>
      </c>
      <c r="G435">
        <f t="shared" si="39"/>
        <v>0</v>
      </c>
      <c r="H435" t="str">
        <f t="shared" si="40"/>
        <v/>
      </c>
    </row>
    <row r="436" spans="1:8" ht="16.5" customHeight="1">
      <c r="A436" t="s">
        <v>124</v>
      </c>
      <c r="B436" s="7">
        <f t="shared" si="41"/>
        <v>15</v>
      </c>
      <c r="C436" s="7" t="s">
        <v>1271</v>
      </c>
      <c r="D436" s="7">
        <f>INDEX(Sheet6!B:B,MATCH(A436,Sheet6!D:D,0))*100+B436</f>
        <v>2115</v>
      </c>
      <c r="E436" s="14" t="s">
        <v>1265</v>
      </c>
      <c r="F436">
        <f t="shared" si="38"/>
        <v>8</v>
      </c>
      <c r="G436">
        <f t="shared" si="39"/>
        <v>80</v>
      </c>
      <c r="H436">
        <f t="shared" si="40"/>
        <v>340020006</v>
      </c>
    </row>
    <row r="437" spans="1:8" ht="16.5" customHeight="1">
      <c r="A437" t="s">
        <v>124</v>
      </c>
      <c r="B437" s="7">
        <f t="shared" si="41"/>
        <v>16</v>
      </c>
      <c r="C437" s="7" t="s">
        <v>1271</v>
      </c>
      <c r="D437" s="7">
        <f>INDEX(Sheet6!B:B,MATCH(A437,Sheet6!D:D,0))*100+B437</f>
        <v>2116</v>
      </c>
      <c r="E437" s="14" t="s">
        <v>1266</v>
      </c>
      <c r="F437">
        <f t="shared" si="38"/>
        <v>3</v>
      </c>
      <c r="G437">
        <f t="shared" si="39"/>
        <v>480</v>
      </c>
      <c r="H437">
        <f t="shared" si="40"/>
        <v>340020009</v>
      </c>
    </row>
    <row r="438" spans="1:8" ht="16.5" customHeight="1">
      <c r="A438" t="s">
        <v>124</v>
      </c>
      <c r="B438" s="7">
        <f t="shared" si="41"/>
        <v>17</v>
      </c>
      <c r="C438" s="7" t="s">
        <v>1271</v>
      </c>
      <c r="D438" s="7">
        <f>INDEX(Sheet6!B:B,MATCH(A438,Sheet6!D:D,0))*100+B438</f>
        <v>2117</v>
      </c>
      <c r="E438" s="14" t="s">
        <v>1266</v>
      </c>
      <c r="F438">
        <f t="shared" si="38"/>
        <v>3</v>
      </c>
      <c r="G438">
        <f t="shared" si="39"/>
        <v>480</v>
      </c>
      <c r="H438">
        <f t="shared" si="40"/>
        <v>340020009</v>
      </c>
    </row>
    <row r="439" spans="1:8" ht="16.5" customHeight="1">
      <c r="A439" t="s">
        <v>124</v>
      </c>
      <c r="B439" s="7">
        <f t="shared" si="41"/>
        <v>18</v>
      </c>
      <c r="C439" s="7" t="s">
        <v>1271</v>
      </c>
      <c r="D439" s="7">
        <f>INDEX(Sheet6!B:B,MATCH(A439,Sheet6!D:D,0))*100+B439</f>
        <v>2118</v>
      </c>
      <c r="E439" s="14" t="s">
        <v>1268</v>
      </c>
      <c r="F439">
        <f t="shared" si="38"/>
        <v>13</v>
      </c>
      <c r="G439">
        <f t="shared" si="39"/>
        <v>104</v>
      </c>
      <c r="H439">
        <f t="shared" si="40"/>
        <v>340020004</v>
      </c>
    </row>
    <row r="440" spans="1:8" ht="16.5" customHeight="1">
      <c r="A440" t="s">
        <v>124</v>
      </c>
      <c r="B440" s="7">
        <f t="shared" si="41"/>
        <v>19</v>
      </c>
      <c r="C440" s="7" t="s">
        <v>1271</v>
      </c>
      <c r="D440" s="7">
        <f>INDEX(Sheet6!B:B,MATCH(A440,Sheet6!D:D,0))*100+B440</f>
        <v>2119</v>
      </c>
      <c r="E440" s="14" t="s">
        <v>1269</v>
      </c>
      <c r="F440">
        <f t="shared" si="38"/>
        <v>3</v>
      </c>
      <c r="G440">
        <f t="shared" si="39"/>
        <v>960</v>
      </c>
      <c r="H440">
        <f t="shared" si="40"/>
        <v>340020010</v>
      </c>
    </row>
    <row r="441" spans="1:8" ht="16.5" customHeight="1">
      <c r="A441" t="s">
        <v>124</v>
      </c>
      <c r="B441" s="7">
        <f t="shared" si="41"/>
        <v>20</v>
      </c>
      <c r="C441" s="7" t="s">
        <v>1271</v>
      </c>
      <c r="D441" s="7">
        <f>INDEX(Sheet6!B:B,MATCH(A441,Sheet6!D:D,0))*100+B441</f>
        <v>2120</v>
      </c>
      <c r="E441" s="14" t="s">
        <v>1267</v>
      </c>
      <c r="F441">
        <f t="shared" si="38"/>
        <v>8</v>
      </c>
      <c r="G441">
        <f t="shared" si="39"/>
        <v>160</v>
      </c>
      <c r="H441">
        <f t="shared" si="40"/>
        <v>340020007</v>
      </c>
    </row>
    <row r="442" spans="1:8" ht="16.5" customHeight="1">
      <c r="A442" t="s">
        <v>124</v>
      </c>
      <c r="B442" s="7">
        <f t="shared" si="41"/>
        <v>21</v>
      </c>
      <c r="C442" s="7" t="s">
        <v>1271</v>
      </c>
      <c r="D442" s="7">
        <f>INDEX(Sheet6!B:B,MATCH(A442,Sheet6!D:D,0))*100+B442</f>
        <v>2121</v>
      </c>
      <c r="F442">
        <f t="shared" si="38"/>
        <v>0</v>
      </c>
      <c r="G442">
        <f t="shared" si="39"/>
        <v>0</v>
      </c>
      <c r="H442" t="str">
        <f t="shared" si="40"/>
        <v/>
      </c>
    </row>
    <row r="443" spans="1:8" ht="16.5" customHeight="1">
      <c r="A443" t="s">
        <v>124</v>
      </c>
      <c r="B443" s="7">
        <f t="shared" si="41"/>
        <v>22</v>
      </c>
      <c r="C443" s="7" t="s">
        <v>1271</v>
      </c>
      <c r="D443" s="7">
        <f>INDEX(Sheet6!B:B,MATCH(A443,Sheet6!D:D,0))*100+B443</f>
        <v>2122</v>
      </c>
      <c r="E443" s="14" t="s">
        <v>1265</v>
      </c>
      <c r="F443">
        <f t="shared" si="38"/>
        <v>8</v>
      </c>
      <c r="G443">
        <f t="shared" si="39"/>
        <v>80</v>
      </c>
      <c r="H443">
        <f t="shared" si="40"/>
        <v>340020006</v>
      </c>
    </row>
    <row r="444" spans="1:8" ht="16.5" customHeight="1">
      <c r="A444" t="s">
        <v>124</v>
      </c>
      <c r="B444" s="7">
        <f t="shared" si="41"/>
        <v>23</v>
      </c>
      <c r="C444" s="7" t="s">
        <v>1271</v>
      </c>
      <c r="D444" s="7">
        <f>INDEX(Sheet6!B:B,MATCH(A444,Sheet6!D:D,0))*100+B444</f>
        <v>2123</v>
      </c>
      <c r="E444" s="14" t="s">
        <v>1266</v>
      </c>
      <c r="F444">
        <f t="shared" si="38"/>
        <v>3</v>
      </c>
      <c r="G444">
        <f t="shared" si="39"/>
        <v>480</v>
      </c>
      <c r="H444">
        <f t="shared" si="40"/>
        <v>340020009</v>
      </c>
    </row>
    <row r="445" spans="1:8" ht="16.5" customHeight="1">
      <c r="A445" t="s">
        <v>124</v>
      </c>
      <c r="B445" s="7">
        <f t="shared" si="41"/>
        <v>24</v>
      </c>
      <c r="C445" s="7" t="s">
        <v>1271</v>
      </c>
      <c r="D445" s="7">
        <f>INDEX(Sheet6!B:B,MATCH(A445,Sheet6!D:D,0))*100+B445</f>
        <v>2124</v>
      </c>
      <c r="E445" s="14" t="s">
        <v>1265</v>
      </c>
      <c r="F445">
        <f t="shared" si="38"/>
        <v>8</v>
      </c>
      <c r="G445">
        <f t="shared" si="39"/>
        <v>80</v>
      </c>
      <c r="H445">
        <f t="shared" si="40"/>
        <v>340020006</v>
      </c>
    </row>
    <row r="446" spans="1:8" ht="16.5" customHeight="1">
      <c r="A446" t="s">
        <v>124</v>
      </c>
      <c r="B446" s="7">
        <f t="shared" si="41"/>
        <v>25</v>
      </c>
      <c r="C446" s="7" t="s">
        <v>1271</v>
      </c>
      <c r="D446" s="7">
        <f>INDEX(Sheet6!B:B,MATCH(A446,Sheet6!D:D,0))*100+B446</f>
        <v>2125</v>
      </c>
      <c r="E446" s="14" t="s">
        <v>1268</v>
      </c>
      <c r="F446">
        <f t="shared" si="38"/>
        <v>13</v>
      </c>
      <c r="G446">
        <f t="shared" si="39"/>
        <v>104</v>
      </c>
      <c r="H446">
        <f t="shared" si="40"/>
        <v>340020004</v>
      </c>
    </row>
    <row r="447" spans="1:8" ht="16.5" customHeight="1">
      <c r="A447" t="s">
        <v>124</v>
      </c>
      <c r="B447" s="7">
        <f t="shared" si="41"/>
        <v>26</v>
      </c>
      <c r="C447" s="7" t="s">
        <v>1271</v>
      </c>
      <c r="D447" s="7">
        <f>INDEX(Sheet6!B:B,MATCH(A447,Sheet6!D:D,0))*100+B447</f>
        <v>2126</v>
      </c>
      <c r="E447" s="14" t="s">
        <v>1269</v>
      </c>
      <c r="F447">
        <f t="shared" si="38"/>
        <v>3</v>
      </c>
      <c r="G447">
        <f t="shared" si="39"/>
        <v>960</v>
      </c>
      <c r="H447">
        <f t="shared" si="40"/>
        <v>340020010</v>
      </c>
    </row>
    <row r="448" spans="1:8" ht="16.5" customHeight="1">
      <c r="A448" t="s">
        <v>124</v>
      </c>
      <c r="B448" s="7">
        <f t="shared" si="41"/>
        <v>27</v>
      </c>
      <c r="C448" s="7" t="s">
        <v>1271</v>
      </c>
      <c r="D448" s="7">
        <f>INDEX(Sheet6!B:B,MATCH(A448,Sheet6!D:D,0))*100+B448</f>
        <v>2127</v>
      </c>
      <c r="E448" s="14" t="s">
        <v>1267</v>
      </c>
      <c r="F448">
        <f t="shared" si="38"/>
        <v>8</v>
      </c>
      <c r="G448">
        <f t="shared" si="39"/>
        <v>160</v>
      </c>
      <c r="H448">
        <f t="shared" si="40"/>
        <v>340020007</v>
      </c>
    </row>
    <row r="449" spans="1:8" ht="16.5" customHeight="1">
      <c r="A449" t="s">
        <v>124</v>
      </c>
      <c r="B449" s="7">
        <f t="shared" si="41"/>
        <v>28</v>
      </c>
      <c r="C449" s="7" t="s">
        <v>1271</v>
      </c>
      <c r="D449" s="7">
        <f>INDEX(Sheet6!B:B,MATCH(A449,Sheet6!D:D,0))*100+B449</f>
        <v>2128</v>
      </c>
      <c r="F449">
        <f t="shared" si="38"/>
        <v>0</v>
      </c>
      <c r="G449">
        <f t="shared" si="39"/>
        <v>0</v>
      </c>
      <c r="H449" t="str">
        <f t="shared" si="40"/>
        <v/>
      </c>
    </row>
    <row r="450" spans="1:8" ht="16.5" customHeight="1">
      <c r="A450" t="s">
        <v>131</v>
      </c>
      <c r="B450" s="7">
        <f t="shared" si="41"/>
        <v>1</v>
      </c>
      <c r="C450" s="7" t="s">
        <v>1272</v>
      </c>
      <c r="D450" s="7">
        <f>INDEX(Sheet6!B:B,MATCH(A450,Sheet6!D:D,0))*100+B450</f>
        <v>2301</v>
      </c>
      <c r="E450" s="14" t="s">
        <v>1270</v>
      </c>
      <c r="F450">
        <f t="shared" ref="F450:F513" si="42">IF($E450&lt;&gt;"",VLOOKUP($C450&amp;$E450,$M:$P,2,0),0)</f>
        <v>13</v>
      </c>
      <c r="G450">
        <f t="shared" ref="G450:G513" si="43">IF($E450&lt;&gt;"",VLOOKUP($C450&amp;$E450,$M:$P,3,0),0)</f>
        <v>42</v>
      </c>
      <c r="H450">
        <f t="shared" ref="H450:H513" si="44">IF($E450&lt;&gt;"",VLOOKUP($C450&amp;$E450,$M:$P,4,0),"")</f>
        <v>340020005</v>
      </c>
    </row>
    <row r="451" spans="1:8" ht="16.5" customHeight="1">
      <c r="A451" t="s">
        <v>131</v>
      </c>
      <c r="B451" s="7">
        <f t="shared" si="41"/>
        <v>2</v>
      </c>
      <c r="C451" s="7" t="s">
        <v>1272</v>
      </c>
      <c r="D451" s="7">
        <f>INDEX(Sheet6!B:B,MATCH(A451,Sheet6!D:D,0))*100+B451</f>
        <v>2302</v>
      </c>
      <c r="E451" s="14" t="s">
        <v>1266</v>
      </c>
      <c r="F451">
        <f t="shared" si="42"/>
        <v>3</v>
      </c>
      <c r="G451">
        <f t="shared" si="43"/>
        <v>384</v>
      </c>
      <c r="H451">
        <f t="shared" si="44"/>
        <v>340020009</v>
      </c>
    </row>
    <row r="452" spans="1:8" ht="16.5" customHeight="1">
      <c r="A452" t="s">
        <v>131</v>
      </c>
      <c r="B452" s="7">
        <f t="shared" si="41"/>
        <v>3</v>
      </c>
      <c r="C452" s="7" t="s">
        <v>1272</v>
      </c>
      <c r="D452" s="7">
        <f>INDEX(Sheet6!B:B,MATCH(A452,Sheet6!D:D,0))*100+B452</f>
        <v>2303</v>
      </c>
      <c r="E452" t="s">
        <v>151</v>
      </c>
      <c r="F452">
        <f t="shared" si="42"/>
        <v>38</v>
      </c>
      <c r="G452">
        <f t="shared" si="43"/>
        <v>10</v>
      </c>
      <c r="H452">
        <f t="shared" si="44"/>
        <v>340020011</v>
      </c>
    </row>
    <row r="453" spans="1:8" ht="16.5" customHeight="1">
      <c r="A453" t="s">
        <v>131</v>
      </c>
      <c r="B453" s="7">
        <f t="shared" si="41"/>
        <v>4</v>
      </c>
      <c r="C453" s="7" t="s">
        <v>1272</v>
      </c>
      <c r="D453" s="7">
        <f>INDEX(Sheet6!B:B,MATCH(A453,Sheet6!D:D,0))*100+B453</f>
        <v>2304</v>
      </c>
      <c r="E453" t="s">
        <v>129</v>
      </c>
      <c r="F453">
        <f t="shared" si="42"/>
        <v>28</v>
      </c>
      <c r="G453">
        <f t="shared" si="43"/>
        <v>32</v>
      </c>
      <c r="H453">
        <f t="shared" si="44"/>
        <v>340020008</v>
      </c>
    </row>
    <row r="454" spans="1:8" ht="16.5" customHeight="1">
      <c r="A454" t="s">
        <v>131</v>
      </c>
      <c r="B454" s="7">
        <f t="shared" si="41"/>
        <v>5</v>
      </c>
      <c r="C454" s="7" t="s">
        <v>1272</v>
      </c>
      <c r="D454" s="7">
        <f>INDEX(Sheet6!B:B,MATCH(A454,Sheet6!D:D,0))*100+B454</f>
        <v>2305</v>
      </c>
      <c r="E454" s="14" t="s">
        <v>1268</v>
      </c>
      <c r="F454">
        <f t="shared" si="42"/>
        <v>13</v>
      </c>
      <c r="G454">
        <f t="shared" si="43"/>
        <v>84</v>
      </c>
      <c r="H454">
        <f t="shared" si="44"/>
        <v>340020004</v>
      </c>
    </row>
    <row r="455" spans="1:8" ht="16.5" customHeight="1">
      <c r="A455" t="s">
        <v>131</v>
      </c>
      <c r="B455" s="7">
        <f t="shared" si="41"/>
        <v>6</v>
      </c>
      <c r="C455" s="7" t="s">
        <v>1272</v>
      </c>
      <c r="D455" s="7">
        <f>INDEX(Sheet6!B:B,MATCH(A455,Sheet6!D:D,0))*100+B455</f>
        <v>2306</v>
      </c>
      <c r="E455" s="14" t="s">
        <v>1269</v>
      </c>
      <c r="F455">
        <f t="shared" si="42"/>
        <v>3</v>
      </c>
      <c r="G455">
        <f t="shared" si="43"/>
        <v>768</v>
      </c>
      <c r="H455">
        <f t="shared" si="44"/>
        <v>340020010</v>
      </c>
    </row>
    <row r="456" spans="1:8" ht="16.5" customHeight="1">
      <c r="A456" t="s">
        <v>131</v>
      </c>
      <c r="B456" s="7">
        <f t="shared" si="41"/>
        <v>7</v>
      </c>
      <c r="C456" s="7" t="s">
        <v>1272</v>
      </c>
      <c r="D456" s="7">
        <f>INDEX(Sheet6!B:B,MATCH(A456,Sheet6!D:D,0))*100+B456</f>
        <v>2307</v>
      </c>
      <c r="F456">
        <f t="shared" si="42"/>
        <v>0</v>
      </c>
      <c r="G456">
        <f t="shared" si="43"/>
        <v>0</v>
      </c>
      <c r="H456" t="str">
        <f t="shared" si="44"/>
        <v/>
      </c>
    </row>
    <row r="457" spans="1:8" ht="16.5" customHeight="1">
      <c r="A457" t="s">
        <v>131</v>
      </c>
      <c r="B457" s="7">
        <f t="shared" si="41"/>
        <v>8</v>
      </c>
      <c r="C457" s="7" t="s">
        <v>1272</v>
      </c>
      <c r="D457" s="7">
        <f>INDEX(Sheet6!B:B,MATCH(A457,Sheet6!D:D,0))*100+B457</f>
        <v>2308</v>
      </c>
      <c r="E457" s="14" t="s">
        <v>1270</v>
      </c>
      <c r="F457">
        <f t="shared" si="42"/>
        <v>13</v>
      </c>
      <c r="G457">
        <f t="shared" si="43"/>
        <v>42</v>
      </c>
      <c r="H457">
        <f t="shared" si="44"/>
        <v>340020005</v>
      </c>
    </row>
    <row r="458" spans="1:8" ht="16.5" customHeight="1">
      <c r="A458" t="s">
        <v>131</v>
      </c>
      <c r="B458" s="7">
        <f t="shared" si="41"/>
        <v>9</v>
      </c>
      <c r="C458" s="7" t="s">
        <v>1272</v>
      </c>
      <c r="D458" s="7">
        <f>INDEX(Sheet6!B:B,MATCH(A458,Sheet6!D:D,0))*100+B458</f>
        <v>2309</v>
      </c>
      <c r="E458" s="14" t="s">
        <v>1266</v>
      </c>
      <c r="F458">
        <f t="shared" si="42"/>
        <v>3</v>
      </c>
      <c r="G458">
        <f t="shared" si="43"/>
        <v>384</v>
      </c>
      <c r="H458">
        <f t="shared" si="44"/>
        <v>340020009</v>
      </c>
    </row>
    <row r="459" spans="1:8" ht="16.5" customHeight="1">
      <c r="A459" t="s">
        <v>131</v>
      </c>
      <c r="B459" s="7">
        <f t="shared" si="41"/>
        <v>10</v>
      </c>
      <c r="C459" s="7" t="s">
        <v>1272</v>
      </c>
      <c r="D459" s="7">
        <f>INDEX(Sheet6!B:B,MATCH(A459,Sheet6!D:D,0))*100+B459</f>
        <v>2310</v>
      </c>
      <c r="E459" s="14" t="s">
        <v>1270</v>
      </c>
      <c r="F459">
        <f t="shared" si="42"/>
        <v>13</v>
      </c>
      <c r="G459">
        <f t="shared" si="43"/>
        <v>42</v>
      </c>
      <c r="H459">
        <f t="shared" si="44"/>
        <v>340020005</v>
      </c>
    </row>
    <row r="460" spans="1:8" ht="16.5" customHeight="1">
      <c r="A460" t="s">
        <v>131</v>
      </c>
      <c r="B460" s="7">
        <f t="shared" si="41"/>
        <v>11</v>
      </c>
      <c r="C460" s="7" t="s">
        <v>1272</v>
      </c>
      <c r="D460" s="7">
        <f>INDEX(Sheet6!B:B,MATCH(A460,Sheet6!D:D,0))*100+B460</f>
        <v>2311</v>
      </c>
      <c r="E460" t="s">
        <v>129</v>
      </c>
      <c r="F460">
        <f t="shared" si="42"/>
        <v>28</v>
      </c>
      <c r="G460">
        <f t="shared" si="43"/>
        <v>32</v>
      </c>
      <c r="H460">
        <f t="shared" si="44"/>
        <v>340020008</v>
      </c>
    </row>
    <row r="461" spans="1:8" ht="16.5" customHeight="1">
      <c r="A461" t="s">
        <v>131</v>
      </c>
      <c r="B461" s="7">
        <f t="shared" si="41"/>
        <v>12</v>
      </c>
      <c r="C461" s="7" t="s">
        <v>1272</v>
      </c>
      <c r="D461" s="7">
        <f>INDEX(Sheet6!B:B,MATCH(A461,Sheet6!D:D,0))*100+B461</f>
        <v>2312</v>
      </c>
      <c r="E461" s="14" t="s">
        <v>1268</v>
      </c>
      <c r="F461">
        <f t="shared" si="42"/>
        <v>13</v>
      </c>
      <c r="G461">
        <f t="shared" si="43"/>
        <v>84</v>
      </c>
      <c r="H461">
        <f t="shared" si="44"/>
        <v>340020004</v>
      </c>
    </row>
    <row r="462" spans="1:8" ht="16.5" customHeight="1">
      <c r="A462" t="s">
        <v>131</v>
      </c>
      <c r="B462" s="7">
        <f t="shared" si="41"/>
        <v>13</v>
      </c>
      <c r="C462" s="7" t="s">
        <v>1272</v>
      </c>
      <c r="D462" s="7">
        <f>INDEX(Sheet6!B:B,MATCH(A462,Sheet6!D:D,0))*100+B462</f>
        <v>2313</v>
      </c>
      <c r="E462" s="14" t="s">
        <v>1269</v>
      </c>
      <c r="F462">
        <f t="shared" si="42"/>
        <v>3</v>
      </c>
      <c r="G462">
        <f t="shared" si="43"/>
        <v>768</v>
      </c>
      <c r="H462">
        <f t="shared" si="44"/>
        <v>340020010</v>
      </c>
    </row>
    <row r="463" spans="1:8" ht="16.5" customHeight="1">
      <c r="A463" t="s">
        <v>131</v>
      </c>
      <c r="B463" s="7">
        <f t="shared" si="41"/>
        <v>14</v>
      </c>
      <c r="C463" s="7" t="s">
        <v>1272</v>
      </c>
      <c r="D463" s="7">
        <f>INDEX(Sheet6!B:B,MATCH(A463,Sheet6!D:D,0))*100+B463</f>
        <v>2314</v>
      </c>
      <c r="F463">
        <f t="shared" si="42"/>
        <v>0</v>
      </c>
      <c r="G463">
        <f t="shared" si="43"/>
        <v>0</v>
      </c>
      <c r="H463" t="str">
        <f t="shared" si="44"/>
        <v/>
      </c>
    </row>
    <row r="464" spans="1:8" ht="16.5" customHeight="1">
      <c r="A464" t="s">
        <v>131</v>
      </c>
      <c r="B464" s="7">
        <f t="shared" si="41"/>
        <v>15</v>
      </c>
      <c r="C464" s="7" t="s">
        <v>1272</v>
      </c>
      <c r="D464" s="7">
        <f>INDEX(Sheet6!B:B,MATCH(A464,Sheet6!D:D,0))*100+B464</f>
        <v>2315</v>
      </c>
      <c r="E464" s="14" t="s">
        <v>1270</v>
      </c>
      <c r="F464">
        <f t="shared" si="42"/>
        <v>13</v>
      </c>
      <c r="G464">
        <f t="shared" si="43"/>
        <v>42</v>
      </c>
      <c r="H464">
        <f t="shared" si="44"/>
        <v>340020005</v>
      </c>
    </row>
    <row r="465" spans="1:8" ht="16.5" customHeight="1">
      <c r="A465" t="s">
        <v>131</v>
      </c>
      <c r="B465" s="7">
        <f t="shared" si="41"/>
        <v>16</v>
      </c>
      <c r="C465" s="7" t="s">
        <v>1272</v>
      </c>
      <c r="D465" s="7">
        <f>INDEX(Sheet6!B:B,MATCH(A465,Sheet6!D:D,0))*100+B465</f>
        <v>2316</v>
      </c>
      <c r="E465" s="14" t="s">
        <v>1266</v>
      </c>
      <c r="F465">
        <f t="shared" si="42"/>
        <v>3</v>
      </c>
      <c r="G465">
        <f t="shared" si="43"/>
        <v>384</v>
      </c>
      <c r="H465">
        <f t="shared" si="44"/>
        <v>340020009</v>
      </c>
    </row>
    <row r="466" spans="1:8" ht="16.5" customHeight="1">
      <c r="A466" t="s">
        <v>131</v>
      </c>
      <c r="B466" s="7">
        <f t="shared" si="41"/>
        <v>17</v>
      </c>
      <c r="C466" s="7" t="s">
        <v>1272</v>
      </c>
      <c r="D466" s="7">
        <f>INDEX(Sheet6!B:B,MATCH(A466,Sheet6!D:D,0))*100+B466</f>
        <v>2317</v>
      </c>
      <c r="E466" s="14" t="s">
        <v>1270</v>
      </c>
      <c r="F466">
        <f t="shared" si="42"/>
        <v>13</v>
      </c>
      <c r="G466">
        <f t="shared" si="43"/>
        <v>42</v>
      </c>
      <c r="H466">
        <f t="shared" si="44"/>
        <v>340020005</v>
      </c>
    </row>
    <row r="467" spans="1:8" ht="16.5" customHeight="1">
      <c r="A467" t="s">
        <v>131</v>
      </c>
      <c r="B467" s="7">
        <f t="shared" si="41"/>
        <v>18</v>
      </c>
      <c r="C467" s="7" t="s">
        <v>1272</v>
      </c>
      <c r="D467" s="7">
        <f>INDEX(Sheet6!B:B,MATCH(A467,Sheet6!D:D,0))*100+B467</f>
        <v>2318</v>
      </c>
      <c r="E467" t="s">
        <v>129</v>
      </c>
      <c r="F467">
        <f t="shared" si="42"/>
        <v>28</v>
      </c>
      <c r="G467">
        <f t="shared" si="43"/>
        <v>32</v>
      </c>
      <c r="H467">
        <f t="shared" si="44"/>
        <v>340020008</v>
      </c>
    </row>
    <row r="468" spans="1:8" ht="16.5" customHeight="1">
      <c r="A468" t="s">
        <v>131</v>
      </c>
      <c r="B468" s="7">
        <f t="shared" si="41"/>
        <v>19</v>
      </c>
      <c r="C468" s="7" t="s">
        <v>1272</v>
      </c>
      <c r="D468" s="7">
        <f>INDEX(Sheet6!B:B,MATCH(A468,Sheet6!D:D,0))*100+B468</f>
        <v>2319</v>
      </c>
      <c r="E468" s="14" t="s">
        <v>1268</v>
      </c>
      <c r="F468">
        <f t="shared" si="42"/>
        <v>13</v>
      </c>
      <c r="G468">
        <f t="shared" si="43"/>
        <v>84</v>
      </c>
      <c r="H468">
        <f t="shared" si="44"/>
        <v>340020004</v>
      </c>
    </row>
    <row r="469" spans="1:8" ht="16.5" customHeight="1">
      <c r="A469" t="s">
        <v>131</v>
      </c>
      <c r="B469" s="7">
        <f t="shared" si="41"/>
        <v>20</v>
      </c>
      <c r="C469" s="7" t="s">
        <v>1272</v>
      </c>
      <c r="D469" s="7">
        <f>INDEX(Sheet6!B:B,MATCH(A469,Sheet6!D:D,0))*100+B469</f>
        <v>2320</v>
      </c>
      <c r="E469" s="14" t="s">
        <v>1269</v>
      </c>
      <c r="F469">
        <f t="shared" si="42"/>
        <v>3</v>
      </c>
      <c r="G469">
        <f t="shared" si="43"/>
        <v>768</v>
      </c>
      <c r="H469">
        <f t="shared" si="44"/>
        <v>340020010</v>
      </c>
    </row>
    <row r="470" spans="1:8" ht="16.5" customHeight="1">
      <c r="A470" t="s">
        <v>131</v>
      </c>
      <c r="B470" s="7">
        <f t="shared" si="41"/>
        <v>21</v>
      </c>
      <c r="C470" s="7" t="s">
        <v>1272</v>
      </c>
      <c r="D470" s="7">
        <f>INDEX(Sheet6!B:B,MATCH(A470,Sheet6!D:D,0))*100+B470</f>
        <v>2321</v>
      </c>
      <c r="F470">
        <f t="shared" si="42"/>
        <v>0</v>
      </c>
      <c r="G470">
        <f t="shared" si="43"/>
        <v>0</v>
      </c>
      <c r="H470" t="str">
        <f t="shared" si="44"/>
        <v/>
      </c>
    </row>
    <row r="471" spans="1:8" ht="16.5" customHeight="1">
      <c r="A471" t="s">
        <v>131</v>
      </c>
      <c r="B471" s="7">
        <f t="shared" si="41"/>
        <v>22</v>
      </c>
      <c r="C471" s="7" t="s">
        <v>1272</v>
      </c>
      <c r="D471" s="7">
        <f>INDEX(Sheet6!B:B,MATCH(A471,Sheet6!D:D,0))*100+B471</f>
        <v>2322</v>
      </c>
      <c r="E471" s="14" t="s">
        <v>1270</v>
      </c>
      <c r="F471">
        <f t="shared" si="42"/>
        <v>13</v>
      </c>
      <c r="G471">
        <f t="shared" si="43"/>
        <v>42</v>
      </c>
      <c r="H471">
        <f t="shared" si="44"/>
        <v>340020005</v>
      </c>
    </row>
    <row r="472" spans="1:8" ht="16.5" customHeight="1">
      <c r="A472" t="s">
        <v>131</v>
      </c>
      <c r="B472" s="7">
        <f t="shared" si="41"/>
        <v>23</v>
      </c>
      <c r="C472" s="7" t="s">
        <v>1272</v>
      </c>
      <c r="D472" s="7">
        <f>INDEX(Sheet6!B:B,MATCH(A472,Sheet6!D:D,0))*100+B472</f>
        <v>2323</v>
      </c>
      <c r="E472" s="14" t="s">
        <v>1266</v>
      </c>
      <c r="F472">
        <f t="shared" si="42"/>
        <v>3</v>
      </c>
      <c r="G472">
        <f t="shared" si="43"/>
        <v>384</v>
      </c>
      <c r="H472">
        <f t="shared" si="44"/>
        <v>340020009</v>
      </c>
    </row>
    <row r="473" spans="1:8" ht="16.5" customHeight="1">
      <c r="A473" t="s">
        <v>131</v>
      </c>
      <c r="B473" s="7">
        <f t="shared" si="41"/>
        <v>24</v>
      </c>
      <c r="C473" s="7" t="s">
        <v>1272</v>
      </c>
      <c r="D473" s="7">
        <f>INDEX(Sheet6!B:B,MATCH(A473,Sheet6!D:D,0))*100+B473</f>
        <v>2324</v>
      </c>
      <c r="E473" s="14" t="s">
        <v>1266</v>
      </c>
      <c r="F473">
        <f t="shared" si="42"/>
        <v>3</v>
      </c>
      <c r="G473">
        <f t="shared" si="43"/>
        <v>384</v>
      </c>
      <c r="H473">
        <f t="shared" si="44"/>
        <v>340020009</v>
      </c>
    </row>
    <row r="474" spans="1:8" ht="16.5" customHeight="1">
      <c r="A474" t="s">
        <v>131</v>
      </c>
      <c r="B474" s="7">
        <f t="shared" si="41"/>
        <v>25</v>
      </c>
      <c r="C474" s="7" t="s">
        <v>1272</v>
      </c>
      <c r="D474" s="7">
        <f>INDEX(Sheet6!B:B,MATCH(A474,Sheet6!D:D,0))*100+B474</f>
        <v>2325</v>
      </c>
      <c r="E474" t="s">
        <v>129</v>
      </c>
      <c r="F474">
        <f t="shared" si="42"/>
        <v>28</v>
      </c>
      <c r="G474">
        <f t="shared" si="43"/>
        <v>32</v>
      </c>
      <c r="H474">
        <f t="shared" si="44"/>
        <v>340020008</v>
      </c>
    </row>
    <row r="475" spans="1:8" ht="16.5" customHeight="1">
      <c r="A475" t="s">
        <v>131</v>
      </c>
      <c r="B475" s="7">
        <f t="shared" si="41"/>
        <v>26</v>
      </c>
      <c r="C475" s="7" t="s">
        <v>1272</v>
      </c>
      <c r="D475" s="7">
        <f>INDEX(Sheet6!B:B,MATCH(A475,Sheet6!D:D,0))*100+B475</f>
        <v>2326</v>
      </c>
      <c r="E475" s="14" t="s">
        <v>1268</v>
      </c>
      <c r="F475">
        <f t="shared" si="42"/>
        <v>13</v>
      </c>
      <c r="G475">
        <f t="shared" si="43"/>
        <v>84</v>
      </c>
      <c r="H475">
        <f t="shared" si="44"/>
        <v>340020004</v>
      </c>
    </row>
    <row r="476" spans="1:8" ht="16.5" customHeight="1">
      <c r="A476" t="s">
        <v>131</v>
      </c>
      <c r="B476" s="7">
        <f t="shared" si="41"/>
        <v>27</v>
      </c>
      <c r="C476" s="7" t="s">
        <v>1272</v>
      </c>
      <c r="D476" s="7">
        <f>INDEX(Sheet6!B:B,MATCH(A476,Sheet6!D:D,0))*100+B476</f>
        <v>2327</v>
      </c>
      <c r="E476" s="14" t="s">
        <v>1269</v>
      </c>
      <c r="F476">
        <f t="shared" si="42"/>
        <v>3</v>
      </c>
      <c r="G476">
        <f t="shared" si="43"/>
        <v>768</v>
      </c>
      <c r="H476">
        <f t="shared" si="44"/>
        <v>340020010</v>
      </c>
    </row>
    <row r="477" spans="1:8" ht="16.5" customHeight="1">
      <c r="A477" t="s">
        <v>131</v>
      </c>
      <c r="B477" s="7">
        <f t="shared" si="41"/>
        <v>28</v>
      </c>
      <c r="C477" s="7" t="s">
        <v>1272</v>
      </c>
      <c r="D477" s="7">
        <f>INDEX(Sheet6!B:B,MATCH(A477,Sheet6!D:D,0))*100+B477</f>
        <v>2328</v>
      </c>
      <c r="F477">
        <f t="shared" si="42"/>
        <v>0</v>
      </c>
      <c r="G477">
        <f t="shared" si="43"/>
        <v>0</v>
      </c>
      <c r="H477" t="str">
        <f t="shared" si="44"/>
        <v/>
      </c>
    </row>
    <row r="478" spans="1:8" ht="16.5" customHeight="1">
      <c r="A478" t="s">
        <v>137</v>
      </c>
      <c r="B478" s="7">
        <f t="shared" si="41"/>
        <v>1</v>
      </c>
      <c r="C478" s="7" t="s">
        <v>1271</v>
      </c>
      <c r="D478" s="7">
        <f>INDEX(Sheet6!B:B,MATCH(A478,Sheet6!D:D,0))*100+B478</f>
        <v>2601</v>
      </c>
      <c r="E478" s="14" t="s">
        <v>1270</v>
      </c>
      <c r="F478">
        <f t="shared" si="42"/>
        <v>13</v>
      </c>
      <c r="G478">
        <f t="shared" si="43"/>
        <v>52</v>
      </c>
      <c r="H478">
        <f t="shared" si="44"/>
        <v>340020005</v>
      </c>
    </row>
    <row r="479" spans="1:8" ht="16.5" customHeight="1">
      <c r="A479" t="s">
        <v>137</v>
      </c>
      <c r="B479" s="7">
        <f t="shared" si="41"/>
        <v>2</v>
      </c>
      <c r="C479" s="7" t="s">
        <v>1271</v>
      </c>
      <c r="D479" s="7">
        <f>INDEX(Sheet6!B:B,MATCH(A479,Sheet6!D:D,0))*100+B479</f>
        <v>2602</v>
      </c>
      <c r="E479" s="14" t="s">
        <v>1266</v>
      </c>
      <c r="F479">
        <f t="shared" si="42"/>
        <v>3</v>
      </c>
      <c r="G479">
        <f t="shared" si="43"/>
        <v>480</v>
      </c>
      <c r="H479">
        <f t="shared" si="44"/>
        <v>340020009</v>
      </c>
    </row>
    <row r="480" spans="1:8" ht="16.5" customHeight="1">
      <c r="A480" t="s">
        <v>137</v>
      </c>
      <c r="B480" s="7">
        <f t="shared" si="41"/>
        <v>3</v>
      </c>
      <c r="C480" s="7" t="s">
        <v>1271</v>
      </c>
      <c r="D480" s="7">
        <f>INDEX(Sheet6!B:B,MATCH(A480,Sheet6!D:D,0))*100+B480</f>
        <v>2603</v>
      </c>
      <c r="E480" t="s">
        <v>151</v>
      </c>
      <c r="F480">
        <f t="shared" si="42"/>
        <v>38</v>
      </c>
      <c r="G480">
        <f t="shared" si="43"/>
        <v>12</v>
      </c>
      <c r="H480">
        <f t="shared" si="44"/>
        <v>340020011</v>
      </c>
    </row>
    <row r="481" spans="1:8" ht="16.5" customHeight="1">
      <c r="A481" t="s">
        <v>137</v>
      </c>
      <c r="B481" s="7">
        <f t="shared" si="41"/>
        <v>4</v>
      </c>
      <c r="C481" s="7" t="s">
        <v>1271</v>
      </c>
      <c r="D481" s="7">
        <f>INDEX(Sheet6!B:B,MATCH(A481,Sheet6!D:D,0))*100+B481</f>
        <v>2604</v>
      </c>
      <c r="E481" t="s">
        <v>139</v>
      </c>
      <c r="F481">
        <f t="shared" si="42"/>
        <v>33</v>
      </c>
      <c r="G481">
        <f t="shared" si="43"/>
        <v>40</v>
      </c>
      <c r="H481">
        <f t="shared" si="44"/>
        <v>340020003</v>
      </c>
    </row>
    <row r="482" spans="1:8" ht="16.5" customHeight="1">
      <c r="A482" t="s">
        <v>137</v>
      </c>
      <c r="B482" s="7">
        <f t="shared" si="41"/>
        <v>5</v>
      </c>
      <c r="C482" s="7" t="s">
        <v>1271</v>
      </c>
      <c r="D482" s="7">
        <f>INDEX(Sheet6!B:B,MATCH(A482,Sheet6!D:D,0))*100+B482</f>
        <v>2605</v>
      </c>
      <c r="E482" s="14" t="s">
        <v>1268</v>
      </c>
      <c r="F482">
        <f t="shared" si="42"/>
        <v>13</v>
      </c>
      <c r="G482">
        <f t="shared" si="43"/>
        <v>104</v>
      </c>
      <c r="H482">
        <f t="shared" si="44"/>
        <v>340020004</v>
      </c>
    </row>
    <row r="483" spans="1:8" ht="16.5" customHeight="1">
      <c r="A483" t="s">
        <v>137</v>
      </c>
      <c r="B483" s="7">
        <f t="shared" si="41"/>
        <v>6</v>
      </c>
      <c r="C483" s="7" t="s">
        <v>1271</v>
      </c>
      <c r="D483" s="7">
        <f>INDEX(Sheet6!B:B,MATCH(A483,Sheet6!D:D,0))*100+B483</f>
        <v>2606</v>
      </c>
      <c r="E483" s="14" t="s">
        <v>1269</v>
      </c>
      <c r="F483">
        <f t="shared" si="42"/>
        <v>3</v>
      </c>
      <c r="G483">
        <f t="shared" si="43"/>
        <v>960</v>
      </c>
      <c r="H483">
        <f t="shared" si="44"/>
        <v>340020010</v>
      </c>
    </row>
    <row r="484" spans="1:8" ht="16.5" customHeight="1">
      <c r="A484" t="s">
        <v>137</v>
      </c>
      <c r="B484" s="7">
        <f t="shared" si="41"/>
        <v>7</v>
      </c>
      <c r="C484" s="7" t="s">
        <v>1271</v>
      </c>
      <c r="D484" s="7">
        <f>INDEX(Sheet6!B:B,MATCH(A484,Sheet6!D:D,0))*100+B484</f>
        <v>2607</v>
      </c>
      <c r="E484" s="14" t="s">
        <v>1274</v>
      </c>
      <c r="F484">
        <f t="shared" si="42"/>
        <v>38</v>
      </c>
      <c r="G484">
        <f t="shared" si="43"/>
        <v>30</v>
      </c>
      <c r="H484">
        <f t="shared" si="44"/>
        <v>340020011</v>
      </c>
    </row>
    <row r="485" spans="1:8" ht="16.5" customHeight="1">
      <c r="A485" t="s">
        <v>137</v>
      </c>
      <c r="B485" s="7">
        <f t="shared" si="41"/>
        <v>8</v>
      </c>
      <c r="C485" s="7" t="s">
        <v>1271</v>
      </c>
      <c r="D485" s="7">
        <f>INDEX(Sheet6!B:B,MATCH(A485,Sheet6!D:D,0))*100+B485</f>
        <v>2608</v>
      </c>
      <c r="E485" s="14" t="s">
        <v>1270</v>
      </c>
      <c r="F485">
        <f t="shared" si="42"/>
        <v>13</v>
      </c>
      <c r="G485">
        <f t="shared" si="43"/>
        <v>52</v>
      </c>
      <c r="H485">
        <f t="shared" si="44"/>
        <v>340020005</v>
      </c>
    </row>
    <row r="486" spans="1:8" ht="16.5" customHeight="1">
      <c r="A486" t="s">
        <v>137</v>
      </c>
      <c r="B486" s="7">
        <f t="shared" si="41"/>
        <v>9</v>
      </c>
      <c r="C486" s="7" t="s">
        <v>1271</v>
      </c>
      <c r="D486" s="7">
        <f>INDEX(Sheet6!B:B,MATCH(A486,Sheet6!D:D,0))*100+B486</f>
        <v>2609</v>
      </c>
      <c r="E486" s="14" t="s">
        <v>1266</v>
      </c>
      <c r="F486">
        <f t="shared" si="42"/>
        <v>3</v>
      </c>
      <c r="G486">
        <f t="shared" si="43"/>
        <v>480</v>
      </c>
      <c r="H486">
        <f t="shared" si="44"/>
        <v>340020009</v>
      </c>
    </row>
    <row r="487" spans="1:8" ht="16.5" customHeight="1">
      <c r="A487" t="s">
        <v>137</v>
      </c>
      <c r="B487" s="7">
        <f t="shared" si="41"/>
        <v>10</v>
      </c>
      <c r="C487" s="7" t="s">
        <v>1271</v>
      </c>
      <c r="D487" s="7">
        <f>INDEX(Sheet6!B:B,MATCH(A487,Sheet6!D:D,0))*100+B487</f>
        <v>2610</v>
      </c>
      <c r="E487" s="14" t="s">
        <v>1270</v>
      </c>
      <c r="F487">
        <f t="shared" si="42"/>
        <v>13</v>
      </c>
      <c r="G487">
        <f t="shared" si="43"/>
        <v>52</v>
      </c>
      <c r="H487">
        <f t="shared" si="44"/>
        <v>340020005</v>
      </c>
    </row>
    <row r="488" spans="1:8" ht="16.5" customHeight="1">
      <c r="A488" t="s">
        <v>137</v>
      </c>
      <c r="B488" s="7">
        <f t="shared" si="41"/>
        <v>11</v>
      </c>
      <c r="C488" s="7" t="s">
        <v>1271</v>
      </c>
      <c r="D488" s="7">
        <f>INDEX(Sheet6!B:B,MATCH(A488,Sheet6!D:D,0))*100+B488</f>
        <v>2611</v>
      </c>
      <c r="E488" t="s">
        <v>139</v>
      </c>
      <c r="F488">
        <f t="shared" si="42"/>
        <v>33</v>
      </c>
      <c r="G488">
        <f t="shared" si="43"/>
        <v>40</v>
      </c>
      <c r="H488">
        <f t="shared" si="44"/>
        <v>340020003</v>
      </c>
    </row>
    <row r="489" spans="1:8" ht="16.5" customHeight="1">
      <c r="A489" t="s">
        <v>137</v>
      </c>
      <c r="B489" s="7">
        <f t="shared" si="41"/>
        <v>12</v>
      </c>
      <c r="C489" s="7" t="s">
        <v>1271</v>
      </c>
      <c r="D489" s="7">
        <f>INDEX(Sheet6!B:B,MATCH(A489,Sheet6!D:D,0))*100+B489</f>
        <v>2612</v>
      </c>
      <c r="E489" s="14" t="s">
        <v>1268</v>
      </c>
      <c r="F489">
        <f t="shared" si="42"/>
        <v>13</v>
      </c>
      <c r="G489">
        <f t="shared" si="43"/>
        <v>104</v>
      </c>
      <c r="H489">
        <f t="shared" si="44"/>
        <v>340020004</v>
      </c>
    </row>
    <row r="490" spans="1:8" ht="16.5" customHeight="1">
      <c r="A490" t="s">
        <v>137</v>
      </c>
      <c r="B490" s="7">
        <f t="shared" si="41"/>
        <v>13</v>
      </c>
      <c r="C490" s="7" t="s">
        <v>1271</v>
      </c>
      <c r="D490" s="7">
        <f>INDEX(Sheet6!B:B,MATCH(A490,Sheet6!D:D,0))*100+B490</f>
        <v>2613</v>
      </c>
      <c r="E490" s="14" t="s">
        <v>1269</v>
      </c>
      <c r="F490">
        <f t="shared" si="42"/>
        <v>3</v>
      </c>
      <c r="G490">
        <f t="shared" si="43"/>
        <v>960</v>
      </c>
      <c r="H490">
        <f t="shared" si="44"/>
        <v>340020010</v>
      </c>
    </row>
    <row r="491" spans="1:8" ht="16.5" customHeight="1">
      <c r="A491" t="s">
        <v>137</v>
      </c>
      <c r="B491" s="7">
        <f t="shared" si="41"/>
        <v>14</v>
      </c>
      <c r="C491" s="7" t="s">
        <v>1271</v>
      </c>
      <c r="D491" s="7">
        <f>INDEX(Sheet6!B:B,MATCH(A491,Sheet6!D:D,0))*100+B491</f>
        <v>2614</v>
      </c>
      <c r="E491" s="14"/>
      <c r="F491">
        <f t="shared" si="42"/>
        <v>0</v>
      </c>
      <c r="G491">
        <f t="shared" si="43"/>
        <v>0</v>
      </c>
      <c r="H491" t="str">
        <f t="shared" si="44"/>
        <v/>
      </c>
    </row>
    <row r="492" spans="1:8" ht="16.5" customHeight="1">
      <c r="A492" t="s">
        <v>137</v>
      </c>
      <c r="B492" s="7">
        <f t="shared" si="41"/>
        <v>15</v>
      </c>
      <c r="C492" s="7" t="s">
        <v>1271</v>
      </c>
      <c r="D492" s="7">
        <f>INDEX(Sheet6!B:B,MATCH(A492,Sheet6!D:D,0))*100+B492</f>
        <v>2615</v>
      </c>
      <c r="E492" s="14" t="s">
        <v>1270</v>
      </c>
      <c r="F492">
        <f t="shared" si="42"/>
        <v>13</v>
      </c>
      <c r="G492">
        <f t="shared" si="43"/>
        <v>52</v>
      </c>
      <c r="H492">
        <f t="shared" si="44"/>
        <v>340020005</v>
      </c>
    </row>
    <row r="493" spans="1:8" ht="16.5" customHeight="1">
      <c r="A493" t="s">
        <v>137</v>
      </c>
      <c r="B493" s="7">
        <f t="shared" si="41"/>
        <v>16</v>
      </c>
      <c r="C493" s="7" t="s">
        <v>1271</v>
      </c>
      <c r="D493" s="7">
        <f>INDEX(Sheet6!B:B,MATCH(A493,Sheet6!D:D,0))*100+B493</f>
        <v>2616</v>
      </c>
      <c r="E493" s="14" t="s">
        <v>1266</v>
      </c>
      <c r="F493">
        <f t="shared" si="42"/>
        <v>3</v>
      </c>
      <c r="G493">
        <f t="shared" si="43"/>
        <v>480</v>
      </c>
      <c r="H493">
        <f t="shared" si="44"/>
        <v>340020009</v>
      </c>
    </row>
    <row r="494" spans="1:8" ht="16.5" customHeight="1">
      <c r="A494" t="s">
        <v>137</v>
      </c>
      <c r="B494" s="7">
        <f t="shared" si="41"/>
        <v>17</v>
      </c>
      <c r="C494" s="7" t="s">
        <v>1271</v>
      </c>
      <c r="D494" s="7">
        <f>INDEX(Sheet6!B:B,MATCH(A494,Sheet6!D:D,0))*100+B494</f>
        <v>2617</v>
      </c>
      <c r="E494" s="14" t="s">
        <v>1266</v>
      </c>
      <c r="F494">
        <f t="shared" si="42"/>
        <v>3</v>
      </c>
      <c r="G494">
        <f t="shared" si="43"/>
        <v>480</v>
      </c>
      <c r="H494">
        <f t="shared" si="44"/>
        <v>340020009</v>
      </c>
    </row>
    <row r="495" spans="1:8" ht="16.5" customHeight="1">
      <c r="A495" t="s">
        <v>137</v>
      </c>
      <c r="B495" s="7">
        <f t="shared" si="41"/>
        <v>18</v>
      </c>
      <c r="C495" s="7" t="s">
        <v>1271</v>
      </c>
      <c r="D495" s="7">
        <f>INDEX(Sheet6!B:B,MATCH(A495,Sheet6!D:D,0))*100+B495</f>
        <v>2618</v>
      </c>
      <c r="E495" t="s">
        <v>139</v>
      </c>
      <c r="F495">
        <f t="shared" si="42"/>
        <v>33</v>
      </c>
      <c r="G495">
        <f t="shared" si="43"/>
        <v>40</v>
      </c>
      <c r="H495">
        <f t="shared" si="44"/>
        <v>340020003</v>
      </c>
    </row>
    <row r="496" spans="1:8" ht="16.5" customHeight="1">
      <c r="A496" t="s">
        <v>137</v>
      </c>
      <c r="B496" s="7">
        <f t="shared" ref="B496:B559" si="45">B468</f>
        <v>19</v>
      </c>
      <c r="C496" s="7" t="s">
        <v>1271</v>
      </c>
      <c r="D496" s="7">
        <f>INDEX(Sheet6!B:B,MATCH(A496,Sheet6!D:D,0))*100+B496</f>
        <v>2619</v>
      </c>
      <c r="E496" s="14" t="s">
        <v>1268</v>
      </c>
      <c r="F496">
        <f t="shared" si="42"/>
        <v>13</v>
      </c>
      <c r="G496">
        <f t="shared" si="43"/>
        <v>104</v>
      </c>
      <c r="H496">
        <f t="shared" si="44"/>
        <v>340020004</v>
      </c>
    </row>
    <row r="497" spans="1:8" ht="16.5" customHeight="1">
      <c r="A497" t="s">
        <v>137</v>
      </c>
      <c r="B497" s="7">
        <f t="shared" si="45"/>
        <v>20</v>
      </c>
      <c r="C497" s="7" t="s">
        <v>1271</v>
      </c>
      <c r="D497" s="7">
        <f>INDEX(Sheet6!B:B,MATCH(A497,Sheet6!D:D,0))*100+B497</f>
        <v>2620</v>
      </c>
      <c r="E497" s="14" t="s">
        <v>1269</v>
      </c>
      <c r="F497">
        <f t="shared" si="42"/>
        <v>3</v>
      </c>
      <c r="G497">
        <f t="shared" si="43"/>
        <v>960</v>
      </c>
      <c r="H497">
        <f t="shared" si="44"/>
        <v>340020010</v>
      </c>
    </row>
    <row r="498" spans="1:8" ht="16.5" customHeight="1">
      <c r="A498" t="s">
        <v>137</v>
      </c>
      <c r="B498" s="7">
        <f t="shared" si="45"/>
        <v>21</v>
      </c>
      <c r="C498" s="7" t="s">
        <v>1271</v>
      </c>
      <c r="D498" s="7">
        <f>INDEX(Sheet6!B:B,MATCH(A498,Sheet6!D:D,0))*100+B498</f>
        <v>2621</v>
      </c>
      <c r="E498" s="14"/>
      <c r="F498">
        <f t="shared" si="42"/>
        <v>0</v>
      </c>
      <c r="G498">
        <f t="shared" si="43"/>
        <v>0</v>
      </c>
      <c r="H498" t="str">
        <f t="shared" si="44"/>
        <v/>
      </c>
    </row>
    <row r="499" spans="1:8" ht="16.5" customHeight="1">
      <c r="A499" t="s">
        <v>137</v>
      </c>
      <c r="B499" s="7">
        <f t="shared" si="45"/>
        <v>22</v>
      </c>
      <c r="C499" s="7" t="s">
        <v>1271</v>
      </c>
      <c r="D499" s="7">
        <f>INDEX(Sheet6!B:B,MATCH(A499,Sheet6!D:D,0))*100+B499</f>
        <v>2622</v>
      </c>
      <c r="E499" s="14" t="s">
        <v>1270</v>
      </c>
      <c r="F499">
        <f t="shared" si="42"/>
        <v>13</v>
      </c>
      <c r="G499">
        <f t="shared" si="43"/>
        <v>52</v>
      </c>
      <c r="H499">
        <f t="shared" si="44"/>
        <v>340020005</v>
      </c>
    </row>
    <row r="500" spans="1:8" ht="16.5" customHeight="1">
      <c r="A500" t="s">
        <v>137</v>
      </c>
      <c r="B500" s="7">
        <f t="shared" si="45"/>
        <v>23</v>
      </c>
      <c r="C500" s="7" t="s">
        <v>1271</v>
      </c>
      <c r="D500" s="7">
        <f>INDEX(Sheet6!B:B,MATCH(A500,Sheet6!D:D,0))*100+B500</f>
        <v>2623</v>
      </c>
      <c r="E500" s="14" t="s">
        <v>1266</v>
      </c>
      <c r="F500">
        <f t="shared" si="42"/>
        <v>3</v>
      </c>
      <c r="G500">
        <f t="shared" si="43"/>
        <v>480</v>
      </c>
      <c r="H500">
        <f t="shared" si="44"/>
        <v>340020009</v>
      </c>
    </row>
    <row r="501" spans="1:8" ht="16.5" customHeight="1">
      <c r="A501" t="s">
        <v>137</v>
      </c>
      <c r="B501" s="7">
        <f t="shared" si="45"/>
        <v>24</v>
      </c>
      <c r="C501" s="7" t="s">
        <v>1271</v>
      </c>
      <c r="D501" s="7">
        <f>INDEX(Sheet6!B:B,MATCH(A501,Sheet6!D:D,0))*100+B501</f>
        <v>2624</v>
      </c>
      <c r="E501" s="14" t="s">
        <v>1266</v>
      </c>
      <c r="F501">
        <f t="shared" si="42"/>
        <v>3</v>
      </c>
      <c r="G501">
        <f t="shared" si="43"/>
        <v>480</v>
      </c>
      <c r="H501">
        <f t="shared" si="44"/>
        <v>340020009</v>
      </c>
    </row>
    <row r="502" spans="1:8" ht="16.5" customHeight="1">
      <c r="A502" t="s">
        <v>137</v>
      </c>
      <c r="B502" s="7">
        <f t="shared" si="45"/>
        <v>25</v>
      </c>
      <c r="C502" s="7" t="s">
        <v>1271</v>
      </c>
      <c r="D502" s="7">
        <f>INDEX(Sheet6!B:B,MATCH(A502,Sheet6!D:D,0))*100+B502</f>
        <v>2625</v>
      </c>
      <c r="E502" t="s">
        <v>139</v>
      </c>
      <c r="F502">
        <f t="shared" si="42"/>
        <v>33</v>
      </c>
      <c r="G502">
        <f t="shared" si="43"/>
        <v>40</v>
      </c>
      <c r="H502">
        <f t="shared" si="44"/>
        <v>340020003</v>
      </c>
    </row>
    <row r="503" spans="1:8" ht="16.5" customHeight="1">
      <c r="A503" t="s">
        <v>137</v>
      </c>
      <c r="B503" s="7">
        <f t="shared" si="45"/>
        <v>26</v>
      </c>
      <c r="C503" s="7" t="s">
        <v>1271</v>
      </c>
      <c r="D503" s="7">
        <f>INDEX(Sheet6!B:B,MATCH(A503,Sheet6!D:D,0))*100+B503</f>
        <v>2626</v>
      </c>
      <c r="E503" s="14" t="s">
        <v>1268</v>
      </c>
      <c r="F503">
        <f t="shared" si="42"/>
        <v>13</v>
      </c>
      <c r="G503">
        <f t="shared" si="43"/>
        <v>104</v>
      </c>
      <c r="H503">
        <f t="shared" si="44"/>
        <v>340020004</v>
      </c>
    </row>
    <row r="504" spans="1:8" ht="16.5" customHeight="1">
      <c r="A504" t="s">
        <v>137</v>
      </c>
      <c r="B504" s="7">
        <f t="shared" si="45"/>
        <v>27</v>
      </c>
      <c r="C504" s="7" t="s">
        <v>1271</v>
      </c>
      <c r="D504" s="7">
        <f>INDEX(Sheet6!B:B,MATCH(A504,Sheet6!D:D,0))*100+B504</f>
        <v>2627</v>
      </c>
      <c r="E504" s="14" t="s">
        <v>1269</v>
      </c>
      <c r="F504">
        <f t="shared" si="42"/>
        <v>3</v>
      </c>
      <c r="G504">
        <f t="shared" si="43"/>
        <v>960</v>
      </c>
      <c r="H504">
        <f t="shared" si="44"/>
        <v>340020010</v>
      </c>
    </row>
    <row r="505" spans="1:8" ht="16.5" customHeight="1">
      <c r="A505" t="s">
        <v>137</v>
      </c>
      <c r="B505" s="7">
        <f t="shared" si="45"/>
        <v>28</v>
      </c>
      <c r="C505" s="7" t="s">
        <v>1271</v>
      </c>
      <c r="D505" s="7">
        <f>INDEX(Sheet6!B:B,MATCH(A505,Sheet6!D:D,0))*100+B505</f>
        <v>2628</v>
      </c>
      <c r="E505" s="14"/>
      <c r="F505">
        <f t="shared" si="42"/>
        <v>0</v>
      </c>
      <c r="G505">
        <f t="shared" si="43"/>
        <v>0</v>
      </c>
      <c r="H505" t="str">
        <f t="shared" si="44"/>
        <v/>
      </c>
    </row>
    <row r="506" spans="1:8" ht="16.5" customHeight="1">
      <c r="A506" t="s">
        <v>147</v>
      </c>
      <c r="B506" s="7">
        <f t="shared" si="45"/>
        <v>1</v>
      </c>
      <c r="C506" s="7" t="s">
        <v>1272</v>
      </c>
      <c r="D506" s="7">
        <f>INDEX(Sheet6!B:B,MATCH(A506,Sheet6!D:D,0))*100+B506</f>
        <v>2901</v>
      </c>
      <c r="E506" s="14" t="s">
        <v>1270</v>
      </c>
      <c r="F506">
        <f t="shared" si="42"/>
        <v>13</v>
      </c>
      <c r="G506">
        <f t="shared" si="43"/>
        <v>42</v>
      </c>
      <c r="H506">
        <f t="shared" si="44"/>
        <v>340020005</v>
      </c>
    </row>
    <row r="507" spans="1:8" ht="16.5" customHeight="1">
      <c r="A507" t="s">
        <v>147</v>
      </c>
      <c r="B507" s="7">
        <f t="shared" si="45"/>
        <v>2</v>
      </c>
      <c r="C507" s="7" t="s">
        <v>1272</v>
      </c>
      <c r="D507" s="7">
        <f>INDEX(Sheet6!B:B,MATCH(A507,Sheet6!D:D,0))*100+B507</f>
        <v>2902</v>
      </c>
      <c r="E507" s="14" t="s">
        <v>1266</v>
      </c>
      <c r="F507">
        <f t="shared" si="42"/>
        <v>3</v>
      </c>
      <c r="G507">
        <f t="shared" si="43"/>
        <v>384</v>
      </c>
      <c r="H507">
        <f t="shared" si="44"/>
        <v>340020009</v>
      </c>
    </row>
    <row r="508" spans="1:8" ht="16.5" customHeight="1">
      <c r="A508" t="s">
        <v>147</v>
      </c>
      <c r="B508" s="7">
        <f t="shared" si="45"/>
        <v>3</v>
      </c>
      <c r="C508" s="7" t="s">
        <v>1272</v>
      </c>
      <c r="D508" s="7">
        <f>INDEX(Sheet6!B:B,MATCH(A508,Sheet6!D:D,0))*100+B508</f>
        <v>2903</v>
      </c>
      <c r="E508" t="s">
        <v>151</v>
      </c>
      <c r="F508">
        <f t="shared" si="42"/>
        <v>38</v>
      </c>
      <c r="G508">
        <f t="shared" si="43"/>
        <v>10</v>
      </c>
      <c r="H508">
        <f t="shared" si="44"/>
        <v>340020011</v>
      </c>
    </row>
    <row r="509" spans="1:8" ht="16.5" customHeight="1">
      <c r="A509" t="s">
        <v>147</v>
      </c>
      <c r="B509" s="7">
        <f t="shared" si="45"/>
        <v>4</v>
      </c>
      <c r="C509" s="7" t="s">
        <v>1272</v>
      </c>
      <c r="D509" s="7">
        <f>INDEX(Sheet6!B:B,MATCH(A509,Sheet6!D:D,0))*100+B509</f>
        <v>2904</v>
      </c>
      <c r="E509" t="s">
        <v>139</v>
      </c>
      <c r="F509">
        <f t="shared" si="42"/>
        <v>33</v>
      </c>
      <c r="G509">
        <f t="shared" si="43"/>
        <v>32</v>
      </c>
      <c r="H509">
        <f t="shared" si="44"/>
        <v>340020003</v>
      </c>
    </row>
    <row r="510" spans="1:8" ht="16.5" customHeight="1">
      <c r="A510" t="s">
        <v>147</v>
      </c>
      <c r="B510" s="7">
        <f t="shared" si="45"/>
        <v>5</v>
      </c>
      <c r="C510" s="7" t="s">
        <v>1272</v>
      </c>
      <c r="D510" s="7">
        <f>INDEX(Sheet6!B:B,MATCH(A510,Sheet6!D:D,0))*100+B510</f>
        <v>2905</v>
      </c>
      <c r="E510" s="14" t="s">
        <v>1268</v>
      </c>
      <c r="F510">
        <f t="shared" si="42"/>
        <v>13</v>
      </c>
      <c r="G510">
        <f t="shared" si="43"/>
        <v>84</v>
      </c>
      <c r="H510">
        <f t="shared" si="44"/>
        <v>340020004</v>
      </c>
    </row>
    <row r="511" spans="1:8" ht="16.5" customHeight="1">
      <c r="A511" t="s">
        <v>147</v>
      </c>
      <c r="B511" s="7">
        <f t="shared" si="45"/>
        <v>6</v>
      </c>
      <c r="C511" s="7" t="s">
        <v>1272</v>
      </c>
      <c r="D511" s="7">
        <f>INDEX(Sheet6!B:B,MATCH(A511,Sheet6!D:D,0))*100+B511</f>
        <v>2906</v>
      </c>
      <c r="E511" s="14" t="s">
        <v>1269</v>
      </c>
      <c r="F511">
        <f t="shared" si="42"/>
        <v>3</v>
      </c>
      <c r="G511">
        <f t="shared" si="43"/>
        <v>768</v>
      </c>
      <c r="H511">
        <f t="shared" si="44"/>
        <v>340020010</v>
      </c>
    </row>
    <row r="512" spans="1:8" ht="16.5" customHeight="1">
      <c r="A512" t="s">
        <v>147</v>
      </c>
      <c r="B512" s="7">
        <f t="shared" si="45"/>
        <v>7</v>
      </c>
      <c r="C512" s="7" t="s">
        <v>1272</v>
      </c>
      <c r="D512" s="7">
        <f>INDEX(Sheet6!B:B,MATCH(A512,Sheet6!D:D,0))*100+B512</f>
        <v>2907</v>
      </c>
      <c r="F512">
        <f t="shared" si="42"/>
        <v>0</v>
      </c>
      <c r="G512">
        <f t="shared" si="43"/>
        <v>0</v>
      </c>
      <c r="H512" t="str">
        <f t="shared" si="44"/>
        <v/>
      </c>
    </row>
    <row r="513" spans="1:8" ht="16.5" customHeight="1">
      <c r="A513" t="s">
        <v>147</v>
      </c>
      <c r="B513" s="7">
        <f t="shared" si="45"/>
        <v>8</v>
      </c>
      <c r="C513" s="7" t="s">
        <v>1272</v>
      </c>
      <c r="D513" s="7">
        <f>INDEX(Sheet6!B:B,MATCH(A513,Sheet6!D:D,0))*100+B513</f>
        <v>2908</v>
      </c>
      <c r="E513" s="14" t="s">
        <v>1270</v>
      </c>
      <c r="F513">
        <f t="shared" si="42"/>
        <v>13</v>
      </c>
      <c r="G513">
        <f t="shared" si="43"/>
        <v>42</v>
      </c>
      <c r="H513">
        <f t="shared" si="44"/>
        <v>340020005</v>
      </c>
    </row>
    <row r="514" spans="1:8" ht="16.5" customHeight="1">
      <c r="A514" t="s">
        <v>147</v>
      </c>
      <c r="B514" s="7">
        <f t="shared" si="45"/>
        <v>9</v>
      </c>
      <c r="C514" s="7" t="s">
        <v>1272</v>
      </c>
      <c r="D514" s="7">
        <f>INDEX(Sheet6!B:B,MATCH(A514,Sheet6!D:D,0))*100+B514</f>
        <v>2909</v>
      </c>
      <c r="E514" s="14" t="s">
        <v>1266</v>
      </c>
      <c r="F514">
        <f t="shared" ref="F514:F577" si="46">IF($E514&lt;&gt;"",VLOOKUP($C514&amp;$E514,$M:$P,2,0),0)</f>
        <v>3</v>
      </c>
      <c r="G514">
        <f t="shared" ref="G514:G577" si="47">IF($E514&lt;&gt;"",VLOOKUP($C514&amp;$E514,$M:$P,3,0),0)</f>
        <v>384</v>
      </c>
      <c r="H514">
        <f t="shared" ref="H514:H577" si="48">IF($E514&lt;&gt;"",VLOOKUP($C514&amp;$E514,$M:$P,4,0),"")</f>
        <v>340020009</v>
      </c>
    </row>
    <row r="515" spans="1:8" ht="16.5" customHeight="1">
      <c r="A515" t="s">
        <v>147</v>
      </c>
      <c r="B515" s="7">
        <f t="shared" si="45"/>
        <v>10</v>
      </c>
      <c r="C515" s="7" t="s">
        <v>1272</v>
      </c>
      <c r="D515" s="7">
        <f>INDEX(Sheet6!B:B,MATCH(A515,Sheet6!D:D,0))*100+B515</f>
        <v>2910</v>
      </c>
      <c r="E515" s="14" t="s">
        <v>1270</v>
      </c>
      <c r="F515">
        <f t="shared" si="46"/>
        <v>13</v>
      </c>
      <c r="G515">
        <f t="shared" si="47"/>
        <v>42</v>
      </c>
      <c r="H515">
        <f t="shared" si="48"/>
        <v>340020005</v>
      </c>
    </row>
    <row r="516" spans="1:8" ht="16.5" customHeight="1">
      <c r="A516" t="s">
        <v>147</v>
      </c>
      <c r="B516" s="7">
        <f t="shared" si="45"/>
        <v>11</v>
      </c>
      <c r="C516" s="7" t="s">
        <v>1272</v>
      </c>
      <c r="D516" s="7">
        <f>INDEX(Sheet6!B:B,MATCH(A516,Sheet6!D:D,0))*100+B516</f>
        <v>2911</v>
      </c>
      <c r="E516" t="s">
        <v>139</v>
      </c>
      <c r="F516">
        <f t="shared" si="46"/>
        <v>33</v>
      </c>
      <c r="G516">
        <f t="shared" si="47"/>
        <v>32</v>
      </c>
      <c r="H516">
        <f t="shared" si="48"/>
        <v>340020003</v>
      </c>
    </row>
    <row r="517" spans="1:8" ht="16.5" customHeight="1">
      <c r="A517" t="s">
        <v>147</v>
      </c>
      <c r="B517" s="7">
        <f t="shared" si="45"/>
        <v>12</v>
      </c>
      <c r="C517" s="7" t="s">
        <v>1272</v>
      </c>
      <c r="D517" s="7">
        <f>INDEX(Sheet6!B:B,MATCH(A517,Sheet6!D:D,0))*100+B517</f>
        <v>2912</v>
      </c>
      <c r="E517" s="14" t="s">
        <v>1268</v>
      </c>
      <c r="F517">
        <f t="shared" si="46"/>
        <v>13</v>
      </c>
      <c r="G517">
        <f t="shared" si="47"/>
        <v>84</v>
      </c>
      <c r="H517">
        <f t="shared" si="48"/>
        <v>340020004</v>
      </c>
    </row>
    <row r="518" spans="1:8" ht="16.5" customHeight="1">
      <c r="A518" t="s">
        <v>147</v>
      </c>
      <c r="B518" s="7">
        <f t="shared" si="45"/>
        <v>13</v>
      </c>
      <c r="C518" s="7" t="s">
        <v>1272</v>
      </c>
      <c r="D518" s="7">
        <f>INDEX(Sheet6!B:B,MATCH(A518,Sheet6!D:D,0))*100+B518</f>
        <v>2913</v>
      </c>
      <c r="E518" s="14" t="s">
        <v>1269</v>
      </c>
      <c r="F518">
        <f t="shared" si="46"/>
        <v>3</v>
      </c>
      <c r="G518">
        <f t="shared" si="47"/>
        <v>768</v>
      </c>
      <c r="H518">
        <f t="shared" si="48"/>
        <v>340020010</v>
      </c>
    </row>
    <row r="519" spans="1:8" ht="16.5" customHeight="1">
      <c r="A519" t="s">
        <v>147</v>
      </c>
      <c r="B519" s="7">
        <f t="shared" si="45"/>
        <v>14</v>
      </c>
      <c r="C519" s="7" t="s">
        <v>1272</v>
      </c>
      <c r="D519" s="7">
        <f>INDEX(Sheet6!B:B,MATCH(A519,Sheet6!D:D,0))*100+B519</f>
        <v>2914</v>
      </c>
      <c r="F519">
        <f t="shared" si="46"/>
        <v>0</v>
      </c>
      <c r="G519">
        <f t="shared" si="47"/>
        <v>0</v>
      </c>
      <c r="H519" t="str">
        <f t="shared" si="48"/>
        <v/>
      </c>
    </row>
    <row r="520" spans="1:8" ht="16.5" customHeight="1">
      <c r="A520" t="s">
        <v>147</v>
      </c>
      <c r="B520" s="7">
        <f t="shared" si="45"/>
        <v>15</v>
      </c>
      <c r="C520" s="7" t="s">
        <v>1272</v>
      </c>
      <c r="D520" s="7">
        <f>INDEX(Sheet6!B:B,MATCH(A520,Sheet6!D:D,0))*100+B520</f>
        <v>2915</v>
      </c>
      <c r="E520" s="14" t="s">
        <v>1270</v>
      </c>
      <c r="F520">
        <f t="shared" si="46"/>
        <v>13</v>
      </c>
      <c r="G520">
        <f t="shared" si="47"/>
        <v>42</v>
      </c>
      <c r="H520">
        <f t="shared" si="48"/>
        <v>340020005</v>
      </c>
    </row>
    <row r="521" spans="1:8" ht="16.5" customHeight="1">
      <c r="A521" t="s">
        <v>147</v>
      </c>
      <c r="B521" s="7">
        <f t="shared" si="45"/>
        <v>16</v>
      </c>
      <c r="C521" s="7" t="s">
        <v>1272</v>
      </c>
      <c r="D521" s="7">
        <f>INDEX(Sheet6!B:B,MATCH(A521,Sheet6!D:D,0))*100+B521</f>
        <v>2916</v>
      </c>
      <c r="E521" s="14" t="s">
        <v>1266</v>
      </c>
      <c r="F521">
        <f t="shared" si="46"/>
        <v>3</v>
      </c>
      <c r="G521">
        <f t="shared" si="47"/>
        <v>384</v>
      </c>
      <c r="H521">
        <f t="shared" si="48"/>
        <v>340020009</v>
      </c>
    </row>
    <row r="522" spans="1:8" ht="16.5" customHeight="1">
      <c r="A522" t="s">
        <v>147</v>
      </c>
      <c r="B522" s="7">
        <f t="shared" si="45"/>
        <v>17</v>
      </c>
      <c r="C522" s="7" t="s">
        <v>1272</v>
      </c>
      <c r="D522" s="7">
        <f>INDEX(Sheet6!B:B,MATCH(A522,Sheet6!D:D,0))*100+B522</f>
        <v>2917</v>
      </c>
      <c r="E522" s="14" t="s">
        <v>1270</v>
      </c>
      <c r="F522">
        <f t="shared" si="46"/>
        <v>13</v>
      </c>
      <c r="G522">
        <f t="shared" si="47"/>
        <v>42</v>
      </c>
      <c r="H522">
        <f t="shared" si="48"/>
        <v>340020005</v>
      </c>
    </row>
    <row r="523" spans="1:8" ht="16.5" customHeight="1">
      <c r="A523" t="s">
        <v>147</v>
      </c>
      <c r="B523" s="7">
        <f t="shared" si="45"/>
        <v>18</v>
      </c>
      <c r="C523" s="7" t="s">
        <v>1272</v>
      </c>
      <c r="D523" s="7">
        <f>INDEX(Sheet6!B:B,MATCH(A523,Sheet6!D:D,0))*100+B523</f>
        <v>2918</v>
      </c>
      <c r="E523" t="s">
        <v>139</v>
      </c>
      <c r="F523">
        <f t="shared" si="46"/>
        <v>33</v>
      </c>
      <c r="G523">
        <f t="shared" si="47"/>
        <v>32</v>
      </c>
      <c r="H523">
        <f t="shared" si="48"/>
        <v>340020003</v>
      </c>
    </row>
    <row r="524" spans="1:8" ht="16.5" customHeight="1">
      <c r="A524" t="s">
        <v>147</v>
      </c>
      <c r="B524" s="7">
        <f t="shared" si="45"/>
        <v>19</v>
      </c>
      <c r="C524" s="7" t="s">
        <v>1272</v>
      </c>
      <c r="D524" s="7">
        <f>INDEX(Sheet6!B:B,MATCH(A524,Sheet6!D:D,0))*100+B524</f>
        <v>2919</v>
      </c>
      <c r="E524" s="14" t="s">
        <v>1268</v>
      </c>
      <c r="F524">
        <f t="shared" si="46"/>
        <v>13</v>
      </c>
      <c r="G524">
        <f t="shared" si="47"/>
        <v>84</v>
      </c>
      <c r="H524">
        <f t="shared" si="48"/>
        <v>340020004</v>
      </c>
    </row>
    <row r="525" spans="1:8" ht="16.5" customHeight="1">
      <c r="A525" t="s">
        <v>147</v>
      </c>
      <c r="B525" s="7">
        <f t="shared" si="45"/>
        <v>20</v>
      </c>
      <c r="C525" s="7" t="s">
        <v>1272</v>
      </c>
      <c r="D525" s="7">
        <f>INDEX(Sheet6!B:B,MATCH(A525,Sheet6!D:D,0))*100+B525</f>
        <v>2920</v>
      </c>
      <c r="E525" s="14" t="s">
        <v>1269</v>
      </c>
      <c r="F525">
        <f t="shared" si="46"/>
        <v>3</v>
      </c>
      <c r="G525">
        <f t="shared" si="47"/>
        <v>768</v>
      </c>
      <c r="H525">
        <f t="shared" si="48"/>
        <v>340020010</v>
      </c>
    </row>
    <row r="526" spans="1:8" ht="16.5" customHeight="1">
      <c r="A526" t="s">
        <v>147</v>
      </c>
      <c r="B526" s="7">
        <f t="shared" si="45"/>
        <v>21</v>
      </c>
      <c r="C526" s="7" t="s">
        <v>1272</v>
      </c>
      <c r="D526" s="7">
        <f>INDEX(Sheet6!B:B,MATCH(A526,Sheet6!D:D,0))*100+B526</f>
        <v>2921</v>
      </c>
      <c r="F526">
        <f t="shared" si="46"/>
        <v>0</v>
      </c>
      <c r="G526">
        <f t="shared" si="47"/>
        <v>0</v>
      </c>
      <c r="H526" t="str">
        <f t="shared" si="48"/>
        <v/>
      </c>
    </row>
    <row r="527" spans="1:8" ht="16.5" customHeight="1">
      <c r="A527" t="s">
        <v>147</v>
      </c>
      <c r="B527" s="7">
        <f t="shared" si="45"/>
        <v>22</v>
      </c>
      <c r="C527" s="7" t="s">
        <v>1272</v>
      </c>
      <c r="D527" s="7">
        <f>INDEX(Sheet6!B:B,MATCH(A527,Sheet6!D:D,0))*100+B527</f>
        <v>2922</v>
      </c>
      <c r="E527" s="14" t="s">
        <v>1270</v>
      </c>
      <c r="F527">
        <f t="shared" si="46"/>
        <v>13</v>
      </c>
      <c r="G527">
        <f t="shared" si="47"/>
        <v>42</v>
      </c>
      <c r="H527">
        <f t="shared" si="48"/>
        <v>340020005</v>
      </c>
    </row>
    <row r="528" spans="1:8" ht="16.5" customHeight="1">
      <c r="A528" t="s">
        <v>147</v>
      </c>
      <c r="B528" s="7">
        <f t="shared" si="45"/>
        <v>23</v>
      </c>
      <c r="C528" s="7" t="s">
        <v>1272</v>
      </c>
      <c r="D528" s="7">
        <f>INDEX(Sheet6!B:B,MATCH(A528,Sheet6!D:D,0))*100+B528</f>
        <v>2923</v>
      </c>
      <c r="E528" s="14" t="s">
        <v>1266</v>
      </c>
      <c r="F528">
        <f t="shared" si="46"/>
        <v>3</v>
      </c>
      <c r="G528">
        <f t="shared" si="47"/>
        <v>384</v>
      </c>
      <c r="H528">
        <f t="shared" si="48"/>
        <v>340020009</v>
      </c>
    </row>
    <row r="529" spans="1:8" ht="16.5" customHeight="1">
      <c r="A529" t="s">
        <v>147</v>
      </c>
      <c r="B529" s="7">
        <f t="shared" si="45"/>
        <v>24</v>
      </c>
      <c r="C529" s="7" t="s">
        <v>1272</v>
      </c>
      <c r="D529" s="7">
        <f>INDEX(Sheet6!B:B,MATCH(A529,Sheet6!D:D,0))*100+B529</f>
        <v>2924</v>
      </c>
      <c r="E529" s="14" t="s">
        <v>1266</v>
      </c>
      <c r="F529">
        <f t="shared" si="46"/>
        <v>3</v>
      </c>
      <c r="G529">
        <f t="shared" si="47"/>
        <v>384</v>
      </c>
      <c r="H529">
        <f t="shared" si="48"/>
        <v>340020009</v>
      </c>
    </row>
    <row r="530" spans="1:8" ht="16.5" customHeight="1">
      <c r="A530" t="s">
        <v>147</v>
      </c>
      <c r="B530" s="7">
        <f t="shared" si="45"/>
        <v>25</v>
      </c>
      <c r="C530" s="7" t="s">
        <v>1272</v>
      </c>
      <c r="D530" s="7">
        <f>INDEX(Sheet6!B:B,MATCH(A530,Sheet6!D:D,0))*100+B530</f>
        <v>2925</v>
      </c>
      <c r="E530" t="s">
        <v>139</v>
      </c>
      <c r="F530">
        <f t="shared" si="46"/>
        <v>33</v>
      </c>
      <c r="G530">
        <f t="shared" si="47"/>
        <v>32</v>
      </c>
      <c r="H530">
        <f t="shared" si="48"/>
        <v>340020003</v>
      </c>
    </row>
    <row r="531" spans="1:8" ht="16.5" customHeight="1">
      <c r="A531" t="s">
        <v>147</v>
      </c>
      <c r="B531" s="7">
        <f t="shared" si="45"/>
        <v>26</v>
      </c>
      <c r="C531" s="7" t="s">
        <v>1272</v>
      </c>
      <c r="D531" s="7">
        <f>INDEX(Sheet6!B:B,MATCH(A531,Sheet6!D:D,0))*100+B531</f>
        <v>2926</v>
      </c>
      <c r="E531" s="14" t="s">
        <v>1268</v>
      </c>
      <c r="F531">
        <f t="shared" si="46"/>
        <v>13</v>
      </c>
      <c r="G531">
        <f t="shared" si="47"/>
        <v>84</v>
      </c>
      <c r="H531">
        <f t="shared" si="48"/>
        <v>340020004</v>
      </c>
    </row>
    <row r="532" spans="1:8" ht="16.5" customHeight="1">
      <c r="A532" t="s">
        <v>147</v>
      </c>
      <c r="B532" s="7">
        <f t="shared" si="45"/>
        <v>27</v>
      </c>
      <c r="C532" s="7" t="s">
        <v>1272</v>
      </c>
      <c r="D532" s="7">
        <f>INDEX(Sheet6!B:B,MATCH(A532,Sheet6!D:D,0))*100+B532</f>
        <v>2927</v>
      </c>
      <c r="E532" s="14" t="s">
        <v>1269</v>
      </c>
      <c r="F532">
        <f t="shared" si="46"/>
        <v>3</v>
      </c>
      <c r="G532">
        <f t="shared" si="47"/>
        <v>768</v>
      </c>
      <c r="H532">
        <f t="shared" si="48"/>
        <v>340020010</v>
      </c>
    </row>
    <row r="533" spans="1:8" ht="16.5" customHeight="1">
      <c r="A533" t="s">
        <v>147</v>
      </c>
      <c r="B533" s="7">
        <f t="shared" si="45"/>
        <v>28</v>
      </c>
      <c r="C533" s="7" t="s">
        <v>1272</v>
      </c>
      <c r="D533" s="7">
        <f>INDEX(Sheet6!B:B,MATCH(A533,Sheet6!D:D,0))*100+B533</f>
        <v>2928</v>
      </c>
      <c r="F533">
        <f t="shared" si="46"/>
        <v>0</v>
      </c>
      <c r="G533">
        <f t="shared" si="47"/>
        <v>0</v>
      </c>
      <c r="H533" t="str">
        <f t="shared" si="48"/>
        <v/>
      </c>
    </row>
    <row r="534" spans="1:8" ht="16.5" customHeight="1">
      <c r="A534" t="s">
        <v>173</v>
      </c>
      <c r="B534" s="7">
        <f t="shared" si="45"/>
        <v>1</v>
      </c>
      <c r="C534" s="7" t="s">
        <v>1264</v>
      </c>
      <c r="D534" s="7">
        <f>INDEX(Sheet6!B:B,MATCH(A534,Sheet6!D:D,0))*100+B534</f>
        <v>3901</v>
      </c>
      <c r="E534" s="14" t="s">
        <v>1265</v>
      </c>
      <c r="F534">
        <f t="shared" si="46"/>
        <v>8</v>
      </c>
      <c r="G534">
        <f t="shared" si="47"/>
        <v>100</v>
      </c>
      <c r="H534">
        <f t="shared" si="48"/>
        <v>340020006</v>
      </c>
    </row>
    <row r="535" spans="1:8" ht="16.5" customHeight="1">
      <c r="A535" t="s">
        <v>173</v>
      </c>
      <c r="B535" s="7">
        <f t="shared" si="45"/>
        <v>2</v>
      </c>
      <c r="C535" s="7" t="s">
        <v>1264</v>
      </c>
      <c r="D535" s="7">
        <f>INDEX(Sheet6!B:B,MATCH(A535,Sheet6!D:D,0))*100+B535</f>
        <v>3902</v>
      </c>
      <c r="E535" s="14" t="s">
        <v>1266</v>
      </c>
      <c r="F535">
        <f t="shared" si="46"/>
        <v>3</v>
      </c>
      <c r="G535">
        <f t="shared" si="47"/>
        <v>600</v>
      </c>
      <c r="H535">
        <f t="shared" si="48"/>
        <v>340020009</v>
      </c>
    </row>
    <row r="536" spans="1:8" ht="16.5" customHeight="1">
      <c r="A536" t="s">
        <v>173</v>
      </c>
      <c r="B536" s="7">
        <f t="shared" si="45"/>
        <v>3</v>
      </c>
      <c r="C536" s="7" t="s">
        <v>1264</v>
      </c>
      <c r="D536" s="7">
        <f>INDEX(Sheet6!B:B,MATCH(A536,Sheet6!D:D,0))*100+B536</f>
        <v>3903</v>
      </c>
      <c r="E536" t="s">
        <v>151</v>
      </c>
      <c r="F536">
        <f t="shared" si="46"/>
        <v>38</v>
      </c>
      <c r="G536">
        <f t="shared" si="47"/>
        <v>15</v>
      </c>
      <c r="H536">
        <f t="shared" si="48"/>
        <v>340020011</v>
      </c>
    </row>
    <row r="537" spans="1:8" ht="16.5" customHeight="1">
      <c r="A537" t="s">
        <v>173</v>
      </c>
      <c r="B537" s="7">
        <f t="shared" si="45"/>
        <v>4</v>
      </c>
      <c r="C537" s="7" t="s">
        <v>1264</v>
      </c>
      <c r="D537" s="7">
        <f>INDEX(Sheet6!B:B,MATCH(A537,Sheet6!D:D,0))*100+B537</f>
        <v>3904</v>
      </c>
      <c r="E537" s="14" t="s">
        <v>1268</v>
      </c>
      <c r="F537">
        <f t="shared" si="46"/>
        <v>13</v>
      </c>
      <c r="G537">
        <f t="shared" si="47"/>
        <v>130</v>
      </c>
      <c r="H537">
        <f t="shared" si="48"/>
        <v>340020004</v>
      </c>
    </row>
    <row r="538" spans="1:8" ht="16.5" customHeight="1">
      <c r="A538" t="s">
        <v>173</v>
      </c>
      <c r="B538" s="7">
        <f t="shared" si="45"/>
        <v>5</v>
      </c>
      <c r="C538" s="7" t="s">
        <v>1264</v>
      </c>
      <c r="D538" s="7">
        <f>INDEX(Sheet6!B:B,MATCH(A538,Sheet6!D:D,0))*100+B538</f>
        <v>3905</v>
      </c>
      <c r="E538" s="14" t="s">
        <v>1269</v>
      </c>
      <c r="F538">
        <f t="shared" si="46"/>
        <v>3</v>
      </c>
      <c r="G538">
        <f t="shared" si="47"/>
        <v>1200</v>
      </c>
      <c r="H538">
        <f t="shared" si="48"/>
        <v>340020010</v>
      </c>
    </row>
    <row r="539" spans="1:8" ht="16.5" customHeight="1">
      <c r="A539" t="s">
        <v>173</v>
      </c>
      <c r="B539" s="7">
        <f t="shared" si="45"/>
        <v>6</v>
      </c>
      <c r="C539" s="7" t="s">
        <v>1264</v>
      </c>
      <c r="D539" s="7">
        <f>INDEX(Sheet6!B:B,MATCH(A539,Sheet6!D:D,0))*100+B539</f>
        <v>3906</v>
      </c>
      <c r="E539" s="14" t="s">
        <v>1267</v>
      </c>
      <c r="F539">
        <f t="shared" si="46"/>
        <v>8</v>
      </c>
      <c r="G539">
        <f t="shared" si="47"/>
        <v>200</v>
      </c>
      <c r="H539">
        <f t="shared" si="48"/>
        <v>340020007</v>
      </c>
    </row>
    <row r="540" spans="1:8" ht="16.5" customHeight="1">
      <c r="A540" t="s">
        <v>173</v>
      </c>
      <c r="B540" s="7">
        <f t="shared" si="45"/>
        <v>7</v>
      </c>
      <c r="C540" s="7" t="s">
        <v>1264</v>
      </c>
      <c r="D540" s="7">
        <f>INDEX(Sheet6!B:B,MATCH(A540,Sheet6!D:D,0))*100+B540</f>
        <v>3907</v>
      </c>
      <c r="E540" s="14" t="s">
        <v>1276</v>
      </c>
      <c r="F540">
        <f t="shared" si="46"/>
        <v>18</v>
      </c>
      <c r="G540">
        <f t="shared" si="47"/>
        <v>100</v>
      </c>
      <c r="H540">
        <f t="shared" si="48"/>
        <v>340020001</v>
      </c>
    </row>
    <row r="541" spans="1:8" ht="16.5" customHeight="1">
      <c r="A541" t="s">
        <v>173</v>
      </c>
      <c r="B541" s="7">
        <f t="shared" si="45"/>
        <v>8</v>
      </c>
      <c r="C541" s="7" t="s">
        <v>1264</v>
      </c>
      <c r="D541" s="7">
        <f>INDEX(Sheet6!B:B,MATCH(A541,Sheet6!D:D,0))*100+B541</f>
        <v>3908</v>
      </c>
      <c r="E541" s="14" t="s">
        <v>1265</v>
      </c>
      <c r="F541">
        <f t="shared" si="46"/>
        <v>8</v>
      </c>
      <c r="G541">
        <f t="shared" si="47"/>
        <v>100</v>
      </c>
      <c r="H541">
        <f t="shared" si="48"/>
        <v>340020006</v>
      </c>
    </row>
    <row r="542" spans="1:8" ht="16.5" customHeight="1">
      <c r="A542" t="s">
        <v>173</v>
      </c>
      <c r="B542" s="7">
        <f t="shared" si="45"/>
        <v>9</v>
      </c>
      <c r="C542" s="7" t="s">
        <v>1264</v>
      </c>
      <c r="D542" s="7">
        <f>INDEX(Sheet6!B:B,MATCH(A542,Sheet6!D:D,0))*100+B542</f>
        <v>3909</v>
      </c>
      <c r="E542" s="14" t="s">
        <v>1266</v>
      </c>
      <c r="F542">
        <f t="shared" si="46"/>
        <v>3</v>
      </c>
      <c r="G542">
        <f t="shared" si="47"/>
        <v>600</v>
      </c>
      <c r="H542">
        <f t="shared" si="48"/>
        <v>340020009</v>
      </c>
    </row>
    <row r="543" spans="1:8" ht="16.5" customHeight="1">
      <c r="A543" t="s">
        <v>173</v>
      </c>
      <c r="B543" s="7">
        <f t="shared" si="45"/>
        <v>10</v>
      </c>
      <c r="C543" s="7" t="s">
        <v>1264</v>
      </c>
      <c r="D543" s="7">
        <f>INDEX(Sheet6!B:B,MATCH(A543,Sheet6!D:D,0))*100+B543</f>
        <v>3910</v>
      </c>
      <c r="E543" s="14" t="s">
        <v>1265</v>
      </c>
      <c r="F543">
        <f t="shared" si="46"/>
        <v>8</v>
      </c>
      <c r="G543">
        <f t="shared" si="47"/>
        <v>100</v>
      </c>
      <c r="H543">
        <f t="shared" si="48"/>
        <v>340020006</v>
      </c>
    </row>
    <row r="544" spans="1:8" ht="16.5" customHeight="1">
      <c r="A544" t="s">
        <v>173</v>
      </c>
      <c r="B544" s="7">
        <f t="shared" si="45"/>
        <v>11</v>
      </c>
      <c r="C544" s="7" t="s">
        <v>1264</v>
      </c>
      <c r="D544" s="7">
        <f>INDEX(Sheet6!B:B,MATCH(A544,Sheet6!D:D,0))*100+B544</f>
        <v>3911</v>
      </c>
      <c r="E544" s="14" t="s">
        <v>1268</v>
      </c>
      <c r="F544">
        <f t="shared" si="46"/>
        <v>13</v>
      </c>
      <c r="G544">
        <f t="shared" si="47"/>
        <v>130</v>
      </c>
      <c r="H544">
        <f t="shared" si="48"/>
        <v>340020004</v>
      </c>
    </row>
    <row r="545" spans="1:8" ht="16.5" customHeight="1">
      <c r="A545" t="s">
        <v>173</v>
      </c>
      <c r="B545" s="7">
        <f t="shared" si="45"/>
        <v>12</v>
      </c>
      <c r="C545" s="7" t="s">
        <v>1264</v>
      </c>
      <c r="D545" s="7">
        <f>INDEX(Sheet6!B:B,MATCH(A545,Sheet6!D:D,0))*100+B545</f>
        <v>3912</v>
      </c>
      <c r="E545" s="14" t="s">
        <v>1269</v>
      </c>
      <c r="F545">
        <f t="shared" si="46"/>
        <v>3</v>
      </c>
      <c r="G545">
        <f t="shared" si="47"/>
        <v>1200</v>
      </c>
      <c r="H545">
        <f t="shared" si="48"/>
        <v>340020010</v>
      </c>
    </row>
    <row r="546" spans="1:8" ht="16.5" customHeight="1">
      <c r="A546" t="s">
        <v>173</v>
      </c>
      <c r="B546" s="7">
        <f t="shared" si="45"/>
        <v>13</v>
      </c>
      <c r="C546" s="7" t="s">
        <v>1264</v>
      </c>
      <c r="D546" s="7">
        <f>INDEX(Sheet6!B:B,MATCH(A546,Sheet6!D:D,0))*100+B546</f>
        <v>3913</v>
      </c>
      <c r="E546" s="14" t="s">
        <v>1267</v>
      </c>
      <c r="F546">
        <f t="shared" si="46"/>
        <v>8</v>
      </c>
      <c r="G546">
        <f t="shared" si="47"/>
        <v>200</v>
      </c>
      <c r="H546">
        <f t="shared" si="48"/>
        <v>340020007</v>
      </c>
    </row>
    <row r="547" spans="1:8" ht="16.5" customHeight="1">
      <c r="A547" t="s">
        <v>173</v>
      </c>
      <c r="B547" s="7">
        <f t="shared" si="45"/>
        <v>14</v>
      </c>
      <c r="C547" s="7" t="s">
        <v>1264</v>
      </c>
      <c r="D547" s="7">
        <f>INDEX(Sheet6!B:B,MATCH(A547,Sheet6!D:D,0))*100+B547</f>
        <v>3914</v>
      </c>
      <c r="E547" s="14"/>
      <c r="F547">
        <f t="shared" si="46"/>
        <v>0</v>
      </c>
      <c r="G547">
        <f t="shared" si="47"/>
        <v>0</v>
      </c>
      <c r="H547" t="str">
        <f t="shared" si="48"/>
        <v/>
      </c>
    </row>
    <row r="548" spans="1:8" ht="16.5" customHeight="1">
      <c r="A548" t="s">
        <v>173</v>
      </c>
      <c r="B548" s="7">
        <f t="shared" si="45"/>
        <v>15</v>
      </c>
      <c r="C548" s="7" t="s">
        <v>1264</v>
      </c>
      <c r="D548" s="7">
        <f>INDEX(Sheet6!B:B,MATCH(A548,Sheet6!D:D,0))*100+B548</f>
        <v>3915</v>
      </c>
      <c r="E548" s="14" t="s">
        <v>1265</v>
      </c>
      <c r="F548">
        <f t="shared" si="46"/>
        <v>8</v>
      </c>
      <c r="G548">
        <f t="shared" si="47"/>
        <v>100</v>
      </c>
      <c r="H548">
        <f t="shared" si="48"/>
        <v>340020006</v>
      </c>
    </row>
    <row r="549" spans="1:8" ht="16.5" customHeight="1">
      <c r="A549" t="s">
        <v>173</v>
      </c>
      <c r="B549" s="7">
        <f t="shared" si="45"/>
        <v>16</v>
      </c>
      <c r="C549" s="7" t="s">
        <v>1264</v>
      </c>
      <c r="D549" s="7">
        <f>INDEX(Sheet6!B:B,MATCH(A549,Sheet6!D:D,0))*100+B549</f>
        <v>3916</v>
      </c>
      <c r="E549" s="14" t="s">
        <v>1266</v>
      </c>
      <c r="F549">
        <f t="shared" si="46"/>
        <v>3</v>
      </c>
      <c r="G549">
        <f t="shared" si="47"/>
        <v>600</v>
      </c>
      <c r="H549">
        <f t="shared" si="48"/>
        <v>340020009</v>
      </c>
    </row>
    <row r="550" spans="1:8" ht="16.5" customHeight="1">
      <c r="A550" t="s">
        <v>173</v>
      </c>
      <c r="B550" s="7">
        <f t="shared" si="45"/>
        <v>17</v>
      </c>
      <c r="C550" s="7" t="s">
        <v>1264</v>
      </c>
      <c r="D550" s="7">
        <f>INDEX(Sheet6!B:B,MATCH(A550,Sheet6!D:D,0))*100+B550</f>
        <v>3917</v>
      </c>
      <c r="E550" s="14" t="s">
        <v>1265</v>
      </c>
      <c r="F550">
        <f t="shared" si="46"/>
        <v>8</v>
      </c>
      <c r="G550">
        <f t="shared" si="47"/>
        <v>100</v>
      </c>
      <c r="H550">
        <f t="shared" si="48"/>
        <v>340020006</v>
      </c>
    </row>
    <row r="551" spans="1:8" ht="16.5" customHeight="1">
      <c r="A551" t="s">
        <v>173</v>
      </c>
      <c r="B551" s="7">
        <f t="shared" si="45"/>
        <v>18</v>
      </c>
      <c r="C551" s="7" t="s">
        <v>1264</v>
      </c>
      <c r="D551" s="7">
        <f>INDEX(Sheet6!B:B,MATCH(A551,Sheet6!D:D,0))*100+B551</f>
        <v>3918</v>
      </c>
      <c r="E551" s="14" t="s">
        <v>1268</v>
      </c>
      <c r="F551">
        <f t="shared" si="46"/>
        <v>13</v>
      </c>
      <c r="G551">
        <f t="shared" si="47"/>
        <v>130</v>
      </c>
      <c r="H551">
        <f t="shared" si="48"/>
        <v>340020004</v>
      </c>
    </row>
    <row r="552" spans="1:8" ht="16.5" customHeight="1">
      <c r="A552" t="s">
        <v>173</v>
      </c>
      <c r="B552" s="7">
        <f t="shared" si="45"/>
        <v>19</v>
      </c>
      <c r="C552" s="7" t="s">
        <v>1264</v>
      </c>
      <c r="D552" s="7">
        <f>INDEX(Sheet6!B:B,MATCH(A552,Sheet6!D:D,0))*100+B552</f>
        <v>3919</v>
      </c>
      <c r="E552" s="14" t="s">
        <v>1269</v>
      </c>
      <c r="F552">
        <f t="shared" si="46"/>
        <v>3</v>
      </c>
      <c r="G552">
        <f t="shared" si="47"/>
        <v>1200</v>
      </c>
      <c r="H552">
        <f t="shared" si="48"/>
        <v>340020010</v>
      </c>
    </row>
    <row r="553" spans="1:8" ht="16.5" customHeight="1">
      <c r="A553" t="s">
        <v>173</v>
      </c>
      <c r="B553" s="7">
        <f t="shared" si="45"/>
        <v>20</v>
      </c>
      <c r="C553" s="7" t="s">
        <v>1264</v>
      </c>
      <c r="D553" s="7">
        <f>INDEX(Sheet6!B:B,MATCH(A553,Sheet6!D:D,0))*100+B553</f>
        <v>3920</v>
      </c>
      <c r="E553" s="14" t="s">
        <v>1267</v>
      </c>
      <c r="F553">
        <f t="shared" si="46"/>
        <v>8</v>
      </c>
      <c r="G553">
        <f t="shared" si="47"/>
        <v>200</v>
      </c>
      <c r="H553">
        <f t="shared" si="48"/>
        <v>340020007</v>
      </c>
    </row>
    <row r="554" spans="1:8" ht="16.5" customHeight="1">
      <c r="A554" t="s">
        <v>173</v>
      </c>
      <c r="B554" s="7">
        <f t="shared" si="45"/>
        <v>21</v>
      </c>
      <c r="C554" s="7" t="s">
        <v>1264</v>
      </c>
      <c r="D554" s="7">
        <f>INDEX(Sheet6!B:B,MATCH(A554,Sheet6!D:D,0))*100+B554</f>
        <v>3921</v>
      </c>
      <c r="E554" s="14"/>
      <c r="F554">
        <f t="shared" si="46"/>
        <v>0</v>
      </c>
      <c r="G554">
        <f t="shared" si="47"/>
        <v>0</v>
      </c>
      <c r="H554" t="str">
        <f t="shared" si="48"/>
        <v/>
      </c>
    </row>
    <row r="555" spans="1:8" ht="16.5" customHeight="1">
      <c r="A555" t="s">
        <v>173</v>
      </c>
      <c r="B555" s="7">
        <f t="shared" si="45"/>
        <v>22</v>
      </c>
      <c r="C555" s="7" t="s">
        <v>1264</v>
      </c>
      <c r="D555" s="7">
        <f>INDEX(Sheet6!B:B,MATCH(A555,Sheet6!D:D,0))*100+B555</f>
        <v>3922</v>
      </c>
      <c r="E555" s="14" t="s">
        <v>1265</v>
      </c>
      <c r="F555">
        <f t="shared" si="46"/>
        <v>8</v>
      </c>
      <c r="G555">
        <f t="shared" si="47"/>
        <v>100</v>
      </c>
      <c r="H555">
        <f t="shared" si="48"/>
        <v>340020006</v>
      </c>
    </row>
    <row r="556" spans="1:8" ht="16.5" customHeight="1">
      <c r="A556" t="s">
        <v>173</v>
      </c>
      <c r="B556" s="7">
        <f t="shared" si="45"/>
        <v>23</v>
      </c>
      <c r="C556" s="7" t="s">
        <v>1264</v>
      </c>
      <c r="D556" s="7">
        <f>INDEX(Sheet6!B:B,MATCH(A556,Sheet6!D:D,0))*100+B556</f>
        <v>3923</v>
      </c>
      <c r="E556" s="14" t="s">
        <v>1266</v>
      </c>
      <c r="F556">
        <f t="shared" si="46"/>
        <v>3</v>
      </c>
      <c r="G556">
        <f t="shared" si="47"/>
        <v>600</v>
      </c>
      <c r="H556">
        <f t="shared" si="48"/>
        <v>340020009</v>
      </c>
    </row>
    <row r="557" spans="1:8" ht="16.5" customHeight="1">
      <c r="A557" t="s">
        <v>173</v>
      </c>
      <c r="B557" s="7">
        <f t="shared" si="45"/>
        <v>24</v>
      </c>
      <c r="C557" s="7" t="s">
        <v>1264</v>
      </c>
      <c r="D557" s="7">
        <f>INDEX(Sheet6!B:B,MATCH(A557,Sheet6!D:D,0))*100+B557</f>
        <v>3924</v>
      </c>
      <c r="E557" s="14" t="s">
        <v>1265</v>
      </c>
      <c r="F557">
        <f t="shared" si="46"/>
        <v>8</v>
      </c>
      <c r="G557">
        <f t="shared" si="47"/>
        <v>100</v>
      </c>
      <c r="H557">
        <f t="shared" si="48"/>
        <v>340020006</v>
      </c>
    </row>
    <row r="558" spans="1:8" ht="16.5" customHeight="1">
      <c r="A558" t="s">
        <v>173</v>
      </c>
      <c r="B558" s="7">
        <f t="shared" si="45"/>
        <v>25</v>
      </c>
      <c r="C558" s="7" t="s">
        <v>1264</v>
      </c>
      <c r="D558" s="7">
        <f>INDEX(Sheet6!B:B,MATCH(A558,Sheet6!D:D,0))*100+B558</f>
        <v>3925</v>
      </c>
      <c r="E558" s="14" t="s">
        <v>1268</v>
      </c>
      <c r="F558">
        <f t="shared" si="46"/>
        <v>13</v>
      </c>
      <c r="G558">
        <f t="shared" si="47"/>
        <v>130</v>
      </c>
      <c r="H558">
        <f t="shared" si="48"/>
        <v>340020004</v>
      </c>
    </row>
    <row r="559" spans="1:8" ht="16.5" customHeight="1">
      <c r="A559" t="s">
        <v>173</v>
      </c>
      <c r="B559" s="7">
        <f t="shared" si="45"/>
        <v>26</v>
      </c>
      <c r="C559" s="7" t="s">
        <v>1264</v>
      </c>
      <c r="D559" s="7">
        <f>INDEX(Sheet6!B:B,MATCH(A559,Sheet6!D:D,0))*100+B559</f>
        <v>3926</v>
      </c>
      <c r="E559" s="14" t="s">
        <v>1269</v>
      </c>
      <c r="F559">
        <f t="shared" si="46"/>
        <v>3</v>
      </c>
      <c r="G559">
        <f t="shared" si="47"/>
        <v>1200</v>
      </c>
      <c r="H559">
        <f t="shared" si="48"/>
        <v>340020010</v>
      </c>
    </row>
    <row r="560" spans="1:8" ht="16.5" customHeight="1">
      <c r="A560" t="s">
        <v>173</v>
      </c>
      <c r="B560" s="7">
        <f t="shared" ref="B560:B623" si="49">B532</f>
        <v>27</v>
      </c>
      <c r="C560" s="7" t="s">
        <v>1264</v>
      </c>
      <c r="D560" s="7">
        <f>INDEX(Sheet6!B:B,MATCH(A560,Sheet6!D:D,0))*100+B560</f>
        <v>3927</v>
      </c>
      <c r="E560" s="14" t="s">
        <v>1267</v>
      </c>
      <c r="F560">
        <f t="shared" si="46"/>
        <v>8</v>
      </c>
      <c r="G560">
        <f t="shared" si="47"/>
        <v>200</v>
      </c>
      <c r="H560">
        <f t="shared" si="48"/>
        <v>340020007</v>
      </c>
    </row>
    <row r="561" spans="1:8" ht="16.5" customHeight="1">
      <c r="A561" t="s">
        <v>173</v>
      </c>
      <c r="B561" s="7">
        <f t="shared" si="49"/>
        <v>28</v>
      </c>
      <c r="C561" s="7" t="s">
        <v>1264</v>
      </c>
      <c r="D561" s="7">
        <f>INDEX(Sheet6!B:B,MATCH(A561,Sheet6!D:D,0))*100+B561</f>
        <v>3928</v>
      </c>
      <c r="E561" s="14"/>
      <c r="F561">
        <f t="shared" si="46"/>
        <v>0</v>
      </c>
      <c r="G561">
        <f t="shared" si="47"/>
        <v>0</v>
      </c>
      <c r="H561" t="str">
        <f t="shared" si="48"/>
        <v/>
      </c>
    </row>
    <row r="562" spans="1:8" ht="16.5" customHeight="1">
      <c r="A562" t="s">
        <v>178</v>
      </c>
      <c r="B562" s="7">
        <f t="shared" si="49"/>
        <v>1</v>
      </c>
      <c r="C562" s="7" t="s">
        <v>1271</v>
      </c>
      <c r="D562" s="7">
        <f>INDEX(Sheet6!B:B,MATCH(A562,Sheet6!D:D,0))*100+B562</f>
        <v>4101</v>
      </c>
      <c r="E562" s="14" t="s">
        <v>1270</v>
      </c>
      <c r="F562">
        <f t="shared" si="46"/>
        <v>13</v>
      </c>
      <c r="G562">
        <f t="shared" si="47"/>
        <v>52</v>
      </c>
      <c r="H562">
        <f t="shared" si="48"/>
        <v>340020005</v>
      </c>
    </row>
    <row r="563" spans="1:8" ht="16.5" customHeight="1">
      <c r="A563" t="s">
        <v>178</v>
      </c>
      <c r="B563" s="7">
        <f t="shared" si="49"/>
        <v>2</v>
      </c>
      <c r="C563" s="7" t="s">
        <v>1271</v>
      </c>
      <c r="D563" s="7">
        <f>INDEX(Sheet6!B:B,MATCH(A563,Sheet6!D:D,0))*100+B563</f>
        <v>4102</v>
      </c>
      <c r="E563" s="14" t="s">
        <v>1266</v>
      </c>
      <c r="F563">
        <f t="shared" si="46"/>
        <v>3</v>
      </c>
      <c r="G563">
        <f t="shared" si="47"/>
        <v>480</v>
      </c>
      <c r="H563">
        <f t="shared" si="48"/>
        <v>340020009</v>
      </c>
    </row>
    <row r="564" spans="1:8" ht="16.5" customHeight="1">
      <c r="A564" t="s">
        <v>178</v>
      </c>
      <c r="B564" s="7">
        <f t="shared" si="49"/>
        <v>3</v>
      </c>
      <c r="C564" s="7" t="s">
        <v>1271</v>
      </c>
      <c r="D564" s="7">
        <f>INDEX(Sheet6!B:B,MATCH(A564,Sheet6!D:D,0))*100+B564</f>
        <v>4103</v>
      </c>
      <c r="E564" t="s">
        <v>151</v>
      </c>
      <c r="F564">
        <f t="shared" si="46"/>
        <v>38</v>
      </c>
      <c r="G564">
        <f t="shared" si="47"/>
        <v>12</v>
      </c>
      <c r="H564">
        <f t="shared" si="48"/>
        <v>340020011</v>
      </c>
    </row>
    <row r="565" spans="1:8" ht="16.5" customHeight="1">
      <c r="A565" t="s">
        <v>178</v>
      </c>
      <c r="B565" s="7">
        <f t="shared" si="49"/>
        <v>4</v>
      </c>
      <c r="C565" s="7" t="s">
        <v>1271</v>
      </c>
      <c r="D565" s="7">
        <f>INDEX(Sheet6!B:B,MATCH(A565,Sheet6!D:D,0))*100+B565</f>
        <v>4104</v>
      </c>
      <c r="E565" t="s">
        <v>139</v>
      </c>
      <c r="F565">
        <f t="shared" si="46"/>
        <v>33</v>
      </c>
      <c r="G565">
        <f t="shared" si="47"/>
        <v>40</v>
      </c>
      <c r="H565">
        <f t="shared" si="48"/>
        <v>340020003</v>
      </c>
    </row>
    <row r="566" spans="1:8" ht="16.5" customHeight="1">
      <c r="A566" t="s">
        <v>178</v>
      </c>
      <c r="B566" s="7">
        <f t="shared" si="49"/>
        <v>5</v>
      </c>
      <c r="C566" s="7" t="s">
        <v>1271</v>
      </c>
      <c r="D566" s="7">
        <f>INDEX(Sheet6!B:B,MATCH(A566,Sheet6!D:D,0))*100+B566</f>
        <v>4105</v>
      </c>
      <c r="E566" s="14" t="s">
        <v>1268</v>
      </c>
      <c r="F566">
        <f t="shared" si="46"/>
        <v>13</v>
      </c>
      <c r="G566">
        <f t="shared" si="47"/>
        <v>104</v>
      </c>
      <c r="H566">
        <f t="shared" si="48"/>
        <v>340020004</v>
      </c>
    </row>
    <row r="567" spans="1:8" ht="16.5" customHeight="1">
      <c r="A567" t="s">
        <v>178</v>
      </c>
      <c r="B567" s="7">
        <f t="shared" si="49"/>
        <v>6</v>
      </c>
      <c r="C567" s="7" t="s">
        <v>1271</v>
      </c>
      <c r="D567" s="7">
        <f>INDEX(Sheet6!B:B,MATCH(A567,Sheet6!D:D,0))*100+B567</f>
        <v>4106</v>
      </c>
      <c r="E567" s="14" t="s">
        <v>1269</v>
      </c>
      <c r="F567">
        <f t="shared" si="46"/>
        <v>3</v>
      </c>
      <c r="G567">
        <f t="shared" si="47"/>
        <v>960</v>
      </c>
      <c r="H567">
        <f t="shared" si="48"/>
        <v>340020010</v>
      </c>
    </row>
    <row r="568" spans="1:8" ht="16.5" customHeight="1">
      <c r="A568" t="s">
        <v>178</v>
      </c>
      <c r="B568" s="7">
        <f t="shared" si="49"/>
        <v>7</v>
      </c>
      <c r="C568" s="7" t="s">
        <v>1271</v>
      </c>
      <c r="D568" s="7">
        <f>INDEX(Sheet6!B:B,MATCH(A568,Sheet6!D:D,0))*100+B568</f>
        <v>4107</v>
      </c>
      <c r="F568">
        <f t="shared" si="46"/>
        <v>0</v>
      </c>
      <c r="G568">
        <f t="shared" si="47"/>
        <v>0</v>
      </c>
      <c r="H568" t="str">
        <f t="shared" si="48"/>
        <v/>
      </c>
    </row>
    <row r="569" spans="1:8" ht="16.5" customHeight="1">
      <c r="A569" t="s">
        <v>178</v>
      </c>
      <c r="B569" s="7">
        <f t="shared" si="49"/>
        <v>8</v>
      </c>
      <c r="C569" s="7" t="s">
        <v>1271</v>
      </c>
      <c r="D569" s="7">
        <f>INDEX(Sheet6!B:B,MATCH(A569,Sheet6!D:D,0))*100+B569</f>
        <v>4108</v>
      </c>
      <c r="E569" s="14" t="s">
        <v>1270</v>
      </c>
      <c r="F569">
        <f t="shared" si="46"/>
        <v>13</v>
      </c>
      <c r="G569">
        <f t="shared" si="47"/>
        <v>52</v>
      </c>
      <c r="H569">
        <f t="shared" si="48"/>
        <v>340020005</v>
      </c>
    </row>
    <row r="570" spans="1:8" ht="16.5" customHeight="1">
      <c r="A570" t="s">
        <v>178</v>
      </c>
      <c r="B570" s="7">
        <f t="shared" si="49"/>
        <v>9</v>
      </c>
      <c r="C570" s="7" t="s">
        <v>1271</v>
      </c>
      <c r="D570" s="7">
        <f>INDEX(Sheet6!B:B,MATCH(A570,Sheet6!D:D,0))*100+B570</f>
        <v>4109</v>
      </c>
      <c r="E570" s="14" t="s">
        <v>1266</v>
      </c>
      <c r="F570">
        <f t="shared" si="46"/>
        <v>3</v>
      </c>
      <c r="G570">
        <f t="shared" si="47"/>
        <v>480</v>
      </c>
      <c r="H570">
        <f t="shared" si="48"/>
        <v>340020009</v>
      </c>
    </row>
    <row r="571" spans="1:8" ht="16.5" customHeight="1">
      <c r="A571" t="s">
        <v>178</v>
      </c>
      <c r="B571" s="7">
        <f t="shared" si="49"/>
        <v>10</v>
      </c>
      <c r="C571" s="7" t="s">
        <v>1271</v>
      </c>
      <c r="D571" s="7">
        <f>INDEX(Sheet6!B:B,MATCH(A571,Sheet6!D:D,0))*100+B571</f>
        <v>4110</v>
      </c>
      <c r="E571" s="14" t="s">
        <v>1270</v>
      </c>
      <c r="F571">
        <f t="shared" si="46"/>
        <v>13</v>
      </c>
      <c r="G571">
        <f t="shared" si="47"/>
        <v>52</v>
      </c>
      <c r="H571">
        <f t="shared" si="48"/>
        <v>340020005</v>
      </c>
    </row>
    <row r="572" spans="1:8" ht="16.5" customHeight="1">
      <c r="A572" t="s">
        <v>178</v>
      </c>
      <c r="B572" s="7">
        <f t="shared" si="49"/>
        <v>11</v>
      </c>
      <c r="C572" s="7" t="s">
        <v>1271</v>
      </c>
      <c r="D572" s="7">
        <f>INDEX(Sheet6!B:B,MATCH(A572,Sheet6!D:D,0))*100+B572</f>
        <v>4111</v>
      </c>
      <c r="E572" t="s">
        <v>139</v>
      </c>
      <c r="F572">
        <f t="shared" si="46"/>
        <v>33</v>
      </c>
      <c r="G572">
        <f t="shared" si="47"/>
        <v>40</v>
      </c>
      <c r="H572">
        <f t="shared" si="48"/>
        <v>340020003</v>
      </c>
    </row>
    <row r="573" spans="1:8" ht="16.5" customHeight="1">
      <c r="A573" t="s">
        <v>178</v>
      </c>
      <c r="B573" s="7">
        <f t="shared" si="49"/>
        <v>12</v>
      </c>
      <c r="C573" s="7" t="s">
        <v>1271</v>
      </c>
      <c r="D573" s="7">
        <f>INDEX(Sheet6!B:B,MATCH(A573,Sheet6!D:D,0))*100+B573</f>
        <v>4112</v>
      </c>
      <c r="E573" s="14" t="s">
        <v>1268</v>
      </c>
      <c r="F573">
        <f t="shared" si="46"/>
        <v>13</v>
      </c>
      <c r="G573">
        <f t="shared" si="47"/>
        <v>104</v>
      </c>
      <c r="H573">
        <f t="shared" si="48"/>
        <v>340020004</v>
      </c>
    </row>
    <row r="574" spans="1:8" ht="16.5" customHeight="1">
      <c r="A574" t="s">
        <v>178</v>
      </c>
      <c r="B574" s="7">
        <f t="shared" si="49"/>
        <v>13</v>
      </c>
      <c r="C574" s="7" t="s">
        <v>1271</v>
      </c>
      <c r="D574" s="7">
        <f>INDEX(Sheet6!B:B,MATCH(A574,Sheet6!D:D,0))*100+B574</f>
        <v>4113</v>
      </c>
      <c r="E574" s="14" t="s">
        <v>1269</v>
      </c>
      <c r="F574">
        <f t="shared" si="46"/>
        <v>3</v>
      </c>
      <c r="G574">
        <f t="shared" si="47"/>
        <v>960</v>
      </c>
      <c r="H574">
        <f t="shared" si="48"/>
        <v>340020010</v>
      </c>
    </row>
    <row r="575" spans="1:8" ht="16.5" customHeight="1">
      <c r="A575" t="s">
        <v>178</v>
      </c>
      <c r="B575" s="7">
        <f t="shared" si="49"/>
        <v>14</v>
      </c>
      <c r="C575" s="7" t="s">
        <v>1271</v>
      </c>
      <c r="D575" s="7">
        <f>INDEX(Sheet6!B:B,MATCH(A575,Sheet6!D:D,0))*100+B575</f>
        <v>4114</v>
      </c>
      <c r="F575">
        <f t="shared" si="46"/>
        <v>0</v>
      </c>
      <c r="G575">
        <f t="shared" si="47"/>
        <v>0</v>
      </c>
      <c r="H575" t="str">
        <f t="shared" si="48"/>
        <v/>
      </c>
    </row>
    <row r="576" spans="1:8" ht="16.5" customHeight="1">
      <c r="A576" t="s">
        <v>178</v>
      </c>
      <c r="B576" s="7">
        <f t="shared" si="49"/>
        <v>15</v>
      </c>
      <c r="C576" s="7" t="s">
        <v>1271</v>
      </c>
      <c r="D576" s="7">
        <f>INDEX(Sheet6!B:B,MATCH(A576,Sheet6!D:D,0))*100+B576</f>
        <v>4115</v>
      </c>
      <c r="E576" s="14" t="s">
        <v>1270</v>
      </c>
      <c r="F576">
        <f t="shared" si="46"/>
        <v>13</v>
      </c>
      <c r="G576">
        <f t="shared" si="47"/>
        <v>52</v>
      </c>
      <c r="H576">
        <f t="shared" si="48"/>
        <v>340020005</v>
      </c>
    </row>
    <row r="577" spans="1:8" ht="16.5" customHeight="1">
      <c r="A577" t="s">
        <v>178</v>
      </c>
      <c r="B577" s="7">
        <f t="shared" si="49"/>
        <v>16</v>
      </c>
      <c r="C577" s="7" t="s">
        <v>1271</v>
      </c>
      <c r="D577" s="7">
        <f>INDEX(Sheet6!B:B,MATCH(A577,Sheet6!D:D,0))*100+B577</f>
        <v>4116</v>
      </c>
      <c r="E577" s="14" t="s">
        <v>1266</v>
      </c>
      <c r="F577">
        <f t="shared" si="46"/>
        <v>3</v>
      </c>
      <c r="G577">
        <f t="shared" si="47"/>
        <v>480</v>
      </c>
      <c r="H577">
        <f t="shared" si="48"/>
        <v>340020009</v>
      </c>
    </row>
    <row r="578" spans="1:8" ht="16.5" customHeight="1">
      <c r="A578" t="s">
        <v>178</v>
      </c>
      <c r="B578" s="7">
        <f t="shared" si="49"/>
        <v>17</v>
      </c>
      <c r="C578" s="7" t="s">
        <v>1271</v>
      </c>
      <c r="D578" s="7">
        <f>INDEX(Sheet6!B:B,MATCH(A578,Sheet6!D:D,0))*100+B578</f>
        <v>4117</v>
      </c>
      <c r="E578" s="14" t="s">
        <v>1270</v>
      </c>
      <c r="F578">
        <f t="shared" ref="F578:F641" si="50">IF($E578&lt;&gt;"",VLOOKUP($C578&amp;$E578,$M:$P,2,0),0)</f>
        <v>13</v>
      </c>
      <c r="G578">
        <f t="shared" ref="G578:G641" si="51">IF($E578&lt;&gt;"",VLOOKUP($C578&amp;$E578,$M:$P,3,0),0)</f>
        <v>52</v>
      </c>
      <c r="H578">
        <f t="shared" ref="H578:H641" si="52">IF($E578&lt;&gt;"",VLOOKUP($C578&amp;$E578,$M:$P,4,0),"")</f>
        <v>340020005</v>
      </c>
    </row>
    <row r="579" spans="1:8" ht="16.5" customHeight="1">
      <c r="A579" t="s">
        <v>178</v>
      </c>
      <c r="B579" s="7">
        <f t="shared" si="49"/>
        <v>18</v>
      </c>
      <c r="C579" s="7" t="s">
        <v>1271</v>
      </c>
      <c r="D579" s="7">
        <f>INDEX(Sheet6!B:B,MATCH(A579,Sheet6!D:D,0))*100+B579</f>
        <v>4118</v>
      </c>
      <c r="E579" t="s">
        <v>139</v>
      </c>
      <c r="F579">
        <f t="shared" si="50"/>
        <v>33</v>
      </c>
      <c r="G579">
        <f t="shared" si="51"/>
        <v>40</v>
      </c>
      <c r="H579">
        <f t="shared" si="52"/>
        <v>340020003</v>
      </c>
    </row>
    <row r="580" spans="1:8" ht="16.5" customHeight="1">
      <c r="A580" t="s">
        <v>178</v>
      </c>
      <c r="B580" s="7">
        <f t="shared" si="49"/>
        <v>19</v>
      </c>
      <c r="C580" s="7" t="s">
        <v>1271</v>
      </c>
      <c r="D580" s="7">
        <f>INDEX(Sheet6!B:B,MATCH(A580,Sheet6!D:D,0))*100+B580</f>
        <v>4119</v>
      </c>
      <c r="E580" s="14" t="s">
        <v>1268</v>
      </c>
      <c r="F580">
        <f t="shared" si="50"/>
        <v>13</v>
      </c>
      <c r="G580">
        <f t="shared" si="51"/>
        <v>104</v>
      </c>
      <c r="H580">
        <f t="shared" si="52"/>
        <v>340020004</v>
      </c>
    </row>
    <row r="581" spans="1:8" ht="16.5" customHeight="1">
      <c r="A581" t="s">
        <v>178</v>
      </c>
      <c r="B581" s="7">
        <f t="shared" si="49"/>
        <v>20</v>
      </c>
      <c r="C581" s="7" t="s">
        <v>1271</v>
      </c>
      <c r="D581" s="7">
        <f>INDEX(Sheet6!B:B,MATCH(A581,Sheet6!D:D,0))*100+B581</f>
        <v>4120</v>
      </c>
      <c r="E581" s="14" t="s">
        <v>1269</v>
      </c>
      <c r="F581">
        <f t="shared" si="50"/>
        <v>3</v>
      </c>
      <c r="G581">
        <f t="shared" si="51"/>
        <v>960</v>
      </c>
      <c r="H581">
        <f t="shared" si="52"/>
        <v>340020010</v>
      </c>
    </row>
    <row r="582" spans="1:8" ht="16.5" customHeight="1">
      <c r="A582" t="s">
        <v>178</v>
      </c>
      <c r="B582" s="7">
        <f t="shared" si="49"/>
        <v>21</v>
      </c>
      <c r="C582" s="7" t="s">
        <v>1271</v>
      </c>
      <c r="D582" s="7">
        <f>INDEX(Sheet6!B:B,MATCH(A582,Sheet6!D:D,0))*100+B582</f>
        <v>4121</v>
      </c>
      <c r="F582">
        <f t="shared" si="50"/>
        <v>0</v>
      </c>
      <c r="G582">
        <f t="shared" si="51"/>
        <v>0</v>
      </c>
      <c r="H582" t="str">
        <f t="shared" si="52"/>
        <v/>
      </c>
    </row>
    <row r="583" spans="1:8" ht="16.5" customHeight="1">
      <c r="A583" t="s">
        <v>178</v>
      </c>
      <c r="B583" s="7">
        <f t="shared" si="49"/>
        <v>22</v>
      </c>
      <c r="C583" s="7" t="s">
        <v>1271</v>
      </c>
      <c r="D583" s="7">
        <f>INDEX(Sheet6!B:B,MATCH(A583,Sheet6!D:D,0))*100+B583</f>
        <v>4122</v>
      </c>
      <c r="E583" s="14" t="s">
        <v>1270</v>
      </c>
      <c r="F583">
        <f t="shared" si="50"/>
        <v>13</v>
      </c>
      <c r="G583">
        <f t="shared" si="51"/>
        <v>52</v>
      </c>
      <c r="H583">
        <f t="shared" si="52"/>
        <v>340020005</v>
      </c>
    </row>
    <row r="584" spans="1:8" ht="16.5" customHeight="1">
      <c r="A584" t="s">
        <v>178</v>
      </c>
      <c r="B584" s="7">
        <f t="shared" si="49"/>
        <v>23</v>
      </c>
      <c r="C584" s="7" t="s">
        <v>1271</v>
      </c>
      <c r="D584" s="7">
        <f>INDEX(Sheet6!B:B,MATCH(A584,Sheet6!D:D,0))*100+B584</f>
        <v>4123</v>
      </c>
      <c r="E584" s="14" t="s">
        <v>1266</v>
      </c>
      <c r="F584">
        <f t="shared" si="50"/>
        <v>3</v>
      </c>
      <c r="G584">
        <f t="shared" si="51"/>
        <v>480</v>
      </c>
      <c r="H584">
        <f t="shared" si="52"/>
        <v>340020009</v>
      </c>
    </row>
    <row r="585" spans="1:8" ht="16.5" customHeight="1">
      <c r="A585" t="s">
        <v>178</v>
      </c>
      <c r="B585" s="7">
        <f t="shared" si="49"/>
        <v>24</v>
      </c>
      <c r="C585" s="7" t="s">
        <v>1271</v>
      </c>
      <c r="D585" s="7">
        <f>INDEX(Sheet6!B:B,MATCH(A585,Sheet6!D:D,0))*100+B585</f>
        <v>4124</v>
      </c>
      <c r="E585" s="14" t="s">
        <v>1270</v>
      </c>
      <c r="F585">
        <f t="shared" si="50"/>
        <v>13</v>
      </c>
      <c r="G585">
        <f t="shared" si="51"/>
        <v>52</v>
      </c>
      <c r="H585">
        <f t="shared" si="52"/>
        <v>340020005</v>
      </c>
    </row>
    <row r="586" spans="1:8" ht="16.5" customHeight="1">
      <c r="A586" t="s">
        <v>178</v>
      </c>
      <c r="B586" s="7">
        <f t="shared" si="49"/>
        <v>25</v>
      </c>
      <c r="C586" s="7" t="s">
        <v>1271</v>
      </c>
      <c r="D586" s="7">
        <f>INDEX(Sheet6!B:B,MATCH(A586,Sheet6!D:D,0))*100+B586</f>
        <v>4125</v>
      </c>
      <c r="E586" t="s">
        <v>139</v>
      </c>
      <c r="F586">
        <f t="shared" si="50"/>
        <v>33</v>
      </c>
      <c r="G586">
        <f t="shared" si="51"/>
        <v>40</v>
      </c>
      <c r="H586">
        <f t="shared" si="52"/>
        <v>340020003</v>
      </c>
    </row>
    <row r="587" spans="1:8" ht="16.5" customHeight="1">
      <c r="A587" t="s">
        <v>178</v>
      </c>
      <c r="B587" s="7">
        <f t="shared" si="49"/>
        <v>26</v>
      </c>
      <c r="C587" s="7" t="s">
        <v>1271</v>
      </c>
      <c r="D587" s="7">
        <f>INDEX(Sheet6!B:B,MATCH(A587,Sheet6!D:D,0))*100+B587</f>
        <v>4126</v>
      </c>
      <c r="E587" s="14" t="s">
        <v>1268</v>
      </c>
      <c r="F587">
        <f t="shared" si="50"/>
        <v>13</v>
      </c>
      <c r="G587">
        <f t="shared" si="51"/>
        <v>104</v>
      </c>
      <c r="H587">
        <f t="shared" si="52"/>
        <v>340020004</v>
      </c>
    </row>
    <row r="588" spans="1:8" ht="16.5" customHeight="1">
      <c r="A588" t="s">
        <v>178</v>
      </c>
      <c r="B588" s="7">
        <f t="shared" si="49"/>
        <v>27</v>
      </c>
      <c r="C588" s="7" t="s">
        <v>1271</v>
      </c>
      <c r="D588" s="7">
        <f>INDEX(Sheet6!B:B,MATCH(A588,Sheet6!D:D,0))*100+B588</f>
        <v>4127</v>
      </c>
      <c r="E588" s="14" t="s">
        <v>1269</v>
      </c>
      <c r="F588">
        <f t="shared" si="50"/>
        <v>3</v>
      </c>
      <c r="G588">
        <f t="shared" si="51"/>
        <v>960</v>
      </c>
      <c r="H588">
        <f t="shared" si="52"/>
        <v>340020010</v>
      </c>
    </row>
    <row r="589" spans="1:8" ht="16.5" customHeight="1">
      <c r="A589" t="s">
        <v>178</v>
      </c>
      <c r="B589" s="7">
        <f t="shared" si="49"/>
        <v>28</v>
      </c>
      <c r="C589" s="7" t="s">
        <v>1271</v>
      </c>
      <c r="D589" s="7">
        <f>INDEX(Sheet6!B:B,MATCH(A589,Sheet6!D:D,0))*100+B589</f>
        <v>4128</v>
      </c>
      <c r="F589">
        <f t="shared" si="50"/>
        <v>0</v>
      </c>
      <c r="G589">
        <f t="shared" si="51"/>
        <v>0</v>
      </c>
      <c r="H589" t="str">
        <f t="shared" si="52"/>
        <v/>
      </c>
    </row>
    <row r="590" spans="1:8" ht="16.5" customHeight="1">
      <c r="A590" t="s">
        <v>145</v>
      </c>
      <c r="B590" s="7">
        <f t="shared" si="49"/>
        <v>1</v>
      </c>
      <c r="C590" s="7" t="s">
        <v>1272</v>
      </c>
      <c r="D590" s="7">
        <f>INDEX(Sheet6!B:B,MATCH(A590,Sheet6!D:D,0))*100+B590</f>
        <v>2801</v>
      </c>
      <c r="E590" s="14" t="s">
        <v>1270</v>
      </c>
      <c r="F590">
        <f t="shared" si="50"/>
        <v>13</v>
      </c>
      <c r="G590">
        <f t="shared" si="51"/>
        <v>42</v>
      </c>
      <c r="H590">
        <f t="shared" si="52"/>
        <v>340020005</v>
      </c>
    </row>
    <row r="591" spans="1:8" ht="16.5" customHeight="1">
      <c r="A591" t="s">
        <v>145</v>
      </c>
      <c r="B591" s="7">
        <f t="shared" si="49"/>
        <v>2</v>
      </c>
      <c r="C591" s="7" t="s">
        <v>1272</v>
      </c>
      <c r="D591" s="7">
        <f>INDEX(Sheet6!B:B,MATCH(A591,Sheet6!D:D,0))*100+B591</f>
        <v>2802</v>
      </c>
      <c r="E591" s="14" t="s">
        <v>1266</v>
      </c>
      <c r="F591">
        <f t="shared" si="50"/>
        <v>3</v>
      </c>
      <c r="G591">
        <f t="shared" si="51"/>
        <v>384</v>
      </c>
      <c r="H591">
        <f t="shared" si="52"/>
        <v>340020009</v>
      </c>
    </row>
    <row r="592" spans="1:8" ht="16.5" customHeight="1">
      <c r="A592" t="s">
        <v>145</v>
      </c>
      <c r="B592" s="7">
        <f t="shared" si="49"/>
        <v>3</v>
      </c>
      <c r="C592" s="7" t="s">
        <v>1272</v>
      </c>
      <c r="D592" s="7">
        <f>INDEX(Sheet6!B:B,MATCH(A592,Sheet6!D:D,0))*100+B592</f>
        <v>2803</v>
      </c>
      <c r="E592" t="s">
        <v>151</v>
      </c>
      <c r="F592">
        <f t="shared" si="50"/>
        <v>38</v>
      </c>
      <c r="G592">
        <f t="shared" si="51"/>
        <v>10</v>
      </c>
      <c r="H592">
        <f t="shared" si="52"/>
        <v>340020011</v>
      </c>
    </row>
    <row r="593" spans="1:8" ht="16.5" customHeight="1">
      <c r="A593" t="s">
        <v>145</v>
      </c>
      <c r="B593" s="7">
        <f t="shared" si="49"/>
        <v>4</v>
      </c>
      <c r="C593" s="7" t="s">
        <v>1272</v>
      </c>
      <c r="D593" s="7">
        <f>INDEX(Sheet6!B:B,MATCH(A593,Sheet6!D:D,0))*100+B593</f>
        <v>2804</v>
      </c>
      <c r="E593" t="s">
        <v>139</v>
      </c>
      <c r="F593">
        <f t="shared" si="50"/>
        <v>33</v>
      </c>
      <c r="G593">
        <f t="shared" si="51"/>
        <v>32</v>
      </c>
      <c r="H593">
        <f t="shared" si="52"/>
        <v>340020003</v>
      </c>
    </row>
    <row r="594" spans="1:8" ht="16.5" customHeight="1">
      <c r="A594" t="s">
        <v>145</v>
      </c>
      <c r="B594" s="7">
        <f t="shared" si="49"/>
        <v>5</v>
      </c>
      <c r="C594" s="7" t="s">
        <v>1272</v>
      </c>
      <c r="D594" s="7">
        <f>INDEX(Sheet6!B:B,MATCH(A594,Sheet6!D:D,0))*100+B594</f>
        <v>2805</v>
      </c>
      <c r="E594" s="14" t="s">
        <v>1268</v>
      </c>
      <c r="F594">
        <f t="shared" si="50"/>
        <v>13</v>
      </c>
      <c r="G594">
        <f t="shared" si="51"/>
        <v>84</v>
      </c>
      <c r="H594">
        <f t="shared" si="52"/>
        <v>340020004</v>
      </c>
    </row>
    <row r="595" spans="1:8" ht="16.5" customHeight="1">
      <c r="A595" t="s">
        <v>145</v>
      </c>
      <c r="B595" s="7">
        <f t="shared" si="49"/>
        <v>6</v>
      </c>
      <c r="C595" s="7" t="s">
        <v>1272</v>
      </c>
      <c r="D595" s="7">
        <f>INDEX(Sheet6!B:B,MATCH(A595,Sheet6!D:D,0))*100+B595</f>
        <v>2806</v>
      </c>
      <c r="E595" s="14" t="s">
        <v>1269</v>
      </c>
      <c r="F595">
        <f t="shared" si="50"/>
        <v>3</v>
      </c>
      <c r="G595">
        <f t="shared" si="51"/>
        <v>768</v>
      </c>
      <c r="H595">
        <f t="shared" si="52"/>
        <v>340020010</v>
      </c>
    </row>
    <row r="596" spans="1:8" ht="16.5" customHeight="1">
      <c r="A596" t="s">
        <v>145</v>
      </c>
      <c r="B596" s="7">
        <f t="shared" si="49"/>
        <v>7</v>
      </c>
      <c r="C596" s="7" t="s">
        <v>1272</v>
      </c>
      <c r="D596" s="7">
        <f>INDEX(Sheet6!B:B,MATCH(A596,Sheet6!D:D,0))*100+B596</f>
        <v>2807</v>
      </c>
      <c r="F596">
        <f t="shared" si="50"/>
        <v>0</v>
      </c>
      <c r="G596">
        <f t="shared" si="51"/>
        <v>0</v>
      </c>
      <c r="H596" t="str">
        <f t="shared" si="52"/>
        <v/>
      </c>
    </row>
    <row r="597" spans="1:8" ht="16.5" customHeight="1">
      <c r="A597" t="s">
        <v>145</v>
      </c>
      <c r="B597" s="7">
        <f t="shared" si="49"/>
        <v>8</v>
      </c>
      <c r="C597" s="7" t="s">
        <v>1272</v>
      </c>
      <c r="D597" s="7">
        <f>INDEX(Sheet6!B:B,MATCH(A597,Sheet6!D:D,0))*100+B597</f>
        <v>2808</v>
      </c>
      <c r="E597" s="14" t="s">
        <v>1270</v>
      </c>
      <c r="F597">
        <f t="shared" si="50"/>
        <v>13</v>
      </c>
      <c r="G597">
        <f t="shared" si="51"/>
        <v>42</v>
      </c>
      <c r="H597">
        <f t="shared" si="52"/>
        <v>340020005</v>
      </c>
    </row>
    <row r="598" spans="1:8" ht="16.5" customHeight="1">
      <c r="A598" t="s">
        <v>145</v>
      </c>
      <c r="B598" s="7">
        <f t="shared" si="49"/>
        <v>9</v>
      </c>
      <c r="C598" s="7" t="s">
        <v>1272</v>
      </c>
      <c r="D598" s="7">
        <f>INDEX(Sheet6!B:B,MATCH(A598,Sheet6!D:D,0))*100+B598</f>
        <v>2809</v>
      </c>
      <c r="E598" s="14" t="s">
        <v>1266</v>
      </c>
      <c r="F598">
        <f t="shared" si="50"/>
        <v>3</v>
      </c>
      <c r="G598">
        <f t="shared" si="51"/>
        <v>384</v>
      </c>
      <c r="H598">
        <f t="shared" si="52"/>
        <v>340020009</v>
      </c>
    </row>
    <row r="599" spans="1:8" ht="16.5" customHeight="1">
      <c r="A599" t="s">
        <v>145</v>
      </c>
      <c r="B599" s="7">
        <f t="shared" si="49"/>
        <v>10</v>
      </c>
      <c r="C599" s="7" t="s">
        <v>1272</v>
      </c>
      <c r="D599" s="7">
        <f>INDEX(Sheet6!B:B,MATCH(A599,Sheet6!D:D,0))*100+B599</f>
        <v>2810</v>
      </c>
      <c r="E599" s="14" t="s">
        <v>1266</v>
      </c>
      <c r="F599">
        <f t="shared" si="50"/>
        <v>3</v>
      </c>
      <c r="G599">
        <f t="shared" si="51"/>
        <v>384</v>
      </c>
      <c r="H599">
        <f t="shared" si="52"/>
        <v>340020009</v>
      </c>
    </row>
    <row r="600" spans="1:8" ht="16.5" customHeight="1">
      <c r="A600" t="s">
        <v>145</v>
      </c>
      <c r="B600" s="7">
        <f t="shared" si="49"/>
        <v>11</v>
      </c>
      <c r="C600" s="7" t="s">
        <v>1272</v>
      </c>
      <c r="D600" s="7">
        <f>INDEX(Sheet6!B:B,MATCH(A600,Sheet6!D:D,0))*100+B600</f>
        <v>2811</v>
      </c>
      <c r="E600" t="s">
        <v>139</v>
      </c>
      <c r="F600">
        <f t="shared" si="50"/>
        <v>33</v>
      </c>
      <c r="G600">
        <f t="shared" si="51"/>
        <v>32</v>
      </c>
      <c r="H600">
        <f t="shared" si="52"/>
        <v>340020003</v>
      </c>
    </row>
    <row r="601" spans="1:8" ht="16.5" customHeight="1">
      <c r="A601" t="s">
        <v>145</v>
      </c>
      <c r="B601" s="7">
        <f t="shared" si="49"/>
        <v>12</v>
      </c>
      <c r="C601" s="7" t="s">
        <v>1272</v>
      </c>
      <c r="D601" s="7">
        <f>INDEX(Sheet6!B:B,MATCH(A601,Sheet6!D:D,0))*100+B601</f>
        <v>2812</v>
      </c>
      <c r="E601" s="14" t="s">
        <v>1268</v>
      </c>
      <c r="F601">
        <f t="shared" si="50"/>
        <v>13</v>
      </c>
      <c r="G601">
        <f t="shared" si="51"/>
        <v>84</v>
      </c>
      <c r="H601">
        <f t="shared" si="52"/>
        <v>340020004</v>
      </c>
    </row>
    <row r="602" spans="1:8" ht="16.5" customHeight="1">
      <c r="A602" t="s">
        <v>145</v>
      </c>
      <c r="B602" s="7">
        <f t="shared" si="49"/>
        <v>13</v>
      </c>
      <c r="C602" s="7" t="s">
        <v>1272</v>
      </c>
      <c r="D602" s="7">
        <f>INDEX(Sheet6!B:B,MATCH(A602,Sheet6!D:D,0))*100+B602</f>
        <v>2813</v>
      </c>
      <c r="E602" s="14" t="s">
        <v>1269</v>
      </c>
      <c r="F602">
        <f t="shared" si="50"/>
        <v>3</v>
      </c>
      <c r="G602">
        <f t="shared" si="51"/>
        <v>768</v>
      </c>
      <c r="H602">
        <f t="shared" si="52"/>
        <v>340020010</v>
      </c>
    </row>
    <row r="603" spans="1:8" ht="16.5" customHeight="1">
      <c r="A603" t="s">
        <v>145</v>
      </c>
      <c r="B603" s="7">
        <f t="shared" si="49"/>
        <v>14</v>
      </c>
      <c r="C603" s="7" t="s">
        <v>1272</v>
      </c>
      <c r="D603" s="7">
        <f>INDEX(Sheet6!B:B,MATCH(A603,Sheet6!D:D,0))*100+B603</f>
        <v>2814</v>
      </c>
      <c r="F603">
        <f t="shared" si="50"/>
        <v>0</v>
      </c>
      <c r="G603">
        <f t="shared" si="51"/>
        <v>0</v>
      </c>
      <c r="H603" t="str">
        <f t="shared" si="52"/>
        <v/>
      </c>
    </row>
    <row r="604" spans="1:8" ht="16.5" customHeight="1">
      <c r="A604" t="s">
        <v>145</v>
      </c>
      <c r="B604" s="7">
        <f t="shared" si="49"/>
        <v>15</v>
      </c>
      <c r="C604" s="7" t="s">
        <v>1272</v>
      </c>
      <c r="D604" s="7">
        <f>INDEX(Sheet6!B:B,MATCH(A604,Sheet6!D:D,0))*100+B604</f>
        <v>2815</v>
      </c>
      <c r="E604" s="14" t="s">
        <v>1270</v>
      </c>
      <c r="F604">
        <f t="shared" si="50"/>
        <v>13</v>
      </c>
      <c r="G604">
        <f t="shared" si="51"/>
        <v>42</v>
      </c>
      <c r="H604">
        <f t="shared" si="52"/>
        <v>340020005</v>
      </c>
    </row>
    <row r="605" spans="1:8" ht="16.5" customHeight="1">
      <c r="A605" t="s">
        <v>145</v>
      </c>
      <c r="B605" s="7">
        <f t="shared" si="49"/>
        <v>16</v>
      </c>
      <c r="C605" s="7" t="s">
        <v>1272</v>
      </c>
      <c r="D605" s="7">
        <f>INDEX(Sheet6!B:B,MATCH(A605,Sheet6!D:D,0))*100+B605</f>
        <v>2816</v>
      </c>
      <c r="E605" s="14" t="s">
        <v>1266</v>
      </c>
      <c r="F605">
        <f t="shared" si="50"/>
        <v>3</v>
      </c>
      <c r="G605">
        <f t="shared" si="51"/>
        <v>384</v>
      </c>
      <c r="H605">
        <f t="shared" si="52"/>
        <v>340020009</v>
      </c>
    </row>
    <row r="606" spans="1:8" ht="16.5" customHeight="1">
      <c r="A606" t="s">
        <v>145</v>
      </c>
      <c r="B606" s="7">
        <f t="shared" si="49"/>
        <v>17</v>
      </c>
      <c r="C606" s="7" t="s">
        <v>1272</v>
      </c>
      <c r="D606" s="7">
        <f>INDEX(Sheet6!B:B,MATCH(A606,Sheet6!D:D,0))*100+B606</f>
        <v>2817</v>
      </c>
      <c r="E606" s="14" t="s">
        <v>1266</v>
      </c>
      <c r="F606">
        <f t="shared" si="50"/>
        <v>3</v>
      </c>
      <c r="G606">
        <f t="shared" si="51"/>
        <v>384</v>
      </c>
      <c r="H606">
        <f t="shared" si="52"/>
        <v>340020009</v>
      </c>
    </row>
    <row r="607" spans="1:8" ht="16.5" customHeight="1">
      <c r="A607" t="s">
        <v>145</v>
      </c>
      <c r="B607" s="7">
        <f t="shared" si="49"/>
        <v>18</v>
      </c>
      <c r="C607" s="7" t="s">
        <v>1272</v>
      </c>
      <c r="D607" s="7">
        <f>INDEX(Sheet6!B:B,MATCH(A607,Sheet6!D:D,0))*100+B607</f>
        <v>2818</v>
      </c>
      <c r="E607" t="s">
        <v>139</v>
      </c>
      <c r="F607">
        <f t="shared" si="50"/>
        <v>33</v>
      </c>
      <c r="G607">
        <f t="shared" si="51"/>
        <v>32</v>
      </c>
      <c r="H607">
        <f t="shared" si="52"/>
        <v>340020003</v>
      </c>
    </row>
    <row r="608" spans="1:8" ht="16.5" customHeight="1">
      <c r="A608" t="s">
        <v>145</v>
      </c>
      <c r="B608" s="7">
        <f t="shared" si="49"/>
        <v>19</v>
      </c>
      <c r="C608" s="7" t="s">
        <v>1272</v>
      </c>
      <c r="D608" s="7">
        <f>INDEX(Sheet6!B:B,MATCH(A608,Sheet6!D:D,0))*100+B608</f>
        <v>2819</v>
      </c>
      <c r="E608" s="14" t="s">
        <v>1268</v>
      </c>
      <c r="F608">
        <f t="shared" si="50"/>
        <v>13</v>
      </c>
      <c r="G608">
        <f t="shared" si="51"/>
        <v>84</v>
      </c>
      <c r="H608">
        <f t="shared" si="52"/>
        <v>340020004</v>
      </c>
    </row>
    <row r="609" spans="1:8" ht="16.5" customHeight="1">
      <c r="A609" t="s">
        <v>145</v>
      </c>
      <c r="B609" s="7">
        <f t="shared" si="49"/>
        <v>20</v>
      </c>
      <c r="C609" s="7" t="s">
        <v>1272</v>
      </c>
      <c r="D609" s="7">
        <f>INDEX(Sheet6!B:B,MATCH(A609,Sheet6!D:D,0))*100+B609</f>
        <v>2820</v>
      </c>
      <c r="E609" s="14" t="s">
        <v>1269</v>
      </c>
      <c r="F609">
        <f t="shared" si="50"/>
        <v>3</v>
      </c>
      <c r="G609">
        <f t="shared" si="51"/>
        <v>768</v>
      </c>
      <c r="H609">
        <f t="shared" si="52"/>
        <v>340020010</v>
      </c>
    </row>
    <row r="610" spans="1:8" ht="16.5" customHeight="1">
      <c r="A610" t="s">
        <v>145</v>
      </c>
      <c r="B610" s="7">
        <f t="shared" si="49"/>
        <v>21</v>
      </c>
      <c r="C610" s="7" t="s">
        <v>1272</v>
      </c>
      <c r="D610" s="7">
        <f>INDEX(Sheet6!B:B,MATCH(A610,Sheet6!D:D,0))*100+B610</f>
        <v>2821</v>
      </c>
      <c r="F610">
        <f t="shared" si="50"/>
        <v>0</v>
      </c>
      <c r="G610">
        <f t="shared" si="51"/>
        <v>0</v>
      </c>
      <c r="H610" t="str">
        <f t="shared" si="52"/>
        <v/>
      </c>
    </row>
    <row r="611" spans="1:8" ht="16.5" customHeight="1">
      <c r="A611" t="s">
        <v>145</v>
      </c>
      <c r="B611" s="7">
        <f t="shared" si="49"/>
        <v>22</v>
      </c>
      <c r="C611" s="7" t="s">
        <v>1272</v>
      </c>
      <c r="D611" s="7">
        <f>INDEX(Sheet6!B:B,MATCH(A611,Sheet6!D:D,0))*100+B611</f>
        <v>2822</v>
      </c>
      <c r="E611" s="14" t="s">
        <v>1270</v>
      </c>
      <c r="F611">
        <f t="shared" si="50"/>
        <v>13</v>
      </c>
      <c r="G611">
        <f t="shared" si="51"/>
        <v>42</v>
      </c>
      <c r="H611">
        <f t="shared" si="52"/>
        <v>340020005</v>
      </c>
    </row>
    <row r="612" spans="1:8" ht="16.5" customHeight="1">
      <c r="A612" t="s">
        <v>145</v>
      </c>
      <c r="B612" s="7">
        <f t="shared" si="49"/>
        <v>23</v>
      </c>
      <c r="C612" s="7" t="s">
        <v>1272</v>
      </c>
      <c r="D612" s="7">
        <f>INDEX(Sheet6!B:B,MATCH(A612,Sheet6!D:D,0))*100+B612</f>
        <v>2823</v>
      </c>
      <c r="E612" s="14" t="s">
        <v>1266</v>
      </c>
      <c r="F612">
        <f t="shared" si="50"/>
        <v>3</v>
      </c>
      <c r="G612">
        <f t="shared" si="51"/>
        <v>384</v>
      </c>
      <c r="H612">
        <f t="shared" si="52"/>
        <v>340020009</v>
      </c>
    </row>
    <row r="613" spans="1:8" ht="16.5" customHeight="1">
      <c r="A613" t="s">
        <v>145</v>
      </c>
      <c r="B613" s="7">
        <f t="shared" si="49"/>
        <v>24</v>
      </c>
      <c r="C613" s="7" t="s">
        <v>1272</v>
      </c>
      <c r="D613" s="7">
        <f>INDEX(Sheet6!B:B,MATCH(A613,Sheet6!D:D,0))*100+B613</f>
        <v>2824</v>
      </c>
      <c r="E613" s="14" t="s">
        <v>1270</v>
      </c>
      <c r="F613">
        <f t="shared" si="50"/>
        <v>13</v>
      </c>
      <c r="G613">
        <f t="shared" si="51"/>
        <v>42</v>
      </c>
      <c r="H613">
        <f t="shared" si="52"/>
        <v>340020005</v>
      </c>
    </row>
    <row r="614" spans="1:8" ht="16.5" customHeight="1">
      <c r="A614" t="s">
        <v>145</v>
      </c>
      <c r="B614" s="7">
        <f t="shared" si="49"/>
        <v>25</v>
      </c>
      <c r="C614" s="7" t="s">
        <v>1272</v>
      </c>
      <c r="D614" s="7">
        <f>INDEX(Sheet6!B:B,MATCH(A614,Sheet6!D:D,0))*100+B614</f>
        <v>2825</v>
      </c>
      <c r="E614" t="s">
        <v>139</v>
      </c>
      <c r="F614">
        <f t="shared" si="50"/>
        <v>33</v>
      </c>
      <c r="G614">
        <f t="shared" si="51"/>
        <v>32</v>
      </c>
      <c r="H614">
        <f t="shared" si="52"/>
        <v>340020003</v>
      </c>
    </row>
    <row r="615" spans="1:8" ht="16.5" customHeight="1">
      <c r="A615" t="s">
        <v>145</v>
      </c>
      <c r="B615" s="7">
        <f t="shared" si="49"/>
        <v>26</v>
      </c>
      <c r="C615" s="7" t="s">
        <v>1272</v>
      </c>
      <c r="D615" s="7">
        <f>INDEX(Sheet6!B:B,MATCH(A615,Sheet6!D:D,0))*100+B615</f>
        <v>2826</v>
      </c>
      <c r="E615" s="14" t="s">
        <v>1268</v>
      </c>
      <c r="F615">
        <f t="shared" si="50"/>
        <v>13</v>
      </c>
      <c r="G615">
        <f t="shared" si="51"/>
        <v>84</v>
      </c>
      <c r="H615">
        <f t="shared" si="52"/>
        <v>340020004</v>
      </c>
    </row>
    <row r="616" spans="1:8" ht="16.5" customHeight="1">
      <c r="A616" t="s">
        <v>145</v>
      </c>
      <c r="B616" s="7">
        <f t="shared" si="49"/>
        <v>27</v>
      </c>
      <c r="C616" s="7" t="s">
        <v>1272</v>
      </c>
      <c r="D616" s="7">
        <f>INDEX(Sheet6!B:B,MATCH(A616,Sheet6!D:D,0))*100+B616</f>
        <v>2827</v>
      </c>
      <c r="E616" s="14" t="s">
        <v>1269</v>
      </c>
      <c r="F616">
        <f t="shared" si="50"/>
        <v>3</v>
      </c>
      <c r="G616">
        <f t="shared" si="51"/>
        <v>768</v>
      </c>
      <c r="H616">
        <f t="shared" si="52"/>
        <v>340020010</v>
      </c>
    </row>
    <row r="617" spans="1:8" ht="16.5" customHeight="1">
      <c r="A617" t="s">
        <v>145</v>
      </c>
      <c r="B617" s="7">
        <f t="shared" si="49"/>
        <v>28</v>
      </c>
      <c r="C617" s="7" t="s">
        <v>1272</v>
      </c>
      <c r="D617" s="7">
        <f>INDEX(Sheet6!B:B,MATCH(A617,Sheet6!D:D,0))*100+B617</f>
        <v>2828</v>
      </c>
      <c r="F617">
        <f t="shared" si="50"/>
        <v>0</v>
      </c>
      <c r="G617">
        <f t="shared" si="51"/>
        <v>0</v>
      </c>
      <c r="H617" t="str">
        <f t="shared" si="52"/>
        <v/>
      </c>
    </row>
    <row r="618" spans="1:8" ht="16.5" customHeight="1">
      <c r="A618" t="s">
        <v>76</v>
      </c>
      <c r="B618" s="7">
        <f t="shared" si="49"/>
        <v>1</v>
      </c>
      <c r="C618" s="7" t="s">
        <v>1264</v>
      </c>
      <c r="D618" s="7">
        <f>INDEX(Sheet6!B:B,MATCH(A618,Sheet6!D:D,0))*100+B618</f>
        <v>601</v>
      </c>
      <c r="E618" s="14" t="s">
        <v>1265</v>
      </c>
      <c r="F618">
        <f t="shared" si="50"/>
        <v>8</v>
      </c>
      <c r="G618">
        <f t="shared" si="51"/>
        <v>100</v>
      </c>
      <c r="H618">
        <f t="shared" si="52"/>
        <v>340020006</v>
      </c>
    </row>
    <row r="619" spans="1:8" ht="16.5" customHeight="1">
      <c r="A619" t="s">
        <v>76</v>
      </c>
      <c r="B619" s="7">
        <f t="shared" si="49"/>
        <v>2</v>
      </c>
      <c r="C619" s="7" t="s">
        <v>1264</v>
      </c>
      <c r="D619" s="7">
        <f>INDEX(Sheet6!B:B,MATCH(A619,Sheet6!D:D,0))*100+B619</f>
        <v>602</v>
      </c>
      <c r="E619" s="14" t="s">
        <v>1266</v>
      </c>
      <c r="F619">
        <f t="shared" si="50"/>
        <v>3</v>
      </c>
      <c r="G619">
        <f t="shared" si="51"/>
        <v>600</v>
      </c>
      <c r="H619">
        <f t="shared" si="52"/>
        <v>340020009</v>
      </c>
    </row>
    <row r="620" spans="1:8" ht="16.5" customHeight="1">
      <c r="A620" t="s">
        <v>76</v>
      </c>
      <c r="B620" s="7">
        <f t="shared" si="49"/>
        <v>3</v>
      </c>
      <c r="C620" s="7" t="s">
        <v>1264</v>
      </c>
      <c r="D620" s="7">
        <f>INDEX(Sheet6!B:B,MATCH(A620,Sheet6!D:D,0))*100+B620</f>
        <v>603</v>
      </c>
      <c r="E620" t="s">
        <v>151</v>
      </c>
      <c r="F620">
        <f t="shared" si="50"/>
        <v>38</v>
      </c>
      <c r="G620">
        <f t="shared" si="51"/>
        <v>15</v>
      </c>
      <c r="H620">
        <f t="shared" si="52"/>
        <v>340020011</v>
      </c>
    </row>
    <row r="621" spans="1:8" ht="16.5" customHeight="1">
      <c r="A621" t="s">
        <v>76</v>
      </c>
      <c r="B621" s="7">
        <f t="shared" si="49"/>
        <v>4</v>
      </c>
      <c r="C621" s="7" t="s">
        <v>1264</v>
      </c>
      <c r="D621" s="7">
        <f>INDEX(Sheet6!B:B,MATCH(A621,Sheet6!D:D,0))*100+B621</f>
        <v>604</v>
      </c>
      <c r="E621" s="14" t="s">
        <v>1268</v>
      </c>
      <c r="F621">
        <f t="shared" si="50"/>
        <v>13</v>
      </c>
      <c r="G621">
        <f t="shared" si="51"/>
        <v>130</v>
      </c>
      <c r="H621">
        <f t="shared" si="52"/>
        <v>340020004</v>
      </c>
    </row>
    <row r="622" spans="1:8" ht="16.5" customHeight="1">
      <c r="A622" t="s">
        <v>76</v>
      </c>
      <c r="B622" s="7">
        <f t="shared" si="49"/>
        <v>5</v>
      </c>
      <c r="C622" s="7" t="s">
        <v>1264</v>
      </c>
      <c r="D622" s="7">
        <f>INDEX(Sheet6!B:B,MATCH(A622,Sheet6!D:D,0))*100+B622</f>
        <v>605</v>
      </c>
      <c r="E622" s="14" t="s">
        <v>1269</v>
      </c>
      <c r="F622">
        <f t="shared" si="50"/>
        <v>3</v>
      </c>
      <c r="G622">
        <f t="shared" si="51"/>
        <v>1200</v>
      </c>
      <c r="H622">
        <f t="shared" si="52"/>
        <v>340020010</v>
      </c>
    </row>
    <row r="623" spans="1:8" ht="16.5" customHeight="1">
      <c r="A623" t="s">
        <v>76</v>
      </c>
      <c r="B623" s="7">
        <f t="shared" si="49"/>
        <v>6</v>
      </c>
      <c r="C623" s="7" t="s">
        <v>1264</v>
      </c>
      <c r="D623" s="7">
        <f>INDEX(Sheet6!B:B,MATCH(A623,Sheet6!D:D,0))*100+B623</f>
        <v>606</v>
      </c>
      <c r="E623" s="14" t="s">
        <v>1267</v>
      </c>
      <c r="F623">
        <f t="shared" si="50"/>
        <v>8</v>
      </c>
      <c r="G623">
        <f t="shared" si="51"/>
        <v>200</v>
      </c>
      <c r="H623">
        <f t="shared" si="52"/>
        <v>340020007</v>
      </c>
    </row>
    <row r="624" spans="1:8" ht="16.5" customHeight="1">
      <c r="A624" t="s">
        <v>76</v>
      </c>
      <c r="B624" s="7">
        <f t="shared" ref="B624:B687" si="53">B596</f>
        <v>7</v>
      </c>
      <c r="C624" s="7" t="s">
        <v>1264</v>
      </c>
      <c r="D624" s="7">
        <f>INDEX(Sheet6!B:B,MATCH(A624,Sheet6!D:D,0))*100+B624</f>
        <v>607</v>
      </c>
      <c r="F624">
        <f t="shared" si="50"/>
        <v>0</v>
      </c>
      <c r="G624">
        <f t="shared" si="51"/>
        <v>0</v>
      </c>
      <c r="H624" t="str">
        <f t="shared" si="52"/>
        <v/>
      </c>
    </row>
    <row r="625" spans="1:8" ht="16.5" customHeight="1">
      <c r="A625" t="s">
        <v>76</v>
      </c>
      <c r="B625" s="7">
        <f t="shared" si="53"/>
        <v>8</v>
      </c>
      <c r="C625" s="7" t="s">
        <v>1264</v>
      </c>
      <c r="D625" s="7">
        <f>INDEX(Sheet6!B:B,MATCH(A625,Sheet6!D:D,0))*100+B625</f>
        <v>608</v>
      </c>
      <c r="E625" s="14" t="s">
        <v>1265</v>
      </c>
      <c r="F625">
        <f t="shared" si="50"/>
        <v>8</v>
      </c>
      <c r="G625">
        <f t="shared" si="51"/>
        <v>100</v>
      </c>
      <c r="H625">
        <f t="shared" si="52"/>
        <v>340020006</v>
      </c>
    </row>
    <row r="626" spans="1:8" ht="16.5" customHeight="1">
      <c r="A626" t="s">
        <v>76</v>
      </c>
      <c r="B626" s="7">
        <f t="shared" si="53"/>
        <v>9</v>
      </c>
      <c r="C626" s="7" t="s">
        <v>1264</v>
      </c>
      <c r="D626" s="7">
        <f>INDEX(Sheet6!B:B,MATCH(A626,Sheet6!D:D,0))*100+B626</f>
        <v>609</v>
      </c>
      <c r="E626" s="14" t="s">
        <v>1266</v>
      </c>
      <c r="F626">
        <f t="shared" si="50"/>
        <v>3</v>
      </c>
      <c r="G626">
        <f t="shared" si="51"/>
        <v>600</v>
      </c>
      <c r="H626">
        <f t="shared" si="52"/>
        <v>340020009</v>
      </c>
    </row>
    <row r="627" spans="1:8" ht="16.5" customHeight="1">
      <c r="A627" t="s">
        <v>76</v>
      </c>
      <c r="B627" s="7">
        <f t="shared" si="53"/>
        <v>10</v>
      </c>
      <c r="C627" s="7" t="s">
        <v>1264</v>
      </c>
      <c r="D627" s="7">
        <f>INDEX(Sheet6!B:B,MATCH(A627,Sheet6!D:D,0))*100+B627</f>
        <v>610</v>
      </c>
      <c r="E627" s="14" t="s">
        <v>1265</v>
      </c>
      <c r="F627">
        <f t="shared" si="50"/>
        <v>8</v>
      </c>
      <c r="G627">
        <f t="shared" si="51"/>
        <v>100</v>
      </c>
      <c r="H627">
        <f t="shared" si="52"/>
        <v>340020006</v>
      </c>
    </row>
    <row r="628" spans="1:8" ht="16.5" customHeight="1">
      <c r="A628" t="s">
        <v>76</v>
      </c>
      <c r="B628" s="7">
        <f t="shared" si="53"/>
        <v>11</v>
      </c>
      <c r="C628" s="7" t="s">
        <v>1264</v>
      </c>
      <c r="D628" s="7">
        <f>INDEX(Sheet6!B:B,MATCH(A628,Sheet6!D:D,0))*100+B628</f>
        <v>611</v>
      </c>
      <c r="E628" s="14" t="s">
        <v>1268</v>
      </c>
      <c r="F628">
        <f t="shared" si="50"/>
        <v>13</v>
      </c>
      <c r="G628">
        <f t="shared" si="51"/>
        <v>130</v>
      </c>
      <c r="H628">
        <f t="shared" si="52"/>
        <v>340020004</v>
      </c>
    </row>
    <row r="629" spans="1:8" ht="16.5" customHeight="1">
      <c r="A629" t="s">
        <v>76</v>
      </c>
      <c r="B629" s="7">
        <f t="shared" si="53"/>
        <v>12</v>
      </c>
      <c r="C629" s="7" t="s">
        <v>1264</v>
      </c>
      <c r="D629" s="7">
        <f>INDEX(Sheet6!B:B,MATCH(A629,Sheet6!D:D,0))*100+B629</f>
        <v>612</v>
      </c>
      <c r="E629" s="14" t="s">
        <v>1269</v>
      </c>
      <c r="F629">
        <f t="shared" si="50"/>
        <v>3</v>
      </c>
      <c r="G629">
        <f t="shared" si="51"/>
        <v>1200</v>
      </c>
      <c r="H629">
        <f t="shared" si="52"/>
        <v>340020010</v>
      </c>
    </row>
    <row r="630" spans="1:8" ht="16.5" customHeight="1">
      <c r="A630" t="s">
        <v>76</v>
      </c>
      <c r="B630" s="7">
        <f t="shared" si="53"/>
        <v>13</v>
      </c>
      <c r="C630" s="7" t="s">
        <v>1264</v>
      </c>
      <c r="D630" s="7">
        <f>INDEX(Sheet6!B:B,MATCH(A630,Sheet6!D:D,0))*100+B630</f>
        <v>613</v>
      </c>
      <c r="E630" s="14" t="s">
        <v>1267</v>
      </c>
      <c r="F630">
        <f t="shared" si="50"/>
        <v>8</v>
      </c>
      <c r="G630">
        <f t="shared" si="51"/>
        <v>200</v>
      </c>
      <c r="H630">
        <f t="shared" si="52"/>
        <v>340020007</v>
      </c>
    </row>
    <row r="631" spans="1:8" ht="16.5" customHeight="1">
      <c r="A631" t="s">
        <v>76</v>
      </c>
      <c r="B631" s="7">
        <f t="shared" si="53"/>
        <v>14</v>
      </c>
      <c r="C631" s="7" t="s">
        <v>1264</v>
      </c>
      <c r="D631" s="7">
        <f>INDEX(Sheet6!B:B,MATCH(A631,Sheet6!D:D,0))*100+B631</f>
        <v>614</v>
      </c>
      <c r="F631">
        <f t="shared" si="50"/>
        <v>0</v>
      </c>
      <c r="G631">
        <f t="shared" si="51"/>
        <v>0</v>
      </c>
      <c r="H631" t="str">
        <f t="shared" si="52"/>
        <v/>
      </c>
    </row>
    <row r="632" spans="1:8" ht="16.5" customHeight="1">
      <c r="A632" t="s">
        <v>76</v>
      </c>
      <c r="B632" s="7">
        <f t="shared" si="53"/>
        <v>15</v>
      </c>
      <c r="C632" s="7" t="s">
        <v>1264</v>
      </c>
      <c r="D632" s="7">
        <f>INDEX(Sheet6!B:B,MATCH(A632,Sheet6!D:D,0))*100+B632</f>
        <v>615</v>
      </c>
      <c r="E632" s="14" t="s">
        <v>1265</v>
      </c>
      <c r="F632">
        <f t="shared" si="50"/>
        <v>8</v>
      </c>
      <c r="G632">
        <f t="shared" si="51"/>
        <v>100</v>
      </c>
      <c r="H632">
        <f t="shared" si="52"/>
        <v>340020006</v>
      </c>
    </row>
    <row r="633" spans="1:8" ht="16.5" customHeight="1">
      <c r="A633" t="s">
        <v>76</v>
      </c>
      <c r="B633" s="7">
        <f t="shared" si="53"/>
        <v>16</v>
      </c>
      <c r="C633" s="7" t="s">
        <v>1264</v>
      </c>
      <c r="D633" s="7">
        <f>INDEX(Sheet6!B:B,MATCH(A633,Sheet6!D:D,0))*100+B633</f>
        <v>616</v>
      </c>
      <c r="E633" s="14" t="s">
        <v>1266</v>
      </c>
      <c r="F633">
        <f t="shared" si="50"/>
        <v>3</v>
      </c>
      <c r="G633">
        <f t="shared" si="51"/>
        <v>600</v>
      </c>
      <c r="H633">
        <f t="shared" si="52"/>
        <v>340020009</v>
      </c>
    </row>
    <row r="634" spans="1:8" ht="16.5" customHeight="1">
      <c r="A634" t="s">
        <v>76</v>
      </c>
      <c r="B634" s="7">
        <f t="shared" si="53"/>
        <v>17</v>
      </c>
      <c r="C634" s="7" t="s">
        <v>1264</v>
      </c>
      <c r="D634" s="7">
        <f>INDEX(Sheet6!B:B,MATCH(A634,Sheet6!D:D,0))*100+B634</f>
        <v>617</v>
      </c>
      <c r="E634" s="14" t="s">
        <v>1266</v>
      </c>
      <c r="F634">
        <f t="shared" si="50"/>
        <v>3</v>
      </c>
      <c r="G634">
        <f t="shared" si="51"/>
        <v>600</v>
      </c>
      <c r="H634">
        <f t="shared" si="52"/>
        <v>340020009</v>
      </c>
    </row>
    <row r="635" spans="1:8" ht="16.5" customHeight="1">
      <c r="A635" t="s">
        <v>76</v>
      </c>
      <c r="B635" s="7">
        <f t="shared" si="53"/>
        <v>18</v>
      </c>
      <c r="C635" s="7" t="s">
        <v>1264</v>
      </c>
      <c r="D635" s="7">
        <f>INDEX(Sheet6!B:B,MATCH(A635,Sheet6!D:D,0))*100+B635</f>
        <v>618</v>
      </c>
      <c r="E635" s="14" t="s">
        <v>1268</v>
      </c>
      <c r="F635">
        <f t="shared" si="50"/>
        <v>13</v>
      </c>
      <c r="G635">
        <f t="shared" si="51"/>
        <v>130</v>
      </c>
      <c r="H635">
        <f t="shared" si="52"/>
        <v>340020004</v>
      </c>
    </row>
    <row r="636" spans="1:8" ht="16.5" customHeight="1">
      <c r="A636" t="s">
        <v>76</v>
      </c>
      <c r="B636" s="7">
        <f t="shared" si="53"/>
        <v>19</v>
      </c>
      <c r="C636" s="7" t="s">
        <v>1264</v>
      </c>
      <c r="D636" s="7">
        <f>INDEX(Sheet6!B:B,MATCH(A636,Sheet6!D:D,0))*100+B636</f>
        <v>619</v>
      </c>
      <c r="E636" s="14" t="s">
        <v>1269</v>
      </c>
      <c r="F636">
        <f t="shared" si="50"/>
        <v>3</v>
      </c>
      <c r="G636">
        <f t="shared" si="51"/>
        <v>1200</v>
      </c>
      <c r="H636">
        <f t="shared" si="52"/>
        <v>340020010</v>
      </c>
    </row>
    <row r="637" spans="1:8" ht="16.5" customHeight="1">
      <c r="A637" t="s">
        <v>76</v>
      </c>
      <c r="B637" s="7">
        <f t="shared" si="53"/>
        <v>20</v>
      </c>
      <c r="C637" s="7" t="s">
        <v>1264</v>
      </c>
      <c r="D637" s="7">
        <f>INDEX(Sheet6!B:B,MATCH(A637,Sheet6!D:D,0))*100+B637</f>
        <v>620</v>
      </c>
      <c r="E637" s="14" t="s">
        <v>1267</v>
      </c>
      <c r="F637">
        <f t="shared" si="50"/>
        <v>8</v>
      </c>
      <c r="G637">
        <f t="shared" si="51"/>
        <v>200</v>
      </c>
      <c r="H637">
        <f t="shared" si="52"/>
        <v>340020007</v>
      </c>
    </row>
    <row r="638" spans="1:8" ht="16.5" customHeight="1">
      <c r="A638" t="s">
        <v>76</v>
      </c>
      <c r="B638" s="7">
        <f t="shared" si="53"/>
        <v>21</v>
      </c>
      <c r="C638" s="7" t="s">
        <v>1264</v>
      </c>
      <c r="D638" s="7">
        <f>INDEX(Sheet6!B:B,MATCH(A638,Sheet6!D:D,0))*100+B638</f>
        <v>621</v>
      </c>
      <c r="F638">
        <f t="shared" si="50"/>
        <v>0</v>
      </c>
      <c r="G638">
        <f t="shared" si="51"/>
        <v>0</v>
      </c>
      <c r="H638" t="str">
        <f t="shared" si="52"/>
        <v/>
      </c>
    </row>
    <row r="639" spans="1:8" ht="16.5" customHeight="1">
      <c r="A639" t="s">
        <v>76</v>
      </c>
      <c r="B639" s="7">
        <f t="shared" si="53"/>
        <v>22</v>
      </c>
      <c r="C639" s="7" t="s">
        <v>1264</v>
      </c>
      <c r="D639" s="7">
        <f>INDEX(Sheet6!B:B,MATCH(A639,Sheet6!D:D,0))*100+B639</f>
        <v>622</v>
      </c>
      <c r="E639" s="14" t="s">
        <v>1265</v>
      </c>
      <c r="F639">
        <f t="shared" si="50"/>
        <v>8</v>
      </c>
      <c r="G639">
        <f t="shared" si="51"/>
        <v>100</v>
      </c>
      <c r="H639">
        <f t="shared" si="52"/>
        <v>340020006</v>
      </c>
    </row>
    <row r="640" spans="1:8" ht="16.5" customHeight="1">
      <c r="A640" t="s">
        <v>76</v>
      </c>
      <c r="B640" s="7">
        <f t="shared" si="53"/>
        <v>23</v>
      </c>
      <c r="C640" s="7" t="s">
        <v>1264</v>
      </c>
      <c r="D640" s="7">
        <f>INDEX(Sheet6!B:B,MATCH(A640,Sheet6!D:D,0))*100+B640</f>
        <v>623</v>
      </c>
      <c r="E640" s="14" t="s">
        <v>1266</v>
      </c>
      <c r="F640">
        <f t="shared" si="50"/>
        <v>3</v>
      </c>
      <c r="G640">
        <f t="shared" si="51"/>
        <v>600</v>
      </c>
      <c r="H640">
        <f t="shared" si="52"/>
        <v>340020009</v>
      </c>
    </row>
    <row r="641" spans="1:8" ht="16.5" customHeight="1">
      <c r="A641" t="s">
        <v>76</v>
      </c>
      <c r="B641" s="7">
        <f t="shared" si="53"/>
        <v>24</v>
      </c>
      <c r="C641" s="7" t="s">
        <v>1264</v>
      </c>
      <c r="D641" s="7">
        <f>INDEX(Sheet6!B:B,MATCH(A641,Sheet6!D:D,0))*100+B641</f>
        <v>624</v>
      </c>
      <c r="E641" s="14" t="s">
        <v>1265</v>
      </c>
      <c r="F641">
        <f t="shared" si="50"/>
        <v>8</v>
      </c>
      <c r="G641">
        <f t="shared" si="51"/>
        <v>100</v>
      </c>
      <c r="H641">
        <f t="shared" si="52"/>
        <v>340020006</v>
      </c>
    </row>
    <row r="642" spans="1:8" ht="16.5" customHeight="1">
      <c r="A642" t="s">
        <v>76</v>
      </c>
      <c r="B642" s="7">
        <f t="shared" si="53"/>
        <v>25</v>
      </c>
      <c r="C642" s="7" t="s">
        <v>1264</v>
      </c>
      <c r="D642" s="7">
        <f>INDEX(Sheet6!B:B,MATCH(A642,Sheet6!D:D,0))*100+B642</f>
        <v>625</v>
      </c>
      <c r="E642" s="14" t="s">
        <v>1268</v>
      </c>
      <c r="F642">
        <f t="shared" ref="F642:F705" si="54">IF($E642&lt;&gt;"",VLOOKUP($C642&amp;$E642,$M:$P,2,0),0)</f>
        <v>13</v>
      </c>
      <c r="G642">
        <f t="shared" ref="G642:G705" si="55">IF($E642&lt;&gt;"",VLOOKUP($C642&amp;$E642,$M:$P,3,0),0)</f>
        <v>130</v>
      </c>
      <c r="H642">
        <f t="shared" ref="H642:H705" si="56">IF($E642&lt;&gt;"",VLOOKUP($C642&amp;$E642,$M:$P,4,0),"")</f>
        <v>340020004</v>
      </c>
    </row>
    <row r="643" spans="1:8" ht="16.5" customHeight="1">
      <c r="A643" t="s">
        <v>76</v>
      </c>
      <c r="B643" s="7">
        <f t="shared" si="53"/>
        <v>26</v>
      </c>
      <c r="C643" s="7" t="s">
        <v>1264</v>
      </c>
      <c r="D643" s="7">
        <f>INDEX(Sheet6!B:B,MATCH(A643,Sheet6!D:D,0))*100+B643</f>
        <v>626</v>
      </c>
      <c r="E643" s="14" t="s">
        <v>1269</v>
      </c>
      <c r="F643">
        <f t="shared" si="54"/>
        <v>3</v>
      </c>
      <c r="G643">
        <f t="shared" si="55"/>
        <v>1200</v>
      </c>
      <c r="H643">
        <f t="shared" si="56"/>
        <v>340020010</v>
      </c>
    </row>
    <row r="644" spans="1:8" ht="16.5" customHeight="1">
      <c r="A644" t="s">
        <v>76</v>
      </c>
      <c r="B644" s="7">
        <f t="shared" si="53"/>
        <v>27</v>
      </c>
      <c r="C644" s="7" t="s">
        <v>1264</v>
      </c>
      <c r="D644" s="7">
        <f>INDEX(Sheet6!B:B,MATCH(A644,Sheet6!D:D,0))*100+B644</f>
        <v>627</v>
      </c>
      <c r="E644" s="14" t="s">
        <v>1267</v>
      </c>
      <c r="F644">
        <f t="shared" si="54"/>
        <v>8</v>
      </c>
      <c r="G644">
        <f t="shared" si="55"/>
        <v>200</v>
      </c>
      <c r="H644">
        <f t="shared" si="56"/>
        <v>340020007</v>
      </c>
    </row>
    <row r="645" spans="1:8" ht="16.5" customHeight="1">
      <c r="A645" t="s">
        <v>76</v>
      </c>
      <c r="B645" s="7">
        <f t="shared" si="53"/>
        <v>28</v>
      </c>
      <c r="C645" s="7" t="s">
        <v>1264</v>
      </c>
      <c r="D645" s="7">
        <f>INDEX(Sheet6!B:B,MATCH(A645,Sheet6!D:D,0))*100+B645</f>
        <v>628</v>
      </c>
      <c r="F645">
        <f t="shared" si="54"/>
        <v>0</v>
      </c>
      <c r="G645">
        <f t="shared" si="55"/>
        <v>0</v>
      </c>
      <c r="H645" t="str">
        <f t="shared" si="56"/>
        <v/>
      </c>
    </row>
    <row r="646" spans="1:8" ht="16.5" customHeight="1">
      <c r="A646" t="s">
        <v>1260</v>
      </c>
      <c r="B646" s="7">
        <f t="shared" si="53"/>
        <v>1</v>
      </c>
      <c r="C646" s="7" t="s">
        <v>1264</v>
      </c>
      <c r="D646" s="7">
        <f>INDEX(Sheet6!B:B,MATCH(A646,Sheet6!D:D,0))*100+B646</f>
        <v>501</v>
      </c>
      <c r="E646" s="14" t="s">
        <v>1265</v>
      </c>
      <c r="F646">
        <f t="shared" si="54"/>
        <v>8</v>
      </c>
      <c r="G646">
        <f t="shared" si="55"/>
        <v>100</v>
      </c>
      <c r="H646">
        <f t="shared" si="56"/>
        <v>340020006</v>
      </c>
    </row>
    <row r="647" spans="1:8" ht="16.5" customHeight="1">
      <c r="A647" t="s">
        <v>1260</v>
      </c>
      <c r="B647" s="7">
        <f t="shared" si="53"/>
        <v>2</v>
      </c>
      <c r="C647" s="7" t="s">
        <v>1264</v>
      </c>
      <c r="D647" s="7">
        <f>INDEX(Sheet6!B:B,MATCH(A647,Sheet6!D:D,0))*100+B647</f>
        <v>502</v>
      </c>
      <c r="E647" s="14" t="s">
        <v>106</v>
      </c>
      <c r="F647">
        <f t="shared" si="54"/>
        <v>18</v>
      </c>
      <c r="G647">
        <f t="shared" si="55"/>
        <v>50</v>
      </c>
      <c r="H647">
        <f t="shared" si="56"/>
        <v>340020001</v>
      </c>
    </row>
    <row r="648" spans="1:8" ht="16.5" customHeight="1">
      <c r="A648" t="s">
        <v>1260</v>
      </c>
      <c r="B648" s="7">
        <f t="shared" si="53"/>
        <v>3</v>
      </c>
      <c r="C648" s="7" t="s">
        <v>1264</v>
      </c>
      <c r="D648" s="7">
        <f>INDEX(Sheet6!B:B,MATCH(A648,Sheet6!D:D,0))*100+B648</f>
        <v>503</v>
      </c>
      <c r="E648" t="s">
        <v>151</v>
      </c>
      <c r="F648">
        <f t="shared" si="54"/>
        <v>38</v>
      </c>
      <c r="G648">
        <f t="shared" si="55"/>
        <v>15</v>
      </c>
      <c r="H648">
        <f t="shared" si="56"/>
        <v>340020011</v>
      </c>
    </row>
    <row r="649" spans="1:8" ht="16.5" customHeight="1">
      <c r="A649" t="s">
        <v>1260</v>
      </c>
      <c r="B649" s="7">
        <f t="shared" si="53"/>
        <v>4</v>
      </c>
      <c r="C649" s="7" t="s">
        <v>1264</v>
      </c>
      <c r="D649" s="7">
        <f>INDEX(Sheet6!B:B,MATCH(A649,Sheet6!D:D,0))*100+B649</f>
        <v>504</v>
      </c>
      <c r="E649" s="14" t="s">
        <v>1268</v>
      </c>
      <c r="F649">
        <f t="shared" si="54"/>
        <v>13</v>
      </c>
      <c r="G649">
        <f t="shared" si="55"/>
        <v>130</v>
      </c>
      <c r="H649">
        <f t="shared" si="56"/>
        <v>340020004</v>
      </c>
    </row>
    <row r="650" spans="1:8" ht="16.5" customHeight="1">
      <c r="A650" t="s">
        <v>1260</v>
      </c>
      <c r="B650" s="7">
        <f t="shared" si="53"/>
        <v>5</v>
      </c>
      <c r="C650" s="7" t="s">
        <v>1264</v>
      </c>
      <c r="D650" s="7">
        <f>INDEX(Sheet6!B:B,MATCH(A650,Sheet6!D:D,0))*100+B650</f>
        <v>505</v>
      </c>
      <c r="E650" s="14" t="s">
        <v>1269</v>
      </c>
      <c r="F650">
        <f t="shared" si="54"/>
        <v>3</v>
      </c>
      <c r="G650">
        <f t="shared" si="55"/>
        <v>1200</v>
      </c>
      <c r="H650">
        <f t="shared" si="56"/>
        <v>340020010</v>
      </c>
    </row>
    <row r="651" spans="1:8" ht="16.5" customHeight="1">
      <c r="A651" t="s">
        <v>1260</v>
      </c>
      <c r="B651" s="7">
        <f t="shared" si="53"/>
        <v>6</v>
      </c>
      <c r="C651" s="7" t="s">
        <v>1264</v>
      </c>
      <c r="D651" s="7">
        <f>INDEX(Sheet6!B:B,MATCH(A651,Sheet6!D:D,0))*100+B651</f>
        <v>506</v>
      </c>
      <c r="E651" s="14" t="s">
        <v>1267</v>
      </c>
      <c r="F651">
        <f t="shared" si="54"/>
        <v>8</v>
      </c>
      <c r="G651">
        <f t="shared" si="55"/>
        <v>200</v>
      </c>
      <c r="H651">
        <f t="shared" si="56"/>
        <v>340020007</v>
      </c>
    </row>
    <row r="652" spans="1:8" ht="16.5" customHeight="1">
      <c r="A652" t="s">
        <v>1260</v>
      </c>
      <c r="B652" s="7">
        <f t="shared" si="53"/>
        <v>7</v>
      </c>
      <c r="C652" s="7" t="s">
        <v>1264</v>
      </c>
      <c r="D652" s="7">
        <f>INDEX(Sheet6!B:B,MATCH(A652,Sheet6!D:D,0))*100+B652</f>
        <v>507</v>
      </c>
      <c r="F652">
        <f t="shared" si="54"/>
        <v>0</v>
      </c>
      <c r="G652">
        <f t="shared" si="55"/>
        <v>0</v>
      </c>
      <c r="H652" t="str">
        <f t="shared" si="56"/>
        <v/>
      </c>
    </row>
    <row r="653" spans="1:8" ht="16.5" customHeight="1">
      <c r="A653" t="s">
        <v>1260</v>
      </c>
      <c r="B653" s="7">
        <f t="shared" si="53"/>
        <v>8</v>
      </c>
      <c r="C653" s="7" t="s">
        <v>1264</v>
      </c>
      <c r="D653" s="7">
        <f>INDEX(Sheet6!B:B,MATCH(A653,Sheet6!D:D,0))*100+B653</f>
        <v>508</v>
      </c>
      <c r="E653" s="14" t="s">
        <v>1265</v>
      </c>
      <c r="F653">
        <f t="shared" si="54"/>
        <v>8</v>
      </c>
      <c r="G653">
        <f t="shared" si="55"/>
        <v>100</v>
      </c>
      <c r="H653">
        <f t="shared" si="56"/>
        <v>340020006</v>
      </c>
    </row>
    <row r="654" spans="1:8" ht="16.5" customHeight="1">
      <c r="A654" t="s">
        <v>1260</v>
      </c>
      <c r="B654" s="7">
        <f t="shared" si="53"/>
        <v>9</v>
      </c>
      <c r="C654" s="7" t="s">
        <v>1264</v>
      </c>
      <c r="D654" s="7">
        <f>INDEX(Sheet6!B:B,MATCH(A654,Sheet6!D:D,0))*100+B654</f>
        <v>509</v>
      </c>
      <c r="E654" s="14" t="s">
        <v>1265</v>
      </c>
      <c r="F654">
        <f t="shared" si="54"/>
        <v>8</v>
      </c>
      <c r="G654">
        <f t="shared" si="55"/>
        <v>100</v>
      </c>
      <c r="H654">
        <f t="shared" si="56"/>
        <v>340020006</v>
      </c>
    </row>
    <row r="655" spans="1:8" ht="16.5" customHeight="1">
      <c r="A655" t="s">
        <v>1260</v>
      </c>
      <c r="B655" s="7">
        <f t="shared" si="53"/>
        <v>10</v>
      </c>
      <c r="C655" s="7" t="s">
        <v>1264</v>
      </c>
      <c r="D655" s="7">
        <f>INDEX(Sheet6!B:B,MATCH(A655,Sheet6!D:D,0))*100+B655</f>
        <v>510</v>
      </c>
      <c r="E655" s="14" t="s">
        <v>1266</v>
      </c>
      <c r="F655">
        <f t="shared" si="54"/>
        <v>3</v>
      </c>
      <c r="G655">
        <f t="shared" si="55"/>
        <v>600</v>
      </c>
      <c r="H655">
        <f t="shared" si="56"/>
        <v>340020009</v>
      </c>
    </row>
    <row r="656" spans="1:8" ht="16.5" customHeight="1">
      <c r="A656" t="s">
        <v>1260</v>
      </c>
      <c r="B656" s="7">
        <f t="shared" si="53"/>
        <v>11</v>
      </c>
      <c r="C656" s="7" t="s">
        <v>1264</v>
      </c>
      <c r="D656" s="7">
        <f>INDEX(Sheet6!B:B,MATCH(A656,Sheet6!D:D,0))*100+B656</f>
        <v>511</v>
      </c>
      <c r="E656" s="14" t="s">
        <v>1268</v>
      </c>
      <c r="F656">
        <f t="shared" si="54"/>
        <v>13</v>
      </c>
      <c r="G656">
        <f t="shared" si="55"/>
        <v>130</v>
      </c>
      <c r="H656">
        <f t="shared" si="56"/>
        <v>340020004</v>
      </c>
    </row>
    <row r="657" spans="1:8" ht="16.5" customHeight="1">
      <c r="A657" t="s">
        <v>1260</v>
      </c>
      <c r="B657" s="7">
        <f t="shared" si="53"/>
        <v>12</v>
      </c>
      <c r="C657" s="7" t="s">
        <v>1264</v>
      </c>
      <c r="D657" s="7">
        <f>INDEX(Sheet6!B:B,MATCH(A657,Sheet6!D:D,0))*100+B657</f>
        <v>512</v>
      </c>
      <c r="E657" s="14" t="s">
        <v>1269</v>
      </c>
      <c r="F657">
        <f t="shared" si="54"/>
        <v>3</v>
      </c>
      <c r="G657">
        <f t="shared" si="55"/>
        <v>1200</v>
      </c>
      <c r="H657">
        <f t="shared" si="56"/>
        <v>340020010</v>
      </c>
    </row>
    <row r="658" spans="1:8" ht="16.5" customHeight="1">
      <c r="A658" t="s">
        <v>1260</v>
      </c>
      <c r="B658" s="7">
        <f t="shared" si="53"/>
        <v>13</v>
      </c>
      <c r="C658" s="7" t="s">
        <v>1264</v>
      </c>
      <c r="D658" s="7">
        <f>INDEX(Sheet6!B:B,MATCH(A658,Sheet6!D:D,0))*100+B658</f>
        <v>513</v>
      </c>
      <c r="E658" s="14" t="s">
        <v>1267</v>
      </c>
      <c r="F658">
        <f t="shared" si="54"/>
        <v>8</v>
      </c>
      <c r="G658">
        <f t="shared" si="55"/>
        <v>200</v>
      </c>
      <c r="H658">
        <f t="shared" si="56"/>
        <v>340020007</v>
      </c>
    </row>
    <row r="659" spans="1:8" ht="16.5" customHeight="1">
      <c r="A659" t="s">
        <v>1260</v>
      </c>
      <c r="B659" s="7">
        <f t="shared" si="53"/>
        <v>14</v>
      </c>
      <c r="C659" s="7" t="s">
        <v>1264</v>
      </c>
      <c r="D659" s="7">
        <f>INDEX(Sheet6!B:B,MATCH(A659,Sheet6!D:D,0))*100+B659</f>
        <v>514</v>
      </c>
      <c r="F659">
        <f t="shared" si="54"/>
        <v>0</v>
      </c>
      <c r="G659">
        <f t="shared" si="55"/>
        <v>0</v>
      </c>
      <c r="H659" t="str">
        <f t="shared" si="56"/>
        <v/>
      </c>
    </row>
    <row r="660" spans="1:8" ht="16.5" customHeight="1">
      <c r="A660" t="s">
        <v>1260</v>
      </c>
      <c r="B660" s="7">
        <f t="shared" si="53"/>
        <v>15</v>
      </c>
      <c r="C660" s="7" t="s">
        <v>1264</v>
      </c>
      <c r="D660" s="7">
        <f>INDEX(Sheet6!B:B,MATCH(A660,Sheet6!D:D,0))*100+B660</f>
        <v>515</v>
      </c>
      <c r="E660" s="14" t="s">
        <v>1265</v>
      </c>
      <c r="F660">
        <f t="shared" si="54"/>
        <v>8</v>
      </c>
      <c r="G660">
        <f t="shared" si="55"/>
        <v>100</v>
      </c>
      <c r="H660">
        <f t="shared" si="56"/>
        <v>340020006</v>
      </c>
    </row>
    <row r="661" spans="1:8" ht="16.5" customHeight="1">
      <c r="A661" t="s">
        <v>1260</v>
      </c>
      <c r="B661" s="7">
        <f t="shared" si="53"/>
        <v>16</v>
      </c>
      <c r="C661" s="7" t="s">
        <v>1264</v>
      </c>
      <c r="D661" s="7">
        <f>INDEX(Sheet6!B:B,MATCH(A661,Sheet6!D:D,0))*100+B661</f>
        <v>516</v>
      </c>
      <c r="E661" s="14" t="s">
        <v>1265</v>
      </c>
      <c r="F661">
        <f t="shared" si="54"/>
        <v>8</v>
      </c>
      <c r="G661">
        <f t="shared" si="55"/>
        <v>100</v>
      </c>
      <c r="H661">
        <f t="shared" si="56"/>
        <v>340020006</v>
      </c>
    </row>
    <row r="662" spans="1:8" ht="16.5" customHeight="1">
      <c r="A662" t="s">
        <v>1260</v>
      </c>
      <c r="B662" s="7">
        <f t="shared" si="53"/>
        <v>17</v>
      </c>
      <c r="C662" s="7" t="s">
        <v>1264</v>
      </c>
      <c r="D662" s="7">
        <f>INDEX(Sheet6!B:B,MATCH(A662,Sheet6!D:D,0))*100+B662</f>
        <v>517</v>
      </c>
      <c r="E662" s="14" t="s">
        <v>1266</v>
      </c>
      <c r="F662">
        <f t="shared" si="54"/>
        <v>3</v>
      </c>
      <c r="G662">
        <f t="shared" si="55"/>
        <v>600</v>
      </c>
      <c r="H662">
        <f t="shared" si="56"/>
        <v>340020009</v>
      </c>
    </row>
    <row r="663" spans="1:8" ht="16.5" customHeight="1">
      <c r="A663" t="s">
        <v>1260</v>
      </c>
      <c r="B663" s="7">
        <f t="shared" si="53"/>
        <v>18</v>
      </c>
      <c r="C663" s="7" t="s">
        <v>1264</v>
      </c>
      <c r="D663" s="7">
        <f>INDEX(Sheet6!B:B,MATCH(A663,Sheet6!D:D,0))*100+B663</f>
        <v>518</v>
      </c>
      <c r="E663" s="14" t="s">
        <v>1268</v>
      </c>
      <c r="F663">
        <f t="shared" si="54"/>
        <v>13</v>
      </c>
      <c r="G663">
        <f t="shared" si="55"/>
        <v>130</v>
      </c>
      <c r="H663">
        <f t="shared" si="56"/>
        <v>340020004</v>
      </c>
    </row>
    <row r="664" spans="1:8" ht="16.5" customHeight="1">
      <c r="A664" t="s">
        <v>1260</v>
      </c>
      <c r="B664" s="7">
        <f t="shared" si="53"/>
        <v>19</v>
      </c>
      <c r="C664" s="7" t="s">
        <v>1264</v>
      </c>
      <c r="D664" s="7">
        <f>INDEX(Sheet6!B:B,MATCH(A664,Sheet6!D:D,0))*100+B664</f>
        <v>519</v>
      </c>
      <c r="E664" s="14" t="s">
        <v>1269</v>
      </c>
      <c r="F664">
        <f t="shared" si="54"/>
        <v>3</v>
      </c>
      <c r="G664">
        <f t="shared" si="55"/>
        <v>1200</v>
      </c>
      <c r="H664">
        <f t="shared" si="56"/>
        <v>340020010</v>
      </c>
    </row>
    <row r="665" spans="1:8" ht="16.5" customHeight="1">
      <c r="A665" t="s">
        <v>1260</v>
      </c>
      <c r="B665" s="7">
        <f t="shared" si="53"/>
        <v>20</v>
      </c>
      <c r="C665" s="7" t="s">
        <v>1264</v>
      </c>
      <c r="D665" s="7">
        <f>INDEX(Sheet6!B:B,MATCH(A665,Sheet6!D:D,0))*100+B665</f>
        <v>520</v>
      </c>
      <c r="E665" s="14" t="s">
        <v>1267</v>
      </c>
      <c r="F665">
        <f t="shared" si="54"/>
        <v>8</v>
      </c>
      <c r="G665">
        <f t="shared" si="55"/>
        <v>200</v>
      </c>
      <c r="H665">
        <f t="shared" si="56"/>
        <v>340020007</v>
      </c>
    </row>
    <row r="666" spans="1:8" ht="16.5" customHeight="1">
      <c r="A666" t="s">
        <v>1260</v>
      </c>
      <c r="B666" s="7">
        <f t="shared" si="53"/>
        <v>21</v>
      </c>
      <c r="C666" s="7" t="s">
        <v>1264</v>
      </c>
      <c r="D666" s="7">
        <f>INDEX(Sheet6!B:B,MATCH(A666,Sheet6!D:D,0))*100+B666</f>
        <v>521</v>
      </c>
      <c r="F666">
        <f t="shared" si="54"/>
        <v>0</v>
      </c>
      <c r="G666">
        <f t="shared" si="55"/>
        <v>0</v>
      </c>
      <c r="H666" t="str">
        <f t="shared" si="56"/>
        <v/>
      </c>
    </row>
    <row r="667" spans="1:8" ht="16.5" customHeight="1">
      <c r="A667" t="s">
        <v>1260</v>
      </c>
      <c r="B667" s="7">
        <f t="shared" si="53"/>
        <v>22</v>
      </c>
      <c r="C667" s="7" t="s">
        <v>1264</v>
      </c>
      <c r="D667" s="7">
        <f>INDEX(Sheet6!B:B,MATCH(A667,Sheet6!D:D,0))*100+B667</f>
        <v>522</v>
      </c>
      <c r="E667" s="14" t="s">
        <v>1265</v>
      </c>
      <c r="F667">
        <f t="shared" si="54"/>
        <v>8</v>
      </c>
      <c r="G667">
        <f t="shared" si="55"/>
        <v>100</v>
      </c>
      <c r="H667">
        <f t="shared" si="56"/>
        <v>340020006</v>
      </c>
    </row>
    <row r="668" spans="1:8" ht="16.5" customHeight="1">
      <c r="A668" t="s">
        <v>1260</v>
      </c>
      <c r="B668" s="7">
        <f t="shared" si="53"/>
        <v>23</v>
      </c>
      <c r="C668" s="7" t="s">
        <v>1264</v>
      </c>
      <c r="D668" s="7">
        <f>INDEX(Sheet6!B:B,MATCH(A668,Sheet6!D:D,0))*100+B668</f>
        <v>523</v>
      </c>
      <c r="E668" s="14" t="s">
        <v>1265</v>
      </c>
      <c r="F668">
        <f t="shared" si="54"/>
        <v>8</v>
      </c>
      <c r="G668">
        <f t="shared" si="55"/>
        <v>100</v>
      </c>
      <c r="H668">
        <f t="shared" si="56"/>
        <v>340020006</v>
      </c>
    </row>
    <row r="669" spans="1:8" ht="16.5" customHeight="1">
      <c r="A669" t="s">
        <v>1260</v>
      </c>
      <c r="B669" s="7">
        <f t="shared" si="53"/>
        <v>24</v>
      </c>
      <c r="C669" s="7" t="s">
        <v>1264</v>
      </c>
      <c r="D669" s="7">
        <f>INDEX(Sheet6!B:B,MATCH(A669,Sheet6!D:D,0))*100+B669</f>
        <v>524</v>
      </c>
      <c r="E669" s="14" t="s">
        <v>1266</v>
      </c>
      <c r="F669">
        <f t="shared" si="54"/>
        <v>3</v>
      </c>
      <c r="G669">
        <f t="shared" si="55"/>
        <v>600</v>
      </c>
      <c r="H669">
        <f t="shared" si="56"/>
        <v>340020009</v>
      </c>
    </row>
    <row r="670" spans="1:8" ht="16.5" customHeight="1">
      <c r="A670" t="s">
        <v>1260</v>
      </c>
      <c r="B670" s="7">
        <f t="shared" si="53"/>
        <v>25</v>
      </c>
      <c r="C670" s="7" t="s">
        <v>1264</v>
      </c>
      <c r="D670" s="7">
        <f>INDEX(Sheet6!B:B,MATCH(A670,Sheet6!D:D,0))*100+B670</f>
        <v>525</v>
      </c>
      <c r="E670" s="14" t="s">
        <v>1268</v>
      </c>
      <c r="F670">
        <f t="shared" si="54"/>
        <v>13</v>
      </c>
      <c r="G670">
        <f t="shared" si="55"/>
        <v>130</v>
      </c>
      <c r="H670">
        <f t="shared" si="56"/>
        <v>340020004</v>
      </c>
    </row>
    <row r="671" spans="1:8" ht="16.5" customHeight="1">
      <c r="A671" t="s">
        <v>1260</v>
      </c>
      <c r="B671" s="7">
        <f t="shared" si="53"/>
        <v>26</v>
      </c>
      <c r="C671" s="7" t="s">
        <v>1264</v>
      </c>
      <c r="D671" s="7">
        <f>INDEX(Sheet6!B:B,MATCH(A671,Sheet6!D:D,0))*100+B671</f>
        <v>526</v>
      </c>
      <c r="E671" s="14" t="s">
        <v>1269</v>
      </c>
      <c r="F671">
        <f t="shared" si="54"/>
        <v>3</v>
      </c>
      <c r="G671">
        <f t="shared" si="55"/>
        <v>1200</v>
      </c>
      <c r="H671">
        <f t="shared" si="56"/>
        <v>340020010</v>
      </c>
    </row>
    <row r="672" spans="1:8" ht="16.5" customHeight="1">
      <c r="A672" t="s">
        <v>1260</v>
      </c>
      <c r="B672" s="7">
        <f t="shared" si="53"/>
        <v>27</v>
      </c>
      <c r="C672" s="7" t="s">
        <v>1264</v>
      </c>
      <c r="D672" s="7">
        <f>INDEX(Sheet6!B:B,MATCH(A672,Sheet6!D:D,0))*100+B672</f>
        <v>527</v>
      </c>
      <c r="E672" s="14" t="s">
        <v>1267</v>
      </c>
      <c r="F672">
        <f t="shared" si="54"/>
        <v>8</v>
      </c>
      <c r="G672">
        <f t="shared" si="55"/>
        <v>200</v>
      </c>
      <c r="H672">
        <f t="shared" si="56"/>
        <v>340020007</v>
      </c>
    </row>
    <row r="673" spans="1:8" ht="16.5" customHeight="1">
      <c r="A673" t="s">
        <v>1260</v>
      </c>
      <c r="B673" s="7">
        <f t="shared" si="53"/>
        <v>28</v>
      </c>
      <c r="C673" s="7" t="s">
        <v>1264</v>
      </c>
      <c r="D673" s="7">
        <f>INDEX(Sheet6!B:B,MATCH(A673,Sheet6!D:D,0))*100+B673</f>
        <v>528</v>
      </c>
      <c r="F673">
        <f t="shared" si="54"/>
        <v>0</v>
      </c>
      <c r="G673">
        <f t="shared" si="55"/>
        <v>0</v>
      </c>
      <c r="H673" t="str">
        <f t="shared" si="56"/>
        <v/>
      </c>
    </row>
    <row r="674" spans="1:8" ht="16.5" customHeight="1">
      <c r="A674" t="s">
        <v>149</v>
      </c>
      <c r="B674" s="7">
        <f t="shared" si="53"/>
        <v>1</v>
      </c>
      <c r="C674" s="7" t="s">
        <v>1272</v>
      </c>
      <c r="D674" s="7">
        <f>INDEX(Sheet6!B:B,MATCH(A674,Sheet6!D:D,0))*100+B674</f>
        <v>3001</v>
      </c>
      <c r="E674" s="14" t="s">
        <v>1270</v>
      </c>
      <c r="F674">
        <f t="shared" si="54"/>
        <v>13</v>
      </c>
      <c r="G674">
        <f t="shared" si="55"/>
        <v>42</v>
      </c>
      <c r="H674">
        <f t="shared" si="56"/>
        <v>340020005</v>
      </c>
    </row>
    <row r="675" spans="1:8" ht="16.5" customHeight="1">
      <c r="A675" t="s">
        <v>149</v>
      </c>
      <c r="B675" s="7">
        <f t="shared" si="53"/>
        <v>2</v>
      </c>
      <c r="C675" s="7" t="s">
        <v>1272</v>
      </c>
      <c r="D675" s="7">
        <f>INDEX(Sheet6!B:B,MATCH(A675,Sheet6!D:D,0))*100+B675</f>
        <v>3002</v>
      </c>
      <c r="E675" s="14" t="s">
        <v>1266</v>
      </c>
      <c r="F675">
        <f t="shared" si="54"/>
        <v>3</v>
      </c>
      <c r="G675">
        <f t="shared" si="55"/>
        <v>384</v>
      </c>
      <c r="H675">
        <f t="shared" si="56"/>
        <v>340020009</v>
      </c>
    </row>
    <row r="676" spans="1:8" ht="16.5" customHeight="1">
      <c r="A676" t="s">
        <v>149</v>
      </c>
      <c r="B676" s="7">
        <f t="shared" si="53"/>
        <v>3</v>
      </c>
      <c r="C676" s="7" t="s">
        <v>1272</v>
      </c>
      <c r="D676" s="7">
        <f>INDEX(Sheet6!B:B,MATCH(A676,Sheet6!D:D,0))*100+B676</f>
        <v>3003</v>
      </c>
      <c r="E676" t="s">
        <v>151</v>
      </c>
      <c r="F676">
        <f t="shared" si="54"/>
        <v>38</v>
      </c>
      <c r="G676">
        <f t="shared" si="55"/>
        <v>10</v>
      </c>
      <c r="H676">
        <f t="shared" si="56"/>
        <v>340020011</v>
      </c>
    </row>
    <row r="677" spans="1:8" ht="16.5" customHeight="1">
      <c r="A677" t="s">
        <v>149</v>
      </c>
      <c r="B677" s="7">
        <f t="shared" si="53"/>
        <v>4</v>
      </c>
      <c r="C677" s="7" t="s">
        <v>1272</v>
      </c>
      <c r="D677" s="7">
        <f>INDEX(Sheet6!B:B,MATCH(A677,Sheet6!D:D,0))*100+B677</f>
        <v>3004</v>
      </c>
      <c r="E677" t="s">
        <v>139</v>
      </c>
      <c r="F677">
        <f t="shared" si="54"/>
        <v>33</v>
      </c>
      <c r="G677">
        <f t="shared" si="55"/>
        <v>32</v>
      </c>
      <c r="H677">
        <f t="shared" si="56"/>
        <v>340020003</v>
      </c>
    </row>
    <row r="678" spans="1:8" ht="16.5" customHeight="1">
      <c r="A678" t="s">
        <v>149</v>
      </c>
      <c r="B678" s="7">
        <f t="shared" si="53"/>
        <v>5</v>
      </c>
      <c r="C678" s="7" t="s">
        <v>1272</v>
      </c>
      <c r="D678" s="7">
        <f>INDEX(Sheet6!B:B,MATCH(A678,Sheet6!D:D,0))*100+B678</f>
        <v>3005</v>
      </c>
      <c r="E678" s="14" t="s">
        <v>1268</v>
      </c>
      <c r="F678">
        <f t="shared" si="54"/>
        <v>13</v>
      </c>
      <c r="G678">
        <f t="shared" si="55"/>
        <v>84</v>
      </c>
      <c r="H678">
        <f t="shared" si="56"/>
        <v>340020004</v>
      </c>
    </row>
    <row r="679" spans="1:8" ht="16.5" customHeight="1">
      <c r="A679" t="s">
        <v>149</v>
      </c>
      <c r="B679" s="7">
        <f t="shared" si="53"/>
        <v>6</v>
      </c>
      <c r="C679" s="7" t="s">
        <v>1272</v>
      </c>
      <c r="D679" s="7">
        <f>INDEX(Sheet6!B:B,MATCH(A679,Sheet6!D:D,0))*100+B679</f>
        <v>3006</v>
      </c>
      <c r="E679" s="14" t="s">
        <v>1269</v>
      </c>
      <c r="F679">
        <f t="shared" si="54"/>
        <v>3</v>
      </c>
      <c r="G679">
        <f t="shared" si="55"/>
        <v>768</v>
      </c>
      <c r="H679">
        <f t="shared" si="56"/>
        <v>340020010</v>
      </c>
    </row>
    <row r="680" spans="1:8" ht="16.5" customHeight="1">
      <c r="A680" t="s">
        <v>149</v>
      </c>
      <c r="B680" s="7">
        <f t="shared" si="53"/>
        <v>7</v>
      </c>
      <c r="C680" s="7" t="s">
        <v>1272</v>
      </c>
      <c r="D680" s="7">
        <f>INDEX(Sheet6!B:B,MATCH(A680,Sheet6!D:D,0))*100+B680</f>
        <v>3007</v>
      </c>
      <c r="E680" s="14" t="s">
        <v>1277</v>
      </c>
      <c r="F680">
        <f t="shared" si="54"/>
        <v>4</v>
      </c>
      <c r="G680">
        <f t="shared" si="55"/>
        <v>150</v>
      </c>
      <c r="H680">
        <f t="shared" si="56"/>
        <v>340020010</v>
      </c>
    </row>
    <row r="681" spans="1:8" ht="16.5" customHeight="1">
      <c r="A681" t="s">
        <v>149</v>
      </c>
      <c r="B681" s="7">
        <f t="shared" si="53"/>
        <v>8</v>
      </c>
      <c r="C681" s="7" t="s">
        <v>1272</v>
      </c>
      <c r="D681" s="7">
        <f>INDEX(Sheet6!B:B,MATCH(A681,Sheet6!D:D,0))*100+B681</f>
        <v>3008</v>
      </c>
      <c r="E681" s="14" t="s">
        <v>1270</v>
      </c>
      <c r="F681">
        <f t="shared" si="54"/>
        <v>13</v>
      </c>
      <c r="G681">
        <f t="shared" si="55"/>
        <v>42</v>
      </c>
      <c r="H681">
        <f t="shared" si="56"/>
        <v>340020005</v>
      </c>
    </row>
    <row r="682" spans="1:8" ht="16.5" customHeight="1">
      <c r="A682" t="s">
        <v>149</v>
      </c>
      <c r="B682" s="7">
        <f t="shared" si="53"/>
        <v>9</v>
      </c>
      <c r="C682" s="7" t="s">
        <v>1272</v>
      </c>
      <c r="D682" s="7">
        <f>INDEX(Sheet6!B:B,MATCH(A682,Sheet6!D:D,0))*100+B682</f>
        <v>3009</v>
      </c>
      <c r="E682" s="14" t="s">
        <v>1266</v>
      </c>
      <c r="F682">
        <f t="shared" si="54"/>
        <v>3</v>
      </c>
      <c r="G682">
        <f t="shared" si="55"/>
        <v>384</v>
      </c>
      <c r="H682">
        <f t="shared" si="56"/>
        <v>340020009</v>
      </c>
    </row>
    <row r="683" spans="1:8" ht="16.5" customHeight="1">
      <c r="A683" t="s">
        <v>149</v>
      </c>
      <c r="B683" s="7">
        <f t="shared" si="53"/>
        <v>10</v>
      </c>
      <c r="C683" s="7" t="s">
        <v>1272</v>
      </c>
      <c r="D683" s="7">
        <f>INDEX(Sheet6!B:B,MATCH(A683,Sheet6!D:D,0))*100+B683</f>
        <v>3010</v>
      </c>
      <c r="E683" s="14" t="s">
        <v>1266</v>
      </c>
      <c r="F683">
        <f t="shared" si="54"/>
        <v>3</v>
      </c>
      <c r="G683">
        <f t="shared" si="55"/>
        <v>384</v>
      </c>
      <c r="H683">
        <f t="shared" si="56"/>
        <v>340020009</v>
      </c>
    </row>
    <row r="684" spans="1:8" ht="16.5" customHeight="1">
      <c r="A684" t="s">
        <v>149</v>
      </c>
      <c r="B684" s="7">
        <f t="shared" si="53"/>
        <v>11</v>
      </c>
      <c r="C684" s="7" t="s">
        <v>1272</v>
      </c>
      <c r="D684" s="7">
        <f>INDEX(Sheet6!B:B,MATCH(A684,Sheet6!D:D,0))*100+B684</f>
        <v>3011</v>
      </c>
      <c r="E684" t="s">
        <v>139</v>
      </c>
      <c r="F684">
        <f t="shared" si="54"/>
        <v>33</v>
      </c>
      <c r="G684">
        <f t="shared" si="55"/>
        <v>32</v>
      </c>
      <c r="H684">
        <f t="shared" si="56"/>
        <v>340020003</v>
      </c>
    </row>
    <row r="685" spans="1:8" ht="16.5" customHeight="1">
      <c r="A685" t="s">
        <v>149</v>
      </c>
      <c r="B685" s="7">
        <f t="shared" si="53"/>
        <v>12</v>
      </c>
      <c r="C685" s="7" t="s">
        <v>1272</v>
      </c>
      <c r="D685" s="7">
        <f>INDEX(Sheet6!B:B,MATCH(A685,Sheet6!D:D,0))*100+B685</f>
        <v>3012</v>
      </c>
      <c r="E685" s="14" t="s">
        <v>1268</v>
      </c>
      <c r="F685">
        <f t="shared" si="54"/>
        <v>13</v>
      </c>
      <c r="G685">
        <f t="shared" si="55"/>
        <v>84</v>
      </c>
      <c r="H685">
        <f t="shared" si="56"/>
        <v>340020004</v>
      </c>
    </row>
    <row r="686" spans="1:8" ht="16.5" customHeight="1">
      <c r="A686" t="s">
        <v>149</v>
      </c>
      <c r="B686" s="7">
        <f t="shared" si="53"/>
        <v>13</v>
      </c>
      <c r="C686" s="7" t="s">
        <v>1272</v>
      </c>
      <c r="D686" s="7">
        <f>INDEX(Sheet6!B:B,MATCH(A686,Sheet6!D:D,0))*100+B686</f>
        <v>3013</v>
      </c>
      <c r="E686" s="14" t="s">
        <v>1269</v>
      </c>
      <c r="F686">
        <f t="shared" si="54"/>
        <v>3</v>
      </c>
      <c r="G686">
        <f t="shared" si="55"/>
        <v>768</v>
      </c>
      <c r="H686">
        <f t="shared" si="56"/>
        <v>340020010</v>
      </c>
    </row>
    <row r="687" spans="1:8" ht="16.5" customHeight="1">
      <c r="A687" t="s">
        <v>149</v>
      </c>
      <c r="B687" s="7">
        <f t="shared" si="53"/>
        <v>14</v>
      </c>
      <c r="C687" s="7" t="s">
        <v>1272</v>
      </c>
      <c r="D687" s="7">
        <f>INDEX(Sheet6!B:B,MATCH(A687,Sheet6!D:D,0))*100+B687</f>
        <v>3014</v>
      </c>
      <c r="E687" s="14"/>
      <c r="F687">
        <f t="shared" si="54"/>
        <v>0</v>
      </c>
      <c r="G687">
        <f t="shared" si="55"/>
        <v>0</v>
      </c>
      <c r="H687" t="str">
        <f t="shared" si="56"/>
        <v/>
      </c>
    </row>
    <row r="688" spans="1:8" ht="16.5" customHeight="1">
      <c r="A688" t="s">
        <v>149</v>
      </c>
      <c r="B688" s="7">
        <f t="shared" ref="B688:B751" si="57">B660</f>
        <v>15</v>
      </c>
      <c r="C688" s="7" t="s">
        <v>1272</v>
      </c>
      <c r="D688" s="7">
        <f>INDEX(Sheet6!B:B,MATCH(A688,Sheet6!D:D,0))*100+B688</f>
        <v>3015</v>
      </c>
      <c r="E688" s="14" t="s">
        <v>1270</v>
      </c>
      <c r="F688">
        <f t="shared" si="54"/>
        <v>13</v>
      </c>
      <c r="G688">
        <f t="shared" si="55"/>
        <v>42</v>
      </c>
      <c r="H688">
        <f t="shared" si="56"/>
        <v>340020005</v>
      </c>
    </row>
    <row r="689" spans="1:8" ht="16.5" customHeight="1">
      <c r="A689" t="s">
        <v>149</v>
      </c>
      <c r="B689" s="7">
        <f t="shared" si="57"/>
        <v>16</v>
      </c>
      <c r="C689" s="7" t="s">
        <v>1272</v>
      </c>
      <c r="D689" s="7">
        <f>INDEX(Sheet6!B:B,MATCH(A689,Sheet6!D:D,0))*100+B689</f>
        <v>3016</v>
      </c>
      <c r="E689" s="14" t="s">
        <v>1266</v>
      </c>
      <c r="F689">
        <f t="shared" si="54"/>
        <v>3</v>
      </c>
      <c r="G689">
        <f t="shared" si="55"/>
        <v>384</v>
      </c>
      <c r="H689">
        <f t="shared" si="56"/>
        <v>340020009</v>
      </c>
    </row>
    <row r="690" spans="1:8" ht="16.5" customHeight="1">
      <c r="A690" t="s">
        <v>149</v>
      </c>
      <c r="B690" s="7">
        <f t="shared" si="57"/>
        <v>17</v>
      </c>
      <c r="C690" s="7" t="s">
        <v>1272</v>
      </c>
      <c r="D690" s="7">
        <f>INDEX(Sheet6!B:B,MATCH(A690,Sheet6!D:D,0))*100+B690</f>
        <v>3017</v>
      </c>
      <c r="E690" s="14" t="s">
        <v>1266</v>
      </c>
      <c r="F690">
        <f t="shared" si="54"/>
        <v>3</v>
      </c>
      <c r="G690">
        <f t="shared" si="55"/>
        <v>384</v>
      </c>
      <c r="H690">
        <f t="shared" si="56"/>
        <v>340020009</v>
      </c>
    </row>
    <row r="691" spans="1:8" ht="16.5" customHeight="1">
      <c r="A691" t="s">
        <v>149</v>
      </c>
      <c r="B691" s="7">
        <f t="shared" si="57"/>
        <v>18</v>
      </c>
      <c r="C691" s="7" t="s">
        <v>1272</v>
      </c>
      <c r="D691" s="7">
        <f>INDEX(Sheet6!B:B,MATCH(A691,Sheet6!D:D,0))*100+B691</f>
        <v>3018</v>
      </c>
      <c r="E691" t="s">
        <v>139</v>
      </c>
      <c r="F691">
        <f t="shared" si="54"/>
        <v>33</v>
      </c>
      <c r="G691">
        <f t="shared" si="55"/>
        <v>32</v>
      </c>
      <c r="H691">
        <f t="shared" si="56"/>
        <v>340020003</v>
      </c>
    </row>
    <row r="692" spans="1:8" ht="16.5" customHeight="1">
      <c r="A692" t="s">
        <v>149</v>
      </c>
      <c r="B692" s="7">
        <f t="shared" si="57"/>
        <v>19</v>
      </c>
      <c r="C692" s="7" t="s">
        <v>1272</v>
      </c>
      <c r="D692" s="7">
        <f>INDEX(Sheet6!B:B,MATCH(A692,Sheet6!D:D,0))*100+B692</f>
        <v>3019</v>
      </c>
      <c r="E692" s="14" t="s">
        <v>1268</v>
      </c>
      <c r="F692">
        <f t="shared" si="54"/>
        <v>13</v>
      </c>
      <c r="G692">
        <f t="shared" si="55"/>
        <v>84</v>
      </c>
      <c r="H692">
        <f t="shared" si="56"/>
        <v>340020004</v>
      </c>
    </row>
    <row r="693" spans="1:8" ht="16.5" customHeight="1">
      <c r="A693" t="s">
        <v>149</v>
      </c>
      <c r="B693" s="7">
        <f t="shared" si="57"/>
        <v>20</v>
      </c>
      <c r="C693" s="7" t="s">
        <v>1272</v>
      </c>
      <c r="D693" s="7">
        <f>INDEX(Sheet6!B:B,MATCH(A693,Sheet6!D:D,0))*100+B693</f>
        <v>3020</v>
      </c>
      <c r="E693" s="14" t="s">
        <v>1269</v>
      </c>
      <c r="F693">
        <f t="shared" si="54"/>
        <v>3</v>
      </c>
      <c r="G693">
        <f t="shared" si="55"/>
        <v>768</v>
      </c>
      <c r="H693">
        <f t="shared" si="56"/>
        <v>340020010</v>
      </c>
    </row>
    <row r="694" spans="1:8" ht="16.5" customHeight="1">
      <c r="A694" t="s">
        <v>149</v>
      </c>
      <c r="B694" s="7">
        <f t="shared" si="57"/>
        <v>21</v>
      </c>
      <c r="C694" s="7" t="s">
        <v>1272</v>
      </c>
      <c r="D694" s="7">
        <f>INDEX(Sheet6!B:B,MATCH(A694,Sheet6!D:D,0))*100+B694</f>
        <v>3021</v>
      </c>
      <c r="E694" s="14" t="s">
        <v>2150</v>
      </c>
      <c r="F694">
        <f t="shared" si="54"/>
        <v>4</v>
      </c>
      <c r="G694">
        <f t="shared" si="55"/>
        <v>50</v>
      </c>
      <c r="H694">
        <f t="shared" si="56"/>
        <v>340020010</v>
      </c>
    </row>
    <row r="695" spans="1:8" ht="16.5" customHeight="1">
      <c r="A695" t="s">
        <v>149</v>
      </c>
      <c r="B695" s="7">
        <f t="shared" si="57"/>
        <v>22</v>
      </c>
      <c r="C695" s="7" t="s">
        <v>1272</v>
      </c>
      <c r="D695" s="7">
        <f>INDEX(Sheet6!B:B,MATCH(A695,Sheet6!D:D,0))*100+B695</f>
        <v>3022</v>
      </c>
      <c r="E695" s="14" t="s">
        <v>1270</v>
      </c>
      <c r="F695">
        <f t="shared" si="54"/>
        <v>13</v>
      </c>
      <c r="G695">
        <f t="shared" si="55"/>
        <v>42</v>
      </c>
      <c r="H695">
        <f t="shared" si="56"/>
        <v>340020005</v>
      </c>
    </row>
    <row r="696" spans="1:8" ht="16.5" customHeight="1">
      <c r="A696" t="s">
        <v>149</v>
      </c>
      <c r="B696" s="7">
        <f t="shared" si="57"/>
        <v>23</v>
      </c>
      <c r="C696" s="7" t="s">
        <v>1272</v>
      </c>
      <c r="D696" s="7">
        <f>INDEX(Sheet6!B:B,MATCH(A696,Sheet6!D:D,0))*100+B696</f>
        <v>3023</v>
      </c>
      <c r="E696" s="14" t="s">
        <v>1266</v>
      </c>
      <c r="F696">
        <f t="shared" si="54"/>
        <v>3</v>
      </c>
      <c r="G696">
        <f t="shared" si="55"/>
        <v>384</v>
      </c>
      <c r="H696">
        <f t="shared" si="56"/>
        <v>340020009</v>
      </c>
    </row>
    <row r="697" spans="1:8" ht="16.5" customHeight="1">
      <c r="A697" t="s">
        <v>149</v>
      </c>
      <c r="B697" s="7">
        <f t="shared" si="57"/>
        <v>24</v>
      </c>
      <c r="C697" s="7" t="s">
        <v>1272</v>
      </c>
      <c r="D697" s="7">
        <f>INDEX(Sheet6!B:B,MATCH(A697,Sheet6!D:D,0))*100+B697</f>
        <v>3024</v>
      </c>
      <c r="E697" s="14" t="s">
        <v>1270</v>
      </c>
      <c r="F697">
        <f t="shared" si="54"/>
        <v>13</v>
      </c>
      <c r="G697">
        <f t="shared" si="55"/>
        <v>42</v>
      </c>
      <c r="H697">
        <f t="shared" si="56"/>
        <v>340020005</v>
      </c>
    </row>
    <row r="698" spans="1:8" ht="16.5" customHeight="1">
      <c r="A698" t="s">
        <v>149</v>
      </c>
      <c r="B698" s="7">
        <f t="shared" si="57"/>
        <v>25</v>
      </c>
      <c r="C698" s="7" t="s">
        <v>1272</v>
      </c>
      <c r="D698" s="7">
        <f>INDEX(Sheet6!B:B,MATCH(A698,Sheet6!D:D,0))*100+B698</f>
        <v>3025</v>
      </c>
      <c r="E698" t="s">
        <v>139</v>
      </c>
      <c r="F698">
        <f t="shared" si="54"/>
        <v>33</v>
      </c>
      <c r="G698">
        <f t="shared" si="55"/>
        <v>32</v>
      </c>
      <c r="H698">
        <f t="shared" si="56"/>
        <v>340020003</v>
      </c>
    </row>
    <row r="699" spans="1:8" ht="16.5" customHeight="1">
      <c r="A699" t="s">
        <v>149</v>
      </c>
      <c r="B699" s="7">
        <f t="shared" si="57"/>
        <v>26</v>
      </c>
      <c r="C699" s="7" t="s">
        <v>1272</v>
      </c>
      <c r="D699" s="7">
        <f>INDEX(Sheet6!B:B,MATCH(A699,Sheet6!D:D,0))*100+B699</f>
        <v>3026</v>
      </c>
      <c r="E699" s="14" t="s">
        <v>1268</v>
      </c>
      <c r="F699">
        <f t="shared" si="54"/>
        <v>13</v>
      </c>
      <c r="G699">
        <f t="shared" si="55"/>
        <v>84</v>
      </c>
      <c r="H699">
        <f t="shared" si="56"/>
        <v>340020004</v>
      </c>
    </row>
    <row r="700" spans="1:8" ht="16.5" customHeight="1">
      <c r="A700" t="s">
        <v>149</v>
      </c>
      <c r="B700" s="7">
        <f t="shared" si="57"/>
        <v>27</v>
      </c>
      <c r="C700" s="7" t="s">
        <v>1272</v>
      </c>
      <c r="D700" s="7">
        <f>INDEX(Sheet6!B:B,MATCH(A700,Sheet6!D:D,0))*100+B700</f>
        <v>3027</v>
      </c>
      <c r="E700" s="14" t="s">
        <v>1269</v>
      </c>
      <c r="F700">
        <f t="shared" si="54"/>
        <v>3</v>
      </c>
      <c r="G700">
        <f t="shared" si="55"/>
        <v>768</v>
      </c>
      <c r="H700">
        <f t="shared" si="56"/>
        <v>340020010</v>
      </c>
    </row>
    <row r="701" spans="1:8" ht="16.5" customHeight="1">
      <c r="A701" t="s">
        <v>149</v>
      </c>
      <c r="B701" s="7">
        <f t="shared" si="57"/>
        <v>28</v>
      </c>
      <c r="C701" s="7" t="s">
        <v>1272</v>
      </c>
      <c r="D701" s="7">
        <f>INDEX(Sheet6!B:B,MATCH(A701,Sheet6!D:D,0))*100+B701</f>
        <v>3028</v>
      </c>
      <c r="E701" s="14" t="s">
        <v>2150</v>
      </c>
      <c r="F701">
        <f t="shared" si="54"/>
        <v>4</v>
      </c>
      <c r="G701">
        <f t="shared" si="55"/>
        <v>50</v>
      </c>
      <c r="H701">
        <f t="shared" si="56"/>
        <v>340020010</v>
      </c>
    </row>
    <row r="702" spans="1:8" ht="16.5" customHeight="1">
      <c r="A702" t="s">
        <v>153</v>
      </c>
      <c r="B702" s="7">
        <f t="shared" si="57"/>
        <v>1</v>
      </c>
      <c r="C702" s="7" t="s">
        <v>1272</v>
      </c>
      <c r="D702" s="7">
        <f>INDEX(Sheet6!B:B,MATCH(A702,Sheet6!D:D,0))*100+B702</f>
        <v>3101</v>
      </c>
      <c r="E702" s="14" t="s">
        <v>1265</v>
      </c>
      <c r="F702">
        <f t="shared" si="54"/>
        <v>8</v>
      </c>
      <c r="G702">
        <f t="shared" si="55"/>
        <v>64</v>
      </c>
      <c r="H702">
        <f t="shared" si="56"/>
        <v>340020006</v>
      </c>
    </row>
    <row r="703" spans="1:8" ht="16.5" customHeight="1">
      <c r="A703" t="s">
        <v>153</v>
      </c>
      <c r="B703" s="7">
        <f t="shared" si="57"/>
        <v>2</v>
      </c>
      <c r="C703" s="7" t="s">
        <v>1272</v>
      </c>
      <c r="D703" s="7">
        <f>INDEX(Sheet6!B:B,MATCH(A703,Sheet6!D:D,0))*100+B703</f>
        <v>3102</v>
      </c>
      <c r="E703" s="14" t="s">
        <v>1266</v>
      </c>
      <c r="F703">
        <f t="shared" si="54"/>
        <v>3</v>
      </c>
      <c r="G703">
        <f t="shared" si="55"/>
        <v>384</v>
      </c>
      <c r="H703">
        <f t="shared" si="56"/>
        <v>340020009</v>
      </c>
    </row>
    <row r="704" spans="1:8" ht="16.5" customHeight="1">
      <c r="A704" t="s">
        <v>153</v>
      </c>
      <c r="B704" s="7">
        <f t="shared" si="57"/>
        <v>3</v>
      </c>
      <c r="C704" s="7" t="s">
        <v>1272</v>
      </c>
      <c r="D704" s="7">
        <f>INDEX(Sheet6!B:B,MATCH(A704,Sheet6!D:D,0))*100+B704</f>
        <v>3103</v>
      </c>
      <c r="E704" t="s">
        <v>151</v>
      </c>
      <c r="F704">
        <f t="shared" si="54"/>
        <v>38</v>
      </c>
      <c r="G704">
        <f t="shared" si="55"/>
        <v>10</v>
      </c>
      <c r="H704">
        <f t="shared" si="56"/>
        <v>340020011</v>
      </c>
    </row>
    <row r="705" spans="1:8" ht="16.5" customHeight="1">
      <c r="A705" t="s">
        <v>153</v>
      </c>
      <c r="B705" s="7">
        <f t="shared" si="57"/>
        <v>4</v>
      </c>
      <c r="C705" s="7" t="s">
        <v>1272</v>
      </c>
      <c r="D705" s="7">
        <f>INDEX(Sheet6!B:B,MATCH(A705,Sheet6!D:D,0))*100+B705</f>
        <v>3104</v>
      </c>
      <c r="E705" s="14" t="s">
        <v>1268</v>
      </c>
      <c r="F705">
        <f t="shared" si="54"/>
        <v>13</v>
      </c>
      <c r="G705">
        <f t="shared" si="55"/>
        <v>84</v>
      </c>
      <c r="H705">
        <f t="shared" si="56"/>
        <v>340020004</v>
      </c>
    </row>
    <row r="706" spans="1:8" ht="16.5" customHeight="1">
      <c r="A706" t="s">
        <v>153</v>
      </c>
      <c r="B706" s="7">
        <f t="shared" si="57"/>
        <v>5</v>
      </c>
      <c r="C706" s="7" t="s">
        <v>1272</v>
      </c>
      <c r="D706" s="7">
        <f>INDEX(Sheet6!B:B,MATCH(A706,Sheet6!D:D,0))*100+B706</f>
        <v>3105</v>
      </c>
      <c r="E706" s="14" t="s">
        <v>1269</v>
      </c>
      <c r="F706">
        <f t="shared" ref="F706:F769" si="58">IF($E706&lt;&gt;"",VLOOKUP($C706&amp;$E706,$M:$P,2,0),0)</f>
        <v>3</v>
      </c>
      <c r="G706">
        <f t="shared" ref="G706:G769" si="59">IF($E706&lt;&gt;"",VLOOKUP($C706&amp;$E706,$M:$P,3,0),0)</f>
        <v>768</v>
      </c>
      <c r="H706">
        <f t="shared" ref="H706:H769" si="60">IF($E706&lt;&gt;"",VLOOKUP($C706&amp;$E706,$M:$P,4,0),"")</f>
        <v>340020010</v>
      </c>
    </row>
    <row r="707" spans="1:8" ht="16.5" customHeight="1">
      <c r="A707" t="s">
        <v>153</v>
      </c>
      <c r="B707" s="7">
        <f t="shared" si="57"/>
        <v>6</v>
      </c>
      <c r="C707" s="7" t="s">
        <v>1272</v>
      </c>
      <c r="D707" s="7">
        <f>INDEX(Sheet6!B:B,MATCH(A707,Sheet6!D:D,0))*100+B707</f>
        <v>3106</v>
      </c>
      <c r="E707" s="14" t="s">
        <v>1267</v>
      </c>
      <c r="F707">
        <f t="shared" si="58"/>
        <v>8</v>
      </c>
      <c r="G707">
        <f t="shared" si="59"/>
        <v>128</v>
      </c>
      <c r="H707">
        <f t="shared" si="60"/>
        <v>340020007</v>
      </c>
    </row>
    <row r="708" spans="1:8" ht="16.5" customHeight="1">
      <c r="A708" t="s">
        <v>153</v>
      </c>
      <c r="B708" s="7">
        <f t="shared" si="57"/>
        <v>7</v>
      </c>
      <c r="C708" s="7" t="s">
        <v>1272</v>
      </c>
      <c r="D708" s="7">
        <f>INDEX(Sheet6!B:B,MATCH(A708,Sheet6!D:D,0))*100+B708</f>
        <v>3107</v>
      </c>
      <c r="F708">
        <f t="shared" si="58"/>
        <v>0</v>
      </c>
      <c r="G708">
        <f t="shared" si="59"/>
        <v>0</v>
      </c>
      <c r="H708" t="str">
        <f t="shared" si="60"/>
        <v/>
      </c>
    </row>
    <row r="709" spans="1:8" ht="16.5" customHeight="1">
      <c r="A709" t="s">
        <v>153</v>
      </c>
      <c r="B709" s="7">
        <f t="shared" si="57"/>
        <v>8</v>
      </c>
      <c r="C709" s="7" t="s">
        <v>1272</v>
      </c>
      <c r="D709" s="7">
        <f>INDEX(Sheet6!B:B,MATCH(A709,Sheet6!D:D,0))*100+B709</f>
        <v>3108</v>
      </c>
      <c r="E709" s="14" t="s">
        <v>1265</v>
      </c>
      <c r="F709">
        <f t="shared" si="58"/>
        <v>8</v>
      </c>
      <c r="G709">
        <f t="shared" si="59"/>
        <v>64</v>
      </c>
      <c r="H709">
        <f t="shared" si="60"/>
        <v>340020006</v>
      </c>
    </row>
    <row r="710" spans="1:8" ht="16.5" customHeight="1">
      <c r="A710" t="s">
        <v>153</v>
      </c>
      <c r="B710" s="7">
        <f t="shared" si="57"/>
        <v>9</v>
      </c>
      <c r="C710" s="7" t="s">
        <v>1272</v>
      </c>
      <c r="D710" s="7">
        <f>INDEX(Sheet6!B:B,MATCH(A710,Sheet6!D:D,0))*100+B710</f>
        <v>3109</v>
      </c>
      <c r="E710" s="14" t="s">
        <v>1266</v>
      </c>
      <c r="F710">
        <f t="shared" si="58"/>
        <v>3</v>
      </c>
      <c r="G710">
        <f t="shared" si="59"/>
        <v>384</v>
      </c>
      <c r="H710">
        <f t="shared" si="60"/>
        <v>340020009</v>
      </c>
    </row>
    <row r="711" spans="1:8" ht="16.5" customHeight="1">
      <c r="A711" t="s">
        <v>153</v>
      </c>
      <c r="B711" s="7">
        <f t="shared" si="57"/>
        <v>10</v>
      </c>
      <c r="C711" s="7" t="s">
        <v>1272</v>
      </c>
      <c r="D711" s="7">
        <f>INDEX(Sheet6!B:B,MATCH(A711,Sheet6!D:D,0))*100+B711</f>
        <v>3110</v>
      </c>
      <c r="E711" s="14" t="s">
        <v>1265</v>
      </c>
      <c r="F711">
        <f t="shared" si="58"/>
        <v>8</v>
      </c>
      <c r="G711">
        <f t="shared" si="59"/>
        <v>64</v>
      </c>
      <c r="H711">
        <f t="shared" si="60"/>
        <v>340020006</v>
      </c>
    </row>
    <row r="712" spans="1:8" ht="16.5" customHeight="1">
      <c r="A712" t="s">
        <v>153</v>
      </c>
      <c r="B712" s="7">
        <f t="shared" si="57"/>
        <v>11</v>
      </c>
      <c r="C712" s="7" t="s">
        <v>1272</v>
      </c>
      <c r="D712" s="7">
        <f>INDEX(Sheet6!B:B,MATCH(A712,Sheet6!D:D,0))*100+B712</f>
        <v>3111</v>
      </c>
      <c r="E712" s="14" t="s">
        <v>1268</v>
      </c>
      <c r="F712">
        <f t="shared" si="58"/>
        <v>13</v>
      </c>
      <c r="G712">
        <f t="shared" si="59"/>
        <v>84</v>
      </c>
      <c r="H712">
        <f t="shared" si="60"/>
        <v>340020004</v>
      </c>
    </row>
    <row r="713" spans="1:8" ht="16.5" customHeight="1">
      <c r="A713" t="s">
        <v>153</v>
      </c>
      <c r="B713" s="7">
        <f t="shared" si="57"/>
        <v>12</v>
      </c>
      <c r="C713" s="7" t="s">
        <v>1272</v>
      </c>
      <c r="D713" s="7">
        <f>INDEX(Sheet6!B:B,MATCH(A713,Sheet6!D:D,0))*100+B713</f>
        <v>3112</v>
      </c>
      <c r="E713" s="14" t="s">
        <v>1269</v>
      </c>
      <c r="F713">
        <f t="shared" si="58"/>
        <v>3</v>
      </c>
      <c r="G713">
        <f t="shared" si="59"/>
        <v>768</v>
      </c>
      <c r="H713">
        <f t="shared" si="60"/>
        <v>340020010</v>
      </c>
    </row>
    <row r="714" spans="1:8" ht="16.5" customHeight="1">
      <c r="A714" t="s">
        <v>153</v>
      </c>
      <c r="B714" s="7">
        <f t="shared" si="57"/>
        <v>13</v>
      </c>
      <c r="C714" s="7" t="s">
        <v>1272</v>
      </c>
      <c r="D714" s="7">
        <f>INDEX(Sheet6!B:B,MATCH(A714,Sheet6!D:D,0))*100+B714</f>
        <v>3113</v>
      </c>
      <c r="E714" s="14" t="s">
        <v>1267</v>
      </c>
      <c r="F714">
        <f t="shared" si="58"/>
        <v>8</v>
      </c>
      <c r="G714">
        <f t="shared" si="59"/>
        <v>128</v>
      </c>
      <c r="H714">
        <f t="shared" si="60"/>
        <v>340020007</v>
      </c>
    </row>
    <row r="715" spans="1:8" ht="16.5" customHeight="1">
      <c r="A715" t="s">
        <v>153</v>
      </c>
      <c r="B715" s="7">
        <f t="shared" si="57"/>
        <v>14</v>
      </c>
      <c r="C715" s="7" t="s">
        <v>1272</v>
      </c>
      <c r="D715" s="7">
        <f>INDEX(Sheet6!B:B,MATCH(A715,Sheet6!D:D,0))*100+B715</f>
        <v>3114</v>
      </c>
      <c r="F715">
        <f t="shared" si="58"/>
        <v>0</v>
      </c>
      <c r="G715">
        <f t="shared" si="59"/>
        <v>0</v>
      </c>
      <c r="H715" t="str">
        <f t="shared" si="60"/>
        <v/>
      </c>
    </row>
    <row r="716" spans="1:8" ht="16.5" customHeight="1">
      <c r="A716" t="s">
        <v>153</v>
      </c>
      <c r="B716" s="7">
        <f t="shared" si="57"/>
        <v>15</v>
      </c>
      <c r="C716" s="7" t="s">
        <v>1272</v>
      </c>
      <c r="D716" s="7">
        <f>INDEX(Sheet6!B:B,MATCH(A716,Sheet6!D:D,0))*100+B716</f>
        <v>3115</v>
      </c>
      <c r="E716" s="14" t="s">
        <v>1265</v>
      </c>
      <c r="F716">
        <f t="shared" si="58"/>
        <v>8</v>
      </c>
      <c r="G716">
        <f t="shared" si="59"/>
        <v>64</v>
      </c>
      <c r="H716">
        <f t="shared" si="60"/>
        <v>340020006</v>
      </c>
    </row>
    <row r="717" spans="1:8" ht="16.5" customHeight="1">
      <c r="A717" t="s">
        <v>153</v>
      </c>
      <c r="B717" s="7">
        <f t="shared" si="57"/>
        <v>16</v>
      </c>
      <c r="C717" s="7" t="s">
        <v>1272</v>
      </c>
      <c r="D717" s="7">
        <f>INDEX(Sheet6!B:B,MATCH(A717,Sheet6!D:D,0))*100+B717</f>
        <v>3116</v>
      </c>
      <c r="E717" s="14" t="s">
        <v>1266</v>
      </c>
      <c r="F717">
        <f t="shared" si="58"/>
        <v>3</v>
      </c>
      <c r="G717">
        <f t="shared" si="59"/>
        <v>384</v>
      </c>
      <c r="H717">
        <f t="shared" si="60"/>
        <v>340020009</v>
      </c>
    </row>
    <row r="718" spans="1:8" ht="16.5" customHeight="1">
      <c r="A718" t="s">
        <v>153</v>
      </c>
      <c r="B718" s="7">
        <f t="shared" si="57"/>
        <v>17</v>
      </c>
      <c r="C718" s="7" t="s">
        <v>1272</v>
      </c>
      <c r="D718" s="7">
        <f>INDEX(Sheet6!B:B,MATCH(A718,Sheet6!D:D,0))*100+B718</f>
        <v>3117</v>
      </c>
      <c r="E718" s="14" t="s">
        <v>1266</v>
      </c>
      <c r="F718">
        <f t="shared" si="58"/>
        <v>3</v>
      </c>
      <c r="G718">
        <f t="shared" si="59"/>
        <v>384</v>
      </c>
      <c r="H718">
        <f t="shared" si="60"/>
        <v>340020009</v>
      </c>
    </row>
    <row r="719" spans="1:8" ht="16.5" customHeight="1">
      <c r="A719" t="s">
        <v>153</v>
      </c>
      <c r="B719" s="7">
        <f t="shared" si="57"/>
        <v>18</v>
      </c>
      <c r="C719" s="7" t="s">
        <v>1272</v>
      </c>
      <c r="D719" s="7">
        <f>INDEX(Sheet6!B:B,MATCH(A719,Sheet6!D:D,0))*100+B719</f>
        <v>3118</v>
      </c>
      <c r="E719" s="14" t="s">
        <v>1268</v>
      </c>
      <c r="F719">
        <f t="shared" si="58"/>
        <v>13</v>
      </c>
      <c r="G719">
        <f t="shared" si="59"/>
        <v>84</v>
      </c>
      <c r="H719">
        <f t="shared" si="60"/>
        <v>340020004</v>
      </c>
    </row>
    <row r="720" spans="1:8" ht="16.5" customHeight="1">
      <c r="A720" t="s">
        <v>153</v>
      </c>
      <c r="B720" s="7">
        <f t="shared" si="57"/>
        <v>19</v>
      </c>
      <c r="C720" s="7" t="s">
        <v>1272</v>
      </c>
      <c r="D720" s="7">
        <f>INDEX(Sheet6!B:B,MATCH(A720,Sheet6!D:D,0))*100+B720</f>
        <v>3119</v>
      </c>
      <c r="E720" s="14" t="s">
        <v>1269</v>
      </c>
      <c r="F720">
        <f t="shared" si="58"/>
        <v>3</v>
      </c>
      <c r="G720">
        <f t="shared" si="59"/>
        <v>768</v>
      </c>
      <c r="H720">
        <f t="shared" si="60"/>
        <v>340020010</v>
      </c>
    </row>
    <row r="721" spans="1:8" ht="16.5" customHeight="1">
      <c r="A721" t="s">
        <v>153</v>
      </c>
      <c r="B721" s="7">
        <f t="shared" si="57"/>
        <v>20</v>
      </c>
      <c r="C721" s="7" t="s">
        <v>1272</v>
      </c>
      <c r="D721" s="7">
        <f>INDEX(Sheet6!B:B,MATCH(A721,Sheet6!D:D,0))*100+B721</f>
        <v>3120</v>
      </c>
      <c r="E721" s="14" t="s">
        <v>1267</v>
      </c>
      <c r="F721">
        <f t="shared" si="58"/>
        <v>8</v>
      </c>
      <c r="G721">
        <f t="shared" si="59"/>
        <v>128</v>
      </c>
      <c r="H721">
        <f t="shared" si="60"/>
        <v>340020007</v>
      </c>
    </row>
    <row r="722" spans="1:8" ht="16.5" customHeight="1">
      <c r="A722" t="s">
        <v>153</v>
      </c>
      <c r="B722" s="7">
        <f t="shared" si="57"/>
        <v>21</v>
      </c>
      <c r="C722" s="7" t="s">
        <v>1272</v>
      </c>
      <c r="D722" s="7">
        <f>INDEX(Sheet6!B:B,MATCH(A722,Sheet6!D:D,0))*100+B722</f>
        <v>3121</v>
      </c>
      <c r="F722">
        <f t="shared" si="58"/>
        <v>0</v>
      </c>
      <c r="G722">
        <f t="shared" si="59"/>
        <v>0</v>
      </c>
      <c r="H722" t="str">
        <f t="shared" si="60"/>
        <v/>
      </c>
    </row>
    <row r="723" spans="1:8" ht="16.5" customHeight="1">
      <c r="A723" t="s">
        <v>153</v>
      </c>
      <c r="B723" s="7">
        <f t="shared" si="57"/>
        <v>22</v>
      </c>
      <c r="C723" s="7" t="s">
        <v>1272</v>
      </c>
      <c r="D723" s="7">
        <f>INDEX(Sheet6!B:B,MATCH(A723,Sheet6!D:D,0))*100+B723</f>
        <v>3122</v>
      </c>
      <c r="E723" s="14" t="s">
        <v>1265</v>
      </c>
      <c r="F723">
        <f t="shared" si="58"/>
        <v>8</v>
      </c>
      <c r="G723">
        <f t="shared" si="59"/>
        <v>64</v>
      </c>
      <c r="H723">
        <f t="shared" si="60"/>
        <v>340020006</v>
      </c>
    </row>
    <row r="724" spans="1:8" ht="16.5" customHeight="1">
      <c r="A724" t="s">
        <v>153</v>
      </c>
      <c r="B724" s="7">
        <f t="shared" si="57"/>
        <v>23</v>
      </c>
      <c r="C724" s="7" t="s">
        <v>1272</v>
      </c>
      <c r="D724" s="7">
        <f>INDEX(Sheet6!B:B,MATCH(A724,Sheet6!D:D,0))*100+B724</f>
        <v>3123</v>
      </c>
      <c r="E724" s="14" t="s">
        <v>1266</v>
      </c>
      <c r="F724">
        <f t="shared" si="58"/>
        <v>3</v>
      </c>
      <c r="G724">
        <f t="shared" si="59"/>
        <v>384</v>
      </c>
      <c r="H724">
        <f t="shared" si="60"/>
        <v>340020009</v>
      </c>
    </row>
    <row r="725" spans="1:8" ht="16.5" customHeight="1">
      <c r="A725" t="s">
        <v>153</v>
      </c>
      <c r="B725" s="7">
        <f t="shared" si="57"/>
        <v>24</v>
      </c>
      <c r="C725" s="7" t="s">
        <v>1272</v>
      </c>
      <c r="D725" s="7">
        <f>INDEX(Sheet6!B:B,MATCH(A725,Sheet6!D:D,0))*100+B725</f>
        <v>3124</v>
      </c>
      <c r="E725" s="14" t="s">
        <v>1265</v>
      </c>
      <c r="F725">
        <f t="shared" si="58"/>
        <v>8</v>
      </c>
      <c r="G725">
        <f t="shared" si="59"/>
        <v>64</v>
      </c>
      <c r="H725">
        <f t="shared" si="60"/>
        <v>340020006</v>
      </c>
    </row>
    <row r="726" spans="1:8" ht="16.5" customHeight="1">
      <c r="A726" t="s">
        <v>153</v>
      </c>
      <c r="B726" s="7">
        <f t="shared" si="57"/>
        <v>25</v>
      </c>
      <c r="C726" s="7" t="s">
        <v>1272</v>
      </c>
      <c r="D726" s="7">
        <f>INDEX(Sheet6!B:B,MATCH(A726,Sheet6!D:D,0))*100+B726</f>
        <v>3125</v>
      </c>
      <c r="E726" s="14" t="s">
        <v>1268</v>
      </c>
      <c r="F726">
        <f t="shared" si="58"/>
        <v>13</v>
      </c>
      <c r="G726">
        <f t="shared" si="59"/>
        <v>84</v>
      </c>
      <c r="H726">
        <f t="shared" si="60"/>
        <v>340020004</v>
      </c>
    </row>
    <row r="727" spans="1:8" ht="16.5" customHeight="1">
      <c r="A727" t="s">
        <v>153</v>
      </c>
      <c r="B727" s="7">
        <f t="shared" si="57"/>
        <v>26</v>
      </c>
      <c r="C727" s="7" t="s">
        <v>1272</v>
      </c>
      <c r="D727" s="7">
        <f>INDEX(Sheet6!B:B,MATCH(A727,Sheet6!D:D,0))*100+B727</f>
        <v>3126</v>
      </c>
      <c r="E727" s="14" t="s">
        <v>1269</v>
      </c>
      <c r="F727">
        <f t="shared" si="58"/>
        <v>3</v>
      </c>
      <c r="G727">
        <f t="shared" si="59"/>
        <v>768</v>
      </c>
      <c r="H727">
        <f t="shared" si="60"/>
        <v>340020010</v>
      </c>
    </row>
    <row r="728" spans="1:8" ht="16.5" customHeight="1">
      <c r="A728" t="s">
        <v>153</v>
      </c>
      <c r="B728" s="7">
        <f t="shared" si="57"/>
        <v>27</v>
      </c>
      <c r="C728" s="7" t="s">
        <v>1272</v>
      </c>
      <c r="D728" s="7">
        <f>INDEX(Sheet6!B:B,MATCH(A728,Sheet6!D:D,0))*100+B728</f>
        <v>3127</v>
      </c>
      <c r="E728" s="14" t="s">
        <v>1267</v>
      </c>
      <c r="F728">
        <f t="shared" si="58"/>
        <v>8</v>
      </c>
      <c r="G728">
        <f t="shared" si="59"/>
        <v>128</v>
      </c>
      <c r="H728">
        <f t="shared" si="60"/>
        <v>340020007</v>
      </c>
    </row>
    <row r="729" spans="1:8" ht="16.5" customHeight="1">
      <c r="A729" t="s">
        <v>153</v>
      </c>
      <c r="B729" s="7">
        <f t="shared" si="57"/>
        <v>28</v>
      </c>
      <c r="C729" s="7" t="s">
        <v>1272</v>
      </c>
      <c r="D729" s="7">
        <f>INDEX(Sheet6!B:B,MATCH(A729,Sheet6!D:D,0))*100+B729</f>
        <v>3128</v>
      </c>
      <c r="F729">
        <f t="shared" si="58"/>
        <v>0</v>
      </c>
      <c r="G729">
        <f t="shared" si="59"/>
        <v>0</v>
      </c>
      <c r="H729" t="str">
        <f t="shared" si="60"/>
        <v/>
      </c>
    </row>
    <row r="730" spans="1:8" ht="16.5" customHeight="1">
      <c r="A730" t="s">
        <v>141</v>
      </c>
      <c r="B730" s="7">
        <f t="shared" si="57"/>
        <v>1</v>
      </c>
      <c r="C730" s="7" t="s">
        <v>1272</v>
      </c>
      <c r="D730" s="7">
        <f>INDEX(Sheet6!B:B,MATCH(A730,Sheet6!D:D,0))*100+B730</f>
        <v>2701</v>
      </c>
      <c r="E730" s="14" t="s">
        <v>1270</v>
      </c>
      <c r="F730">
        <f t="shared" si="58"/>
        <v>13</v>
      </c>
      <c r="G730">
        <f t="shared" si="59"/>
        <v>42</v>
      </c>
      <c r="H730">
        <f t="shared" si="60"/>
        <v>340020005</v>
      </c>
    </row>
    <row r="731" spans="1:8" ht="16.5" customHeight="1">
      <c r="A731" t="s">
        <v>141</v>
      </c>
      <c r="B731" s="7">
        <f t="shared" si="57"/>
        <v>2</v>
      </c>
      <c r="C731" s="7" t="s">
        <v>1272</v>
      </c>
      <c r="D731" s="7">
        <f>INDEX(Sheet6!B:B,MATCH(A731,Sheet6!D:D,0))*100+B731</f>
        <v>2702</v>
      </c>
      <c r="E731" s="14" t="s">
        <v>1266</v>
      </c>
      <c r="F731">
        <f t="shared" si="58"/>
        <v>3</v>
      </c>
      <c r="G731">
        <f t="shared" si="59"/>
        <v>384</v>
      </c>
      <c r="H731">
        <f t="shared" si="60"/>
        <v>340020009</v>
      </c>
    </row>
    <row r="732" spans="1:8" ht="16.5" customHeight="1">
      <c r="A732" t="s">
        <v>141</v>
      </c>
      <c r="B732" s="7">
        <f t="shared" si="57"/>
        <v>3</v>
      </c>
      <c r="C732" s="7" t="s">
        <v>1272</v>
      </c>
      <c r="D732" s="7">
        <f>INDEX(Sheet6!B:B,MATCH(A732,Sheet6!D:D,0))*100+B732</f>
        <v>2703</v>
      </c>
      <c r="E732" s="14" t="s">
        <v>106</v>
      </c>
      <c r="F732">
        <f t="shared" si="58"/>
        <v>18</v>
      </c>
      <c r="G732">
        <f t="shared" si="59"/>
        <v>32</v>
      </c>
      <c r="H732">
        <f t="shared" si="60"/>
        <v>340020001</v>
      </c>
    </row>
    <row r="733" spans="1:8" ht="16.5" customHeight="1">
      <c r="A733" t="s">
        <v>141</v>
      </c>
      <c r="B733" s="7">
        <f t="shared" si="57"/>
        <v>4</v>
      </c>
      <c r="C733" s="7" t="s">
        <v>1272</v>
      </c>
      <c r="D733" s="7">
        <f>INDEX(Sheet6!B:B,MATCH(A733,Sheet6!D:D,0))*100+B733</f>
        <v>2704</v>
      </c>
      <c r="E733" t="s">
        <v>139</v>
      </c>
      <c r="F733">
        <f t="shared" si="58"/>
        <v>33</v>
      </c>
      <c r="G733">
        <f t="shared" si="59"/>
        <v>32</v>
      </c>
      <c r="H733">
        <f t="shared" si="60"/>
        <v>340020003</v>
      </c>
    </row>
    <row r="734" spans="1:8" ht="16.5" customHeight="1">
      <c r="A734" t="s">
        <v>141</v>
      </c>
      <c r="B734" s="7">
        <f t="shared" si="57"/>
        <v>5</v>
      </c>
      <c r="C734" s="7" t="s">
        <v>1272</v>
      </c>
      <c r="D734" s="7">
        <f>INDEX(Sheet6!B:B,MATCH(A734,Sheet6!D:D,0))*100+B734</f>
        <v>2705</v>
      </c>
      <c r="E734" s="14" t="s">
        <v>1268</v>
      </c>
      <c r="F734">
        <f t="shared" si="58"/>
        <v>13</v>
      </c>
      <c r="G734">
        <f t="shared" si="59"/>
        <v>84</v>
      </c>
      <c r="H734">
        <f t="shared" si="60"/>
        <v>340020004</v>
      </c>
    </row>
    <row r="735" spans="1:8" ht="16.5" customHeight="1">
      <c r="A735" t="s">
        <v>141</v>
      </c>
      <c r="B735" s="7">
        <f t="shared" si="57"/>
        <v>6</v>
      </c>
      <c r="C735" s="7" t="s">
        <v>1272</v>
      </c>
      <c r="D735" s="7">
        <f>INDEX(Sheet6!B:B,MATCH(A735,Sheet6!D:D,0))*100+B735</f>
        <v>2706</v>
      </c>
      <c r="E735" s="14" t="s">
        <v>1269</v>
      </c>
      <c r="F735">
        <f t="shared" si="58"/>
        <v>3</v>
      </c>
      <c r="G735">
        <f t="shared" si="59"/>
        <v>768</v>
      </c>
      <c r="H735">
        <f t="shared" si="60"/>
        <v>340020010</v>
      </c>
    </row>
    <row r="736" spans="1:8" ht="16.5" customHeight="1">
      <c r="A736" t="s">
        <v>141</v>
      </c>
      <c r="B736" s="7">
        <f t="shared" si="57"/>
        <v>7</v>
      </c>
      <c r="C736" s="7" t="s">
        <v>1272</v>
      </c>
      <c r="D736" s="7">
        <f>INDEX(Sheet6!B:B,MATCH(A736,Sheet6!D:D,0))*100+B736</f>
        <v>2707</v>
      </c>
      <c r="F736">
        <f t="shared" si="58"/>
        <v>0</v>
      </c>
      <c r="G736">
        <f t="shared" si="59"/>
        <v>0</v>
      </c>
      <c r="H736" t="str">
        <f t="shared" si="60"/>
        <v/>
      </c>
    </row>
    <row r="737" spans="1:8" ht="16.5" customHeight="1">
      <c r="A737" t="s">
        <v>141</v>
      </c>
      <c r="B737" s="7">
        <f t="shared" si="57"/>
        <v>8</v>
      </c>
      <c r="C737" s="7" t="s">
        <v>1272</v>
      </c>
      <c r="D737" s="7">
        <f>INDEX(Sheet6!B:B,MATCH(A737,Sheet6!D:D,0))*100+B737</f>
        <v>2708</v>
      </c>
      <c r="E737" s="14" t="s">
        <v>1270</v>
      </c>
      <c r="F737">
        <f t="shared" si="58"/>
        <v>13</v>
      </c>
      <c r="G737">
        <f t="shared" si="59"/>
        <v>42</v>
      </c>
      <c r="H737">
        <f t="shared" si="60"/>
        <v>340020005</v>
      </c>
    </row>
    <row r="738" spans="1:8" ht="16.5" customHeight="1">
      <c r="A738" t="s">
        <v>141</v>
      </c>
      <c r="B738" s="7">
        <f t="shared" si="57"/>
        <v>9</v>
      </c>
      <c r="C738" s="7" t="s">
        <v>1272</v>
      </c>
      <c r="D738" s="7">
        <f>INDEX(Sheet6!B:B,MATCH(A738,Sheet6!D:D,0))*100+B738</f>
        <v>2709</v>
      </c>
      <c r="E738" s="14" t="s">
        <v>1266</v>
      </c>
      <c r="F738">
        <f t="shared" si="58"/>
        <v>3</v>
      </c>
      <c r="G738">
        <f t="shared" si="59"/>
        <v>384</v>
      </c>
      <c r="H738">
        <f t="shared" si="60"/>
        <v>340020009</v>
      </c>
    </row>
    <row r="739" spans="1:8" ht="16.5" customHeight="1">
      <c r="A739" t="s">
        <v>141</v>
      </c>
      <c r="B739" s="7">
        <f t="shared" si="57"/>
        <v>10</v>
      </c>
      <c r="C739" s="7" t="s">
        <v>1272</v>
      </c>
      <c r="D739" s="7">
        <f>INDEX(Sheet6!B:B,MATCH(A739,Sheet6!D:D,0))*100+B739</f>
        <v>2710</v>
      </c>
      <c r="E739" s="14" t="s">
        <v>1270</v>
      </c>
      <c r="F739">
        <f t="shared" si="58"/>
        <v>13</v>
      </c>
      <c r="G739">
        <f t="shared" si="59"/>
        <v>42</v>
      </c>
      <c r="H739">
        <f t="shared" si="60"/>
        <v>340020005</v>
      </c>
    </row>
    <row r="740" spans="1:8" ht="16.5" customHeight="1">
      <c r="A740" t="s">
        <v>141</v>
      </c>
      <c r="B740" s="7">
        <f t="shared" si="57"/>
        <v>11</v>
      </c>
      <c r="C740" s="7" t="s">
        <v>1272</v>
      </c>
      <c r="D740" s="7">
        <f>INDEX(Sheet6!B:B,MATCH(A740,Sheet6!D:D,0))*100+B740</f>
        <v>2711</v>
      </c>
      <c r="E740" t="s">
        <v>139</v>
      </c>
      <c r="F740">
        <f t="shared" si="58"/>
        <v>33</v>
      </c>
      <c r="G740">
        <f t="shared" si="59"/>
        <v>32</v>
      </c>
      <c r="H740">
        <f t="shared" si="60"/>
        <v>340020003</v>
      </c>
    </row>
    <row r="741" spans="1:8" ht="16.5" customHeight="1">
      <c r="A741" t="s">
        <v>141</v>
      </c>
      <c r="B741" s="7">
        <f t="shared" si="57"/>
        <v>12</v>
      </c>
      <c r="C741" s="7" t="s">
        <v>1272</v>
      </c>
      <c r="D741" s="7">
        <f>INDEX(Sheet6!B:B,MATCH(A741,Sheet6!D:D,0))*100+B741</f>
        <v>2712</v>
      </c>
      <c r="E741" s="14" t="s">
        <v>1268</v>
      </c>
      <c r="F741">
        <f t="shared" si="58"/>
        <v>13</v>
      </c>
      <c r="G741">
        <f t="shared" si="59"/>
        <v>84</v>
      </c>
      <c r="H741">
        <f t="shared" si="60"/>
        <v>340020004</v>
      </c>
    </row>
    <row r="742" spans="1:8" ht="16.5" customHeight="1">
      <c r="A742" t="s">
        <v>141</v>
      </c>
      <c r="B742" s="7">
        <f t="shared" si="57"/>
        <v>13</v>
      </c>
      <c r="C742" s="7" t="s">
        <v>1272</v>
      </c>
      <c r="D742" s="7">
        <f>INDEX(Sheet6!B:B,MATCH(A742,Sheet6!D:D,0))*100+B742</f>
        <v>2713</v>
      </c>
      <c r="E742" s="14" t="s">
        <v>1269</v>
      </c>
      <c r="F742">
        <f t="shared" si="58"/>
        <v>3</v>
      </c>
      <c r="G742">
        <f t="shared" si="59"/>
        <v>768</v>
      </c>
      <c r="H742">
        <f t="shared" si="60"/>
        <v>340020010</v>
      </c>
    </row>
    <row r="743" spans="1:8" ht="16.5" customHeight="1">
      <c r="A743" t="s">
        <v>141</v>
      </c>
      <c r="B743" s="7">
        <f t="shared" si="57"/>
        <v>14</v>
      </c>
      <c r="C743" s="7" t="s">
        <v>1272</v>
      </c>
      <c r="D743" s="7">
        <f>INDEX(Sheet6!B:B,MATCH(A743,Sheet6!D:D,0))*100+B743</f>
        <v>2714</v>
      </c>
      <c r="F743">
        <f t="shared" si="58"/>
        <v>0</v>
      </c>
      <c r="G743">
        <f t="shared" si="59"/>
        <v>0</v>
      </c>
      <c r="H743" t="str">
        <f t="shared" si="60"/>
        <v/>
      </c>
    </row>
    <row r="744" spans="1:8" ht="16.5" customHeight="1">
      <c r="A744" t="s">
        <v>141</v>
      </c>
      <c r="B744" s="7">
        <f t="shared" si="57"/>
        <v>15</v>
      </c>
      <c r="C744" s="7" t="s">
        <v>1272</v>
      </c>
      <c r="D744" s="7">
        <f>INDEX(Sheet6!B:B,MATCH(A744,Sheet6!D:D,0))*100+B744</f>
        <v>2715</v>
      </c>
      <c r="E744" s="14" t="s">
        <v>1270</v>
      </c>
      <c r="F744">
        <f t="shared" si="58"/>
        <v>13</v>
      </c>
      <c r="G744">
        <f t="shared" si="59"/>
        <v>42</v>
      </c>
      <c r="H744">
        <f t="shared" si="60"/>
        <v>340020005</v>
      </c>
    </row>
    <row r="745" spans="1:8" ht="16.5" customHeight="1">
      <c r="A745" t="s">
        <v>141</v>
      </c>
      <c r="B745" s="7">
        <f t="shared" si="57"/>
        <v>16</v>
      </c>
      <c r="C745" s="7" t="s">
        <v>1272</v>
      </c>
      <c r="D745" s="7">
        <f>INDEX(Sheet6!B:B,MATCH(A745,Sheet6!D:D,0))*100+B745</f>
        <v>2716</v>
      </c>
      <c r="E745" s="14" t="s">
        <v>1266</v>
      </c>
      <c r="F745">
        <f t="shared" si="58"/>
        <v>3</v>
      </c>
      <c r="G745">
        <f t="shared" si="59"/>
        <v>384</v>
      </c>
      <c r="H745">
        <f t="shared" si="60"/>
        <v>340020009</v>
      </c>
    </row>
    <row r="746" spans="1:8" ht="16.5" customHeight="1">
      <c r="A746" t="s">
        <v>141</v>
      </c>
      <c r="B746" s="7">
        <f t="shared" si="57"/>
        <v>17</v>
      </c>
      <c r="C746" s="7" t="s">
        <v>1272</v>
      </c>
      <c r="D746" s="7">
        <f>INDEX(Sheet6!B:B,MATCH(A746,Sheet6!D:D,0))*100+B746</f>
        <v>2717</v>
      </c>
      <c r="E746" s="14" t="s">
        <v>1270</v>
      </c>
      <c r="F746">
        <f t="shared" si="58"/>
        <v>13</v>
      </c>
      <c r="G746">
        <f t="shared" si="59"/>
        <v>42</v>
      </c>
      <c r="H746">
        <f t="shared" si="60"/>
        <v>340020005</v>
      </c>
    </row>
    <row r="747" spans="1:8" ht="16.5" customHeight="1">
      <c r="A747" t="s">
        <v>141</v>
      </c>
      <c r="B747" s="7">
        <f t="shared" si="57"/>
        <v>18</v>
      </c>
      <c r="C747" s="7" t="s">
        <v>1272</v>
      </c>
      <c r="D747" s="7">
        <f>INDEX(Sheet6!B:B,MATCH(A747,Sheet6!D:D,0))*100+B747</f>
        <v>2718</v>
      </c>
      <c r="E747" t="s">
        <v>139</v>
      </c>
      <c r="F747">
        <f t="shared" si="58"/>
        <v>33</v>
      </c>
      <c r="G747">
        <f t="shared" si="59"/>
        <v>32</v>
      </c>
      <c r="H747">
        <f t="shared" si="60"/>
        <v>340020003</v>
      </c>
    </row>
    <row r="748" spans="1:8" ht="16.5" customHeight="1">
      <c r="A748" t="s">
        <v>141</v>
      </c>
      <c r="B748" s="7">
        <f t="shared" si="57"/>
        <v>19</v>
      </c>
      <c r="C748" s="7" t="s">
        <v>1272</v>
      </c>
      <c r="D748" s="7">
        <f>INDEX(Sheet6!B:B,MATCH(A748,Sheet6!D:D,0))*100+B748</f>
        <v>2719</v>
      </c>
      <c r="E748" s="14" t="s">
        <v>1268</v>
      </c>
      <c r="F748">
        <f t="shared" si="58"/>
        <v>13</v>
      </c>
      <c r="G748">
        <f t="shared" si="59"/>
        <v>84</v>
      </c>
      <c r="H748">
        <f t="shared" si="60"/>
        <v>340020004</v>
      </c>
    </row>
    <row r="749" spans="1:8" ht="16.5" customHeight="1">
      <c r="A749" t="s">
        <v>141</v>
      </c>
      <c r="B749" s="7">
        <f t="shared" si="57"/>
        <v>20</v>
      </c>
      <c r="C749" s="7" t="s">
        <v>1272</v>
      </c>
      <c r="D749" s="7">
        <f>INDEX(Sheet6!B:B,MATCH(A749,Sheet6!D:D,0))*100+B749</f>
        <v>2720</v>
      </c>
      <c r="E749" s="14" t="s">
        <v>1269</v>
      </c>
      <c r="F749">
        <f t="shared" si="58"/>
        <v>3</v>
      </c>
      <c r="G749">
        <f t="shared" si="59"/>
        <v>768</v>
      </c>
      <c r="H749">
        <f t="shared" si="60"/>
        <v>340020010</v>
      </c>
    </row>
    <row r="750" spans="1:8" ht="16.5" customHeight="1">
      <c r="A750" t="s">
        <v>141</v>
      </c>
      <c r="B750" s="7">
        <f t="shared" si="57"/>
        <v>21</v>
      </c>
      <c r="C750" s="7" t="s">
        <v>1272</v>
      </c>
      <c r="D750" s="7">
        <f>INDEX(Sheet6!B:B,MATCH(A750,Sheet6!D:D,0))*100+B750</f>
        <v>2721</v>
      </c>
      <c r="F750">
        <f t="shared" si="58"/>
        <v>0</v>
      </c>
      <c r="G750">
        <f t="shared" si="59"/>
        <v>0</v>
      </c>
      <c r="H750" t="str">
        <f t="shared" si="60"/>
        <v/>
      </c>
    </row>
    <row r="751" spans="1:8" ht="16.5" customHeight="1">
      <c r="A751" t="s">
        <v>141</v>
      </c>
      <c r="B751" s="7">
        <f t="shared" si="57"/>
        <v>22</v>
      </c>
      <c r="C751" s="7" t="s">
        <v>1272</v>
      </c>
      <c r="D751" s="7">
        <f>INDEX(Sheet6!B:B,MATCH(A751,Sheet6!D:D,0))*100+B751</f>
        <v>2722</v>
      </c>
      <c r="E751" s="14" t="s">
        <v>1270</v>
      </c>
      <c r="F751">
        <f t="shared" si="58"/>
        <v>13</v>
      </c>
      <c r="G751">
        <f t="shared" si="59"/>
        <v>42</v>
      </c>
      <c r="H751">
        <f t="shared" si="60"/>
        <v>340020005</v>
      </c>
    </row>
    <row r="752" spans="1:8" ht="16.5" customHeight="1">
      <c r="A752" t="s">
        <v>141</v>
      </c>
      <c r="B752" s="7">
        <f t="shared" ref="B752:B815" si="61">B724</f>
        <v>23</v>
      </c>
      <c r="C752" s="7" t="s">
        <v>1272</v>
      </c>
      <c r="D752" s="7">
        <f>INDEX(Sheet6!B:B,MATCH(A752,Sheet6!D:D,0))*100+B752</f>
        <v>2723</v>
      </c>
      <c r="E752" s="14" t="s">
        <v>1266</v>
      </c>
      <c r="F752">
        <f t="shared" si="58"/>
        <v>3</v>
      </c>
      <c r="G752">
        <f t="shared" si="59"/>
        <v>384</v>
      </c>
      <c r="H752">
        <f t="shared" si="60"/>
        <v>340020009</v>
      </c>
    </row>
    <row r="753" spans="1:8" ht="16.5" customHeight="1">
      <c r="A753" t="s">
        <v>141</v>
      </c>
      <c r="B753" s="7">
        <f t="shared" si="61"/>
        <v>24</v>
      </c>
      <c r="C753" s="7" t="s">
        <v>1272</v>
      </c>
      <c r="D753" s="7">
        <f>INDEX(Sheet6!B:B,MATCH(A753,Sheet6!D:D,0))*100+B753</f>
        <v>2724</v>
      </c>
      <c r="E753" s="14" t="s">
        <v>1266</v>
      </c>
      <c r="F753">
        <f t="shared" si="58"/>
        <v>3</v>
      </c>
      <c r="G753">
        <f t="shared" si="59"/>
        <v>384</v>
      </c>
      <c r="H753">
        <f t="shared" si="60"/>
        <v>340020009</v>
      </c>
    </row>
    <row r="754" spans="1:8" ht="16.5" customHeight="1">
      <c r="A754" t="s">
        <v>141</v>
      </c>
      <c r="B754" s="7">
        <f t="shared" si="61"/>
        <v>25</v>
      </c>
      <c r="C754" s="7" t="s">
        <v>1272</v>
      </c>
      <c r="D754" s="7">
        <f>INDEX(Sheet6!B:B,MATCH(A754,Sheet6!D:D,0))*100+B754</f>
        <v>2725</v>
      </c>
      <c r="E754" t="s">
        <v>139</v>
      </c>
      <c r="F754">
        <f t="shared" si="58"/>
        <v>33</v>
      </c>
      <c r="G754">
        <f t="shared" si="59"/>
        <v>32</v>
      </c>
      <c r="H754">
        <f t="shared" si="60"/>
        <v>340020003</v>
      </c>
    </row>
    <row r="755" spans="1:8" ht="16.5" customHeight="1">
      <c r="A755" t="s">
        <v>141</v>
      </c>
      <c r="B755" s="7">
        <f t="shared" si="61"/>
        <v>26</v>
      </c>
      <c r="C755" s="7" t="s">
        <v>1272</v>
      </c>
      <c r="D755" s="7">
        <f>INDEX(Sheet6!B:B,MATCH(A755,Sheet6!D:D,0))*100+B755</f>
        <v>2726</v>
      </c>
      <c r="E755" s="14" t="s">
        <v>1268</v>
      </c>
      <c r="F755">
        <f t="shared" si="58"/>
        <v>13</v>
      </c>
      <c r="G755">
        <f t="shared" si="59"/>
        <v>84</v>
      </c>
      <c r="H755">
        <f t="shared" si="60"/>
        <v>340020004</v>
      </c>
    </row>
    <row r="756" spans="1:8" ht="16.5" customHeight="1">
      <c r="A756" t="s">
        <v>141</v>
      </c>
      <c r="B756" s="7">
        <f t="shared" si="61"/>
        <v>27</v>
      </c>
      <c r="C756" s="7" t="s">
        <v>1272</v>
      </c>
      <c r="D756" s="7">
        <f>INDEX(Sheet6!B:B,MATCH(A756,Sheet6!D:D,0))*100+B756</f>
        <v>2727</v>
      </c>
      <c r="E756" s="14" t="s">
        <v>1269</v>
      </c>
      <c r="F756">
        <f t="shared" si="58"/>
        <v>3</v>
      </c>
      <c r="G756">
        <f t="shared" si="59"/>
        <v>768</v>
      </c>
      <c r="H756">
        <f t="shared" si="60"/>
        <v>340020010</v>
      </c>
    </row>
    <row r="757" spans="1:8" ht="16.5" customHeight="1">
      <c r="A757" t="s">
        <v>141</v>
      </c>
      <c r="B757" s="7">
        <f t="shared" si="61"/>
        <v>28</v>
      </c>
      <c r="C757" s="7" t="s">
        <v>1272</v>
      </c>
      <c r="D757" s="7">
        <f>INDEX(Sheet6!B:B,MATCH(A757,Sheet6!D:D,0))*100+B757</f>
        <v>2728</v>
      </c>
      <c r="F757">
        <f t="shared" si="58"/>
        <v>0</v>
      </c>
      <c r="G757">
        <f t="shared" si="59"/>
        <v>0</v>
      </c>
      <c r="H757" t="str">
        <f t="shared" si="60"/>
        <v/>
      </c>
    </row>
    <row r="758" spans="1:8" ht="16.5" customHeight="1">
      <c r="A758" t="s">
        <v>170</v>
      </c>
      <c r="B758" s="7">
        <f t="shared" si="61"/>
        <v>1</v>
      </c>
      <c r="C758" s="7" t="s">
        <v>1272</v>
      </c>
      <c r="D758" s="7">
        <f>INDEX(Sheet6!B:B,MATCH(A758,Sheet6!D:D,0))*100+B758</f>
        <v>3801</v>
      </c>
      <c r="E758" s="14" t="s">
        <v>1270</v>
      </c>
      <c r="F758">
        <f t="shared" si="58"/>
        <v>13</v>
      </c>
      <c r="G758">
        <f t="shared" si="59"/>
        <v>42</v>
      </c>
      <c r="H758">
        <f t="shared" si="60"/>
        <v>340020005</v>
      </c>
    </row>
    <row r="759" spans="1:8" ht="16.5" customHeight="1">
      <c r="A759" t="s">
        <v>170</v>
      </c>
      <c r="B759" s="7">
        <f t="shared" si="61"/>
        <v>2</v>
      </c>
      <c r="C759" s="7" t="s">
        <v>1272</v>
      </c>
      <c r="D759" s="7">
        <f>INDEX(Sheet6!B:B,MATCH(A759,Sheet6!D:D,0))*100+B759</f>
        <v>3802</v>
      </c>
      <c r="E759" s="14" t="s">
        <v>1266</v>
      </c>
      <c r="F759">
        <f t="shared" si="58"/>
        <v>3</v>
      </c>
      <c r="G759">
        <f t="shared" si="59"/>
        <v>384</v>
      </c>
      <c r="H759">
        <f t="shared" si="60"/>
        <v>340020009</v>
      </c>
    </row>
    <row r="760" spans="1:8" ht="16.5" customHeight="1">
      <c r="A760" t="s">
        <v>170</v>
      </c>
      <c r="B760" s="7">
        <f t="shared" si="61"/>
        <v>3</v>
      </c>
      <c r="C760" s="7" t="s">
        <v>1272</v>
      </c>
      <c r="D760" s="7">
        <f>INDEX(Sheet6!B:B,MATCH(A760,Sheet6!D:D,0))*100+B760</f>
        <v>3803</v>
      </c>
      <c r="E760" t="s">
        <v>151</v>
      </c>
      <c r="F760">
        <f t="shared" si="58"/>
        <v>38</v>
      </c>
      <c r="G760">
        <f t="shared" si="59"/>
        <v>10</v>
      </c>
      <c r="H760">
        <f t="shared" si="60"/>
        <v>340020011</v>
      </c>
    </row>
    <row r="761" spans="1:8" ht="16.5" customHeight="1">
      <c r="A761" t="s">
        <v>170</v>
      </c>
      <c r="B761" s="7">
        <f t="shared" si="61"/>
        <v>4</v>
      </c>
      <c r="C761" s="7" t="s">
        <v>1272</v>
      </c>
      <c r="D761" s="7">
        <f>INDEX(Sheet6!B:B,MATCH(A761,Sheet6!D:D,0))*100+B761</f>
        <v>3804</v>
      </c>
      <c r="E761" t="s">
        <v>139</v>
      </c>
      <c r="F761">
        <f t="shared" si="58"/>
        <v>33</v>
      </c>
      <c r="G761">
        <f t="shared" si="59"/>
        <v>32</v>
      </c>
      <c r="H761">
        <f t="shared" si="60"/>
        <v>340020003</v>
      </c>
    </row>
    <row r="762" spans="1:8" ht="16.5" customHeight="1">
      <c r="A762" t="s">
        <v>170</v>
      </c>
      <c r="B762" s="7">
        <f t="shared" si="61"/>
        <v>5</v>
      </c>
      <c r="C762" s="7" t="s">
        <v>1272</v>
      </c>
      <c r="D762" s="7">
        <f>INDEX(Sheet6!B:B,MATCH(A762,Sheet6!D:D,0))*100+B762</f>
        <v>3805</v>
      </c>
      <c r="E762" s="14" t="s">
        <v>1268</v>
      </c>
      <c r="F762">
        <f t="shared" si="58"/>
        <v>13</v>
      </c>
      <c r="G762">
        <f t="shared" si="59"/>
        <v>84</v>
      </c>
      <c r="H762">
        <f t="shared" si="60"/>
        <v>340020004</v>
      </c>
    </row>
    <row r="763" spans="1:8" ht="16.5" customHeight="1">
      <c r="A763" t="s">
        <v>170</v>
      </c>
      <c r="B763" s="7">
        <f t="shared" si="61"/>
        <v>6</v>
      </c>
      <c r="C763" s="7" t="s">
        <v>1272</v>
      </c>
      <c r="D763" s="7">
        <f>INDEX(Sheet6!B:B,MATCH(A763,Sheet6!D:D,0))*100+B763</f>
        <v>3806</v>
      </c>
      <c r="E763" s="14" t="s">
        <v>1269</v>
      </c>
      <c r="F763">
        <f t="shared" si="58"/>
        <v>3</v>
      </c>
      <c r="G763">
        <f t="shared" si="59"/>
        <v>768</v>
      </c>
      <c r="H763">
        <f t="shared" si="60"/>
        <v>340020010</v>
      </c>
    </row>
    <row r="764" spans="1:8" ht="16.5" customHeight="1">
      <c r="A764" t="s">
        <v>170</v>
      </c>
      <c r="B764" s="7">
        <f t="shared" si="61"/>
        <v>7</v>
      </c>
      <c r="C764" s="7" t="s">
        <v>1272</v>
      </c>
      <c r="D764" s="7">
        <f>INDEX(Sheet6!B:B,MATCH(A764,Sheet6!D:D,0))*100+B764</f>
        <v>3807</v>
      </c>
      <c r="F764">
        <f t="shared" si="58"/>
        <v>0</v>
      </c>
      <c r="G764">
        <f t="shared" si="59"/>
        <v>0</v>
      </c>
      <c r="H764" t="str">
        <f t="shared" si="60"/>
        <v/>
      </c>
    </row>
    <row r="765" spans="1:8" ht="16.5" customHeight="1">
      <c r="A765" t="s">
        <v>170</v>
      </c>
      <c r="B765" s="7">
        <f t="shared" si="61"/>
        <v>8</v>
      </c>
      <c r="C765" s="7" t="s">
        <v>1272</v>
      </c>
      <c r="D765" s="7">
        <f>INDEX(Sheet6!B:B,MATCH(A765,Sheet6!D:D,0))*100+B765</f>
        <v>3808</v>
      </c>
      <c r="E765" s="14" t="s">
        <v>1270</v>
      </c>
      <c r="F765">
        <f t="shared" si="58"/>
        <v>13</v>
      </c>
      <c r="G765">
        <f t="shared" si="59"/>
        <v>42</v>
      </c>
      <c r="H765">
        <f t="shared" si="60"/>
        <v>340020005</v>
      </c>
    </row>
    <row r="766" spans="1:8" ht="16.5" customHeight="1">
      <c r="A766" t="s">
        <v>170</v>
      </c>
      <c r="B766" s="7">
        <f t="shared" si="61"/>
        <v>9</v>
      </c>
      <c r="C766" s="7" t="s">
        <v>1272</v>
      </c>
      <c r="D766" s="7">
        <f>INDEX(Sheet6!B:B,MATCH(A766,Sheet6!D:D,0))*100+B766</f>
        <v>3809</v>
      </c>
      <c r="E766" s="14" t="s">
        <v>1266</v>
      </c>
      <c r="F766">
        <f t="shared" si="58"/>
        <v>3</v>
      </c>
      <c r="G766">
        <f t="shared" si="59"/>
        <v>384</v>
      </c>
      <c r="H766">
        <f t="shared" si="60"/>
        <v>340020009</v>
      </c>
    </row>
    <row r="767" spans="1:8" ht="16.5" customHeight="1">
      <c r="A767" t="s">
        <v>170</v>
      </c>
      <c r="B767" s="7">
        <f t="shared" si="61"/>
        <v>10</v>
      </c>
      <c r="C767" s="7" t="s">
        <v>1272</v>
      </c>
      <c r="D767" s="7">
        <f>INDEX(Sheet6!B:B,MATCH(A767,Sheet6!D:D,0))*100+B767</f>
        <v>3810</v>
      </c>
      <c r="E767" s="14" t="s">
        <v>1266</v>
      </c>
      <c r="F767">
        <f t="shared" si="58"/>
        <v>3</v>
      </c>
      <c r="G767">
        <f t="shared" si="59"/>
        <v>384</v>
      </c>
      <c r="H767">
        <f t="shared" si="60"/>
        <v>340020009</v>
      </c>
    </row>
    <row r="768" spans="1:8" ht="16.5" customHeight="1">
      <c r="A768" t="s">
        <v>170</v>
      </c>
      <c r="B768" s="7">
        <f t="shared" si="61"/>
        <v>11</v>
      </c>
      <c r="C768" s="7" t="s">
        <v>1272</v>
      </c>
      <c r="D768" s="7">
        <f>INDEX(Sheet6!B:B,MATCH(A768,Sheet6!D:D,0))*100+B768</f>
        <v>3811</v>
      </c>
      <c r="E768" t="s">
        <v>139</v>
      </c>
      <c r="F768">
        <f t="shared" si="58"/>
        <v>33</v>
      </c>
      <c r="G768">
        <f t="shared" si="59"/>
        <v>32</v>
      </c>
      <c r="H768">
        <f t="shared" si="60"/>
        <v>340020003</v>
      </c>
    </row>
    <row r="769" spans="1:8" ht="16.5" customHeight="1">
      <c r="A769" t="s">
        <v>170</v>
      </c>
      <c r="B769" s="7">
        <f t="shared" si="61"/>
        <v>12</v>
      </c>
      <c r="C769" s="7" t="s">
        <v>1272</v>
      </c>
      <c r="D769" s="7">
        <f>INDEX(Sheet6!B:B,MATCH(A769,Sheet6!D:D,0))*100+B769</f>
        <v>3812</v>
      </c>
      <c r="E769" s="14" t="s">
        <v>1268</v>
      </c>
      <c r="F769">
        <f t="shared" si="58"/>
        <v>13</v>
      </c>
      <c r="G769">
        <f t="shared" si="59"/>
        <v>84</v>
      </c>
      <c r="H769">
        <f t="shared" si="60"/>
        <v>340020004</v>
      </c>
    </row>
    <row r="770" spans="1:8" ht="16.5" customHeight="1">
      <c r="A770" t="s">
        <v>170</v>
      </c>
      <c r="B770" s="7">
        <f t="shared" si="61"/>
        <v>13</v>
      </c>
      <c r="C770" s="7" t="s">
        <v>1272</v>
      </c>
      <c r="D770" s="7">
        <f>INDEX(Sheet6!B:B,MATCH(A770,Sheet6!D:D,0))*100+B770</f>
        <v>3813</v>
      </c>
      <c r="E770" s="14" t="s">
        <v>1269</v>
      </c>
      <c r="F770">
        <f t="shared" ref="F770:F833" si="62">IF($E770&lt;&gt;"",VLOOKUP($C770&amp;$E770,$M:$P,2,0),0)</f>
        <v>3</v>
      </c>
      <c r="G770">
        <f t="shared" ref="G770:G833" si="63">IF($E770&lt;&gt;"",VLOOKUP($C770&amp;$E770,$M:$P,3,0),0)</f>
        <v>768</v>
      </c>
      <c r="H770">
        <f t="shared" ref="H770:H833" si="64">IF($E770&lt;&gt;"",VLOOKUP($C770&amp;$E770,$M:$P,4,0),"")</f>
        <v>340020010</v>
      </c>
    </row>
    <row r="771" spans="1:8" ht="16.5" customHeight="1">
      <c r="A771" t="s">
        <v>170</v>
      </c>
      <c r="B771" s="7">
        <f t="shared" si="61"/>
        <v>14</v>
      </c>
      <c r="C771" s="7" t="s">
        <v>1272</v>
      </c>
      <c r="D771" s="7">
        <f>INDEX(Sheet6!B:B,MATCH(A771,Sheet6!D:D,0))*100+B771</f>
        <v>3814</v>
      </c>
      <c r="F771">
        <f t="shared" si="62"/>
        <v>0</v>
      </c>
      <c r="G771">
        <f t="shared" si="63"/>
        <v>0</v>
      </c>
      <c r="H771" t="str">
        <f t="shared" si="64"/>
        <v/>
      </c>
    </row>
    <row r="772" spans="1:8" ht="16.5" customHeight="1">
      <c r="A772" t="s">
        <v>170</v>
      </c>
      <c r="B772" s="7">
        <f t="shared" si="61"/>
        <v>15</v>
      </c>
      <c r="C772" s="7" t="s">
        <v>1272</v>
      </c>
      <c r="D772" s="7">
        <f>INDEX(Sheet6!B:B,MATCH(A772,Sheet6!D:D,0))*100+B772</f>
        <v>3815</v>
      </c>
      <c r="E772" s="14" t="s">
        <v>1270</v>
      </c>
      <c r="F772">
        <f t="shared" si="62"/>
        <v>13</v>
      </c>
      <c r="G772">
        <f t="shared" si="63"/>
        <v>42</v>
      </c>
      <c r="H772">
        <f t="shared" si="64"/>
        <v>340020005</v>
      </c>
    </row>
    <row r="773" spans="1:8" ht="16.5" customHeight="1">
      <c r="A773" t="s">
        <v>170</v>
      </c>
      <c r="B773" s="7">
        <f t="shared" si="61"/>
        <v>16</v>
      </c>
      <c r="C773" s="7" t="s">
        <v>1272</v>
      </c>
      <c r="D773" s="7">
        <f>INDEX(Sheet6!B:B,MATCH(A773,Sheet6!D:D,0))*100+B773</f>
        <v>3816</v>
      </c>
      <c r="E773" s="14" t="s">
        <v>1266</v>
      </c>
      <c r="F773">
        <f t="shared" si="62"/>
        <v>3</v>
      </c>
      <c r="G773">
        <f t="shared" si="63"/>
        <v>384</v>
      </c>
      <c r="H773">
        <f t="shared" si="64"/>
        <v>340020009</v>
      </c>
    </row>
    <row r="774" spans="1:8" ht="16.5" customHeight="1">
      <c r="A774" t="s">
        <v>170</v>
      </c>
      <c r="B774" s="7">
        <f t="shared" si="61"/>
        <v>17</v>
      </c>
      <c r="C774" s="7" t="s">
        <v>1272</v>
      </c>
      <c r="D774" s="7">
        <f>INDEX(Sheet6!B:B,MATCH(A774,Sheet6!D:D,0))*100+B774</f>
        <v>3817</v>
      </c>
      <c r="E774" s="14" t="s">
        <v>1266</v>
      </c>
      <c r="F774">
        <f t="shared" si="62"/>
        <v>3</v>
      </c>
      <c r="G774">
        <f t="shared" si="63"/>
        <v>384</v>
      </c>
      <c r="H774">
        <f t="shared" si="64"/>
        <v>340020009</v>
      </c>
    </row>
    <row r="775" spans="1:8" ht="16.5" customHeight="1">
      <c r="A775" t="s">
        <v>170</v>
      </c>
      <c r="B775" s="7">
        <f t="shared" si="61"/>
        <v>18</v>
      </c>
      <c r="C775" s="7" t="s">
        <v>1272</v>
      </c>
      <c r="D775" s="7">
        <f>INDEX(Sheet6!B:B,MATCH(A775,Sheet6!D:D,0))*100+B775</f>
        <v>3818</v>
      </c>
      <c r="E775" t="s">
        <v>139</v>
      </c>
      <c r="F775">
        <f t="shared" si="62"/>
        <v>33</v>
      </c>
      <c r="G775">
        <f t="shared" si="63"/>
        <v>32</v>
      </c>
      <c r="H775">
        <f t="shared" si="64"/>
        <v>340020003</v>
      </c>
    </row>
    <row r="776" spans="1:8" ht="16.5" customHeight="1">
      <c r="A776" t="s">
        <v>170</v>
      </c>
      <c r="B776" s="7">
        <f t="shared" si="61"/>
        <v>19</v>
      </c>
      <c r="C776" s="7" t="s">
        <v>1272</v>
      </c>
      <c r="D776" s="7">
        <f>INDEX(Sheet6!B:B,MATCH(A776,Sheet6!D:D,0))*100+B776</f>
        <v>3819</v>
      </c>
      <c r="E776" s="14" t="s">
        <v>1268</v>
      </c>
      <c r="F776">
        <f t="shared" si="62"/>
        <v>13</v>
      </c>
      <c r="G776">
        <f t="shared" si="63"/>
        <v>84</v>
      </c>
      <c r="H776">
        <f t="shared" si="64"/>
        <v>340020004</v>
      </c>
    </row>
    <row r="777" spans="1:8" ht="16.5" customHeight="1">
      <c r="A777" t="s">
        <v>170</v>
      </c>
      <c r="B777" s="7">
        <f t="shared" si="61"/>
        <v>20</v>
      </c>
      <c r="C777" s="7" t="s">
        <v>1272</v>
      </c>
      <c r="D777" s="7">
        <f>INDEX(Sheet6!B:B,MATCH(A777,Sheet6!D:D,0))*100+B777</f>
        <v>3820</v>
      </c>
      <c r="E777" s="14" t="s">
        <v>1269</v>
      </c>
      <c r="F777">
        <f t="shared" si="62"/>
        <v>3</v>
      </c>
      <c r="G777">
        <f t="shared" si="63"/>
        <v>768</v>
      </c>
      <c r="H777">
        <f t="shared" si="64"/>
        <v>340020010</v>
      </c>
    </row>
    <row r="778" spans="1:8" ht="16.5" customHeight="1">
      <c r="A778" t="s">
        <v>170</v>
      </c>
      <c r="B778" s="7">
        <f t="shared" si="61"/>
        <v>21</v>
      </c>
      <c r="C778" s="7" t="s">
        <v>1272</v>
      </c>
      <c r="D778" s="7">
        <f>INDEX(Sheet6!B:B,MATCH(A778,Sheet6!D:D,0))*100+B778</f>
        <v>3821</v>
      </c>
      <c r="F778">
        <f t="shared" si="62"/>
        <v>0</v>
      </c>
      <c r="G778">
        <f t="shared" si="63"/>
        <v>0</v>
      </c>
      <c r="H778" t="str">
        <f t="shared" si="64"/>
        <v/>
      </c>
    </row>
    <row r="779" spans="1:8" ht="16.5" customHeight="1">
      <c r="A779" t="s">
        <v>170</v>
      </c>
      <c r="B779" s="7">
        <f t="shared" si="61"/>
        <v>22</v>
      </c>
      <c r="C779" s="7" t="s">
        <v>1272</v>
      </c>
      <c r="D779" s="7">
        <f>INDEX(Sheet6!B:B,MATCH(A779,Sheet6!D:D,0))*100+B779</f>
        <v>3822</v>
      </c>
      <c r="E779" s="14" t="s">
        <v>1270</v>
      </c>
      <c r="F779">
        <f t="shared" si="62"/>
        <v>13</v>
      </c>
      <c r="G779">
        <f t="shared" si="63"/>
        <v>42</v>
      </c>
      <c r="H779">
        <f t="shared" si="64"/>
        <v>340020005</v>
      </c>
    </row>
    <row r="780" spans="1:8" ht="16.5" customHeight="1">
      <c r="A780" t="s">
        <v>170</v>
      </c>
      <c r="B780" s="7">
        <f t="shared" si="61"/>
        <v>23</v>
      </c>
      <c r="C780" s="7" t="s">
        <v>1272</v>
      </c>
      <c r="D780" s="7">
        <f>INDEX(Sheet6!B:B,MATCH(A780,Sheet6!D:D,0))*100+B780</f>
        <v>3823</v>
      </c>
      <c r="E780" s="14" t="s">
        <v>1266</v>
      </c>
      <c r="F780">
        <f t="shared" si="62"/>
        <v>3</v>
      </c>
      <c r="G780">
        <f t="shared" si="63"/>
        <v>384</v>
      </c>
      <c r="H780">
        <f t="shared" si="64"/>
        <v>340020009</v>
      </c>
    </row>
    <row r="781" spans="1:8" ht="16.5" customHeight="1">
      <c r="A781" t="s">
        <v>170</v>
      </c>
      <c r="B781" s="7">
        <f t="shared" si="61"/>
        <v>24</v>
      </c>
      <c r="C781" s="7" t="s">
        <v>1272</v>
      </c>
      <c r="D781" s="7">
        <f>INDEX(Sheet6!B:B,MATCH(A781,Sheet6!D:D,0))*100+B781</f>
        <v>3824</v>
      </c>
      <c r="E781" s="14" t="s">
        <v>1270</v>
      </c>
      <c r="F781">
        <f t="shared" si="62"/>
        <v>13</v>
      </c>
      <c r="G781">
        <f t="shared" si="63"/>
        <v>42</v>
      </c>
      <c r="H781">
        <f t="shared" si="64"/>
        <v>340020005</v>
      </c>
    </row>
    <row r="782" spans="1:8" ht="16.5" customHeight="1">
      <c r="A782" t="s">
        <v>170</v>
      </c>
      <c r="B782" s="7">
        <f t="shared" si="61"/>
        <v>25</v>
      </c>
      <c r="C782" s="7" t="s">
        <v>1272</v>
      </c>
      <c r="D782" s="7">
        <f>INDEX(Sheet6!B:B,MATCH(A782,Sheet6!D:D,0))*100+B782</f>
        <v>3825</v>
      </c>
      <c r="E782" t="s">
        <v>139</v>
      </c>
      <c r="F782">
        <f t="shared" si="62"/>
        <v>33</v>
      </c>
      <c r="G782">
        <f t="shared" si="63"/>
        <v>32</v>
      </c>
      <c r="H782">
        <f t="shared" si="64"/>
        <v>340020003</v>
      </c>
    </row>
    <row r="783" spans="1:8" ht="16.5" customHeight="1">
      <c r="A783" t="s">
        <v>170</v>
      </c>
      <c r="B783" s="7">
        <f t="shared" si="61"/>
        <v>26</v>
      </c>
      <c r="C783" s="7" t="s">
        <v>1272</v>
      </c>
      <c r="D783" s="7">
        <f>INDEX(Sheet6!B:B,MATCH(A783,Sheet6!D:D,0))*100+B783</f>
        <v>3826</v>
      </c>
      <c r="E783" s="14" t="s">
        <v>1268</v>
      </c>
      <c r="F783">
        <f t="shared" si="62"/>
        <v>13</v>
      </c>
      <c r="G783">
        <f t="shared" si="63"/>
        <v>84</v>
      </c>
      <c r="H783">
        <f t="shared" si="64"/>
        <v>340020004</v>
      </c>
    </row>
    <row r="784" spans="1:8" ht="16.5" customHeight="1">
      <c r="A784" t="s">
        <v>170</v>
      </c>
      <c r="B784" s="7">
        <f t="shared" si="61"/>
        <v>27</v>
      </c>
      <c r="C784" s="7" t="s">
        <v>1272</v>
      </c>
      <c r="D784" s="7">
        <f>INDEX(Sheet6!B:B,MATCH(A784,Sheet6!D:D,0))*100+B784</f>
        <v>3827</v>
      </c>
      <c r="E784" s="14" t="s">
        <v>1269</v>
      </c>
      <c r="F784">
        <f t="shared" si="62"/>
        <v>3</v>
      </c>
      <c r="G784">
        <f t="shared" si="63"/>
        <v>768</v>
      </c>
      <c r="H784">
        <f t="shared" si="64"/>
        <v>340020010</v>
      </c>
    </row>
    <row r="785" spans="1:8" ht="16.5" customHeight="1">
      <c r="A785" t="s">
        <v>170</v>
      </c>
      <c r="B785" s="7">
        <f t="shared" si="61"/>
        <v>28</v>
      </c>
      <c r="C785" s="7" t="s">
        <v>1272</v>
      </c>
      <c r="D785" s="7">
        <f>INDEX(Sheet6!B:B,MATCH(A785,Sheet6!D:D,0))*100+B785</f>
        <v>3828</v>
      </c>
      <c r="E785" s="14" t="s">
        <v>2150</v>
      </c>
      <c r="F785">
        <f t="shared" si="62"/>
        <v>4</v>
      </c>
      <c r="G785">
        <f t="shared" si="63"/>
        <v>50</v>
      </c>
      <c r="H785">
        <f t="shared" si="64"/>
        <v>340020010</v>
      </c>
    </row>
    <row r="786" spans="1:8" ht="16.5" customHeight="1">
      <c r="A786" t="s">
        <v>81</v>
      </c>
      <c r="B786" s="7">
        <f t="shared" si="61"/>
        <v>1</v>
      </c>
      <c r="C786" s="7" t="s">
        <v>1264</v>
      </c>
      <c r="D786" s="7">
        <f>INDEX(Sheet6!B:B,MATCH(A786,Sheet6!D:D,0))*100+B786</f>
        <v>701</v>
      </c>
      <c r="E786" s="14" t="s">
        <v>1265</v>
      </c>
      <c r="F786">
        <f t="shared" si="62"/>
        <v>8</v>
      </c>
      <c r="G786">
        <f t="shared" si="63"/>
        <v>100</v>
      </c>
      <c r="H786">
        <f t="shared" si="64"/>
        <v>340020006</v>
      </c>
    </row>
    <row r="787" spans="1:8" ht="16.5" customHeight="1">
      <c r="A787" t="s">
        <v>81</v>
      </c>
      <c r="B787" s="7">
        <f t="shared" si="61"/>
        <v>2</v>
      </c>
      <c r="C787" s="7" t="s">
        <v>1264</v>
      </c>
      <c r="D787" s="7">
        <f>INDEX(Sheet6!B:B,MATCH(A787,Sheet6!D:D,0))*100+B787</f>
        <v>702</v>
      </c>
      <c r="E787" s="14" t="s">
        <v>1266</v>
      </c>
      <c r="F787">
        <f t="shared" si="62"/>
        <v>3</v>
      </c>
      <c r="G787">
        <f t="shared" si="63"/>
        <v>600</v>
      </c>
      <c r="H787">
        <f t="shared" si="64"/>
        <v>340020009</v>
      </c>
    </row>
    <row r="788" spans="1:8" ht="16.5" customHeight="1">
      <c r="A788" t="s">
        <v>81</v>
      </c>
      <c r="B788" s="7">
        <f t="shared" si="61"/>
        <v>3</v>
      </c>
      <c r="C788" s="7" t="s">
        <v>1264</v>
      </c>
      <c r="D788" s="7">
        <f>INDEX(Sheet6!B:B,MATCH(A788,Sheet6!D:D,0))*100+B788</f>
        <v>703</v>
      </c>
      <c r="E788" s="14" t="s">
        <v>106</v>
      </c>
      <c r="F788">
        <f t="shared" si="62"/>
        <v>18</v>
      </c>
      <c r="G788">
        <f t="shared" si="63"/>
        <v>50</v>
      </c>
      <c r="H788">
        <f t="shared" si="64"/>
        <v>340020001</v>
      </c>
    </row>
    <row r="789" spans="1:8" ht="16.5" customHeight="1">
      <c r="A789" t="s">
        <v>81</v>
      </c>
      <c r="B789" s="7">
        <f t="shared" si="61"/>
        <v>4</v>
      </c>
      <c r="C789" s="7" t="s">
        <v>1264</v>
      </c>
      <c r="D789" s="7">
        <f>INDEX(Sheet6!B:B,MATCH(A789,Sheet6!D:D,0))*100+B789</f>
        <v>704</v>
      </c>
      <c r="E789" s="14" t="s">
        <v>1268</v>
      </c>
      <c r="F789">
        <f t="shared" si="62"/>
        <v>13</v>
      </c>
      <c r="G789">
        <f t="shared" si="63"/>
        <v>130</v>
      </c>
      <c r="H789">
        <f t="shared" si="64"/>
        <v>340020004</v>
      </c>
    </row>
    <row r="790" spans="1:8" ht="16.5" customHeight="1">
      <c r="A790" t="s">
        <v>81</v>
      </c>
      <c r="B790" s="7">
        <f t="shared" si="61"/>
        <v>5</v>
      </c>
      <c r="C790" s="7" t="s">
        <v>1264</v>
      </c>
      <c r="D790" s="7">
        <f>INDEX(Sheet6!B:B,MATCH(A790,Sheet6!D:D,0))*100+B790</f>
        <v>705</v>
      </c>
      <c r="E790" s="14" t="s">
        <v>1269</v>
      </c>
      <c r="F790">
        <f t="shared" si="62"/>
        <v>3</v>
      </c>
      <c r="G790">
        <f t="shared" si="63"/>
        <v>1200</v>
      </c>
      <c r="H790">
        <f t="shared" si="64"/>
        <v>340020010</v>
      </c>
    </row>
    <row r="791" spans="1:8" ht="16.5" customHeight="1">
      <c r="A791" t="s">
        <v>81</v>
      </c>
      <c r="B791" s="7">
        <f t="shared" si="61"/>
        <v>6</v>
      </c>
      <c r="C791" s="7" t="s">
        <v>1264</v>
      </c>
      <c r="D791" s="7">
        <f>INDEX(Sheet6!B:B,MATCH(A791,Sheet6!D:D,0))*100+B791</f>
        <v>706</v>
      </c>
      <c r="E791" s="14" t="s">
        <v>1267</v>
      </c>
      <c r="F791">
        <f t="shared" si="62"/>
        <v>8</v>
      </c>
      <c r="G791">
        <f t="shared" si="63"/>
        <v>200</v>
      </c>
      <c r="H791">
        <f t="shared" si="64"/>
        <v>340020007</v>
      </c>
    </row>
    <row r="792" spans="1:8" ht="16.5" customHeight="1">
      <c r="A792" t="s">
        <v>81</v>
      </c>
      <c r="B792" s="7">
        <f t="shared" si="61"/>
        <v>7</v>
      </c>
      <c r="C792" s="7" t="s">
        <v>1264</v>
      </c>
      <c r="D792" s="7">
        <f>INDEX(Sheet6!B:B,MATCH(A792,Sheet6!D:D,0))*100+B792</f>
        <v>707</v>
      </c>
      <c r="F792">
        <f t="shared" si="62"/>
        <v>0</v>
      </c>
      <c r="G792">
        <f t="shared" si="63"/>
        <v>0</v>
      </c>
      <c r="H792" t="str">
        <f t="shared" si="64"/>
        <v/>
      </c>
    </row>
    <row r="793" spans="1:8" ht="16.5" customHeight="1">
      <c r="A793" t="s">
        <v>81</v>
      </c>
      <c r="B793" s="7">
        <f t="shared" si="61"/>
        <v>8</v>
      </c>
      <c r="C793" s="7" t="s">
        <v>1264</v>
      </c>
      <c r="D793" s="7">
        <f>INDEX(Sheet6!B:B,MATCH(A793,Sheet6!D:D,0))*100+B793</f>
        <v>708</v>
      </c>
      <c r="E793" s="14" t="s">
        <v>1265</v>
      </c>
      <c r="F793">
        <f t="shared" si="62"/>
        <v>8</v>
      </c>
      <c r="G793">
        <f t="shared" si="63"/>
        <v>100</v>
      </c>
      <c r="H793">
        <f t="shared" si="64"/>
        <v>340020006</v>
      </c>
    </row>
    <row r="794" spans="1:8" ht="16.5" customHeight="1">
      <c r="A794" t="s">
        <v>81</v>
      </c>
      <c r="B794" s="7">
        <f t="shared" si="61"/>
        <v>9</v>
      </c>
      <c r="C794" s="7" t="s">
        <v>1264</v>
      </c>
      <c r="D794" s="7">
        <f>INDEX(Sheet6!B:B,MATCH(A794,Sheet6!D:D,0))*100+B794</f>
        <v>709</v>
      </c>
      <c r="E794" s="14" t="s">
        <v>1266</v>
      </c>
      <c r="F794">
        <f t="shared" si="62"/>
        <v>3</v>
      </c>
      <c r="G794">
        <f t="shared" si="63"/>
        <v>600</v>
      </c>
      <c r="H794">
        <f t="shared" si="64"/>
        <v>340020009</v>
      </c>
    </row>
    <row r="795" spans="1:8" ht="16.5" customHeight="1">
      <c r="A795" t="s">
        <v>81</v>
      </c>
      <c r="B795" s="7">
        <f t="shared" si="61"/>
        <v>10</v>
      </c>
      <c r="C795" s="7" t="s">
        <v>1264</v>
      </c>
      <c r="D795" s="7">
        <f>INDEX(Sheet6!B:B,MATCH(A795,Sheet6!D:D,0))*100+B795</f>
        <v>710</v>
      </c>
      <c r="E795" s="14" t="s">
        <v>1265</v>
      </c>
      <c r="F795">
        <f t="shared" si="62"/>
        <v>8</v>
      </c>
      <c r="G795">
        <f t="shared" si="63"/>
        <v>100</v>
      </c>
      <c r="H795">
        <f t="shared" si="64"/>
        <v>340020006</v>
      </c>
    </row>
    <row r="796" spans="1:8" ht="16.5" customHeight="1">
      <c r="A796" t="s">
        <v>81</v>
      </c>
      <c r="B796" s="7">
        <f t="shared" si="61"/>
        <v>11</v>
      </c>
      <c r="C796" s="7" t="s">
        <v>1264</v>
      </c>
      <c r="D796" s="7">
        <f>INDEX(Sheet6!B:B,MATCH(A796,Sheet6!D:D,0))*100+B796</f>
        <v>711</v>
      </c>
      <c r="E796" s="14" t="s">
        <v>1268</v>
      </c>
      <c r="F796">
        <f t="shared" si="62"/>
        <v>13</v>
      </c>
      <c r="G796">
        <f t="shared" si="63"/>
        <v>130</v>
      </c>
      <c r="H796">
        <f t="shared" si="64"/>
        <v>340020004</v>
      </c>
    </row>
    <row r="797" spans="1:8" ht="16.5" customHeight="1">
      <c r="A797" t="s">
        <v>81</v>
      </c>
      <c r="B797" s="7">
        <f t="shared" si="61"/>
        <v>12</v>
      </c>
      <c r="C797" s="7" t="s">
        <v>1264</v>
      </c>
      <c r="D797" s="7">
        <f>INDEX(Sheet6!B:B,MATCH(A797,Sheet6!D:D,0))*100+B797</f>
        <v>712</v>
      </c>
      <c r="E797" s="14" t="s">
        <v>1269</v>
      </c>
      <c r="F797">
        <f t="shared" si="62"/>
        <v>3</v>
      </c>
      <c r="G797">
        <f t="shared" si="63"/>
        <v>1200</v>
      </c>
      <c r="H797">
        <f t="shared" si="64"/>
        <v>340020010</v>
      </c>
    </row>
    <row r="798" spans="1:8" ht="16.5" customHeight="1">
      <c r="A798" t="s">
        <v>81</v>
      </c>
      <c r="B798" s="7">
        <f t="shared" si="61"/>
        <v>13</v>
      </c>
      <c r="C798" s="7" t="s">
        <v>1264</v>
      </c>
      <c r="D798" s="7">
        <f>INDEX(Sheet6!B:B,MATCH(A798,Sheet6!D:D,0))*100+B798</f>
        <v>713</v>
      </c>
      <c r="E798" s="14" t="s">
        <v>1267</v>
      </c>
      <c r="F798">
        <f t="shared" si="62"/>
        <v>8</v>
      </c>
      <c r="G798">
        <f t="shared" si="63"/>
        <v>200</v>
      </c>
      <c r="H798">
        <f t="shared" si="64"/>
        <v>340020007</v>
      </c>
    </row>
    <row r="799" spans="1:8" ht="16.5" customHeight="1">
      <c r="A799" t="s">
        <v>81</v>
      </c>
      <c r="B799" s="7">
        <f t="shared" si="61"/>
        <v>14</v>
      </c>
      <c r="C799" s="7" t="s">
        <v>1264</v>
      </c>
      <c r="D799" s="7">
        <f>INDEX(Sheet6!B:B,MATCH(A799,Sheet6!D:D,0))*100+B799</f>
        <v>714</v>
      </c>
      <c r="F799">
        <f t="shared" si="62"/>
        <v>0</v>
      </c>
      <c r="G799">
        <f t="shared" si="63"/>
        <v>0</v>
      </c>
      <c r="H799" t="str">
        <f t="shared" si="64"/>
        <v/>
      </c>
    </row>
    <row r="800" spans="1:8" ht="16.5" customHeight="1">
      <c r="A800" t="s">
        <v>81</v>
      </c>
      <c r="B800" s="7">
        <f t="shared" si="61"/>
        <v>15</v>
      </c>
      <c r="C800" s="7" t="s">
        <v>1264</v>
      </c>
      <c r="D800" s="7">
        <f>INDEX(Sheet6!B:B,MATCH(A800,Sheet6!D:D,0))*100+B800</f>
        <v>715</v>
      </c>
      <c r="E800" s="14" t="s">
        <v>1265</v>
      </c>
      <c r="F800">
        <f t="shared" si="62"/>
        <v>8</v>
      </c>
      <c r="G800">
        <f t="shared" si="63"/>
        <v>100</v>
      </c>
      <c r="H800">
        <f t="shared" si="64"/>
        <v>340020006</v>
      </c>
    </row>
    <row r="801" spans="1:8" ht="16.5" customHeight="1">
      <c r="A801" t="s">
        <v>81</v>
      </c>
      <c r="B801" s="7">
        <f t="shared" si="61"/>
        <v>16</v>
      </c>
      <c r="C801" s="7" t="s">
        <v>1264</v>
      </c>
      <c r="D801" s="7">
        <f>INDEX(Sheet6!B:B,MATCH(A801,Sheet6!D:D,0))*100+B801</f>
        <v>716</v>
      </c>
      <c r="E801" s="14" t="s">
        <v>1266</v>
      </c>
      <c r="F801">
        <f t="shared" si="62"/>
        <v>3</v>
      </c>
      <c r="G801">
        <f t="shared" si="63"/>
        <v>600</v>
      </c>
      <c r="H801">
        <f t="shared" si="64"/>
        <v>340020009</v>
      </c>
    </row>
    <row r="802" spans="1:8" ht="16.5" customHeight="1">
      <c r="A802" t="s">
        <v>81</v>
      </c>
      <c r="B802" s="7">
        <f t="shared" si="61"/>
        <v>17</v>
      </c>
      <c r="C802" s="7" t="s">
        <v>1264</v>
      </c>
      <c r="D802" s="7">
        <f>INDEX(Sheet6!B:B,MATCH(A802,Sheet6!D:D,0))*100+B802</f>
        <v>717</v>
      </c>
      <c r="E802" s="14" t="s">
        <v>1266</v>
      </c>
      <c r="F802">
        <f t="shared" si="62"/>
        <v>3</v>
      </c>
      <c r="G802">
        <f t="shared" si="63"/>
        <v>600</v>
      </c>
      <c r="H802">
        <f t="shared" si="64"/>
        <v>340020009</v>
      </c>
    </row>
    <row r="803" spans="1:8" ht="16.5" customHeight="1">
      <c r="A803" t="s">
        <v>81</v>
      </c>
      <c r="B803" s="7">
        <f t="shared" si="61"/>
        <v>18</v>
      </c>
      <c r="C803" s="7" t="s">
        <v>1264</v>
      </c>
      <c r="D803" s="7">
        <f>INDEX(Sheet6!B:B,MATCH(A803,Sheet6!D:D,0))*100+B803</f>
        <v>718</v>
      </c>
      <c r="E803" s="14" t="s">
        <v>1268</v>
      </c>
      <c r="F803">
        <f t="shared" si="62"/>
        <v>13</v>
      </c>
      <c r="G803">
        <f t="shared" si="63"/>
        <v>130</v>
      </c>
      <c r="H803">
        <f t="shared" si="64"/>
        <v>340020004</v>
      </c>
    </row>
    <row r="804" spans="1:8" ht="16.5" customHeight="1">
      <c r="A804" t="s">
        <v>81</v>
      </c>
      <c r="B804" s="7">
        <f t="shared" si="61"/>
        <v>19</v>
      </c>
      <c r="C804" s="7" t="s">
        <v>1264</v>
      </c>
      <c r="D804" s="7">
        <f>INDEX(Sheet6!B:B,MATCH(A804,Sheet6!D:D,0))*100+B804</f>
        <v>719</v>
      </c>
      <c r="E804" s="14" t="s">
        <v>1269</v>
      </c>
      <c r="F804">
        <f t="shared" si="62"/>
        <v>3</v>
      </c>
      <c r="G804">
        <f t="shared" si="63"/>
        <v>1200</v>
      </c>
      <c r="H804">
        <f t="shared" si="64"/>
        <v>340020010</v>
      </c>
    </row>
    <row r="805" spans="1:8" ht="16.5" customHeight="1">
      <c r="A805" t="s">
        <v>81</v>
      </c>
      <c r="B805" s="7">
        <f t="shared" si="61"/>
        <v>20</v>
      </c>
      <c r="C805" s="7" t="s">
        <v>1264</v>
      </c>
      <c r="D805" s="7">
        <f>INDEX(Sheet6!B:B,MATCH(A805,Sheet6!D:D,0))*100+B805</f>
        <v>720</v>
      </c>
      <c r="E805" s="14" t="s">
        <v>1267</v>
      </c>
      <c r="F805">
        <f t="shared" si="62"/>
        <v>8</v>
      </c>
      <c r="G805">
        <f t="shared" si="63"/>
        <v>200</v>
      </c>
      <c r="H805">
        <f t="shared" si="64"/>
        <v>340020007</v>
      </c>
    </row>
    <row r="806" spans="1:8" ht="16.5" customHeight="1">
      <c r="A806" t="s">
        <v>81</v>
      </c>
      <c r="B806" s="7">
        <f t="shared" si="61"/>
        <v>21</v>
      </c>
      <c r="C806" s="7" t="s">
        <v>1264</v>
      </c>
      <c r="D806" s="7">
        <f>INDEX(Sheet6!B:B,MATCH(A806,Sheet6!D:D,0))*100+B806</f>
        <v>721</v>
      </c>
      <c r="F806">
        <f t="shared" si="62"/>
        <v>0</v>
      </c>
      <c r="G806">
        <f t="shared" si="63"/>
        <v>0</v>
      </c>
      <c r="H806" t="str">
        <f t="shared" si="64"/>
        <v/>
      </c>
    </row>
    <row r="807" spans="1:8" ht="16.5" customHeight="1">
      <c r="A807" t="s">
        <v>81</v>
      </c>
      <c r="B807" s="7">
        <f t="shared" si="61"/>
        <v>22</v>
      </c>
      <c r="C807" s="7" t="s">
        <v>1264</v>
      </c>
      <c r="D807" s="7">
        <f>INDEX(Sheet6!B:B,MATCH(A807,Sheet6!D:D,0))*100+B807</f>
        <v>722</v>
      </c>
      <c r="E807" s="14" t="s">
        <v>1265</v>
      </c>
      <c r="F807">
        <f t="shared" si="62"/>
        <v>8</v>
      </c>
      <c r="G807">
        <f t="shared" si="63"/>
        <v>100</v>
      </c>
      <c r="H807">
        <f t="shared" si="64"/>
        <v>340020006</v>
      </c>
    </row>
    <row r="808" spans="1:8" ht="16.5" customHeight="1">
      <c r="A808" t="s">
        <v>81</v>
      </c>
      <c r="B808" s="7">
        <f t="shared" si="61"/>
        <v>23</v>
      </c>
      <c r="C808" s="7" t="s">
        <v>1264</v>
      </c>
      <c r="D808" s="7">
        <f>INDEX(Sheet6!B:B,MATCH(A808,Sheet6!D:D,0))*100+B808</f>
        <v>723</v>
      </c>
      <c r="E808" s="14" t="s">
        <v>1266</v>
      </c>
      <c r="F808">
        <f t="shared" si="62"/>
        <v>3</v>
      </c>
      <c r="G808">
        <f t="shared" si="63"/>
        <v>600</v>
      </c>
      <c r="H808">
        <f t="shared" si="64"/>
        <v>340020009</v>
      </c>
    </row>
    <row r="809" spans="1:8" ht="16.5" customHeight="1">
      <c r="A809" t="s">
        <v>81</v>
      </c>
      <c r="B809" s="7">
        <f t="shared" si="61"/>
        <v>24</v>
      </c>
      <c r="C809" s="7" t="s">
        <v>1264</v>
      </c>
      <c r="D809" s="7">
        <f>INDEX(Sheet6!B:B,MATCH(A809,Sheet6!D:D,0))*100+B809</f>
        <v>724</v>
      </c>
      <c r="E809" s="14" t="s">
        <v>1266</v>
      </c>
      <c r="F809">
        <f t="shared" si="62"/>
        <v>3</v>
      </c>
      <c r="G809">
        <f t="shared" si="63"/>
        <v>600</v>
      </c>
      <c r="H809">
        <f t="shared" si="64"/>
        <v>340020009</v>
      </c>
    </row>
    <row r="810" spans="1:8" ht="16.5" customHeight="1">
      <c r="A810" t="s">
        <v>81</v>
      </c>
      <c r="B810" s="7">
        <f t="shared" si="61"/>
        <v>25</v>
      </c>
      <c r="C810" s="7" t="s">
        <v>1264</v>
      </c>
      <c r="D810" s="7">
        <f>INDEX(Sheet6!B:B,MATCH(A810,Sheet6!D:D,0))*100+B810</f>
        <v>725</v>
      </c>
      <c r="E810" s="14" t="s">
        <v>1268</v>
      </c>
      <c r="F810">
        <f t="shared" si="62"/>
        <v>13</v>
      </c>
      <c r="G810">
        <f t="shared" si="63"/>
        <v>130</v>
      </c>
      <c r="H810">
        <f t="shared" si="64"/>
        <v>340020004</v>
      </c>
    </row>
    <row r="811" spans="1:8" ht="16.5" customHeight="1">
      <c r="A811" t="s">
        <v>81</v>
      </c>
      <c r="B811" s="7">
        <f t="shared" si="61"/>
        <v>26</v>
      </c>
      <c r="C811" s="7" t="s">
        <v>1264</v>
      </c>
      <c r="D811" s="7">
        <f>INDEX(Sheet6!B:B,MATCH(A811,Sheet6!D:D,0))*100+B811</f>
        <v>726</v>
      </c>
      <c r="E811" s="14" t="s">
        <v>1269</v>
      </c>
      <c r="F811">
        <f t="shared" si="62"/>
        <v>3</v>
      </c>
      <c r="G811">
        <f t="shared" si="63"/>
        <v>1200</v>
      </c>
      <c r="H811">
        <f t="shared" si="64"/>
        <v>340020010</v>
      </c>
    </row>
    <row r="812" spans="1:8" ht="16.5" customHeight="1">
      <c r="A812" t="s">
        <v>81</v>
      </c>
      <c r="B812" s="7">
        <f t="shared" si="61"/>
        <v>27</v>
      </c>
      <c r="C812" s="7" t="s">
        <v>1264</v>
      </c>
      <c r="D812" s="7">
        <f>INDEX(Sheet6!B:B,MATCH(A812,Sheet6!D:D,0))*100+B812</f>
        <v>727</v>
      </c>
      <c r="E812" s="14" t="s">
        <v>1267</v>
      </c>
      <c r="F812">
        <f t="shared" si="62"/>
        <v>8</v>
      </c>
      <c r="G812">
        <f t="shared" si="63"/>
        <v>200</v>
      </c>
      <c r="H812">
        <f t="shared" si="64"/>
        <v>340020007</v>
      </c>
    </row>
    <row r="813" spans="1:8" ht="16.5" customHeight="1">
      <c r="A813" t="s">
        <v>81</v>
      </c>
      <c r="B813" s="7">
        <f t="shared" si="61"/>
        <v>28</v>
      </c>
      <c r="C813" s="7" t="s">
        <v>1264</v>
      </c>
      <c r="D813" s="7">
        <f>INDEX(Sheet6!B:B,MATCH(A813,Sheet6!D:D,0))*100+B813</f>
        <v>728</v>
      </c>
      <c r="F813">
        <f t="shared" si="62"/>
        <v>0</v>
      </c>
      <c r="G813">
        <f t="shared" si="63"/>
        <v>0</v>
      </c>
      <c r="H813" t="str">
        <f t="shared" si="64"/>
        <v/>
      </c>
    </row>
    <row r="814" spans="1:8" ht="16.5" customHeight="1">
      <c r="A814" t="s">
        <v>116</v>
      </c>
      <c r="B814" s="7">
        <f t="shared" si="61"/>
        <v>1</v>
      </c>
      <c r="C814" s="7" t="s">
        <v>1271</v>
      </c>
      <c r="D814" s="7">
        <f>INDEX(Sheet6!B:B,MATCH(A814,Sheet6!D:D,0))*100+B814</f>
        <v>1801</v>
      </c>
      <c r="E814" s="14" t="s">
        <v>1265</v>
      </c>
      <c r="F814">
        <f t="shared" si="62"/>
        <v>8</v>
      </c>
      <c r="G814">
        <f t="shared" si="63"/>
        <v>80</v>
      </c>
      <c r="H814">
        <f t="shared" si="64"/>
        <v>340020006</v>
      </c>
    </row>
    <row r="815" spans="1:8" ht="16.5" customHeight="1">
      <c r="A815" t="s">
        <v>116</v>
      </c>
      <c r="B815" s="7">
        <f t="shared" si="61"/>
        <v>2</v>
      </c>
      <c r="C815" s="7" t="s">
        <v>1271</v>
      </c>
      <c r="D815" s="7">
        <f>INDEX(Sheet6!B:B,MATCH(A815,Sheet6!D:D,0))*100+B815</f>
        <v>1802</v>
      </c>
      <c r="E815" s="14" t="s">
        <v>1266</v>
      </c>
      <c r="F815">
        <f t="shared" si="62"/>
        <v>3</v>
      </c>
      <c r="G815">
        <f t="shared" si="63"/>
        <v>480</v>
      </c>
      <c r="H815">
        <f t="shared" si="64"/>
        <v>340020009</v>
      </c>
    </row>
    <row r="816" spans="1:8" ht="16.5" customHeight="1">
      <c r="A816" t="s">
        <v>116</v>
      </c>
      <c r="B816" s="7">
        <f t="shared" ref="B816:B879" si="65">B788</f>
        <v>3</v>
      </c>
      <c r="C816" s="7" t="s">
        <v>1271</v>
      </c>
      <c r="D816" s="7">
        <f>INDEX(Sheet6!B:B,MATCH(A816,Sheet6!D:D,0))*100+B816</f>
        <v>1803</v>
      </c>
      <c r="E816" s="14" t="s">
        <v>106</v>
      </c>
      <c r="F816">
        <f t="shared" si="62"/>
        <v>18</v>
      </c>
      <c r="G816">
        <f t="shared" si="63"/>
        <v>40</v>
      </c>
      <c r="H816">
        <f t="shared" si="64"/>
        <v>340020001</v>
      </c>
    </row>
    <row r="817" spans="1:8" ht="16.5" customHeight="1">
      <c r="A817" t="s">
        <v>116</v>
      </c>
      <c r="B817" s="7">
        <f t="shared" si="65"/>
        <v>4</v>
      </c>
      <c r="C817" s="7" t="s">
        <v>1271</v>
      </c>
      <c r="D817" s="7">
        <f>INDEX(Sheet6!B:B,MATCH(A817,Sheet6!D:D,0))*100+B817</f>
        <v>1804</v>
      </c>
      <c r="E817" s="14" t="s">
        <v>1268</v>
      </c>
      <c r="F817">
        <f t="shared" si="62"/>
        <v>13</v>
      </c>
      <c r="G817">
        <f t="shared" si="63"/>
        <v>104</v>
      </c>
      <c r="H817">
        <f t="shared" si="64"/>
        <v>340020004</v>
      </c>
    </row>
    <row r="818" spans="1:8" ht="16.5" customHeight="1">
      <c r="A818" t="s">
        <v>116</v>
      </c>
      <c r="B818" s="7">
        <f t="shared" si="65"/>
        <v>5</v>
      </c>
      <c r="C818" s="7" t="s">
        <v>1271</v>
      </c>
      <c r="D818" s="7">
        <f>INDEX(Sheet6!B:B,MATCH(A818,Sheet6!D:D,0))*100+B818</f>
        <v>1805</v>
      </c>
      <c r="E818" s="14" t="s">
        <v>1269</v>
      </c>
      <c r="F818">
        <f t="shared" si="62"/>
        <v>3</v>
      </c>
      <c r="G818">
        <f t="shared" si="63"/>
        <v>960</v>
      </c>
      <c r="H818">
        <f t="shared" si="64"/>
        <v>340020010</v>
      </c>
    </row>
    <row r="819" spans="1:8" ht="16.5" customHeight="1">
      <c r="A819" t="s">
        <v>116</v>
      </c>
      <c r="B819" s="7">
        <f t="shared" si="65"/>
        <v>6</v>
      </c>
      <c r="C819" s="7" t="s">
        <v>1271</v>
      </c>
      <c r="D819" s="7">
        <f>INDEX(Sheet6!B:B,MATCH(A819,Sheet6!D:D,0))*100+B819</f>
        <v>1806</v>
      </c>
      <c r="E819" s="14" t="s">
        <v>1267</v>
      </c>
      <c r="F819">
        <f t="shared" si="62"/>
        <v>8</v>
      </c>
      <c r="G819">
        <f t="shared" si="63"/>
        <v>160</v>
      </c>
      <c r="H819">
        <f t="shared" si="64"/>
        <v>340020007</v>
      </c>
    </row>
    <row r="820" spans="1:8" ht="16.5" customHeight="1">
      <c r="A820" t="s">
        <v>116</v>
      </c>
      <c r="B820" s="7">
        <f t="shared" si="65"/>
        <v>7</v>
      </c>
      <c r="C820" s="7" t="s">
        <v>1271</v>
      </c>
      <c r="D820" s="7">
        <f>INDEX(Sheet6!B:B,MATCH(A820,Sheet6!D:D,0))*100+B820</f>
        <v>1807</v>
      </c>
      <c r="F820">
        <f t="shared" si="62"/>
        <v>0</v>
      </c>
      <c r="G820">
        <f t="shared" si="63"/>
        <v>0</v>
      </c>
      <c r="H820" t="str">
        <f t="shared" si="64"/>
        <v/>
      </c>
    </row>
    <row r="821" spans="1:8" ht="16.5" customHeight="1">
      <c r="A821" t="s">
        <v>116</v>
      </c>
      <c r="B821" s="7">
        <f t="shared" si="65"/>
        <v>8</v>
      </c>
      <c r="C821" s="7" t="s">
        <v>1271</v>
      </c>
      <c r="D821" s="7">
        <f>INDEX(Sheet6!B:B,MATCH(A821,Sheet6!D:D,0))*100+B821</f>
        <v>1808</v>
      </c>
      <c r="E821" s="14" t="s">
        <v>1265</v>
      </c>
      <c r="F821">
        <f t="shared" si="62"/>
        <v>8</v>
      </c>
      <c r="G821">
        <f t="shared" si="63"/>
        <v>80</v>
      </c>
      <c r="H821">
        <f t="shared" si="64"/>
        <v>340020006</v>
      </c>
    </row>
    <row r="822" spans="1:8" ht="16.5" customHeight="1">
      <c r="A822" t="s">
        <v>116</v>
      </c>
      <c r="B822" s="7">
        <f t="shared" si="65"/>
        <v>9</v>
      </c>
      <c r="C822" s="7" t="s">
        <v>1271</v>
      </c>
      <c r="D822" s="7">
        <f>INDEX(Sheet6!B:B,MATCH(A822,Sheet6!D:D,0))*100+B822</f>
        <v>1809</v>
      </c>
      <c r="E822" s="14" t="s">
        <v>1266</v>
      </c>
      <c r="F822">
        <f t="shared" si="62"/>
        <v>3</v>
      </c>
      <c r="G822">
        <f t="shared" si="63"/>
        <v>480</v>
      </c>
      <c r="H822">
        <f t="shared" si="64"/>
        <v>340020009</v>
      </c>
    </row>
    <row r="823" spans="1:8" ht="16.5" customHeight="1">
      <c r="A823" t="s">
        <v>116</v>
      </c>
      <c r="B823" s="7">
        <f t="shared" si="65"/>
        <v>10</v>
      </c>
      <c r="C823" s="7" t="s">
        <v>1271</v>
      </c>
      <c r="D823" s="7">
        <f>INDEX(Sheet6!B:B,MATCH(A823,Sheet6!D:D,0))*100+B823</f>
        <v>1810</v>
      </c>
      <c r="E823" s="14" t="s">
        <v>1265</v>
      </c>
      <c r="F823">
        <f t="shared" si="62"/>
        <v>8</v>
      </c>
      <c r="G823">
        <f t="shared" si="63"/>
        <v>80</v>
      </c>
      <c r="H823">
        <f t="shared" si="64"/>
        <v>340020006</v>
      </c>
    </row>
    <row r="824" spans="1:8" ht="16.5" customHeight="1">
      <c r="A824" t="s">
        <v>116</v>
      </c>
      <c r="B824" s="7">
        <f t="shared" si="65"/>
        <v>11</v>
      </c>
      <c r="C824" s="7" t="s">
        <v>1271</v>
      </c>
      <c r="D824" s="7">
        <f>INDEX(Sheet6!B:B,MATCH(A824,Sheet6!D:D,0))*100+B824</f>
        <v>1811</v>
      </c>
      <c r="E824" s="14" t="s">
        <v>1268</v>
      </c>
      <c r="F824">
        <f t="shared" si="62"/>
        <v>13</v>
      </c>
      <c r="G824">
        <f t="shared" si="63"/>
        <v>104</v>
      </c>
      <c r="H824">
        <f t="shared" si="64"/>
        <v>340020004</v>
      </c>
    </row>
    <row r="825" spans="1:8" ht="16.5" customHeight="1">
      <c r="A825" t="s">
        <v>116</v>
      </c>
      <c r="B825" s="7">
        <f t="shared" si="65"/>
        <v>12</v>
      </c>
      <c r="C825" s="7" t="s">
        <v>1271</v>
      </c>
      <c r="D825" s="7">
        <f>INDEX(Sheet6!B:B,MATCH(A825,Sheet6!D:D,0))*100+B825</f>
        <v>1812</v>
      </c>
      <c r="E825" s="14" t="s">
        <v>1269</v>
      </c>
      <c r="F825">
        <f t="shared" si="62"/>
        <v>3</v>
      </c>
      <c r="G825">
        <f t="shared" si="63"/>
        <v>960</v>
      </c>
      <c r="H825">
        <f t="shared" si="64"/>
        <v>340020010</v>
      </c>
    </row>
    <row r="826" spans="1:8" ht="16.5" customHeight="1">
      <c r="A826" t="s">
        <v>116</v>
      </c>
      <c r="B826" s="7">
        <f t="shared" si="65"/>
        <v>13</v>
      </c>
      <c r="C826" s="7" t="s">
        <v>1271</v>
      </c>
      <c r="D826" s="7">
        <f>INDEX(Sheet6!B:B,MATCH(A826,Sheet6!D:D,0))*100+B826</f>
        <v>1813</v>
      </c>
      <c r="E826" s="14" t="s">
        <v>1267</v>
      </c>
      <c r="F826">
        <f t="shared" si="62"/>
        <v>8</v>
      </c>
      <c r="G826">
        <f t="shared" si="63"/>
        <v>160</v>
      </c>
      <c r="H826">
        <f t="shared" si="64"/>
        <v>340020007</v>
      </c>
    </row>
    <row r="827" spans="1:8" ht="16.5" customHeight="1">
      <c r="A827" t="s">
        <v>116</v>
      </c>
      <c r="B827" s="7">
        <f t="shared" si="65"/>
        <v>14</v>
      </c>
      <c r="C827" s="7" t="s">
        <v>1271</v>
      </c>
      <c r="D827" s="7">
        <f>INDEX(Sheet6!B:B,MATCH(A827,Sheet6!D:D,0))*100+B827</f>
        <v>1814</v>
      </c>
      <c r="F827">
        <f t="shared" si="62"/>
        <v>0</v>
      </c>
      <c r="G827">
        <f t="shared" si="63"/>
        <v>0</v>
      </c>
      <c r="H827" t="str">
        <f t="shared" si="64"/>
        <v/>
      </c>
    </row>
    <row r="828" spans="1:8" ht="16.5" customHeight="1">
      <c r="A828" t="s">
        <v>116</v>
      </c>
      <c r="B828" s="7">
        <f t="shared" si="65"/>
        <v>15</v>
      </c>
      <c r="C828" s="7" t="s">
        <v>1271</v>
      </c>
      <c r="D828" s="7">
        <f>INDEX(Sheet6!B:B,MATCH(A828,Sheet6!D:D,0))*100+B828</f>
        <v>1815</v>
      </c>
      <c r="E828" s="14" t="s">
        <v>1265</v>
      </c>
      <c r="F828">
        <f t="shared" si="62"/>
        <v>8</v>
      </c>
      <c r="G828">
        <f t="shared" si="63"/>
        <v>80</v>
      </c>
      <c r="H828">
        <f t="shared" si="64"/>
        <v>340020006</v>
      </c>
    </row>
    <row r="829" spans="1:8" ht="16.5" customHeight="1">
      <c r="A829" t="s">
        <v>116</v>
      </c>
      <c r="B829" s="7">
        <f t="shared" si="65"/>
        <v>16</v>
      </c>
      <c r="C829" s="7" t="s">
        <v>1271</v>
      </c>
      <c r="D829" s="7">
        <f>INDEX(Sheet6!B:B,MATCH(A829,Sheet6!D:D,0))*100+B829</f>
        <v>1816</v>
      </c>
      <c r="E829" s="14" t="s">
        <v>1266</v>
      </c>
      <c r="F829">
        <f t="shared" si="62"/>
        <v>3</v>
      </c>
      <c r="G829">
        <f t="shared" si="63"/>
        <v>480</v>
      </c>
      <c r="H829">
        <f t="shared" si="64"/>
        <v>340020009</v>
      </c>
    </row>
    <row r="830" spans="1:8" ht="16.5" customHeight="1">
      <c r="A830" t="s">
        <v>116</v>
      </c>
      <c r="B830" s="7">
        <f t="shared" si="65"/>
        <v>17</v>
      </c>
      <c r="C830" s="7" t="s">
        <v>1271</v>
      </c>
      <c r="D830" s="7">
        <f>INDEX(Sheet6!B:B,MATCH(A830,Sheet6!D:D,0))*100+B830</f>
        <v>1817</v>
      </c>
      <c r="E830" s="14" t="s">
        <v>1266</v>
      </c>
      <c r="F830">
        <f t="shared" si="62"/>
        <v>3</v>
      </c>
      <c r="G830">
        <f t="shared" si="63"/>
        <v>480</v>
      </c>
      <c r="H830">
        <f t="shared" si="64"/>
        <v>340020009</v>
      </c>
    </row>
    <row r="831" spans="1:8" ht="16.5" customHeight="1">
      <c r="A831" t="s">
        <v>116</v>
      </c>
      <c r="B831" s="7">
        <f t="shared" si="65"/>
        <v>18</v>
      </c>
      <c r="C831" s="7" t="s">
        <v>1271</v>
      </c>
      <c r="D831" s="7">
        <f>INDEX(Sheet6!B:B,MATCH(A831,Sheet6!D:D,0))*100+B831</f>
        <v>1818</v>
      </c>
      <c r="E831" s="14" t="s">
        <v>1268</v>
      </c>
      <c r="F831">
        <f t="shared" si="62"/>
        <v>13</v>
      </c>
      <c r="G831">
        <f t="shared" si="63"/>
        <v>104</v>
      </c>
      <c r="H831">
        <f t="shared" si="64"/>
        <v>340020004</v>
      </c>
    </row>
    <row r="832" spans="1:8" ht="16.5" customHeight="1">
      <c r="A832" t="s">
        <v>116</v>
      </c>
      <c r="B832" s="7">
        <f t="shared" si="65"/>
        <v>19</v>
      </c>
      <c r="C832" s="7" t="s">
        <v>1271</v>
      </c>
      <c r="D832" s="7">
        <f>INDEX(Sheet6!B:B,MATCH(A832,Sheet6!D:D,0))*100+B832</f>
        <v>1819</v>
      </c>
      <c r="E832" s="14" t="s">
        <v>1269</v>
      </c>
      <c r="F832">
        <f t="shared" si="62"/>
        <v>3</v>
      </c>
      <c r="G832">
        <f t="shared" si="63"/>
        <v>960</v>
      </c>
      <c r="H832">
        <f t="shared" si="64"/>
        <v>340020010</v>
      </c>
    </row>
    <row r="833" spans="1:8" ht="16.5" customHeight="1">
      <c r="A833" t="s">
        <v>116</v>
      </c>
      <c r="B833" s="7">
        <f t="shared" si="65"/>
        <v>20</v>
      </c>
      <c r="C833" s="7" t="s">
        <v>1271</v>
      </c>
      <c r="D833" s="7">
        <f>INDEX(Sheet6!B:B,MATCH(A833,Sheet6!D:D,0))*100+B833</f>
        <v>1820</v>
      </c>
      <c r="E833" s="14" t="s">
        <v>1267</v>
      </c>
      <c r="F833">
        <f t="shared" si="62"/>
        <v>8</v>
      </c>
      <c r="G833">
        <f t="shared" si="63"/>
        <v>160</v>
      </c>
      <c r="H833">
        <f t="shared" si="64"/>
        <v>340020007</v>
      </c>
    </row>
    <row r="834" spans="1:8" ht="16.5" customHeight="1">
      <c r="A834" t="s">
        <v>116</v>
      </c>
      <c r="B834" s="7">
        <f t="shared" si="65"/>
        <v>21</v>
      </c>
      <c r="C834" s="7" t="s">
        <v>1271</v>
      </c>
      <c r="D834" s="7">
        <f>INDEX(Sheet6!B:B,MATCH(A834,Sheet6!D:D,0))*100+B834</f>
        <v>1821</v>
      </c>
      <c r="F834">
        <f t="shared" ref="F834:F897" si="66">IF($E834&lt;&gt;"",VLOOKUP($C834&amp;$E834,$M:$P,2,0),0)</f>
        <v>0</v>
      </c>
      <c r="G834">
        <f t="shared" ref="G834:G897" si="67">IF($E834&lt;&gt;"",VLOOKUP($C834&amp;$E834,$M:$P,3,0),0)</f>
        <v>0</v>
      </c>
      <c r="H834" t="str">
        <f t="shared" ref="H834:H897" si="68">IF($E834&lt;&gt;"",VLOOKUP($C834&amp;$E834,$M:$P,4,0),"")</f>
        <v/>
      </c>
    </row>
    <row r="835" spans="1:8" ht="16.5" customHeight="1">
      <c r="A835" t="s">
        <v>116</v>
      </c>
      <c r="B835" s="7">
        <f t="shared" si="65"/>
        <v>22</v>
      </c>
      <c r="C835" s="7" t="s">
        <v>1271</v>
      </c>
      <c r="D835" s="7">
        <f>INDEX(Sheet6!B:B,MATCH(A835,Sheet6!D:D,0))*100+B835</f>
        <v>1822</v>
      </c>
      <c r="E835" s="14" t="s">
        <v>1265</v>
      </c>
      <c r="F835">
        <f t="shared" si="66"/>
        <v>8</v>
      </c>
      <c r="G835">
        <f t="shared" si="67"/>
        <v>80</v>
      </c>
      <c r="H835">
        <f t="shared" si="68"/>
        <v>340020006</v>
      </c>
    </row>
    <row r="836" spans="1:8" ht="16.5" customHeight="1">
      <c r="A836" t="s">
        <v>116</v>
      </c>
      <c r="B836" s="7">
        <f t="shared" si="65"/>
        <v>23</v>
      </c>
      <c r="C836" s="7" t="s">
        <v>1271</v>
      </c>
      <c r="D836" s="7">
        <f>INDEX(Sheet6!B:B,MATCH(A836,Sheet6!D:D,0))*100+B836</f>
        <v>1823</v>
      </c>
      <c r="E836" s="14" t="s">
        <v>1266</v>
      </c>
      <c r="F836">
        <f t="shared" si="66"/>
        <v>3</v>
      </c>
      <c r="G836">
        <f t="shared" si="67"/>
        <v>480</v>
      </c>
      <c r="H836">
        <f t="shared" si="68"/>
        <v>340020009</v>
      </c>
    </row>
    <row r="837" spans="1:8" ht="16.5" customHeight="1">
      <c r="A837" t="s">
        <v>116</v>
      </c>
      <c r="B837" s="7">
        <f t="shared" si="65"/>
        <v>24</v>
      </c>
      <c r="C837" s="7" t="s">
        <v>1271</v>
      </c>
      <c r="D837" s="7">
        <f>INDEX(Sheet6!B:B,MATCH(A837,Sheet6!D:D,0))*100+B837</f>
        <v>1824</v>
      </c>
      <c r="E837" s="14" t="s">
        <v>1266</v>
      </c>
      <c r="F837">
        <f t="shared" si="66"/>
        <v>3</v>
      </c>
      <c r="G837">
        <f t="shared" si="67"/>
        <v>480</v>
      </c>
      <c r="H837">
        <f t="shared" si="68"/>
        <v>340020009</v>
      </c>
    </row>
    <row r="838" spans="1:8" ht="16.5" customHeight="1">
      <c r="A838" t="s">
        <v>116</v>
      </c>
      <c r="B838" s="7">
        <f t="shared" si="65"/>
        <v>25</v>
      </c>
      <c r="C838" s="7" t="s">
        <v>1271</v>
      </c>
      <c r="D838" s="7">
        <f>INDEX(Sheet6!B:B,MATCH(A838,Sheet6!D:D,0))*100+B838</f>
        <v>1825</v>
      </c>
      <c r="E838" s="14" t="s">
        <v>1268</v>
      </c>
      <c r="F838">
        <f t="shared" si="66"/>
        <v>13</v>
      </c>
      <c r="G838">
        <f t="shared" si="67"/>
        <v>104</v>
      </c>
      <c r="H838">
        <f t="shared" si="68"/>
        <v>340020004</v>
      </c>
    </row>
    <row r="839" spans="1:8" ht="16.5" customHeight="1">
      <c r="A839" t="s">
        <v>116</v>
      </c>
      <c r="B839" s="7">
        <f t="shared" si="65"/>
        <v>26</v>
      </c>
      <c r="C839" s="7" t="s">
        <v>1271</v>
      </c>
      <c r="D839" s="7">
        <f>INDEX(Sheet6!B:B,MATCH(A839,Sheet6!D:D,0))*100+B839</f>
        <v>1826</v>
      </c>
      <c r="E839" s="14" t="s">
        <v>1269</v>
      </c>
      <c r="F839">
        <f t="shared" si="66"/>
        <v>3</v>
      </c>
      <c r="G839">
        <f t="shared" si="67"/>
        <v>960</v>
      </c>
      <c r="H839">
        <f t="shared" si="68"/>
        <v>340020010</v>
      </c>
    </row>
    <row r="840" spans="1:8" ht="16.5" customHeight="1">
      <c r="A840" t="s">
        <v>116</v>
      </c>
      <c r="B840" s="7">
        <f t="shared" si="65"/>
        <v>27</v>
      </c>
      <c r="C840" s="7" t="s">
        <v>1271</v>
      </c>
      <c r="D840" s="7">
        <f>INDEX(Sheet6!B:B,MATCH(A840,Sheet6!D:D,0))*100+B840</f>
        <v>1827</v>
      </c>
      <c r="E840" s="14" t="s">
        <v>1267</v>
      </c>
      <c r="F840">
        <f t="shared" si="66"/>
        <v>8</v>
      </c>
      <c r="G840">
        <f t="shared" si="67"/>
        <v>160</v>
      </c>
      <c r="H840">
        <f t="shared" si="68"/>
        <v>340020007</v>
      </c>
    </row>
    <row r="841" spans="1:8" ht="16.5" customHeight="1">
      <c r="A841" t="s">
        <v>116</v>
      </c>
      <c r="B841" s="7">
        <f t="shared" si="65"/>
        <v>28</v>
      </c>
      <c r="C841" s="7" t="s">
        <v>1271</v>
      </c>
      <c r="D841" s="7">
        <f>INDEX(Sheet6!B:B,MATCH(A841,Sheet6!D:D,0))*100+B841</f>
        <v>1828</v>
      </c>
      <c r="F841">
        <f t="shared" si="66"/>
        <v>0</v>
      </c>
      <c r="G841">
        <f t="shared" si="67"/>
        <v>0</v>
      </c>
      <c r="H841" t="str">
        <f t="shared" si="68"/>
        <v/>
      </c>
    </row>
    <row r="842" spans="1:8" ht="16.5" customHeight="1">
      <c r="A842" t="s">
        <v>122</v>
      </c>
      <c r="B842" s="7">
        <f t="shared" si="65"/>
        <v>1</v>
      </c>
      <c r="C842" s="7" t="s">
        <v>1271</v>
      </c>
      <c r="D842" s="7">
        <f>INDEX(Sheet6!B:B,MATCH(A842,Sheet6!D:D,0))*100+B842</f>
        <v>2001</v>
      </c>
      <c r="E842" s="14" t="s">
        <v>1270</v>
      </c>
      <c r="F842">
        <f t="shared" si="66"/>
        <v>13</v>
      </c>
      <c r="G842">
        <f t="shared" si="67"/>
        <v>52</v>
      </c>
      <c r="H842">
        <f t="shared" si="68"/>
        <v>340020005</v>
      </c>
    </row>
    <row r="843" spans="1:8" ht="16.5" customHeight="1">
      <c r="A843" t="s">
        <v>122</v>
      </c>
      <c r="B843" s="7">
        <f t="shared" si="65"/>
        <v>2</v>
      </c>
      <c r="C843" s="7" t="s">
        <v>1271</v>
      </c>
      <c r="D843" s="7">
        <f>INDEX(Sheet6!B:B,MATCH(A843,Sheet6!D:D,0))*100+B843</f>
        <v>2002</v>
      </c>
      <c r="E843" s="14" t="s">
        <v>1266</v>
      </c>
      <c r="F843">
        <f t="shared" si="66"/>
        <v>3</v>
      </c>
      <c r="G843">
        <f t="shared" si="67"/>
        <v>480</v>
      </c>
      <c r="H843">
        <f t="shared" si="68"/>
        <v>340020009</v>
      </c>
    </row>
    <row r="844" spans="1:8" ht="16.5" customHeight="1">
      <c r="A844" t="s">
        <v>122</v>
      </c>
      <c r="B844" s="7">
        <f t="shared" si="65"/>
        <v>3</v>
      </c>
      <c r="C844" s="7" t="s">
        <v>1271</v>
      </c>
      <c r="D844" s="7">
        <f>INDEX(Sheet6!B:B,MATCH(A844,Sheet6!D:D,0))*100+B844</f>
        <v>2003</v>
      </c>
      <c r="E844" t="s">
        <v>151</v>
      </c>
      <c r="F844">
        <f t="shared" si="66"/>
        <v>38</v>
      </c>
      <c r="G844">
        <f t="shared" si="67"/>
        <v>12</v>
      </c>
      <c r="H844">
        <f t="shared" si="68"/>
        <v>340020011</v>
      </c>
    </row>
    <row r="845" spans="1:8" ht="16.5" customHeight="1">
      <c r="A845" t="s">
        <v>122</v>
      </c>
      <c r="B845" s="7">
        <f t="shared" si="65"/>
        <v>4</v>
      </c>
      <c r="C845" s="7" t="s">
        <v>1271</v>
      </c>
      <c r="D845" s="7">
        <f>INDEX(Sheet6!B:B,MATCH(A845,Sheet6!D:D,0))*100+B845</f>
        <v>2004</v>
      </c>
      <c r="E845" s="14" t="s">
        <v>1268</v>
      </c>
      <c r="F845">
        <f t="shared" si="66"/>
        <v>13</v>
      </c>
      <c r="G845">
        <f t="shared" si="67"/>
        <v>104</v>
      </c>
      <c r="H845">
        <f t="shared" si="68"/>
        <v>340020004</v>
      </c>
    </row>
    <row r="846" spans="1:8" ht="16.5" customHeight="1">
      <c r="A846" t="s">
        <v>122</v>
      </c>
      <c r="B846" s="7">
        <f t="shared" si="65"/>
        <v>5</v>
      </c>
      <c r="C846" s="7" t="s">
        <v>1271</v>
      </c>
      <c r="D846" s="7">
        <f>INDEX(Sheet6!B:B,MATCH(A846,Sheet6!D:D,0))*100+B846</f>
        <v>2005</v>
      </c>
      <c r="E846" s="14" t="s">
        <v>1269</v>
      </c>
      <c r="F846">
        <f t="shared" si="66"/>
        <v>3</v>
      </c>
      <c r="G846">
        <f t="shared" si="67"/>
        <v>960</v>
      </c>
      <c r="H846">
        <f t="shared" si="68"/>
        <v>340020010</v>
      </c>
    </row>
    <row r="847" spans="1:8" ht="16.5" customHeight="1">
      <c r="A847" t="s">
        <v>122</v>
      </c>
      <c r="B847" s="7">
        <f t="shared" si="65"/>
        <v>6</v>
      </c>
      <c r="C847" s="7" t="s">
        <v>1271</v>
      </c>
      <c r="D847" s="7">
        <f>INDEX(Sheet6!B:B,MATCH(A847,Sheet6!D:D,0))*100+B847</f>
        <v>2006</v>
      </c>
      <c r="E847" s="14" t="s">
        <v>1267</v>
      </c>
      <c r="F847">
        <f t="shared" si="66"/>
        <v>8</v>
      </c>
      <c r="G847">
        <f t="shared" si="67"/>
        <v>160</v>
      </c>
      <c r="H847">
        <f t="shared" si="68"/>
        <v>340020007</v>
      </c>
    </row>
    <row r="848" spans="1:8" ht="16.5" customHeight="1">
      <c r="A848" t="s">
        <v>122</v>
      </c>
      <c r="B848" s="7">
        <f t="shared" si="65"/>
        <v>7</v>
      </c>
      <c r="C848" s="7" t="s">
        <v>1271</v>
      </c>
      <c r="D848" s="7">
        <f>INDEX(Sheet6!B:B,MATCH(A848,Sheet6!D:D,0))*100+B848</f>
        <v>2007</v>
      </c>
      <c r="E848" s="14" t="s">
        <v>1277</v>
      </c>
      <c r="F848">
        <f t="shared" si="66"/>
        <v>4</v>
      </c>
      <c r="G848">
        <f t="shared" si="67"/>
        <v>150</v>
      </c>
      <c r="H848">
        <f t="shared" si="68"/>
        <v>340020010</v>
      </c>
    </row>
    <row r="849" spans="1:8" ht="16.5" customHeight="1">
      <c r="A849" t="s">
        <v>122</v>
      </c>
      <c r="B849" s="7">
        <f t="shared" si="65"/>
        <v>8</v>
      </c>
      <c r="C849" s="7" t="s">
        <v>1271</v>
      </c>
      <c r="D849" s="7">
        <f>INDEX(Sheet6!B:B,MATCH(A849,Sheet6!D:D,0))*100+B849</f>
        <v>2008</v>
      </c>
      <c r="E849" s="14" t="s">
        <v>1270</v>
      </c>
      <c r="F849">
        <f t="shared" si="66"/>
        <v>13</v>
      </c>
      <c r="G849">
        <f t="shared" si="67"/>
        <v>52</v>
      </c>
      <c r="H849">
        <f t="shared" si="68"/>
        <v>340020005</v>
      </c>
    </row>
    <row r="850" spans="1:8" ht="16.5" customHeight="1">
      <c r="A850" t="s">
        <v>122</v>
      </c>
      <c r="B850" s="7">
        <f t="shared" si="65"/>
        <v>9</v>
      </c>
      <c r="C850" s="7" t="s">
        <v>1271</v>
      </c>
      <c r="D850" s="7">
        <f>INDEX(Sheet6!B:B,MATCH(A850,Sheet6!D:D,0))*100+B850</f>
        <v>2009</v>
      </c>
      <c r="E850" s="14" t="s">
        <v>1266</v>
      </c>
      <c r="F850">
        <f t="shared" si="66"/>
        <v>3</v>
      </c>
      <c r="G850">
        <f t="shared" si="67"/>
        <v>480</v>
      </c>
      <c r="H850">
        <f t="shared" si="68"/>
        <v>340020009</v>
      </c>
    </row>
    <row r="851" spans="1:8" ht="16.5" customHeight="1">
      <c r="A851" t="s">
        <v>122</v>
      </c>
      <c r="B851" s="7">
        <f t="shared" si="65"/>
        <v>10</v>
      </c>
      <c r="C851" s="7" t="s">
        <v>1271</v>
      </c>
      <c r="D851" s="7">
        <f>INDEX(Sheet6!B:B,MATCH(A851,Sheet6!D:D,0))*100+B851</f>
        <v>2010</v>
      </c>
      <c r="E851" s="14" t="s">
        <v>1266</v>
      </c>
      <c r="F851">
        <f t="shared" si="66"/>
        <v>3</v>
      </c>
      <c r="G851">
        <f t="shared" si="67"/>
        <v>480</v>
      </c>
      <c r="H851">
        <f t="shared" si="68"/>
        <v>340020009</v>
      </c>
    </row>
    <row r="852" spans="1:8" ht="16.5" customHeight="1">
      <c r="A852" t="s">
        <v>122</v>
      </c>
      <c r="B852" s="7">
        <f t="shared" si="65"/>
        <v>11</v>
      </c>
      <c r="C852" s="7" t="s">
        <v>1271</v>
      </c>
      <c r="D852" s="7">
        <f>INDEX(Sheet6!B:B,MATCH(A852,Sheet6!D:D,0))*100+B852</f>
        <v>2011</v>
      </c>
      <c r="E852" s="14" t="s">
        <v>1268</v>
      </c>
      <c r="F852">
        <f t="shared" si="66"/>
        <v>13</v>
      </c>
      <c r="G852">
        <f t="shared" si="67"/>
        <v>104</v>
      </c>
      <c r="H852">
        <f t="shared" si="68"/>
        <v>340020004</v>
      </c>
    </row>
    <row r="853" spans="1:8" ht="16.5" customHeight="1">
      <c r="A853" t="s">
        <v>122</v>
      </c>
      <c r="B853" s="7">
        <f t="shared" si="65"/>
        <v>12</v>
      </c>
      <c r="C853" s="7" t="s">
        <v>1271</v>
      </c>
      <c r="D853" s="7">
        <f>INDEX(Sheet6!B:B,MATCH(A853,Sheet6!D:D,0))*100+B853</f>
        <v>2012</v>
      </c>
      <c r="E853" s="14" t="s">
        <v>1269</v>
      </c>
      <c r="F853">
        <f t="shared" si="66"/>
        <v>3</v>
      </c>
      <c r="G853">
        <f t="shared" si="67"/>
        <v>960</v>
      </c>
      <c r="H853">
        <f t="shared" si="68"/>
        <v>340020010</v>
      </c>
    </row>
    <row r="854" spans="1:8" ht="16.5" customHeight="1">
      <c r="A854" t="s">
        <v>122</v>
      </c>
      <c r="B854" s="7">
        <f t="shared" si="65"/>
        <v>13</v>
      </c>
      <c r="C854" s="7" t="s">
        <v>1271</v>
      </c>
      <c r="D854" s="7">
        <f>INDEX(Sheet6!B:B,MATCH(A854,Sheet6!D:D,0))*100+B854</f>
        <v>2013</v>
      </c>
      <c r="E854" s="14" t="s">
        <v>1267</v>
      </c>
      <c r="F854">
        <f t="shared" si="66"/>
        <v>8</v>
      </c>
      <c r="G854">
        <f t="shared" si="67"/>
        <v>160</v>
      </c>
      <c r="H854">
        <f t="shared" si="68"/>
        <v>340020007</v>
      </c>
    </row>
    <row r="855" spans="1:8" ht="16.5" customHeight="1">
      <c r="A855" t="s">
        <v>122</v>
      </c>
      <c r="B855" s="7">
        <f t="shared" si="65"/>
        <v>14</v>
      </c>
      <c r="C855" s="7" t="s">
        <v>1271</v>
      </c>
      <c r="D855" s="7">
        <f>INDEX(Sheet6!B:B,MATCH(A855,Sheet6!D:D,0))*100+B855</f>
        <v>2014</v>
      </c>
      <c r="E855" s="14"/>
      <c r="F855">
        <f t="shared" si="66"/>
        <v>0</v>
      </c>
      <c r="G855">
        <f t="shared" si="67"/>
        <v>0</v>
      </c>
      <c r="H855" t="str">
        <f t="shared" si="68"/>
        <v/>
      </c>
    </row>
    <row r="856" spans="1:8" ht="16.5" customHeight="1">
      <c r="A856" t="s">
        <v>122</v>
      </c>
      <c r="B856" s="7">
        <f t="shared" si="65"/>
        <v>15</v>
      </c>
      <c r="C856" s="7" t="s">
        <v>1271</v>
      </c>
      <c r="D856" s="7">
        <f>INDEX(Sheet6!B:B,MATCH(A856,Sheet6!D:D,0))*100+B856</f>
        <v>2015</v>
      </c>
      <c r="E856" s="14" t="s">
        <v>1270</v>
      </c>
      <c r="F856">
        <f t="shared" si="66"/>
        <v>13</v>
      </c>
      <c r="G856">
        <f t="shared" si="67"/>
        <v>52</v>
      </c>
      <c r="H856">
        <f t="shared" si="68"/>
        <v>340020005</v>
      </c>
    </row>
    <row r="857" spans="1:8" ht="16.5" customHeight="1">
      <c r="A857" t="s">
        <v>122</v>
      </c>
      <c r="B857" s="7">
        <f t="shared" si="65"/>
        <v>16</v>
      </c>
      <c r="C857" s="7" t="s">
        <v>1271</v>
      </c>
      <c r="D857" s="7">
        <f>INDEX(Sheet6!B:B,MATCH(A857,Sheet6!D:D,0))*100+B857</f>
        <v>2016</v>
      </c>
      <c r="E857" s="14" t="s">
        <v>1266</v>
      </c>
      <c r="F857">
        <f t="shared" si="66"/>
        <v>3</v>
      </c>
      <c r="G857">
        <f t="shared" si="67"/>
        <v>480</v>
      </c>
      <c r="H857">
        <f t="shared" si="68"/>
        <v>340020009</v>
      </c>
    </row>
    <row r="858" spans="1:8" ht="16.5" customHeight="1">
      <c r="A858" t="s">
        <v>122</v>
      </c>
      <c r="B858" s="7">
        <f t="shared" si="65"/>
        <v>17</v>
      </c>
      <c r="C858" s="7" t="s">
        <v>1271</v>
      </c>
      <c r="D858" s="7">
        <f>INDEX(Sheet6!B:B,MATCH(A858,Sheet6!D:D,0))*100+B858</f>
        <v>2017</v>
      </c>
      <c r="E858" s="14" t="s">
        <v>1270</v>
      </c>
      <c r="F858">
        <f t="shared" si="66"/>
        <v>13</v>
      </c>
      <c r="G858">
        <f t="shared" si="67"/>
        <v>52</v>
      </c>
      <c r="H858">
        <f t="shared" si="68"/>
        <v>340020005</v>
      </c>
    </row>
    <row r="859" spans="1:8" ht="16.5" customHeight="1">
      <c r="A859" t="s">
        <v>122</v>
      </c>
      <c r="B859" s="7">
        <f t="shared" si="65"/>
        <v>18</v>
      </c>
      <c r="C859" s="7" t="s">
        <v>1271</v>
      </c>
      <c r="D859" s="7">
        <f>INDEX(Sheet6!B:B,MATCH(A859,Sheet6!D:D,0))*100+B859</f>
        <v>2018</v>
      </c>
      <c r="E859" s="14" t="s">
        <v>1268</v>
      </c>
      <c r="F859">
        <f t="shared" si="66"/>
        <v>13</v>
      </c>
      <c r="G859">
        <f t="shared" si="67"/>
        <v>104</v>
      </c>
      <c r="H859">
        <f t="shared" si="68"/>
        <v>340020004</v>
      </c>
    </row>
    <row r="860" spans="1:8" ht="16.5" customHeight="1">
      <c r="A860" t="s">
        <v>122</v>
      </c>
      <c r="B860" s="7">
        <f t="shared" si="65"/>
        <v>19</v>
      </c>
      <c r="C860" s="7" t="s">
        <v>1271</v>
      </c>
      <c r="D860" s="7">
        <f>INDEX(Sheet6!B:B,MATCH(A860,Sheet6!D:D,0))*100+B860</f>
        <v>2019</v>
      </c>
      <c r="E860" s="14" t="s">
        <v>1269</v>
      </c>
      <c r="F860">
        <f t="shared" si="66"/>
        <v>3</v>
      </c>
      <c r="G860">
        <f t="shared" si="67"/>
        <v>960</v>
      </c>
      <c r="H860">
        <f t="shared" si="68"/>
        <v>340020010</v>
      </c>
    </row>
    <row r="861" spans="1:8" ht="16.5" customHeight="1">
      <c r="A861" t="s">
        <v>122</v>
      </c>
      <c r="B861" s="7">
        <f t="shared" si="65"/>
        <v>20</v>
      </c>
      <c r="C861" s="7" t="s">
        <v>1271</v>
      </c>
      <c r="D861" s="7">
        <f>INDEX(Sheet6!B:B,MATCH(A861,Sheet6!D:D,0))*100+B861</f>
        <v>2020</v>
      </c>
      <c r="E861" s="14" t="s">
        <v>1267</v>
      </c>
      <c r="F861">
        <f t="shared" si="66"/>
        <v>8</v>
      </c>
      <c r="G861">
        <f t="shared" si="67"/>
        <v>160</v>
      </c>
      <c r="H861">
        <f t="shared" si="68"/>
        <v>340020007</v>
      </c>
    </row>
    <row r="862" spans="1:8" ht="16.5" customHeight="1">
      <c r="A862" t="s">
        <v>122</v>
      </c>
      <c r="B862" s="7">
        <f t="shared" si="65"/>
        <v>21</v>
      </c>
      <c r="C862" s="7" t="s">
        <v>1271</v>
      </c>
      <c r="D862" s="7">
        <f>INDEX(Sheet6!B:B,MATCH(A862,Sheet6!D:D,0))*100+B862</f>
        <v>2021</v>
      </c>
      <c r="E862" s="14"/>
      <c r="F862">
        <f t="shared" si="66"/>
        <v>0</v>
      </c>
      <c r="G862">
        <f t="shared" si="67"/>
        <v>0</v>
      </c>
      <c r="H862" t="str">
        <f t="shared" si="68"/>
        <v/>
      </c>
    </row>
    <row r="863" spans="1:8" ht="16.5" customHeight="1">
      <c r="A863" t="s">
        <v>122</v>
      </c>
      <c r="B863" s="7">
        <f t="shared" si="65"/>
        <v>22</v>
      </c>
      <c r="C863" s="7" t="s">
        <v>1271</v>
      </c>
      <c r="D863" s="7">
        <f>INDEX(Sheet6!B:B,MATCH(A863,Sheet6!D:D,0))*100+B863</f>
        <v>2022</v>
      </c>
      <c r="E863" s="14" t="s">
        <v>1270</v>
      </c>
      <c r="F863">
        <f t="shared" si="66"/>
        <v>13</v>
      </c>
      <c r="G863">
        <f t="shared" si="67"/>
        <v>52</v>
      </c>
      <c r="H863">
        <f t="shared" si="68"/>
        <v>340020005</v>
      </c>
    </row>
    <row r="864" spans="1:8" ht="16.5" customHeight="1">
      <c r="A864" t="s">
        <v>122</v>
      </c>
      <c r="B864" s="7">
        <f t="shared" si="65"/>
        <v>23</v>
      </c>
      <c r="C864" s="7" t="s">
        <v>1271</v>
      </c>
      <c r="D864" s="7">
        <f>INDEX(Sheet6!B:B,MATCH(A864,Sheet6!D:D,0))*100+B864</f>
        <v>2023</v>
      </c>
      <c r="E864" s="14" t="s">
        <v>1266</v>
      </c>
      <c r="F864">
        <f t="shared" si="66"/>
        <v>3</v>
      </c>
      <c r="G864">
        <f t="shared" si="67"/>
        <v>480</v>
      </c>
      <c r="H864">
        <f t="shared" si="68"/>
        <v>340020009</v>
      </c>
    </row>
    <row r="865" spans="1:8" ht="16.5" customHeight="1">
      <c r="A865" t="s">
        <v>122</v>
      </c>
      <c r="B865" s="7">
        <f t="shared" si="65"/>
        <v>24</v>
      </c>
      <c r="C865" s="7" t="s">
        <v>1271</v>
      </c>
      <c r="D865" s="7">
        <f>INDEX(Sheet6!B:B,MATCH(A865,Sheet6!D:D,0))*100+B865</f>
        <v>2024</v>
      </c>
      <c r="E865" s="14" t="s">
        <v>1266</v>
      </c>
      <c r="F865">
        <f t="shared" si="66"/>
        <v>3</v>
      </c>
      <c r="G865">
        <f t="shared" si="67"/>
        <v>480</v>
      </c>
      <c r="H865">
        <f t="shared" si="68"/>
        <v>340020009</v>
      </c>
    </row>
    <row r="866" spans="1:8" ht="16.5" customHeight="1">
      <c r="A866" t="s">
        <v>122</v>
      </c>
      <c r="B866" s="7">
        <f t="shared" si="65"/>
        <v>25</v>
      </c>
      <c r="C866" s="7" t="s">
        <v>1271</v>
      </c>
      <c r="D866" s="7">
        <f>INDEX(Sheet6!B:B,MATCH(A866,Sheet6!D:D,0))*100+B866</f>
        <v>2025</v>
      </c>
      <c r="E866" s="14" t="s">
        <v>1268</v>
      </c>
      <c r="F866">
        <f t="shared" si="66"/>
        <v>13</v>
      </c>
      <c r="G866">
        <f t="shared" si="67"/>
        <v>104</v>
      </c>
      <c r="H866">
        <f t="shared" si="68"/>
        <v>340020004</v>
      </c>
    </row>
    <row r="867" spans="1:8" ht="16.5" customHeight="1">
      <c r="A867" t="s">
        <v>122</v>
      </c>
      <c r="B867" s="7">
        <f t="shared" si="65"/>
        <v>26</v>
      </c>
      <c r="C867" s="7" t="s">
        <v>1271</v>
      </c>
      <c r="D867" s="7">
        <f>INDEX(Sheet6!B:B,MATCH(A867,Sheet6!D:D,0))*100+B867</f>
        <v>2026</v>
      </c>
      <c r="E867" s="14" t="s">
        <v>1269</v>
      </c>
      <c r="F867">
        <f t="shared" si="66"/>
        <v>3</v>
      </c>
      <c r="G867">
        <f t="shared" si="67"/>
        <v>960</v>
      </c>
      <c r="H867">
        <f t="shared" si="68"/>
        <v>340020010</v>
      </c>
    </row>
    <row r="868" spans="1:8" ht="16.5" customHeight="1">
      <c r="A868" t="s">
        <v>122</v>
      </c>
      <c r="B868" s="7">
        <f t="shared" si="65"/>
        <v>27</v>
      </c>
      <c r="C868" s="7" t="s">
        <v>1271</v>
      </c>
      <c r="D868" s="7">
        <f>INDEX(Sheet6!B:B,MATCH(A868,Sheet6!D:D,0))*100+B868</f>
        <v>2027</v>
      </c>
      <c r="E868" s="14" t="s">
        <v>1267</v>
      </c>
      <c r="F868">
        <f t="shared" si="66"/>
        <v>8</v>
      </c>
      <c r="G868">
        <f t="shared" si="67"/>
        <v>160</v>
      </c>
      <c r="H868">
        <f t="shared" si="68"/>
        <v>340020007</v>
      </c>
    </row>
    <row r="869" spans="1:8" ht="16.5" customHeight="1">
      <c r="A869" t="s">
        <v>122</v>
      </c>
      <c r="B869" s="7">
        <f t="shared" si="65"/>
        <v>28</v>
      </c>
      <c r="C869" s="7" t="s">
        <v>1271</v>
      </c>
      <c r="D869" s="7">
        <f>INDEX(Sheet6!B:B,MATCH(A869,Sheet6!D:D,0))*100+B869</f>
        <v>2028</v>
      </c>
      <c r="E869" s="14"/>
      <c r="F869">
        <f t="shared" si="66"/>
        <v>0</v>
      </c>
      <c r="G869">
        <f t="shared" si="67"/>
        <v>0</v>
      </c>
      <c r="H869" t="str">
        <f t="shared" si="68"/>
        <v/>
      </c>
    </row>
    <row r="870" spans="1:8" ht="16.5" customHeight="1">
      <c r="A870" t="s">
        <v>1259</v>
      </c>
      <c r="B870" s="7">
        <f t="shared" si="65"/>
        <v>1</v>
      </c>
      <c r="C870" s="7" t="s">
        <v>1272</v>
      </c>
      <c r="D870" s="7">
        <f>INDEX(Sheet6!B:B,MATCH(A870,Sheet6!D:D,0))*100+B870</f>
        <v>2201</v>
      </c>
      <c r="E870" s="14" t="s">
        <v>1265</v>
      </c>
      <c r="F870">
        <f t="shared" si="66"/>
        <v>8</v>
      </c>
      <c r="G870">
        <f t="shared" si="67"/>
        <v>64</v>
      </c>
      <c r="H870">
        <f t="shared" si="68"/>
        <v>340020006</v>
      </c>
    </row>
    <row r="871" spans="1:8" ht="16.5" customHeight="1">
      <c r="A871" t="s">
        <v>1259</v>
      </c>
      <c r="B871" s="7">
        <f t="shared" si="65"/>
        <v>2</v>
      </c>
      <c r="C871" s="7" t="s">
        <v>1272</v>
      </c>
      <c r="D871" s="7">
        <f>INDEX(Sheet6!B:B,MATCH(A871,Sheet6!D:D,0))*100+B871</f>
        <v>2202</v>
      </c>
      <c r="E871" s="14" t="s">
        <v>1266</v>
      </c>
      <c r="F871">
        <f t="shared" si="66"/>
        <v>3</v>
      </c>
      <c r="G871">
        <f t="shared" si="67"/>
        <v>384</v>
      </c>
      <c r="H871">
        <f t="shared" si="68"/>
        <v>340020009</v>
      </c>
    </row>
    <row r="872" spans="1:8" ht="16.5" customHeight="1">
      <c r="A872" t="s">
        <v>1259</v>
      </c>
      <c r="B872" s="7">
        <f t="shared" si="65"/>
        <v>3</v>
      </c>
      <c r="C872" s="7" t="s">
        <v>1272</v>
      </c>
      <c r="D872" s="7">
        <f>INDEX(Sheet6!B:B,MATCH(A872,Sheet6!D:D,0))*100+B872</f>
        <v>2203</v>
      </c>
      <c r="E872" s="14" t="s">
        <v>106</v>
      </c>
      <c r="F872">
        <f t="shared" si="66"/>
        <v>18</v>
      </c>
      <c r="G872">
        <f t="shared" si="67"/>
        <v>32</v>
      </c>
      <c r="H872">
        <f t="shared" si="68"/>
        <v>340020001</v>
      </c>
    </row>
    <row r="873" spans="1:8" ht="16.5" customHeight="1">
      <c r="A873" t="s">
        <v>1259</v>
      </c>
      <c r="B873" s="7">
        <f t="shared" si="65"/>
        <v>4</v>
      </c>
      <c r="C873" s="7" t="s">
        <v>1272</v>
      </c>
      <c r="D873" s="7">
        <f>INDEX(Sheet6!B:B,MATCH(A873,Sheet6!D:D,0))*100+B873</f>
        <v>2204</v>
      </c>
      <c r="E873" s="14" t="s">
        <v>1268</v>
      </c>
      <c r="F873">
        <f t="shared" si="66"/>
        <v>13</v>
      </c>
      <c r="G873">
        <f t="shared" si="67"/>
        <v>84</v>
      </c>
      <c r="H873">
        <f t="shared" si="68"/>
        <v>340020004</v>
      </c>
    </row>
    <row r="874" spans="1:8" ht="16.5" customHeight="1">
      <c r="A874" t="s">
        <v>1259</v>
      </c>
      <c r="B874" s="7">
        <f t="shared" si="65"/>
        <v>5</v>
      </c>
      <c r="C874" s="7" t="s">
        <v>1272</v>
      </c>
      <c r="D874" s="7">
        <f>INDEX(Sheet6!B:B,MATCH(A874,Sheet6!D:D,0))*100+B874</f>
        <v>2205</v>
      </c>
      <c r="E874" s="14" t="s">
        <v>1269</v>
      </c>
      <c r="F874">
        <f t="shared" si="66"/>
        <v>3</v>
      </c>
      <c r="G874">
        <f t="shared" si="67"/>
        <v>768</v>
      </c>
      <c r="H874">
        <f t="shared" si="68"/>
        <v>340020010</v>
      </c>
    </row>
    <row r="875" spans="1:8" ht="16.5" customHeight="1">
      <c r="A875" t="s">
        <v>1259</v>
      </c>
      <c r="B875" s="7">
        <f t="shared" si="65"/>
        <v>6</v>
      </c>
      <c r="C875" s="7" t="s">
        <v>1272</v>
      </c>
      <c r="D875" s="7">
        <f>INDEX(Sheet6!B:B,MATCH(A875,Sheet6!D:D,0))*100+B875</f>
        <v>2206</v>
      </c>
      <c r="E875" s="14" t="s">
        <v>1267</v>
      </c>
      <c r="F875">
        <f t="shared" si="66"/>
        <v>8</v>
      </c>
      <c r="G875">
        <f t="shared" si="67"/>
        <v>128</v>
      </c>
      <c r="H875">
        <f t="shared" si="68"/>
        <v>340020007</v>
      </c>
    </row>
    <row r="876" spans="1:8" ht="16.5" customHeight="1">
      <c r="A876" t="s">
        <v>1259</v>
      </c>
      <c r="B876" s="7">
        <f t="shared" si="65"/>
        <v>7</v>
      </c>
      <c r="C876" s="7" t="s">
        <v>1272</v>
      </c>
      <c r="D876" s="7">
        <f>INDEX(Sheet6!B:B,MATCH(A876,Sheet6!D:D,0))*100+B876</f>
        <v>2207</v>
      </c>
      <c r="F876">
        <f t="shared" si="66"/>
        <v>0</v>
      </c>
      <c r="G876">
        <f t="shared" si="67"/>
        <v>0</v>
      </c>
      <c r="H876" t="str">
        <f t="shared" si="68"/>
        <v/>
      </c>
    </row>
    <row r="877" spans="1:8" ht="16.5" customHeight="1">
      <c r="A877" t="s">
        <v>1259</v>
      </c>
      <c r="B877" s="7">
        <f t="shared" si="65"/>
        <v>8</v>
      </c>
      <c r="C877" s="7" t="s">
        <v>1272</v>
      </c>
      <c r="D877" s="7">
        <f>INDEX(Sheet6!B:B,MATCH(A877,Sheet6!D:D,0))*100+B877</f>
        <v>2208</v>
      </c>
      <c r="E877" s="14" t="s">
        <v>1265</v>
      </c>
      <c r="F877">
        <f t="shared" si="66"/>
        <v>8</v>
      </c>
      <c r="G877">
        <f t="shared" si="67"/>
        <v>64</v>
      </c>
      <c r="H877">
        <f t="shared" si="68"/>
        <v>340020006</v>
      </c>
    </row>
    <row r="878" spans="1:8" ht="16.5" customHeight="1">
      <c r="A878" t="s">
        <v>1259</v>
      </c>
      <c r="B878" s="7">
        <f t="shared" si="65"/>
        <v>9</v>
      </c>
      <c r="C878" s="7" t="s">
        <v>1272</v>
      </c>
      <c r="D878" s="7">
        <f>INDEX(Sheet6!B:B,MATCH(A878,Sheet6!D:D,0))*100+B878</f>
        <v>2209</v>
      </c>
      <c r="E878" s="14" t="s">
        <v>1266</v>
      </c>
      <c r="F878">
        <f t="shared" si="66"/>
        <v>3</v>
      </c>
      <c r="G878">
        <f t="shared" si="67"/>
        <v>384</v>
      </c>
      <c r="H878">
        <f t="shared" si="68"/>
        <v>340020009</v>
      </c>
    </row>
    <row r="879" spans="1:8" ht="16.5" customHeight="1">
      <c r="A879" t="s">
        <v>1259</v>
      </c>
      <c r="B879" s="7">
        <f t="shared" si="65"/>
        <v>10</v>
      </c>
      <c r="C879" s="7" t="s">
        <v>1272</v>
      </c>
      <c r="D879" s="7">
        <f>INDEX(Sheet6!B:B,MATCH(A879,Sheet6!D:D,0))*100+B879</f>
        <v>2210</v>
      </c>
      <c r="E879" s="14" t="s">
        <v>1265</v>
      </c>
      <c r="F879">
        <f t="shared" si="66"/>
        <v>8</v>
      </c>
      <c r="G879">
        <f t="shared" si="67"/>
        <v>64</v>
      </c>
      <c r="H879">
        <f t="shared" si="68"/>
        <v>340020006</v>
      </c>
    </row>
    <row r="880" spans="1:8" ht="16.5" customHeight="1">
      <c r="A880" t="s">
        <v>1259</v>
      </c>
      <c r="B880" s="7">
        <f t="shared" ref="B880:B943" si="69">B852</f>
        <v>11</v>
      </c>
      <c r="C880" s="7" t="s">
        <v>1272</v>
      </c>
      <c r="D880" s="7">
        <f>INDEX(Sheet6!B:B,MATCH(A880,Sheet6!D:D,0))*100+B880</f>
        <v>2211</v>
      </c>
      <c r="E880" s="14" t="s">
        <v>1268</v>
      </c>
      <c r="F880">
        <f t="shared" si="66"/>
        <v>13</v>
      </c>
      <c r="G880">
        <f t="shared" si="67"/>
        <v>84</v>
      </c>
      <c r="H880">
        <f t="shared" si="68"/>
        <v>340020004</v>
      </c>
    </row>
    <row r="881" spans="1:8" ht="16.5" customHeight="1">
      <c r="A881" t="s">
        <v>1259</v>
      </c>
      <c r="B881" s="7">
        <f t="shared" si="69"/>
        <v>12</v>
      </c>
      <c r="C881" s="7" t="s">
        <v>1272</v>
      </c>
      <c r="D881" s="7">
        <f>INDEX(Sheet6!B:B,MATCH(A881,Sheet6!D:D,0))*100+B881</f>
        <v>2212</v>
      </c>
      <c r="E881" s="14" t="s">
        <v>1269</v>
      </c>
      <c r="F881">
        <f t="shared" si="66"/>
        <v>3</v>
      </c>
      <c r="G881">
        <f t="shared" si="67"/>
        <v>768</v>
      </c>
      <c r="H881">
        <f t="shared" si="68"/>
        <v>340020010</v>
      </c>
    </row>
    <row r="882" spans="1:8" ht="16.5" customHeight="1">
      <c r="A882" t="s">
        <v>1259</v>
      </c>
      <c r="B882" s="7">
        <f t="shared" si="69"/>
        <v>13</v>
      </c>
      <c r="C882" s="7" t="s">
        <v>1272</v>
      </c>
      <c r="D882" s="7">
        <f>INDEX(Sheet6!B:B,MATCH(A882,Sheet6!D:D,0))*100+B882</f>
        <v>2213</v>
      </c>
      <c r="E882" s="14" t="s">
        <v>1267</v>
      </c>
      <c r="F882">
        <f t="shared" si="66"/>
        <v>8</v>
      </c>
      <c r="G882">
        <f t="shared" si="67"/>
        <v>128</v>
      </c>
      <c r="H882">
        <f t="shared" si="68"/>
        <v>340020007</v>
      </c>
    </row>
    <row r="883" spans="1:8" ht="16.5" customHeight="1">
      <c r="A883" t="s">
        <v>1259</v>
      </c>
      <c r="B883" s="7">
        <f t="shared" si="69"/>
        <v>14</v>
      </c>
      <c r="C883" s="7" t="s">
        <v>1272</v>
      </c>
      <c r="D883" s="7">
        <f>INDEX(Sheet6!B:B,MATCH(A883,Sheet6!D:D,0))*100+B883</f>
        <v>2214</v>
      </c>
      <c r="F883">
        <f t="shared" si="66"/>
        <v>0</v>
      </c>
      <c r="G883">
        <f t="shared" si="67"/>
        <v>0</v>
      </c>
      <c r="H883" t="str">
        <f t="shared" si="68"/>
        <v/>
      </c>
    </row>
    <row r="884" spans="1:8" ht="16.5" customHeight="1">
      <c r="A884" t="s">
        <v>1259</v>
      </c>
      <c r="B884" s="7">
        <f t="shared" si="69"/>
        <v>15</v>
      </c>
      <c r="C884" s="7" t="s">
        <v>1272</v>
      </c>
      <c r="D884" s="7">
        <f>INDEX(Sheet6!B:B,MATCH(A884,Sheet6!D:D,0))*100+B884</f>
        <v>2215</v>
      </c>
      <c r="E884" s="14" t="s">
        <v>1265</v>
      </c>
      <c r="F884">
        <f t="shared" si="66"/>
        <v>8</v>
      </c>
      <c r="G884">
        <f t="shared" si="67"/>
        <v>64</v>
      </c>
      <c r="H884">
        <f t="shared" si="68"/>
        <v>340020006</v>
      </c>
    </row>
    <row r="885" spans="1:8" ht="16.5" customHeight="1">
      <c r="A885" t="s">
        <v>1259</v>
      </c>
      <c r="B885" s="7">
        <f t="shared" si="69"/>
        <v>16</v>
      </c>
      <c r="C885" s="7" t="s">
        <v>1272</v>
      </c>
      <c r="D885" s="7">
        <f>INDEX(Sheet6!B:B,MATCH(A885,Sheet6!D:D,0))*100+B885</f>
        <v>2216</v>
      </c>
      <c r="E885" s="14" t="s">
        <v>1266</v>
      </c>
      <c r="F885">
        <f t="shared" si="66"/>
        <v>3</v>
      </c>
      <c r="G885">
        <f t="shared" si="67"/>
        <v>384</v>
      </c>
      <c r="H885">
        <f t="shared" si="68"/>
        <v>340020009</v>
      </c>
    </row>
    <row r="886" spans="1:8" ht="16.5" customHeight="1">
      <c r="A886" t="s">
        <v>1259</v>
      </c>
      <c r="B886" s="7">
        <f t="shared" si="69"/>
        <v>17</v>
      </c>
      <c r="C886" s="7" t="s">
        <v>1272</v>
      </c>
      <c r="D886" s="7">
        <f>INDEX(Sheet6!B:B,MATCH(A886,Sheet6!D:D,0))*100+B886</f>
        <v>2217</v>
      </c>
      <c r="E886" s="14" t="s">
        <v>1265</v>
      </c>
      <c r="F886">
        <f t="shared" si="66"/>
        <v>8</v>
      </c>
      <c r="G886">
        <f t="shared" si="67"/>
        <v>64</v>
      </c>
      <c r="H886">
        <f t="shared" si="68"/>
        <v>340020006</v>
      </c>
    </row>
    <row r="887" spans="1:8" ht="16.5" customHeight="1">
      <c r="A887" t="s">
        <v>1259</v>
      </c>
      <c r="B887" s="7">
        <f t="shared" si="69"/>
        <v>18</v>
      </c>
      <c r="C887" s="7" t="s">
        <v>1272</v>
      </c>
      <c r="D887" s="7">
        <f>INDEX(Sheet6!B:B,MATCH(A887,Sheet6!D:D,0))*100+B887</f>
        <v>2218</v>
      </c>
      <c r="E887" s="14" t="s">
        <v>1268</v>
      </c>
      <c r="F887">
        <f t="shared" si="66"/>
        <v>13</v>
      </c>
      <c r="G887">
        <f t="shared" si="67"/>
        <v>84</v>
      </c>
      <c r="H887">
        <f t="shared" si="68"/>
        <v>340020004</v>
      </c>
    </row>
    <row r="888" spans="1:8" ht="16.5" customHeight="1">
      <c r="A888" t="s">
        <v>1259</v>
      </c>
      <c r="B888" s="7">
        <f t="shared" si="69"/>
        <v>19</v>
      </c>
      <c r="C888" s="7" t="s">
        <v>1272</v>
      </c>
      <c r="D888" s="7">
        <f>INDEX(Sheet6!B:B,MATCH(A888,Sheet6!D:D,0))*100+B888</f>
        <v>2219</v>
      </c>
      <c r="E888" s="14" t="s">
        <v>1269</v>
      </c>
      <c r="F888">
        <f t="shared" si="66"/>
        <v>3</v>
      </c>
      <c r="G888">
        <f t="shared" si="67"/>
        <v>768</v>
      </c>
      <c r="H888">
        <f t="shared" si="68"/>
        <v>340020010</v>
      </c>
    </row>
    <row r="889" spans="1:8" ht="16.5" customHeight="1">
      <c r="A889" t="s">
        <v>1259</v>
      </c>
      <c r="B889" s="7">
        <f t="shared" si="69"/>
        <v>20</v>
      </c>
      <c r="C889" s="7" t="s">
        <v>1272</v>
      </c>
      <c r="D889" s="7">
        <f>INDEX(Sheet6!B:B,MATCH(A889,Sheet6!D:D,0))*100+B889</f>
        <v>2220</v>
      </c>
      <c r="E889" s="14" t="s">
        <v>1267</v>
      </c>
      <c r="F889">
        <f t="shared" si="66"/>
        <v>8</v>
      </c>
      <c r="G889">
        <f t="shared" si="67"/>
        <v>128</v>
      </c>
      <c r="H889">
        <f t="shared" si="68"/>
        <v>340020007</v>
      </c>
    </row>
    <row r="890" spans="1:8" ht="16.5" customHeight="1">
      <c r="A890" t="s">
        <v>1259</v>
      </c>
      <c r="B890" s="7">
        <f t="shared" si="69"/>
        <v>21</v>
      </c>
      <c r="C890" s="7" t="s">
        <v>1272</v>
      </c>
      <c r="D890" s="7">
        <f>INDEX(Sheet6!B:B,MATCH(A890,Sheet6!D:D,0))*100+B890</f>
        <v>2221</v>
      </c>
      <c r="F890">
        <f t="shared" si="66"/>
        <v>0</v>
      </c>
      <c r="G890">
        <f t="shared" si="67"/>
        <v>0</v>
      </c>
      <c r="H890" t="str">
        <f t="shared" si="68"/>
        <v/>
      </c>
    </row>
    <row r="891" spans="1:8" ht="16.5" customHeight="1">
      <c r="A891" t="s">
        <v>1259</v>
      </c>
      <c r="B891" s="7">
        <f t="shared" si="69"/>
        <v>22</v>
      </c>
      <c r="C891" s="7" t="s">
        <v>1272</v>
      </c>
      <c r="D891" s="7">
        <f>INDEX(Sheet6!B:B,MATCH(A891,Sheet6!D:D,0))*100+B891</f>
        <v>2222</v>
      </c>
      <c r="E891" s="14" t="s">
        <v>1265</v>
      </c>
      <c r="F891">
        <f t="shared" si="66"/>
        <v>8</v>
      </c>
      <c r="G891">
        <f t="shared" si="67"/>
        <v>64</v>
      </c>
      <c r="H891">
        <f t="shared" si="68"/>
        <v>340020006</v>
      </c>
    </row>
    <row r="892" spans="1:8" ht="16.5" customHeight="1">
      <c r="A892" t="s">
        <v>1259</v>
      </c>
      <c r="B892" s="7">
        <f t="shared" si="69"/>
        <v>23</v>
      </c>
      <c r="C892" s="7" t="s">
        <v>1272</v>
      </c>
      <c r="D892" s="7">
        <f>INDEX(Sheet6!B:B,MATCH(A892,Sheet6!D:D,0))*100+B892</f>
        <v>2223</v>
      </c>
      <c r="E892" s="14" t="s">
        <v>1266</v>
      </c>
      <c r="F892">
        <f t="shared" si="66"/>
        <v>3</v>
      </c>
      <c r="G892">
        <f t="shared" si="67"/>
        <v>384</v>
      </c>
      <c r="H892">
        <f t="shared" si="68"/>
        <v>340020009</v>
      </c>
    </row>
    <row r="893" spans="1:8" ht="16.5" customHeight="1">
      <c r="A893" t="s">
        <v>1259</v>
      </c>
      <c r="B893" s="7">
        <f t="shared" si="69"/>
        <v>24</v>
      </c>
      <c r="C893" s="7" t="s">
        <v>1272</v>
      </c>
      <c r="D893" s="7">
        <f>INDEX(Sheet6!B:B,MATCH(A893,Sheet6!D:D,0))*100+B893</f>
        <v>2224</v>
      </c>
      <c r="E893" s="14" t="s">
        <v>1265</v>
      </c>
      <c r="F893">
        <f t="shared" si="66"/>
        <v>8</v>
      </c>
      <c r="G893">
        <f t="shared" si="67"/>
        <v>64</v>
      </c>
      <c r="H893">
        <f t="shared" si="68"/>
        <v>340020006</v>
      </c>
    </row>
    <row r="894" spans="1:8" ht="16.5" customHeight="1">
      <c r="A894" t="s">
        <v>1259</v>
      </c>
      <c r="B894" s="7">
        <f t="shared" si="69"/>
        <v>25</v>
      </c>
      <c r="C894" s="7" t="s">
        <v>1272</v>
      </c>
      <c r="D894" s="7">
        <f>INDEX(Sheet6!B:B,MATCH(A894,Sheet6!D:D,0))*100+B894</f>
        <v>2225</v>
      </c>
      <c r="E894" s="14" t="s">
        <v>1268</v>
      </c>
      <c r="F894">
        <f t="shared" si="66"/>
        <v>13</v>
      </c>
      <c r="G894">
        <f t="shared" si="67"/>
        <v>84</v>
      </c>
      <c r="H894">
        <f t="shared" si="68"/>
        <v>340020004</v>
      </c>
    </row>
    <row r="895" spans="1:8" ht="16.5" customHeight="1">
      <c r="A895" t="s">
        <v>1259</v>
      </c>
      <c r="B895" s="7">
        <f t="shared" si="69"/>
        <v>26</v>
      </c>
      <c r="C895" s="7" t="s">
        <v>1272</v>
      </c>
      <c r="D895" s="7">
        <f>INDEX(Sheet6!B:B,MATCH(A895,Sheet6!D:D,0))*100+B895</f>
        <v>2226</v>
      </c>
      <c r="E895" s="14" t="s">
        <v>1269</v>
      </c>
      <c r="F895">
        <f t="shared" si="66"/>
        <v>3</v>
      </c>
      <c r="G895">
        <f t="shared" si="67"/>
        <v>768</v>
      </c>
      <c r="H895">
        <f t="shared" si="68"/>
        <v>340020010</v>
      </c>
    </row>
    <row r="896" spans="1:8" ht="16.5" customHeight="1">
      <c r="A896" t="s">
        <v>1259</v>
      </c>
      <c r="B896" s="7">
        <f t="shared" si="69"/>
        <v>27</v>
      </c>
      <c r="C896" s="7" t="s">
        <v>1272</v>
      </c>
      <c r="D896" s="7">
        <f>INDEX(Sheet6!B:B,MATCH(A896,Sheet6!D:D,0))*100+B896</f>
        <v>2227</v>
      </c>
      <c r="E896" s="14" t="s">
        <v>1267</v>
      </c>
      <c r="F896">
        <f t="shared" si="66"/>
        <v>8</v>
      </c>
      <c r="G896">
        <f t="shared" si="67"/>
        <v>128</v>
      </c>
      <c r="H896">
        <f t="shared" si="68"/>
        <v>340020007</v>
      </c>
    </row>
    <row r="897" spans="1:8" ht="16.5" customHeight="1">
      <c r="A897" t="s">
        <v>1259</v>
      </c>
      <c r="B897" s="7">
        <f t="shared" si="69"/>
        <v>28</v>
      </c>
      <c r="C897" s="7" t="s">
        <v>1272</v>
      </c>
      <c r="D897" s="7">
        <f>INDEX(Sheet6!B:B,MATCH(A897,Sheet6!D:D,0))*100+B897</f>
        <v>2228</v>
      </c>
      <c r="F897">
        <f t="shared" si="66"/>
        <v>0</v>
      </c>
      <c r="G897">
        <f t="shared" si="67"/>
        <v>0</v>
      </c>
      <c r="H897" t="str">
        <f t="shared" si="68"/>
        <v/>
      </c>
    </row>
    <row r="898" spans="1:8" ht="16.5" customHeight="1">
      <c r="A898" t="s">
        <v>133</v>
      </c>
      <c r="B898" s="7">
        <f t="shared" si="69"/>
        <v>1</v>
      </c>
      <c r="C898" s="7" t="s">
        <v>1272</v>
      </c>
      <c r="D898" s="7">
        <f>INDEX(Sheet6!B:B,MATCH(A898,Sheet6!D:D,0))*100+B898</f>
        <v>2401</v>
      </c>
      <c r="E898" s="14" t="s">
        <v>1265</v>
      </c>
      <c r="F898">
        <f t="shared" ref="F898:F961" si="70">IF($E898&lt;&gt;"",VLOOKUP($C898&amp;$E898,$M:$P,2,0),0)</f>
        <v>8</v>
      </c>
      <c r="G898">
        <f t="shared" ref="G898:G961" si="71">IF($E898&lt;&gt;"",VLOOKUP($C898&amp;$E898,$M:$P,3,0),0)</f>
        <v>64</v>
      </c>
      <c r="H898">
        <f t="shared" ref="H898:H961" si="72">IF($E898&lt;&gt;"",VLOOKUP($C898&amp;$E898,$M:$P,4,0),"")</f>
        <v>340020006</v>
      </c>
    </row>
    <row r="899" spans="1:8" ht="16.5" customHeight="1">
      <c r="A899" t="s">
        <v>133</v>
      </c>
      <c r="B899" s="7">
        <f t="shared" si="69"/>
        <v>2</v>
      </c>
      <c r="C899" s="7" t="s">
        <v>1272</v>
      </c>
      <c r="D899" s="7">
        <f>INDEX(Sheet6!B:B,MATCH(A899,Sheet6!D:D,0))*100+B899</f>
        <v>2402</v>
      </c>
      <c r="E899" s="14" t="s">
        <v>1266</v>
      </c>
      <c r="F899">
        <f t="shared" si="70"/>
        <v>3</v>
      </c>
      <c r="G899">
        <f t="shared" si="71"/>
        <v>384</v>
      </c>
      <c r="H899">
        <f t="shared" si="72"/>
        <v>340020009</v>
      </c>
    </row>
    <row r="900" spans="1:8" ht="16.5" customHeight="1">
      <c r="A900" t="s">
        <v>133</v>
      </c>
      <c r="B900" s="7">
        <f t="shared" si="69"/>
        <v>3</v>
      </c>
      <c r="C900" s="7" t="s">
        <v>1272</v>
      </c>
      <c r="D900" s="7">
        <f>INDEX(Sheet6!B:B,MATCH(A900,Sheet6!D:D,0))*100+B900</f>
        <v>2403</v>
      </c>
      <c r="E900" t="s">
        <v>151</v>
      </c>
      <c r="F900">
        <f t="shared" si="70"/>
        <v>38</v>
      </c>
      <c r="G900">
        <f t="shared" si="71"/>
        <v>10</v>
      </c>
      <c r="H900">
        <f t="shared" si="72"/>
        <v>340020011</v>
      </c>
    </row>
    <row r="901" spans="1:8" ht="16.5" customHeight="1">
      <c r="A901" t="s">
        <v>133</v>
      </c>
      <c r="B901" s="7">
        <f t="shared" si="69"/>
        <v>4</v>
      </c>
      <c r="C901" s="7" t="s">
        <v>1272</v>
      </c>
      <c r="D901" s="7">
        <f>INDEX(Sheet6!B:B,MATCH(A901,Sheet6!D:D,0))*100+B901</f>
        <v>2404</v>
      </c>
      <c r="E901" s="14" t="s">
        <v>2233</v>
      </c>
      <c r="F901">
        <f t="shared" si="70"/>
        <v>33</v>
      </c>
      <c r="G901">
        <f t="shared" si="71"/>
        <v>32</v>
      </c>
      <c r="H901">
        <f t="shared" si="72"/>
        <v>340020003</v>
      </c>
    </row>
    <row r="902" spans="1:8" ht="16.5" customHeight="1">
      <c r="A902" t="s">
        <v>133</v>
      </c>
      <c r="B902" s="7">
        <f t="shared" si="69"/>
        <v>5</v>
      </c>
      <c r="C902" s="7" t="s">
        <v>1272</v>
      </c>
      <c r="D902" s="7">
        <f>INDEX(Sheet6!B:B,MATCH(A902,Sheet6!D:D,0))*100+B902</f>
        <v>2405</v>
      </c>
      <c r="E902" s="14" t="s">
        <v>1269</v>
      </c>
      <c r="F902">
        <f t="shared" si="70"/>
        <v>3</v>
      </c>
      <c r="G902">
        <f t="shared" si="71"/>
        <v>768</v>
      </c>
      <c r="H902">
        <f t="shared" si="72"/>
        <v>340020010</v>
      </c>
    </row>
    <row r="903" spans="1:8" ht="16.5" customHeight="1">
      <c r="A903" t="s">
        <v>133</v>
      </c>
      <c r="B903" s="7">
        <f t="shared" si="69"/>
        <v>6</v>
      </c>
      <c r="C903" s="7" t="s">
        <v>1272</v>
      </c>
      <c r="D903" s="7">
        <f>INDEX(Sheet6!B:B,MATCH(A903,Sheet6!D:D,0))*100+B903</f>
        <v>2406</v>
      </c>
      <c r="E903" s="14" t="s">
        <v>1267</v>
      </c>
      <c r="F903">
        <f t="shared" si="70"/>
        <v>8</v>
      </c>
      <c r="G903">
        <f t="shared" si="71"/>
        <v>128</v>
      </c>
      <c r="H903">
        <f t="shared" si="72"/>
        <v>340020007</v>
      </c>
    </row>
    <row r="904" spans="1:8" ht="16.5" customHeight="1">
      <c r="A904" t="s">
        <v>133</v>
      </c>
      <c r="B904" s="7">
        <f t="shared" si="69"/>
        <v>7</v>
      </c>
      <c r="C904" s="7" t="s">
        <v>1272</v>
      </c>
      <c r="D904" s="7">
        <f>INDEX(Sheet6!B:B,MATCH(A904,Sheet6!D:D,0))*100+B904</f>
        <v>2407</v>
      </c>
      <c r="F904">
        <f t="shared" si="70"/>
        <v>0</v>
      </c>
      <c r="G904">
        <f t="shared" si="71"/>
        <v>0</v>
      </c>
      <c r="H904" t="str">
        <f t="shared" si="72"/>
        <v/>
      </c>
    </row>
    <row r="905" spans="1:8" ht="16.5" customHeight="1">
      <c r="A905" t="s">
        <v>133</v>
      </c>
      <c r="B905" s="7">
        <f t="shared" si="69"/>
        <v>8</v>
      </c>
      <c r="C905" s="7" t="s">
        <v>1272</v>
      </c>
      <c r="D905" s="7">
        <f>INDEX(Sheet6!B:B,MATCH(A905,Sheet6!D:D,0))*100+B905</f>
        <v>2408</v>
      </c>
      <c r="E905" s="14" t="s">
        <v>1265</v>
      </c>
      <c r="F905">
        <f t="shared" si="70"/>
        <v>8</v>
      </c>
      <c r="G905">
        <f t="shared" si="71"/>
        <v>64</v>
      </c>
      <c r="H905">
        <f t="shared" si="72"/>
        <v>340020006</v>
      </c>
    </row>
    <row r="906" spans="1:8" ht="16.5" customHeight="1">
      <c r="A906" t="s">
        <v>133</v>
      </c>
      <c r="B906" s="7">
        <f t="shared" si="69"/>
        <v>9</v>
      </c>
      <c r="C906" s="7" t="s">
        <v>1272</v>
      </c>
      <c r="D906" s="7">
        <f>INDEX(Sheet6!B:B,MATCH(A906,Sheet6!D:D,0))*100+B906</f>
        <v>2409</v>
      </c>
      <c r="E906" s="14" t="s">
        <v>1266</v>
      </c>
      <c r="F906">
        <f t="shared" si="70"/>
        <v>3</v>
      </c>
      <c r="G906">
        <f t="shared" si="71"/>
        <v>384</v>
      </c>
      <c r="H906">
        <f t="shared" si="72"/>
        <v>340020009</v>
      </c>
    </row>
    <row r="907" spans="1:8" ht="16.5" customHeight="1">
      <c r="A907" t="s">
        <v>133</v>
      </c>
      <c r="B907" s="7">
        <f t="shared" si="69"/>
        <v>10</v>
      </c>
      <c r="C907" s="7" t="s">
        <v>1272</v>
      </c>
      <c r="D907" s="7">
        <f>INDEX(Sheet6!B:B,MATCH(A907,Sheet6!D:D,0))*100+B907</f>
        <v>2410</v>
      </c>
      <c r="E907" s="14" t="s">
        <v>1266</v>
      </c>
      <c r="F907">
        <f t="shared" si="70"/>
        <v>3</v>
      </c>
      <c r="G907">
        <f t="shared" si="71"/>
        <v>384</v>
      </c>
      <c r="H907">
        <f t="shared" si="72"/>
        <v>340020009</v>
      </c>
    </row>
    <row r="908" spans="1:8" ht="16.5" customHeight="1">
      <c r="A908" t="s">
        <v>133</v>
      </c>
      <c r="B908" s="7">
        <f t="shared" si="69"/>
        <v>11</v>
      </c>
      <c r="C908" s="7" t="s">
        <v>1272</v>
      </c>
      <c r="D908" s="7">
        <f>INDEX(Sheet6!B:B,MATCH(A908,Sheet6!D:D,0))*100+B908</f>
        <v>2411</v>
      </c>
      <c r="E908" s="14" t="s">
        <v>2234</v>
      </c>
      <c r="F908">
        <f t="shared" si="70"/>
        <v>33</v>
      </c>
      <c r="G908">
        <f t="shared" si="71"/>
        <v>32</v>
      </c>
      <c r="H908">
        <f t="shared" si="72"/>
        <v>340020003</v>
      </c>
    </row>
    <row r="909" spans="1:8" ht="16.5" customHeight="1">
      <c r="A909" t="s">
        <v>133</v>
      </c>
      <c r="B909" s="7">
        <f t="shared" si="69"/>
        <v>12</v>
      </c>
      <c r="C909" s="7" t="s">
        <v>1272</v>
      </c>
      <c r="D909" s="7">
        <f>INDEX(Sheet6!B:B,MATCH(A909,Sheet6!D:D,0))*100+B909</f>
        <v>2412</v>
      </c>
      <c r="E909" s="14" t="s">
        <v>1269</v>
      </c>
      <c r="F909">
        <f t="shared" si="70"/>
        <v>3</v>
      </c>
      <c r="G909">
        <f t="shared" si="71"/>
        <v>768</v>
      </c>
      <c r="H909">
        <f t="shared" si="72"/>
        <v>340020010</v>
      </c>
    </row>
    <row r="910" spans="1:8" ht="16.5" customHeight="1">
      <c r="A910" t="s">
        <v>133</v>
      </c>
      <c r="B910" s="7">
        <f t="shared" si="69"/>
        <v>13</v>
      </c>
      <c r="C910" s="7" t="s">
        <v>1272</v>
      </c>
      <c r="D910" s="7">
        <f>INDEX(Sheet6!B:B,MATCH(A910,Sheet6!D:D,0))*100+B910</f>
        <v>2413</v>
      </c>
      <c r="E910" s="14" t="s">
        <v>1267</v>
      </c>
      <c r="F910">
        <f t="shared" si="70"/>
        <v>8</v>
      </c>
      <c r="G910">
        <f t="shared" si="71"/>
        <v>128</v>
      </c>
      <c r="H910">
        <f t="shared" si="72"/>
        <v>340020007</v>
      </c>
    </row>
    <row r="911" spans="1:8" ht="16.5" customHeight="1">
      <c r="A911" t="s">
        <v>133</v>
      </c>
      <c r="B911" s="7">
        <f t="shared" si="69"/>
        <v>14</v>
      </c>
      <c r="C911" s="7" t="s">
        <v>1272</v>
      </c>
      <c r="D911" s="7">
        <f>INDEX(Sheet6!B:B,MATCH(A911,Sheet6!D:D,0))*100+B911</f>
        <v>2414</v>
      </c>
      <c r="F911">
        <f t="shared" si="70"/>
        <v>0</v>
      </c>
      <c r="G911">
        <f t="shared" si="71"/>
        <v>0</v>
      </c>
      <c r="H911" t="str">
        <f t="shared" si="72"/>
        <v/>
      </c>
    </row>
    <row r="912" spans="1:8" ht="16.5" customHeight="1">
      <c r="A912" t="s">
        <v>133</v>
      </c>
      <c r="B912" s="7">
        <f t="shared" si="69"/>
        <v>15</v>
      </c>
      <c r="C912" s="7" t="s">
        <v>1272</v>
      </c>
      <c r="D912" s="7">
        <f>INDEX(Sheet6!B:B,MATCH(A912,Sheet6!D:D,0))*100+B912</f>
        <v>2415</v>
      </c>
      <c r="E912" s="14" t="s">
        <v>1265</v>
      </c>
      <c r="F912">
        <f t="shared" si="70"/>
        <v>8</v>
      </c>
      <c r="G912">
        <f t="shared" si="71"/>
        <v>64</v>
      </c>
      <c r="H912">
        <f t="shared" si="72"/>
        <v>340020006</v>
      </c>
    </row>
    <row r="913" spans="1:8" ht="16.5" customHeight="1">
      <c r="A913" t="s">
        <v>133</v>
      </c>
      <c r="B913" s="7">
        <f t="shared" si="69"/>
        <v>16</v>
      </c>
      <c r="C913" s="7" t="s">
        <v>1272</v>
      </c>
      <c r="D913" s="7">
        <f>INDEX(Sheet6!B:B,MATCH(A913,Sheet6!D:D,0))*100+B913</f>
        <v>2416</v>
      </c>
      <c r="E913" s="14" t="s">
        <v>1266</v>
      </c>
      <c r="F913">
        <f t="shared" si="70"/>
        <v>3</v>
      </c>
      <c r="G913">
        <f t="shared" si="71"/>
        <v>384</v>
      </c>
      <c r="H913">
        <f t="shared" si="72"/>
        <v>340020009</v>
      </c>
    </row>
    <row r="914" spans="1:8" ht="16.5" customHeight="1">
      <c r="A914" t="s">
        <v>133</v>
      </c>
      <c r="B914" s="7">
        <f t="shared" si="69"/>
        <v>17</v>
      </c>
      <c r="C914" s="7" t="s">
        <v>1272</v>
      </c>
      <c r="D914" s="7">
        <f>INDEX(Sheet6!B:B,MATCH(A914,Sheet6!D:D,0))*100+B914</f>
        <v>2417</v>
      </c>
      <c r="E914" s="14" t="s">
        <v>1266</v>
      </c>
      <c r="F914">
        <f t="shared" si="70"/>
        <v>3</v>
      </c>
      <c r="G914">
        <f t="shared" si="71"/>
        <v>384</v>
      </c>
      <c r="H914">
        <f t="shared" si="72"/>
        <v>340020009</v>
      </c>
    </row>
    <row r="915" spans="1:8" ht="16.5" customHeight="1">
      <c r="A915" t="s">
        <v>133</v>
      </c>
      <c r="B915" s="7">
        <f t="shared" si="69"/>
        <v>18</v>
      </c>
      <c r="C915" s="7" t="s">
        <v>1272</v>
      </c>
      <c r="D915" s="7">
        <f>INDEX(Sheet6!B:B,MATCH(A915,Sheet6!D:D,0))*100+B915</f>
        <v>2418</v>
      </c>
      <c r="E915" s="14" t="s">
        <v>2235</v>
      </c>
      <c r="F915">
        <f t="shared" si="70"/>
        <v>33</v>
      </c>
      <c r="G915">
        <f t="shared" si="71"/>
        <v>32</v>
      </c>
      <c r="H915">
        <f t="shared" si="72"/>
        <v>340020003</v>
      </c>
    </row>
    <row r="916" spans="1:8" ht="16.5" customHeight="1">
      <c r="A916" t="s">
        <v>133</v>
      </c>
      <c r="B916" s="7">
        <f t="shared" si="69"/>
        <v>19</v>
      </c>
      <c r="C916" s="7" t="s">
        <v>1272</v>
      </c>
      <c r="D916" s="7">
        <f>INDEX(Sheet6!B:B,MATCH(A916,Sheet6!D:D,0))*100+B916</f>
        <v>2419</v>
      </c>
      <c r="E916" s="14" t="s">
        <v>1269</v>
      </c>
      <c r="F916">
        <f t="shared" si="70"/>
        <v>3</v>
      </c>
      <c r="G916">
        <f t="shared" si="71"/>
        <v>768</v>
      </c>
      <c r="H916">
        <f t="shared" si="72"/>
        <v>340020010</v>
      </c>
    </row>
    <row r="917" spans="1:8" ht="16.5" customHeight="1">
      <c r="A917" t="s">
        <v>133</v>
      </c>
      <c r="B917" s="7">
        <f t="shared" si="69"/>
        <v>20</v>
      </c>
      <c r="C917" s="7" t="s">
        <v>1272</v>
      </c>
      <c r="D917" s="7">
        <f>INDEX(Sheet6!B:B,MATCH(A917,Sheet6!D:D,0))*100+B917</f>
        <v>2420</v>
      </c>
      <c r="E917" s="14" t="s">
        <v>1267</v>
      </c>
      <c r="F917">
        <f t="shared" si="70"/>
        <v>8</v>
      </c>
      <c r="G917">
        <f t="shared" si="71"/>
        <v>128</v>
      </c>
      <c r="H917">
        <f t="shared" si="72"/>
        <v>340020007</v>
      </c>
    </row>
    <row r="918" spans="1:8" ht="16.5" customHeight="1">
      <c r="A918" t="s">
        <v>133</v>
      </c>
      <c r="B918" s="7">
        <f t="shared" si="69"/>
        <v>21</v>
      </c>
      <c r="C918" s="7" t="s">
        <v>1272</v>
      </c>
      <c r="D918" s="7">
        <f>INDEX(Sheet6!B:B,MATCH(A918,Sheet6!D:D,0))*100+B918</f>
        <v>2421</v>
      </c>
      <c r="F918">
        <f t="shared" si="70"/>
        <v>0</v>
      </c>
      <c r="G918">
        <f t="shared" si="71"/>
        <v>0</v>
      </c>
      <c r="H918" t="str">
        <f t="shared" si="72"/>
        <v/>
      </c>
    </row>
    <row r="919" spans="1:8" ht="16.5" customHeight="1">
      <c r="A919" t="s">
        <v>133</v>
      </c>
      <c r="B919" s="7">
        <f t="shared" si="69"/>
        <v>22</v>
      </c>
      <c r="C919" s="7" t="s">
        <v>1272</v>
      </c>
      <c r="D919" s="7">
        <f>INDEX(Sheet6!B:B,MATCH(A919,Sheet6!D:D,0))*100+B919</f>
        <v>2422</v>
      </c>
      <c r="E919" s="14" t="s">
        <v>1265</v>
      </c>
      <c r="F919">
        <f t="shared" si="70"/>
        <v>8</v>
      </c>
      <c r="G919">
        <f t="shared" si="71"/>
        <v>64</v>
      </c>
      <c r="H919">
        <f t="shared" si="72"/>
        <v>340020006</v>
      </c>
    </row>
    <row r="920" spans="1:8" ht="16.5" customHeight="1">
      <c r="A920" t="s">
        <v>133</v>
      </c>
      <c r="B920" s="7">
        <f t="shared" si="69"/>
        <v>23</v>
      </c>
      <c r="C920" s="7" t="s">
        <v>1272</v>
      </c>
      <c r="D920" s="7">
        <f>INDEX(Sheet6!B:B,MATCH(A920,Sheet6!D:D,0))*100+B920</f>
        <v>2423</v>
      </c>
      <c r="E920" s="14" t="s">
        <v>1266</v>
      </c>
      <c r="F920">
        <f t="shared" si="70"/>
        <v>3</v>
      </c>
      <c r="G920">
        <f t="shared" si="71"/>
        <v>384</v>
      </c>
      <c r="H920">
        <f t="shared" si="72"/>
        <v>340020009</v>
      </c>
    </row>
    <row r="921" spans="1:8" ht="16.5" customHeight="1">
      <c r="A921" t="s">
        <v>133</v>
      </c>
      <c r="B921" s="7">
        <f t="shared" si="69"/>
        <v>24</v>
      </c>
      <c r="C921" s="7" t="s">
        <v>1272</v>
      </c>
      <c r="D921" s="7">
        <f>INDEX(Sheet6!B:B,MATCH(A921,Sheet6!D:D,0))*100+B921</f>
        <v>2424</v>
      </c>
      <c r="E921" s="14" t="s">
        <v>1265</v>
      </c>
      <c r="F921">
        <f t="shared" si="70"/>
        <v>8</v>
      </c>
      <c r="G921">
        <f t="shared" si="71"/>
        <v>64</v>
      </c>
      <c r="H921">
        <f t="shared" si="72"/>
        <v>340020006</v>
      </c>
    </row>
    <row r="922" spans="1:8" ht="16.5" customHeight="1">
      <c r="A922" t="s">
        <v>133</v>
      </c>
      <c r="B922" s="7">
        <f t="shared" si="69"/>
        <v>25</v>
      </c>
      <c r="C922" s="7" t="s">
        <v>1272</v>
      </c>
      <c r="D922" s="7">
        <f>INDEX(Sheet6!B:B,MATCH(A922,Sheet6!D:D,0))*100+B922</f>
        <v>2425</v>
      </c>
      <c r="E922" s="14" t="s">
        <v>2235</v>
      </c>
      <c r="F922">
        <f t="shared" si="70"/>
        <v>33</v>
      </c>
      <c r="G922">
        <f t="shared" si="71"/>
        <v>32</v>
      </c>
      <c r="H922">
        <f t="shared" si="72"/>
        <v>340020003</v>
      </c>
    </row>
    <row r="923" spans="1:8" ht="16.5" customHeight="1">
      <c r="A923" t="s">
        <v>133</v>
      </c>
      <c r="B923" s="7">
        <f t="shared" si="69"/>
        <v>26</v>
      </c>
      <c r="C923" s="7" t="s">
        <v>1272</v>
      </c>
      <c r="D923" s="7">
        <f>INDEX(Sheet6!B:B,MATCH(A923,Sheet6!D:D,0))*100+B923</f>
        <v>2426</v>
      </c>
      <c r="E923" s="14" t="s">
        <v>1269</v>
      </c>
      <c r="F923">
        <f t="shared" si="70"/>
        <v>3</v>
      </c>
      <c r="G923">
        <f t="shared" si="71"/>
        <v>768</v>
      </c>
      <c r="H923">
        <f t="shared" si="72"/>
        <v>340020010</v>
      </c>
    </row>
    <row r="924" spans="1:8" ht="16.5" customHeight="1">
      <c r="A924" t="s">
        <v>133</v>
      </c>
      <c r="B924" s="7">
        <f t="shared" si="69"/>
        <v>27</v>
      </c>
      <c r="C924" s="7" t="s">
        <v>1272</v>
      </c>
      <c r="D924" s="7">
        <f>INDEX(Sheet6!B:B,MATCH(A924,Sheet6!D:D,0))*100+B924</f>
        <v>2427</v>
      </c>
      <c r="E924" s="14" t="s">
        <v>1267</v>
      </c>
      <c r="F924">
        <f t="shared" si="70"/>
        <v>8</v>
      </c>
      <c r="G924">
        <f t="shared" si="71"/>
        <v>128</v>
      </c>
      <c r="H924">
        <f t="shared" si="72"/>
        <v>340020007</v>
      </c>
    </row>
    <row r="925" spans="1:8" ht="16.5" customHeight="1">
      <c r="A925" t="s">
        <v>133</v>
      </c>
      <c r="B925" s="7">
        <f t="shared" si="69"/>
        <v>28</v>
      </c>
      <c r="C925" s="7" t="s">
        <v>1272</v>
      </c>
      <c r="D925" s="7">
        <f>INDEX(Sheet6!B:B,MATCH(A925,Sheet6!D:D,0))*100+B925</f>
        <v>2428</v>
      </c>
      <c r="F925">
        <f t="shared" si="70"/>
        <v>0</v>
      </c>
      <c r="G925">
        <f t="shared" si="71"/>
        <v>0</v>
      </c>
      <c r="H925" t="str">
        <f t="shared" si="72"/>
        <v/>
      </c>
    </row>
    <row r="926" spans="1:8" ht="16.5" customHeight="1">
      <c r="A926" t="s">
        <v>135</v>
      </c>
      <c r="B926" s="7">
        <f t="shared" si="69"/>
        <v>1</v>
      </c>
      <c r="C926" s="7" t="s">
        <v>1272</v>
      </c>
      <c r="D926" s="7">
        <f>INDEX(Sheet6!B:B,MATCH(A926,Sheet6!D:D,0))*100+B926</f>
        <v>2501</v>
      </c>
      <c r="E926" s="14" t="s">
        <v>1265</v>
      </c>
      <c r="F926">
        <f t="shared" si="70"/>
        <v>8</v>
      </c>
      <c r="G926">
        <f t="shared" si="71"/>
        <v>64</v>
      </c>
      <c r="H926">
        <f t="shared" si="72"/>
        <v>340020006</v>
      </c>
    </row>
    <row r="927" spans="1:8" ht="16.5" customHeight="1">
      <c r="A927" t="s">
        <v>135</v>
      </c>
      <c r="B927" s="7">
        <f t="shared" si="69"/>
        <v>2</v>
      </c>
      <c r="C927" s="7" t="s">
        <v>1272</v>
      </c>
      <c r="D927" s="7">
        <f>INDEX(Sheet6!B:B,MATCH(A927,Sheet6!D:D,0))*100+B927</f>
        <v>2502</v>
      </c>
      <c r="E927" s="14" t="s">
        <v>1266</v>
      </c>
      <c r="F927">
        <f t="shared" si="70"/>
        <v>3</v>
      </c>
      <c r="G927">
        <f t="shared" si="71"/>
        <v>384</v>
      </c>
      <c r="H927">
        <f t="shared" si="72"/>
        <v>340020009</v>
      </c>
    </row>
    <row r="928" spans="1:8" ht="16.5" customHeight="1">
      <c r="A928" t="s">
        <v>135</v>
      </c>
      <c r="B928" s="7">
        <f t="shared" si="69"/>
        <v>3</v>
      </c>
      <c r="C928" s="7" t="s">
        <v>1272</v>
      </c>
      <c r="D928" s="7">
        <f>INDEX(Sheet6!B:B,MATCH(A928,Sheet6!D:D,0))*100+B928</f>
        <v>2503</v>
      </c>
      <c r="E928" s="14" t="s">
        <v>106</v>
      </c>
      <c r="F928">
        <f t="shared" si="70"/>
        <v>18</v>
      </c>
      <c r="G928">
        <f t="shared" si="71"/>
        <v>32</v>
      </c>
      <c r="H928">
        <f t="shared" si="72"/>
        <v>340020001</v>
      </c>
    </row>
    <row r="929" spans="1:8" ht="16.5" customHeight="1">
      <c r="A929" t="s">
        <v>135</v>
      </c>
      <c r="B929" s="7">
        <f t="shared" si="69"/>
        <v>4</v>
      </c>
      <c r="C929" s="7" t="s">
        <v>1272</v>
      </c>
      <c r="D929" s="7">
        <f>INDEX(Sheet6!B:B,MATCH(A929,Sheet6!D:D,0))*100+B929</f>
        <v>2504</v>
      </c>
      <c r="E929" s="14" t="s">
        <v>1268</v>
      </c>
      <c r="F929">
        <f t="shared" si="70"/>
        <v>13</v>
      </c>
      <c r="G929">
        <f t="shared" si="71"/>
        <v>84</v>
      </c>
      <c r="H929">
        <f t="shared" si="72"/>
        <v>340020004</v>
      </c>
    </row>
    <row r="930" spans="1:8" ht="16.5" customHeight="1">
      <c r="A930" t="s">
        <v>135</v>
      </c>
      <c r="B930" s="7">
        <f t="shared" si="69"/>
        <v>5</v>
      </c>
      <c r="C930" s="7" t="s">
        <v>1272</v>
      </c>
      <c r="D930" s="7">
        <f>INDEX(Sheet6!B:B,MATCH(A930,Sheet6!D:D,0))*100+B930</f>
        <v>2505</v>
      </c>
      <c r="E930" s="14" t="s">
        <v>1269</v>
      </c>
      <c r="F930">
        <f t="shared" si="70"/>
        <v>3</v>
      </c>
      <c r="G930">
        <f t="shared" si="71"/>
        <v>768</v>
      </c>
      <c r="H930">
        <f t="shared" si="72"/>
        <v>340020010</v>
      </c>
    </row>
    <row r="931" spans="1:8" ht="16.5" customHeight="1">
      <c r="A931" t="s">
        <v>135</v>
      </c>
      <c r="B931" s="7">
        <f t="shared" si="69"/>
        <v>6</v>
      </c>
      <c r="C931" s="7" t="s">
        <v>1272</v>
      </c>
      <c r="D931" s="7">
        <f>INDEX(Sheet6!B:B,MATCH(A931,Sheet6!D:D,0))*100+B931</f>
        <v>2506</v>
      </c>
      <c r="E931" s="14" t="s">
        <v>1267</v>
      </c>
      <c r="F931">
        <f t="shared" si="70"/>
        <v>8</v>
      </c>
      <c r="G931">
        <f t="shared" si="71"/>
        <v>128</v>
      </c>
      <c r="H931">
        <f t="shared" si="72"/>
        <v>340020007</v>
      </c>
    </row>
    <row r="932" spans="1:8" ht="16.5" customHeight="1">
      <c r="A932" t="s">
        <v>135</v>
      </c>
      <c r="B932" s="7">
        <f t="shared" si="69"/>
        <v>7</v>
      </c>
      <c r="C932" s="7" t="s">
        <v>1272</v>
      </c>
      <c r="D932" s="7">
        <f>INDEX(Sheet6!B:B,MATCH(A932,Sheet6!D:D,0))*100+B932</f>
        <v>2507</v>
      </c>
      <c r="E932" s="14" t="s">
        <v>1274</v>
      </c>
      <c r="F932">
        <f t="shared" si="70"/>
        <v>38</v>
      </c>
      <c r="G932">
        <f t="shared" si="71"/>
        <v>30</v>
      </c>
      <c r="H932">
        <f t="shared" si="72"/>
        <v>340020011</v>
      </c>
    </row>
    <row r="933" spans="1:8" ht="16.5" customHeight="1">
      <c r="A933" t="s">
        <v>135</v>
      </c>
      <c r="B933" s="7">
        <f t="shared" si="69"/>
        <v>8</v>
      </c>
      <c r="C933" s="7" t="s">
        <v>1272</v>
      </c>
      <c r="D933" s="7">
        <f>INDEX(Sheet6!B:B,MATCH(A933,Sheet6!D:D,0))*100+B933</f>
        <v>2508</v>
      </c>
      <c r="E933" s="14" t="s">
        <v>1265</v>
      </c>
      <c r="F933">
        <f t="shared" si="70"/>
        <v>8</v>
      </c>
      <c r="G933">
        <f t="shared" si="71"/>
        <v>64</v>
      </c>
      <c r="H933">
        <f t="shared" si="72"/>
        <v>340020006</v>
      </c>
    </row>
    <row r="934" spans="1:8" ht="16.5" customHeight="1">
      <c r="A934" t="s">
        <v>135</v>
      </c>
      <c r="B934" s="7">
        <f t="shared" si="69"/>
        <v>9</v>
      </c>
      <c r="C934" s="7" t="s">
        <v>1272</v>
      </c>
      <c r="D934" s="7">
        <f>INDEX(Sheet6!B:B,MATCH(A934,Sheet6!D:D,0))*100+B934</f>
        <v>2509</v>
      </c>
      <c r="E934" s="14" t="s">
        <v>1266</v>
      </c>
      <c r="F934">
        <f t="shared" si="70"/>
        <v>3</v>
      </c>
      <c r="G934">
        <f t="shared" si="71"/>
        <v>384</v>
      </c>
      <c r="H934">
        <f t="shared" si="72"/>
        <v>340020009</v>
      </c>
    </row>
    <row r="935" spans="1:8" ht="16.5" customHeight="1">
      <c r="A935" t="s">
        <v>135</v>
      </c>
      <c r="B935" s="7">
        <f t="shared" si="69"/>
        <v>10</v>
      </c>
      <c r="C935" s="7" t="s">
        <v>1272</v>
      </c>
      <c r="D935" s="7">
        <f>INDEX(Sheet6!B:B,MATCH(A935,Sheet6!D:D,0))*100+B935</f>
        <v>2510</v>
      </c>
      <c r="E935" s="14" t="s">
        <v>1266</v>
      </c>
      <c r="F935">
        <f t="shared" si="70"/>
        <v>3</v>
      </c>
      <c r="G935">
        <f t="shared" si="71"/>
        <v>384</v>
      </c>
      <c r="H935">
        <f t="shared" si="72"/>
        <v>340020009</v>
      </c>
    </row>
    <row r="936" spans="1:8" ht="16.5" customHeight="1">
      <c r="A936" t="s">
        <v>135</v>
      </c>
      <c r="B936" s="7">
        <f t="shared" si="69"/>
        <v>11</v>
      </c>
      <c r="C936" s="7" t="s">
        <v>1272</v>
      </c>
      <c r="D936" s="7">
        <f>INDEX(Sheet6!B:B,MATCH(A936,Sheet6!D:D,0))*100+B936</f>
        <v>2511</v>
      </c>
      <c r="E936" s="14" t="s">
        <v>1268</v>
      </c>
      <c r="F936">
        <f t="shared" si="70"/>
        <v>13</v>
      </c>
      <c r="G936">
        <f t="shared" si="71"/>
        <v>84</v>
      </c>
      <c r="H936">
        <f t="shared" si="72"/>
        <v>340020004</v>
      </c>
    </row>
    <row r="937" spans="1:8" ht="16.5" customHeight="1">
      <c r="A937" t="s">
        <v>135</v>
      </c>
      <c r="B937" s="7">
        <f t="shared" si="69"/>
        <v>12</v>
      </c>
      <c r="C937" s="7" t="s">
        <v>1272</v>
      </c>
      <c r="D937" s="7">
        <f>INDEX(Sheet6!B:B,MATCH(A937,Sheet6!D:D,0))*100+B937</f>
        <v>2512</v>
      </c>
      <c r="E937" s="14" t="s">
        <v>1269</v>
      </c>
      <c r="F937">
        <f t="shared" si="70"/>
        <v>3</v>
      </c>
      <c r="G937">
        <f t="shared" si="71"/>
        <v>768</v>
      </c>
      <c r="H937">
        <f t="shared" si="72"/>
        <v>340020010</v>
      </c>
    </row>
    <row r="938" spans="1:8" ht="16.5" customHeight="1">
      <c r="A938" t="s">
        <v>135</v>
      </c>
      <c r="B938" s="7">
        <f t="shared" si="69"/>
        <v>13</v>
      </c>
      <c r="C938" s="7" t="s">
        <v>1272</v>
      </c>
      <c r="D938" s="7">
        <f>INDEX(Sheet6!B:B,MATCH(A938,Sheet6!D:D,0))*100+B938</f>
        <v>2513</v>
      </c>
      <c r="E938" s="14" t="s">
        <v>1267</v>
      </c>
      <c r="F938">
        <f t="shared" si="70"/>
        <v>8</v>
      </c>
      <c r="G938">
        <f t="shared" si="71"/>
        <v>128</v>
      </c>
      <c r="H938">
        <f t="shared" si="72"/>
        <v>340020007</v>
      </c>
    </row>
    <row r="939" spans="1:8" ht="16.5" customHeight="1">
      <c r="A939" t="s">
        <v>135</v>
      </c>
      <c r="B939" s="7">
        <f t="shared" si="69"/>
        <v>14</v>
      </c>
      <c r="C939" s="7" t="s">
        <v>1272</v>
      </c>
      <c r="D939" s="7">
        <f>INDEX(Sheet6!B:B,MATCH(A939,Sheet6!D:D,0))*100+B939</f>
        <v>2514</v>
      </c>
      <c r="E939" s="14"/>
      <c r="F939">
        <f t="shared" si="70"/>
        <v>0</v>
      </c>
      <c r="G939">
        <f t="shared" si="71"/>
        <v>0</v>
      </c>
      <c r="H939" t="str">
        <f t="shared" si="72"/>
        <v/>
      </c>
    </row>
    <row r="940" spans="1:8" ht="16.5" customHeight="1">
      <c r="A940" t="s">
        <v>135</v>
      </c>
      <c r="B940" s="7">
        <f t="shared" si="69"/>
        <v>15</v>
      </c>
      <c r="C940" s="7" t="s">
        <v>1272</v>
      </c>
      <c r="D940" s="7">
        <f>INDEX(Sheet6!B:B,MATCH(A940,Sheet6!D:D,0))*100+B940</f>
        <v>2515</v>
      </c>
      <c r="E940" s="14" t="s">
        <v>1265</v>
      </c>
      <c r="F940">
        <f t="shared" si="70"/>
        <v>8</v>
      </c>
      <c r="G940">
        <f t="shared" si="71"/>
        <v>64</v>
      </c>
      <c r="H940">
        <f t="shared" si="72"/>
        <v>340020006</v>
      </c>
    </row>
    <row r="941" spans="1:8" ht="16.5" customHeight="1">
      <c r="A941" t="s">
        <v>135</v>
      </c>
      <c r="B941" s="7">
        <f t="shared" si="69"/>
        <v>16</v>
      </c>
      <c r="C941" s="7" t="s">
        <v>1272</v>
      </c>
      <c r="D941" s="7">
        <f>INDEX(Sheet6!B:B,MATCH(A941,Sheet6!D:D,0))*100+B941</f>
        <v>2516</v>
      </c>
      <c r="E941" s="14" t="s">
        <v>1266</v>
      </c>
      <c r="F941">
        <f t="shared" si="70"/>
        <v>3</v>
      </c>
      <c r="G941">
        <f t="shared" si="71"/>
        <v>384</v>
      </c>
      <c r="H941">
        <f t="shared" si="72"/>
        <v>340020009</v>
      </c>
    </row>
    <row r="942" spans="1:8" ht="16.5" customHeight="1">
      <c r="A942" t="s">
        <v>135</v>
      </c>
      <c r="B942" s="7">
        <f t="shared" si="69"/>
        <v>17</v>
      </c>
      <c r="C942" s="7" t="s">
        <v>1272</v>
      </c>
      <c r="D942" s="7">
        <f>INDEX(Sheet6!B:B,MATCH(A942,Sheet6!D:D,0))*100+B942</f>
        <v>2517</v>
      </c>
      <c r="E942" s="14" t="s">
        <v>1265</v>
      </c>
      <c r="F942">
        <f t="shared" si="70"/>
        <v>8</v>
      </c>
      <c r="G942">
        <f t="shared" si="71"/>
        <v>64</v>
      </c>
      <c r="H942">
        <f t="shared" si="72"/>
        <v>340020006</v>
      </c>
    </row>
    <row r="943" spans="1:8" ht="16.5" customHeight="1">
      <c r="A943" t="s">
        <v>135</v>
      </c>
      <c r="B943" s="7">
        <f t="shared" si="69"/>
        <v>18</v>
      </c>
      <c r="C943" s="7" t="s">
        <v>1272</v>
      </c>
      <c r="D943" s="7">
        <f>INDEX(Sheet6!B:B,MATCH(A943,Sheet6!D:D,0))*100+B943</f>
        <v>2518</v>
      </c>
      <c r="E943" s="14" t="s">
        <v>1268</v>
      </c>
      <c r="F943">
        <f t="shared" si="70"/>
        <v>13</v>
      </c>
      <c r="G943">
        <f t="shared" si="71"/>
        <v>84</v>
      </c>
      <c r="H943">
        <f t="shared" si="72"/>
        <v>340020004</v>
      </c>
    </row>
    <row r="944" spans="1:8" ht="16.5" customHeight="1">
      <c r="A944" t="s">
        <v>135</v>
      </c>
      <c r="B944" s="7">
        <f t="shared" ref="B944:B1007" si="73">B916</f>
        <v>19</v>
      </c>
      <c r="C944" s="7" t="s">
        <v>1272</v>
      </c>
      <c r="D944" s="7">
        <f>INDEX(Sheet6!B:B,MATCH(A944,Sheet6!D:D,0))*100+B944</f>
        <v>2519</v>
      </c>
      <c r="E944" s="14" t="s">
        <v>1269</v>
      </c>
      <c r="F944">
        <f t="shared" si="70"/>
        <v>3</v>
      </c>
      <c r="G944">
        <f t="shared" si="71"/>
        <v>768</v>
      </c>
      <c r="H944">
        <f t="shared" si="72"/>
        <v>340020010</v>
      </c>
    </row>
    <row r="945" spans="1:8" ht="16.5" customHeight="1">
      <c r="A945" t="s">
        <v>135</v>
      </c>
      <c r="B945" s="7">
        <f t="shared" si="73"/>
        <v>20</v>
      </c>
      <c r="C945" s="7" t="s">
        <v>1272</v>
      </c>
      <c r="D945" s="7">
        <f>INDEX(Sheet6!B:B,MATCH(A945,Sheet6!D:D,0))*100+B945</f>
        <v>2520</v>
      </c>
      <c r="E945" s="14" t="s">
        <v>1267</v>
      </c>
      <c r="F945">
        <f t="shared" si="70"/>
        <v>8</v>
      </c>
      <c r="G945">
        <f t="shared" si="71"/>
        <v>128</v>
      </c>
      <c r="H945">
        <f t="shared" si="72"/>
        <v>340020007</v>
      </c>
    </row>
    <row r="946" spans="1:8" ht="16.5" customHeight="1">
      <c r="A946" t="s">
        <v>135</v>
      </c>
      <c r="B946" s="7">
        <f t="shared" si="73"/>
        <v>21</v>
      </c>
      <c r="C946" s="7" t="s">
        <v>1272</v>
      </c>
      <c r="D946" s="7">
        <f>INDEX(Sheet6!B:B,MATCH(A946,Sheet6!D:D,0))*100+B946</f>
        <v>2521</v>
      </c>
      <c r="E946" s="14"/>
      <c r="F946">
        <f t="shared" si="70"/>
        <v>0</v>
      </c>
      <c r="G946">
        <f t="shared" si="71"/>
        <v>0</v>
      </c>
      <c r="H946" t="str">
        <f t="shared" si="72"/>
        <v/>
      </c>
    </row>
    <row r="947" spans="1:8" ht="16.5" customHeight="1">
      <c r="A947" t="s">
        <v>135</v>
      </c>
      <c r="B947" s="7">
        <f t="shared" si="73"/>
        <v>22</v>
      </c>
      <c r="C947" s="7" t="s">
        <v>1272</v>
      </c>
      <c r="D947" s="7">
        <f>INDEX(Sheet6!B:B,MATCH(A947,Sheet6!D:D,0))*100+B947</f>
        <v>2522</v>
      </c>
      <c r="E947" s="14" t="s">
        <v>1265</v>
      </c>
      <c r="F947">
        <f t="shared" si="70"/>
        <v>8</v>
      </c>
      <c r="G947">
        <f t="shared" si="71"/>
        <v>64</v>
      </c>
      <c r="H947">
        <f t="shared" si="72"/>
        <v>340020006</v>
      </c>
    </row>
    <row r="948" spans="1:8" ht="16.5" customHeight="1">
      <c r="A948" t="s">
        <v>135</v>
      </c>
      <c r="B948" s="7">
        <f t="shared" si="73"/>
        <v>23</v>
      </c>
      <c r="C948" s="7" t="s">
        <v>1272</v>
      </c>
      <c r="D948" s="7">
        <f>INDEX(Sheet6!B:B,MATCH(A948,Sheet6!D:D,0))*100+B948</f>
        <v>2523</v>
      </c>
      <c r="E948" s="14" t="s">
        <v>1266</v>
      </c>
      <c r="F948">
        <f t="shared" si="70"/>
        <v>3</v>
      </c>
      <c r="G948">
        <f t="shared" si="71"/>
        <v>384</v>
      </c>
      <c r="H948">
        <f t="shared" si="72"/>
        <v>340020009</v>
      </c>
    </row>
    <row r="949" spans="1:8" ht="16.5" customHeight="1">
      <c r="A949" t="s">
        <v>135</v>
      </c>
      <c r="B949" s="7">
        <f t="shared" si="73"/>
        <v>24</v>
      </c>
      <c r="C949" s="7" t="s">
        <v>1272</v>
      </c>
      <c r="D949" s="7">
        <f>INDEX(Sheet6!B:B,MATCH(A949,Sheet6!D:D,0))*100+B949</f>
        <v>2524</v>
      </c>
      <c r="E949" s="14" t="s">
        <v>1265</v>
      </c>
      <c r="F949">
        <f t="shared" si="70"/>
        <v>8</v>
      </c>
      <c r="G949">
        <f t="shared" si="71"/>
        <v>64</v>
      </c>
      <c r="H949">
        <f t="shared" si="72"/>
        <v>340020006</v>
      </c>
    </row>
    <row r="950" spans="1:8" ht="16.5" customHeight="1">
      <c r="A950" t="s">
        <v>135</v>
      </c>
      <c r="B950" s="7">
        <f t="shared" si="73"/>
        <v>25</v>
      </c>
      <c r="C950" s="7" t="s">
        <v>1272</v>
      </c>
      <c r="D950" s="7">
        <f>INDEX(Sheet6!B:B,MATCH(A950,Sheet6!D:D,0))*100+B950</f>
        <v>2525</v>
      </c>
      <c r="E950" s="14" t="s">
        <v>1268</v>
      </c>
      <c r="F950">
        <f t="shared" si="70"/>
        <v>13</v>
      </c>
      <c r="G950">
        <f t="shared" si="71"/>
        <v>84</v>
      </c>
      <c r="H950">
        <f t="shared" si="72"/>
        <v>340020004</v>
      </c>
    </row>
    <row r="951" spans="1:8" ht="16.5" customHeight="1">
      <c r="A951" t="s">
        <v>135</v>
      </c>
      <c r="B951" s="7">
        <f t="shared" si="73"/>
        <v>26</v>
      </c>
      <c r="C951" s="7" t="s">
        <v>1272</v>
      </c>
      <c r="D951" s="7">
        <f>INDEX(Sheet6!B:B,MATCH(A951,Sheet6!D:D,0))*100+B951</f>
        <v>2526</v>
      </c>
      <c r="E951" s="14" t="s">
        <v>1269</v>
      </c>
      <c r="F951">
        <f t="shared" si="70"/>
        <v>3</v>
      </c>
      <c r="G951">
        <f t="shared" si="71"/>
        <v>768</v>
      </c>
      <c r="H951">
        <f t="shared" si="72"/>
        <v>340020010</v>
      </c>
    </row>
    <row r="952" spans="1:8" ht="16.5" customHeight="1">
      <c r="A952" t="s">
        <v>135</v>
      </c>
      <c r="B952" s="7">
        <f t="shared" si="73"/>
        <v>27</v>
      </c>
      <c r="C952" s="7" t="s">
        <v>1272</v>
      </c>
      <c r="D952" s="7">
        <f>INDEX(Sheet6!B:B,MATCH(A952,Sheet6!D:D,0))*100+B952</f>
        <v>2527</v>
      </c>
      <c r="E952" s="14" t="s">
        <v>1267</v>
      </c>
      <c r="F952">
        <f t="shared" si="70"/>
        <v>8</v>
      </c>
      <c r="G952">
        <f t="shared" si="71"/>
        <v>128</v>
      </c>
      <c r="H952">
        <f t="shared" si="72"/>
        <v>340020007</v>
      </c>
    </row>
    <row r="953" spans="1:8" ht="16.5" customHeight="1">
      <c r="A953" t="s">
        <v>135</v>
      </c>
      <c r="B953" s="7">
        <f t="shared" si="73"/>
        <v>28</v>
      </c>
      <c r="C953" s="7" t="s">
        <v>1272</v>
      </c>
      <c r="D953" s="7">
        <f>INDEX(Sheet6!B:B,MATCH(A953,Sheet6!D:D,0))*100+B953</f>
        <v>2528</v>
      </c>
      <c r="E953" s="14"/>
      <c r="F953">
        <f t="shared" si="70"/>
        <v>0</v>
      </c>
      <c r="G953">
        <f t="shared" si="71"/>
        <v>0</v>
      </c>
      <c r="H953" t="str">
        <f t="shared" si="72"/>
        <v/>
      </c>
    </row>
    <row r="954" spans="1:8" ht="16.5" customHeight="1">
      <c r="A954" t="s">
        <v>159</v>
      </c>
      <c r="B954" s="7">
        <f t="shared" si="73"/>
        <v>1</v>
      </c>
      <c r="C954" s="7" t="s">
        <v>1272</v>
      </c>
      <c r="D954" s="7">
        <f>INDEX(Sheet6!B:B,MATCH(A954,Sheet6!D:D,0))*100+B954</f>
        <v>3301</v>
      </c>
      <c r="E954" s="14" t="s">
        <v>1270</v>
      </c>
      <c r="F954">
        <f t="shared" si="70"/>
        <v>13</v>
      </c>
      <c r="G954">
        <f t="shared" si="71"/>
        <v>42</v>
      </c>
      <c r="H954">
        <f t="shared" si="72"/>
        <v>340020005</v>
      </c>
    </row>
    <row r="955" spans="1:8" ht="16.5" customHeight="1">
      <c r="A955" t="s">
        <v>159</v>
      </c>
      <c r="B955" s="7">
        <f t="shared" si="73"/>
        <v>2</v>
      </c>
      <c r="C955" s="7" t="s">
        <v>1272</v>
      </c>
      <c r="D955" s="7">
        <f>INDEX(Sheet6!B:B,MATCH(A955,Sheet6!D:D,0))*100+B955</f>
        <v>3302</v>
      </c>
      <c r="E955" s="14" t="s">
        <v>1266</v>
      </c>
      <c r="F955">
        <f t="shared" si="70"/>
        <v>3</v>
      </c>
      <c r="G955">
        <f t="shared" si="71"/>
        <v>384</v>
      </c>
      <c r="H955">
        <f t="shared" si="72"/>
        <v>340020009</v>
      </c>
    </row>
    <row r="956" spans="1:8" ht="16.5" customHeight="1">
      <c r="A956" t="s">
        <v>159</v>
      </c>
      <c r="B956" s="7">
        <f t="shared" si="73"/>
        <v>3</v>
      </c>
      <c r="C956" s="7" t="s">
        <v>1272</v>
      </c>
      <c r="D956" s="7">
        <f>INDEX(Sheet6!B:B,MATCH(A956,Sheet6!D:D,0))*100+B956</f>
        <v>3303</v>
      </c>
      <c r="E956" t="s">
        <v>151</v>
      </c>
      <c r="F956">
        <f t="shared" si="70"/>
        <v>38</v>
      </c>
      <c r="G956">
        <f t="shared" si="71"/>
        <v>10</v>
      </c>
      <c r="H956">
        <f t="shared" si="72"/>
        <v>340020011</v>
      </c>
    </row>
    <row r="957" spans="1:8" ht="16.5" customHeight="1">
      <c r="A957" t="s">
        <v>159</v>
      </c>
      <c r="B957" s="7">
        <f t="shared" si="73"/>
        <v>4</v>
      </c>
      <c r="C957" s="7" t="s">
        <v>1272</v>
      </c>
      <c r="D957" s="7">
        <f>INDEX(Sheet6!B:B,MATCH(A957,Sheet6!D:D,0))*100+B957</f>
        <v>3304</v>
      </c>
      <c r="E957" t="s">
        <v>139</v>
      </c>
      <c r="F957">
        <f t="shared" si="70"/>
        <v>33</v>
      </c>
      <c r="G957">
        <f t="shared" si="71"/>
        <v>32</v>
      </c>
      <c r="H957">
        <f t="shared" si="72"/>
        <v>340020003</v>
      </c>
    </row>
    <row r="958" spans="1:8" ht="16.5" customHeight="1">
      <c r="A958" t="s">
        <v>159</v>
      </c>
      <c r="B958" s="7">
        <f t="shared" si="73"/>
        <v>5</v>
      </c>
      <c r="C958" s="7" t="s">
        <v>1272</v>
      </c>
      <c r="D958" s="7">
        <f>INDEX(Sheet6!B:B,MATCH(A958,Sheet6!D:D,0))*100+B958</f>
        <v>3305</v>
      </c>
      <c r="E958" s="14" t="s">
        <v>1268</v>
      </c>
      <c r="F958">
        <f t="shared" si="70"/>
        <v>13</v>
      </c>
      <c r="G958">
        <f t="shared" si="71"/>
        <v>84</v>
      </c>
      <c r="H958">
        <f t="shared" si="72"/>
        <v>340020004</v>
      </c>
    </row>
    <row r="959" spans="1:8" ht="16.5" customHeight="1">
      <c r="A959" t="s">
        <v>159</v>
      </c>
      <c r="B959" s="7">
        <f t="shared" si="73"/>
        <v>6</v>
      </c>
      <c r="C959" s="7" t="s">
        <v>1272</v>
      </c>
      <c r="D959" s="7">
        <f>INDEX(Sheet6!B:B,MATCH(A959,Sheet6!D:D,0))*100+B959</f>
        <v>3306</v>
      </c>
      <c r="E959" s="14" t="s">
        <v>1269</v>
      </c>
      <c r="F959">
        <f t="shared" si="70"/>
        <v>3</v>
      </c>
      <c r="G959">
        <f t="shared" si="71"/>
        <v>768</v>
      </c>
      <c r="H959">
        <f t="shared" si="72"/>
        <v>340020010</v>
      </c>
    </row>
    <row r="960" spans="1:8" ht="16.5" customHeight="1">
      <c r="A960" t="s">
        <v>159</v>
      </c>
      <c r="B960" s="7">
        <f t="shared" si="73"/>
        <v>7</v>
      </c>
      <c r="C960" s="7" t="s">
        <v>1272</v>
      </c>
      <c r="D960" s="7">
        <f>INDEX(Sheet6!B:B,MATCH(A960,Sheet6!D:D,0))*100+B960</f>
        <v>3307</v>
      </c>
      <c r="F960">
        <f t="shared" si="70"/>
        <v>0</v>
      </c>
      <c r="G960">
        <f t="shared" si="71"/>
        <v>0</v>
      </c>
      <c r="H960" t="str">
        <f t="shared" si="72"/>
        <v/>
      </c>
    </row>
    <row r="961" spans="1:8" ht="16.5" customHeight="1">
      <c r="A961" t="s">
        <v>159</v>
      </c>
      <c r="B961" s="7">
        <f t="shared" si="73"/>
        <v>8</v>
      </c>
      <c r="C961" s="7" t="s">
        <v>1272</v>
      </c>
      <c r="D961" s="7">
        <f>INDEX(Sheet6!B:B,MATCH(A961,Sheet6!D:D,0))*100+B961</f>
        <v>3308</v>
      </c>
      <c r="E961" s="14" t="s">
        <v>1270</v>
      </c>
      <c r="F961">
        <f t="shared" si="70"/>
        <v>13</v>
      </c>
      <c r="G961">
        <f t="shared" si="71"/>
        <v>42</v>
      </c>
      <c r="H961">
        <f t="shared" si="72"/>
        <v>340020005</v>
      </c>
    </row>
    <row r="962" spans="1:8" ht="16.5" customHeight="1">
      <c r="A962" t="s">
        <v>159</v>
      </c>
      <c r="B962" s="7">
        <f t="shared" si="73"/>
        <v>9</v>
      </c>
      <c r="C962" s="7" t="s">
        <v>1272</v>
      </c>
      <c r="D962" s="7">
        <f>INDEX(Sheet6!B:B,MATCH(A962,Sheet6!D:D,0))*100+B962</f>
        <v>3309</v>
      </c>
      <c r="E962" s="14" t="s">
        <v>1266</v>
      </c>
      <c r="F962">
        <f t="shared" ref="F962:F1025" si="74">IF($E962&lt;&gt;"",VLOOKUP($C962&amp;$E962,$M:$P,2,0),0)</f>
        <v>3</v>
      </c>
      <c r="G962">
        <f t="shared" ref="G962:G1025" si="75">IF($E962&lt;&gt;"",VLOOKUP($C962&amp;$E962,$M:$P,3,0),0)</f>
        <v>384</v>
      </c>
      <c r="H962">
        <f t="shared" ref="H962:H1025" si="76">IF($E962&lt;&gt;"",VLOOKUP($C962&amp;$E962,$M:$P,4,0),"")</f>
        <v>340020009</v>
      </c>
    </row>
    <row r="963" spans="1:8" ht="16.5" customHeight="1">
      <c r="A963" t="s">
        <v>159</v>
      </c>
      <c r="B963" s="7">
        <f t="shared" si="73"/>
        <v>10</v>
      </c>
      <c r="C963" s="7" t="s">
        <v>1272</v>
      </c>
      <c r="D963" s="7">
        <f>INDEX(Sheet6!B:B,MATCH(A963,Sheet6!D:D,0))*100+B963</f>
        <v>3310</v>
      </c>
      <c r="E963" s="14" t="s">
        <v>1270</v>
      </c>
      <c r="F963">
        <f t="shared" si="74"/>
        <v>13</v>
      </c>
      <c r="G963">
        <f t="shared" si="75"/>
        <v>42</v>
      </c>
      <c r="H963">
        <f t="shared" si="76"/>
        <v>340020005</v>
      </c>
    </row>
    <row r="964" spans="1:8" ht="16.5" customHeight="1">
      <c r="A964" t="s">
        <v>159</v>
      </c>
      <c r="B964" s="7">
        <f t="shared" si="73"/>
        <v>11</v>
      </c>
      <c r="C964" s="7" t="s">
        <v>1272</v>
      </c>
      <c r="D964" s="7">
        <f>INDEX(Sheet6!B:B,MATCH(A964,Sheet6!D:D,0))*100+B964</f>
        <v>3311</v>
      </c>
      <c r="E964" t="s">
        <v>139</v>
      </c>
      <c r="F964">
        <f t="shared" si="74"/>
        <v>33</v>
      </c>
      <c r="G964">
        <f t="shared" si="75"/>
        <v>32</v>
      </c>
      <c r="H964">
        <f t="shared" si="76"/>
        <v>340020003</v>
      </c>
    </row>
    <row r="965" spans="1:8" ht="16.5" customHeight="1">
      <c r="A965" t="s">
        <v>159</v>
      </c>
      <c r="B965" s="7">
        <f t="shared" si="73"/>
        <v>12</v>
      </c>
      <c r="C965" s="7" t="s">
        <v>1272</v>
      </c>
      <c r="D965" s="7">
        <f>INDEX(Sheet6!B:B,MATCH(A965,Sheet6!D:D,0))*100+B965</f>
        <v>3312</v>
      </c>
      <c r="E965" s="14" t="s">
        <v>1268</v>
      </c>
      <c r="F965">
        <f t="shared" si="74"/>
        <v>13</v>
      </c>
      <c r="G965">
        <f t="shared" si="75"/>
        <v>84</v>
      </c>
      <c r="H965">
        <f t="shared" si="76"/>
        <v>340020004</v>
      </c>
    </row>
    <row r="966" spans="1:8" ht="16.5" customHeight="1">
      <c r="A966" t="s">
        <v>159</v>
      </c>
      <c r="B966" s="7">
        <f t="shared" si="73"/>
        <v>13</v>
      </c>
      <c r="C966" s="7" t="s">
        <v>1272</v>
      </c>
      <c r="D966" s="7">
        <f>INDEX(Sheet6!B:B,MATCH(A966,Sheet6!D:D,0))*100+B966</f>
        <v>3313</v>
      </c>
      <c r="E966" s="14" t="s">
        <v>1269</v>
      </c>
      <c r="F966">
        <f t="shared" si="74"/>
        <v>3</v>
      </c>
      <c r="G966">
        <f t="shared" si="75"/>
        <v>768</v>
      </c>
      <c r="H966">
        <f t="shared" si="76"/>
        <v>340020010</v>
      </c>
    </row>
    <row r="967" spans="1:8" ht="16.5" customHeight="1">
      <c r="A967" t="s">
        <v>159</v>
      </c>
      <c r="B967" s="7">
        <f t="shared" si="73"/>
        <v>14</v>
      </c>
      <c r="C967" s="7" t="s">
        <v>1272</v>
      </c>
      <c r="D967" s="7">
        <f>INDEX(Sheet6!B:B,MATCH(A967,Sheet6!D:D,0))*100+B967</f>
        <v>3314</v>
      </c>
      <c r="F967">
        <f t="shared" si="74"/>
        <v>0</v>
      </c>
      <c r="G967">
        <f t="shared" si="75"/>
        <v>0</v>
      </c>
      <c r="H967" t="str">
        <f t="shared" si="76"/>
        <v/>
      </c>
    </row>
    <row r="968" spans="1:8" ht="16.5" customHeight="1">
      <c r="A968" t="s">
        <v>159</v>
      </c>
      <c r="B968" s="7">
        <f t="shared" si="73"/>
        <v>15</v>
      </c>
      <c r="C968" s="7" t="s">
        <v>1272</v>
      </c>
      <c r="D968" s="7">
        <f>INDEX(Sheet6!B:B,MATCH(A968,Sheet6!D:D,0))*100+B968</f>
        <v>3315</v>
      </c>
      <c r="E968" s="14" t="s">
        <v>1270</v>
      </c>
      <c r="F968">
        <f t="shared" si="74"/>
        <v>13</v>
      </c>
      <c r="G968">
        <f t="shared" si="75"/>
        <v>42</v>
      </c>
      <c r="H968">
        <f t="shared" si="76"/>
        <v>340020005</v>
      </c>
    </row>
    <row r="969" spans="1:8" ht="16.5" customHeight="1">
      <c r="A969" t="s">
        <v>159</v>
      </c>
      <c r="B969" s="7">
        <f t="shared" si="73"/>
        <v>16</v>
      </c>
      <c r="C969" s="7" t="s">
        <v>1272</v>
      </c>
      <c r="D969" s="7">
        <f>INDEX(Sheet6!B:B,MATCH(A969,Sheet6!D:D,0))*100+B969</f>
        <v>3316</v>
      </c>
      <c r="E969" s="14" t="s">
        <v>1266</v>
      </c>
      <c r="F969">
        <f t="shared" si="74"/>
        <v>3</v>
      </c>
      <c r="G969">
        <f t="shared" si="75"/>
        <v>384</v>
      </c>
      <c r="H969">
        <f t="shared" si="76"/>
        <v>340020009</v>
      </c>
    </row>
    <row r="970" spans="1:8" ht="16.5" customHeight="1">
      <c r="A970" t="s">
        <v>159</v>
      </c>
      <c r="B970" s="7">
        <f t="shared" si="73"/>
        <v>17</v>
      </c>
      <c r="C970" s="7" t="s">
        <v>1272</v>
      </c>
      <c r="D970" s="7">
        <f>INDEX(Sheet6!B:B,MATCH(A970,Sheet6!D:D,0))*100+B970</f>
        <v>3317</v>
      </c>
      <c r="E970" s="14" t="s">
        <v>1270</v>
      </c>
      <c r="F970">
        <f t="shared" si="74"/>
        <v>13</v>
      </c>
      <c r="G970">
        <f t="shared" si="75"/>
        <v>42</v>
      </c>
      <c r="H970">
        <f t="shared" si="76"/>
        <v>340020005</v>
      </c>
    </row>
    <row r="971" spans="1:8" ht="16.5" customHeight="1">
      <c r="A971" t="s">
        <v>159</v>
      </c>
      <c r="B971" s="7">
        <f t="shared" si="73"/>
        <v>18</v>
      </c>
      <c r="C971" s="7" t="s">
        <v>1272</v>
      </c>
      <c r="D971" s="7">
        <f>INDEX(Sheet6!B:B,MATCH(A971,Sheet6!D:D,0))*100+B971</f>
        <v>3318</v>
      </c>
      <c r="E971" t="s">
        <v>139</v>
      </c>
      <c r="F971">
        <f t="shared" si="74"/>
        <v>33</v>
      </c>
      <c r="G971">
        <f t="shared" si="75"/>
        <v>32</v>
      </c>
      <c r="H971">
        <f t="shared" si="76"/>
        <v>340020003</v>
      </c>
    </row>
    <row r="972" spans="1:8" ht="16.5" customHeight="1">
      <c r="A972" t="s">
        <v>159</v>
      </c>
      <c r="B972" s="7">
        <f t="shared" si="73"/>
        <v>19</v>
      </c>
      <c r="C972" s="7" t="s">
        <v>1272</v>
      </c>
      <c r="D972" s="7">
        <f>INDEX(Sheet6!B:B,MATCH(A972,Sheet6!D:D,0))*100+B972</f>
        <v>3319</v>
      </c>
      <c r="E972" s="14" t="s">
        <v>1268</v>
      </c>
      <c r="F972">
        <f t="shared" si="74"/>
        <v>13</v>
      </c>
      <c r="G972">
        <f t="shared" si="75"/>
        <v>84</v>
      </c>
      <c r="H972">
        <f t="shared" si="76"/>
        <v>340020004</v>
      </c>
    </row>
    <row r="973" spans="1:8" ht="16.5" customHeight="1">
      <c r="A973" t="s">
        <v>159</v>
      </c>
      <c r="B973" s="7">
        <f t="shared" si="73"/>
        <v>20</v>
      </c>
      <c r="C973" s="7" t="s">
        <v>1272</v>
      </c>
      <c r="D973" s="7">
        <f>INDEX(Sheet6!B:B,MATCH(A973,Sheet6!D:D,0))*100+B973</f>
        <v>3320</v>
      </c>
      <c r="E973" s="14" t="s">
        <v>1269</v>
      </c>
      <c r="F973">
        <f t="shared" si="74"/>
        <v>3</v>
      </c>
      <c r="G973">
        <f t="shared" si="75"/>
        <v>768</v>
      </c>
      <c r="H973">
        <f t="shared" si="76"/>
        <v>340020010</v>
      </c>
    </row>
    <row r="974" spans="1:8" ht="16.5" customHeight="1">
      <c r="A974" t="s">
        <v>159</v>
      </c>
      <c r="B974" s="7">
        <f t="shared" si="73"/>
        <v>21</v>
      </c>
      <c r="C974" s="7" t="s">
        <v>1272</v>
      </c>
      <c r="D974" s="7">
        <f>INDEX(Sheet6!B:B,MATCH(A974,Sheet6!D:D,0))*100+B974</f>
        <v>3321</v>
      </c>
      <c r="F974">
        <f t="shared" si="74"/>
        <v>0</v>
      </c>
      <c r="G974">
        <f t="shared" si="75"/>
        <v>0</v>
      </c>
      <c r="H974" t="str">
        <f t="shared" si="76"/>
        <v/>
      </c>
    </row>
    <row r="975" spans="1:8" ht="16.5" customHeight="1">
      <c r="A975" t="s">
        <v>159</v>
      </c>
      <c r="B975" s="7">
        <f t="shared" si="73"/>
        <v>22</v>
      </c>
      <c r="C975" s="7" t="s">
        <v>1272</v>
      </c>
      <c r="D975" s="7">
        <f>INDEX(Sheet6!B:B,MATCH(A975,Sheet6!D:D,0))*100+B975</f>
        <v>3322</v>
      </c>
      <c r="E975" s="14" t="s">
        <v>1270</v>
      </c>
      <c r="F975">
        <f t="shared" si="74"/>
        <v>13</v>
      </c>
      <c r="G975">
        <f t="shared" si="75"/>
        <v>42</v>
      </c>
      <c r="H975">
        <f t="shared" si="76"/>
        <v>340020005</v>
      </c>
    </row>
    <row r="976" spans="1:8" ht="16.5" customHeight="1">
      <c r="A976" t="s">
        <v>159</v>
      </c>
      <c r="B976" s="7">
        <f t="shared" si="73"/>
        <v>23</v>
      </c>
      <c r="C976" s="7" t="s">
        <v>1272</v>
      </c>
      <c r="D976" s="7">
        <f>INDEX(Sheet6!B:B,MATCH(A976,Sheet6!D:D,0))*100+B976</f>
        <v>3323</v>
      </c>
      <c r="E976" s="14" t="s">
        <v>1266</v>
      </c>
      <c r="F976">
        <f t="shared" si="74"/>
        <v>3</v>
      </c>
      <c r="G976">
        <f t="shared" si="75"/>
        <v>384</v>
      </c>
      <c r="H976">
        <f t="shared" si="76"/>
        <v>340020009</v>
      </c>
    </row>
    <row r="977" spans="1:8" ht="16.5" customHeight="1">
      <c r="A977" t="s">
        <v>159</v>
      </c>
      <c r="B977" s="7">
        <f t="shared" si="73"/>
        <v>24</v>
      </c>
      <c r="C977" s="7" t="s">
        <v>1272</v>
      </c>
      <c r="D977" s="7">
        <f>INDEX(Sheet6!B:B,MATCH(A977,Sheet6!D:D,0))*100+B977</f>
        <v>3324</v>
      </c>
      <c r="E977" s="14" t="s">
        <v>1266</v>
      </c>
      <c r="F977">
        <f t="shared" si="74"/>
        <v>3</v>
      </c>
      <c r="G977">
        <f t="shared" si="75"/>
        <v>384</v>
      </c>
      <c r="H977">
        <f t="shared" si="76"/>
        <v>340020009</v>
      </c>
    </row>
    <row r="978" spans="1:8" ht="16.5" customHeight="1">
      <c r="A978" t="s">
        <v>159</v>
      </c>
      <c r="B978" s="7">
        <f t="shared" si="73"/>
        <v>25</v>
      </c>
      <c r="C978" s="7" t="s">
        <v>1272</v>
      </c>
      <c r="D978" s="7">
        <f>INDEX(Sheet6!B:B,MATCH(A978,Sheet6!D:D,0))*100+B978</f>
        <v>3325</v>
      </c>
      <c r="E978" t="s">
        <v>139</v>
      </c>
      <c r="F978">
        <f t="shared" si="74"/>
        <v>33</v>
      </c>
      <c r="G978">
        <f t="shared" si="75"/>
        <v>32</v>
      </c>
      <c r="H978">
        <f t="shared" si="76"/>
        <v>340020003</v>
      </c>
    </row>
    <row r="979" spans="1:8" ht="16.5" customHeight="1">
      <c r="A979" t="s">
        <v>159</v>
      </c>
      <c r="B979" s="7">
        <f t="shared" si="73"/>
        <v>26</v>
      </c>
      <c r="C979" s="7" t="s">
        <v>1272</v>
      </c>
      <c r="D979" s="7">
        <f>INDEX(Sheet6!B:B,MATCH(A979,Sheet6!D:D,0))*100+B979</f>
        <v>3326</v>
      </c>
      <c r="E979" s="14" t="s">
        <v>1268</v>
      </c>
      <c r="F979">
        <f t="shared" si="74"/>
        <v>13</v>
      </c>
      <c r="G979">
        <f t="shared" si="75"/>
        <v>84</v>
      </c>
      <c r="H979">
        <f t="shared" si="76"/>
        <v>340020004</v>
      </c>
    </row>
    <row r="980" spans="1:8" ht="16.5" customHeight="1">
      <c r="A980" t="s">
        <v>159</v>
      </c>
      <c r="B980" s="7">
        <f t="shared" si="73"/>
        <v>27</v>
      </c>
      <c r="C980" s="7" t="s">
        <v>1272</v>
      </c>
      <c r="D980" s="7">
        <f>INDEX(Sheet6!B:B,MATCH(A980,Sheet6!D:D,0))*100+B980</f>
        <v>3327</v>
      </c>
      <c r="E980" s="14" t="s">
        <v>1269</v>
      </c>
      <c r="F980">
        <f t="shared" si="74"/>
        <v>3</v>
      </c>
      <c r="G980">
        <f t="shared" si="75"/>
        <v>768</v>
      </c>
      <c r="H980">
        <f t="shared" si="76"/>
        <v>340020010</v>
      </c>
    </row>
    <row r="981" spans="1:8" ht="16.5" customHeight="1">
      <c r="A981" t="s">
        <v>159</v>
      </c>
      <c r="B981" s="7">
        <f t="shared" si="73"/>
        <v>28</v>
      </c>
      <c r="C981" s="7" t="s">
        <v>1272</v>
      </c>
      <c r="D981" s="7">
        <f>INDEX(Sheet6!B:B,MATCH(A981,Sheet6!D:D,0))*100+B981</f>
        <v>3328</v>
      </c>
      <c r="E981" s="14" t="s">
        <v>2150</v>
      </c>
      <c r="F981">
        <f t="shared" si="74"/>
        <v>4</v>
      </c>
      <c r="G981">
        <f t="shared" si="75"/>
        <v>50</v>
      </c>
      <c r="H981">
        <f t="shared" si="76"/>
        <v>340020010</v>
      </c>
    </row>
    <row r="982" spans="1:8" ht="16.5" customHeight="1">
      <c r="A982" t="s">
        <v>166</v>
      </c>
      <c r="B982" s="7">
        <f t="shared" si="73"/>
        <v>1</v>
      </c>
      <c r="C982" s="7" t="s">
        <v>1272</v>
      </c>
      <c r="D982" s="7">
        <f>INDEX(Sheet6!B:B,MATCH(A982,Sheet6!D:D,0))*100+B982</f>
        <v>3601</v>
      </c>
      <c r="E982" s="14" t="s">
        <v>1270</v>
      </c>
      <c r="F982">
        <f t="shared" si="74"/>
        <v>13</v>
      </c>
      <c r="G982">
        <f t="shared" si="75"/>
        <v>42</v>
      </c>
      <c r="H982">
        <f t="shared" si="76"/>
        <v>340020005</v>
      </c>
    </row>
    <row r="983" spans="1:8" ht="16.5" customHeight="1">
      <c r="A983" t="s">
        <v>166</v>
      </c>
      <c r="B983" s="7">
        <f t="shared" si="73"/>
        <v>2</v>
      </c>
      <c r="C983" s="7" t="s">
        <v>1272</v>
      </c>
      <c r="D983" s="7">
        <f>INDEX(Sheet6!B:B,MATCH(A983,Sheet6!D:D,0))*100+B983</f>
        <v>3602</v>
      </c>
      <c r="E983" s="14" t="s">
        <v>1266</v>
      </c>
      <c r="F983">
        <f t="shared" si="74"/>
        <v>3</v>
      </c>
      <c r="G983">
        <f t="shared" si="75"/>
        <v>384</v>
      </c>
      <c r="H983">
        <f t="shared" si="76"/>
        <v>340020009</v>
      </c>
    </row>
    <row r="984" spans="1:8" ht="16.5" customHeight="1">
      <c r="A984" t="s">
        <v>166</v>
      </c>
      <c r="B984" s="7">
        <f t="shared" si="73"/>
        <v>3</v>
      </c>
      <c r="C984" s="7" t="s">
        <v>1272</v>
      </c>
      <c r="D984" s="7">
        <f>INDEX(Sheet6!B:B,MATCH(A984,Sheet6!D:D,0))*100+B984</f>
        <v>3603</v>
      </c>
      <c r="E984" t="s">
        <v>151</v>
      </c>
      <c r="F984">
        <f t="shared" si="74"/>
        <v>38</v>
      </c>
      <c r="G984">
        <f t="shared" si="75"/>
        <v>10</v>
      </c>
      <c r="H984">
        <f t="shared" si="76"/>
        <v>340020011</v>
      </c>
    </row>
    <row r="985" spans="1:8" ht="16.5" customHeight="1">
      <c r="A985" t="s">
        <v>166</v>
      </c>
      <c r="B985" s="7">
        <f t="shared" si="73"/>
        <v>4</v>
      </c>
      <c r="C985" s="7" t="s">
        <v>1272</v>
      </c>
      <c r="D985" s="7">
        <f>INDEX(Sheet6!B:B,MATCH(A985,Sheet6!D:D,0))*100+B985</f>
        <v>3604</v>
      </c>
      <c r="E985" t="s">
        <v>129</v>
      </c>
      <c r="F985">
        <f t="shared" si="74"/>
        <v>28</v>
      </c>
      <c r="G985">
        <f t="shared" si="75"/>
        <v>32</v>
      </c>
      <c r="H985">
        <f t="shared" si="76"/>
        <v>340020008</v>
      </c>
    </row>
    <row r="986" spans="1:8" ht="16.5" customHeight="1">
      <c r="A986" t="s">
        <v>166</v>
      </c>
      <c r="B986" s="7">
        <f t="shared" si="73"/>
        <v>5</v>
      </c>
      <c r="C986" s="7" t="s">
        <v>1272</v>
      </c>
      <c r="D986" s="7">
        <f>INDEX(Sheet6!B:B,MATCH(A986,Sheet6!D:D,0))*100+B986</f>
        <v>3605</v>
      </c>
      <c r="E986" s="14" t="s">
        <v>1268</v>
      </c>
      <c r="F986">
        <f t="shared" si="74"/>
        <v>13</v>
      </c>
      <c r="G986">
        <f t="shared" si="75"/>
        <v>84</v>
      </c>
      <c r="H986">
        <f t="shared" si="76"/>
        <v>340020004</v>
      </c>
    </row>
    <row r="987" spans="1:8" ht="16.5" customHeight="1">
      <c r="A987" t="s">
        <v>166</v>
      </c>
      <c r="B987" s="7">
        <f t="shared" si="73"/>
        <v>6</v>
      </c>
      <c r="C987" s="7" t="s">
        <v>1272</v>
      </c>
      <c r="D987" s="7">
        <f>INDEX(Sheet6!B:B,MATCH(A987,Sheet6!D:D,0))*100+B987</f>
        <v>3606</v>
      </c>
      <c r="E987" s="14" t="s">
        <v>1269</v>
      </c>
      <c r="F987">
        <f t="shared" si="74"/>
        <v>3</v>
      </c>
      <c r="G987">
        <f t="shared" si="75"/>
        <v>768</v>
      </c>
      <c r="H987">
        <f t="shared" si="76"/>
        <v>340020010</v>
      </c>
    </row>
    <row r="988" spans="1:8" ht="16.5" customHeight="1">
      <c r="A988" t="s">
        <v>166</v>
      </c>
      <c r="B988" s="7">
        <f t="shared" si="73"/>
        <v>7</v>
      </c>
      <c r="C988" s="7" t="s">
        <v>1272</v>
      </c>
      <c r="D988" s="7">
        <f>INDEX(Sheet6!B:B,MATCH(A988,Sheet6!D:D,0))*100+B988</f>
        <v>3607</v>
      </c>
      <c r="F988">
        <f t="shared" si="74"/>
        <v>0</v>
      </c>
      <c r="G988">
        <f t="shared" si="75"/>
        <v>0</v>
      </c>
      <c r="H988" t="str">
        <f t="shared" si="76"/>
        <v/>
      </c>
    </row>
    <row r="989" spans="1:8" ht="16.5" customHeight="1">
      <c r="A989" t="s">
        <v>166</v>
      </c>
      <c r="B989" s="7">
        <f t="shared" si="73"/>
        <v>8</v>
      </c>
      <c r="C989" s="7" t="s">
        <v>1272</v>
      </c>
      <c r="D989" s="7">
        <f>INDEX(Sheet6!B:B,MATCH(A989,Sheet6!D:D,0))*100+B989</f>
        <v>3608</v>
      </c>
      <c r="E989" s="14" t="s">
        <v>1270</v>
      </c>
      <c r="F989">
        <f t="shared" si="74"/>
        <v>13</v>
      </c>
      <c r="G989">
        <f t="shared" si="75"/>
        <v>42</v>
      </c>
      <c r="H989">
        <f t="shared" si="76"/>
        <v>340020005</v>
      </c>
    </row>
    <row r="990" spans="1:8" ht="16.5" customHeight="1">
      <c r="A990" t="s">
        <v>166</v>
      </c>
      <c r="B990" s="7">
        <f t="shared" si="73"/>
        <v>9</v>
      </c>
      <c r="C990" s="7" t="s">
        <v>1272</v>
      </c>
      <c r="D990" s="7">
        <f>INDEX(Sheet6!B:B,MATCH(A990,Sheet6!D:D,0))*100+B990</f>
        <v>3609</v>
      </c>
      <c r="E990" s="14" t="s">
        <v>1266</v>
      </c>
      <c r="F990">
        <f t="shared" si="74"/>
        <v>3</v>
      </c>
      <c r="G990">
        <f t="shared" si="75"/>
        <v>384</v>
      </c>
      <c r="H990">
        <f t="shared" si="76"/>
        <v>340020009</v>
      </c>
    </row>
    <row r="991" spans="1:8" ht="16.5" customHeight="1">
      <c r="A991" t="s">
        <v>166</v>
      </c>
      <c r="B991" s="7">
        <f t="shared" si="73"/>
        <v>10</v>
      </c>
      <c r="C991" s="7" t="s">
        <v>1272</v>
      </c>
      <c r="D991" s="7">
        <f>INDEX(Sheet6!B:B,MATCH(A991,Sheet6!D:D,0))*100+B991</f>
        <v>3610</v>
      </c>
      <c r="E991" s="14" t="s">
        <v>1270</v>
      </c>
      <c r="F991">
        <f t="shared" si="74"/>
        <v>13</v>
      </c>
      <c r="G991">
        <f t="shared" si="75"/>
        <v>42</v>
      </c>
      <c r="H991">
        <f t="shared" si="76"/>
        <v>340020005</v>
      </c>
    </row>
    <row r="992" spans="1:8" ht="16.5" customHeight="1">
      <c r="A992" t="s">
        <v>166</v>
      </c>
      <c r="B992" s="7">
        <f t="shared" si="73"/>
        <v>11</v>
      </c>
      <c r="C992" s="7" t="s">
        <v>1272</v>
      </c>
      <c r="D992" s="7">
        <f>INDEX(Sheet6!B:B,MATCH(A992,Sheet6!D:D,0))*100+B992</f>
        <v>3611</v>
      </c>
      <c r="E992" t="s">
        <v>129</v>
      </c>
      <c r="F992">
        <f t="shared" si="74"/>
        <v>28</v>
      </c>
      <c r="G992">
        <f t="shared" si="75"/>
        <v>32</v>
      </c>
      <c r="H992">
        <f t="shared" si="76"/>
        <v>340020008</v>
      </c>
    </row>
    <row r="993" spans="1:8" ht="16.5" customHeight="1">
      <c r="A993" t="s">
        <v>166</v>
      </c>
      <c r="B993" s="7">
        <f t="shared" si="73"/>
        <v>12</v>
      </c>
      <c r="C993" s="7" t="s">
        <v>1272</v>
      </c>
      <c r="D993" s="7">
        <f>INDEX(Sheet6!B:B,MATCH(A993,Sheet6!D:D,0))*100+B993</f>
        <v>3612</v>
      </c>
      <c r="E993" s="14" t="s">
        <v>1268</v>
      </c>
      <c r="F993">
        <f t="shared" si="74"/>
        <v>13</v>
      </c>
      <c r="G993">
        <f t="shared" si="75"/>
        <v>84</v>
      </c>
      <c r="H993">
        <f t="shared" si="76"/>
        <v>340020004</v>
      </c>
    </row>
    <row r="994" spans="1:8" ht="16.5" customHeight="1">
      <c r="A994" t="s">
        <v>166</v>
      </c>
      <c r="B994" s="7">
        <f t="shared" si="73"/>
        <v>13</v>
      </c>
      <c r="C994" s="7" t="s">
        <v>1272</v>
      </c>
      <c r="D994" s="7">
        <f>INDEX(Sheet6!B:B,MATCH(A994,Sheet6!D:D,0))*100+B994</f>
        <v>3613</v>
      </c>
      <c r="E994" s="14" t="s">
        <v>1269</v>
      </c>
      <c r="F994">
        <f t="shared" si="74"/>
        <v>3</v>
      </c>
      <c r="G994">
        <f t="shared" si="75"/>
        <v>768</v>
      </c>
      <c r="H994">
        <f t="shared" si="76"/>
        <v>340020010</v>
      </c>
    </row>
    <row r="995" spans="1:8" ht="16.5" customHeight="1">
      <c r="A995" t="s">
        <v>166</v>
      </c>
      <c r="B995" s="7">
        <f t="shared" si="73"/>
        <v>14</v>
      </c>
      <c r="C995" s="7" t="s">
        <v>1272</v>
      </c>
      <c r="D995" s="7">
        <f>INDEX(Sheet6!B:B,MATCH(A995,Sheet6!D:D,0))*100+B995</f>
        <v>3614</v>
      </c>
      <c r="F995">
        <f t="shared" si="74"/>
        <v>0</v>
      </c>
      <c r="G995">
        <f t="shared" si="75"/>
        <v>0</v>
      </c>
      <c r="H995" t="str">
        <f t="shared" si="76"/>
        <v/>
      </c>
    </row>
    <row r="996" spans="1:8" ht="16.5" customHeight="1">
      <c r="A996" t="s">
        <v>166</v>
      </c>
      <c r="B996" s="7">
        <f t="shared" si="73"/>
        <v>15</v>
      </c>
      <c r="C996" s="7" t="s">
        <v>1272</v>
      </c>
      <c r="D996" s="7">
        <f>INDEX(Sheet6!B:B,MATCH(A996,Sheet6!D:D,0))*100+B996</f>
        <v>3615</v>
      </c>
      <c r="E996" s="14" t="s">
        <v>1270</v>
      </c>
      <c r="F996">
        <f t="shared" si="74"/>
        <v>13</v>
      </c>
      <c r="G996">
        <f t="shared" si="75"/>
        <v>42</v>
      </c>
      <c r="H996">
        <f t="shared" si="76"/>
        <v>340020005</v>
      </c>
    </row>
    <row r="997" spans="1:8" ht="16.5" customHeight="1">
      <c r="A997" t="s">
        <v>166</v>
      </c>
      <c r="B997" s="7">
        <f t="shared" si="73"/>
        <v>16</v>
      </c>
      <c r="C997" s="7" t="s">
        <v>1272</v>
      </c>
      <c r="D997" s="7">
        <f>INDEX(Sheet6!B:B,MATCH(A997,Sheet6!D:D,0))*100+B997</f>
        <v>3616</v>
      </c>
      <c r="E997" s="14" t="s">
        <v>1266</v>
      </c>
      <c r="F997">
        <f t="shared" si="74"/>
        <v>3</v>
      </c>
      <c r="G997">
        <f t="shared" si="75"/>
        <v>384</v>
      </c>
      <c r="H997">
        <f t="shared" si="76"/>
        <v>340020009</v>
      </c>
    </row>
    <row r="998" spans="1:8" ht="16.5" customHeight="1">
      <c r="A998" t="s">
        <v>166</v>
      </c>
      <c r="B998" s="7">
        <f t="shared" si="73"/>
        <v>17</v>
      </c>
      <c r="C998" s="7" t="s">
        <v>1272</v>
      </c>
      <c r="D998" s="7">
        <f>INDEX(Sheet6!B:B,MATCH(A998,Sheet6!D:D,0))*100+B998</f>
        <v>3617</v>
      </c>
      <c r="E998" s="14" t="s">
        <v>1270</v>
      </c>
      <c r="F998">
        <f t="shared" si="74"/>
        <v>13</v>
      </c>
      <c r="G998">
        <f t="shared" si="75"/>
        <v>42</v>
      </c>
      <c r="H998">
        <f t="shared" si="76"/>
        <v>340020005</v>
      </c>
    </row>
    <row r="999" spans="1:8" ht="16.5" customHeight="1">
      <c r="A999" t="s">
        <v>166</v>
      </c>
      <c r="B999" s="7">
        <f t="shared" si="73"/>
        <v>18</v>
      </c>
      <c r="C999" s="7" t="s">
        <v>1272</v>
      </c>
      <c r="D999" s="7">
        <f>INDEX(Sheet6!B:B,MATCH(A999,Sheet6!D:D,0))*100+B999</f>
        <v>3618</v>
      </c>
      <c r="E999" t="s">
        <v>129</v>
      </c>
      <c r="F999">
        <f t="shared" si="74"/>
        <v>28</v>
      </c>
      <c r="G999">
        <f t="shared" si="75"/>
        <v>32</v>
      </c>
      <c r="H999">
        <f t="shared" si="76"/>
        <v>340020008</v>
      </c>
    </row>
    <row r="1000" spans="1:8" ht="16.5" customHeight="1">
      <c r="A1000" t="s">
        <v>166</v>
      </c>
      <c r="B1000" s="7">
        <f t="shared" si="73"/>
        <v>19</v>
      </c>
      <c r="C1000" s="7" t="s">
        <v>1272</v>
      </c>
      <c r="D1000" s="7">
        <f>INDEX(Sheet6!B:B,MATCH(A1000,Sheet6!D:D,0))*100+B1000</f>
        <v>3619</v>
      </c>
      <c r="E1000" s="14" t="s">
        <v>1268</v>
      </c>
      <c r="F1000">
        <f t="shared" si="74"/>
        <v>13</v>
      </c>
      <c r="G1000">
        <f t="shared" si="75"/>
        <v>84</v>
      </c>
      <c r="H1000">
        <f t="shared" si="76"/>
        <v>340020004</v>
      </c>
    </row>
    <row r="1001" spans="1:8" ht="16.5" customHeight="1">
      <c r="A1001" t="s">
        <v>166</v>
      </c>
      <c r="B1001" s="7">
        <f t="shared" si="73"/>
        <v>20</v>
      </c>
      <c r="C1001" s="7" t="s">
        <v>1272</v>
      </c>
      <c r="D1001" s="7">
        <f>INDEX(Sheet6!B:B,MATCH(A1001,Sheet6!D:D,0))*100+B1001</f>
        <v>3620</v>
      </c>
      <c r="E1001" s="14" t="s">
        <v>1269</v>
      </c>
      <c r="F1001">
        <f t="shared" si="74"/>
        <v>3</v>
      </c>
      <c r="G1001">
        <f t="shared" si="75"/>
        <v>768</v>
      </c>
      <c r="H1001">
        <f t="shared" si="76"/>
        <v>340020010</v>
      </c>
    </row>
    <row r="1002" spans="1:8" ht="16.5" customHeight="1">
      <c r="A1002" t="s">
        <v>166</v>
      </c>
      <c r="B1002" s="7">
        <f t="shared" si="73"/>
        <v>21</v>
      </c>
      <c r="C1002" s="7" t="s">
        <v>1272</v>
      </c>
      <c r="D1002" s="7">
        <f>INDEX(Sheet6!B:B,MATCH(A1002,Sheet6!D:D,0))*100+B1002</f>
        <v>3621</v>
      </c>
      <c r="E1002" s="14" t="s">
        <v>2150</v>
      </c>
      <c r="F1002">
        <f t="shared" si="74"/>
        <v>4</v>
      </c>
      <c r="G1002">
        <f t="shared" si="75"/>
        <v>50</v>
      </c>
      <c r="H1002">
        <f t="shared" si="76"/>
        <v>340020010</v>
      </c>
    </row>
    <row r="1003" spans="1:8" ht="16.5" customHeight="1">
      <c r="A1003" t="s">
        <v>166</v>
      </c>
      <c r="B1003" s="7">
        <f t="shared" si="73"/>
        <v>22</v>
      </c>
      <c r="C1003" s="7" t="s">
        <v>1272</v>
      </c>
      <c r="D1003" s="7">
        <f>INDEX(Sheet6!B:B,MATCH(A1003,Sheet6!D:D,0))*100+B1003</f>
        <v>3622</v>
      </c>
      <c r="E1003" s="14" t="s">
        <v>1270</v>
      </c>
      <c r="F1003">
        <f t="shared" si="74"/>
        <v>13</v>
      </c>
      <c r="G1003">
        <f t="shared" si="75"/>
        <v>42</v>
      </c>
      <c r="H1003">
        <f t="shared" si="76"/>
        <v>340020005</v>
      </c>
    </row>
    <row r="1004" spans="1:8" ht="16.5" customHeight="1">
      <c r="A1004" t="s">
        <v>166</v>
      </c>
      <c r="B1004" s="7">
        <f t="shared" si="73"/>
        <v>23</v>
      </c>
      <c r="C1004" s="7" t="s">
        <v>1272</v>
      </c>
      <c r="D1004" s="7">
        <f>INDEX(Sheet6!B:B,MATCH(A1004,Sheet6!D:D,0))*100+B1004</f>
        <v>3623</v>
      </c>
      <c r="E1004" s="14" t="s">
        <v>1266</v>
      </c>
      <c r="F1004">
        <f t="shared" si="74"/>
        <v>3</v>
      </c>
      <c r="G1004">
        <f t="shared" si="75"/>
        <v>384</v>
      </c>
      <c r="H1004">
        <f t="shared" si="76"/>
        <v>340020009</v>
      </c>
    </row>
    <row r="1005" spans="1:8" ht="16.5" customHeight="1">
      <c r="A1005" t="s">
        <v>166</v>
      </c>
      <c r="B1005" s="7">
        <f t="shared" si="73"/>
        <v>24</v>
      </c>
      <c r="C1005" s="7" t="s">
        <v>1272</v>
      </c>
      <c r="D1005" s="7">
        <f>INDEX(Sheet6!B:B,MATCH(A1005,Sheet6!D:D,0))*100+B1005</f>
        <v>3624</v>
      </c>
      <c r="E1005" s="14" t="s">
        <v>1266</v>
      </c>
      <c r="F1005">
        <f t="shared" si="74"/>
        <v>3</v>
      </c>
      <c r="G1005">
        <f t="shared" si="75"/>
        <v>384</v>
      </c>
      <c r="H1005">
        <f t="shared" si="76"/>
        <v>340020009</v>
      </c>
    </row>
    <row r="1006" spans="1:8" ht="16.5" customHeight="1">
      <c r="A1006" t="s">
        <v>166</v>
      </c>
      <c r="B1006" s="7">
        <f t="shared" si="73"/>
        <v>25</v>
      </c>
      <c r="C1006" s="7" t="s">
        <v>1272</v>
      </c>
      <c r="D1006" s="7">
        <f>INDEX(Sheet6!B:B,MATCH(A1006,Sheet6!D:D,0))*100+B1006</f>
        <v>3625</v>
      </c>
      <c r="E1006" t="s">
        <v>129</v>
      </c>
      <c r="F1006">
        <f t="shared" si="74"/>
        <v>28</v>
      </c>
      <c r="G1006">
        <f t="shared" si="75"/>
        <v>32</v>
      </c>
      <c r="H1006">
        <f t="shared" si="76"/>
        <v>340020008</v>
      </c>
    </row>
    <row r="1007" spans="1:8" ht="16.5" customHeight="1">
      <c r="A1007" t="s">
        <v>166</v>
      </c>
      <c r="B1007" s="7">
        <f t="shared" si="73"/>
        <v>26</v>
      </c>
      <c r="C1007" s="7" t="s">
        <v>1272</v>
      </c>
      <c r="D1007" s="7">
        <f>INDEX(Sheet6!B:B,MATCH(A1007,Sheet6!D:D,0))*100+B1007</f>
        <v>3626</v>
      </c>
      <c r="E1007" s="14" t="s">
        <v>1268</v>
      </c>
      <c r="F1007">
        <f t="shared" si="74"/>
        <v>13</v>
      </c>
      <c r="G1007">
        <f t="shared" si="75"/>
        <v>84</v>
      </c>
      <c r="H1007">
        <f t="shared" si="76"/>
        <v>340020004</v>
      </c>
    </row>
    <row r="1008" spans="1:8" ht="16.5" customHeight="1">
      <c r="A1008" t="s">
        <v>166</v>
      </c>
      <c r="B1008" s="7">
        <f t="shared" ref="B1008:B1071" si="77">B980</f>
        <v>27</v>
      </c>
      <c r="C1008" s="7" t="s">
        <v>1272</v>
      </c>
      <c r="D1008" s="7">
        <f>INDEX(Sheet6!B:B,MATCH(A1008,Sheet6!D:D,0))*100+B1008</f>
        <v>3627</v>
      </c>
      <c r="E1008" s="14" t="s">
        <v>1269</v>
      </c>
      <c r="F1008">
        <f t="shared" si="74"/>
        <v>3</v>
      </c>
      <c r="G1008">
        <f t="shared" si="75"/>
        <v>768</v>
      </c>
      <c r="H1008">
        <f t="shared" si="76"/>
        <v>340020010</v>
      </c>
    </row>
    <row r="1009" spans="1:8" ht="16.5" customHeight="1">
      <c r="A1009" t="s">
        <v>166</v>
      </c>
      <c r="B1009" s="7">
        <f t="shared" si="77"/>
        <v>28</v>
      </c>
      <c r="C1009" s="7" t="s">
        <v>1272</v>
      </c>
      <c r="D1009" s="7">
        <f>INDEX(Sheet6!B:B,MATCH(A1009,Sheet6!D:D,0))*100+B1009</f>
        <v>3628</v>
      </c>
      <c r="E1009" s="14" t="s">
        <v>2150</v>
      </c>
      <c r="F1009">
        <f t="shared" si="74"/>
        <v>4</v>
      </c>
      <c r="G1009">
        <f t="shared" si="75"/>
        <v>50</v>
      </c>
      <c r="H1009">
        <f t="shared" si="76"/>
        <v>340020010</v>
      </c>
    </row>
    <row r="1010" spans="1:8" ht="16.5" customHeight="1">
      <c r="A1010" t="s">
        <v>155</v>
      </c>
      <c r="B1010" s="7">
        <f t="shared" si="77"/>
        <v>1</v>
      </c>
      <c r="C1010" s="7" t="s">
        <v>1272</v>
      </c>
      <c r="D1010" s="7">
        <f>INDEX(Sheet6!B:B,MATCH(A1010,Sheet6!D:D,0))*100+B1010</f>
        <v>3201</v>
      </c>
      <c r="E1010" s="14" t="s">
        <v>1265</v>
      </c>
      <c r="F1010">
        <f t="shared" si="74"/>
        <v>8</v>
      </c>
      <c r="G1010">
        <f t="shared" si="75"/>
        <v>64</v>
      </c>
      <c r="H1010">
        <f t="shared" si="76"/>
        <v>340020006</v>
      </c>
    </row>
    <row r="1011" spans="1:8" ht="16.5" customHeight="1">
      <c r="A1011" t="s">
        <v>155</v>
      </c>
      <c r="B1011" s="7">
        <f t="shared" si="77"/>
        <v>2</v>
      </c>
      <c r="C1011" s="7" t="s">
        <v>1272</v>
      </c>
      <c r="D1011" s="7">
        <f>INDEX(Sheet6!B:B,MATCH(A1011,Sheet6!D:D,0))*100+B1011</f>
        <v>3202</v>
      </c>
      <c r="E1011" s="14" t="s">
        <v>1266</v>
      </c>
      <c r="F1011">
        <f t="shared" si="74"/>
        <v>3</v>
      </c>
      <c r="G1011">
        <f t="shared" si="75"/>
        <v>384</v>
      </c>
      <c r="H1011">
        <f t="shared" si="76"/>
        <v>340020009</v>
      </c>
    </row>
    <row r="1012" spans="1:8" ht="16.5" customHeight="1">
      <c r="A1012" t="s">
        <v>155</v>
      </c>
      <c r="B1012" s="7">
        <f t="shared" si="77"/>
        <v>3</v>
      </c>
      <c r="C1012" s="7" t="s">
        <v>1272</v>
      </c>
      <c r="D1012" s="7">
        <f>INDEX(Sheet6!B:B,MATCH(A1012,Sheet6!D:D,0))*100+B1012</f>
        <v>3203</v>
      </c>
      <c r="E1012" s="14" t="s">
        <v>106</v>
      </c>
      <c r="F1012">
        <f t="shared" si="74"/>
        <v>18</v>
      </c>
      <c r="G1012">
        <f t="shared" si="75"/>
        <v>32</v>
      </c>
      <c r="H1012">
        <f t="shared" si="76"/>
        <v>340020001</v>
      </c>
    </row>
    <row r="1013" spans="1:8" ht="16.5" customHeight="1">
      <c r="A1013" t="s">
        <v>155</v>
      </c>
      <c r="B1013" s="7">
        <f t="shared" si="77"/>
        <v>4</v>
      </c>
      <c r="C1013" s="7" t="s">
        <v>1272</v>
      </c>
      <c r="D1013" s="7">
        <f>INDEX(Sheet6!B:B,MATCH(A1013,Sheet6!D:D,0))*100+B1013</f>
        <v>3204</v>
      </c>
      <c r="E1013" s="14" t="s">
        <v>1268</v>
      </c>
      <c r="F1013">
        <f t="shared" si="74"/>
        <v>13</v>
      </c>
      <c r="G1013">
        <f t="shared" si="75"/>
        <v>84</v>
      </c>
      <c r="H1013">
        <f t="shared" si="76"/>
        <v>340020004</v>
      </c>
    </row>
    <row r="1014" spans="1:8" ht="16.5" customHeight="1">
      <c r="A1014" t="s">
        <v>155</v>
      </c>
      <c r="B1014" s="7">
        <f t="shared" si="77"/>
        <v>5</v>
      </c>
      <c r="C1014" s="7" t="s">
        <v>1272</v>
      </c>
      <c r="D1014" s="7">
        <f>INDEX(Sheet6!B:B,MATCH(A1014,Sheet6!D:D,0))*100+B1014</f>
        <v>3205</v>
      </c>
      <c r="E1014" s="14" t="s">
        <v>1269</v>
      </c>
      <c r="F1014">
        <f t="shared" si="74"/>
        <v>3</v>
      </c>
      <c r="G1014">
        <f t="shared" si="75"/>
        <v>768</v>
      </c>
      <c r="H1014">
        <f t="shared" si="76"/>
        <v>340020010</v>
      </c>
    </row>
    <row r="1015" spans="1:8" ht="16.5" customHeight="1">
      <c r="A1015" t="s">
        <v>155</v>
      </c>
      <c r="B1015" s="7">
        <f t="shared" si="77"/>
        <v>6</v>
      </c>
      <c r="C1015" s="7" t="s">
        <v>1272</v>
      </c>
      <c r="D1015" s="7">
        <f>INDEX(Sheet6!B:B,MATCH(A1015,Sheet6!D:D,0))*100+B1015</f>
        <v>3206</v>
      </c>
      <c r="E1015" s="14" t="s">
        <v>1267</v>
      </c>
      <c r="F1015">
        <f t="shared" si="74"/>
        <v>8</v>
      </c>
      <c r="G1015">
        <f t="shared" si="75"/>
        <v>128</v>
      </c>
      <c r="H1015">
        <f t="shared" si="76"/>
        <v>340020007</v>
      </c>
    </row>
    <row r="1016" spans="1:8" ht="16.5" customHeight="1">
      <c r="A1016" t="s">
        <v>155</v>
      </c>
      <c r="B1016" s="7">
        <f t="shared" si="77"/>
        <v>7</v>
      </c>
      <c r="C1016" s="7" t="s">
        <v>1272</v>
      </c>
      <c r="D1016" s="7">
        <f>INDEX(Sheet6!B:B,MATCH(A1016,Sheet6!D:D,0))*100+B1016</f>
        <v>3207</v>
      </c>
      <c r="E1016" s="14" t="s">
        <v>1277</v>
      </c>
      <c r="F1016">
        <f t="shared" si="74"/>
        <v>4</v>
      </c>
      <c r="G1016">
        <f t="shared" si="75"/>
        <v>150</v>
      </c>
      <c r="H1016">
        <f t="shared" si="76"/>
        <v>340020010</v>
      </c>
    </row>
    <row r="1017" spans="1:8" ht="16.5" customHeight="1">
      <c r="A1017" t="s">
        <v>155</v>
      </c>
      <c r="B1017" s="7">
        <f t="shared" si="77"/>
        <v>8</v>
      </c>
      <c r="C1017" s="7" t="s">
        <v>1272</v>
      </c>
      <c r="D1017" s="7">
        <f>INDEX(Sheet6!B:B,MATCH(A1017,Sheet6!D:D,0))*100+B1017</f>
        <v>3208</v>
      </c>
      <c r="E1017" s="14" t="s">
        <v>1265</v>
      </c>
      <c r="F1017">
        <f t="shared" si="74"/>
        <v>8</v>
      </c>
      <c r="G1017">
        <f t="shared" si="75"/>
        <v>64</v>
      </c>
      <c r="H1017">
        <f t="shared" si="76"/>
        <v>340020006</v>
      </c>
    </row>
    <row r="1018" spans="1:8" ht="16.5" customHeight="1">
      <c r="A1018" t="s">
        <v>155</v>
      </c>
      <c r="B1018" s="7">
        <f t="shared" si="77"/>
        <v>9</v>
      </c>
      <c r="C1018" s="7" t="s">
        <v>1272</v>
      </c>
      <c r="D1018" s="7">
        <f>INDEX(Sheet6!B:B,MATCH(A1018,Sheet6!D:D,0))*100+B1018</f>
        <v>3209</v>
      </c>
      <c r="E1018" s="14" t="s">
        <v>1266</v>
      </c>
      <c r="F1018">
        <f t="shared" si="74"/>
        <v>3</v>
      </c>
      <c r="G1018">
        <f t="shared" si="75"/>
        <v>384</v>
      </c>
      <c r="H1018">
        <f t="shared" si="76"/>
        <v>340020009</v>
      </c>
    </row>
    <row r="1019" spans="1:8" ht="16.5" customHeight="1">
      <c r="A1019" t="s">
        <v>155</v>
      </c>
      <c r="B1019" s="7">
        <f t="shared" si="77"/>
        <v>10</v>
      </c>
      <c r="C1019" s="7" t="s">
        <v>1272</v>
      </c>
      <c r="D1019" s="7">
        <f>INDEX(Sheet6!B:B,MATCH(A1019,Sheet6!D:D,0))*100+B1019</f>
        <v>3210</v>
      </c>
      <c r="E1019" s="14" t="s">
        <v>1265</v>
      </c>
      <c r="F1019">
        <f t="shared" si="74"/>
        <v>8</v>
      </c>
      <c r="G1019">
        <f t="shared" si="75"/>
        <v>64</v>
      </c>
      <c r="H1019">
        <f t="shared" si="76"/>
        <v>340020006</v>
      </c>
    </row>
    <row r="1020" spans="1:8" ht="16.5" customHeight="1">
      <c r="A1020" t="s">
        <v>155</v>
      </c>
      <c r="B1020" s="7">
        <f t="shared" si="77"/>
        <v>11</v>
      </c>
      <c r="C1020" s="7" t="s">
        <v>1272</v>
      </c>
      <c r="D1020" s="7">
        <f>INDEX(Sheet6!B:B,MATCH(A1020,Sheet6!D:D,0))*100+B1020</f>
        <v>3211</v>
      </c>
      <c r="E1020" s="14" t="s">
        <v>1268</v>
      </c>
      <c r="F1020">
        <f t="shared" si="74"/>
        <v>13</v>
      </c>
      <c r="G1020">
        <f t="shared" si="75"/>
        <v>84</v>
      </c>
      <c r="H1020">
        <f t="shared" si="76"/>
        <v>340020004</v>
      </c>
    </row>
    <row r="1021" spans="1:8" ht="16.5" customHeight="1">
      <c r="A1021" t="s">
        <v>155</v>
      </c>
      <c r="B1021" s="7">
        <f t="shared" si="77"/>
        <v>12</v>
      </c>
      <c r="C1021" s="7" t="s">
        <v>1272</v>
      </c>
      <c r="D1021" s="7">
        <f>INDEX(Sheet6!B:B,MATCH(A1021,Sheet6!D:D,0))*100+B1021</f>
        <v>3212</v>
      </c>
      <c r="E1021" s="14" t="s">
        <v>1269</v>
      </c>
      <c r="F1021">
        <f t="shared" si="74"/>
        <v>3</v>
      </c>
      <c r="G1021">
        <f t="shared" si="75"/>
        <v>768</v>
      </c>
      <c r="H1021">
        <f t="shared" si="76"/>
        <v>340020010</v>
      </c>
    </row>
    <row r="1022" spans="1:8" ht="16.5" customHeight="1">
      <c r="A1022" t="s">
        <v>155</v>
      </c>
      <c r="B1022" s="7">
        <f t="shared" si="77"/>
        <v>13</v>
      </c>
      <c r="C1022" s="7" t="s">
        <v>1272</v>
      </c>
      <c r="D1022" s="7">
        <f>INDEX(Sheet6!B:B,MATCH(A1022,Sheet6!D:D,0))*100+B1022</f>
        <v>3213</v>
      </c>
      <c r="E1022" s="14" t="s">
        <v>1267</v>
      </c>
      <c r="F1022">
        <f t="shared" si="74"/>
        <v>8</v>
      </c>
      <c r="G1022">
        <f t="shared" si="75"/>
        <v>128</v>
      </c>
      <c r="H1022">
        <f t="shared" si="76"/>
        <v>340020007</v>
      </c>
    </row>
    <row r="1023" spans="1:8" ht="16.5" customHeight="1">
      <c r="A1023" t="s">
        <v>155</v>
      </c>
      <c r="B1023" s="7">
        <f t="shared" si="77"/>
        <v>14</v>
      </c>
      <c r="C1023" s="7" t="s">
        <v>1272</v>
      </c>
      <c r="D1023" s="7">
        <f>INDEX(Sheet6!B:B,MATCH(A1023,Sheet6!D:D,0))*100+B1023</f>
        <v>3214</v>
      </c>
      <c r="E1023" s="14"/>
      <c r="F1023">
        <f t="shared" si="74"/>
        <v>0</v>
      </c>
      <c r="G1023">
        <f t="shared" si="75"/>
        <v>0</v>
      </c>
      <c r="H1023" t="str">
        <f t="shared" si="76"/>
        <v/>
      </c>
    </row>
    <row r="1024" spans="1:8" ht="16.5" customHeight="1">
      <c r="A1024" t="s">
        <v>155</v>
      </c>
      <c r="B1024" s="7">
        <f t="shared" si="77"/>
        <v>15</v>
      </c>
      <c r="C1024" s="7" t="s">
        <v>1272</v>
      </c>
      <c r="D1024" s="7">
        <f>INDEX(Sheet6!B:B,MATCH(A1024,Sheet6!D:D,0))*100+B1024</f>
        <v>3215</v>
      </c>
      <c r="E1024" s="14" t="s">
        <v>1265</v>
      </c>
      <c r="F1024">
        <f t="shared" si="74"/>
        <v>8</v>
      </c>
      <c r="G1024">
        <f t="shared" si="75"/>
        <v>64</v>
      </c>
      <c r="H1024">
        <f t="shared" si="76"/>
        <v>340020006</v>
      </c>
    </row>
    <row r="1025" spans="1:8" ht="16.5" customHeight="1">
      <c r="A1025" t="s">
        <v>155</v>
      </c>
      <c r="B1025" s="7">
        <f t="shared" si="77"/>
        <v>16</v>
      </c>
      <c r="C1025" s="7" t="s">
        <v>1272</v>
      </c>
      <c r="D1025" s="7">
        <f>INDEX(Sheet6!B:B,MATCH(A1025,Sheet6!D:D,0))*100+B1025</f>
        <v>3216</v>
      </c>
      <c r="E1025" s="14" t="s">
        <v>1266</v>
      </c>
      <c r="F1025">
        <f t="shared" si="74"/>
        <v>3</v>
      </c>
      <c r="G1025">
        <f t="shared" si="75"/>
        <v>384</v>
      </c>
      <c r="H1025">
        <f t="shared" si="76"/>
        <v>340020009</v>
      </c>
    </row>
    <row r="1026" spans="1:8" ht="16.5" customHeight="1">
      <c r="A1026" t="s">
        <v>155</v>
      </c>
      <c r="B1026" s="7">
        <f t="shared" si="77"/>
        <v>17</v>
      </c>
      <c r="C1026" s="7" t="s">
        <v>1272</v>
      </c>
      <c r="D1026" s="7">
        <f>INDEX(Sheet6!B:B,MATCH(A1026,Sheet6!D:D,0))*100+B1026</f>
        <v>3217</v>
      </c>
      <c r="E1026" s="14" t="s">
        <v>1265</v>
      </c>
      <c r="F1026">
        <f t="shared" ref="F1026:F1089" si="78">IF($E1026&lt;&gt;"",VLOOKUP($C1026&amp;$E1026,$M:$P,2,0),0)</f>
        <v>8</v>
      </c>
      <c r="G1026">
        <f t="shared" ref="G1026:G1089" si="79">IF($E1026&lt;&gt;"",VLOOKUP($C1026&amp;$E1026,$M:$P,3,0),0)</f>
        <v>64</v>
      </c>
      <c r="H1026">
        <f t="shared" ref="H1026:H1089" si="80">IF($E1026&lt;&gt;"",VLOOKUP($C1026&amp;$E1026,$M:$P,4,0),"")</f>
        <v>340020006</v>
      </c>
    </row>
    <row r="1027" spans="1:8" ht="16.5" customHeight="1">
      <c r="A1027" t="s">
        <v>155</v>
      </c>
      <c r="B1027" s="7">
        <f t="shared" si="77"/>
        <v>18</v>
      </c>
      <c r="C1027" s="7" t="s">
        <v>1272</v>
      </c>
      <c r="D1027" s="7">
        <f>INDEX(Sheet6!B:B,MATCH(A1027,Sheet6!D:D,0))*100+B1027</f>
        <v>3218</v>
      </c>
      <c r="E1027" s="14" t="s">
        <v>1268</v>
      </c>
      <c r="F1027">
        <f t="shared" si="78"/>
        <v>13</v>
      </c>
      <c r="G1027">
        <f t="shared" si="79"/>
        <v>84</v>
      </c>
      <c r="H1027">
        <f t="shared" si="80"/>
        <v>340020004</v>
      </c>
    </row>
    <row r="1028" spans="1:8" ht="16.5" customHeight="1">
      <c r="A1028" t="s">
        <v>155</v>
      </c>
      <c r="B1028" s="7">
        <f t="shared" si="77"/>
        <v>19</v>
      </c>
      <c r="C1028" s="7" t="s">
        <v>1272</v>
      </c>
      <c r="D1028" s="7">
        <f>INDEX(Sheet6!B:B,MATCH(A1028,Sheet6!D:D,0))*100+B1028</f>
        <v>3219</v>
      </c>
      <c r="E1028" s="14" t="s">
        <v>1269</v>
      </c>
      <c r="F1028">
        <f t="shared" si="78"/>
        <v>3</v>
      </c>
      <c r="G1028">
        <f t="shared" si="79"/>
        <v>768</v>
      </c>
      <c r="H1028">
        <f t="shared" si="80"/>
        <v>340020010</v>
      </c>
    </row>
    <row r="1029" spans="1:8" ht="16.5" customHeight="1">
      <c r="A1029" t="s">
        <v>155</v>
      </c>
      <c r="B1029" s="7">
        <f t="shared" si="77"/>
        <v>20</v>
      </c>
      <c r="C1029" s="7" t="s">
        <v>1272</v>
      </c>
      <c r="D1029" s="7">
        <f>INDEX(Sheet6!B:B,MATCH(A1029,Sheet6!D:D,0))*100+B1029</f>
        <v>3220</v>
      </c>
      <c r="E1029" s="14" t="s">
        <v>1267</v>
      </c>
      <c r="F1029">
        <f t="shared" si="78"/>
        <v>8</v>
      </c>
      <c r="G1029">
        <f t="shared" si="79"/>
        <v>128</v>
      </c>
      <c r="H1029">
        <f t="shared" si="80"/>
        <v>340020007</v>
      </c>
    </row>
    <row r="1030" spans="1:8" ht="16.5" customHeight="1">
      <c r="A1030" t="s">
        <v>155</v>
      </c>
      <c r="B1030" s="7">
        <f t="shared" si="77"/>
        <v>21</v>
      </c>
      <c r="C1030" s="7" t="s">
        <v>1272</v>
      </c>
      <c r="D1030" s="7">
        <f>INDEX(Sheet6!B:B,MATCH(A1030,Sheet6!D:D,0))*100+B1030</f>
        <v>3221</v>
      </c>
      <c r="E1030" s="14" t="s">
        <v>2150</v>
      </c>
      <c r="F1030">
        <f t="shared" si="78"/>
        <v>4</v>
      </c>
      <c r="G1030">
        <f t="shared" si="79"/>
        <v>50</v>
      </c>
      <c r="H1030">
        <f t="shared" si="80"/>
        <v>340020010</v>
      </c>
    </row>
    <row r="1031" spans="1:8" ht="16.5" customHeight="1">
      <c r="A1031" t="s">
        <v>155</v>
      </c>
      <c r="B1031" s="7">
        <f t="shared" si="77"/>
        <v>22</v>
      </c>
      <c r="C1031" s="7" t="s">
        <v>1272</v>
      </c>
      <c r="D1031" s="7">
        <f>INDEX(Sheet6!B:B,MATCH(A1031,Sheet6!D:D,0))*100+B1031</f>
        <v>3222</v>
      </c>
      <c r="E1031" s="14" t="s">
        <v>1265</v>
      </c>
      <c r="F1031">
        <f t="shared" si="78"/>
        <v>8</v>
      </c>
      <c r="G1031">
        <f t="shared" si="79"/>
        <v>64</v>
      </c>
      <c r="H1031">
        <f t="shared" si="80"/>
        <v>340020006</v>
      </c>
    </row>
    <row r="1032" spans="1:8" ht="16.5" customHeight="1">
      <c r="A1032" t="s">
        <v>155</v>
      </c>
      <c r="B1032" s="7">
        <f t="shared" si="77"/>
        <v>23</v>
      </c>
      <c r="C1032" s="7" t="s">
        <v>1272</v>
      </c>
      <c r="D1032" s="7">
        <f>INDEX(Sheet6!B:B,MATCH(A1032,Sheet6!D:D,0))*100+B1032</f>
        <v>3223</v>
      </c>
      <c r="E1032" s="14" t="s">
        <v>1266</v>
      </c>
      <c r="F1032">
        <f t="shared" si="78"/>
        <v>3</v>
      </c>
      <c r="G1032">
        <f t="shared" si="79"/>
        <v>384</v>
      </c>
      <c r="H1032">
        <f t="shared" si="80"/>
        <v>340020009</v>
      </c>
    </row>
    <row r="1033" spans="1:8" ht="16.5" customHeight="1">
      <c r="A1033" t="s">
        <v>155</v>
      </c>
      <c r="B1033" s="7">
        <f t="shared" si="77"/>
        <v>24</v>
      </c>
      <c r="C1033" s="7" t="s">
        <v>1272</v>
      </c>
      <c r="D1033" s="7">
        <f>INDEX(Sheet6!B:B,MATCH(A1033,Sheet6!D:D,0))*100+B1033</f>
        <v>3224</v>
      </c>
      <c r="E1033" s="14" t="s">
        <v>1265</v>
      </c>
      <c r="F1033">
        <f t="shared" si="78"/>
        <v>8</v>
      </c>
      <c r="G1033">
        <f t="shared" si="79"/>
        <v>64</v>
      </c>
      <c r="H1033">
        <f t="shared" si="80"/>
        <v>340020006</v>
      </c>
    </row>
    <row r="1034" spans="1:8" ht="16.5" customHeight="1">
      <c r="A1034" t="s">
        <v>155</v>
      </c>
      <c r="B1034" s="7">
        <f t="shared" si="77"/>
        <v>25</v>
      </c>
      <c r="C1034" s="7" t="s">
        <v>1272</v>
      </c>
      <c r="D1034" s="7">
        <f>INDEX(Sheet6!B:B,MATCH(A1034,Sheet6!D:D,0))*100+B1034</f>
        <v>3225</v>
      </c>
      <c r="E1034" s="14" t="s">
        <v>1268</v>
      </c>
      <c r="F1034">
        <f t="shared" si="78"/>
        <v>13</v>
      </c>
      <c r="G1034">
        <f t="shared" si="79"/>
        <v>84</v>
      </c>
      <c r="H1034">
        <f t="shared" si="80"/>
        <v>340020004</v>
      </c>
    </row>
    <row r="1035" spans="1:8" ht="16.5" customHeight="1">
      <c r="A1035" t="s">
        <v>155</v>
      </c>
      <c r="B1035" s="7">
        <f t="shared" si="77"/>
        <v>26</v>
      </c>
      <c r="C1035" s="7" t="s">
        <v>1272</v>
      </c>
      <c r="D1035" s="7">
        <f>INDEX(Sheet6!B:B,MATCH(A1035,Sheet6!D:D,0))*100+B1035</f>
        <v>3226</v>
      </c>
      <c r="E1035" s="14" t="s">
        <v>1269</v>
      </c>
      <c r="F1035">
        <f t="shared" si="78"/>
        <v>3</v>
      </c>
      <c r="G1035">
        <f t="shared" si="79"/>
        <v>768</v>
      </c>
      <c r="H1035">
        <f t="shared" si="80"/>
        <v>340020010</v>
      </c>
    </row>
    <row r="1036" spans="1:8" ht="16.5" customHeight="1">
      <c r="A1036" t="s">
        <v>155</v>
      </c>
      <c r="B1036" s="7">
        <f t="shared" si="77"/>
        <v>27</v>
      </c>
      <c r="C1036" s="7" t="s">
        <v>1272</v>
      </c>
      <c r="D1036" s="7">
        <f>INDEX(Sheet6!B:B,MATCH(A1036,Sheet6!D:D,0))*100+B1036</f>
        <v>3227</v>
      </c>
      <c r="E1036" s="14" t="s">
        <v>1267</v>
      </c>
      <c r="F1036">
        <f t="shared" si="78"/>
        <v>8</v>
      </c>
      <c r="G1036">
        <f t="shared" si="79"/>
        <v>128</v>
      </c>
      <c r="H1036">
        <f t="shared" si="80"/>
        <v>340020007</v>
      </c>
    </row>
    <row r="1037" spans="1:8" ht="16.5" customHeight="1">
      <c r="A1037" t="s">
        <v>155</v>
      </c>
      <c r="B1037" s="7">
        <f t="shared" si="77"/>
        <v>28</v>
      </c>
      <c r="C1037" s="7" t="s">
        <v>1272</v>
      </c>
      <c r="D1037" s="7">
        <f>INDEX(Sheet6!B:B,MATCH(A1037,Sheet6!D:D,0))*100+B1037</f>
        <v>3228</v>
      </c>
      <c r="E1037" s="14" t="s">
        <v>2150</v>
      </c>
      <c r="F1037">
        <f t="shared" si="78"/>
        <v>4</v>
      </c>
      <c r="G1037">
        <f t="shared" si="79"/>
        <v>50</v>
      </c>
      <c r="H1037">
        <f t="shared" si="80"/>
        <v>340020010</v>
      </c>
    </row>
    <row r="1038" spans="1:8" ht="16.5">
      <c r="A1038" t="s">
        <v>164</v>
      </c>
      <c r="B1038" s="7">
        <f t="shared" si="77"/>
        <v>1</v>
      </c>
      <c r="C1038" s="7" t="s">
        <v>1272</v>
      </c>
      <c r="D1038" s="7">
        <f>INDEX(Sheet6!B:B,MATCH(A1038,Sheet6!D:D,0))*100+B1038</f>
        <v>3501</v>
      </c>
      <c r="E1038" s="14" t="s">
        <v>1265</v>
      </c>
      <c r="F1038">
        <f t="shared" si="78"/>
        <v>8</v>
      </c>
      <c r="G1038">
        <f t="shared" si="79"/>
        <v>64</v>
      </c>
      <c r="H1038">
        <f t="shared" si="80"/>
        <v>340020006</v>
      </c>
    </row>
    <row r="1039" spans="1:8" ht="16.5">
      <c r="A1039" t="s">
        <v>164</v>
      </c>
      <c r="B1039" s="7">
        <f t="shared" si="77"/>
        <v>2</v>
      </c>
      <c r="C1039" s="7" t="s">
        <v>1272</v>
      </c>
      <c r="D1039" s="7">
        <f>INDEX(Sheet6!B:B,MATCH(A1039,Sheet6!D:D,0))*100+B1039</f>
        <v>3502</v>
      </c>
      <c r="E1039" s="14" t="s">
        <v>1266</v>
      </c>
      <c r="F1039">
        <f t="shared" si="78"/>
        <v>3</v>
      </c>
      <c r="G1039">
        <f t="shared" si="79"/>
        <v>384</v>
      </c>
      <c r="H1039">
        <f t="shared" si="80"/>
        <v>340020009</v>
      </c>
    </row>
    <row r="1040" spans="1:8" ht="16.5">
      <c r="A1040" t="s">
        <v>164</v>
      </c>
      <c r="B1040" s="7">
        <f t="shared" si="77"/>
        <v>3</v>
      </c>
      <c r="C1040" s="7" t="s">
        <v>1272</v>
      </c>
      <c r="D1040" s="7">
        <f>INDEX(Sheet6!B:B,MATCH(A1040,Sheet6!D:D,0))*100+B1040</f>
        <v>3503</v>
      </c>
      <c r="E1040" s="14" t="s">
        <v>106</v>
      </c>
      <c r="F1040">
        <f t="shared" si="78"/>
        <v>18</v>
      </c>
      <c r="G1040">
        <f t="shared" si="79"/>
        <v>32</v>
      </c>
      <c r="H1040">
        <f t="shared" si="80"/>
        <v>340020001</v>
      </c>
    </row>
    <row r="1041" spans="1:8" ht="16.5">
      <c r="A1041" t="s">
        <v>164</v>
      </c>
      <c r="B1041" s="7">
        <f t="shared" si="77"/>
        <v>4</v>
      </c>
      <c r="C1041" s="7" t="s">
        <v>1272</v>
      </c>
      <c r="D1041" s="7">
        <f>INDEX(Sheet6!B:B,MATCH(A1041,Sheet6!D:D,0))*100+B1041</f>
        <v>3504</v>
      </c>
      <c r="E1041" s="14" t="s">
        <v>1268</v>
      </c>
      <c r="F1041">
        <f t="shared" si="78"/>
        <v>13</v>
      </c>
      <c r="G1041">
        <f t="shared" si="79"/>
        <v>84</v>
      </c>
      <c r="H1041">
        <f t="shared" si="80"/>
        <v>340020004</v>
      </c>
    </row>
    <row r="1042" spans="1:8" ht="16.5">
      <c r="A1042" t="s">
        <v>164</v>
      </c>
      <c r="B1042" s="7">
        <f t="shared" si="77"/>
        <v>5</v>
      </c>
      <c r="C1042" s="7" t="s">
        <v>1272</v>
      </c>
      <c r="D1042" s="7">
        <f>INDEX(Sheet6!B:B,MATCH(A1042,Sheet6!D:D,0))*100+B1042</f>
        <v>3505</v>
      </c>
      <c r="E1042" s="14" t="s">
        <v>1269</v>
      </c>
      <c r="F1042">
        <f t="shared" si="78"/>
        <v>3</v>
      </c>
      <c r="G1042">
        <f t="shared" si="79"/>
        <v>768</v>
      </c>
      <c r="H1042">
        <f t="shared" si="80"/>
        <v>340020010</v>
      </c>
    </row>
    <row r="1043" spans="1:8" ht="16.5">
      <c r="A1043" t="s">
        <v>164</v>
      </c>
      <c r="B1043" s="7">
        <f t="shared" si="77"/>
        <v>6</v>
      </c>
      <c r="C1043" s="7" t="s">
        <v>1272</v>
      </c>
      <c r="D1043" s="7">
        <f>INDEX(Sheet6!B:B,MATCH(A1043,Sheet6!D:D,0))*100+B1043</f>
        <v>3506</v>
      </c>
      <c r="E1043" s="14" t="s">
        <v>1267</v>
      </c>
      <c r="F1043">
        <f t="shared" si="78"/>
        <v>8</v>
      </c>
      <c r="G1043">
        <f t="shared" si="79"/>
        <v>128</v>
      </c>
      <c r="H1043">
        <f t="shared" si="80"/>
        <v>340020007</v>
      </c>
    </row>
    <row r="1044" spans="1:8" ht="16.5">
      <c r="A1044" t="s">
        <v>164</v>
      </c>
      <c r="B1044" s="7">
        <f t="shared" si="77"/>
        <v>7</v>
      </c>
      <c r="C1044" s="7" t="s">
        <v>1272</v>
      </c>
      <c r="D1044" s="7">
        <f>INDEX(Sheet6!B:B,MATCH(A1044,Sheet6!D:D,0))*100+B1044</f>
        <v>3507</v>
      </c>
      <c r="E1044" s="14" t="s">
        <v>1277</v>
      </c>
      <c r="F1044">
        <f t="shared" si="78"/>
        <v>4</v>
      </c>
      <c r="G1044">
        <f t="shared" si="79"/>
        <v>150</v>
      </c>
      <c r="H1044">
        <f t="shared" si="80"/>
        <v>340020010</v>
      </c>
    </row>
    <row r="1045" spans="1:8" ht="16.5">
      <c r="A1045" t="s">
        <v>164</v>
      </c>
      <c r="B1045" s="7">
        <f t="shared" si="77"/>
        <v>8</v>
      </c>
      <c r="C1045" s="7" t="s">
        <v>1272</v>
      </c>
      <c r="D1045" s="7">
        <f>INDEX(Sheet6!B:B,MATCH(A1045,Sheet6!D:D,0))*100+B1045</f>
        <v>3508</v>
      </c>
      <c r="E1045" s="14" t="s">
        <v>1265</v>
      </c>
      <c r="F1045">
        <f t="shared" si="78"/>
        <v>8</v>
      </c>
      <c r="G1045">
        <f t="shared" si="79"/>
        <v>64</v>
      </c>
      <c r="H1045">
        <f t="shared" si="80"/>
        <v>340020006</v>
      </c>
    </row>
    <row r="1046" spans="1:8" ht="16.5">
      <c r="A1046" t="s">
        <v>164</v>
      </c>
      <c r="B1046" s="7">
        <f t="shared" si="77"/>
        <v>9</v>
      </c>
      <c r="C1046" s="7" t="s">
        <v>1272</v>
      </c>
      <c r="D1046" s="7">
        <f>INDEX(Sheet6!B:B,MATCH(A1046,Sheet6!D:D,0))*100+B1046</f>
        <v>3509</v>
      </c>
      <c r="E1046" s="14" t="s">
        <v>1266</v>
      </c>
      <c r="F1046">
        <f t="shared" si="78"/>
        <v>3</v>
      </c>
      <c r="G1046">
        <f t="shared" si="79"/>
        <v>384</v>
      </c>
      <c r="H1046">
        <f t="shared" si="80"/>
        <v>340020009</v>
      </c>
    </row>
    <row r="1047" spans="1:8" ht="16.5">
      <c r="A1047" t="s">
        <v>164</v>
      </c>
      <c r="B1047" s="7">
        <f t="shared" si="77"/>
        <v>10</v>
      </c>
      <c r="C1047" s="7" t="s">
        <v>1272</v>
      </c>
      <c r="D1047" s="7">
        <f>INDEX(Sheet6!B:B,MATCH(A1047,Sheet6!D:D,0))*100+B1047</f>
        <v>3510</v>
      </c>
      <c r="E1047" s="14" t="s">
        <v>1265</v>
      </c>
      <c r="F1047">
        <f t="shared" si="78"/>
        <v>8</v>
      </c>
      <c r="G1047">
        <f t="shared" si="79"/>
        <v>64</v>
      </c>
      <c r="H1047">
        <f t="shared" si="80"/>
        <v>340020006</v>
      </c>
    </row>
    <row r="1048" spans="1:8" ht="16.5">
      <c r="A1048" t="s">
        <v>164</v>
      </c>
      <c r="B1048" s="7">
        <f t="shared" si="77"/>
        <v>11</v>
      </c>
      <c r="C1048" s="7" t="s">
        <v>1272</v>
      </c>
      <c r="D1048" s="7">
        <f>INDEX(Sheet6!B:B,MATCH(A1048,Sheet6!D:D,0))*100+B1048</f>
        <v>3511</v>
      </c>
      <c r="E1048" s="14" t="s">
        <v>1268</v>
      </c>
      <c r="F1048">
        <f t="shared" si="78"/>
        <v>13</v>
      </c>
      <c r="G1048">
        <f t="shared" si="79"/>
        <v>84</v>
      </c>
      <c r="H1048">
        <f t="shared" si="80"/>
        <v>340020004</v>
      </c>
    </row>
    <row r="1049" spans="1:8" ht="16.5">
      <c r="A1049" t="s">
        <v>164</v>
      </c>
      <c r="B1049" s="7">
        <f t="shared" si="77"/>
        <v>12</v>
      </c>
      <c r="C1049" s="7" t="s">
        <v>1272</v>
      </c>
      <c r="D1049" s="7">
        <f>INDEX(Sheet6!B:B,MATCH(A1049,Sheet6!D:D,0))*100+B1049</f>
        <v>3512</v>
      </c>
      <c r="E1049" s="14" t="s">
        <v>1269</v>
      </c>
      <c r="F1049">
        <f t="shared" si="78"/>
        <v>3</v>
      </c>
      <c r="G1049">
        <f t="shared" si="79"/>
        <v>768</v>
      </c>
      <c r="H1049">
        <f t="shared" si="80"/>
        <v>340020010</v>
      </c>
    </row>
    <row r="1050" spans="1:8" ht="16.5">
      <c r="A1050" t="s">
        <v>164</v>
      </c>
      <c r="B1050" s="7">
        <f t="shared" si="77"/>
        <v>13</v>
      </c>
      <c r="C1050" s="7" t="s">
        <v>1272</v>
      </c>
      <c r="D1050" s="7">
        <f>INDEX(Sheet6!B:B,MATCH(A1050,Sheet6!D:D,0))*100+B1050</f>
        <v>3513</v>
      </c>
      <c r="E1050" s="14" t="s">
        <v>1267</v>
      </c>
      <c r="F1050">
        <f t="shared" si="78"/>
        <v>8</v>
      </c>
      <c r="G1050">
        <f t="shared" si="79"/>
        <v>128</v>
      </c>
      <c r="H1050">
        <f t="shared" si="80"/>
        <v>340020007</v>
      </c>
    </row>
    <row r="1051" spans="1:8" ht="16.5">
      <c r="A1051" t="s">
        <v>164</v>
      </c>
      <c r="B1051" s="7">
        <f t="shared" si="77"/>
        <v>14</v>
      </c>
      <c r="C1051" s="7" t="s">
        <v>1272</v>
      </c>
      <c r="D1051" s="7">
        <f>INDEX(Sheet6!B:B,MATCH(A1051,Sheet6!D:D,0))*100+B1051</f>
        <v>3514</v>
      </c>
      <c r="E1051" s="14"/>
      <c r="F1051">
        <f t="shared" si="78"/>
        <v>0</v>
      </c>
      <c r="G1051">
        <f t="shared" si="79"/>
        <v>0</v>
      </c>
      <c r="H1051" t="str">
        <f t="shared" si="80"/>
        <v/>
      </c>
    </row>
    <row r="1052" spans="1:8" ht="16.5">
      <c r="A1052" t="s">
        <v>164</v>
      </c>
      <c r="B1052" s="7">
        <f t="shared" si="77"/>
        <v>15</v>
      </c>
      <c r="C1052" s="7" t="s">
        <v>1272</v>
      </c>
      <c r="D1052" s="7">
        <f>INDEX(Sheet6!B:B,MATCH(A1052,Sheet6!D:D,0))*100+B1052</f>
        <v>3515</v>
      </c>
      <c r="E1052" s="14" t="s">
        <v>1265</v>
      </c>
      <c r="F1052">
        <f t="shared" si="78"/>
        <v>8</v>
      </c>
      <c r="G1052">
        <f t="shared" si="79"/>
        <v>64</v>
      </c>
      <c r="H1052">
        <f t="shared" si="80"/>
        <v>340020006</v>
      </c>
    </row>
    <row r="1053" spans="1:8" ht="16.5">
      <c r="A1053" t="s">
        <v>164</v>
      </c>
      <c r="B1053" s="7">
        <f t="shared" si="77"/>
        <v>16</v>
      </c>
      <c r="C1053" s="7" t="s">
        <v>1272</v>
      </c>
      <c r="D1053" s="7">
        <f>INDEX(Sheet6!B:B,MATCH(A1053,Sheet6!D:D,0))*100+B1053</f>
        <v>3516</v>
      </c>
      <c r="E1053" s="14" t="s">
        <v>1266</v>
      </c>
      <c r="F1053">
        <f t="shared" si="78"/>
        <v>3</v>
      </c>
      <c r="G1053">
        <f t="shared" si="79"/>
        <v>384</v>
      </c>
      <c r="H1053">
        <f t="shared" si="80"/>
        <v>340020009</v>
      </c>
    </row>
    <row r="1054" spans="1:8" ht="16.5">
      <c r="A1054" t="s">
        <v>164</v>
      </c>
      <c r="B1054" s="7">
        <f t="shared" si="77"/>
        <v>17</v>
      </c>
      <c r="C1054" s="7" t="s">
        <v>1272</v>
      </c>
      <c r="D1054" s="7">
        <f>INDEX(Sheet6!B:B,MATCH(A1054,Sheet6!D:D,0))*100+B1054</f>
        <v>3517</v>
      </c>
      <c r="E1054" s="14" t="s">
        <v>1265</v>
      </c>
      <c r="F1054">
        <f t="shared" si="78"/>
        <v>8</v>
      </c>
      <c r="G1054">
        <f t="shared" si="79"/>
        <v>64</v>
      </c>
      <c r="H1054">
        <f t="shared" si="80"/>
        <v>340020006</v>
      </c>
    </row>
    <row r="1055" spans="1:8" ht="16.5">
      <c r="A1055" t="s">
        <v>164</v>
      </c>
      <c r="B1055" s="7">
        <f t="shared" si="77"/>
        <v>18</v>
      </c>
      <c r="C1055" s="7" t="s">
        <v>1272</v>
      </c>
      <c r="D1055" s="7">
        <f>INDEX(Sheet6!B:B,MATCH(A1055,Sheet6!D:D,0))*100+B1055</f>
        <v>3518</v>
      </c>
      <c r="E1055" s="14" t="s">
        <v>1268</v>
      </c>
      <c r="F1055">
        <f t="shared" si="78"/>
        <v>13</v>
      </c>
      <c r="G1055">
        <f t="shared" si="79"/>
        <v>84</v>
      </c>
      <c r="H1055">
        <f t="shared" si="80"/>
        <v>340020004</v>
      </c>
    </row>
    <row r="1056" spans="1:8" ht="16.5">
      <c r="A1056" t="s">
        <v>164</v>
      </c>
      <c r="B1056" s="7">
        <f t="shared" si="77"/>
        <v>19</v>
      </c>
      <c r="C1056" s="7" t="s">
        <v>1272</v>
      </c>
      <c r="D1056" s="7">
        <f>INDEX(Sheet6!B:B,MATCH(A1056,Sheet6!D:D,0))*100+B1056</f>
        <v>3519</v>
      </c>
      <c r="E1056" s="14" t="s">
        <v>1269</v>
      </c>
      <c r="F1056">
        <f t="shared" si="78"/>
        <v>3</v>
      </c>
      <c r="G1056">
        <f t="shared" si="79"/>
        <v>768</v>
      </c>
      <c r="H1056">
        <f t="shared" si="80"/>
        <v>340020010</v>
      </c>
    </row>
    <row r="1057" spans="1:8" ht="16.5">
      <c r="A1057" t="s">
        <v>164</v>
      </c>
      <c r="B1057" s="7">
        <f t="shared" si="77"/>
        <v>20</v>
      </c>
      <c r="C1057" s="7" t="s">
        <v>1272</v>
      </c>
      <c r="D1057" s="7">
        <f>INDEX(Sheet6!B:B,MATCH(A1057,Sheet6!D:D,0))*100+B1057</f>
        <v>3520</v>
      </c>
      <c r="E1057" s="14" t="s">
        <v>1267</v>
      </c>
      <c r="F1057">
        <f t="shared" si="78"/>
        <v>8</v>
      </c>
      <c r="G1057">
        <f t="shared" si="79"/>
        <v>128</v>
      </c>
      <c r="H1057">
        <f t="shared" si="80"/>
        <v>340020007</v>
      </c>
    </row>
    <row r="1058" spans="1:8" ht="16.5">
      <c r="A1058" t="s">
        <v>164</v>
      </c>
      <c r="B1058" s="7">
        <f t="shared" si="77"/>
        <v>21</v>
      </c>
      <c r="C1058" s="7" t="s">
        <v>1272</v>
      </c>
      <c r="D1058" s="7">
        <f>INDEX(Sheet6!B:B,MATCH(A1058,Sheet6!D:D,0))*100+B1058</f>
        <v>3521</v>
      </c>
      <c r="E1058" s="14" t="s">
        <v>2150</v>
      </c>
      <c r="F1058">
        <f t="shared" si="78"/>
        <v>4</v>
      </c>
      <c r="G1058">
        <f t="shared" si="79"/>
        <v>50</v>
      </c>
      <c r="H1058">
        <f t="shared" si="80"/>
        <v>340020010</v>
      </c>
    </row>
    <row r="1059" spans="1:8" ht="16.5">
      <c r="A1059" t="s">
        <v>164</v>
      </c>
      <c r="B1059" s="7">
        <f t="shared" si="77"/>
        <v>22</v>
      </c>
      <c r="C1059" s="7" t="s">
        <v>1272</v>
      </c>
      <c r="D1059" s="7">
        <f>INDEX(Sheet6!B:B,MATCH(A1059,Sheet6!D:D,0))*100+B1059</f>
        <v>3522</v>
      </c>
      <c r="E1059" s="14" t="s">
        <v>1265</v>
      </c>
      <c r="F1059">
        <f t="shared" si="78"/>
        <v>8</v>
      </c>
      <c r="G1059">
        <f t="shared" si="79"/>
        <v>64</v>
      </c>
      <c r="H1059">
        <f t="shared" si="80"/>
        <v>340020006</v>
      </c>
    </row>
    <row r="1060" spans="1:8" ht="16.5">
      <c r="A1060" t="s">
        <v>164</v>
      </c>
      <c r="B1060" s="7">
        <f t="shared" si="77"/>
        <v>23</v>
      </c>
      <c r="C1060" s="7" t="s">
        <v>1272</v>
      </c>
      <c r="D1060" s="7">
        <f>INDEX(Sheet6!B:B,MATCH(A1060,Sheet6!D:D,0))*100+B1060</f>
        <v>3523</v>
      </c>
      <c r="E1060" s="14" t="s">
        <v>1266</v>
      </c>
      <c r="F1060">
        <f t="shared" si="78"/>
        <v>3</v>
      </c>
      <c r="G1060">
        <f t="shared" si="79"/>
        <v>384</v>
      </c>
      <c r="H1060">
        <f t="shared" si="80"/>
        <v>340020009</v>
      </c>
    </row>
    <row r="1061" spans="1:8" ht="16.5">
      <c r="A1061" t="s">
        <v>164</v>
      </c>
      <c r="B1061" s="7">
        <f t="shared" si="77"/>
        <v>24</v>
      </c>
      <c r="C1061" s="7" t="s">
        <v>1272</v>
      </c>
      <c r="D1061" s="7">
        <f>INDEX(Sheet6!B:B,MATCH(A1061,Sheet6!D:D,0))*100+B1061</f>
        <v>3524</v>
      </c>
      <c r="E1061" s="14" t="s">
        <v>1265</v>
      </c>
      <c r="F1061">
        <f t="shared" si="78"/>
        <v>8</v>
      </c>
      <c r="G1061">
        <f t="shared" si="79"/>
        <v>64</v>
      </c>
      <c r="H1061">
        <f t="shared" si="80"/>
        <v>340020006</v>
      </c>
    </row>
    <row r="1062" spans="1:8" ht="16.5">
      <c r="A1062" t="s">
        <v>164</v>
      </c>
      <c r="B1062" s="7">
        <f t="shared" si="77"/>
        <v>25</v>
      </c>
      <c r="C1062" s="7" t="s">
        <v>1272</v>
      </c>
      <c r="D1062" s="7">
        <f>INDEX(Sheet6!B:B,MATCH(A1062,Sheet6!D:D,0))*100+B1062</f>
        <v>3525</v>
      </c>
      <c r="E1062" s="14" t="s">
        <v>1268</v>
      </c>
      <c r="F1062">
        <f t="shared" si="78"/>
        <v>13</v>
      </c>
      <c r="G1062">
        <f t="shared" si="79"/>
        <v>84</v>
      </c>
      <c r="H1062">
        <f t="shared" si="80"/>
        <v>340020004</v>
      </c>
    </row>
    <row r="1063" spans="1:8" ht="16.5">
      <c r="A1063" t="s">
        <v>164</v>
      </c>
      <c r="B1063" s="7">
        <f t="shared" si="77"/>
        <v>26</v>
      </c>
      <c r="C1063" s="7" t="s">
        <v>1272</v>
      </c>
      <c r="D1063" s="7">
        <f>INDEX(Sheet6!B:B,MATCH(A1063,Sheet6!D:D,0))*100+B1063</f>
        <v>3526</v>
      </c>
      <c r="E1063" s="14" t="s">
        <v>1269</v>
      </c>
      <c r="F1063">
        <f t="shared" si="78"/>
        <v>3</v>
      </c>
      <c r="G1063">
        <f t="shared" si="79"/>
        <v>768</v>
      </c>
      <c r="H1063">
        <f t="shared" si="80"/>
        <v>340020010</v>
      </c>
    </row>
    <row r="1064" spans="1:8" ht="16.5">
      <c r="A1064" t="s">
        <v>164</v>
      </c>
      <c r="B1064" s="7">
        <f t="shared" si="77"/>
        <v>27</v>
      </c>
      <c r="C1064" s="7" t="s">
        <v>1272</v>
      </c>
      <c r="D1064" s="7">
        <f>INDEX(Sheet6!B:B,MATCH(A1064,Sheet6!D:D,0))*100+B1064</f>
        <v>3527</v>
      </c>
      <c r="E1064" s="14" t="s">
        <v>1267</v>
      </c>
      <c r="F1064">
        <f t="shared" si="78"/>
        <v>8</v>
      </c>
      <c r="G1064">
        <f t="shared" si="79"/>
        <v>128</v>
      </c>
      <c r="H1064">
        <f t="shared" si="80"/>
        <v>340020007</v>
      </c>
    </row>
    <row r="1065" spans="1:8" ht="16.5">
      <c r="A1065" t="s">
        <v>164</v>
      </c>
      <c r="B1065" s="7">
        <f t="shared" si="77"/>
        <v>28</v>
      </c>
      <c r="C1065" s="7" t="s">
        <v>1272</v>
      </c>
      <c r="D1065" s="7">
        <f>INDEX(Sheet6!B:B,MATCH(A1065,Sheet6!D:D,0))*100+B1065</f>
        <v>3528</v>
      </c>
      <c r="E1065" s="14" t="s">
        <v>2150</v>
      </c>
      <c r="F1065">
        <f t="shared" si="78"/>
        <v>4</v>
      </c>
      <c r="G1065">
        <f t="shared" si="79"/>
        <v>50</v>
      </c>
      <c r="H1065">
        <f t="shared" si="80"/>
        <v>340020010</v>
      </c>
    </row>
    <row r="1066" spans="1:8" ht="16.5">
      <c r="A1066" t="s">
        <v>162</v>
      </c>
      <c r="B1066" s="7">
        <f t="shared" si="77"/>
        <v>1</v>
      </c>
      <c r="C1066" s="7" t="s">
        <v>1272</v>
      </c>
      <c r="D1066" s="7">
        <f>INDEX(Sheet6!B:B,MATCH(A1066,Sheet6!D:D,0))*100+B1066</f>
        <v>3401</v>
      </c>
      <c r="E1066" s="14" t="s">
        <v>1270</v>
      </c>
      <c r="F1066">
        <f t="shared" si="78"/>
        <v>13</v>
      </c>
      <c r="G1066">
        <f t="shared" si="79"/>
        <v>42</v>
      </c>
      <c r="H1066">
        <f t="shared" si="80"/>
        <v>340020005</v>
      </c>
    </row>
    <row r="1067" spans="1:8" ht="16.5">
      <c r="A1067" t="s">
        <v>162</v>
      </c>
      <c r="B1067" s="7">
        <f t="shared" si="77"/>
        <v>2</v>
      </c>
      <c r="C1067" s="7" t="s">
        <v>1272</v>
      </c>
      <c r="D1067" s="7">
        <f>INDEX(Sheet6!B:B,MATCH(A1067,Sheet6!D:D,0))*100+B1067</f>
        <v>3402</v>
      </c>
      <c r="E1067" s="14" t="s">
        <v>1266</v>
      </c>
      <c r="F1067">
        <f t="shared" si="78"/>
        <v>3</v>
      </c>
      <c r="G1067">
        <f t="shared" si="79"/>
        <v>384</v>
      </c>
      <c r="H1067">
        <f t="shared" si="80"/>
        <v>340020009</v>
      </c>
    </row>
    <row r="1068" spans="1:8" ht="16.5">
      <c r="A1068" t="s">
        <v>162</v>
      </c>
      <c r="B1068" s="7">
        <f t="shared" si="77"/>
        <v>3</v>
      </c>
      <c r="C1068" s="7" t="s">
        <v>1272</v>
      </c>
      <c r="D1068" s="7">
        <f>INDEX(Sheet6!B:B,MATCH(A1068,Sheet6!D:D,0))*100+B1068</f>
        <v>3403</v>
      </c>
      <c r="E1068" t="s">
        <v>151</v>
      </c>
      <c r="F1068">
        <f t="shared" si="78"/>
        <v>38</v>
      </c>
      <c r="G1068">
        <f t="shared" si="79"/>
        <v>10</v>
      </c>
      <c r="H1068">
        <f t="shared" si="80"/>
        <v>340020011</v>
      </c>
    </row>
    <row r="1069" spans="1:8" ht="16.5">
      <c r="A1069" t="s">
        <v>162</v>
      </c>
      <c r="B1069" s="7">
        <f t="shared" si="77"/>
        <v>4</v>
      </c>
      <c r="C1069" s="7" t="s">
        <v>1272</v>
      </c>
      <c r="D1069" s="7">
        <f>INDEX(Sheet6!B:B,MATCH(A1069,Sheet6!D:D,0))*100+B1069</f>
        <v>3404</v>
      </c>
      <c r="E1069" t="s">
        <v>139</v>
      </c>
      <c r="F1069">
        <f t="shared" si="78"/>
        <v>33</v>
      </c>
      <c r="G1069">
        <f t="shared" si="79"/>
        <v>32</v>
      </c>
      <c r="H1069">
        <f t="shared" si="80"/>
        <v>340020003</v>
      </c>
    </row>
    <row r="1070" spans="1:8" ht="16.5">
      <c r="A1070" t="s">
        <v>162</v>
      </c>
      <c r="B1070" s="7">
        <f t="shared" si="77"/>
        <v>5</v>
      </c>
      <c r="C1070" s="7" t="s">
        <v>1272</v>
      </c>
      <c r="D1070" s="7">
        <f>INDEX(Sheet6!B:B,MATCH(A1070,Sheet6!D:D,0))*100+B1070</f>
        <v>3405</v>
      </c>
      <c r="E1070" s="14" t="s">
        <v>1268</v>
      </c>
      <c r="F1070">
        <f t="shared" si="78"/>
        <v>13</v>
      </c>
      <c r="G1070">
        <f t="shared" si="79"/>
        <v>84</v>
      </c>
      <c r="H1070">
        <f t="shared" si="80"/>
        <v>340020004</v>
      </c>
    </row>
    <row r="1071" spans="1:8" ht="16.5">
      <c r="A1071" t="s">
        <v>162</v>
      </c>
      <c r="B1071" s="7">
        <f t="shared" si="77"/>
        <v>6</v>
      </c>
      <c r="C1071" s="7" t="s">
        <v>1272</v>
      </c>
      <c r="D1071" s="7">
        <f>INDEX(Sheet6!B:B,MATCH(A1071,Sheet6!D:D,0))*100+B1071</f>
        <v>3406</v>
      </c>
      <c r="E1071" s="14" t="s">
        <v>1269</v>
      </c>
      <c r="F1071">
        <f t="shared" si="78"/>
        <v>3</v>
      </c>
      <c r="G1071">
        <f t="shared" si="79"/>
        <v>768</v>
      </c>
      <c r="H1071">
        <f t="shared" si="80"/>
        <v>340020010</v>
      </c>
    </row>
    <row r="1072" spans="1:8" ht="16.5">
      <c r="A1072" t="s">
        <v>162</v>
      </c>
      <c r="B1072" s="7">
        <f t="shared" ref="B1072:B1135" si="81">B1044</f>
        <v>7</v>
      </c>
      <c r="C1072" s="7" t="s">
        <v>1272</v>
      </c>
      <c r="D1072" s="7">
        <f>INDEX(Sheet6!B:B,MATCH(A1072,Sheet6!D:D,0))*100+B1072</f>
        <v>3407</v>
      </c>
      <c r="F1072">
        <f t="shared" si="78"/>
        <v>0</v>
      </c>
      <c r="G1072">
        <f t="shared" si="79"/>
        <v>0</v>
      </c>
      <c r="H1072" t="str">
        <f t="shared" si="80"/>
        <v/>
      </c>
    </row>
    <row r="1073" spans="1:8" ht="16.5">
      <c r="A1073" t="s">
        <v>162</v>
      </c>
      <c r="B1073" s="7">
        <f t="shared" si="81"/>
        <v>8</v>
      </c>
      <c r="C1073" s="7" t="s">
        <v>1272</v>
      </c>
      <c r="D1073" s="7">
        <f>INDEX(Sheet6!B:B,MATCH(A1073,Sheet6!D:D,0))*100+B1073</f>
        <v>3408</v>
      </c>
      <c r="E1073" s="14" t="s">
        <v>1270</v>
      </c>
      <c r="F1073">
        <f t="shared" si="78"/>
        <v>13</v>
      </c>
      <c r="G1073">
        <f t="shared" si="79"/>
        <v>42</v>
      </c>
      <c r="H1073">
        <f t="shared" si="80"/>
        <v>340020005</v>
      </c>
    </row>
    <row r="1074" spans="1:8" ht="16.5">
      <c r="A1074" t="s">
        <v>162</v>
      </c>
      <c r="B1074" s="7">
        <f t="shared" si="81"/>
        <v>9</v>
      </c>
      <c r="C1074" s="7" t="s">
        <v>1272</v>
      </c>
      <c r="D1074" s="7">
        <f>INDEX(Sheet6!B:B,MATCH(A1074,Sheet6!D:D,0))*100+B1074</f>
        <v>3409</v>
      </c>
      <c r="E1074" s="14" t="s">
        <v>1266</v>
      </c>
      <c r="F1074">
        <f t="shared" si="78"/>
        <v>3</v>
      </c>
      <c r="G1074">
        <f t="shared" si="79"/>
        <v>384</v>
      </c>
      <c r="H1074">
        <f t="shared" si="80"/>
        <v>340020009</v>
      </c>
    </row>
    <row r="1075" spans="1:8" ht="16.5">
      <c r="A1075" t="s">
        <v>162</v>
      </c>
      <c r="B1075" s="7">
        <f t="shared" si="81"/>
        <v>10</v>
      </c>
      <c r="C1075" s="7" t="s">
        <v>1272</v>
      </c>
      <c r="D1075" s="7">
        <f>INDEX(Sheet6!B:B,MATCH(A1075,Sheet6!D:D,0))*100+B1075</f>
        <v>3410</v>
      </c>
      <c r="E1075" s="14" t="s">
        <v>1270</v>
      </c>
      <c r="F1075">
        <f t="shared" si="78"/>
        <v>13</v>
      </c>
      <c r="G1075">
        <f t="shared" si="79"/>
        <v>42</v>
      </c>
      <c r="H1075">
        <f t="shared" si="80"/>
        <v>340020005</v>
      </c>
    </row>
    <row r="1076" spans="1:8" ht="16.5">
      <c r="A1076" t="s">
        <v>162</v>
      </c>
      <c r="B1076" s="7">
        <f t="shared" si="81"/>
        <v>11</v>
      </c>
      <c r="C1076" s="7" t="s">
        <v>1272</v>
      </c>
      <c r="D1076" s="7">
        <f>INDEX(Sheet6!B:B,MATCH(A1076,Sheet6!D:D,0))*100+B1076</f>
        <v>3411</v>
      </c>
      <c r="E1076" t="s">
        <v>139</v>
      </c>
      <c r="F1076">
        <f t="shared" si="78"/>
        <v>33</v>
      </c>
      <c r="G1076">
        <f t="shared" si="79"/>
        <v>32</v>
      </c>
      <c r="H1076">
        <f t="shared" si="80"/>
        <v>340020003</v>
      </c>
    </row>
    <row r="1077" spans="1:8" ht="16.5">
      <c r="A1077" t="s">
        <v>162</v>
      </c>
      <c r="B1077" s="7">
        <f t="shared" si="81"/>
        <v>12</v>
      </c>
      <c r="C1077" s="7" t="s">
        <v>1272</v>
      </c>
      <c r="D1077" s="7">
        <f>INDEX(Sheet6!B:B,MATCH(A1077,Sheet6!D:D,0))*100+B1077</f>
        <v>3412</v>
      </c>
      <c r="E1077" s="14" t="s">
        <v>1268</v>
      </c>
      <c r="F1077">
        <f t="shared" si="78"/>
        <v>13</v>
      </c>
      <c r="G1077">
        <f t="shared" si="79"/>
        <v>84</v>
      </c>
      <c r="H1077">
        <f t="shared" si="80"/>
        <v>340020004</v>
      </c>
    </row>
    <row r="1078" spans="1:8" ht="16.5">
      <c r="A1078" t="s">
        <v>162</v>
      </c>
      <c r="B1078" s="7">
        <f t="shared" si="81"/>
        <v>13</v>
      </c>
      <c r="C1078" s="7" t="s">
        <v>1272</v>
      </c>
      <c r="D1078" s="7">
        <f>INDEX(Sheet6!B:B,MATCH(A1078,Sheet6!D:D,0))*100+B1078</f>
        <v>3413</v>
      </c>
      <c r="E1078" s="14" t="s">
        <v>1269</v>
      </c>
      <c r="F1078">
        <f t="shared" si="78"/>
        <v>3</v>
      </c>
      <c r="G1078">
        <f t="shared" si="79"/>
        <v>768</v>
      </c>
      <c r="H1078">
        <f t="shared" si="80"/>
        <v>340020010</v>
      </c>
    </row>
    <row r="1079" spans="1:8" ht="16.5">
      <c r="A1079" t="s">
        <v>162</v>
      </c>
      <c r="B1079" s="7">
        <f t="shared" si="81"/>
        <v>14</v>
      </c>
      <c r="C1079" s="7" t="s">
        <v>1272</v>
      </c>
      <c r="D1079" s="7">
        <f>INDEX(Sheet6!B:B,MATCH(A1079,Sheet6!D:D,0))*100+B1079</f>
        <v>3414</v>
      </c>
      <c r="E1079" s="14" t="s">
        <v>2150</v>
      </c>
      <c r="F1079">
        <f t="shared" si="78"/>
        <v>4</v>
      </c>
      <c r="G1079">
        <f t="shared" si="79"/>
        <v>50</v>
      </c>
      <c r="H1079">
        <f t="shared" si="80"/>
        <v>340020010</v>
      </c>
    </row>
    <row r="1080" spans="1:8" ht="16.5">
      <c r="A1080" t="s">
        <v>162</v>
      </c>
      <c r="B1080" s="7">
        <f t="shared" si="81"/>
        <v>15</v>
      </c>
      <c r="C1080" s="7" t="s">
        <v>1272</v>
      </c>
      <c r="D1080" s="7">
        <f>INDEX(Sheet6!B:B,MATCH(A1080,Sheet6!D:D,0))*100+B1080</f>
        <v>3415</v>
      </c>
      <c r="E1080" s="14" t="s">
        <v>1270</v>
      </c>
      <c r="F1080">
        <f t="shared" si="78"/>
        <v>13</v>
      </c>
      <c r="G1080">
        <f t="shared" si="79"/>
        <v>42</v>
      </c>
      <c r="H1080">
        <f t="shared" si="80"/>
        <v>340020005</v>
      </c>
    </row>
    <row r="1081" spans="1:8" ht="16.5">
      <c r="A1081" t="s">
        <v>162</v>
      </c>
      <c r="B1081" s="7">
        <f t="shared" si="81"/>
        <v>16</v>
      </c>
      <c r="C1081" s="7" t="s">
        <v>1272</v>
      </c>
      <c r="D1081" s="7">
        <f>INDEX(Sheet6!B:B,MATCH(A1081,Sheet6!D:D,0))*100+B1081</f>
        <v>3416</v>
      </c>
      <c r="E1081" s="14" t="s">
        <v>1266</v>
      </c>
      <c r="F1081">
        <f t="shared" si="78"/>
        <v>3</v>
      </c>
      <c r="G1081">
        <f t="shared" si="79"/>
        <v>384</v>
      </c>
      <c r="H1081">
        <f t="shared" si="80"/>
        <v>340020009</v>
      </c>
    </row>
    <row r="1082" spans="1:8" ht="16.5">
      <c r="A1082" t="s">
        <v>162</v>
      </c>
      <c r="B1082" s="7">
        <f t="shared" si="81"/>
        <v>17</v>
      </c>
      <c r="C1082" s="7" t="s">
        <v>1272</v>
      </c>
      <c r="D1082" s="7">
        <f>INDEX(Sheet6!B:B,MATCH(A1082,Sheet6!D:D,0))*100+B1082</f>
        <v>3417</v>
      </c>
      <c r="E1082" s="14" t="s">
        <v>1266</v>
      </c>
      <c r="F1082">
        <f t="shared" si="78"/>
        <v>3</v>
      </c>
      <c r="G1082">
        <f t="shared" si="79"/>
        <v>384</v>
      </c>
      <c r="H1082">
        <f t="shared" si="80"/>
        <v>340020009</v>
      </c>
    </row>
    <row r="1083" spans="1:8" ht="16.5">
      <c r="A1083" t="s">
        <v>162</v>
      </c>
      <c r="B1083" s="7">
        <f t="shared" si="81"/>
        <v>18</v>
      </c>
      <c r="C1083" s="7" t="s">
        <v>1272</v>
      </c>
      <c r="D1083" s="7">
        <f>INDEX(Sheet6!B:B,MATCH(A1083,Sheet6!D:D,0))*100+B1083</f>
        <v>3418</v>
      </c>
      <c r="E1083" t="s">
        <v>139</v>
      </c>
      <c r="F1083">
        <f t="shared" si="78"/>
        <v>33</v>
      </c>
      <c r="G1083">
        <f t="shared" si="79"/>
        <v>32</v>
      </c>
      <c r="H1083">
        <f t="shared" si="80"/>
        <v>340020003</v>
      </c>
    </row>
    <row r="1084" spans="1:8" ht="16.5">
      <c r="A1084" t="s">
        <v>162</v>
      </c>
      <c r="B1084" s="7">
        <f t="shared" si="81"/>
        <v>19</v>
      </c>
      <c r="C1084" s="7" t="s">
        <v>1272</v>
      </c>
      <c r="D1084" s="7">
        <f>INDEX(Sheet6!B:B,MATCH(A1084,Sheet6!D:D,0))*100+B1084</f>
        <v>3419</v>
      </c>
      <c r="E1084" s="14" t="s">
        <v>1268</v>
      </c>
      <c r="F1084">
        <f t="shared" si="78"/>
        <v>13</v>
      </c>
      <c r="G1084">
        <f t="shared" si="79"/>
        <v>84</v>
      </c>
      <c r="H1084">
        <f t="shared" si="80"/>
        <v>340020004</v>
      </c>
    </row>
    <row r="1085" spans="1:8" ht="16.5">
      <c r="A1085" t="s">
        <v>162</v>
      </c>
      <c r="B1085" s="7">
        <f t="shared" si="81"/>
        <v>20</v>
      </c>
      <c r="C1085" s="7" t="s">
        <v>1272</v>
      </c>
      <c r="D1085" s="7">
        <f>INDEX(Sheet6!B:B,MATCH(A1085,Sheet6!D:D,0))*100+B1085</f>
        <v>3420</v>
      </c>
      <c r="E1085" s="14" t="s">
        <v>1269</v>
      </c>
      <c r="F1085">
        <f t="shared" si="78"/>
        <v>3</v>
      </c>
      <c r="G1085">
        <f t="shared" si="79"/>
        <v>768</v>
      </c>
      <c r="H1085">
        <f t="shared" si="80"/>
        <v>340020010</v>
      </c>
    </row>
    <row r="1086" spans="1:8" ht="16.5">
      <c r="A1086" t="s">
        <v>162</v>
      </c>
      <c r="B1086" s="7">
        <f t="shared" si="81"/>
        <v>21</v>
      </c>
      <c r="C1086" s="7" t="s">
        <v>1272</v>
      </c>
      <c r="D1086" s="7">
        <f>INDEX(Sheet6!B:B,MATCH(A1086,Sheet6!D:D,0))*100+B1086</f>
        <v>3421</v>
      </c>
      <c r="E1086" s="14" t="s">
        <v>2150</v>
      </c>
      <c r="F1086">
        <f t="shared" si="78"/>
        <v>4</v>
      </c>
      <c r="G1086">
        <f t="shared" si="79"/>
        <v>50</v>
      </c>
      <c r="H1086">
        <f t="shared" si="80"/>
        <v>340020010</v>
      </c>
    </row>
    <row r="1087" spans="1:8" ht="16.5">
      <c r="A1087" t="s">
        <v>162</v>
      </c>
      <c r="B1087" s="7">
        <f t="shared" si="81"/>
        <v>22</v>
      </c>
      <c r="C1087" s="7" t="s">
        <v>1272</v>
      </c>
      <c r="D1087" s="7">
        <f>INDEX(Sheet6!B:B,MATCH(A1087,Sheet6!D:D,0))*100+B1087</f>
        <v>3422</v>
      </c>
      <c r="E1087" s="14" t="s">
        <v>1270</v>
      </c>
      <c r="F1087">
        <f t="shared" si="78"/>
        <v>13</v>
      </c>
      <c r="G1087">
        <f t="shared" si="79"/>
        <v>42</v>
      </c>
      <c r="H1087">
        <f t="shared" si="80"/>
        <v>340020005</v>
      </c>
    </row>
    <row r="1088" spans="1:8" ht="16.5">
      <c r="A1088" t="s">
        <v>162</v>
      </c>
      <c r="B1088" s="7">
        <f t="shared" si="81"/>
        <v>23</v>
      </c>
      <c r="C1088" s="7" t="s">
        <v>1272</v>
      </c>
      <c r="D1088" s="7">
        <f>INDEX(Sheet6!B:B,MATCH(A1088,Sheet6!D:D,0))*100+B1088</f>
        <v>3423</v>
      </c>
      <c r="E1088" s="14" t="s">
        <v>1266</v>
      </c>
      <c r="F1088">
        <f t="shared" si="78"/>
        <v>3</v>
      </c>
      <c r="G1088">
        <f t="shared" si="79"/>
        <v>384</v>
      </c>
      <c r="H1088">
        <f t="shared" si="80"/>
        <v>340020009</v>
      </c>
    </row>
    <row r="1089" spans="1:8" ht="16.5">
      <c r="A1089" t="s">
        <v>162</v>
      </c>
      <c r="B1089" s="7">
        <f t="shared" si="81"/>
        <v>24</v>
      </c>
      <c r="C1089" s="7" t="s">
        <v>1272</v>
      </c>
      <c r="D1089" s="7">
        <f>INDEX(Sheet6!B:B,MATCH(A1089,Sheet6!D:D,0))*100+B1089</f>
        <v>3424</v>
      </c>
      <c r="E1089" s="14" t="s">
        <v>1270</v>
      </c>
      <c r="F1089">
        <f t="shared" si="78"/>
        <v>13</v>
      </c>
      <c r="G1089">
        <f t="shared" si="79"/>
        <v>42</v>
      </c>
      <c r="H1089">
        <f t="shared" si="80"/>
        <v>340020005</v>
      </c>
    </row>
    <row r="1090" spans="1:8" ht="16.5">
      <c r="A1090" t="s">
        <v>162</v>
      </c>
      <c r="B1090" s="7">
        <f t="shared" si="81"/>
        <v>25</v>
      </c>
      <c r="C1090" s="7" t="s">
        <v>1272</v>
      </c>
      <c r="D1090" s="7">
        <f>INDEX(Sheet6!B:B,MATCH(A1090,Sheet6!D:D,0))*100+B1090</f>
        <v>3425</v>
      </c>
      <c r="E1090" t="s">
        <v>139</v>
      </c>
      <c r="F1090">
        <f t="shared" ref="F1090:F1153" si="82">IF($E1090&lt;&gt;"",VLOOKUP($C1090&amp;$E1090,$M:$P,2,0),0)</f>
        <v>33</v>
      </c>
      <c r="G1090">
        <f t="shared" ref="G1090:G1153" si="83">IF($E1090&lt;&gt;"",VLOOKUP($C1090&amp;$E1090,$M:$P,3,0),0)</f>
        <v>32</v>
      </c>
      <c r="H1090">
        <f t="shared" ref="H1090:H1153" si="84">IF($E1090&lt;&gt;"",VLOOKUP($C1090&amp;$E1090,$M:$P,4,0),"")</f>
        <v>340020003</v>
      </c>
    </row>
    <row r="1091" spans="1:8" ht="16.5">
      <c r="A1091" t="s">
        <v>162</v>
      </c>
      <c r="B1091" s="7">
        <f t="shared" si="81"/>
        <v>26</v>
      </c>
      <c r="C1091" s="7" t="s">
        <v>1272</v>
      </c>
      <c r="D1091" s="7">
        <f>INDEX(Sheet6!B:B,MATCH(A1091,Sheet6!D:D,0))*100+B1091</f>
        <v>3426</v>
      </c>
      <c r="E1091" s="14" t="s">
        <v>1268</v>
      </c>
      <c r="F1091">
        <f t="shared" si="82"/>
        <v>13</v>
      </c>
      <c r="G1091">
        <f t="shared" si="83"/>
        <v>84</v>
      </c>
      <c r="H1091">
        <f t="shared" si="84"/>
        <v>340020004</v>
      </c>
    </row>
    <row r="1092" spans="1:8" ht="16.5">
      <c r="A1092" t="s">
        <v>162</v>
      </c>
      <c r="B1092" s="7">
        <f t="shared" si="81"/>
        <v>27</v>
      </c>
      <c r="C1092" s="7" t="s">
        <v>1272</v>
      </c>
      <c r="D1092" s="7">
        <f>INDEX(Sheet6!B:B,MATCH(A1092,Sheet6!D:D,0))*100+B1092</f>
        <v>3427</v>
      </c>
      <c r="E1092" s="14" t="s">
        <v>1269</v>
      </c>
      <c r="F1092">
        <f t="shared" si="82"/>
        <v>3</v>
      </c>
      <c r="G1092">
        <f t="shared" si="83"/>
        <v>768</v>
      </c>
      <c r="H1092">
        <f t="shared" si="84"/>
        <v>340020010</v>
      </c>
    </row>
    <row r="1093" spans="1:8" ht="16.5">
      <c r="A1093" t="s">
        <v>162</v>
      </c>
      <c r="B1093" s="7">
        <f t="shared" si="81"/>
        <v>28</v>
      </c>
      <c r="C1093" s="7" t="s">
        <v>1272</v>
      </c>
      <c r="D1093" s="7">
        <f>INDEX(Sheet6!B:B,MATCH(A1093,Sheet6!D:D,0))*100+B1093</f>
        <v>3428</v>
      </c>
      <c r="E1093" s="14" t="s">
        <v>2150</v>
      </c>
      <c r="F1093">
        <f t="shared" si="82"/>
        <v>4</v>
      </c>
      <c r="G1093">
        <f t="shared" si="83"/>
        <v>50</v>
      </c>
      <c r="H1093">
        <f t="shared" si="84"/>
        <v>340020010</v>
      </c>
    </row>
    <row r="1094" spans="1:8" ht="16.5">
      <c r="A1094" t="s">
        <v>168</v>
      </c>
      <c r="B1094" s="7">
        <f t="shared" si="81"/>
        <v>1</v>
      </c>
      <c r="C1094" s="7" t="s">
        <v>1272</v>
      </c>
      <c r="D1094" s="7">
        <f>INDEX(Sheet6!B:B,MATCH(A1094,Sheet6!D:D,0))*100+B1094</f>
        <v>3701</v>
      </c>
      <c r="E1094" s="14" t="s">
        <v>1265</v>
      </c>
      <c r="F1094">
        <f t="shared" si="82"/>
        <v>8</v>
      </c>
      <c r="G1094">
        <f t="shared" si="83"/>
        <v>64</v>
      </c>
      <c r="H1094">
        <f t="shared" si="84"/>
        <v>340020006</v>
      </c>
    </row>
    <row r="1095" spans="1:8" ht="16.5">
      <c r="A1095" t="s">
        <v>168</v>
      </c>
      <c r="B1095" s="7">
        <f t="shared" si="81"/>
        <v>2</v>
      </c>
      <c r="C1095" s="7" t="s">
        <v>1272</v>
      </c>
      <c r="D1095" s="7">
        <f>INDEX(Sheet6!B:B,MATCH(A1095,Sheet6!D:D,0))*100+B1095</f>
        <v>3702</v>
      </c>
      <c r="E1095" s="14" t="s">
        <v>1266</v>
      </c>
      <c r="F1095">
        <f t="shared" si="82"/>
        <v>3</v>
      </c>
      <c r="G1095">
        <f t="shared" si="83"/>
        <v>384</v>
      </c>
      <c r="H1095">
        <f t="shared" si="84"/>
        <v>340020009</v>
      </c>
    </row>
    <row r="1096" spans="1:8" ht="16.5">
      <c r="A1096" t="s">
        <v>168</v>
      </c>
      <c r="B1096" s="7">
        <f t="shared" si="81"/>
        <v>3</v>
      </c>
      <c r="C1096" s="7" t="s">
        <v>1272</v>
      </c>
      <c r="D1096" s="7">
        <f>INDEX(Sheet6!B:B,MATCH(A1096,Sheet6!D:D,0))*100+B1096</f>
        <v>3703</v>
      </c>
      <c r="E1096" t="s">
        <v>151</v>
      </c>
      <c r="F1096">
        <f t="shared" si="82"/>
        <v>38</v>
      </c>
      <c r="G1096">
        <f t="shared" si="83"/>
        <v>10</v>
      </c>
      <c r="H1096">
        <f t="shared" si="84"/>
        <v>340020011</v>
      </c>
    </row>
    <row r="1097" spans="1:8" ht="16.5">
      <c r="A1097" t="s">
        <v>168</v>
      </c>
      <c r="B1097" s="7">
        <f t="shared" si="81"/>
        <v>4</v>
      </c>
      <c r="C1097" s="7" t="s">
        <v>1272</v>
      </c>
      <c r="D1097" s="7">
        <f>INDEX(Sheet6!B:B,MATCH(A1097,Sheet6!D:D,0))*100+B1097</f>
        <v>3704</v>
      </c>
      <c r="E1097" s="14" t="s">
        <v>1268</v>
      </c>
      <c r="F1097">
        <f t="shared" si="82"/>
        <v>13</v>
      </c>
      <c r="G1097">
        <f t="shared" si="83"/>
        <v>84</v>
      </c>
      <c r="H1097">
        <f t="shared" si="84"/>
        <v>340020004</v>
      </c>
    </row>
    <row r="1098" spans="1:8" ht="16.5">
      <c r="A1098" t="s">
        <v>168</v>
      </c>
      <c r="B1098" s="7">
        <f t="shared" si="81"/>
        <v>5</v>
      </c>
      <c r="C1098" s="7" t="s">
        <v>1272</v>
      </c>
      <c r="D1098" s="7">
        <f>INDEX(Sheet6!B:B,MATCH(A1098,Sheet6!D:D,0))*100+B1098</f>
        <v>3705</v>
      </c>
      <c r="E1098" s="14" t="s">
        <v>1269</v>
      </c>
      <c r="F1098">
        <f t="shared" si="82"/>
        <v>3</v>
      </c>
      <c r="G1098">
        <f t="shared" si="83"/>
        <v>768</v>
      </c>
      <c r="H1098">
        <f t="shared" si="84"/>
        <v>340020010</v>
      </c>
    </row>
    <row r="1099" spans="1:8" ht="16.5">
      <c r="A1099" t="s">
        <v>168</v>
      </c>
      <c r="B1099" s="7">
        <f t="shared" si="81"/>
        <v>6</v>
      </c>
      <c r="C1099" s="7" t="s">
        <v>1272</v>
      </c>
      <c r="D1099" s="7">
        <f>INDEX(Sheet6!B:B,MATCH(A1099,Sheet6!D:D,0))*100+B1099</f>
        <v>3706</v>
      </c>
      <c r="E1099" s="14" t="s">
        <v>1267</v>
      </c>
      <c r="F1099">
        <f t="shared" si="82"/>
        <v>8</v>
      </c>
      <c r="G1099">
        <f t="shared" si="83"/>
        <v>128</v>
      </c>
      <c r="H1099">
        <f t="shared" si="84"/>
        <v>340020007</v>
      </c>
    </row>
    <row r="1100" spans="1:8" ht="16.5">
      <c r="A1100" t="s">
        <v>168</v>
      </c>
      <c r="B1100" s="7">
        <f t="shared" si="81"/>
        <v>7</v>
      </c>
      <c r="C1100" s="7" t="s">
        <v>1272</v>
      </c>
      <c r="D1100" s="7">
        <f>INDEX(Sheet6!B:B,MATCH(A1100,Sheet6!D:D,0))*100+B1100</f>
        <v>3707</v>
      </c>
      <c r="E1100" s="14" t="s">
        <v>1277</v>
      </c>
      <c r="F1100">
        <f t="shared" si="82"/>
        <v>4</v>
      </c>
      <c r="G1100">
        <f t="shared" si="83"/>
        <v>150</v>
      </c>
      <c r="H1100">
        <f t="shared" si="84"/>
        <v>340020010</v>
      </c>
    </row>
    <row r="1101" spans="1:8" ht="16.5">
      <c r="A1101" t="s">
        <v>168</v>
      </c>
      <c r="B1101" s="7">
        <f t="shared" si="81"/>
        <v>8</v>
      </c>
      <c r="C1101" s="7" t="s">
        <v>1272</v>
      </c>
      <c r="D1101" s="7">
        <f>INDEX(Sheet6!B:B,MATCH(A1101,Sheet6!D:D,0))*100+B1101</f>
        <v>3708</v>
      </c>
      <c r="E1101" s="14" t="s">
        <v>1265</v>
      </c>
      <c r="F1101">
        <f t="shared" si="82"/>
        <v>8</v>
      </c>
      <c r="G1101">
        <f t="shared" si="83"/>
        <v>64</v>
      </c>
      <c r="H1101">
        <f t="shared" si="84"/>
        <v>340020006</v>
      </c>
    </row>
    <row r="1102" spans="1:8" ht="16.5">
      <c r="A1102" t="s">
        <v>168</v>
      </c>
      <c r="B1102" s="7">
        <f t="shared" si="81"/>
        <v>9</v>
      </c>
      <c r="C1102" s="7" t="s">
        <v>1272</v>
      </c>
      <c r="D1102" s="7">
        <f>INDEX(Sheet6!B:B,MATCH(A1102,Sheet6!D:D,0))*100+B1102</f>
        <v>3709</v>
      </c>
      <c r="E1102" s="14" t="s">
        <v>1266</v>
      </c>
      <c r="F1102">
        <f t="shared" si="82"/>
        <v>3</v>
      </c>
      <c r="G1102">
        <f t="shared" si="83"/>
        <v>384</v>
      </c>
      <c r="H1102">
        <f t="shared" si="84"/>
        <v>340020009</v>
      </c>
    </row>
    <row r="1103" spans="1:8" ht="16.5">
      <c r="A1103" t="s">
        <v>168</v>
      </c>
      <c r="B1103" s="7">
        <f t="shared" si="81"/>
        <v>10</v>
      </c>
      <c r="C1103" s="7" t="s">
        <v>1272</v>
      </c>
      <c r="D1103" s="7">
        <f>INDEX(Sheet6!B:B,MATCH(A1103,Sheet6!D:D,0))*100+B1103</f>
        <v>3710</v>
      </c>
      <c r="E1103" s="14" t="s">
        <v>1266</v>
      </c>
      <c r="F1103">
        <f t="shared" si="82"/>
        <v>3</v>
      </c>
      <c r="G1103">
        <f t="shared" si="83"/>
        <v>384</v>
      </c>
      <c r="H1103">
        <f t="shared" si="84"/>
        <v>340020009</v>
      </c>
    </row>
    <row r="1104" spans="1:8" ht="16.5">
      <c r="A1104" t="s">
        <v>168</v>
      </c>
      <c r="B1104" s="7">
        <f t="shared" si="81"/>
        <v>11</v>
      </c>
      <c r="C1104" s="7" t="s">
        <v>1272</v>
      </c>
      <c r="D1104" s="7">
        <f>INDEX(Sheet6!B:B,MATCH(A1104,Sheet6!D:D,0))*100+B1104</f>
        <v>3711</v>
      </c>
      <c r="E1104" s="14" t="s">
        <v>1268</v>
      </c>
      <c r="F1104">
        <f t="shared" si="82"/>
        <v>13</v>
      </c>
      <c r="G1104">
        <f t="shared" si="83"/>
        <v>84</v>
      </c>
      <c r="H1104">
        <f t="shared" si="84"/>
        <v>340020004</v>
      </c>
    </row>
    <row r="1105" spans="1:8" ht="16.5">
      <c r="A1105" t="s">
        <v>168</v>
      </c>
      <c r="B1105" s="7">
        <f t="shared" si="81"/>
        <v>12</v>
      </c>
      <c r="C1105" s="7" t="s">
        <v>1272</v>
      </c>
      <c r="D1105" s="7">
        <f>INDEX(Sheet6!B:B,MATCH(A1105,Sheet6!D:D,0))*100+B1105</f>
        <v>3712</v>
      </c>
      <c r="E1105" s="14" t="s">
        <v>1269</v>
      </c>
      <c r="F1105">
        <f t="shared" si="82"/>
        <v>3</v>
      </c>
      <c r="G1105">
        <f t="shared" si="83"/>
        <v>768</v>
      </c>
      <c r="H1105">
        <f t="shared" si="84"/>
        <v>340020010</v>
      </c>
    </row>
    <row r="1106" spans="1:8" ht="16.5">
      <c r="A1106" t="s">
        <v>168</v>
      </c>
      <c r="B1106" s="7">
        <f t="shared" si="81"/>
        <v>13</v>
      </c>
      <c r="C1106" s="7" t="s">
        <v>1272</v>
      </c>
      <c r="D1106" s="7">
        <f>INDEX(Sheet6!B:B,MATCH(A1106,Sheet6!D:D,0))*100+B1106</f>
        <v>3713</v>
      </c>
      <c r="E1106" s="14" t="s">
        <v>1267</v>
      </c>
      <c r="F1106">
        <f t="shared" si="82"/>
        <v>8</v>
      </c>
      <c r="G1106">
        <f t="shared" si="83"/>
        <v>128</v>
      </c>
      <c r="H1106">
        <f t="shared" si="84"/>
        <v>340020007</v>
      </c>
    </row>
    <row r="1107" spans="1:8" ht="16.5">
      <c r="A1107" t="s">
        <v>168</v>
      </c>
      <c r="B1107" s="7">
        <f t="shared" si="81"/>
        <v>14</v>
      </c>
      <c r="C1107" s="7" t="s">
        <v>1272</v>
      </c>
      <c r="D1107" s="7">
        <f>INDEX(Sheet6!B:B,MATCH(A1107,Sheet6!D:D,0))*100+B1107</f>
        <v>3714</v>
      </c>
      <c r="E1107" s="14" t="s">
        <v>1277</v>
      </c>
      <c r="F1107">
        <f t="shared" si="82"/>
        <v>4</v>
      </c>
      <c r="G1107">
        <f t="shared" si="83"/>
        <v>150</v>
      </c>
      <c r="H1107">
        <f t="shared" si="84"/>
        <v>340020010</v>
      </c>
    </row>
    <row r="1108" spans="1:8" ht="16.5">
      <c r="A1108" t="s">
        <v>168</v>
      </c>
      <c r="B1108" s="7">
        <f t="shared" si="81"/>
        <v>15</v>
      </c>
      <c r="C1108" s="7" t="s">
        <v>1272</v>
      </c>
      <c r="D1108" s="7">
        <f>INDEX(Sheet6!B:B,MATCH(A1108,Sheet6!D:D,0))*100+B1108</f>
        <v>3715</v>
      </c>
      <c r="E1108" s="14" t="s">
        <v>1265</v>
      </c>
      <c r="F1108">
        <f t="shared" si="82"/>
        <v>8</v>
      </c>
      <c r="G1108">
        <f t="shared" si="83"/>
        <v>64</v>
      </c>
      <c r="H1108">
        <f t="shared" si="84"/>
        <v>340020006</v>
      </c>
    </row>
    <row r="1109" spans="1:8" ht="16.5">
      <c r="A1109" t="s">
        <v>168</v>
      </c>
      <c r="B1109" s="7">
        <f t="shared" si="81"/>
        <v>16</v>
      </c>
      <c r="C1109" s="7" t="s">
        <v>1272</v>
      </c>
      <c r="D1109" s="7">
        <f>INDEX(Sheet6!B:B,MATCH(A1109,Sheet6!D:D,0))*100+B1109</f>
        <v>3716</v>
      </c>
      <c r="E1109" s="14" t="s">
        <v>1266</v>
      </c>
      <c r="F1109">
        <f t="shared" si="82"/>
        <v>3</v>
      </c>
      <c r="G1109">
        <f t="shared" si="83"/>
        <v>384</v>
      </c>
      <c r="H1109">
        <f t="shared" si="84"/>
        <v>340020009</v>
      </c>
    </row>
    <row r="1110" spans="1:8" ht="16.5">
      <c r="A1110" t="s">
        <v>168</v>
      </c>
      <c r="B1110" s="7">
        <f t="shared" si="81"/>
        <v>17</v>
      </c>
      <c r="C1110" s="7" t="s">
        <v>1272</v>
      </c>
      <c r="D1110" s="7">
        <f>INDEX(Sheet6!B:B,MATCH(A1110,Sheet6!D:D,0))*100+B1110</f>
        <v>3717</v>
      </c>
      <c r="E1110" s="14" t="s">
        <v>1266</v>
      </c>
      <c r="F1110">
        <f t="shared" si="82"/>
        <v>3</v>
      </c>
      <c r="G1110">
        <f t="shared" si="83"/>
        <v>384</v>
      </c>
      <c r="H1110">
        <f t="shared" si="84"/>
        <v>340020009</v>
      </c>
    </row>
    <row r="1111" spans="1:8" ht="16.5">
      <c r="A1111" t="s">
        <v>168</v>
      </c>
      <c r="B1111" s="7">
        <f t="shared" si="81"/>
        <v>18</v>
      </c>
      <c r="C1111" s="7" t="s">
        <v>1272</v>
      </c>
      <c r="D1111" s="7">
        <f>INDEX(Sheet6!B:B,MATCH(A1111,Sheet6!D:D,0))*100+B1111</f>
        <v>3718</v>
      </c>
      <c r="E1111" s="14" t="s">
        <v>1268</v>
      </c>
      <c r="F1111">
        <f t="shared" si="82"/>
        <v>13</v>
      </c>
      <c r="G1111">
        <f t="shared" si="83"/>
        <v>84</v>
      </c>
      <c r="H1111">
        <f t="shared" si="84"/>
        <v>340020004</v>
      </c>
    </row>
    <row r="1112" spans="1:8" ht="16.5">
      <c r="A1112" t="s">
        <v>168</v>
      </c>
      <c r="B1112" s="7">
        <f t="shared" si="81"/>
        <v>19</v>
      </c>
      <c r="C1112" s="7" t="s">
        <v>1272</v>
      </c>
      <c r="D1112" s="7">
        <f>INDEX(Sheet6!B:B,MATCH(A1112,Sheet6!D:D,0))*100+B1112</f>
        <v>3719</v>
      </c>
      <c r="E1112" s="14" t="s">
        <v>1269</v>
      </c>
      <c r="F1112">
        <f t="shared" si="82"/>
        <v>3</v>
      </c>
      <c r="G1112">
        <f t="shared" si="83"/>
        <v>768</v>
      </c>
      <c r="H1112">
        <f t="shared" si="84"/>
        <v>340020010</v>
      </c>
    </row>
    <row r="1113" spans="1:8" ht="16.5">
      <c r="A1113" t="s">
        <v>168</v>
      </c>
      <c r="B1113" s="7">
        <f t="shared" si="81"/>
        <v>20</v>
      </c>
      <c r="C1113" s="7" t="s">
        <v>1272</v>
      </c>
      <c r="D1113" s="7">
        <f>INDEX(Sheet6!B:B,MATCH(A1113,Sheet6!D:D,0))*100+B1113</f>
        <v>3720</v>
      </c>
      <c r="E1113" s="14" t="s">
        <v>1267</v>
      </c>
      <c r="F1113">
        <f t="shared" si="82"/>
        <v>8</v>
      </c>
      <c r="G1113">
        <f t="shared" si="83"/>
        <v>128</v>
      </c>
      <c r="H1113">
        <f t="shared" si="84"/>
        <v>340020007</v>
      </c>
    </row>
    <row r="1114" spans="1:8" ht="16.5">
      <c r="A1114" t="s">
        <v>168</v>
      </c>
      <c r="B1114" s="7">
        <f t="shared" si="81"/>
        <v>21</v>
      </c>
      <c r="C1114" s="7" t="s">
        <v>1272</v>
      </c>
      <c r="D1114" s="7">
        <f>INDEX(Sheet6!B:B,MATCH(A1114,Sheet6!D:D,0))*100+B1114</f>
        <v>3721</v>
      </c>
      <c r="E1114" s="14" t="s">
        <v>1277</v>
      </c>
      <c r="F1114">
        <f t="shared" si="82"/>
        <v>4</v>
      </c>
      <c r="G1114">
        <f t="shared" si="83"/>
        <v>150</v>
      </c>
      <c r="H1114">
        <f t="shared" si="84"/>
        <v>340020010</v>
      </c>
    </row>
    <row r="1115" spans="1:8" ht="16.5">
      <c r="A1115" t="s">
        <v>168</v>
      </c>
      <c r="B1115" s="7">
        <f t="shared" si="81"/>
        <v>22</v>
      </c>
      <c r="C1115" s="7" t="s">
        <v>1272</v>
      </c>
      <c r="D1115" s="7">
        <f>INDEX(Sheet6!B:B,MATCH(A1115,Sheet6!D:D,0))*100+B1115</f>
        <v>3722</v>
      </c>
      <c r="E1115" s="14" t="s">
        <v>1265</v>
      </c>
      <c r="F1115">
        <f t="shared" si="82"/>
        <v>8</v>
      </c>
      <c r="G1115">
        <f t="shared" si="83"/>
        <v>64</v>
      </c>
      <c r="H1115">
        <f t="shared" si="84"/>
        <v>340020006</v>
      </c>
    </row>
    <row r="1116" spans="1:8" ht="16.5">
      <c r="A1116" t="s">
        <v>168</v>
      </c>
      <c r="B1116" s="7">
        <f t="shared" si="81"/>
        <v>23</v>
      </c>
      <c r="C1116" s="7" t="s">
        <v>1272</v>
      </c>
      <c r="D1116" s="7">
        <f>INDEX(Sheet6!B:B,MATCH(A1116,Sheet6!D:D,0))*100+B1116</f>
        <v>3723</v>
      </c>
      <c r="E1116" s="14" t="s">
        <v>1266</v>
      </c>
      <c r="F1116">
        <f t="shared" si="82"/>
        <v>3</v>
      </c>
      <c r="G1116">
        <f t="shared" si="83"/>
        <v>384</v>
      </c>
      <c r="H1116">
        <f t="shared" si="84"/>
        <v>340020009</v>
      </c>
    </row>
    <row r="1117" spans="1:8" ht="16.5">
      <c r="A1117" t="s">
        <v>168</v>
      </c>
      <c r="B1117" s="7">
        <f t="shared" si="81"/>
        <v>24</v>
      </c>
      <c r="C1117" s="7" t="s">
        <v>1272</v>
      </c>
      <c r="D1117" s="7">
        <f>INDEX(Sheet6!B:B,MATCH(A1117,Sheet6!D:D,0))*100+B1117</f>
        <v>3724</v>
      </c>
      <c r="E1117" s="14" t="s">
        <v>1265</v>
      </c>
      <c r="F1117">
        <f t="shared" si="82"/>
        <v>8</v>
      </c>
      <c r="G1117">
        <f t="shared" si="83"/>
        <v>64</v>
      </c>
      <c r="H1117">
        <f t="shared" si="84"/>
        <v>340020006</v>
      </c>
    </row>
    <row r="1118" spans="1:8" ht="16.5">
      <c r="A1118" t="s">
        <v>168</v>
      </c>
      <c r="B1118" s="7">
        <f t="shared" si="81"/>
        <v>25</v>
      </c>
      <c r="C1118" s="7" t="s">
        <v>1272</v>
      </c>
      <c r="D1118" s="7">
        <f>INDEX(Sheet6!B:B,MATCH(A1118,Sheet6!D:D,0))*100+B1118</f>
        <v>3725</v>
      </c>
      <c r="E1118" s="14" t="s">
        <v>1268</v>
      </c>
      <c r="F1118">
        <f t="shared" si="82"/>
        <v>13</v>
      </c>
      <c r="G1118">
        <f t="shared" si="83"/>
        <v>84</v>
      </c>
      <c r="H1118">
        <f t="shared" si="84"/>
        <v>340020004</v>
      </c>
    </row>
    <row r="1119" spans="1:8" ht="16.5">
      <c r="A1119" t="s">
        <v>168</v>
      </c>
      <c r="B1119" s="7">
        <f t="shared" si="81"/>
        <v>26</v>
      </c>
      <c r="C1119" s="7" t="s">
        <v>1272</v>
      </c>
      <c r="D1119" s="7">
        <f>INDEX(Sheet6!B:B,MATCH(A1119,Sheet6!D:D,0))*100+B1119</f>
        <v>3726</v>
      </c>
      <c r="E1119" s="14" t="s">
        <v>1269</v>
      </c>
      <c r="F1119">
        <f t="shared" si="82"/>
        <v>3</v>
      </c>
      <c r="G1119">
        <f t="shared" si="83"/>
        <v>768</v>
      </c>
      <c r="H1119">
        <f t="shared" si="84"/>
        <v>340020010</v>
      </c>
    </row>
    <row r="1120" spans="1:8" ht="16.5">
      <c r="A1120" t="s">
        <v>168</v>
      </c>
      <c r="B1120" s="7">
        <f t="shared" si="81"/>
        <v>27</v>
      </c>
      <c r="C1120" s="7" t="s">
        <v>1272</v>
      </c>
      <c r="D1120" s="7">
        <f>INDEX(Sheet6!B:B,MATCH(A1120,Sheet6!D:D,0))*100+B1120</f>
        <v>3727</v>
      </c>
      <c r="E1120" s="14" t="s">
        <v>1267</v>
      </c>
      <c r="F1120">
        <f t="shared" si="82"/>
        <v>8</v>
      </c>
      <c r="G1120">
        <f t="shared" si="83"/>
        <v>128</v>
      </c>
      <c r="H1120">
        <f t="shared" si="84"/>
        <v>340020007</v>
      </c>
    </row>
    <row r="1121" spans="1:8" ht="16.5">
      <c r="A1121" t="s">
        <v>168</v>
      </c>
      <c r="B1121" s="7">
        <f t="shared" si="81"/>
        <v>28</v>
      </c>
      <c r="C1121" s="7" t="s">
        <v>1272</v>
      </c>
      <c r="D1121" s="7">
        <f>INDEX(Sheet6!B:B,MATCH(A1121,Sheet6!D:D,0))*100+B1121</f>
        <v>3728</v>
      </c>
      <c r="E1121" s="14" t="s">
        <v>1277</v>
      </c>
      <c r="F1121">
        <f t="shared" si="82"/>
        <v>4</v>
      </c>
      <c r="G1121">
        <f t="shared" si="83"/>
        <v>150</v>
      </c>
      <c r="H1121">
        <f t="shared" si="84"/>
        <v>340020010</v>
      </c>
    </row>
    <row r="1122" spans="1:8" ht="16.5">
      <c r="A1122" t="s">
        <v>192</v>
      </c>
      <c r="B1122" s="7">
        <f t="shared" si="81"/>
        <v>1</v>
      </c>
      <c r="C1122" s="7" t="s">
        <v>1271</v>
      </c>
      <c r="D1122" s="7">
        <f>INDEX(Sheet6!B:B,MATCH(A1122,Sheet6!D:D,0))*100+B1122</f>
        <v>5001</v>
      </c>
      <c r="E1122" s="14" t="s">
        <v>1265</v>
      </c>
      <c r="F1122">
        <f t="shared" si="82"/>
        <v>8</v>
      </c>
      <c r="G1122">
        <f t="shared" si="83"/>
        <v>80</v>
      </c>
      <c r="H1122">
        <f t="shared" si="84"/>
        <v>340020006</v>
      </c>
    </row>
    <row r="1123" spans="1:8" ht="16.5">
      <c r="A1123" t="s">
        <v>192</v>
      </c>
      <c r="B1123" s="7">
        <f t="shared" si="81"/>
        <v>2</v>
      </c>
      <c r="C1123" s="7" t="s">
        <v>1271</v>
      </c>
      <c r="D1123" s="7">
        <f>INDEX(Sheet6!B:B,MATCH(A1123,Sheet6!D:D,0))*100+B1123</f>
        <v>5002</v>
      </c>
      <c r="E1123" s="14" t="s">
        <v>1266</v>
      </c>
      <c r="F1123">
        <f t="shared" si="82"/>
        <v>3</v>
      </c>
      <c r="G1123">
        <f t="shared" si="83"/>
        <v>480</v>
      </c>
      <c r="H1123">
        <f t="shared" si="84"/>
        <v>340020009</v>
      </c>
    </row>
    <row r="1124" spans="1:8" ht="16.5">
      <c r="A1124" t="s">
        <v>192</v>
      </c>
      <c r="B1124" s="7">
        <f t="shared" si="81"/>
        <v>3</v>
      </c>
      <c r="C1124" s="7" t="s">
        <v>1271</v>
      </c>
      <c r="D1124" s="7">
        <f>INDEX(Sheet6!B:B,MATCH(A1124,Sheet6!D:D,0))*100+B1124</f>
        <v>5003</v>
      </c>
      <c r="E1124" s="14" t="s">
        <v>106</v>
      </c>
      <c r="F1124">
        <f t="shared" si="82"/>
        <v>18</v>
      </c>
      <c r="G1124">
        <f t="shared" si="83"/>
        <v>40</v>
      </c>
      <c r="H1124">
        <f t="shared" si="84"/>
        <v>340020001</v>
      </c>
    </row>
    <row r="1125" spans="1:8" ht="16.5">
      <c r="A1125" t="s">
        <v>192</v>
      </c>
      <c r="B1125" s="7">
        <f t="shared" si="81"/>
        <v>4</v>
      </c>
      <c r="C1125" s="7" t="s">
        <v>1271</v>
      </c>
      <c r="D1125" s="7">
        <f>INDEX(Sheet6!B:B,MATCH(A1125,Sheet6!D:D,0))*100+B1125</f>
        <v>5004</v>
      </c>
      <c r="E1125" s="14" t="s">
        <v>1268</v>
      </c>
      <c r="F1125">
        <f t="shared" si="82"/>
        <v>13</v>
      </c>
      <c r="G1125">
        <f t="shared" si="83"/>
        <v>104</v>
      </c>
      <c r="H1125">
        <f t="shared" si="84"/>
        <v>340020004</v>
      </c>
    </row>
    <row r="1126" spans="1:8" ht="16.5">
      <c r="A1126" t="s">
        <v>192</v>
      </c>
      <c r="B1126" s="7">
        <f t="shared" si="81"/>
        <v>5</v>
      </c>
      <c r="C1126" s="7" t="s">
        <v>1271</v>
      </c>
      <c r="D1126" s="7">
        <f>INDEX(Sheet6!B:B,MATCH(A1126,Sheet6!D:D,0))*100+B1126</f>
        <v>5005</v>
      </c>
      <c r="E1126" s="14" t="s">
        <v>1269</v>
      </c>
      <c r="F1126">
        <f t="shared" si="82"/>
        <v>3</v>
      </c>
      <c r="G1126">
        <f t="shared" si="83"/>
        <v>960</v>
      </c>
      <c r="H1126">
        <f t="shared" si="84"/>
        <v>340020010</v>
      </c>
    </row>
    <row r="1127" spans="1:8" ht="16.5">
      <c r="A1127" t="s">
        <v>192</v>
      </c>
      <c r="B1127" s="7">
        <f t="shared" si="81"/>
        <v>6</v>
      </c>
      <c r="C1127" s="7" t="s">
        <v>1271</v>
      </c>
      <c r="D1127" s="7">
        <f>INDEX(Sheet6!B:B,MATCH(A1127,Sheet6!D:D,0))*100+B1127</f>
        <v>5006</v>
      </c>
      <c r="E1127" s="14" t="s">
        <v>1267</v>
      </c>
      <c r="F1127">
        <f t="shared" si="82"/>
        <v>8</v>
      </c>
      <c r="G1127">
        <f t="shared" si="83"/>
        <v>160</v>
      </c>
      <c r="H1127">
        <f t="shared" si="84"/>
        <v>340020007</v>
      </c>
    </row>
    <row r="1128" spans="1:8" ht="16.5">
      <c r="A1128" t="s">
        <v>192</v>
      </c>
      <c r="B1128" s="7">
        <f t="shared" si="81"/>
        <v>7</v>
      </c>
      <c r="C1128" s="7" t="s">
        <v>1271</v>
      </c>
      <c r="D1128" s="7">
        <f>INDEX(Sheet6!B:B,MATCH(A1128,Sheet6!D:D,0))*100+B1128</f>
        <v>5007</v>
      </c>
      <c r="F1128">
        <f t="shared" si="82"/>
        <v>0</v>
      </c>
      <c r="G1128">
        <f t="shared" si="83"/>
        <v>0</v>
      </c>
      <c r="H1128" t="str">
        <f t="shared" si="84"/>
        <v/>
      </c>
    </row>
    <row r="1129" spans="1:8" ht="16.5">
      <c r="A1129" t="s">
        <v>192</v>
      </c>
      <c r="B1129" s="7">
        <f t="shared" si="81"/>
        <v>8</v>
      </c>
      <c r="C1129" s="7" t="s">
        <v>1271</v>
      </c>
      <c r="D1129" s="7">
        <f>INDEX(Sheet6!B:B,MATCH(A1129,Sheet6!D:D,0))*100+B1129</f>
        <v>5008</v>
      </c>
      <c r="E1129" s="14" t="s">
        <v>1265</v>
      </c>
      <c r="F1129">
        <f t="shared" si="82"/>
        <v>8</v>
      </c>
      <c r="G1129">
        <f t="shared" si="83"/>
        <v>80</v>
      </c>
      <c r="H1129">
        <f t="shared" si="84"/>
        <v>340020006</v>
      </c>
    </row>
    <row r="1130" spans="1:8" ht="16.5">
      <c r="A1130" t="s">
        <v>192</v>
      </c>
      <c r="B1130" s="7">
        <f t="shared" si="81"/>
        <v>9</v>
      </c>
      <c r="C1130" s="7" t="s">
        <v>1271</v>
      </c>
      <c r="D1130" s="7">
        <f>INDEX(Sheet6!B:B,MATCH(A1130,Sheet6!D:D,0))*100+B1130</f>
        <v>5009</v>
      </c>
      <c r="E1130" s="14" t="s">
        <v>1266</v>
      </c>
      <c r="F1130">
        <f t="shared" si="82"/>
        <v>3</v>
      </c>
      <c r="G1130">
        <f t="shared" si="83"/>
        <v>480</v>
      </c>
      <c r="H1130">
        <f t="shared" si="84"/>
        <v>340020009</v>
      </c>
    </row>
    <row r="1131" spans="1:8" ht="16.5">
      <c r="A1131" t="s">
        <v>192</v>
      </c>
      <c r="B1131" s="7">
        <f t="shared" si="81"/>
        <v>10</v>
      </c>
      <c r="C1131" s="7" t="s">
        <v>1271</v>
      </c>
      <c r="D1131" s="7">
        <f>INDEX(Sheet6!B:B,MATCH(A1131,Sheet6!D:D,0))*100+B1131</f>
        <v>5010</v>
      </c>
      <c r="E1131" s="14" t="s">
        <v>1265</v>
      </c>
      <c r="F1131">
        <f t="shared" si="82"/>
        <v>8</v>
      </c>
      <c r="G1131">
        <f t="shared" si="83"/>
        <v>80</v>
      </c>
      <c r="H1131">
        <f t="shared" si="84"/>
        <v>340020006</v>
      </c>
    </row>
    <row r="1132" spans="1:8" ht="16.5">
      <c r="A1132" t="s">
        <v>192</v>
      </c>
      <c r="B1132" s="7">
        <f t="shared" si="81"/>
        <v>11</v>
      </c>
      <c r="C1132" s="7" t="s">
        <v>1271</v>
      </c>
      <c r="D1132" s="7">
        <f>INDEX(Sheet6!B:B,MATCH(A1132,Sheet6!D:D,0))*100+B1132</f>
        <v>5011</v>
      </c>
      <c r="E1132" s="14" t="s">
        <v>1268</v>
      </c>
      <c r="F1132">
        <f t="shared" si="82"/>
        <v>13</v>
      </c>
      <c r="G1132">
        <f t="shared" si="83"/>
        <v>104</v>
      </c>
      <c r="H1132">
        <f t="shared" si="84"/>
        <v>340020004</v>
      </c>
    </row>
    <row r="1133" spans="1:8" ht="16.5">
      <c r="A1133" t="s">
        <v>192</v>
      </c>
      <c r="B1133" s="7">
        <f t="shared" si="81"/>
        <v>12</v>
      </c>
      <c r="C1133" s="7" t="s">
        <v>1271</v>
      </c>
      <c r="D1133" s="7">
        <f>INDEX(Sheet6!B:B,MATCH(A1133,Sheet6!D:D,0))*100+B1133</f>
        <v>5012</v>
      </c>
      <c r="E1133" s="14" t="s">
        <v>1269</v>
      </c>
      <c r="F1133">
        <f t="shared" si="82"/>
        <v>3</v>
      </c>
      <c r="G1133">
        <f t="shared" si="83"/>
        <v>960</v>
      </c>
      <c r="H1133">
        <f t="shared" si="84"/>
        <v>340020010</v>
      </c>
    </row>
    <row r="1134" spans="1:8" ht="16.5">
      <c r="A1134" t="s">
        <v>192</v>
      </c>
      <c r="B1134" s="7">
        <f t="shared" si="81"/>
        <v>13</v>
      </c>
      <c r="C1134" s="7" t="s">
        <v>1271</v>
      </c>
      <c r="D1134" s="7">
        <f>INDEX(Sheet6!B:B,MATCH(A1134,Sheet6!D:D,0))*100+B1134</f>
        <v>5013</v>
      </c>
      <c r="E1134" s="14" t="s">
        <v>1267</v>
      </c>
      <c r="F1134">
        <f t="shared" si="82"/>
        <v>8</v>
      </c>
      <c r="G1134">
        <f t="shared" si="83"/>
        <v>160</v>
      </c>
      <c r="H1134">
        <f t="shared" si="84"/>
        <v>340020007</v>
      </c>
    </row>
    <row r="1135" spans="1:8" ht="16.5">
      <c r="A1135" t="s">
        <v>192</v>
      </c>
      <c r="B1135" s="7">
        <f t="shared" si="81"/>
        <v>14</v>
      </c>
      <c r="C1135" s="7" t="s">
        <v>1271</v>
      </c>
      <c r="D1135" s="7">
        <f>INDEX(Sheet6!B:B,MATCH(A1135,Sheet6!D:D,0))*100+B1135</f>
        <v>5014</v>
      </c>
      <c r="F1135">
        <f t="shared" si="82"/>
        <v>0</v>
      </c>
      <c r="G1135">
        <f t="shared" si="83"/>
        <v>0</v>
      </c>
      <c r="H1135" t="str">
        <f t="shared" si="84"/>
        <v/>
      </c>
    </row>
    <row r="1136" spans="1:8" ht="16.5">
      <c r="A1136" t="s">
        <v>192</v>
      </c>
      <c r="B1136" s="7">
        <f t="shared" ref="B1136:B1199" si="85">B1108</f>
        <v>15</v>
      </c>
      <c r="C1136" s="7" t="s">
        <v>1271</v>
      </c>
      <c r="D1136" s="7">
        <f>INDEX(Sheet6!B:B,MATCH(A1136,Sheet6!D:D,0))*100+B1136</f>
        <v>5015</v>
      </c>
      <c r="E1136" s="14" t="s">
        <v>1265</v>
      </c>
      <c r="F1136">
        <f t="shared" si="82"/>
        <v>8</v>
      </c>
      <c r="G1136">
        <f t="shared" si="83"/>
        <v>80</v>
      </c>
      <c r="H1136">
        <f t="shared" si="84"/>
        <v>340020006</v>
      </c>
    </row>
    <row r="1137" spans="1:8" ht="16.5">
      <c r="A1137" t="s">
        <v>192</v>
      </c>
      <c r="B1137" s="7">
        <f t="shared" si="85"/>
        <v>16</v>
      </c>
      <c r="C1137" s="7" t="s">
        <v>1271</v>
      </c>
      <c r="D1137" s="7">
        <f>INDEX(Sheet6!B:B,MATCH(A1137,Sheet6!D:D,0))*100+B1137</f>
        <v>5016</v>
      </c>
      <c r="E1137" s="14" t="s">
        <v>1266</v>
      </c>
      <c r="F1137">
        <f t="shared" si="82"/>
        <v>3</v>
      </c>
      <c r="G1137">
        <f t="shared" si="83"/>
        <v>480</v>
      </c>
      <c r="H1137">
        <f t="shared" si="84"/>
        <v>340020009</v>
      </c>
    </row>
    <row r="1138" spans="1:8" ht="16.5">
      <c r="A1138" t="s">
        <v>192</v>
      </c>
      <c r="B1138" s="7">
        <f t="shared" si="85"/>
        <v>17</v>
      </c>
      <c r="C1138" s="7" t="s">
        <v>1271</v>
      </c>
      <c r="D1138" s="7">
        <f>INDEX(Sheet6!B:B,MATCH(A1138,Sheet6!D:D,0))*100+B1138</f>
        <v>5017</v>
      </c>
      <c r="E1138" s="14" t="s">
        <v>1265</v>
      </c>
      <c r="F1138">
        <f t="shared" si="82"/>
        <v>8</v>
      </c>
      <c r="G1138">
        <f t="shared" si="83"/>
        <v>80</v>
      </c>
      <c r="H1138">
        <f t="shared" si="84"/>
        <v>340020006</v>
      </c>
    </row>
    <row r="1139" spans="1:8" ht="16.5">
      <c r="A1139" t="s">
        <v>192</v>
      </c>
      <c r="B1139" s="7">
        <f t="shared" si="85"/>
        <v>18</v>
      </c>
      <c r="C1139" s="7" t="s">
        <v>1271</v>
      </c>
      <c r="D1139" s="7">
        <f>INDEX(Sheet6!B:B,MATCH(A1139,Sheet6!D:D,0))*100+B1139</f>
        <v>5018</v>
      </c>
      <c r="E1139" s="14" t="s">
        <v>1268</v>
      </c>
      <c r="F1139">
        <f t="shared" si="82"/>
        <v>13</v>
      </c>
      <c r="G1139">
        <f t="shared" si="83"/>
        <v>104</v>
      </c>
      <c r="H1139">
        <f t="shared" si="84"/>
        <v>340020004</v>
      </c>
    </row>
    <row r="1140" spans="1:8" ht="16.5">
      <c r="A1140" t="s">
        <v>192</v>
      </c>
      <c r="B1140" s="7">
        <f t="shared" si="85"/>
        <v>19</v>
      </c>
      <c r="C1140" s="7" t="s">
        <v>1271</v>
      </c>
      <c r="D1140" s="7">
        <f>INDEX(Sheet6!B:B,MATCH(A1140,Sheet6!D:D,0))*100+B1140</f>
        <v>5019</v>
      </c>
      <c r="E1140" s="14" t="s">
        <v>1269</v>
      </c>
      <c r="F1140">
        <f t="shared" si="82"/>
        <v>3</v>
      </c>
      <c r="G1140">
        <f t="shared" si="83"/>
        <v>960</v>
      </c>
      <c r="H1140">
        <f t="shared" si="84"/>
        <v>340020010</v>
      </c>
    </row>
    <row r="1141" spans="1:8" ht="16.5">
      <c r="A1141" t="s">
        <v>192</v>
      </c>
      <c r="B1141" s="7">
        <f t="shared" si="85"/>
        <v>20</v>
      </c>
      <c r="C1141" s="7" t="s">
        <v>1271</v>
      </c>
      <c r="D1141" s="7">
        <f>INDEX(Sheet6!B:B,MATCH(A1141,Sheet6!D:D,0))*100+B1141</f>
        <v>5020</v>
      </c>
      <c r="E1141" s="14" t="s">
        <v>1267</v>
      </c>
      <c r="F1141">
        <f t="shared" si="82"/>
        <v>8</v>
      </c>
      <c r="G1141">
        <f t="shared" si="83"/>
        <v>160</v>
      </c>
      <c r="H1141">
        <f t="shared" si="84"/>
        <v>340020007</v>
      </c>
    </row>
    <row r="1142" spans="1:8" ht="16.5">
      <c r="A1142" t="s">
        <v>192</v>
      </c>
      <c r="B1142" s="7">
        <f t="shared" si="85"/>
        <v>21</v>
      </c>
      <c r="C1142" s="7" t="s">
        <v>1271</v>
      </c>
      <c r="D1142" s="7">
        <f>INDEX(Sheet6!B:B,MATCH(A1142,Sheet6!D:D,0))*100+B1142</f>
        <v>5021</v>
      </c>
      <c r="F1142">
        <f t="shared" si="82"/>
        <v>0</v>
      </c>
      <c r="G1142">
        <f t="shared" si="83"/>
        <v>0</v>
      </c>
      <c r="H1142" t="str">
        <f t="shared" si="84"/>
        <v/>
      </c>
    </row>
    <row r="1143" spans="1:8" ht="16.5">
      <c r="A1143" t="s">
        <v>192</v>
      </c>
      <c r="B1143" s="7">
        <f t="shared" si="85"/>
        <v>22</v>
      </c>
      <c r="C1143" s="7" t="s">
        <v>1271</v>
      </c>
      <c r="D1143" s="7">
        <f>INDEX(Sheet6!B:B,MATCH(A1143,Sheet6!D:D,0))*100+B1143</f>
        <v>5022</v>
      </c>
      <c r="E1143" s="14" t="s">
        <v>1265</v>
      </c>
      <c r="F1143">
        <f t="shared" si="82"/>
        <v>8</v>
      </c>
      <c r="G1143">
        <f t="shared" si="83"/>
        <v>80</v>
      </c>
      <c r="H1143">
        <f t="shared" si="84"/>
        <v>340020006</v>
      </c>
    </row>
    <row r="1144" spans="1:8" ht="16.5">
      <c r="A1144" t="s">
        <v>192</v>
      </c>
      <c r="B1144" s="7">
        <f t="shared" si="85"/>
        <v>23</v>
      </c>
      <c r="C1144" s="7" t="s">
        <v>1271</v>
      </c>
      <c r="D1144" s="7">
        <f>INDEX(Sheet6!B:B,MATCH(A1144,Sheet6!D:D,0))*100+B1144</f>
        <v>5023</v>
      </c>
      <c r="E1144" s="14" t="s">
        <v>1266</v>
      </c>
      <c r="F1144">
        <f t="shared" si="82"/>
        <v>3</v>
      </c>
      <c r="G1144">
        <f t="shared" si="83"/>
        <v>480</v>
      </c>
      <c r="H1144">
        <f t="shared" si="84"/>
        <v>340020009</v>
      </c>
    </row>
    <row r="1145" spans="1:8" ht="16.5">
      <c r="A1145" t="s">
        <v>192</v>
      </c>
      <c r="B1145" s="7">
        <f t="shared" si="85"/>
        <v>24</v>
      </c>
      <c r="C1145" s="7" t="s">
        <v>1271</v>
      </c>
      <c r="D1145" s="7">
        <f>INDEX(Sheet6!B:B,MATCH(A1145,Sheet6!D:D,0))*100+B1145</f>
        <v>5024</v>
      </c>
      <c r="E1145" s="14" t="s">
        <v>1266</v>
      </c>
      <c r="F1145">
        <f t="shared" si="82"/>
        <v>3</v>
      </c>
      <c r="G1145">
        <f t="shared" si="83"/>
        <v>480</v>
      </c>
      <c r="H1145">
        <f t="shared" si="84"/>
        <v>340020009</v>
      </c>
    </row>
    <row r="1146" spans="1:8" ht="16.5">
      <c r="A1146" t="s">
        <v>192</v>
      </c>
      <c r="B1146" s="7">
        <f t="shared" si="85"/>
        <v>25</v>
      </c>
      <c r="C1146" s="7" t="s">
        <v>1271</v>
      </c>
      <c r="D1146" s="7">
        <f>INDEX(Sheet6!B:B,MATCH(A1146,Sheet6!D:D,0))*100+B1146</f>
        <v>5025</v>
      </c>
      <c r="E1146" s="14" t="s">
        <v>1268</v>
      </c>
      <c r="F1146">
        <f t="shared" si="82"/>
        <v>13</v>
      </c>
      <c r="G1146">
        <f t="shared" si="83"/>
        <v>104</v>
      </c>
      <c r="H1146">
        <f t="shared" si="84"/>
        <v>340020004</v>
      </c>
    </row>
    <row r="1147" spans="1:8" ht="16.5">
      <c r="A1147" t="s">
        <v>192</v>
      </c>
      <c r="B1147" s="7">
        <f t="shared" si="85"/>
        <v>26</v>
      </c>
      <c r="C1147" s="7" t="s">
        <v>1271</v>
      </c>
      <c r="D1147" s="7">
        <f>INDEX(Sheet6!B:B,MATCH(A1147,Sheet6!D:D,0))*100+B1147</f>
        <v>5026</v>
      </c>
      <c r="E1147" s="14" t="s">
        <v>1269</v>
      </c>
      <c r="F1147">
        <f t="shared" si="82"/>
        <v>3</v>
      </c>
      <c r="G1147">
        <f t="shared" si="83"/>
        <v>960</v>
      </c>
      <c r="H1147">
        <f t="shared" si="84"/>
        <v>340020010</v>
      </c>
    </row>
    <row r="1148" spans="1:8" ht="16.5">
      <c r="A1148" t="s">
        <v>192</v>
      </c>
      <c r="B1148" s="7">
        <f t="shared" si="85"/>
        <v>27</v>
      </c>
      <c r="C1148" s="7" t="s">
        <v>1271</v>
      </c>
      <c r="D1148" s="7">
        <f>INDEX(Sheet6!B:B,MATCH(A1148,Sheet6!D:D,0))*100+B1148</f>
        <v>5027</v>
      </c>
      <c r="E1148" s="14" t="s">
        <v>1267</v>
      </c>
      <c r="F1148">
        <f t="shared" si="82"/>
        <v>8</v>
      </c>
      <c r="G1148">
        <f t="shared" si="83"/>
        <v>160</v>
      </c>
      <c r="H1148">
        <f t="shared" si="84"/>
        <v>340020007</v>
      </c>
    </row>
    <row r="1149" spans="1:8" ht="16.5">
      <c r="A1149" t="s">
        <v>192</v>
      </c>
      <c r="B1149" s="7">
        <f t="shared" si="85"/>
        <v>28</v>
      </c>
      <c r="C1149" s="7" t="s">
        <v>1271</v>
      </c>
      <c r="D1149" s="7">
        <f>INDEX(Sheet6!B:B,MATCH(A1149,Sheet6!D:D,0))*100+B1149</f>
        <v>5028</v>
      </c>
      <c r="F1149">
        <f t="shared" si="82"/>
        <v>0</v>
      </c>
      <c r="G1149">
        <f t="shared" si="83"/>
        <v>0</v>
      </c>
      <c r="H1149" t="str">
        <f t="shared" si="84"/>
        <v/>
      </c>
    </row>
    <row r="1150" spans="1:8" ht="16.5">
      <c r="A1150" t="s">
        <v>196</v>
      </c>
      <c r="B1150" s="7">
        <f t="shared" si="85"/>
        <v>1</v>
      </c>
      <c r="C1150" s="7" t="s">
        <v>1273</v>
      </c>
      <c r="D1150" s="7">
        <f>INDEX(Sheet6!B:B,MATCH(A1150,Sheet6!D:D,0))*100+B1150</f>
        <v>5101</v>
      </c>
      <c r="E1150" s="14" t="s">
        <v>1265</v>
      </c>
      <c r="F1150">
        <f t="shared" si="82"/>
        <v>8</v>
      </c>
      <c r="G1150">
        <f t="shared" si="83"/>
        <v>52</v>
      </c>
      <c r="H1150">
        <f t="shared" si="84"/>
        <v>340020006</v>
      </c>
    </row>
    <row r="1151" spans="1:8" ht="16.5">
      <c r="A1151" t="s">
        <v>196</v>
      </c>
      <c r="B1151" s="7">
        <f t="shared" si="85"/>
        <v>2</v>
      </c>
      <c r="C1151" s="7" t="s">
        <v>1273</v>
      </c>
      <c r="D1151" s="7">
        <f>INDEX(Sheet6!B:B,MATCH(A1151,Sheet6!D:D,0))*100+B1151</f>
        <v>5102</v>
      </c>
      <c r="E1151" s="14" t="s">
        <v>1266</v>
      </c>
      <c r="F1151">
        <f t="shared" si="82"/>
        <v>3</v>
      </c>
      <c r="G1151">
        <f t="shared" si="83"/>
        <v>308</v>
      </c>
      <c r="H1151">
        <f t="shared" si="84"/>
        <v>340020009</v>
      </c>
    </row>
    <row r="1152" spans="1:8" ht="16.5">
      <c r="A1152" t="s">
        <v>196</v>
      </c>
      <c r="B1152" s="7">
        <f t="shared" si="85"/>
        <v>3</v>
      </c>
      <c r="C1152" s="7" t="s">
        <v>1273</v>
      </c>
      <c r="D1152" s="7">
        <f>INDEX(Sheet6!B:B,MATCH(A1152,Sheet6!D:D,0))*100+B1152</f>
        <v>5103</v>
      </c>
      <c r="E1152" t="s">
        <v>151</v>
      </c>
      <c r="F1152">
        <f t="shared" si="82"/>
        <v>38</v>
      </c>
      <c r="G1152">
        <f t="shared" si="83"/>
        <v>8</v>
      </c>
      <c r="H1152">
        <f t="shared" si="84"/>
        <v>340020011</v>
      </c>
    </row>
    <row r="1153" spans="1:8" ht="16.5">
      <c r="A1153" t="s">
        <v>196</v>
      </c>
      <c r="B1153" s="7">
        <f t="shared" si="85"/>
        <v>4</v>
      </c>
      <c r="C1153" s="7" t="s">
        <v>1273</v>
      </c>
      <c r="D1153" s="7">
        <f>INDEX(Sheet6!B:B,MATCH(A1153,Sheet6!D:D,0))*100+B1153</f>
        <v>5104</v>
      </c>
      <c r="E1153" s="14" t="s">
        <v>1268</v>
      </c>
      <c r="F1153">
        <f t="shared" si="82"/>
        <v>13</v>
      </c>
      <c r="G1153">
        <f t="shared" si="83"/>
        <v>68</v>
      </c>
      <c r="H1153">
        <f t="shared" si="84"/>
        <v>340020004</v>
      </c>
    </row>
    <row r="1154" spans="1:8" ht="16.5">
      <c r="A1154" t="s">
        <v>196</v>
      </c>
      <c r="B1154" s="7">
        <f t="shared" si="85"/>
        <v>5</v>
      </c>
      <c r="C1154" s="7" t="s">
        <v>1273</v>
      </c>
      <c r="D1154" s="7">
        <f>INDEX(Sheet6!B:B,MATCH(A1154,Sheet6!D:D,0))*100+B1154</f>
        <v>5105</v>
      </c>
      <c r="E1154" s="14" t="s">
        <v>1269</v>
      </c>
      <c r="F1154">
        <f t="shared" ref="F1154:F1217" si="86">IF($E1154&lt;&gt;"",VLOOKUP($C1154&amp;$E1154,$M:$P,2,0),0)</f>
        <v>3</v>
      </c>
      <c r="G1154">
        <f t="shared" ref="G1154:G1217" si="87">IF($E1154&lt;&gt;"",VLOOKUP($C1154&amp;$E1154,$M:$P,3,0),0)</f>
        <v>615</v>
      </c>
      <c r="H1154">
        <f t="shared" ref="H1154:H1217" si="88">IF($E1154&lt;&gt;"",VLOOKUP($C1154&amp;$E1154,$M:$P,4,0),"")</f>
        <v>340020010</v>
      </c>
    </row>
    <row r="1155" spans="1:8" ht="16.5">
      <c r="A1155" t="s">
        <v>196</v>
      </c>
      <c r="B1155" s="7">
        <f t="shared" si="85"/>
        <v>6</v>
      </c>
      <c r="C1155" s="7" t="s">
        <v>1273</v>
      </c>
      <c r="D1155" s="7">
        <f>INDEX(Sheet6!B:B,MATCH(A1155,Sheet6!D:D,0))*100+B1155</f>
        <v>5106</v>
      </c>
      <c r="E1155" s="14" t="s">
        <v>1267</v>
      </c>
      <c r="F1155">
        <f t="shared" si="86"/>
        <v>8</v>
      </c>
      <c r="G1155">
        <f t="shared" si="87"/>
        <v>103</v>
      </c>
      <c r="H1155">
        <f t="shared" si="88"/>
        <v>340020007</v>
      </c>
    </row>
    <row r="1156" spans="1:8" ht="16.5">
      <c r="A1156" t="s">
        <v>196</v>
      </c>
      <c r="B1156" s="7">
        <f t="shared" si="85"/>
        <v>7</v>
      </c>
      <c r="C1156" s="7" t="s">
        <v>1273</v>
      </c>
      <c r="D1156" s="7">
        <f>INDEX(Sheet6!B:B,MATCH(A1156,Sheet6!D:D,0))*100+B1156</f>
        <v>5107</v>
      </c>
      <c r="E1156" s="14" t="s">
        <v>1277</v>
      </c>
      <c r="F1156">
        <f t="shared" si="86"/>
        <v>4</v>
      </c>
      <c r="G1156">
        <f t="shared" si="87"/>
        <v>150</v>
      </c>
      <c r="H1156">
        <f t="shared" si="88"/>
        <v>340020010</v>
      </c>
    </row>
    <row r="1157" spans="1:8" ht="16.5">
      <c r="A1157" t="s">
        <v>196</v>
      </c>
      <c r="B1157" s="7">
        <f t="shared" si="85"/>
        <v>8</v>
      </c>
      <c r="C1157" s="7" t="s">
        <v>1273</v>
      </c>
      <c r="D1157" s="7">
        <f>INDEX(Sheet6!B:B,MATCH(A1157,Sheet6!D:D,0))*100+B1157</f>
        <v>5108</v>
      </c>
      <c r="E1157" s="14" t="s">
        <v>1265</v>
      </c>
      <c r="F1157">
        <f t="shared" si="86"/>
        <v>8</v>
      </c>
      <c r="G1157">
        <f t="shared" si="87"/>
        <v>52</v>
      </c>
      <c r="H1157">
        <f t="shared" si="88"/>
        <v>340020006</v>
      </c>
    </row>
    <row r="1158" spans="1:8" ht="16.5">
      <c r="A1158" t="s">
        <v>196</v>
      </c>
      <c r="B1158" s="7">
        <f t="shared" si="85"/>
        <v>9</v>
      </c>
      <c r="C1158" s="7" t="s">
        <v>1273</v>
      </c>
      <c r="D1158" s="7">
        <f>INDEX(Sheet6!B:B,MATCH(A1158,Sheet6!D:D,0))*100+B1158</f>
        <v>5109</v>
      </c>
      <c r="E1158" s="14" t="s">
        <v>1266</v>
      </c>
      <c r="F1158">
        <f t="shared" si="86"/>
        <v>3</v>
      </c>
      <c r="G1158">
        <f t="shared" si="87"/>
        <v>308</v>
      </c>
      <c r="H1158">
        <f t="shared" si="88"/>
        <v>340020009</v>
      </c>
    </row>
    <row r="1159" spans="1:8" ht="16.5">
      <c r="A1159" t="s">
        <v>196</v>
      </c>
      <c r="B1159" s="7">
        <f t="shared" si="85"/>
        <v>10</v>
      </c>
      <c r="C1159" s="7" t="s">
        <v>1273</v>
      </c>
      <c r="D1159" s="7">
        <f>INDEX(Sheet6!B:B,MATCH(A1159,Sheet6!D:D,0))*100+B1159</f>
        <v>5110</v>
      </c>
      <c r="E1159" t="s">
        <v>151</v>
      </c>
      <c r="F1159">
        <f t="shared" si="86"/>
        <v>38</v>
      </c>
      <c r="G1159">
        <f t="shared" si="87"/>
        <v>8</v>
      </c>
      <c r="H1159">
        <f t="shared" si="88"/>
        <v>340020011</v>
      </c>
    </row>
    <row r="1160" spans="1:8" ht="16.5">
      <c r="A1160" t="s">
        <v>196</v>
      </c>
      <c r="B1160" s="7">
        <f t="shared" si="85"/>
        <v>11</v>
      </c>
      <c r="C1160" s="7" t="s">
        <v>1273</v>
      </c>
      <c r="D1160" s="7">
        <f>INDEX(Sheet6!B:B,MATCH(A1160,Sheet6!D:D,0))*100+B1160</f>
        <v>5111</v>
      </c>
      <c r="E1160" s="14" t="s">
        <v>1268</v>
      </c>
      <c r="F1160">
        <f t="shared" si="86"/>
        <v>13</v>
      </c>
      <c r="G1160">
        <f t="shared" si="87"/>
        <v>68</v>
      </c>
      <c r="H1160">
        <f t="shared" si="88"/>
        <v>340020004</v>
      </c>
    </row>
    <row r="1161" spans="1:8" ht="16.5">
      <c r="A1161" t="s">
        <v>196</v>
      </c>
      <c r="B1161" s="7">
        <f t="shared" si="85"/>
        <v>12</v>
      </c>
      <c r="C1161" s="7" t="s">
        <v>1273</v>
      </c>
      <c r="D1161" s="7">
        <f>INDEX(Sheet6!B:B,MATCH(A1161,Sheet6!D:D,0))*100+B1161</f>
        <v>5112</v>
      </c>
      <c r="E1161" s="14" t="s">
        <v>1269</v>
      </c>
      <c r="F1161">
        <f t="shared" si="86"/>
        <v>3</v>
      </c>
      <c r="G1161">
        <f t="shared" si="87"/>
        <v>615</v>
      </c>
      <c r="H1161">
        <f t="shared" si="88"/>
        <v>340020010</v>
      </c>
    </row>
    <row r="1162" spans="1:8" ht="16.5">
      <c r="A1162" t="s">
        <v>196</v>
      </c>
      <c r="B1162" s="7">
        <f t="shared" si="85"/>
        <v>13</v>
      </c>
      <c r="C1162" s="7" t="s">
        <v>1273</v>
      </c>
      <c r="D1162" s="7">
        <f>INDEX(Sheet6!B:B,MATCH(A1162,Sheet6!D:D,0))*100+B1162</f>
        <v>5113</v>
      </c>
      <c r="E1162" s="14" t="s">
        <v>1267</v>
      </c>
      <c r="F1162">
        <f t="shared" si="86"/>
        <v>8</v>
      </c>
      <c r="G1162">
        <f t="shared" si="87"/>
        <v>103</v>
      </c>
      <c r="H1162">
        <f t="shared" si="88"/>
        <v>340020007</v>
      </c>
    </row>
    <row r="1163" spans="1:8" ht="16.5">
      <c r="A1163" t="s">
        <v>196</v>
      </c>
      <c r="B1163" s="7">
        <f t="shared" si="85"/>
        <v>14</v>
      </c>
      <c r="C1163" s="7" t="s">
        <v>1273</v>
      </c>
      <c r="D1163" s="7">
        <f>INDEX(Sheet6!B:B,MATCH(A1163,Sheet6!D:D,0))*100+B1163</f>
        <v>5114</v>
      </c>
      <c r="E1163" s="14" t="s">
        <v>1277</v>
      </c>
      <c r="F1163">
        <f t="shared" si="86"/>
        <v>4</v>
      </c>
      <c r="G1163">
        <f t="shared" si="87"/>
        <v>150</v>
      </c>
      <c r="H1163">
        <f t="shared" si="88"/>
        <v>340020010</v>
      </c>
    </row>
    <row r="1164" spans="1:8" ht="16.5">
      <c r="A1164" t="s">
        <v>196</v>
      </c>
      <c r="B1164" s="7">
        <f t="shared" si="85"/>
        <v>15</v>
      </c>
      <c r="C1164" s="7" t="s">
        <v>1273</v>
      </c>
      <c r="D1164" s="7">
        <f>INDEX(Sheet6!B:B,MATCH(A1164,Sheet6!D:D,0))*100+B1164</f>
        <v>5115</v>
      </c>
      <c r="E1164" s="14" t="s">
        <v>1265</v>
      </c>
      <c r="F1164">
        <f t="shared" si="86"/>
        <v>8</v>
      </c>
      <c r="G1164">
        <f t="shared" si="87"/>
        <v>52</v>
      </c>
      <c r="H1164">
        <f t="shared" si="88"/>
        <v>340020006</v>
      </c>
    </row>
    <row r="1165" spans="1:8" ht="16.5">
      <c r="A1165" t="s">
        <v>196</v>
      </c>
      <c r="B1165" s="7">
        <f t="shared" si="85"/>
        <v>16</v>
      </c>
      <c r="C1165" s="7" t="s">
        <v>1273</v>
      </c>
      <c r="D1165" s="7">
        <f>INDEX(Sheet6!B:B,MATCH(A1165,Sheet6!D:D,0))*100+B1165</f>
        <v>5116</v>
      </c>
      <c r="E1165" s="14" t="s">
        <v>1266</v>
      </c>
      <c r="F1165">
        <f t="shared" si="86"/>
        <v>3</v>
      </c>
      <c r="G1165">
        <f t="shared" si="87"/>
        <v>308</v>
      </c>
      <c r="H1165">
        <f t="shared" si="88"/>
        <v>340020009</v>
      </c>
    </row>
    <row r="1166" spans="1:8" ht="16.5">
      <c r="A1166" t="s">
        <v>196</v>
      </c>
      <c r="B1166" s="7">
        <f t="shared" si="85"/>
        <v>17</v>
      </c>
      <c r="C1166" s="7" t="s">
        <v>1273</v>
      </c>
      <c r="D1166" s="7">
        <f>INDEX(Sheet6!B:B,MATCH(A1166,Sheet6!D:D,0))*100+B1166</f>
        <v>5117</v>
      </c>
      <c r="E1166" t="s">
        <v>151</v>
      </c>
      <c r="F1166">
        <f t="shared" si="86"/>
        <v>38</v>
      </c>
      <c r="G1166">
        <f t="shared" si="87"/>
        <v>8</v>
      </c>
      <c r="H1166">
        <f t="shared" si="88"/>
        <v>340020011</v>
      </c>
    </row>
    <row r="1167" spans="1:8" ht="16.5">
      <c r="A1167" t="s">
        <v>196</v>
      </c>
      <c r="B1167" s="7">
        <f t="shared" si="85"/>
        <v>18</v>
      </c>
      <c r="C1167" s="7" t="s">
        <v>1273</v>
      </c>
      <c r="D1167" s="7">
        <f>INDEX(Sheet6!B:B,MATCH(A1167,Sheet6!D:D,0))*100+B1167</f>
        <v>5118</v>
      </c>
      <c r="E1167" s="14" t="s">
        <v>1268</v>
      </c>
      <c r="F1167">
        <f t="shared" si="86"/>
        <v>13</v>
      </c>
      <c r="G1167">
        <f t="shared" si="87"/>
        <v>68</v>
      </c>
      <c r="H1167">
        <f t="shared" si="88"/>
        <v>340020004</v>
      </c>
    </row>
    <row r="1168" spans="1:8" ht="16.5">
      <c r="A1168" t="s">
        <v>196</v>
      </c>
      <c r="B1168" s="7">
        <f t="shared" si="85"/>
        <v>19</v>
      </c>
      <c r="C1168" s="7" t="s">
        <v>1273</v>
      </c>
      <c r="D1168" s="7">
        <f>INDEX(Sheet6!B:B,MATCH(A1168,Sheet6!D:D,0))*100+B1168</f>
        <v>5119</v>
      </c>
      <c r="E1168" s="14" t="s">
        <v>1269</v>
      </c>
      <c r="F1168">
        <f t="shared" si="86"/>
        <v>3</v>
      </c>
      <c r="G1168">
        <f t="shared" si="87"/>
        <v>615</v>
      </c>
      <c r="H1168">
        <f t="shared" si="88"/>
        <v>340020010</v>
      </c>
    </row>
    <row r="1169" spans="1:8" ht="16.5">
      <c r="A1169" t="s">
        <v>196</v>
      </c>
      <c r="B1169" s="7">
        <f t="shared" si="85"/>
        <v>20</v>
      </c>
      <c r="C1169" s="7" t="s">
        <v>1273</v>
      </c>
      <c r="D1169" s="7">
        <f>INDEX(Sheet6!B:B,MATCH(A1169,Sheet6!D:D,0))*100+B1169</f>
        <v>5120</v>
      </c>
      <c r="E1169" s="14" t="s">
        <v>1267</v>
      </c>
      <c r="F1169">
        <f t="shared" si="86"/>
        <v>8</v>
      </c>
      <c r="G1169">
        <f t="shared" si="87"/>
        <v>103</v>
      </c>
      <c r="H1169">
        <f t="shared" si="88"/>
        <v>340020007</v>
      </c>
    </row>
    <row r="1170" spans="1:8" ht="16.5">
      <c r="A1170" t="s">
        <v>196</v>
      </c>
      <c r="B1170" s="7">
        <f t="shared" si="85"/>
        <v>21</v>
      </c>
      <c r="C1170" s="7" t="s">
        <v>1273</v>
      </c>
      <c r="D1170" s="7">
        <f>INDEX(Sheet6!B:B,MATCH(A1170,Sheet6!D:D,0))*100+B1170</f>
        <v>5121</v>
      </c>
      <c r="E1170" s="14" t="s">
        <v>1277</v>
      </c>
      <c r="F1170">
        <f t="shared" si="86"/>
        <v>4</v>
      </c>
      <c r="G1170">
        <f t="shared" si="87"/>
        <v>150</v>
      </c>
      <c r="H1170">
        <f t="shared" si="88"/>
        <v>340020010</v>
      </c>
    </row>
    <row r="1171" spans="1:8" ht="16.5">
      <c r="A1171" t="s">
        <v>196</v>
      </c>
      <c r="B1171" s="7">
        <f t="shared" si="85"/>
        <v>22</v>
      </c>
      <c r="C1171" s="7" t="s">
        <v>1273</v>
      </c>
      <c r="D1171" s="7">
        <f>INDEX(Sheet6!B:B,MATCH(A1171,Sheet6!D:D,0))*100+B1171</f>
        <v>5122</v>
      </c>
      <c r="E1171" s="14" t="s">
        <v>1265</v>
      </c>
      <c r="F1171">
        <f t="shared" si="86"/>
        <v>8</v>
      </c>
      <c r="G1171">
        <f t="shared" si="87"/>
        <v>52</v>
      </c>
      <c r="H1171">
        <f t="shared" si="88"/>
        <v>340020006</v>
      </c>
    </row>
    <row r="1172" spans="1:8" ht="16.5">
      <c r="A1172" t="s">
        <v>196</v>
      </c>
      <c r="B1172" s="7">
        <f t="shared" si="85"/>
        <v>23</v>
      </c>
      <c r="C1172" s="7" t="s">
        <v>1273</v>
      </c>
      <c r="D1172" s="7">
        <f>INDEX(Sheet6!B:B,MATCH(A1172,Sheet6!D:D,0))*100+B1172</f>
        <v>5123</v>
      </c>
      <c r="E1172" s="14" t="s">
        <v>1266</v>
      </c>
      <c r="F1172">
        <f t="shared" si="86"/>
        <v>3</v>
      </c>
      <c r="G1172">
        <f t="shared" si="87"/>
        <v>308</v>
      </c>
      <c r="H1172">
        <f t="shared" si="88"/>
        <v>340020009</v>
      </c>
    </row>
    <row r="1173" spans="1:8" ht="16.5">
      <c r="A1173" t="s">
        <v>196</v>
      </c>
      <c r="B1173" s="7">
        <f t="shared" si="85"/>
        <v>24</v>
      </c>
      <c r="C1173" s="7" t="s">
        <v>1273</v>
      </c>
      <c r="D1173" s="7">
        <f>INDEX(Sheet6!B:B,MATCH(A1173,Sheet6!D:D,0))*100+B1173</f>
        <v>5124</v>
      </c>
      <c r="E1173" t="s">
        <v>151</v>
      </c>
      <c r="F1173">
        <f t="shared" si="86"/>
        <v>38</v>
      </c>
      <c r="G1173">
        <f t="shared" si="87"/>
        <v>8</v>
      </c>
      <c r="H1173">
        <f t="shared" si="88"/>
        <v>340020011</v>
      </c>
    </row>
    <row r="1174" spans="1:8" ht="16.5">
      <c r="A1174" t="s">
        <v>196</v>
      </c>
      <c r="B1174" s="7">
        <f t="shared" si="85"/>
        <v>25</v>
      </c>
      <c r="C1174" s="7" t="s">
        <v>1273</v>
      </c>
      <c r="D1174" s="7">
        <f>INDEX(Sheet6!B:B,MATCH(A1174,Sheet6!D:D,0))*100+B1174</f>
        <v>5125</v>
      </c>
      <c r="E1174" s="14" t="s">
        <v>1268</v>
      </c>
      <c r="F1174">
        <f t="shared" si="86"/>
        <v>13</v>
      </c>
      <c r="G1174">
        <f t="shared" si="87"/>
        <v>68</v>
      </c>
      <c r="H1174">
        <f t="shared" si="88"/>
        <v>340020004</v>
      </c>
    </row>
    <row r="1175" spans="1:8" ht="16.5">
      <c r="A1175" t="s">
        <v>196</v>
      </c>
      <c r="B1175" s="7">
        <f t="shared" si="85"/>
        <v>26</v>
      </c>
      <c r="C1175" s="7" t="s">
        <v>1273</v>
      </c>
      <c r="D1175" s="7">
        <f>INDEX(Sheet6!B:B,MATCH(A1175,Sheet6!D:D,0))*100+B1175</f>
        <v>5126</v>
      </c>
      <c r="E1175" s="14" t="s">
        <v>1269</v>
      </c>
      <c r="F1175">
        <f t="shared" si="86"/>
        <v>3</v>
      </c>
      <c r="G1175">
        <f t="shared" si="87"/>
        <v>615</v>
      </c>
      <c r="H1175">
        <f t="shared" si="88"/>
        <v>340020010</v>
      </c>
    </row>
    <row r="1176" spans="1:8" ht="16.5">
      <c r="A1176" t="s">
        <v>196</v>
      </c>
      <c r="B1176" s="7">
        <f t="shared" si="85"/>
        <v>27</v>
      </c>
      <c r="C1176" s="7" t="s">
        <v>1273</v>
      </c>
      <c r="D1176" s="7">
        <f>INDEX(Sheet6!B:B,MATCH(A1176,Sheet6!D:D,0))*100+B1176</f>
        <v>5127</v>
      </c>
      <c r="E1176" s="14" t="s">
        <v>1267</v>
      </c>
      <c r="F1176">
        <f t="shared" si="86"/>
        <v>8</v>
      </c>
      <c r="G1176">
        <f t="shared" si="87"/>
        <v>103</v>
      </c>
      <c r="H1176">
        <f t="shared" si="88"/>
        <v>340020007</v>
      </c>
    </row>
    <row r="1177" spans="1:8" ht="16.5">
      <c r="A1177" t="s">
        <v>196</v>
      </c>
      <c r="B1177" s="7">
        <f t="shared" si="85"/>
        <v>28</v>
      </c>
      <c r="C1177" s="7" t="s">
        <v>1273</v>
      </c>
      <c r="D1177" s="7">
        <f>INDEX(Sheet6!B:B,MATCH(A1177,Sheet6!D:D,0))*100+B1177</f>
        <v>5128</v>
      </c>
      <c r="E1177" s="14" t="s">
        <v>1277</v>
      </c>
      <c r="F1177">
        <f t="shared" si="86"/>
        <v>4</v>
      </c>
      <c r="G1177">
        <f t="shared" si="87"/>
        <v>150</v>
      </c>
      <c r="H1177">
        <f t="shared" si="88"/>
        <v>340020010</v>
      </c>
    </row>
    <row r="1178" spans="1:8" ht="16.5">
      <c r="A1178" s="14" t="s">
        <v>198</v>
      </c>
      <c r="B1178" s="7">
        <f t="shared" si="85"/>
        <v>1</v>
      </c>
      <c r="C1178" s="7" t="s">
        <v>1273</v>
      </c>
      <c r="D1178" s="7">
        <f>INDEX(Sheet6!B:B,MATCH(A1178,Sheet6!D:D,0))*100+B1178</f>
        <v>5201</v>
      </c>
      <c r="E1178" s="14" t="s">
        <v>1265</v>
      </c>
      <c r="F1178">
        <f t="shared" si="86"/>
        <v>8</v>
      </c>
      <c r="G1178">
        <f t="shared" si="87"/>
        <v>52</v>
      </c>
      <c r="H1178">
        <f t="shared" si="88"/>
        <v>340020006</v>
      </c>
    </row>
    <row r="1179" spans="1:8" ht="16.5">
      <c r="A1179" s="14" t="s">
        <v>198</v>
      </c>
      <c r="B1179" s="7">
        <f t="shared" si="85"/>
        <v>2</v>
      </c>
      <c r="C1179" s="7" t="s">
        <v>1273</v>
      </c>
      <c r="D1179" s="7">
        <f>INDEX(Sheet6!B:B,MATCH(A1179,Sheet6!D:D,0))*100+B1179</f>
        <v>5202</v>
      </c>
      <c r="E1179" s="14" t="s">
        <v>1266</v>
      </c>
      <c r="F1179">
        <f t="shared" si="86"/>
        <v>3</v>
      </c>
      <c r="G1179">
        <f t="shared" si="87"/>
        <v>308</v>
      </c>
      <c r="H1179">
        <f t="shared" si="88"/>
        <v>340020009</v>
      </c>
    </row>
    <row r="1180" spans="1:8" ht="16.5">
      <c r="A1180" s="14" t="s">
        <v>198</v>
      </c>
      <c r="B1180" s="7">
        <f t="shared" si="85"/>
        <v>3</v>
      </c>
      <c r="C1180" s="7" t="s">
        <v>1273</v>
      </c>
      <c r="D1180" s="7">
        <f>INDEX(Sheet6!B:B,MATCH(A1180,Sheet6!D:D,0))*100+B1180</f>
        <v>5203</v>
      </c>
      <c r="E1180" t="s">
        <v>151</v>
      </c>
      <c r="F1180">
        <f t="shared" si="86"/>
        <v>38</v>
      </c>
      <c r="G1180">
        <f t="shared" si="87"/>
        <v>8</v>
      </c>
      <c r="H1180">
        <f t="shared" si="88"/>
        <v>340020011</v>
      </c>
    </row>
    <row r="1181" spans="1:8" ht="16.5">
      <c r="A1181" s="14" t="s">
        <v>198</v>
      </c>
      <c r="B1181" s="7">
        <f t="shared" si="85"/>
        <v>4</v>
      </c>
      <c r="C1181" s="7" t="s">
        <v>1273</v>
      </c>
      <c r="D1181" s="7">
        <f>INDEX(Sheet6!B:B,MATCH(A1181,Sheet6!D:D,0))*100+B1181</f>
        <v>5204</v>
      </c>
      <c r="E1181" s="14" t="s">
        <v>1268</v>
      </c>
      <c r="F1181">
        <f t="shared" si="86"/>
        <v>13</v>
      </c>
      <c r="G1181">
        <f t="shared" si="87"/>
        <v>68</v>
      </c>
      <c r="H1181">
        <f t="shared" si="88"/>
        <v>340020004</v>
      </c>
    </row>
    <row r="1182" spans="1:8" ht="16.5">
      <c r="A1182" s="14" t="s">
        <v>198</v>
      </c>
      <c r="B1182" s="7">
        <f t="shared" si="85"/>
        <v>5</v>
      </c>
      <c r="C1182" s="7" t="s">
        <v>1273</v>
      </c>
      <c r="D1182" s="7">
        <f>INDEX(Sheet6!B:B,MATCH(A1182,Sheet6!D:D,0))*100+B1182</f>
        <v>5205</v>
      </c>
      <c r="E1182" s="14" t="s">
        <v>1269</v>
      </c>
      <c r="F1182">
        <f t="shared" si="86"/>
        <v>3</v>
      </c>
      <c r="G1182">
        <f t="shared" si="87"/>
        <v>615</v>
      </c>
      <c r="H1182">
        <f t="shared" si="88"/>
        <v>340020010</v>
      </c>
    </row>
    <row r="1183" spans="1:8" ht="16.5">
      <c r="A1183" s="14" t="s">
        <v>198</v>
      </c>
      <c r="B1183" s="7">
        <f t="shared" si="85"/>
        <v>6</v>
      </c>
      <c r="C1183" s="7" t="s">
        <v>1273</v>
      </c>
      <c r="D1183" s="7">
        <f>INDEX(Sheet6!B:B,MATCH(A1183,Sheet6!D:D,0))*100+B1183</f>
        <v>5206</v>
      </c>
      <c r="E1183" s="14" t="s">
        <v>1267</v>
      </c>
      <c r="F1183">
        <f t="shared" si="86"/>
        <v>8</v>
      </c>
      <c r="G1183">
        <f t="shared" si="87"/>
        <v>103</v>
      </c>
      <c r="H1183">
        <f t="shared" si="88"/>
        <v>340020007</v>
      </c>
    </row>
    <row r="1184" spans="1:8" ht="16.5">
      <c r="A1184" s="14" t="s">
        <v>198</v>
      </c>
      <c r="B1184" s="7">
        <f t="shared" si="85"/>
        <v>7</v>
      </c>
      <c r="C1184" s="7" t="s">
        <v>1273</v>
      </c>
      <c r="D1184" s="7">
        <f>INDEX(Sheet6!B:B,MATCH(A1184,Sheet6!D:D,0))*100+B1184</f>
        <v>5207</v>
      </c>
      <c r="E1184" s="14" t="s">
        <v>1277</v>
      </c>
      <c r="F1184">
        <f t="shared" si="86"/>
        <v>4</v>
      </c>
      <c r="G1184">
        <f t="shared" si="87"/>
        <v>150</v>
      </c>
      <c r="H1184">
        <f t="shared" si="88"/>
        <v>340020010</v>
      </c>
    </row>
    <row r="1185" spans="1:8" ht="16.5">
      <c r="A1185" s="14" t="s">
        <v>198</v>
      </c>
      <c r="B1185" s="7">
        <f t="shared" si="85"/>
        <v>8</v>
      </c>
      <c r="C1185" s="7" t="s">
        <v>1273</v>
      </c>
      <c r="D1185" s="7">
        <f>INDEX(Sheet6!B:B,MATCH(A1185,Sheet6!D:D,0))*100+B1185</f>
        <v>5208</v>
      </c>
      <c r="E1185" s="14" t="s">
        <v>1265</v>
      </c>
      <c r="F1185">
        <f t="shared" si="86"/>
        <v>8</v>
      </c>
      <c r="G1185">
        <f t="shared" si="87"/>
        <v>52</v>
      </c>
      <c r="H1185">
        <f t="shared" si="88"/>
        <v>340020006</v>
      </c>
    </row>
    <row r="1186" spans="1:8" ht="16.5">
      <c r="A1186" s="14" t="s">
        <v>198</v>
      </c>
      <c r="B1186" s="7">
        <f t="shared" si="85"/>
        <v>9</v>
      </c>
      <c r="C1186" s="7" t="s">
        <v>1273</v>
      </c>
      <c r="D1186" s="7">
        <f>INDEX(Sheet6!B:B,MATCH(A1186,Sheet6!D:D,0))*100+B1186</f>
        <v>5209</v>
      </c>
      <c r="E1186" s="14" t="s">
        <v>1266</v>
      </c>
      <c r="F1186">
        <f t="shared" si="86"/>
        <v>3</v>
      </c>
      <c r="G1186">
        <f t="shared" si="87"/>
        <v>308</v>
      </c>
      <c r="H1186">
        <f t="shared" si="88"/>
        <v>340020009</v>
      </c>
    </row>
    <row r="1187" spans="1:8" ht="16.5">
      <c r="A1187" s="14" t="s">
        <v>198</v>
      </c>
      <c r="B1187" s="7">
        <f t="shared" si="85"/>
        <v>10</v>
      </c>
      <c r="C1187" s="7" t="s">
        <v>1273</v>
      </c>
      <c r="D1187" s="7">
        <f>INDEX(Sheet6!B:B,MATCH(A1187,Sheet6!D:D,0))*100+B1187</f>
        <v>5210</v>
      </c>
      <c r="E1187" t="s">
        <v>151</v>
      </c>
      <c r="F1187">
        <f t="shared" si="86"/>
        <v>38</v>
      </c>
      <c r="G1187">
        <f t="shared" si="87"/>
        <v>8</v>
      </c>
      <c r="H1187">
        <f t="shared" si="88"/>
        <v>340020011</v>
      </c>
    </row>
    <row r="1188" spans="1:8" ht="16.5">
      <c r="A1188" s="14" t="s">
        <v>198</v>
      </c>
      <c r="B1188" s="7">
        <f t="shared" si="85"/>
        <v>11</v>
      </c>
      <c r="C1188" s="7" t="s">
        <v>1273</v>
      </c>
      <c r="D1188" s="7">
        <f>INDEX(Sheet6!B:B,MATCH(A1188,Sheet6!D:D,0))*100+B1188</f>
        <v>5211</v>
      </c>
      <c r="E1188" s="14" t="s">
        <v>1268</v>
      </c>
      <c r="F1188">
        <f t="shared" si="86"/>
        <v>13</v>
      </c>
      <c r="G1188">
        <f t="shared" si="87"/>
        <v>68</v>
      </c>
      <c r="H1188">
        <f t="shared" si="88"/>
        <v>340020004</v>
      </c>
    </row>
    <row r="1189" spans="1:8" ht="16.5">
      <c r="A1189" s="14" t="s">
        <v>198</v>
      </c>
      <c r="B1189" s="7">
        <f t="shared" si="85"/>
        <v>12</v>
      </c>
      <c r="C1189" s="7" t="s">
        <v>1273</v>
      </c>
      <c r="D1189" s="7">
        <f>INDEX(Sheet6!B:B,MATCH(A1189,Sheet6!D:D,0))*100+B1189</f>
        <v>5212</v>
      </c>
      <c r="E1189" s="14" t="s">
        <v>1269</v>
      </c>
      <c r="F1189">
        <f t="shared" si="86"/>
        <v>3</v>
      </c>
      <c r="G1189">
        <f t="shared" si="87"/>
        <v>615</v>
      </c>
      <c r="H1189">
        <f t="shared" si="88"/>
        <v>340020010</v>
      </c>
    </row>
    <row r="1190" spans="1:8" ht="16.5">
      <c r="A1190" s="14" t="s">
        <v>198</v>
      </c>
      <c r="B1190" s="7">
        <f t="shared" si="85"/>
        <v>13</v>
      </c>
      <c r="C1190" s="7" t="s">
        <v>1273</v>
      </c>
      <c r="D1190" s="7">
        <f>INDEX(Sheet6!B:B,MATCH(A1190,Sheet6!D:D,0))*100+B1190</f>
        <v>5213</v>
      </c>
      <c r="E1190" s="14" t="s">
        <v>1267</v>
      </c>
      <c r="F1190">
        <f t="shared" si="86"/>
        <v>8</v>
      </c>
      <c r="G1190">
        <f t="shared" si="87"/>
        <v>103</v>
      </c>
      <c r="H1190">
        <f t="shared" si="88"/>
        <v>340020007</v>
      </c>
    </row>
    <row r="1191" spans="1:8" ht="16.5">
      <c r="A1191" s="14" t="s">
        <v>198</v>
      </c>
      <c r="B1191" s="7">
        <f t="shared" si="85"/>
        <v>14</v>
      </c>
      <c r="C1191" s="7" t="s">
        <v>1273</v>
      </c>
      <c r="D1191" s="7">
        <f>INDEX(Sheet6!B:B,MATCH(A1191,Sheet6!D:D,0))*100+B1191</f>
        <v>5214</v>
      </c>
      <c r="E1191" s="14" t="s">
        <v>1277</v>
      </c>
      <c r="F1191">
        <f t="shared" si="86"/>
        <v>4</v>
      </c>
      <c r="G1191">
        <f t="shared" si="87"/>
        <v>150</v>
      </c>
      <c r="H1191">
        <f t="shared" si="88"/>
        <v>340020010</v>
      </c>
    </row>
    <row r="1192" spans="1:8" ht="16.5">
      <c r="A1192" s="14" t="s">
        <v>198</v>
      </c>
      <c r="B1192" s="7">
        <f t="shared" si="85"/>
        <v>15</v>
      </c>
      <c r="C1192" s="7" t="s">
        <v>1273</v>
      </c>
      <c r="D1192" s="7">
        <f>INDEX(Sheet6!B:B,MATCH(A1192,Sheet6!D:D,0))*100+B1192</f>
        <v>5215</v>
      </c>
      <c r="E1192" s="14" t="s">
        <v>1265</v>
      </c>
      <c r="F1192">
        <f t="shared" si="86"/>
        <v>8</v>
      </c>
      <c r="G1192">
        <f t="shared" si="87"/>
        <v>52</v>
      </c>
      <c r="H1192">
        <f t="shared" si="88"/>
        <v>340020006</v>
      </c>
    </row>
    <row r="1193" spans="1:8" ht="16.5">
      <c r="A1193" s="14" t="s">
        <v>198</v>
      </c>
      <c r="B1193" s="7">
        <f t="shared" si="85"/>
        <v>16</v>
      </c>
      <c r="C1193" s="7" t="s">
        <v>1273</v>
      </c>
      <c r="D1193" s="7">
        <f>INDEX(Sheet6!B:B,MATCH(A1193,Sheet6!D:D,0))*100+B1193</f>
        <v>5216</v>
      </c>
      <c r="E1193" s="14" t="s">
        <v>1266</v>
      </c>
      <c r="F1193">
        <f t="shared" si="86"/>
        <v>3</v>
      </c>
      <c r="G1193">
        <f t="shared" si="87"/>
        <v>308</v>
      </c>
      <c r="H1193">
        <f t="shared" si="88"/>
        <v>340020009</v>
      </c>
    </row>
    <row r="1194" spans="1:8" ht="16.5">
      <c r="A1194" s="14" t="s">
        <v>198</v>
      </c>
      <c r="B1194" s="7">
        <f t="shared" si="85"/>
        <v>17</v>
      </c>
      <c r="C1194" s="7" t="s">
        <v>1273</v>
      </c>
      <c r="D1194" s="7">
        <f>INDEX(Sheet6!B:B,MATCH(A1194,Sheet6!D:D,0))*100+B1194</f>
        <v>5217</v>
      </c>
      <c r="E1194" t="s">
        <v>151</v>
      </c>
      <c r="F1194">
        <f t="shared" si="86"/>
        <v>38</v>
      </c>
      <c r="G1194">
        <f t="shared" si="87"/>
        <v>8</v>
      </c>
      <c r="H1194">
        <f t="shared" si="88"/>
        <v>340020011</v>
      </c>
    </row>
    <row r="1195" spans="1:8" ht="16.5">
      <c r="A1195" s="14" t="s">
        <v>198</v>
      </c>
      <c r="B1195" s="7">
        <f t="shared" si="85"/>
        <v>18</v>
      </c>
      <c r="C1195" s="7" t="s">
        <v>1273</v>
      </c>
      <c r="D1195" s="7">
        <f>INDEX(Sheet6!B:B,MATCH(A1195,Sheet6!D:D,0))*100+B1195</f>
        <v>5218</v>
      </c>
      <c r="E1195" s="14" t="s">
        <v>1268</v>
      </c>
      <c r="F1195">
        <f t="shared" si="86"/>
        <v>13</v>
      </c>
      <c r="G1195">
        <f t="shared" si="87"/>
        <v>68</v>
      </c>
      <c r="H1195">
        <f t="shared" si="88"/>
        <v>340020004</v>
      </c>
    </row>
    <row r="1196" spans="1:8" ht="16.5">
      <c r="A1196" s="14" t="s">
        <v>198</v>
      </c>
      <c r="B1196" s="7">
        <f t="shared" si="85"/>
        <v>19</v>
      </c>
      <c r="C1196" s="7" t="s">
        <v>1273</v>
      </c>
      <c r="D1196" s="7">
        <f>INDEX(Sheet6!B:B,MATCH(A1196,Sheet6!D:D,0))*100+B1196</f>
        <v>5219</v>
      </c>
      <c r="E1196" s="14" t="s">
        <v>1269</v>
      </c>
      <c r="F1196">
        <f t="shared" si="86"/>
        <v>3</v>
      </c>
      <c r="G1196">
        <f t="shared" si="87"/>
        <v>615</v>
      </c>
      <c r="H1196">
        <f t="shared" si="88"/>
        <v>340020010</v>
      </c>
    </row>
    <row r="1197" spans="1:8" ht="16.5">
      <c r="A1197" s="14" t="s">
        <v>198</v>
      </c>
      <c r="B1197" s="7">
        <f t="shared" si="85"/>
        <v>20</v>
      </c>
      <c r="C1197" s="7" t="s">
        <v>1273</v>
      </c>
      <c r="D1197" s="7">
        <f>INDEX(Sheet6!B:B,MATCH(A1197,Sheet6!D:D,0))*100+B1197</f>
        <v>5220</v>
      </c>
      <c r="E1197" s="14" t="s">
        <v>1267</v>
      </c>
      <c r="F1197">
        <f t="shared" si="86"/>
        <v>8</v>
      </c>
      <c r="G1197">
        <f t="shared" si="87"/>
        <v>103</v>
      </c>
      <c r="H1197">
        <f t="shared" si="88"/>
        <v>340020007</v>
      </c>
    </row>
    <row r="1198" spans="1:8" ht="16.5">
      <c r="A1198" s="14" t="s">
        <v>198</v>
      </c>
      <c r="B1198" s="7">
        <f t="shared" si="85"/>
        <v>21</v>
      </c>
      <c r="C1198" s="7" t="s">
        <v>1273</v>
      </c>
      <c r="D1198" s="7">
        <f>INDEX(Sheet6!B:B,MATCH(A1198,Sheet6!D:D,0))*100+B1198</f>
        <v>5221</v>
      </c>
      <c r="E1198" s="14" t="s">
        <v>1277</v>
      </c>
      <c r="F1198">
        <f t="shared" si="86"/>
        <v>4</v>
      </c>
      <c r="G1198">
        <f t="shared" si="87"/>
        <v>150</v>
      </c>
      <c r="H1198">
        <f t="shared" si="88"/>
        <v>340020010</v>
      </c>
    </row>
    <row r="1199" spans="1:8" ht="16.5">
      <c r="A1199" s="14" t="s">
        <v>198</v>
      </c>
      <c r="B1199" s="7">
        <f t="shared" si="85"/>
        <v>22</v>
      </c>
      <c r="C1199" s="7" t="s">
        <v>1273</v>
      </c>
      <c r="D1199" s="7">
        <f>INDEX(Sheet6!B:B,MATCH(A1199,Sheet6!D:D,0))*100+B1199</f>
        <v>5222</v>
      </c>
      <c r="E1199" s="14" t="s">
        <v>1265</v>
      </c>
      <c r="F1199">
        <f t="shared" si="86"/>
        <v>8</v>
      </c>
      <c r="G1199">
        <f t="shared" si="87"/>
        <v>52</v>
      </c>
      <c r="H1199">
        <f t="shared" si="88"/>
        <v>340020006</v>
      </c>
    </row>
    <row r="1200" spans="1:8" ht="16.5">
      <c r="A1200" s="14" t="s">
        <v>198</v>
      </c>
      <c r="B1200" s="7">
        <f t="shared" ref="B1200:B1263" si="89">B1172</f>
        <v>23</v>
      </c>
      <c r="C1200" s="7" t="s">
        <v>1273</v>
      </c>
      <c r="D1200" s="7">
        <f>INDEX(Sheet6!B:B,MATCH(A1200,Sheet6!D:D,0))*100+B1200</f>
        <v>5223</v>
      </c>
      <c r="E1200" s="14" t="s">
        <v>1266</v>
      </c>
      <c r="F1200">
        <f t="shared" si="86"/>
        <v>3</v>
      </c>
      <c r="G1200">
        <f t="shared" si="87"/>
        <v>308</v>
      </c>
      <c r="H1200">
        <f t="shared" si="88"/>
        <v>340020009</v>
      </c>
    </row>
    <row r="1201" spans="1:8" ht="16.5">
      <c r="A1201" s="14" t="s">
        <v>198</v>
      </c>
      <c r="B1201" s="7">
        <f t="shared" si="89"/>
        <v>24</v>
      </c>
      <c r="C1201" s="7" t="s">
        <v>1273</v>
      </c>
      <c r="D1201" s="7">
        <f>INDEX(Sheet6!B:B,MATCH(A1201,Sheet6!D:D,0))*100+B1201</f>
        <v>5224</v>
      </c>
      <c r="E1201" t="s">
        <v>151</v>
      </c>
      <c r="F1201">
        <f t="shared" si="86"/>
        <v>38</v>
      </c>
      <c r="G1201">
        <f t="shared" si="87"/>
        <v>8</v>
      </c>
      <c r="H1201">
        <f t="shared" si="88"/>
        <v>340020011</v>
      </c>
    </row>
    <row r="1202" spans="1:8" ht="16.5">
      <c r="A1202" s="14" t="s">
        <v>198</v>
      </c>
      <c r="B1202" s="7">
        <f t="shared" si="89"/>
        <v>25</v>
      </c>
      <c r="C1202" s="7" t="s">
        <v>1273</v>
      </c>
      <c r="D1202" s="7">
        <f>INDEX(Sheet6!B:B,MATCH(A1202,Sheet6!D:D,0))*100+B1202</f>
        <v>5225</v>
      </c>
      <c r="E1202" s="14" t="s">
        <v>1268</v>
      </c>
      <c r="F1202">
        <f t="shared" si="86"/>
        <v>13</v>
      </c>
      <c r="G1202">
        <f t="shared" si="87"/>
        <v>68</v>
      </c>
      <c r="H1202">
        <f t="shared" si="88"/>
        <v>340020004</v>
      </c>
    </row>
    <row r="1203" spans="1:8" ht="16.5">
      <c r="A1203" s="14" t="s">
        <v>198</v>
      </c>
      <c r="B1203" s="7">
        <f t="shared" si="89"/>
        <v>26</v>
      </c>
      <c r="C1203" s="7" t="s">
        <v>1273</v>
      </c>
      <c r="D1203" s="7">
        <f>INDEX(Sheet6!B:B,MATCH(A1203,Sheet6!D:D,0))*100+B1203</f>
        <v>5226</v>
      </c>
      <c r="E1203" s="14" t="s">
        <v>1269</v>
      </c>
      <c r="F1203">
        <f t="shared" si="86"/>
        <v>3</v>
      </c>
      <c r="G1203">
        <f t="shared" si="87"/>
        <v>615</v>
      </c>
      <c r="H1203">
        <f t="shared" si="88"/>
        <v>340020010</v>
      </c>
    </row>
    <row r="1204" spans="1:8" ht="16.5">
      <c r="A1204" s="14" t="s">
        <v>198</v>
      </c>
      <c r="B1204" s="7">
        <f t="shared" si="89"/>
        <v>27</v>
      </c>
      <c r="C1204" s="7" t="s">
        <v>1273</v>
      </c>
      <c r="D1204" s="7">
        <f>INDEX(Sheet6!B:B,MATCH(A1204,Sheet6!D:D,0))*100+B1204</f>
        <v>5227</v>
      </c>
      <c r="E1204" s="14" t="s">
        <v>1267</v>
      </c>
      <c r="F1204">
        <f t="shared" si="86"/>
        <v>8</v>
      </c>
      <c r="G1204">
        <f t="shared" si="87"/>
        <v>103</v>
      </c>
      <c r="H1204">
        <f t="shared" si="88"/>
        <v>340020007</v>
      </c>
    </row>
    <row r="1205" spans="1:8" ht="16.5">
      <c r="A1205" s="14" t="s">
        <v>198</v>
      </c>
      <c r="B1205" s="7">
        <f t="shared" si="89"/>
        <v>28</v>
      </c>
      <c r="C1205" s="7" t="s">
        <v>1273</v>
      </c>
      <c r="D1205" s="7">
        <f>INDEX(Sheet6!B:B,MATCH(A1205,Sheet6!D:D,0))*100+B1205</f>
        <v>5228</v>
      </c>
      <c r="E1205" s="14" t="s">
        <v>1277</v>
      </c>
      <c r="F1205">
        <f t="shared" si="86"/>
        <v>4</v>
      </c>
      <c r="G1205">
        <f t="shared" si="87"/>
        <v>150</v>
      </c>
      <c r="H1205">
        <f t="shared" si="88"/>
        <v>340020010</v>
      </c>
    </row>
    <row r="1206" spans="1:8" ht="16.5">
      <c r="A1206" s="5" t="s">
        <v>188</v>
      </c>
      <c r="B1206" s="7">
        <f t="shared" si="89"/>
        <v>1</v>
      </c>
      <c r="C1206" s="7" t="s">
        <v>1264</v>
      </c>
      <c r="D1206" s="7">
        <f>INDEX(Sheet6!B:B,MATCH(A1206,Sheet6!D:D,0))*100+B1206</f>
        <v>4801</v>
      </c>
      <c r="E1206" s="14" t="s">
        <v>1265</v>
      </c>
      <c r="F1206">
        <f t="shared" si="86"/>
        <v>8</v>
      </c>
      <c r="G1206">
        <f t="shared" si="87"/>
        <v>100</v>
      </c>
      <c r="H1206">
        <f t="shared" si="88"/>
        <v>340020006</v>
      </c>
    </row>
    <row r="1207" spans="1:8" ht="16.5">
      <c r="A1207" s="5" t="s">
        <v>188</v>
      </c>
      <c r="B1207" s="7">
        <f t="shared" si="89"/>
        <v>2</v>
      </c>
      <c r="C1207" s="7" t="s">
        <v>1264</v>
      </c>
      <c r="D1207" s="7">
        <f>INDEX(Sheet6!B:B,MATCH(A1207,Sheet6!D:D,0))*100+B1207</f>
        <v>4802</v>
      </c>
      <c r="E1207" s="14" t="s">
        <v>1266</v>
      </c>
      <c r="F1207">
        <f t="shared" si="86"/>
        <v>3</v>
      </c>
      <c r="G1207">
        <f t="shared" si="87"/>
        <v>600</v>
      </c>
      <c r="H1207">
        <f t="shared" si="88"/>
        <v>340020009</v>
      </c>
    </row>
    <row r="1208" spans="1:8" ht="16.5">
      <c r="A1208" s="5" t="s">
        <v>188</v>
      </c>
      <c r="B1208" s="7">
        <f t="shared" si="89"/>
        <v>3</v>
      </c>
      <c r="C1208" s="7" t="s">
        <v>1264</v>
      </c>
      <c r="D1208" s="7">
        <f>INDEX(Sheet6!B:B,MATCH(A1208,Sheet6!D:D,0))*100+B1208</f>
        <v>4803</v>
      </c>
      <c r="E1208" t="s">
        <v>151</v>
      </c>
      <c r="F1208">
        <f t="shared" si="86"/>
        <v>38</v>
      </c>
      <c r="G1208">
        <f t="shared" si="87"/>
        <v>15</v>
      </c>
      <c r="H1208">
        <f t="shared" si="88"/>
        <v>340020011</v>
      </c>
    </row>
    <row r="1209" spans="1:8" ht="16.5">
      <c r="A1209" s="5" t="s">
        <v>188</v>
      </c>
      <c r="B1209" s="7">
        <f t="shared" si="89"/>
        <v>4</v>
      </c>
      <c r="C1209" s="7" t="s">
        <v>1264</v>
      </c>
      <c r="D1209" s="7">
        <f>INDEX(Sheet6!B:B,MATCH(A1209,Sheet6!D:D,0))*100+B1209</f>
        <v>4804</v>
      </c>
      <c r="E1209" s="14" t="s">
        <v>1268</v>
      </c>
      <c r="F1209">
        <f t="shared" si="86"/>
        <v>13</v>
      </c>
      <c r="G1209">
        <f t="shared" si="87"/>
        <v>130</v>
      </c>
      <c r="H1209">
        <f t="shared" si="88"/>
        <v>340020004</v>
      </c>
    </row>
    <row r="1210" spans="1:8" ht="16.5">
      <c r="A1210" s="5" t="s">
        <v>188</v>
      </c>
      <c r="B1210" s="7">
        <f t="shared" si="89"/>
        <v>5</v>
      </c>
      <c r="C1210" s="7" t="s">
        <v>1264</v>
      </c>
      <c r="D1210" s="7">
        <f>INDEX(Sheet6!B:B,MATCH(A1210,Sheet6!D:D,0))*100+B1210</f>
        <v>4805</v>
      </c>
      <c r="E1210" s="14" t="s">
        <v>1269</v>
      </c>
      <c r="F1210">
        <f t="shared" si="86"/>
        <v>3</v>
      </c>
      <c r="G1210">
        <f t="shared" si="87"/>
        <v>1200</v>
      </c>
      <c r="H1210">
        <f t="shared" si="88"/>
        <v>340020010</v>
      </c>
    </row>
    <row r="1211" spans="1:8" ht="16.5">
      <c r="A1211" s="5" t="s">
        <v>188</v>
      </c>
      <c r="B1211" s="7">
        <f t="shared" si="89"/>
        <v>6</v>
      </c>
      <c r="C1211" s="7" t="s">
        <v>1264</v>
      </c>
      <c r="D1211" s="7">
        <f>INDEX(Sheet6!B:B,MATCH(A1211,Sheet6!D:D,0))*100+B1211</f>
        <v>4806</v>
      </c>
      <c r="E1211" s="14" t="s">
        <v>1267</v>
      </c>
      <c r="F1211">
        <f t="shared" si="86"/>
        <v>8</v>
      </c>
      <c r="G1211">
        <f t="shared" si="87"/>
        <v>200</v>
      </c>
      <c r="H1211">
        <f t="shared" si="88"/>
        <v>340020007</v>
      </c>
    </row>
    <row r="1212" spans="1:8" ht="16.5">
      <c r="A1212" s="5" t="s">
        <v>188</v>
      </c>
      <c r="B1212" s="7">
        <f t="shared" si="89"/>
        <v>7</v>
      </c>
      <c r="C1212" s="7" t="s">
        <v>1264</v>
      </c>
      <c r="D1212" s="7">
        <f>INDEX(Sheet6!B:B,MATCH(A1212,Sheet6!D:D,0))*100+B1212</f>
        <v>4807</v>
      </c>
      <c r="F1212">
        <f t="shared" si="86"/>
        <v>0</v>
      </c>
      <c r="G1212">
        <f t="shared" si="87"/>
        <v>0</v>
      </c>
      <c r="H1212" t="str">
        <f t="shared" si="88"/>
        <v/>
      </c>
    </row>
    <row r="1213" spans="1:8" ht="16.5">
      <c r="A1213" s="5" t="s">
        <v>188</v>
      </c>
      <c r="B1213" s="7">
        <f t="shared" si="89"/>
        <v>8</v>
      </c>
      <c r="C1213" s="7" t="s">
        <v>1264</v>
      </c>
      <c r="D1213" s="7">
        <f>INDEX(Sheet6!B:B,MATCH(A1213,Sheet6!D:D,0))*100+B1213</f>
        <v>4808</v>
      </c>
      <c r="E1213" s="14" t="s">
        <v>1265</v>
      </c>
      <c r="F1213">
        <f t="shared" si="86"/>
        <v>8</v>
      </c>
      <c r="G1213">
        <f t="shared" si="87"/>
        <v>100</v>
      </c>
      <c r="H1213">
        <f t="shared" si="88"/>
        <v>340020006</v>
      </c>
    </row>
    <row r="1214" spans="1:8" ht="16.5">
      <c r="A1214" s="5" t="s">
        <v>188</v>
      </c>
      <c r="B1214" s="7">
        <f t="shared" si="89"/>
        <v>9</v>
      </c>
      <c r="C1214" s="7" t="s">
        <v>1264</v>
      </c>
      <c r="D1214" s="7">
        <f>INDEX(Sheet6!B:B,MATCH(A1214,Sheet6!D:D,0))*100+B1214</f>
        <v>4809</v>
      </c>
      <c r="E1214" s="14" t="s">
        <v>1266</v>
      </c>
      <c r="F1214">
        <f t="shared" si="86"/>
        <v>3</v>
      </c>
      <c r="G1214">
        <f t="shared" si="87"/>
        <v>600</v>
      </c>
      <c r="H1214">
        <f t="shared" si="88"/>
        <v>340020009</v>
      </c>
    </row>
    <row r="1215" spans="1:8" ht="16.5">
      <c r="A1215" s="5" t="s">
        <v>188</v>
      </c>
      <c r="B1215" s="7">
        <f t="shared" si="89"/>
        <v>10</v>
      </c>
      <c r="C1215" s="7" t="s">
        <v>1264</v>
      </c>
      <c r="D1215" s="7">
        <f>INDEX(Sheet6!B:B,MATCH(A1215,Sheet6!D:D,0))*100+B1215</f>
        <v>4810</v>
      </c>
      <c r="E1215" s="14" t="s">
        <v>1265</v>
      </c>
      <c r="F1215">
        <f t="shared" si="86"/>
        <v>8</v>
      </c>
      <c r="G1215">
        <f t="shared" si="87"/>
        <v>100</v>
      </c>
      <c r="H1215">
        <f t="shared" si="88"/>
        <v>340020006</v>
      </c>
    </row>
    <row r="1216" spans="1:8" ht="16.5">
      <c r="A1216" s="5" t="s">
        <v>188</v>
      </c>
      <c r="B1216" s="7">
        <f t="shared" si="89"/>
        <v>11</v>
      </c>
      <c r="C1216" s="7" t="s">
        <v>1264</v>
      </c>
      <c r="D1216" s="7">
        <f>INDEX(Sheet6!B:B,MATCH(A1216,Sheet6!D:D,0))*100+B1216</f>
        <v>4811</v>
      </c>
      <c r="E1216" s="14" t="s">
        <v>1268</v>
      </c>
      <c r="F1216">
        <f t="shared" si="86"/>
        <v>13</v>
      </c>
      <c r="G1216">
        <f t="shared" si="87"/>
        <v>130</v>
      </c>
      <c r="H1216">
        <f t="shared" si="88"/>
        <v>340020004</v>
      </c>
    </row>
    <row r="1217" spans="1:8" ht="16.5">
      <c r="A1217" s="5" t="s">
        <v>188</v>
      </c>
      <c r="B1217" s="7">
        <f t="shared" si="89"/>
        <v>12</v>
      </c>
      <c r="C1217" s="7" t="s">
        <v>1264</v>
      </c>
      <c r="D1217" s="7">
        <f>INDEX(Sheet6!B:B,MATCH(A1217,Sheet6!D:D,0))*100+B1217</f>
        <v>4812</v>
      </c>
      <c r="E1217" s="14" t="s">
        <v>1269</v>
      </c>
      <c r="F1217">
        <f t="shared" si="86"/>
        <v>3</v>
      </c>
      <c r="G1217">
        <f t="shared" si="87"/>
        <v>1200</v>
      </c>
      <c r="H1217">
        <f t="shared" si="88"/>
        <v>340020010</v>
      </c>
    </row>
    <row r="1218" spans="1:8" ht="16.5">
      <c r="A1218" s="5" t="s">
        <v>188</v>
      </c>
      <c r="B1218" s="7">
        <f t="shared" si="89"/>
        <v>13</v>
      </c>
      <c r="C1218" s="7" t="s">
        <v>1264</v>
      </c>
      <c r="D1218" s="7">
        <f>INDEX(Sheet6!B:B,MATCH(A1218,Sheet6!D:D,0))*100+B1218</f>
        <v>4813</v>
      </c>
      <c r="E1218" s="14" t="s">
        <v>1267</v>
      </c>
      <c r="F1218">
        <f t="shared" ref="F1218:F1281" si="90">IF($E1218&lt;&gt;"",VLOOKUP($C1218&amp;$E1218,$M:$P,2,0),0)</f>
        <v>8</v>
      </c>
      <c r="G1218">
        <f t="shared" ref="G1218:G1281" si="91">IF($E1218&lt;&gt;"",VLOOKUP($C1218&amp;$E1218,$M:$P,3,0),0)</f>
        <v>200</v>
      </c>
      <c r="H1218">
        <f t="shared" ref="H1218:H1281" si="92">IF($E1218&lt;&gt;"",VLOOKUP($C1218&amp;$E1218,$M:$P,4,0),"")</f>
        <v>340020007</v>
      </c>
    </row>
    <row r="1219" spans="1:8" ht="16.5">
      <c r="A1219" s="5" t="s">
        <v>188</v>
      </c>
      <c r="B1219" s="7">
        <f t="shared" si="89"/>
        <v>14</v>
      </c>
      <c r="C1219" s="7" t="s">
        <v>1264</v>
      </c>
      <c r="D1219" s="7">
        <f>INDEX(Sheet6!B:B,MATCH(A1219,Sheet6!D:D,0))*100+B1219</f>
        <v>4814</v>
      </c>
      <c r="F1219">
        <f t="shared" si="90"/>
        <v>0</v>
      </c>
      <c r="G1219">
        <f t="shared" si="91"/>
        <v>0</v>
      </c>
      <c r="H1219" t="str">
        <f t="shared" si="92"/>
        <v/>
      </c>
    </row>
    <row r="1220" spans="1:8" ht="16.5">
      <c r="A1220" s="5" t="s">
        <v>188</v>
      </c>
      <c r="B1220" s="7">
        <f t="shared" si="89"/>
        <v>15</v>
      </c>
      <c r="C1220" s="7" t="s">
        <v>1264</v>
      </c>
      <c r="D1220" s="7">
        <f>INDEX(Sheet6!B:B,MATCH(A1220,Sheet6!D:D,0))*100+B1220</f>
        <v>4815</v>
      </c>
      <c r="E1220" s="14" t="s">
        <v>1265</v>
      </c>
      <c r="F1220">
        <f t="shared" si="90"/>
        <v>8</v>
      </c>
      <c r="G1220">
        <f t="shared" si="91"/>
        <v>100</v>
      </c>
      <c r="H1220">
        <f t="shared" si="92"/>
        <v>340020006</v>
      </c>
    </row>
    <row r="1221" spans="1:8" ht="16.5">
      <c r="A1221" s="5" t="s">
        <v>188</v>
      </c>
      <c r="B1221" s="7">
        <f t="shared" si="89"/>
        <v>16</v>
      </c>
      <c r="C1221" s="7" t="s">
        <v>1264</v>
      </c>
      <c r="D1221" s="7">
        <f>INDEX(Sheet6!B:B,MATCH(A1221,Sheet6!D:D,0))*100+B1221</f>
        <v>4816</v>
      </c>
      <c r="E1221" s="14" t="s">
        <v>1266</v>
      </c>
      <c r="F1221">
        <f t="shared" si="90"/>
        <v>3</v>
      </c>
      <c r="G1221">
        <f t="shared" si="91"/>
        <v>600</v>
      </c>
      <c r="H1221">
        <f t="shared" si="92"/>
        <v>340020009</v>
      </c>
    </row>
    <row r="1222" spans="1:8" ht="16.5">
      <c r="A1222" s="5" t="s">
        <v>188</v>
      </c>
      <c r="B1222" s="7">
        <f t="shared" si="89"/>
        <v>17</v>
      </c>
      <c r="C1222" s="7" t="s">
        <v>1264</v>
      </c>
      <c r="D1222" s="7">
        <f>INDEX(Sheet6!B:B,MATCH(A1222,Sheet6!D:D,0))*100+B1222</f>
        <v>4817</v>
      </c>
      <c r="E1222" s="14" t="s">
        <v>1266</v>
      </c>
      <c r="F1222">
        <f t="shared" si="90"/>
        <v>3</v>
      </c>
      <c r="G1222">
        <f t="shared" si="91"/>
        <v>600</v>
      </c>
      <c r="H1222">
        <f t="shared" si="92"/>
        <v>340020009</v>
      </c>
    </row>
    <row r="1223" spans="1:8" ht="16.5">
      <c r="A1223" s="5" t="s">
        <v>188</v>
      </c>
      <c r="B1223" s="7">
        <f t="shared" si="89"/>
        <v>18</v>
      </c>
      <c r="C1223" s="7" t="s">
        <v>1264</v>
      </c>
      <c r="D1223" s="7">
        <f>INDEX(Sheet6!B:B,MATCH(A1223,Sheet6!D:D,0))*100+B1223</f>
        <v>4818</v>
      </c>
      <c r="E1223" s="14" t="s">
        <v>1268</v>
      </c>
      <c r="F1223">
        <f t="shared" si="90"/>
        <v>13</v>
      </c>
      <c r="G1223">
        <f t="shared" si="91"/>
        <v>130</v>
      </c>
      <c r="H1223">
        <f t="shared" si="92"/>
        <v>340020004</v>
      </c>
    </row>
    <row r="1224" spans="1:8" ht="16.5">
      <c r="A1224" s="5" t="s">
        <v>188</v>
      </c>
      <c r="B1224" s="7">
        <f t="shared" si="89"/>
        <v>19</v>
      </c>
      <c r="C1224" s="7" t="s">
        <v>1264</v>
      </c>
      <c r="D1224" s="7">
        <f>INDEX(Sheet6!B:B,MATCH(A1224,Sheet6!D:D,0))*100+B1224</f>
        <v>4819</v>
      </c>
      <c r="E1224" s="14" t="s">
        <v>1269</v>
      </c>
      <c r="F1224">
        <f t="shared" si="90"/>
        <v>3</v>
      </c>
      <c r="G1224">
        <f t="shared" si="91"/>
        <v>1200</v>
      </c>
      <c r="H1224">
        <f t="shared" si="92"/>
        <v>340020010</v>
      </c>
    </row>
    <row r="1225" spans="1:8" ht="16.5">
      <c r="A1225" s="5" t="s">
        <v>188</v>
      </c>
      <c r="B1225" s="7">
        <f t="shared" si="89"/>
        <v>20</v>
      </c>
      <c r="C1225" s="7" t="s">
        <v>1264</v>
      </c>
      <c r="D1225" s="7">
        <f>INDEX(Sheet6!B:B,MATCH(A1225,Sheet6!D:D,0))*100+B1225</f>
        <v>4820</v>
      </c>
      <c r="E1225" s="14" t="s">
        <v>1267</v>
      </c>
      <c r="F1225">
        <f t="shared" si="90"/>
        <v>8</v>
      </c>
      <c r="G1225">
        <f t="shared" si="91"/>
        <v>200</v>
      </c>
      <c r="H1225">
        <f t="shared" si="92"/>
        <v>340020007</v>
      </c>
    </row>
    <row r="1226" spans="1:8" ht="16.5">
      <c r="A1226" s="5" t="s">
        <v>188</v>
      </c>
      <c r="B1226" s="7">
        <f t="shared" si="89"/>
        <v>21</v>
      </c>
      <c r="C1226" s="7" t="s">
        <v>1264</v>
      </c>
      <c r="D1226" s="7">
        <f>INDEX(Sheet6!B:B,MATCH(A1226,Sheet6!D:D,0))*100+B1226</f>
        <v>4821</v>
      </c>
      <c r="F1226">
        <f t="shared" si="90"/>
        <v>0</v>
      </c>
      <c r="G1226">
        <f t="shared" si="91"/>
        <v>0</v>
      </c>
      <c r="H1226" t="str">
        <f t="shared" si="92"/>
        <v/>
      </c>
    </row>
    <row r="1227" spans="1:8" ht="16.5">
      <c r="A1227" s="5" t="s">
        <v>188</v>
      </c>
      <c r="B1227" s="7">
        <f t="shared" si="89"/>
        <v>22</v>
      </c>
      <c r="C1227" s="7" t="s">
        <v>1264</v>
      </c>
      <c r="D1227" s="7">
        <f>INDEX(Sheet6!B:B,MATCH(A1227,Sheet6!D:D,0))*100+B1227</f>
        <v>4822</v>
      </c>
      <c r="E1227" s="14" t="s">
        <v>1265</v>
      </c>
      <c r="F1227">
        <f t="shared" si="90"/>
        <v>8</v>
      </c>
      <c r="G1227">
        <f t="shared" si="91"/>
        <v>100</v>
      </c>
      <c r="H1227">
        <f t="shared" si="92"/>
        <v>340020006</v>
      </c>
    </row>
    <row r="1228" spans="1:8" ht="16.5">
      <c r="A1228" s="5" t="s">
        <v>188</v>
      </c>
      <c r="B1228" s="7">
        <f t="shared" si="89"/>
        <v>23</v>
      </c>
      <c r="C1228" s="7" t="s">
        <v>1264</v>
      </c>
      <c r="D1228" s="7">
        <f>INDEX(Sheet6!B:B,MATCH(A1228,Sheet6!D:D,0))*100+B1228</f>
        <v>4823</v>
      </c>
      <c r="E1228" s="14" t="s">
        <v>1266</v>
      </c>
      <c r="F1228">
        <f t="shared" si="90"/>
        <v>3</v>
      </c>
      <c r="G1228">
        <f t="shared" si="91"/>
        <v>600</v>
      </c>
      <c r="H1228">
        <f t="shared" si="92"/>
        <v>340020009</v>
      </c>
    </row>
    <row r="1229" spans="1:8" ht="16.5">
      <c r="A1229" s="5" t="s">
        <v>188</v>
      </c>
      <c r="B1229" s="7">
        <f t="shared" si="89"/>
        <v>24</v>
      </c>
      <c r="C1229" s="7" t="s">
        <v>1264</v>
      </c>
      <c r="D1229" s="7">
        <f>INDEX(Sheet6!B:B,MATCH(A1229,Sheet6!D:D,0))*100+B1229</f>
        <v>4824</v>
      </c>
      <c r="E1229" s="14" t="s">
        <v>1265</v>
      </c>
      <c r="F1229">
        <f t="shared" si="90"/>
        <v>8</v>
      </c>
      <c r="G1229">
        <f t="shared" si="91"/>
        <v>100</v>
      </c>
      <c r="H1229">
        <f t="shared" si="92"/>
        <v>340020006</v>
      </c>
    </row>
    <row r="1230" spans="1:8" ht="16.5">
      <c r="A1230" s="5" t="s">
        <v>188</v>
      </c>
      <c r="B1230" s="7">
        <f t="shared" si="89"/>
        <v>25</v>
      </c>
      <c r="C1230" s="7" t="s">
        <v>1264</v>
      </c>
      <c r="D1230" s="7">
        <f>INDEX(Sheet6!B:B,MATCH(A1230,Sheet6!D:D,0))*100+B1230</f>
        <v>4825</v>
      </c>
      <c r="E1230" s="14" t="s">
        <v>1268</v>
      </c>
      <c r="F1230">
        <f t="shared" si="90"/>
        <v>13</v>
      </c>
      <c r="G1230">
        <f t="shared" si="91"/>
        <v>130</v>
      </c>
      <c r="H1230">
        <f t="shared" si="92"/>
        <v>340020004</v>
      </c>
    </row>
    <row r="1231" spans="1:8" ht="16.5">
      <c r="A1231" s="5" t="s">
        <v>188</v>
      </c>
      <c r="B1231" s="7">
        <f t="shared" si="89"/>
        <v>26</v>
      </c>
      <c r="C1231" s="7" t="s">
        <v>1264</v>
      </c>
      <c r="D1231" s="7">
        <f>INDEX(Sheet6!B:B,MATCH(A1231,Sheet6!D:D,0))*100+B1231</f>
        <v>4826</v>
      </c>
      <c r="E1231" s="14" t="s">
        <v>1269</v>
      </c>
      <c r="F1231">
        <f t="shared" si="90"/>
        <v>3</v>
      </c>
      <c r="G1231">
        <f t="shared" si="91"/>
        <v>1200</v>
      </c>
      <c r="H1231">
        <f t="shared" si="92"/>
        <v>340020010</v>
      </c>
    </row>
    <row r="1232" spans="1:8" ht="16.5">
      <c r="A1232" s="5" t="s">
        <v>188</v>
      </c>
      <c r="B1232" s="7">
        <f t="shared" si="89"/>
        <v>27</v>
      </c>
      <c r="C1232" s="7" t="s">
        <v>1264</v>
      </c>
      <c r="D1232" s="7">
        <f>INDEX(Sheet6!B:B,MATCH(A1232,Sheet6!D:D,0))*100+B1232</f>
        <v>4827</v>
      </c>
      <c r="E1232" s="14" t="s">
        <v>1267</v>
      </c>
      <c r="F1232">
        <f t="shared" si="90"/>
        <v>8</v>
      </c>
      <c r="G1232">
        <f t="shared" si="91"/>
        <v>200</v>
      </c>
      <c r="H1232">
        <f t="shared" si="92"/>
        <v>340020007</v>
      </c>
    </row>
    <row r="1233" spans="1:8" ht="16.5">
      <c r="A1233" s="5" t="s">
        <v>188</v>
      </c>
      <c r="B1233" s="7">
        <f t="shared" si="89"/>
        <v>28</v>
      </c>
      <c r="C1233" s="7" t="s">
        <v>1264</v>
      </c>
      <c r="D1233" s="7">
        <f>INDEX(Sheet6!B:B,MATCH(A1233,Sheet6!D:D,0))*100+B1233</f>
        <v>4828</v>
      </c>
      <c r="F1233">
        <f t="shared" si="90"/>
        <v>0</v>
      </c>
      <c r="G1233">
        <f t="shared" si="91"/>
        <v>0</v>
      </c>
      <c r="H1233" t="str">
        <f t="shared" si="92"/>
        <v/>
      </c>
    </row>
    <row r="1234" spans="1:8" ht="16.5">
      <c r="A1234" s="10" t="s">
        <v>200</v>
      </c>
      <c r="B1234" s="7">
        <f t="shared" si="89"/>
        <v>1</v>
      </c>
      <c r="C1234" s="7" t="s">
        <v>1264</v>
      </c>
      <c r="D1234" s="7">
        <f>INDEX(Sheet6!B:B,MATCH(A1234,Sheet6!D:D,0))*100+B1234</f>
        <v>6001</v>
      </c>
      <c r="E1234" s="14" t="s">
        <v>1265</v>
      </c>
      <c r="F1234">
        <f t="shared" si="90"/>
        <v>8</v>
      </c>
      <c r="G1234">
        <f t="shared" si="91"/>
        <v>100</v>
      </c>
      <c r="H1234">
        <f t="shared" si="92"/>
        <v>340020006</v>
      </c>
    </row>
    <row r="1235" spans="1:8" ht="16.5">
      <c r="A1235" s="10" t="s">
        <v>200</v>
      </c>
      <c r="B1235" s="7">
        <f t="shared" si="89"/>
        <v>2</v>
      </c>
      <c r="C1235" s="7" t="s">
        <v>1264</v>
      </c>
      <c r="D1235" s="7">
        <f>INDEX(Sheet6!B:B,MATCH(A1235,Sheet6!D:D,0))*100+B1235</f>
        <v>6002</v>
      </c>
      <c r="E1235" s="14" t="s">
        <v>1266</v>
      </c>
      <c r="F1235">
        <f t="shared" si="90"/>
        <v>3</v>
      </c>
      <c r="G1235">
        <f t="shared" si="91"/>
        <v>600</v>
      </c>
      <c r="H1235">
        <f t="shared" si="92"/>
        <v>340020009</v>
      </c>
    </row>
    <row r="1236" spans="1:8" ht="16.5">
      <c r="A1236" s="10" t="s">
        <v>200</v>
      </c>
      <c r="B1236" s="7">
        <f t="shared" si="89"/>
        <v>3</v>
      </c>
      <c r="C1236" s="7" t="s">
        <v>1264</v>
      </c>
      <c r="D1236" s="7">
        <f>INDEX(Sheet6!B:B,MATCH(A1236,Sheet6!D:D,0))*100+B1236</f>
        <v>6003</v>
      </c>
      <c r="E1236" t="s">
        <v>151</v>
      </c>
      <c r="F1236">
        <f t="shared" si="90"/>
        <v>38</v>
      </c>
      <c r="G1236">
        <f t="shared" si="91"/>
        <v>15</v>
      </c>
      <c r="H1236">
        <f t="shared" si="92"/>
        <v>340020011</v>
      </c>
    </row>
    <row r="1237" spans="1:8" ht="16.5">
      <c r="A1237" s="10" t="s">
        <v>200</v>
      </c>
      <c r="B1237" s="7">
        <f t="shared" si="89"/>
        <v>4</v>
      </c>
      <c r="C1237" s="7" t="s">
        <v>1264</v>
      </c>
      <c r="D1237" s="7">
        <f>INDEX(Sheet6!B:B,MATCH(A1237,Sheet6!D:D,0))*100+B1237</f>
        <v>6004</v>
      </c>
      <c r="E1237" s="14" t="s">
        <v>1268</v>
      </c>
      <c r="F1237">
        <f t="shared" si="90"/>
        <v>13</v>
      </c>
      <c r="G1237">
        <f t="shared" si="91"/>
        <v>130</v>
      </c>
      <c r="H1237">
        <f t="shared" si="92"/>
        <v>340020004</v>
      </c>
    </row>
    <row r="1238" spans="1:8" ht="16.5">
      <c r="A1238" s="10" t="s">
        <v>200</v>
      </c>
      <c r="B1238" s="7">
        <f t="shared" si="89"/>
        <v>5</v>
      </c>
      <c r="C1238" s="7" t="s">
        <v>1264</v>
      </c>
      <c r="D1238" s="7">
        <f>INDEX(Sheet6!B:B,MATCH(A1238,Sheet6!D:D,0))*100+B1238</f>
        <v>6005</v>
      </c>
      <c r="E1238" s="14" t="s">
        <v>1269</v>
      </c>
      <c r="F1238">
        <f t="shared" si="90"/>
        <v>3</v>
      </c>
      <c r="G1238">
        <f t="shared" si="91"/>
        <v>1200</v>
      </c>
      <c r="H1238">
        <f t="shared" si="92"/>
        <v>340020010</v>
      </c>
    </row>
    <row r="1239" spans="1:8" ht="16.5">
      <c r="A1239" s="10" t="s">
        <v>200</v>
      </c>
      <c r="B1239" s="7">
        <f t="shared" si="89"/>
        <v>6</v>
      </c>
      <c r="C1239" s="7" t="s">
        <v>1264</v>
      </c>
      <c r="D1239" s="7">
        <f>INDEX(Sheet6!B:B,MATCH(A1239,Sheet6!D:D,0))*100+B1239</f>
        <v>6006</v>
      </c>
      <c r="E1239" s="14" t="s">
        <v>1267</v>
      </c>
      <c r="F1239">
        <f t="shared" si="90"/>
        <v>8</v>
      </c>
      <c r="G1239">
        <f t="shared" si="91"/>
        <v>200</v>
      </c>
      <c r="H1239">
        <f t="shared" si="92"/>
        <v>340020007</v>
      </c>
    </row>
    <row r="1240" spans="1:8" ht="16.5">
      <c r="A1240" s="10" t="s">
        <v>200</v>
      </c>
      <c r="B1240" s="7">
        <f t="shared" si="89"/>
        <v>7</v>
      </c>
      <c r="C1240" s="7" t="s">
        <v>1264</v>
      </c>
      <c r="D1240" s="7">
        <f>INDEX(Sheet6!B:B,MATCH(A1240,Sheet6!D:D,0))*100+B1240</f>
        <v>6007</v>
      </c>
      <c r="F1240">
        <f t="shared" si="90"/>
        <v>0</v>
      </c>
      <c r="G1240">
        <f t="shared" si="91"/>
        <v>0</v>
      </c>
      <c r="H1240" t="str">
        <f t="shared" si="92"/>
        <v/>
      </c>
    </row>
    <row r="1241" spans="1:8" ht="16.5">
      <c r="A1241" s="10" t="s">
        <v>200</v>
      </c>
      <c r="B1241" s="7">
        <f t="shared" si="89"/>
        <v>8</v>
      </c>
      <c r="C1241" s="7" t="s">
        <v>1264</v>
      </c>
      <c r="D1241" s="7">
        <f>INDEX(Sheet6!B:B,MATCH(A1241,Sheet6!D:D,0))*100+B1241</f>
        <v>6008</v>
      </c>
      <c r="E1241" s="14" t="s">
        <v>1265</v>
      </c>
      <c r="F1241">
        <f t="shared" si="90"/>
        <v>8</v>
      </c>
      <c r="G1241">
        <f t="shared" si="91"/>
        <v>100</v>
      </c>
      <c r="H1241">
        <f t="shared" si="92"/>
        <v>340020006</v>
      </c>
    </row>
    <row r="1242" spans="1:8" ht="16.5">
      <c r="A1242" s="10" t="s">
        <v>200</v>
      </c>
      <c r="B1242" s="7">
        <f t="shared" si="89"/>
        <v>9</v>
      </c>
      <c r="C1242" s="7" t="s">
        <v>1264</v>
      </c>
      <c r="D1242" s="7">
        <f>INDEX(Sheet6!B:B,MATCH(A1242,Sheet6!D:D,0))*100+B1242</f>
        <v>6009</v>
      </c>
      <c r="E1242" s="14" t="s">
        <v>1266</v>
      </c>
      <c r="F1242">
        <f t="shared" si="90"/>
        <v>3</v>
      </c>
      <c r="G1242">
        <f t="shared" si="91"/>
        <v>600</v>
      </c>
      <c r="H1242">
        <f t="shared" si="92"/>
        <v>340020009</v>
      </c>
    </row>
    <row r="1243" spans="1:8" ht="16.5">
      <c r="A1243" s="10" t="s">
        <v>200</v>
      </c>
      <c r="B1243" s="7">
        <f t="shared" si="89"/>
        <v>10</v>
      </c>
      <c r="C1243" s="7" t="s">
        <v>1264</v>
      </c>
      <c r="D1243" s="7">
        <f>INDEX(Sheet6!B:B,MATCH(A1243,Sheet6!D:D,0))*100+B1243</f>
        <v>6010</v>
      </c>
      <c r="E1243" s="14" t="s">
        <v>1265</v>
      </c>
      <c r="F1243">
        <f t="shared" si="90"/>
        <v>8</v>
      </c>
      <c r="G1243">
        <f t="shared" si="91"/>
        <v>100</v>
      </c>
      <c r="H1243">
        <f t="shared" si="92"/>
        <v>340020006</v>
      </c>
    </row>
    <row r="1244" spans="1:8" ht="16.5">
      <c r="A1244" s="10" t="s">
        <v>200</v>
      </c>
      <c r="B1244" s="7">
        <f t="shared" si="89"/>
        <v>11</v>
      </c>
      <c r="C1244" s="7" t="s">
        <v>1264</v>
      </c>
      <c r="D1244" s="7">
        <f>INDEX(Sheet6!B:B,MATCH(A1244,Sheet6!D:D,0))*100+B1244</f>
        <v>6011</v>
      </c>
      <c r="E1244" s="14" t="s">
        <v>1268</v>
      </c>
      <c r="F1244">
        <f t="shared" si="90"/>
        <v>13</v>
      </c>
      <c r="G1244">
        <f t="shared" si="91"/>
        <v>130</v>
      </c>
      <c r="H1244">
        <f t="shared" si="92"/>
        <v>340020004</v>
      </c>
    </row>
    <row r="1245" spans="1:8" ht="16.5">
      <c r="A1245" s="10" t="s">
        <v>200</v>
      </c>
      <c r="B1245" s="7">
        <f t="shared" si="89"/>
        <v>12</v>
      </c>
      <c r="C1245" s="7" t="s">
        <v>1264</v>
      </c>
      <c r="D1245" s="7">
        <f>INDEX(Sheet6!B:B,MATCH(A1245,Sheet6!D:D,0))*100+B1245</f>
        <v>6012</v>
      </c>
      <c r="E1245" s="14" t="s">
        <v>1269</v>
      </c>
      <c r="F1245">
        <f t="shared" si="90"/>
        <v>3</v>
      </c>
      <c r="G1245">
        <f t="shared" si="91"/>
        <v>1200</v>
      </c>
      <c r="H1245">
        <f t="shared" si="92"/>
        <v>340020010</v>
      </c>
    </row>
    <row r="1246" spans="1:8" ht="16.5">
      <c r="A1246" s="10" t="s">
        <v>200</v>
      </c>
      <c r="B1246" s="7">
        <f t="shared" si="89"/>
        <v>13</v>
      </c>
      <c r="C1246" s="7" t="s">
        <v>1264</v>
      </c>
      <c r="D1246" s="7">
        <f>INDEX(Sheet6!B:B,MATCH(A1246,Sheet6!D:D,0))*100+B1246</f>
        <v>6013</v>
      </c>
      <c r="E1246" s="14" t="s">
        <v>1267</v>
      </c>
      <c r="F1246">
        <f t="shared" si="90"/>
        <v>8</v>
      </c>
      <c r="G1246">
        <f t="shared" si="91"/>
        <v>200</v>
      </c>
      <c r="H1246">
        <f t="shared" si="92"/>
        <v>340020007</v>
      </c>
    </row>
    <row r="1247" spans="1:8" ht="16.5">
      <c r="A1247" s="10" t="s">
        <v>200</v>
      </c>
      <c r="B1247" s="7">
        <f t="shared" si="89"/>
        <v>14</v>
      </c>
      <c r="C1247" s="7" t="s">
        <v>1264</v>
      </c>
      <c r="D1247" s="7">
        <f>INDEX(Sheet6!B:B,MATCH(A1247,Sheet6!D:D,0))*100+B1247</f>
        <v>6014</v>
      </c>
      <c r="F1247">
        <f t="shared" si="90"/>
        <v>0</v>
      </c>
      <c r="G1247">
        <f t="shared" si="91"/>
        <v>0</v>
      </c>
      <c r="H1247" t="str">
        <f t="shared" si="92"/>
        <v/>
      </c>
    </row>
    <row r="1248" spans="1:8" ht="16.5">
      <c r="A1248" s="10" t="s">
        <v>200</v>
      </c>
      <c r="B1248" s="7">
        <f t="shared" si="89"/>
        <v>15</v>
      </c>
      <c r="C1248" s="7" t="s">
        <v>1264</v>
      </c>
      <c r="D1248" s="7">
        <f>INDEX(Sheet6!B:B,MATCH(A1248,Sheet6!D:D,0))*100+B1248</f>
        <v>6015</v>
      </c>
      <c r="E1248" s="14" t="s">
        <v>1265</v>
      </c>
      <c r="F1248">
        <f t="shared" si="90"/>
        <v>8</v>
      </c>
      <c r="G1248">
        <f t="shared" si="91"/>
        <v>100</v>
      </c>
      <c r="H1248">
        <f t="shared" si="92"/>
        <v>340020006</v>
      </c>
    </row>
    <row r="1249" spans="1:8" ht="16.5">
      <c r="A1249" s="10" t="s">
        <v>200</v>
      </c>
      <c r="B1249" s="7">
        <f t="shared" si="89"/>
        <v>16</v>
      </c>
      <c r="C1249" s="7" t="s">
        <v>1264</v>
      </c>
      <c r="D1249" s="7">
        <f>INDEX(Sheet6!B:B,MATCH(A1249,Sheet6!D:D,0))*100+B1249</f>
        <v>6016</v>
      </c>
      <c r="E1249" s="14" t="s">
        <v>1266</v>
      </c>
      <c r="F1249">
        <f t="shared" si="90"/>
        <v>3</v>
      </c>
      <c r="G1249">
        <f t="shared" si="91"/>
        <v>600</v>
      </c>
      <c r="H1249">
        <f t="shared" si="92"/>
        <v>340020009</v>
      </c>
    </row>
    <row r="1250" spans="1:8" ht="16.5">
      <c r="A1250" s="10" t="s">
        <v>200</v>
      </c>
      <c r="B1250" s="7">
        <f t="shared" si="89"/>
        <v>17</v>
      </c>
      <c r="C1250" s="7" t="s">
        <v>1264</v>
      </c>
      <c r="D1250" s="7">
        <f>INDEX(Sheet6!B:B,MATCH(A1250,Sheet6!D:D,0))*100+B1250</f>
        <v>6017</v>
      </c>
      <c r="E1250" s="14" t="s">
        <v>1266</v>
      </c>
      <c r="F1250">
        <f t="shared" si="90"/>
        <v>3</v>
      </c>
      <c r="G1250">
        <f t="shared" si="91"/>
        <v>600</v>
      </c>
      <c r="H1250">
        <f t="shared" si="92"/>
        <v>340020009</v>
      </c>
    </row>
    <row r="1251" spans="1:8" ht="16.5">
      <c r="A1251" s="10" t="s">
        <v>200</v>
      </c>
      <c r="B1251" s="7">
        <f t="shared" si="89"/>
        <v>18</v>
      </c>
      <c r="C1251" s="7" t="s">
        <v>1264</v>
      </c>
      <c r="D1251" s="7">
        <f>INDEX(Sheet6!B:B,MATCH(A1251,Sheet6!D:D,0))*100+B1251</f>
        <v>6018</v>
      </c>
      <c r="E1251" s="14" t="s">
        <v>1268</v>
      </c>
      <c r="F1251">
        <f t="shared" si="90"/>
        <v>13</v>
      </c>
      <c r="G1251">
        <f t="shared" si="91"/>
        <v>130</v>
      </c>
      <c r="H1251">
        <f t="shared" si="92"/>
        <v>340020004</v>
      </c>
    </row>
    <row r="1252" spans="1:8" ht="16.5">
      <c r="A1252" s="10" t="s">
        <v>200</v>
      </c>
      <c r="B1252" s="7">
        <f t="shared" si="89"/>
        <v>19</v>
      </c>
      <c r="C1252" s="7" t="s">
        <v>1264</v>
      </c>
      <c r="D1252" s="7">
        <f>INDEX(Sheet6!B:B,MATCH(A1252,Sheet6!D:D,0))*100+B1252</f>
        <v>6019</v>
      </c>
      <c r="E1252" s="14" t="s">
        <v>1269</v>
      </c>
      <c r="F1252">
        <f t="shared" si="90"/>
        <v>3</v>
      </c>
      <c r="G1252">
        <f t="shared" si="91"/>
        <v>1200</v>
      </c>
      <c r="H1252">
        <f t="shared" si="92"/>
        <v>340020010</v>
      </c>
    </row>
    <row r="1253" spans="1:8" ht="16.5">
      <c r="A1253" s="10" t="s">
        <v>200</v>
      </c>
      <c r="B1253" s="7">
        <f t="shared" si="89"/>
        <v>20</v>
      </c>
      <c r="C1253" s="7" t="s">
        <v>1264</v>
      </c>
      <c r="D1253" s="7">
        <f>INDEX(Sheet6!B:B,MATCH(A1253,Sheet6!D:D,0))*100+B1253</f>
        <v>6020</v>
      </c>
      <c r="E1253" s="14" t="s">
        <v>1267</v>
      </c>
      <c r="F1253">
        <f t="shared" si="90"/>
        <v>8</v>
      </c>
      <c r="G1253">
        <f t="shared" si="91"/>
        <v>200</v>
      </c>
      <c r="H1253">
        <f t="shared" si="92"/>
        <v>340020007</v>
      </c>
    </row>
    <row r="1254" spans="1:8" ht="16.5">
      <c r="A1254" s="10" t="s">
        <v>200</v>
      </c>
      <c r="B1254" s="7">
        <f t="shared" si="89"/>
        <v>21</v>
      </c>
      <c r="C1254" s="7" t="s">
        <v>1264</v>
      </c>
      <c r="D1254" s="7">
        <f>INDEX(Sheet6!B:B,MATCH(A1254,Sheet6!D:D,0))*100+B1254</f>
        <v>6021</v>
      </c>
      <c r="F1254">
        <f t="shared" si="90"/>
        <v>0</v>
      </c>
      <c r="G1254">
        <f t="shared" si="91"/>
        <v>0</v>
      </c>
      <c r="H1254" t="str">
        <f t="shared" si="92"/>
        <v/>
      </c>
    </row>
    <row r="1255" spans="1:8" ht="16.5">
      <c r="A1255" s="10" t="s">
        <v>200</v>
      </c>
      <c r="B1255" s="7">
        <f t="shared" si="89"/>
        <v>22</v>
      </c>
      <c r="C1255" s="7" t="s">
        <v>1264</v>
      </c>
      <c r="D1255" s="7">
        <f>INDEX(Sheet6!B:B,MATCH(A1255,Sheet6!D:D,0))*100+B1255</f>
        <v>6022</v>
      </c>
      <c r="E1255" s="14" t="s">
        <v>1265</v>
      </c>
      <c r="F1255">
        <f t="shared" si="90"/>
        <v>8</v>
      </c>
      <c r="G1255">
        <f t="shared" si="91"/>
        <v>100</v>
      </c>
      <c r="H1255">
        <f t="shared" si="92"/>
        <v>340020006</v>
      </c>
    </row>
    <row r="1256" spans="1:8" ht="16.5">
      <c r="A1256" s="10" t="s">
        <v>200</v>
      </c>
      <c r="B1256" s="7">
        <f t="shared" si="89"/>
        <v>23</v>
      </c>
      <c r="C1256" s="7" t="s">
        <v>1264</v>
      </c>
      <c r="D1256" s="7">
        <f>INDEX(Sheet6!B:B,MATCH(A1256,Sheet6!D:D,0))*100+B1256</f>
        <v>6023</v>
      </c>
      <c r="E1256" s="14" t="s">
        <v>1266</v>
      </c>
      <c r="F1256">
        <f t="shared" si="90"/>
        <v>3</v>
      </c>
      <c r="G1256">
        <f t="shared" si="91"/>
        <v>600</v>
      </c>
      <c r="H1256">
        <f t="shared" si="92"/>
        <v>340020009</v>
      </c>
    </row>
    <row r="1257" spans="1:8" ht="16.5">
      <c r="A1257" s="10" t="s">
        <v>200</v>
      </c>
      <c r="B1257" s="7">
        <f t="shared" si="89"/>
        <v>24</v>
      </c>
      <c r="C1257" s="7" t="s">
        <v>1264</v>
      </c>
      <c r="D1257" s="7">
        <f>INDEX(Sheet6!B:B,MATCH(A1257,Sheet6!D:D,0))*100+B1257</f>
        <v>6024</v>
      </c>
      <c r="E1257" s="14" t="s">
        <v>1265</v>
      </c>
      <c r="F1257">
        <f t="shared" si="90"/>
        <v>8</v>
      </c>
      <c r="G1257">
        <f t="shared" si="91"/>
        <v>100</v>
      </c>
      <c r="H1257">
        <f t="shared" si="92"/>
        <v>340020006</v>
      </c>
    </row>
    <row r="1258" spans="1:8" ht="16.5">
      <c r="A1258" s="10" t="s">
        <v>200</v>
      </c>
      <c r="B1258" s="7">
        <f t="shared" si="89"/>
        <v>25</v>
      </c>
      <c r="C1258" s="7" t="s">
        <v>1264</v>
      </c>
      <c r="D1258" s="7">
        <f>INDEX(Sheet6!B:B,MATCH(A1258,Sheet6!D:D,0))*100+B1258</f>
        <v>6025</v>
      </c>
      <c r="E1258" s="14" t="s">
        <v>1268</v>
      </c>
      <c r="F1258">
        <f t="shared" si="90"/>
        <v>13</v>
      </c>
      <c r="G1258">
        <f t="shared" si="91"/>
        <v>130</v>
      </c>
      <c r="H1258">
        <f t="shared" si="92"/>
        <v>340020004</v>
      </c>
    </row>
    <row r="1259" spans="1:8" ht="16.5">
      <c r="A1259" s="10" t="s">
        <v>200</v>
      </c>
      <c r="B1259" s="7">
        <f t="shared" si="89"/>
        <v>26</v>
      </c>
      <c r="C1259" s="7" t="s">
        <v>1264</v>
      </c>
      <c r="D1259" s="7">
        <f>INDEX(Sheet6!B:B,MATCH(A1259,Sheet6!D:D,0))*100+B1259</f>
        <v>6026</v>
      </c>
      <c r="E1259" s="14" t="s">
        <v>1269</v>
      </c>
      <c r="F1259">
        <f t="shared" si="90"/>
        <v>3</v>
      </c>
      <c r="G1259">
        <f t="shared" si="91"/>
        <v>1200</v>
      </c>
      <c r="H1259">
        <f t="shared" si="92"/>
        <v>340020010</v>
      </c>
    </row>
    <row r="1260" spans="1:8" ht="16.5">
      <c r="A1260" s="10" t="s">
        <v>200</v>
      </c>
      <c r="B1260" s="7">
        <f t="shared" si="89"/>
        <v>27</v>
      </c>
      <c r="C1260" s="7" t="s">
        <v>1264</v>
      </c>
      <c r="D1260" s="7">
        <f>INDEX(Sheet6!B:B,MATCH(A1260,Sheet6!D:D,0))*100+B1260</f>
        <v>6027</v>
      </c>
      <c r="E1260" s="14" t="s">
        <v>1267</v>
      </c>
      <c r="F1260">
        <f t="shared" si="90"/>
        <v>8</v>
      </c>
      <c r="G1260">
        <f t="shared" si="91"/>
        <v>200</v>
      </c>
      <c r="H1260">
        <f t="shared" si="92"/>
        <v>340020007</v>
      </c>
    </row>
    <row r="1261" spans="1:8" ht="16.5">
      <c r="A1261" s="10" t="s">
        <v>200</v>
      </c>
      <c r="B1261" s="7">
        <f t="shared" si="89"/>
        <v>28</v>
      </c>
      <c r="C1261" s="7" t="s">
        <v>1264</v>
      </c>
      <c r="D1261" s="7">
        <f>INDEX(Sheet6!B:B,MATCH(A1261,Sheet6!D:D,0))*100+B1261</f>
        <v>6028</v>
      </c>
      <c r="F1261">
        <f t="shared" si="90"/>
        <v>0</v>
      </c>
      <c r="G1261">
        <f t="shared" si="91"/>
        <v>0</v>
      </c>
      <c r="H1261" t="str">
        <f t="shared" si="92"/>
        <v/>
      </c>
    </row>
    <row r="1262" spans="1:8" ht="16.5">
      <c r="A1262" s="10" t="s">
        <v>202</v>
      </c>
      <c r="B1262" s="7">
        <f t="shared" si="89"/>
        <v>1</v>
      </c>
      <c r="C1262" s="7" t="s">
        <v>1264</v>
      </c>
      <c r="D1262" s="7">
        <f>INDEX(Sheet6!B:B,MATCH(A1262,Sheet6!D:D,0))*100+B1262</f>
        <v>6201</v>
      </c>
      <c r="E1262" s="14" t="s">
        <v>1265</v>
      </c>
      <c r="F1262">
        <f t="shared" si="90"/>
        <v>8</v>
      </c>
      <c r="G1262">
        <f t="shared" si="91"/>
        <v>100</v>
      </c>
      <c r="H1262">
        <f t="shared" si="92"/>
        <v>340020006</v>
      </c>
    </row>
    <row r="1263" spans="1:8" ht="16.5">
      <c r="A1263" s="10" t="s">
        <v>202</v>
      </c>
      <c r="B1263" s="7">
        <f t="shared" si="89"/>
        <v>2</v>
      </c>
      <c r="C1263" s="7" t="s">
        <v>1264</v>
      </c>
      <c r="D1263" s="7">
        <f>INDEX(Sheet6!B:B,MATCH(A1263,Sheet6!D:D,0))*100+B1263</f>
        <v>6202</v>
      </c>
      <c r="E1263" s="14" t="s">
        <v>1266</v>
      </c>
      <c r="F1263">
        <f t="shared" si="90"/>
        <v>3</v>
      </c>
      <c r="G1263">
        <f t="shared" si="91"/>
        <v>600</v>
      </c>
      <c r="H1263">
        <f t="shared" si="92"/>
        <v>340020009</v>
      </c>
    </row>
    <row r="1264" spans="1:8" ht="16.5">
      <c r="A1264" s="10" t="s">
        <v>202</v>
      </c>
      <c r="B1264" s="7">
        <f t="shared" ref="B1264:B1327" si="93">B1236</f>
        <v>3</v>
      </c>
      <c r="C1264" s="7" t="s">
        <v>1264</v>
      </c>
      <c r="D1264" s="7">
        <f>INDEX(Sheet6!B:B,MATCH(A1264,Sheet6!D:D,0))*100+B1264</f>
        <v>6203</v>
      </c>
      <c r="E1264" t="s">
        <v>151</v>
      </c>
      <c r="F1264">
        <f t="shared" si="90"/>
        <v>38</v>
      </c>
      <c r="G1264">
        <f t="shared" si="91"/>
        <v>15</v>
      </c>
      <c r="H1264">
        <f t="shared" si="92"/>
        <v>340020011</v>
      </c>
    </row>
    <row r="1265" spans="1:8" ht="16.5">
      <c r="A1265" s="10" t="s">
        <v>202</v>
      </c>
      <c r="B1265" s="7">
        <f t="shared" si="93"/>
        <v>4</v>
      </c>
      <c r="C1265" s="7" t="s">
        <v>1264</v>
      </c>
      <c r="D1265" s="7">
        <f>INDEX(Sheet6!B:B,MATCH(A1265,Sheet6!D:D,0))*100+B1265</f>
        <v>6204</v>
      </c>
      <c r="E1265" s="14" t="s">
        <v>1268</v>
      </c>
      <c r="F1265">
        <f t="shared" si="90"/>
        <v>13</v>
      </c>
      <c r="G1265">
        <f t="shared" si="91"/>
        <v>130</v>
      </c>
      <c r="H1265">
        <f t="shared" si="92"/>
        <v>340020004</v>
      </c>
    </row>
    <row r="1266" spans="1:8" ht="16.5">
      <c r="A1266" s="10" t="s">
        <v>202</v>
      </c>
      <c r="B1266" s="7">
        <f t="shared" si="93"/>
        <v>5</v>
      </c>
      <c r="C1266" s="7" t="s">
        <v>1264</v>
      </c>
      <c r="D1266" s="7">
        <f>INDEX(Sheet6!B:B,MATCH(A1266,Sheet6!D:D,0))*100+B1266</f>
        <v>6205</v>
      </c>
      <c r="E1266" s="14" t="s">
        <v>1269</v>
      </c>
      <c r="F1266">
        <f t="shared" si="90"/>
        <v>3</v>
      </c>
      <c r="G1266">
        <f t="shared" si="91"/>
        <v>1200</v>
      </c>
      <c r="H1266">
        <f t="shared" si="92"/>
        <v>340020010</v>
      </c>
    </row>
    <row r="1267" spans="1:8" ht="16.5">
      <c r="A1267" s="10" t="s">
        <v>202</v>
      </c>
      <c r="B1267" s="7">
        <f t="shared" si="93"/>
        <v>6</v>
      </c>
      <c r="C1267" s="7" t="s">
        <v>1264</v>
      </c>
      <c r="D1267" s="7">
        <f>INDEX(Sheet6!B:B,MATCH(A1267,Sheet6!D:D,0))*100+B1267</f>
        <v>6206</v>
      </c>
      <c r="E1267" s="14" t="s">
        <v>1267</v>
      </c>
      <c r="F1267">
        <f t="shared" si="90"/>
        <v>8</v>
      </c>
      <c r="G1267">
        <f t="shared" si="91"/>
        <v>200</v>
      </c>
      <c r="H1267">
        <f t="shared" si="92"/>
        <v>340020007</v>
      </c>
    </row>
    <row r="1268" spans="1:8" ht="16.5">
      <c r="A1268" s="10" t="s">
        <v>202</v>
      </c>
      <c r="B1268" s="7">
        <f t="shared" si="93"/>
        <v>7</v>
      </c>
      <c r="C1268" s="7" t="s">
        <v>1264</v>
      </c>
      <c r="D1268" s="7">
        <f>INDEX(Sheet6!B:B,MATCH(A1268,Sheet6!D:D,0))*100+B1268</f>
        <v>6207</v>
      </c>
      <c r="F1268">
        <f t="shared" si="90"/>
        <v>0</v>
      </c>
      <c r="G1268">
        <f t="shared" si="91"/>
        <v>0</v>
      </c>
      <c r="H1268" t="str">
        <f t="shared" si="92"/>
        <v/>
      </c>
    </row>
    <row r="1269" spans="1:8" ht="16.5">
      <c r="A1269" s="10" t="s">
        <v>202</v>
      </c>
      <c r="B1269" s="7">
        <f t="shared" si="93"/>
        <v>8</v>
      </c>
      <c r="C1269" s="7" t="s">
        <v>1264</v>
      </c>
      <c r="D1269" s="7">
        <f>INDEX(Sheet6!B:B,MATCH(A1269,Sheet6!D:D,0))*100+B1269</f>
        <v>6208</v>
      </c>
      <c r="E1269" s="14" t="s">
        <v>1265</v>
      </c>
      <c r="F1269">
        <f t="shared" si="90"/>
        <v>8</v>
      </c>
      <c r="G1269">
        <f t="shared" si="91"/>
        <v>100</v>
      </c>
      <c r="H1269">
        <f t="shared" si="92"/>
        <v>340020006</v>
      </c>
    </row>
    <row r="1270" spans="1:8" ht="16.5">
      <c r="A1270" s="10" t="s">
        <v>202</v>
      </c>
      <c r="B1270" s="7">
        <f t="shared" si="93"/>
        <v>9</v>
      </c>
      <c r="C1270" s="7" t="s">
        <v>1264</v>
      </c>
      <c r="D1270" s="7">
        <f>INDEX(Sheet6!B:B,MATCH(A1270,Sheet6!D:D,0))*100+B1270</f>
        <v>6209</v>
      </c>
      <c r="E1270" s="14" t="s">
        <v>1266</v>
      </c>
      <c r="F1270">
        <f t="shared" si="90"/>
        <v>3</v>
      </c>
      <c r="G1270">
        <f t="shared" si="91"/>
        <v>600</v>
      </c>
      <c r="H1270">
        <f t="shared" si="92"/>
        <v>340020009</v>
      </c>
    </row>
    <row r="1271" spans="1:8" ht="16.5">
      <c r="A1271" s="10" t="s">
        <v>202</v>
      </c>
      <c r="B1271" s="7">
        <f t="shared" si="93"/>
        <v>10</v>
      </c>
      <c r="C1271" s="7" t="s">
        <v>1264</v>
      </c>
      <c r="D1271" s="7">
        <f>INDEX(Sheet6!B:B,MATCH(A1271,Sheet6!D:D,0))*100+B1271</f>
        <v>6210</v>
      </c>
      <c r="E1271" s="14" t="s">
        <v>1265</v>
      </c>
      <c r="F1271">
        <f t="shared" si="90"/>
        <v>8</v>
      </c>
      <c r="G1271">
        <f t="shared" si="91"/>
        <v>100</v>
      </c>
      <c r="H1271">
        <f t="shared" si="92"/>
        <v>340020006</v>
      </c>
    </row>
    <row r="1272" spans="1:8" ht="16.5">
      <c r="A1272" s="10" t="s">
        <v>202</v>
      </c>
      <c r="B1272" s="7">
        <f t="shared" si="93"/>
        <v>11</v>
      </c>
      <c r="C1272" s="7" t="s">
        <v>1264</v>
      </c>
      <c r="D1272" s="7">
        <f>INDEX(Sheet6!B:B,MATCH(A1272,Sheet6!D:D,0))*100+B1272</f>
        <v>6211</v>
      </c>
      <c r="E1272" s="14" t="s">
        <v>1268</v>
      </c>
      <c r="F1272">
        <f t="shared" si="90"/>
        <v>13</v>
      </c>
      <c r="G1272">
        <f t="shared" si="91"/>
        <v>130</v>
      </c>
      <c r="H1272">
        <f t="shared" si="92"/>
        <v>340020004</v>
      </c>
    </row>
    <row r="1273" spans="1:8" ht="16.5">
      <c r="A1273" s="10" t="s">
        <v>202</v>
      </c>
      <c r="B1273" s="7">
        <f t="shared" si="93"/>
        <v>12</v>
      </c>
      <c r="C1273" s="7" t="s">
        <v>1264</v>
      </c>
      <c r="D1273" s="7">
        <f>INDEX(Sheet6!B:B,MATCH(A1273,Sheet6!D:D,0))*100+B1273</f>
        <v>6212</v>
      </c>
      <c r="E1273" s="14" t="s">
        <v>1269</v>
      </c>
      <c r="F1273">
        <f t="shared" si="90"/>
        <v>3</v>
      </c>
      <c r="G1273">
        <f t="shared" si="91"/>
        <v>1200</v>
      </c>
      <c r="H1273">
        <f t="shared" si="92"/>
        <v>340020010</v>
      </c>
    </row>
    <row r="1274" spans="1:8" ht="16.5">
      <c r="A1274" s="10" t="s">
        <v>202</v>
      </c>
      <c r="B1274" s="7">
        <f t="shared" si="93"/>
        <v>13</v>
      </c>
      <c r="C1274" s="7" t="s">
        <v>1264</v>
      </c>
      <c r="D1274" s="7">
        <f>INDEX(Sheet6!B:B,MATCH(A1274,Sheet6!D:D,0))*100+B1274</f>
        <v>6213</v>
      </c>
      <c r="E1274" s="14" t="s">
        <v>1267</v>
      </c>
      <c r="F1274">
        <f t="shared" si="90"/>
        <v>8</v>
      </c>
      <c r="G1274">
        <f t="shared" si="91"/>
        <v>200</v>
      </c>
      <c r="H1274">
        <f t="shared" si="92"/>
        <v>340020007</v>
      </c>
    </row>
    <row r="1275" spans="1:8" ht="16.5">
      <c r="A1275" s="10" t="s">
        <v>202</v>
      </c>
      <c r="B1275" s="7">
        <f t="shared" si="93"/>
        <v>14</v>
      </c>
      <c r="C1275" s="7" t="s">
        <v>1264</v>
      </c>
      <c r="D1275" s="7">
        <f>INDEX(Sheet6!B:B,MATCH(A1275,Sheet6!D:D,0))*100+B1275</f>
        <v>6214</v>
      </c>
      <c r="F1275">
        <f t="shared" si="90"/>
        <v>0</v>
      </c>
      <c r="G1275">
        <f t="shared" si="91"/>
        <v>0</v>
      </c>
      <c r="H1275" t="str">
        <f t="shared" si="92"/>
        <v/>
      </c>
    </row>
    <row r="1276" spans="1:8" ht="16.5">
      <c r="A1276" s="10" t="s">
        <v>202</v>
      </c>
      <c r="B1276" s="7">
        <f t="shared" si="93"/>
        <v>15</v>
      </c>
      <c r="C1276" s="7" t="s">
        <v>1264</v>
      </c>
      <c r="D1276" s="7">
        <f>INDEX(Sheet6!B:B,MATCH(A1276,Sheet6!D:D,0))*100+B1276</f>
        <v>6215</v>
      </c>
      <c r="E1276" s="14" t="s">
        <v>1265</v>
      </c>
      <c r="F1276">
        <f t="shared" si="90"/>
        <v>8</v>
      </c>
      <c r="G1276">
        <f t="shared" si="91"/>
        <v>100</v>
      </c>
      <c r="H1276">
        <f t="shared" si="92"/>
        <v>340020006</v>
      </c>
    </row>
    <row r="1277" spans="1:8" ht="16.5">
      <c r="A1277" s="10" t="s">
        <v>202</v>
      </c>
      <c r="B1277" s="7">
        <f t="shared" si="93"/>
        <v>16</v>
      </c>
      <c r="C1277" s="7" t="s">
        <v>1264</v>
      </c>
      <c r="D1277" s="7">
        <f>INDEX(Sheet6!B:B,MATCH(A1277,Sheet6!D:D,0))*100+B1277</f>
        <v>6216</v>
      </c>
      <c r="E1277" s="14" t="s">
        <v>1266</v>
      </c>
      <c r="F1277">
        <f t="shared" si="90"/>
        <v>3</v>
      </c>
      <c r="G1277">
        <f t="shared" si="91"/>
        <v>600</v>
      </c>
      <c r="H1277">
        <f t="shared" si="92"/>
        <v>340020009</v>
      </c>
    </row>
    <row r="1278" spans="1:8" ht="16.5">
      <c r="A1278" s="10" t="s">
        <v>202</v>
      </c>
      <c r="B1278" s="7">
        <f t="shared" si="93"/>
        <v>17</v>
      </c>
      <c r="C1278" s="7" t="s">
        <v>1264</v>
      </c>
      <c r="D1278" s="7">
        <f>INDEX(Sheet6!B:B,MATCH(A1278,Sheet6!D:D,0))*100+B1278</f>
        <v>6217</v>
      </c>
      <c r="E1278" s="14" t="s">
        <v>1265</v>
      </c>
      <c r="F1278">
        <f t="shared" si="90"/>
        <v>8</v>
      </c>
      <c r="G1278">
        <f t="shared" si="91"/>
        <v>100</v>
      </c>
      <c r="H1278">
        <f t="shared" si="92"/>
        <v>340020006</v>
      </c>
    </row>
    <row r="1279" spans="1:8" ht="16.5">
      <c r="A1279" s="10" t="s">
        <v>202</v>
      </c>
      <c r="B1279" s="7">
        <f t="shared" si="93"/>
        <v>18</v>
      </c>
      <c r="C1279" s="7" t="s">
        <v>1264</v>
      </c>
      <c r="D1279" s="7">
        <f>INDEX(Sheet6!B:B,MATCH(A1279,Sheet6!D:D,0))*100+B1279</f>
        <v>6218</v>
      </c>
      <c r="E1279" s="14" t="s">
        <v>1268</v>
      </c>
      <c r="F1279">
        <f t="shared" si="90"/>
        <v>13</v>
      </c>
      <c r="G1279">
        <f t="shared" si="91"/>
        <v>130</v>
      </c>
      <c r="H1279">
        <f t="shared" si="92"/>
        <v>340020004</v>
      </c>
    </row>
    <row r="1280" spans="1:8" ht="16.5">
      <c r="A1280" s="10" t="s">
        <v>202</v>
      </c>
      <c r="B1280" s="7">
        <f t="shared" si="93"/>
        <v>19</v>
      </c>
      <c r="C1280" s="7" t="s">
        <v>1264</v>
      </c>
      <c r="D1280" s="7">
        <f>INDEX(Sheet6!B:B,MATCH(A1280,Sheet6!D:D,0))*100+B1280</f>
        <v>6219</v>
      </c>
      <c r="E1280" s="14" t="s">
        <v>1269</v>
      </c>
      <c r="F1280">
        <f t="shared" si="90"/>
        <v>3</v>
      </c>
      <c r="G1280">
        <f t="shared" si="91"/>
        <v>1200</v>
      </c>
      <c r="H1280">
        <f t="shared" si="92"/>
        <v>340020010</v>
      </c>
    </row>
    <row r="1281" spans="1:8" ht="16.5">
      <c r="A1281" s="10" t="s">
        <v>202</v>
      </c>
      <c r="B1281" s="7">
        <f t="shared" si="93"/>
        <v>20</v>
      </c>
      <c r="C1281" s="7" t="s">
        <v>1264</v>
      </c>
      <c r="D1281" s="7">
        <f>INDEX(Sheet6!B:B,MATCH(A1281,Sheet6!D:D,0))*100+B1281</f>
        <v>6220</v>
      </c>
      <c r="E1281" s="14" t="s">
        <v>1267</v>
      </c>
      <c r="F1281">
        <f t="shared" si="90"/>
        <v>8</v>
      </c>
      <c r="G1281">
        <f t="shared" si="91"/>
        <v>200</v>
      </c>
      <c r="H1281">
        <f t="shared" si="92"/>
        <v>340020007</v>
      </c>
    </row>
    <row r="1282" spans="1:8" ht="16.5">
      <c r="A1282" s="10" t="s">
        <v>202</v>
      </c>
      <c r="B1282" s="7">
        <f t="shared" si="93"/>
        <v>21</v>
      </c>
      <c r="C1282" s="7" t="s">
        <v>1264</v>
      </c>
      <c r="D1282" s="7">
        <f>INDEX(Sheet6!B:B,MATCH(A1282,Sheet6!D:D,0))*100+B1282</f>
        <v>6221</v>
      </c>
      <c r="F1282">
        <f t="shared" ref="F1282:F1345" si="94">IF($E1282&lt;&gt;"",VLOOKUP($C1282&amp;$E1282,$M:$P,2,0),0)</f>
        <v>0</v>
      </c>
      <c r="G1282">
        <f t="shared" ref="G1282:G1345" si="95">IF($E1282&lt;&gt;"",VLOOKUP($C1282&amp;$E1282,$M:$P,3,0),0)</f>
        <v>0</v>
      </c>
      <c r="H1282" t="str">
        <f t="shared" ref="H1282:H1345" si="96">IF($E1282&lt;&gt;"",VLOOKUP($C1282&amp;$E1282,$M:$P,4,0),"")</f>
        <v/>
      </c>
    </row>
    <row r="1283" spans="1:8" ht="16.5">
      <c r="A1283" s="10" t="s">
        <v>202</v>
      </c>
      <c r="B1283" s="7">
        <f t="shared" si="93"/>
        <v>22</v>
      </c>
      <c r="C1283" s="7" t="s">
        <v>1264</v>
      </c>
      <c r="D1283" s="7">
        <f>INDEX(Sheet6!B:B,MATCH(A1283,Sheet6!D:D,0))*100+B1283</f>
        <v>6222</v>
      </c>
      <c r="E1283" s="14" t="s">
        <v>1265</v>
      </c>
      <c r="F1283">
        <f t="shared" si="94"/>
        <v>8</v>
      </c>
      <c r="G1283">
        <f t="shared" si="95"/>
        <v>100</v>
      </c>
      <c r="H1283">
        <f t="shared" si="96"/>
        <v>340020006</v>
      </c>
    </row>
    <row r="1284" spans="1:8" ht="16.5">
      <c r="A1284" s="10" t="s">
        <v>202</v>
      </c>
      <c r="B1284" s="7">
        <f t="shared" si="93"/>
        <v>23</v>
      </c>
      <c r="C1284" s="7" t="s">
        <v>1264</v>
      </c>
      <c r="D1284" s="7">
        <f>INDEX(Sheet6!B:B,MATCH(A1284,Sheet6!D:D,0))*100+B1284</f>
        <v>6223</v>
      </c>
      <c r="E1284" s="14" t="s">
        <v>1266</v>
      </c>
      <c r="F1284">
        <f t="shared" si="94"/>
        <v>3</v>
      </c>
      <c r="G1284">
        <f t="shared" si="95"/>
        <v>600</v>
      </c>
      <c r="H1284">
        <f t="shared" si="96"/>
        <v>340020009</v>
      </c>
    </row>
    <row r="1285" spans="1:8" ht="16.5">
      <c r="A1285" s="10" t="s">
        <v>202</v>
      </c>
      <c r="B1285" s="7">
        <f t="shared" si="93"/>
        <v>24</v>
      </c>
      <c r="C1285" s="7" t="s">
        <v>1264</v>
      </c>
      <c r="D1285" s="7">
        <f>INDEX(Sheet6!B:B,MATCH(A1285,Sheet6!D:D,0))*100+B1285</f>
        <v>6224</v>
      </c>
      <c r="E1285" s="14" t="s">
        <v>1266</v>
      </c>
      <c r="F1285">
        <f t="shared" si="94"/>
        <v>3</v>
      </c>
      <c r="G1285">
        <f t="shared" si="95"/>
        <v>600</v>
      </c>
      <c r="H1285">
        <f t="shared" si="96"/>
        <v>340020009</v>
      </c>
    </row>
    <row r="1286" spans="1:8" ht="16.5">
      <c r="A1286" s="10" t="s">
        <v>202</v>
      </c>
      <c r="B1286" s="7">
        <f t="shared" si="93"/>
        <v>25</v>
      </c>
      <c r="C1286" s="7" t="s">
        <v>1264</v>
      </c>
      <c r="D1286" s="7">
        <f>INDEX(Sheet6!B:B,MATCH(A1286,Sheet6!D:D,0))*100+B1286</f>
        <v>6225</v>
      </c>
      <c r="E1286" s="14" t="s">
        <v>1268</v>
      </c>
      <c r="F1286">
        <f t="shared" si="94"/>
        <v>13</v>
      </c>
      <c r="G1286">
        <f t="shared" si="95"/>
        <v>130</v>
      </c>
      <c r="H1286">
        <f t="shared" si="96"/>
        <v>340020004</v>
      </c>
    </row>
    <row r="1287" spans="1:8" ht="16.5">
      <c r="A1287" s="10" t="s">
        <v>202</v>
      </c>
      <c r="B1287" s="7">
        <f t="shared" si="93"/>
        <v>26</v>
      </c>
      <c r="C1287" s="7" t="s">
        <v>1264</v>
      </c>
      <c r="D1287" s="7">
        <f>INDEX(Sheet6!B:B,MATCH(A1287,Sheet6!D:D,0))*100+B1287</f>
        <v>6226</v>
      </c>
      <c r="E1287" s="14" t="s">
        <v>1269</v>
      </c>
      <c r="F1287">
        <f t="shared" si="94"/>
        <v>3</v>
      </c>
      <c r="G1287">
        <f t="shared" si="95"/>
        <v>1200</v>
      </c>
      <c r="H1287">
        <f t="shared" si="96"/>
        <v>340020010</v>
      </c>
    </row>
    <row r="1288" spans="1:8" ht="16.5">
      <c r="A1288" s="10" t="s">
        <v>202</v>
      </c>
      <c r="B1288" s="7">
        <f t="shared" si="93"/>
        <v>27</v>
      </c>
      <c r="C1288" s="7" t="s">
        <v>1264</v>
      </c>
      <c r="D1288" s="7">
        <f>INDEX(Sheet6!B:B,MATCH(A1288,Sheet6!D:D,0))*100+B1288</f>
        <v>6227</v>
      </c>
      <c r="E1288" s="14" t="s">
        <v>1267</v>
      </c>
      <c r="F1288">
        <f t="shared" si="94"/>
        <v>8</v>
      </c>
      <c r="G1288">
        <f t="shared" si="95"/>
        <v>200</v>
      </c>
      <c r="H1288">
        <f t="shared" si="96"/>
        <v>340020007</v>
      </c>
    </row>
    <row r="1289" spans="1:8" ht="16.5">
      <c r="A1289" s="10" t="s">
        <v>202</v>
      </c>
      <c r="B1289" s="7">
        <f t="shared" si="93"/>
        <v>28</v>
      </c>
      <c r="C1289" s="7" t="s">
        <v>1264</v>
      </c>
      <c r="D1289" s="7">
        <f>INDEX(Sheet6!B:B,MATCH(A1289,Sheet6!D:D,0))*100+B1289</f>
        <v>6228</v>
      </c>
      <c r="F1289">
        <f t="shared" si="94"/>
        <v>0</v>
      </c>
      <c r="G1289">
        <f t="shared" si="95"/>
        <v>0</v>
      </c>
      <c r="H1289" t="str">
        <f t="shared" si="96"/>
        <v/>
      </c>
    </row>
    <row r="1290" spans="1:8" ht="16.5">
      <c r="A1290" s="10" t="s">
        <v>204</v>
      </c>
      <c r="B1290" s="7">
        <f t="shared" si="93"/>
        <v>1</v>
      </c>
      <c r="C1290" s="7" t="s">
        <v>1271</v>
      </c>
      <c r="D1290" s="7">
        <f>INDEX(Sheet6!B:B,MATCH(A1290,Sheet6!D:D,0))*100+B1290</f>
        <v>6401</v>
      </c>
      <c r="E1290" s="14" t="s">
        <v>1265</v>
      </c>
      <c r="F1290">
        <f t="shared" si="94"/>
        <v>8</v>
      </c>
      <c r="G1290">
        <f t="shared" si="95"/>
        <v>80</v>
      </c>
      <c r="H1290">
        <f t="shared" si="96"/>
        <v>340020006</v>
      </c>
    </row>
    <row r="1291" spans="1:8" ht="16.5">
      <c r="A1291" s="10" t="s">
        <v>204</v>
      </c>
      <c r="B1291" s="7">
        <f t="shared" si="93"/>
        <v>2</v>
      </c>
      <c r="C1291" s="7" t="s">
        <v>1271</v>
      </c>
      <c r="D1291" s="7">
        <f>INDEX(Sheet6!B:B,MATCH(A1291,Sheet6!D:D,0))*100+B1291</f>
        <v>6402</v>
      </c>
      <c r="E1291" s="14" t="s">
        <v>1266</v>
      </c>
      <c r="F1291">
        <f t="shared" si="94"/>
        <v>3</v>
      </c>
      <c r="G1291">
        <f t="shared" si="95"/>
        <v>480</v>
      </c>
      <c r="H1291">
        <f t="shared" si="96"/>
        <v>340020009</v>
      </c>
    </row>
    <row r="1292" spans="1:8" ht="16.5">
      <c r="A1292" s="10" t="s">
        <v>204</v>
      </c>
      <c r="B1292" s="7">
        <f t="shared" si="93"/>
        <v>3</v>
      </c>
      <c r="C1292" s="7" t="s">
        <v>1271</v>
      </c>
      <c r="D1292" s="7">
        <f>INDEX(Sheet6!B:B,MATCH(A1292,Sheet6!D:D,0))*100+B1292</f>
        <v>6403</v>
      </c>
      <c r="E1292" t="s">
        <v>151</v>
      </c>
      <c r="F1292">
        <f t="shared" si="94"/>
        <v>38</v>
      </c>
      <c r="G1292">
        <f t="shared" si="95"/>
        <v>12</v>
      </c>
      <c r="H1292">
        <f t="shared" si="96"/>
        <v>340020011</v>
      </c>
    </row>
    <row r="1293" spans="1:8" ht="16.5">
      <c r="A1293" s="10" t="s">
        <v>204</v>
      </c>
      <c r="B1293" s="7">
        <f t="shared" si="93"/>
        <v>4</v>
      </c>
      <c r="C1293" s="7" t="s">
        <v>1271</v>
      </c>
      <c r="D1293" s="7">
        <f>INDEX(Sheet6!B:B,MATCH(A1293,Sheet6!D:D,0))*100+B1293</f>
        <v>6404</v>
      </c>
      <c r="E1293" s="14" t="s">
        <v>1268</v>
      </c>
      <c r="F1293">
        <f t="shared" si="94"/>
        <v>13</v>
      </c>
      <c r="G1293">
        <f t="shared" si="95"/>
        <v>104</v>
      </c>
      <c r="H1293">
        <f t="shared" si="96"/>
        <v>340020004</v>
      </c>
    </row>
    <row r="1294" spans="1:8" ht="16.5">
      <c r="A1294" s="10" t="s">
        <v>204</v>
      </c>
      <c r="B1294" s="7">
        <f t="shared" si="93"/>
        <v>5</v>
      </c>
      <c r="C1294" s="7" t="s">
        <v>1271</v>
      </c>
      <c r="D1294" s="7">
        <f>INDEX(Sheet6!B:B,MATCH(A1294,Sheet6!D:D,0))*100+B1294</f>
        <v>6405</v>
      </c>
      <c r="E1294" s="14" t="s">
        <v>1269</v>
      </c>
      <c r="F1294">
        <f t="shared" si="94"/>
        <v>3</v>
      </c>
      <c r="G1294">
        <f t="shared" si="95"/>
        <v>960</v>
      </c>
      <c r="H1294">
        <f t="shared" si="96"/>
        <v>340020010</v>
      </c>
    </row>
    <row r="1295" spans="1:8" ht="16.5">
      <c r="A1295" s="10" t="s">
        <v>204</v>
      </c>
      <c r="B1295" s="7">
        <f t="shared" si="93"/>
        <v>6</v>
      </c>
      <c r="C1295" s="7" t="s">
        <v>1271</v>
      </c>
      <c r="D1295" s="7">
        <f>INDEX(Sheet6!B:B,MATCH(A1295,Sheet6!D:D,0))*100+B1295</f>
        <v>6406</v>
      </c>
      <c r="E1295" s="14" t="s">
        <v>1267</v>
      </c>
      <c r="F1295">
        <f t="shared" si="94"/>
        <v>8</v>
      </c>
      <c r="G1295">
        <f t="shared" si="95"/>
        <v>160</v>
      </c>
      <c r="H1295">
        <f t="shared" si="96"/>
        <v>340020007</v>
      </c>
    </row>
    <row r="1296" spans="1:8" ht="16.5">
      <c r="A1296" s="10" t="s">
        <v>204</v>
      </c>
      <c r="B1296" s="7">
        <f t="shared" si="93"/>
        <v>7</v>
      </c>
      <c r="C1296" s="7" t="s">
        <v>1271</v>
      </c>
      <c r="D1296" s="7">
        <f>INDEX(Sheet6!B:B,MATCH(A1296,Sheet6!D:D,0))*100+B1296</f>
        <v>6407</v>
      </c>
      <c r="F1296">
        <f t="shared" si="94"/>
        <v>0</v>
      </c>
      <c r="G1296">
        <f t="shared" si="95"/>
        <v>0</v>
      </c>
      <c r="H1296" t="str">
        <f t="shared" si="96"/>
        <v/>
      </c>
    </row>
    <row r="1297" spans="1:8" ht="16.5">
      <c r="A1297" s="10" t="s">
        <v>204</v>
      </c>
      <c r="B1297" s="7">
        <f t="shared" si="93"/>
        <v>8</v>
      </c>
      <c r="C1297" s="7" t="s">
        <v>1271</v>
      </c>
      <c r="D1297" s="7">
        <f>INDEX(Sheet6!B:B,MATCH(A1297,Sheet6!D:D,0))*100+B1297</f>
        <v>6408</v>
      </c>
      <c r="E1297" s="14" t="s">
        <v>1265</v>
      </c>
      <c r="F1297">
        <f t="shared" si="94"/>
        <v>8</v>
      </c>
      <c r="G1297">
        <f t="shared" si="95"/>
        <v>80</v>
      </c>
      <c r="H1297">
        <f t="shared" si="96"/>
        <v>340020006</v>
      </c>
    </row>
    <row r="1298" spans="1:8" ht="16.5">
      <c r="A1298" s="10" t="s">
        <v>204</v>
      </c>
      <c r="B1298" s="7">
        <f t="shared" si="93"/>
        <v>9</v>
      </c>
      <c r="C1298" s="7" t="s">
        <v>1271</v>
      </c>
      <c r="D1298" s="7">
        <f>INDEX(Sheet6!B:B,MATCH(A1298,Sheet6!D:D,0))*100+B1298</f>
        <v>6409</v>
      </c>
      <c r="E1298" s="14" t="s">
        <v>1266</v>
      </c>
      <c r="F1298">
        <f t="shared" si="94"/>
        <v>3</v>
      </c>
      <c r="G1298">
        <f t="shared" si="95"/>
        <v>480</v>
      </c>
      <c r="H1298">
        <f t="shared" si="96"/>
        <v>340020009</v>
      </c>
    </row>
    <row r="1299" spans="1:8" ht="16.5">
      <c r="A1299" s="10" t="s">
        <v>204</v>
      </c>
      <c r="B1299" s="7">
        <f t="shared" si="93"/>
        <v>10</v>
      </c>
      <c r="C1299" s="7" t="s">
        <v>1271</v>
      </c>
      <c r="D1299" s="7">
        <f>INDEX(Sheet6!B:B,MATCH(A1299,Sheet6!D:D,0))*100+B1299</f>
        <v>6410</v>
      </c>
      <c r="E1299" s="14" t="s">
        <v>1266</v>
      </c>
      <c r="F1299">
        <f t="shared" si="94"/>
        <v>3</v>
      </c>
      <c r="G1299">
        <f t="shared" si="95"/>
        <v>480</v>
      </c>
      <c r="H1299">
        <f t="shared" si="96"/>
        <v>340020009</v>
      </c>
    </row>
    <row r="1300" spans="1:8" ht="16.5">
      <c r="A1300" s="10" t="s">
        <v>204</v>
      </c>
      <c r="B1300" s="7">
        <f t="shared" si="93"/>
        <v>11</v>
      </c>
      <c r="C1300" s="7" t="s">
        <v>1271</v>
      </c>
      <c r="D1300" s="7">
        <f>INDEX(Sheet6!B:B,MATCH(A1300,Sheet6!D:D,0))*100+B1300</f>
        <v>6411</v>
      </c>
      <c r="E1300" s="14" t="s">
        <v>1268</v>
      </c>
      <c r="F1300">
        <f t="shared" si="94"/>
        <v>13</v>
      </c>
      <c r="G1300">
        <f t="shared" si="95"/>
        <v>104</v>
      </c>
      <c r="H1300">
        <f t="shared" si="96"/>
        <v>340020004</v>
      </c>
    </row>
    <row r="1301" spans="1:8" ht="16.5">
      <c r="A1301" s="10" t="s">
        <v>204</v>
      </c>
      <c r="B1301" s="7">
        <f t="shared" si="93"/>
        <v>12</v>
      </c>
      <c r="C1301" s="7" t="s">
        <v>1271</v>
      </c>
      <c r="D1301" s="7">
        <f>INDEX(Sheet6!B:B,MATCH(A1301,Sheet6!D:D,0))*100+B1301</f>
        <v>6412</v>
      </c>
      <c r="E1301" s="14" t="s">
        <v>1269</v>
      </c>
      <c r="F1301">
        <f t="shared" si="94"/>
        <v>3</v>
      </c>
      <c r="G1301">
        <f t="shared" si="95"/>
        <v>960</v>
      </c>
      <c r="H1301">
        <f t="shared" si="96"/>
        <v>340020010</v>
      </c>
    </row>
    <row r="1302" spans="1:8" ht="16.5">
      <c r="A1302" s="10" t="s">
        <v>204</v>
      </c>
      <c r="B1302" s="7">
        <f t="shared" si="93"/>
        <v>13</v>
      </c>
      <c r="C1302" s="7" t="s">
        <v>1271</v>
      </c>
      <c r="D1302" s="7">
        <f>INDEX(Sheet6!B:B,MATCH(A1302,Sheet6!D:D,0))*100+B1302</f>
        <v>6413</v>
      </c>
      <c r="E1302" s="14" t="s">
        <v>1267</v>
      </c>
      <c r="F1302">
        <f t="shared" si="94"/>
        <v>8</v>
      </c>
      <c r="G1302">
        <f t="shared" si="95"/>
        <v>160</v>
      </c>
      <c r="H1302">
        <f t="shared" si="96"/>
        <v>340020007</v>
      </c>
    </row>
    <row r="1303" spans="1:8" ht="16.5">
      <c r="A1303" s="10" t="s">
        <v>204</v>
      </c>
      <c r="B1303" s="7">
        <f t="shared" si="93"/>
        <v>14</v>
      </c>
      <c r="C1303" s="7" t="s">
        <v>1271</v>
      </c>
      <c r="D1303" s="7">
        <f>INDEX(Sheet6!B:B,MATCH(A1303,Sheet6!D:D,0))*100+B1303</f>
        <v>6414</v>
      </c>
      <c r="F1303">
        <f t="shared" si="94"/>
        <v>0</v>
      </c>
      <c r="G1303">
        <f t="shared" si="95"/>
        <v>0</v>
      </c>
      <c r="H1303" t="str">
        <f t="shared" si="96"/>
        <v/>
      </c>
    </row>
    <row r="1304" spans="1:8" ht="16.5">
      <c r="A1304" s="10" t="s">
        <v>204</v>
      </c>
      <c r="B1304" s="7">
        <f t="shared" si="93"/>
        <v>15</v>
      </c>
      <c r="C1304" s="7" t="s">
        <v>1271</v>
      </c>
      <c r="D1304" s="7">
        <f>INDEX(Sheet6!B:B,MATCH(A1304,Sheet6!D:D,0))*100+B1304</f>
        <v>6415</v>
      </c>
      <c r="E1304" s="14" t="s">
        <v>1265</v>
      </c>
      <c r="F1304">
        <f t="shared" si="94"/>
        <v>8</v>
      </c>
      <c r="G1304">
        <f t="shared" si="95"/>
        <v>80</v>
      </c>
      <c r="H1304">
        <f t="shared" si="96"/>
        <v>340020006</v>
      </c>
    </row>
    <row r="1305" spans="1:8" ht="16.5">
      <c r="A1305" s="10" t="s">
        <v>204</v>
      </c>
      <c r="B1305" s="7">
        <f t="shared" si="93"/>
        <v>16</v>
      </c>
      <c r="C1305" s="7" t="s">
        <v>1271</v>
      </c>
      <c r="D1305" s="7">
        <f>INDEX(Sheet6!B:B,MATCH(A1305,Sheet6!D:D,0))*100+B1305</f>
        <v>6416</v>
      </c>
      <c r="E1305" s="14" t="s">
        <v>1266</v>
      </c>
      <c r="F1305">
        <f t="shared" si="94"/>
        <v>3</v>
      </c>
      <c r="G1305">
        <f t="shared" si="95"/>
        <v>480</v>
      </c>
      <c r="H1305">
        <f t="shared" si="96"/>
        <v>340020009</v>
      </c>
    </row>
    <row r="1306" spans="1:8" ht="16.5">
      <c r="A1306" s="10" t="s">
        <v>204</v>
      </c>
      <c r="B1306" s="7">
        <f t="shared" si="93"/>
        <v>17</v>
      </c>
      <c r="C1306" s="7" t="s">
        <v>1271</v>
      </c>
      <c r="D1306" s="7">
        <f>INDEX(Sheet6!B:B,MATCH(A1306,Sheet6!D:D,0))*100+B1306</f>
        <v>6417</v>
      </c>
      <c r="E1306" s="14" t="s">
        <v>1266</v>
      </c>
      <c r="F1306">
        <f t="shared" si="94"/>
        <v>3</v>
      </c>
      <c r="G1306">
        <f t="shared" si="95"/>
        <v>480</v>
      </c>
      <c r="H1306">
        <f t="shared" si="96"/>
        <v>340020009</v>
      </c>
    </row>
    <row r="1307" spans="1:8" ht="16.5">
      <c r="A1307" s="10" t="s">
        <v>204</v>
      </c>
      <c r="B1307" s="7">
        <f t="shared" si="93"/>
        <v>18</v>
      </c>
      <c r="C1307" s="7" t="s">
        <v>1271</v>
      </c>
      <c r="D1307" s="7">
        <f>INDEX(Sheet6!B:B,MATCH(A1307,Sheet6!D:D,0))*100+B1307</f>
        <v>6418</v>
      </c>
      <c r="E1307" s="14" t="s">
        <v>1268</v>
      </c>
      <c r="F1307">
        <f t="shared" si="94"/>
        <v>13</v>
      </c>
      <c r="G1307">
        <f t="shared" si="95"/>
        <v>104</v>
      </c>
      <c r="H1307">
        <f t="shared" si="96"/>
        <v>340020004</v>
      </c>
    </row>
    <row r="1308" spans="1:8" ht="16.5">
      <c r="A1308" s="10" t="s">
        <v>204</v>
      </c>
      <c r="B1308" s="7">
        <f t="shared" si="93"/>
        <v>19</v>
      </c>
      <c r="C1308" s="7" t="s">
        <v>1271</v>
      </c>
      <c r="D1308" s="7">
        <f>INDEX(Sheet6!B:B,MATCH(A1308,Sheet6!D:D,0))*100+B1308</f>
        <v>6419</v>
      </c>
      <c r="E1308" s="14" t="s">
        <v>1269</v>
      </c>
      <c r="F1308">
        <f t="shared" si="94"/>
        <v>3</v>
      </c>
      <c r="G1308">
        <f t="shared" si="95"/>
        <v>960</v>
      </c>
      <c r="H1308">
        <f t="shared" si="96"/>
        <v>340020010</v>
      </c>
    </row>
    <row r="1309" spans="1:8" ht="16.5">
      <c r="A1309" s="10" t="s">
        <v>204</v>
      </c>
      <c r="B1309" s="7">
        <f t="shared" si="93"/>
        <v>20</v>
      </c>
      <c r="C1309" s="7" t="s">
        <v>1271</v>
      </c>
      <c r="D1309" s="7">
        <f>INDEX(Sheet6!B:B,MATCH(A1309,Sheet6!D:D,0))*100+B1309</f>
        <v>6420</v>
      </c>
      <c r="E1309" s="14" t="s">
        <v>1267</v>
      </c>
      <c r="F1309">
        <f t="shared" si="94"/>
        <v>8</v>
      </c>
      <c r="G1309">
        <f t="shared" si="95"/>
        <v>160</v>
      </c>
      <c r="H1309">
        <f t="shared" si="96"/>
        <v>340020007</v>
      </c>
    </row>
    <row r="1310" spans="1:8" ht="16.5">
      <c r="A1310" s="10" t="s">
        <v>204</v>
      </c>
      <c r="B1310" s="7">
        <f t="shared" si="93"/>
        <v>21</v>
      </c>
      <c r="C1310" s="7" t="s">
        <v>1271</v>
      </c>
      <c r="D1310" s="7">
        <f>INDEX(Sheet6!B:B,MATCH(A1310,Sheet6!D:D,0))*100+B1310</f>
        <v>6421</v>
      </c>
      <c r="F1310">
        <f t="shared" si="94"/>
        <v>0</v>
      </c>
      <c r="G1310">
        <f t="shared" si="95"/>
        <v>0</v>
      </c>
      <c r="H1310" t="str">
        <f t="shared" si="96"/>
        <v/>
      </c>
    </row>
    <row r="1311" spans="1:8" ht="16.5">
      <c r="A1311" s="10" t="s">
        <v>204</v>
      </c>
      <c r="B1311" s="7">
        <f t="shared" si="93"/>
        <v>22</v>
      </c>
      <c r="C1311" s="7" t="s">
        <v>1271</v>
      </c>
      <c r="D1311" s="7">
        <f>INDEX(Sheet6!B:B,MATCH(A1311,Sheet6!D:D,0))*100+B1311</f>
        <v>6422</v>
      </c>
      <c r="E1311" s="14" t="s">
        <v>1265</v>
      </c>
      <c r="F1311">
        <f t="shared" si="94"/>
        <v>8</v>
      </c>
      <c r="G1311">
        <f t="shared" si="95"/>
        <v>80</v>
      </c>
      <c r="H1311">
        <f t="shared" si="96"/>
        <v>340020006</v>
      </c>
    </row>
    <row r="1312" spans="1:8" ht="16.5">
      <c r="A1312" s="10" t="s">
        <v>204</v>
      </c>
      <c r="B1312" s="7">
        <f t="shared" si="93"/>
        <v>23</v>
      </c>
      <c r="C1312" s="7" t="s">
        <v>1271</v>
      </c>
      <c r="D1312" s="7">
        <f>INDEX(Sheet6!B:B,MATCH(A1312,Sheet6!D:D,0))*100+B1312</f>
        <v>6423</v>
      </c>
      <c r="E1312" s="14" t="s">
        <v>1266</v>
      </c>
      <c r="F1312">
        <f t="shared" si="94"/>
        <v>3</v>
      </c>
      <c r="G1312">
        <f t="shared" si="95"/>
        <v>480</v>
      </c>
      <c r="H1312">
        <f t="shared" si="96"/>
        <v>340020009</v>
      </c>
    </row>
    <row r="1313" spans="1:8" ht="16.5">
      <c r="A1313" s="10" t="s">
        <v>204</v>
      </c>
      <c r="B1313" s="7">
        <f t="shared" si="93"/>
        <v>24</v>
      </c>
      <c r="C1313" s="7" t="s">
        <v>1271</v>
      </c>
      <c r="D1313" s="7">
        <f>INDEX(Sheet6!B:B,MATCH(A1313,Sheet6!D:D,0))*100+B1313</f>
        <v>6424</v>
      </c>
      <c r="E1313" s="14" t="s">
        <v>1265</v>
      </c>
      <c r="F1313">
        <f t="shared" si="94"/>
        <v>8</v>
      </c>
      <c r="G1313">
        <f t="shared" si="95"/>
        <v>80</v>
      </c>
      <c r="H1313">
        <f t="shared" si="96"/>
        <v>340020006</v>
      </c>
    </row>
    <row r="1314" spans="1:8" ht="16.5">
      <c r="A1314" s="10" t="s">
        <v>204</v>
      </c>
      <c r="B1314" s="7">
        <f t="shared" si="93"/>
        <v>25</v>
      </c>
      <c r="C1314" s="7" t="s">
        <v>1271</v>
      </c>
      <c r="D1314" s="7">
        <f>INDEX(Sheet6!B:B,MATCH(A1314,Sheet6!D:D,0))*100+B1314</f>
        <v>6425</v>
      </c>
      <c r="E1314" s="14" t="s">
        <v>1268</v>
      </c>
      <c r="F1314">
        <f t="shared" si="94"/>
        <v>13</v>
      </c>
      <c r="G1314">
        <f t="shared" si="95"/>
        <v>104</v>
      </c>
      <c r="H1314">
        <f t="shared" si="96"/>
        <v>340020004</v>
      </c>
    </row>
    <row r="1315" spans="1:8" ht="16.5">
      <c r="A1315" s="10" t="s">
        <v>204</v>
      </c>
      <c r="B1315" s="7">
        <f t="shared" si="93"/>
        <v>26</v>
      </c>
      <c r="C1315" s="7" t="s">
        <v>1271</v>
      </c>
      <c r="D1315" s="7">
        <f>INDEX(Sheet6!B:B,MATCH(A1315,Sheet6!D:D,0))*100+B1315</f>
        <v>6426</v>
      </c>
      <c r="E1315" s="14" t="s">
        <v>1269</v>
      </c>
      <c r="F1315">
        <f t="shared" si="94"/>
        <v>3</v>
      </c>
      <c r="G1315">
        <f t="shared" si="95"/>
        <v>960</v>
      </c>
      <c r="H1315">
        <f t="shared" si="96"/>
        <v>340020010</v>
      </c>
    </row>
    <row r="1316" spans="1:8" ht="16.5">
      <c r="A1316" s="10" t="s">
        <v>204</v>
      </c>
      <c r="B1316" s="7">
        <f t="shared" si="93"/>
        <v>27</v>
      </c>
      <c r="C1316" s="7" t="s">
        <v>1271</v>
      </c>
      <c r="D1316" s="7">
        <f>INDEX(Sheet6!B:B,MATCH(A1316,Sheet6!D:D,0))*100+B1316</f>
        <v>6427</v>
      </c>
      <c r="E1316" s="14" t="s">
        <v>1267</v>
      </c>
      <c r="F1316">
        <f t="shared" si="94"/>
        <v>8</v>
      </c>
      <c r="G1316">
        <f t="shared" si="95"/>
        <v>160</v>
      </c>
      <c r="H1316">
        <f t="shared" si="96"/>
        <v>340020007</v>
      </c>
    </row>
    <row r="1317" spans="1:8" ht="16.5">
      <c r="A1317" s="10" t="s">
        <v>204</v>
      </c>
      <c r="B1317" s="7">
        <f t="shared" si="93"/>
        <v>28</v>
      </c>
      <c r="C1317" s="7" t="s">
        <v>1271</v>
      </c>
      <c r="D1317" s="7">
        <f>INDEX(Sheet6!B:B,MATCH(A1317,Sheet6!D:D,0))*100+B1317</f>
        <v>6428</v>
      </c>
      <c r="F1317">
        <f t="shared" si="94"/>
        <v>0</v>
      </c>
      <c r="G1317">
        <f t="shared" si="95"/>
        <v>0</v>
      </c>
      <c r="H1317" t="str">
        <f t="shared" si="96"/>
        <v/>
      </c>
    </row>
    <row r="1318" spans="1:8" ht="16.5">
      <c r="A1318" s="10" t="s">
        <v>207</v>
      </c>
      <c r="B1318" s="7">
        <f t="shared" si="93"/>
        <v>1</v>
      </c>
      <c r="C1318" s="7" t="s">
        <v>1271</v>
      </c>
      <c r="D1318" s="7">
        <f>INDEX(Sheet6!B:B,MATCH(A1318,Sheet6!D:D,0))*100+B1318</f>
        <v>6501</v>
      </c>
      <c r="E1318" s="14" t="s">
        <v>1265</v>
      </c>
      <c r="F1318">
        <f t="shared" si="94"/>
        <v>8</v>
      </c>
      <c r="G1318">
        <f t="shared" si="95"/>
        <v>80</v>
      </c>
      <c r="H1318">
        <f t="shared" si="96"/>
        <v>340020006</v>
      </c>
    </row>
    <row r="1319" spans="1:8" ht="16.5">
      <c r="A1319" s="10" t="s">
        <v>207</v>
      </c>
      <c r="B1319" s="7">
        <f t="shared" si="93"/>
        <v>2</v>
      </c>
      <c r="C1319" s="7" t="s">
        <v>1271</v>
      </c>
      <c r="D1319" s="7">
        <f>INDEX(Sheet6!B:B,MATCH(A1319,Sheet6!D:D,0))*100+B1319</f>
        <v>6502</v>
      </c>
      <c r="E1319" s="14" t="s">
        <v>1266</v>
      </c>
      <c r="F1319">
        <f t="shared" si="94"/>
        <v>3</v>
      </c>
      <c r="G1319">
        <f t="shared" si="95"/>
        <v>480</v>
      </c>
      <c r="H1319">
        <f t="shared" si="96"/>
        <v>340020009</v>
      </c>
    </row>
    <row r="1320" spans="1:8" ht="16.5">
      <c r="A1320" s="10" t="s">
        <v>207</v>
      </c>
      <c r="B1320" s="7">
        <f t="shared" si="93"/>
        <v>3</v>
      </c>
      <c r="C1320" s="7" t="s">
        <v>1271</v>
      </c>
      <c r="D1320" s="7">
        <f>INDEX(Sheet6!B:B,MATCH(A1320,Sheet6!D:D,0))*100+B1320</f>
        <v>6503</v>
      </c>
      <c r="E1320" t="s">
        <v>151</v>
      </c>
      <c r="F1320">
        <f t="shared" si="94"/>
        <v>38</v>
      </c>
      <c r="G1320">
        <f t="shared" si="95"/>
        <v>12</v>
      </c>
      <c r="H1320">
        <f t="shared" si="96"/>
        <v>340020011</v>
      </c>
    </row>
    <row r="1321" spans="1:8" ht="16.5">
      <c r="A1321" s="10" t="s">
        <v>207</v>
      </c>
      <c r="B1321" s="7">
        <f t="shared" si="93"/>
        <v>4</v>
      </c>
      <c r="C1321" s="7" t="s">
        <v>1271</v>
      </c>
      <c r="D1321" s="7">
        <f>INDEX(Sheet6!B:B,MATCH(A1321,Sheet6!D:D,0))*100+B1321</f>
        <v>6504</v>
      </c>
      <c r="E1321" s="14" t="s">
        <v>1268</v>
      </c>
      <c r="F1321">
        <f t="shared" si="94"/>
        <v>13</v>
      </c>
      <c r="G1321">
        <f t="shared" si="95"/>
        <v>104</v>
      </c>
      <c r="H1321">
        <f t="shared" si="96"/>
        <v>340020004</v>
      </c>
    </row>
    <row r="1322" spans="1:8" ht="16.5">
      <c r="A1322" s="10" t="s">
        <v>207</v>
      </c>
      <c r="B1322" s="7">
        <f t="shared" si="93"/>
        <v>5</v>
      </c>
      <c r="C1322" s="7" t="s">
        <v>1271</v>
      </c>
      <c r="D1322" s="7">
        <f>INDEX(Sheet6!B:B,MATCH(A1322,Sheet6!D:D,0))*100+B1322</f>
        <v>6505</v>
      </c>
      <c r="E1322" s="14" t="s">
        <v>1269</v>
      </c>
      <c r="F1322">
        <f t="shared" si="94"/>
        <v>3</v>
      </c>
      <c r="G1322">
        <f t="shared" si="95"/>
        <v>960</v>
      </c>
      <c r="H1322">
        <f t="shared" si="96"/>
        <v>340020010</v>
      </c>
    </row>
    <row r="1323" spans="1:8" ht="16.5">
      <c r="A1323" s="10" t="s">
        <v>207</v>
      </c>
      <c r="B1323" s="7">
        <f t="shared" si="93"/>
        <v>6</v>
      </c>
      <c r="C1323" s="7" t="s">
        <v>1271</v>
      </c>
      <c r="D1323" s="7">
        <f>INDEX(Sheet6!B:B,MATCH(A1323,Sheet6!D:D,0))*100+B1323</f>
        <v>6506</v>
      </c>
      <c r="E1323" s="14" t="s">
        <v>1267</v>
      </c>
      <c r="F1323">
        <f t="shared" si="94"/>
        <v>8</v>
      </c>
      <c r="G1323">
        <f t="shared" si="95"/>
        <v>160</v>
      </c>
      <c r="H1323">
        <f t="shared" si="96"/>
        <v>340020007</v>
      </c>
    </row>
    <row r="1324" spans="1:8" ht="16.5">
      <c r="A1324" s="10" t="s">
        <v>207</v>
      </c>
      <c r="B1324" s="7">
        <f t="shared" si="93"/>
        <v>7</v>
      </c>
      <c r="C1324" s="7" t="s">
        <v>1271</v>
      </c>
      <c r="D1324" s="7">
        <f>INDEX(Sheet6!B:B,MATCH(A1324,Sheet6!D:D,0))*100+B1324</f>
        <v>6507</v>
      </c>
      <c r="F1324">
        <f t="shared" si="94"/>
        <v>0</v>
      </c>
      <c r="G1324">
        <f t="shared" si="95"/>
        <v>0</v>
      </c>
      <c r="H1324" t="str">
        <f t="shared" si="96"/>
        <v/>
      </c>
    </row>
    <row r="1325" spans="1:8" ht="16.5">
      <c r="A1325" s="10" t="s">
        <v>207</v>
      </c>
      <c r="B1325" s="7">
        <f t="shared" si="93"/>
        <v>8</v>
      </c>
      <c r="C1325" s="7" t="s">
        <v>1271</v>
      </c>
      <c r="D1325" s="7">
        <f>INDEX(Sheet6!B:B,MATCH(A1325,Sheet6!D:D,0))*100+B1325</f>
        <v>6508</v>
      </c>
      <c r="E1325" s="14" t="s">
        <v>1265</v>
      </c>
      <c r="F1325">
        <f t="shared" si="94"/>
        <v>8</v>
      </c>
      <c r="G1325">
        <f t="shared" si="95"/>
        <v>80</v>
      </c>
      <c r="H1325">
        <f t="shared" si="96"/>
        <v>340020006</v>
      </c>
    </row>
    <row r="1326" spans="1:8" ht="16.5">
      <c r="A1326" s="10" t="s">
        <v>207</v>
      </c>
      <c r="B1326" s="7">
        <f t="shared" si="93"/>
        <v>9</v>
      </c>
      <c r="C1326" s="7" t="s">
        <v>1271</v>
      </c>
      <c r="D1326" s="7">
        <f>INDEX(Sheet6!B:B,MATCH(A1326,Sheet6!D:D,0))*100+B1326</f>
        <v>6509</v>
      </c>
      <c r="E1326" s="14" t="s">
        <v>1266</v>
      </c>
      <c r="F1326">
        <f t="shared" si="94"/>
        <v>3</v>
      </c>
      <c r="G1326">
        <f t="shared" si="95"/>
        <v>480</v>
      </c>
      <c r="H1326">
        <f t="shared" si="96"/>
        <v>340020009</v>
      </c>
    </row>
    <row r="1327" spans="1:8" ht="16.5">
      <c r="A1327" s="10" t="s">
        <v>207</v>
      </c>
      <c r="B1327" s="7">
        <f t="shared" si="93"/>
        <v>10</v>
      </c>
      <c r="C1327" s="7" t="s">
        <v>1271</v>
      </c>
      <c r="D1327" s="7">
        <f>INDEX(Sheet6!B:B,MATCH(A1327,Sheet6!D:D,0))*100+B1327</f>
        <v>6510</v>
      </c>
      <c r="E1327" s="14" t="s">
        <v>1265</v>
      </c>
      <c r="F1327">
        <f t="shared" si="94"/>
        <v>8</v>
      </c>
      <c r="G1327">
        <f t="shared" si="95"/>
        <v>80</v>
      </c>
      <c r="H1327">
        <f t="shared" si="96"/>
        <v>340020006</v>
      </c>
    </row>
    <row r="1328" spans="1:8" ht="16.5">
      <c r="A1328" s="10" t="s">
        <v>207</v>
      </c>
      <c r="B1328" s="7">
        <f t="shared" ref="B1328:B1391" si="97">B1300</f>
        <v>11</v>
      </c>
      <c r="C1328" s="7" t="s">
        <v>1271</v>
      </c>
      <c r="D1328" s="7">
        <f>INDEX(Sheet6!B:B,MATCH(A1328,Sheet6!D:D,0))*100+B1328</f>
        <v>6511</v>
      </c>
      <c r="E1328" s="14" t="s">
        <v>1268</v>
      </c>
      <c r="F1328">
        <f t="shared" si="94"/>
        <v>13</v>
      </c>
      <c r="G1328">
        <f t="shared" si="95"/>
        <v>104</v>
      </c>
      <c r="H1328">
        <f t="shared" si="96"/>
        <v>340020004</v>
      </c>
    </row>
    <row r="1329" spans="1:8" ht="16.5">
      <c r="A1329" s="10" t="s">
        <v>207</v>
      </c>
      <c r="B1329" s="7">
        <f t="shared" si="97"/>
        <v>12</v>
      </c>
      <c r="C1329" s="7" t="s">
        <v>1271</v>
      </c>
      <c r="D1329" s="7">
        <f>INDEX(Sheet6!B:B,MATCH(A1329,Sheet6!D:D,0))*100+B1329</f>
        <v>6512</v>
      </c>
      <c r="E1329" s="14" t="s">
        <v>1269</v>
      </c>
      <c r="F1329">
        <f t="shared" si="94"/>
        <v>3</v>
      </c>
      <c r="G1329">
        <f t="shared" si="95"/>
        <v>960</v>
      </c>
      <c r="H1329">
        <f t="shared" si="96"/>
        <v>340020010</v>
      </c>
    </row>
    <row r="1330" spans="1:8" ht="16.5">
      <c r="A1330" s="10" t="s">
        <v>207</v>
      </c>
      <c r="B1330" s="7">
        <f t="shared" si="97"/>
        <v>13</v>
      </c>
      <c r="C1330" s="7" t="s">
        <v>1271</v>
      </c>
      <c r="D1330" s="7">
        <f>INDEX(Sheet6!B:B,MATCH(A1330,Sheet6!D:D,0))*100+B1330</f>
        <v>6513</v>
      </c>
      <c r="E1330" s="14" t="s">
        <v>1267</v>
      </c>
      <c r="F1330">
        <f t="shared" si="94"/>
        <v>8</v>
      </c>
      <c r="G1330">
        <f t="shared" si="95"/>
        <v>160</v>
      </c>
      <c r="H1330">
        <f t="shared" si="96"/>
        <v>340020007</v>
      </c>
    </row>
    <row r="1331" spans="1:8" ht="16.5">
      <c r="A1331" s="10" t="s">
        <v>207</v>
      </c>
      <c r="B1331" s="7">
        <f t="shared" si="97"/>
        <v>14</v>
      </c>
      <c r="C1331" s="7" t="s">
        <v>1271</v>
      </c>
      <c r="D1331" s="7">
        <f>INDEX(Sheet6!B:B,MATCH(A1331,Sheet6!D:D,0))*100+B1331</f>
        <v>6514</v>
      </c>
      <c r="F1331">
        <f t="shared" si="94"/>
        <v>0</v>
      </c>
      <c r="G1331">
        <f t="shared" si="95"/>
        <v>0</v>
      </c>
      <c r="H1331" t="str">
        <f t="shared" si="96"/>
        <v/>
      </c>
    </row>
    <row r="1332" spans="1:8" ht="16.5">
      <c r="A1332" s="10" t="s">
        <v>207</v>
      </c>
      <c r="B1332" s="7">
        <f t="shared" si="97"/>
        <v>15</v>
      </c>
      <c r="C1332" s="7" t="s">
        <v>1271</v>
      </c>
      <c r="D1332" s="7">
        <f>INDEX(Sheet6!B:B,MATCH(A1332,Sheet6!D:D,0))*100+B1332</f>
        <v>6515</v>
      </c>
      <c r="E1332" s="14" t="s">
        <v>1265</v>
      </c>
      <c r="F1332">
        <f t="shared" si="94"/>
        <v>8</v>
      </c>
      <c r="G1332">
        <f t="shared" si="95"/>
        <v>80</v>
      </c>
      <c r="H1332">
        <f t="shared" si="96"/>
        <v>340020006</v>
      </c>
    </row>
    <row r="1333" spans="1:8" ht="16.5">
      <c r="A1333" s="10" t="s">
        <v>207</v>
      </c>
      <c r="B1333" s="7">
        <f t="shared" si="97"/>
        <v>16</v>
      </c>
      <c r="C1333" s="7" t="s">
        <v>1271</v>
      </c>
      <c r="D1333" s="7">
        <f>INDEX(Sheet6!B:B,MATCH(A1333,Sheet6!D:D,0))*100+B1333</f>
        <v>6516</v>
      </c>
      <c r="E1333" s="14" t="s">
        <v>1266</v>
      </c>
      <c r="F1333">
        <f t="shared" si="94"/>
        <v>3</v>
      </c>
      <c r="G1333">
        <f t="shared" si="95"/>
        <v>480</v>
      </c>
      <c r="H1333">
        <f t="shared" si="96"/>
        <v>340020009</v>
      </c>
    </row>
    <row r="1334" spans="1:8" ht="16.5">
      <c r="A1334" s="10" t="s">
        <v>207</v>
      </c>
      <c r="B1334" s="7">
        <f t="shared" si="97"/>
        <v>17</v>
      </c>
      <c r="C1334" s="7" t="s">
        <v>1271</v>
      </c>
      <c r="D1334" s="7">
        <f>INDEX(Sheet6!B:B,MATCH(A1334,Sheet6!D:D,0))*100+B1334</f>
        <v>6517</v>
      </c>
      <c r="E1334" s="14" t="s">
        <v>1266</v>
      </c>
      <c r="F1334">
        <f t="shared" si="94"/>
        <v>3</v>
      </c>
      <c r="G1334">
        <f t="shared" si="95"/>
        <v>480</v>
      </c>
      <c r="H1334">
        <f t="shared" si="96"/>
        <v>340020009</v>
      </c>
    </row>
    <row r="1335" spans="1:8" ht="16.5">
      <c r="A1335" s="10" t="s">
        <v>207</v>
      </c>
      <c r="B1335" s="7">
        <f t="shared" si="97"/>
        <v>18</v>
      </c>
      <c r="C1335" s="7" t="s">
        <v>1271</v>
      </c>
      <c r="D1335" s="7">
        <f>INDEX(Sheet6!B:B,MATCH(A1335,Sheet6!D:D,0))*100+B1335</f>
        <v>6518</v>
      </c>
      <c r="E1335" s="14" t="s">
        <v>1268</v>
      </c>
      <c r="F1335">
        <f t="shared" si="94"/>
        <v>13</v>
      </c>
      <c r="G1335">
        <f t="shared" si="95"/>
        <v>104</v>
      </c>
      <c r="H1335">
        <f t="shared" si="96"/>
        <v>340020004</v>
      </c>
    </row>
    <row r="1336" spans="1:8" ht="16.5">
      <c r="A1336" s="10" t="s">
        <v>207</v>
      </c>
      <c r="B1336" s="7">
        <f t="shared" si="97"/>
        <v>19</v>
      </c>
      <c r="C1336" s="7" t="s">
        <v>1271</v>
      </c>
      <c r="D1336" s="7">
        <f>INDEX(Sheet6!B:B,MATCH(A1336,Sheet6!D:D,0))*100+B1336</f>
        <v>6519</v>
      </c>
      <c r="E1336" s="14" t="s">
        <v>1269</v>
      </c>
      <c r="F1336">
        <f t="shared" si="94"/>
        <v>3</v>
      </c>
      <c r="G1336">
        <f t="shared" si="95"/>
        <v>960</v>
      </c>
      <c r="H1336">
        <f t="shared" si="96"/>
        <v>340020010</v>
      </c>
    </row>
    <row r="1337" spans="1:8" ht="16.5">
      <c r="A1337" s="10" t="s">
        <v>207</v>
      </c>
      <c r="B1337" s="7">
        <f t="shared" si="97"/>
        <v>20</v>
      </c>
      <c r="C1337" s="7" t="s">
        <v>1271</v>
      </c>
      <c r="D1337" s="7">
        <f>INDEX(Sheet6!B:B,MATCH(A1337,Sheet6!D:D,0))*100+B1337</f>
        <v>6520</v>
      </c>
      <c r="E1337" s="14" t="s">
        <v>1267</v>
      </c>
      <c r="F1337">
        <f t="shared" si="94"/>
        <v>8</v>
      </c>
      <c r="G1337">
        <f t="shared" si="95"/>
        <v>160</v>
      </c>
      <c r="H1337">
        <f t="shared" si="96"/>
        <v>340020007</v>
      </c>
    </row>
    <row r="1338" spans="1:8" ht="16.5">
      <c r="A1338" s="10" t="s">
        <v>207</v>
      </c>
      <c r="B1338" s="7">
        <f t="shared" si="97"/>
        <v>21</v>
      </c>
      <c r="C1338" s="7" t="s">
        <v>1271</v>
      </c>
      <c r="D1338" s="7">
        <f>INDEX(Sheet6!B:B,MATCH(A1338,Sheet6!D:D,0))*100+B1338</f>
        <v>6521</v>
      </c>
      <c r="F1338">
        <f t="shared" si="94"/>
        <v>0</v>
      </c>
      <c r="G1338">
        <f t="shared" si="95"/>
        <v>0</v>
      </c>
      <c r="H1338" t="str">
        <f t="shared" si="96"/>
        <v/>
      </c>
    </row>
    <row r="1339" spans="1:8" ht="16.5">
      <c r="A1339" s="10" t="s">
        <v>207</v>
      </c>
      <c r="B1339" s="7">
        <f t="shared" si="97"/>
        <v>22</v>
      </c>
      <c r="C1339" s="7" t="s">
        <v>1271</v>
      </c>
      <c r="D1339" s="7">
        <f>INDEX(Sheet6!B:B,MATCH(A1339,Sheet6!D:D,0))*100+B1339</f>
        <v>6522</v>
      </c>
      <c r="E1339" s="14" t="s">
        <v>1265</v>
      </c>
      <c r="F1339">
        <f t="shared" si="94"/>
        <v>8</v>
      </c>
      <c r="G1339">
        <f t="shared" si="95"/>
        <v>80</v>
      </c>
      <c r="H1339">
        <f t="shared" si="96"/>
        <v>340020006</v>
      </c>
    </row>
    <row r="1340" spans="1:8" ht="16.5">
      <c r="A1340" s="10" t="s">
        <v>207</v>
      </c>
      <c r="B1340" s="7">
        <f t="shared" si="97"/>
        <v>23</v>
      </c>
      <c r="C1340" s="7" t="s">
        <v>1271</v>
      </c>
      <c r="D1340" s="7">
        <f>INDEX(Sheet6!B:B,MATCH(A1340,Sheet6!D:D,0))*100+B1340</f>
        <v>6523</v>
      </c>
      <c r="E1340" s="14" t="s">
        <v>1266</v>
      </c>
      <c r="F1340">
        <f t="shared" si="94"/>
        <v>3</v>
      </c>
      <c r="G1340">
        <f t="shared" si="95"/>
        <v>480</v>
      </c>
      <c r="H1340">
        <f t="shared" si="96"/>
        <v>340020009</v>
      </c>
    </row>
    <row r="1341" spans="1:8" ht="16.5">
      <c r="A1341" s="10" t="s">
        <v>207</v>
      </c>
      <c r="B1341" s="7">
        <f t="shared" si="97"/>
        <v>24</v>
      </c>
      <c r="C1341" s="7" t="s">
        <v>1271</v>
      </c>
      <c r="D1341" s="7">
        <f>INDEX(Sheet6!B:B,MATCH(A1341,Sheet6!D:D,0))*100+B1341</f>
        <v>6524</v>
      </c>
      <c r="E1341" s="14" t="s">
        <v>1265</v>
      </c>
      <c r="F1341">
        <f t="shared" si="94"/>
        <v>8</v>
      </c>
      <c r="G1341">
        <f t="shared" si="95"/>
        <v>80</v>
      </c>
      <c r="H1341">
        <f t="shared" si="96"/>
        <v>340020006</v>
      </c>
    </row>
    <row r="1342" spans="1:8" ht="16.5">
      <c r="A1342" s="10" t="s">
        <v>207</v>
      </c>
      <c r="B1342" s="7">
        <f t="shared" si="97"/>
        <v>25</v>
      </c>
      <c r="C1342" s="7" t="s">
        <v>1271</v>
      </c>
      <c r="D1342" s="7">
        <f>INDEX(Sheet6!B:B,MATCH(A1342,Sheet6!D:D,0))*100+B1342</f>
        <v>6525</v>
      </c>
      <c r="E1342" s="14" t="s">
        <v>1268</v>
      </c>
      <c r="F1342">
        <f t="shared" si="94"/>
        <v>13</v>
      </c>
      <c r="G1342">
        <f t="shared" si="95"/>
        <v>104</v>
      </c>
      <c r="H1342">
        <f t="shared" si="96"/>
        <v>340020004</v>
      </c>
    </row>
    <row r="1343" spans="1:8" ht="16.5">
      <c r="A1343" s="10" t="s">
        <v>207</v>
      </c>
      <c r="B1343" s="7">
        <f t="shared" si="97"/>
        <v>26</v>
      </c>
      <c r="C1343" s="7" t="s">
        <v>1271</v>
      </c>
      <c r="D1343" s="7">
        <f>INDEX(Sheet6!B:B,MATCH(A1343,Sheet6!D:D,0))*100+B1343</f>
        <v>6526</v>
      </c>
      <c r="E1343" s="14" t="s">
        <v>1269</v>
      </c>
      <c r="F1343">
        <f t="shared" si="94"/>
        <v>3</v>
      </c>
      <c r="G1343">
        <f t="shared" si="95"/>
        <v>960</v>
      </c>
      <c r="H1343">
        <f t="shared" si="96"/>
        <v>340020010</v>
      </c>
    </row>
    <row r="1344" spans="1:8" ht="16.5">
      <c r="A1344" s="10" t="s">
        <v>207</v>
      </c>
      <c r="B1344" s="7">
        <f t="shared" si="97"/>
        <v>27</v>
      </c>
      <c r="C1344" s="7" t="s">
        <v>1271</v>
      </c>
      <c r="D1344" s="7">
        <f>INDEX(Sheet6!B:B,MATCH(A1344,Sheet6!D:D,0))*100+B1344</f>
        <v>6527</v>
      </c>
      <c r="E1344" s="14" t="s">
        <v>1267</v>
      </c>
      <c r="F1344">
        <f t="shared" si="94"/>
        <v>8</v>
      </c>
      <c r="G1344">
        <f t="shared" si="95"/>
        <v>160</v>
      </c>
      <c r="H1344">
        <f t="shared" si="96"/>
        <v>340020007</v>
      </c>
    </row>
    <row r="1345" spans="1:8" ht="16.5">
      <c r="A1345" s="10" t="s">
        <v>207</v>
      </c>
      <c r="B1345" s="7">
        <f t="shared" si="97"/>
        <v>28</v>
      </c>
      <c r="C1345" s="7" t="s">
        <v>1271</v>
      </c>
      <c r="D1345" s="7">
        <f>INDEX(Sheet6!B:B,MATCH(A1345,Sheet6!D:D,0))*100+B1345</f>
        <v>6528</v>
      </c>
      <c r="F1345">
        <f t="shared" si="94"/>
        <v>0</v>
      </c>
      <c r="G1345">
        <f t="shared" si="95"/>
        <v>0</v>
      </c>
      <c r="H1345" t="str">
        <f t="shared" si="96"/>
        <v/>
      </c>
    </row>
    <row r="1346" spans="1:8" ht="16.5">
      <c r="A1346" s="10" t="s">
        <v>180</v>
      </c>
      <c r="B1346" s="7">
        <f t="shared" si="97"/>
        <v>1</v>
      </c>
      <c r="C1346" s="7" t="s">
        <v>1264</v>
      </c>
      <c r="D1346" s="7">
        <f>INDEX(Sheet6!B:B,MATCH(A1346,Sheet6!D:D,0))*100+B1346</f>
        <v>4201</v>
      </c>
      <c r="E1346" t="s">
        <v>1270</v>
      </c>
      <c r="F1346">
        <f t="shared" ref="F1346:F1409" si="98">IF($E1346&lt;&gt;"",VLOOKUP($C1346&amp;$E1346,$M:$P,2,0),0)</f>
        <v>13</v>
      </c>
      <c r="G1346">
        <f t="shared" ref="G1346:G1409" si="99">IF($E1346&lt;&gt;"",VLOOKUP($C1346&amp;$E1346,$M:$P,3,0),0)</f>
        <v>65</v>
      </c>
      <c r="H1346">
        <f t="shared" ref="H1346:H1409" si="100">IF($E1346&lt;&gt;"",VLOOKUP($C1346&amp;$E1346,$M:$P,4,0),"")</f>
        <v>340020005</v>
      </c>
    </row>
    <row r="1347" spans="1:8" ht="16.5">
      <c r="A1347" s="10" t="s">
        <v>180</v>
      </c>
      <c r="B1347" s="7">
        <f t="shared" si="97"/>
        <v>2</v>
      </c>
      <c r="C1347" s="7" t="s">
        <v>1264</v>
      </c>
      <c r="D1347" s="7">
        <f>INDEX(Sheet6!B:B,MATCH(A1347,Sheet6!D:D,0))*100+B1347</f>
        <v>4202</v>
      </c>
      <c r="E1347" s="14" t="s">
        <v>1266</v>
      </c>
      <c r="F1347">
        <f t="shared" si="98"/>
        <v>3</v>
      </c>
      <c r="G1347">
        <f t="shared" si="99"/>
        <v>600</v>
      </c>
      <c r="H1347">
        <f t="shared" si="100"/>
        <v>340020009</v>
      </c>
    </row>
    <row r="1348" spans="1:8" ht="16.5">
      <c r="A1348" s="10" t="s">
        <v>180</v>
      </c>
      <c r="B1348" s="7">
        <f t="shared" si="97"/>
        <v>3</v>
      </c>
      <c r="C1348" s="7" t="s">
        <v>1264</v>
      </c>
      <c r="D1348" s="7">
        <f>INDEX(Sheet6!B:B,MATCH(A1348,Sheet6!D:D,0))*100+B1348</f>
        <v>4203</v>
      </c>
      <c r="E1348" t="s">
        <v>139</v>
      </c>
      <c r="F1348">
        <f t="shared" si="98"/>
        <v>33</v>
      </c>
      <c r="G1348">
        <f t="shared" si="99"/>
        <v>50</v>
      </c>
      <c r="H1348">
        <f t="shared" si="100"/>
        <v>340020003</v>
      </c>
    </row>
    <row r="1349" spans="1:8" ht="16.5">
      <c r="A1349" s="10" t="s">
        <v>180</v>
      </c>
      <c r="B1349" s="7">
        <f t="shared" si="97"/>
        <v>4</v>
      </c>
      <c r="C1349" s="7" t="s">
        <v>1264</v>
      </c>
      <c r="D1349" s="7">
        <f>INDEX(Sheet6!B:B,MATCH(A1349,Sheet6!D:D,0))*100+B1349</f>
        <v>4204</v>
      </c>
      <c r="E1349" s="14" t="s">
        <v>1268</v>
      </c>
      <c r="F1349">
        <f t="shared" si="98"/>
        <v>13</v>
      </c>
      <c r="G1349">
        <f t="shared" si="99"/>
        <v>130</v>
      </c>
      <c r="H1349">
        <f t="shared" si="100"/>
        <v>340020004</v>
      </c>
    </row>
    <row r="1350" spans="1:8" ht="16.5">
      <c r="A1350" s="10" t="s">
        <v>180</v>
      </c>
      <c r="B1350" s="7">
        <f t="shared" si="97"/>
        <v>5</v>
      </c>
      <c r="C1350" s="7" t="s">
        <v>1264</v>
      </c>
      <c r="D1350" s="7">
        <f>INDEX(Sheet6!B:B,MATCH(A1350,Sheet6!D:D,0))*100+B1350</f>
        <v>4205</v>
      </c>
      <c r="E1350" s="14" t="s">
        <v>1269</v>
      </c>
      <c r="F1350">
        <f t="shared" si="98"/>
        <v>3</v>
      </c>
      <c r="G1350">
        <f t="shared" si="99"/>
        <v>1200</v>
      </c>
      <c r="H1350">
        <f t="shared" si="100"/>
        <v>340020010</v>
      </c>
    </row>
    <row r="1351" spans="1:8" ht="16.5">
      <c r="A1351" s="10" t="s">
        <v>180</v>
      </c>
      <c r="B1351" s="7">
        <f t="shared" si="97"/>
        <v>6</v>
      </c>
      <c r="C1351" s="7" t="s">
        <v>1264</v>
      </c>
      <c r="D1351" s="7">
        <f>INDEX(Sheet6!B:B,MATCH(A1351,Sheet6!D:D,0))*100+B1351</f>
        <v>4206</v>
      </c>
      <c r="E1351" s="14" t="s">
        <v>1267</v>
      </c>
      <c r="F1351">
        <f t="shared" si="98"/>
        <v>8</v>
      </c>
      <c r="G1351">
        <f t="shared" si="99"/>
        <v>200</v>
      </c>
      <c r="H1351">
        <f t="shared" si="100"/>
        <v>340020007</v>
      </c>
    </row>
    <row r="1352" spans="1:8" ht="16.5">
      <c r="A1352" s="10" t="s">
        <v>180</v>
      </c>
      <c r="B1352" s="7">
        <f t="shared" si="97"/>
        <v>7</v>
      </c>
      <c r="C1352" s="7" t="s">
        <v>1264</v>
      </c>
      <c r="D1352" s="7">
        <f>INDEX(Sheet6!B:B,MATCH(A1352,Sheet6!D:D,0))*100+B1352</f>
        <v>4207</v>
      </c>
      <c r="F1352">
        <f t="shared" si="98"/>
        <v>0</v>
      </c>
      <c r="G1352">
        <f t="shared" si="99"/>
        <v>0</v>
      </c>
      <c r="H1352" t="str">
        <f t="shared" si="100"/>
        <v/>
      </c>
    </row>
    <row r="1353" spans="1:8" ht="16.5">
      <c r="A1353" s="10" t="s">
        <v>180</v>
      </c>
      <c r="B1353" s="7">
        <f t="shared" si="97"/>
        <v>8</v>
      </c>
      <c r="C1353" s="7" t="s">
        <v>1264</v>
      </c>
      <c r="D1353" s="7">
        <f>INDEX(Sheet6!B:B,MATCH(A1353,Sheet6!D:D,0))*100+B1353</f>
        <v>4208</v>
      </c>
      <c r="E1353" t="s">
        <v>1270</v>
      </c>
      <c r="F1353">
        <f t="shared" si="98"/>
        <v>13</v>
      </c>
      <c r="G1353">
        <f t="shared" si="99"/>
        <v>65</v>
      </c>
      <c r="H1353">
        <f t="shared" si="100"/>
        <v>340020005</v>
      </c>
    </row>
    <row r="1354" spans="1:8" ht="16.5">
      <c r="A1354" s="10" t="s">
        <v>180</v>
      </c>
      <c r="B1354" s="7">
        <f t="shared" si="97"/>
        <v>9</v>
      </c>
      <c r="C1354" s="7" t="s">
        <v>1264</v>
      </c>
      <c r="D1354" s="7">
        <f>INDEX(Sheet6!B:B,MATCH(A1354,Sheet6!D:D,0))*100+B1354</f>
        <v>4209</v>
      </c>
      <c r="E1354" s="14" t="s">
        <v>1266</v>
      </c>
      <c r="F1354">
        <f t="shared" si="98"/>
        <v>3</v>
      </c>
      <c r="G1354">
        <f t="shared" si="99"/>
        <v>600</v>
      </c>
      <c r="H1354">
        <f t="shared" si="100"/>
        <v>340020009</v>
      </c>
    </row>
    <row r="1355" spans="1:8" ht="16.5">
      <c r="A1355" s="10" t="s">
        <v>180</v>
      </c>
      <c r="B1355" s="7">
        <f t="shared" si="97"/>
        <v>10</v>
      </c>
      <c r="C1355" s="7" t="s">
        <v>1264</v>
      </c>
      <c r="D1355" s="7">
        <f>INDEX(Sheet6!B:B,MATCH(A1355,Sheet6!D:D,0))*100+B1355</f>
        <v>4210</v>
      </c>
      <c r="E1355" t="s">
        <v>139</v>
      </c>
      <c r="F1355">
        <f t="shared" si="98"/>
        <v>33</v>
      </c>
      <c r="G1355">
        <f t="shared" si="99"/>
        <v>50</v>
      </c>
      <c r="H1355">
        <f t="shared" si="100"/>
        <v>340020003</v>
      </c>
    </row>
    <row r="1356" spans="1:8" ht="16.5">
      <c r="A1356" s="10" t="s">
        <v>180</v>
      </c>
      <c r="B1356" s="7">
        <f t="shared" si="97"/>
        <v>11</v>
      </c>
      <c r="C1356" s="7" t="s">
        <v>1264</v>
      </c>
      <c r="D1356" s="7">
        <f>INDEX(Sheet6!B:B,MATCH(A1356,Sheet6!D:D,0))*100+B1356</f>
        <v>4211</v>
      </c>
      <c r="E1356" s="14" t="s">
        <v>1268</v>
      </c>
      <c r="F1356">
        <f t="shared" si="98"/>
        <v>13</v>
      </c>
      <c r="G1356">
        <f t="shared" si="99"/>
        <v>130</v>
      </c>
      <c r="H1356">
        <f t="shared" si="100"/>
        <v>340020004</v>
      </c>
    </row>
    <row r="1357" spans="1:8" ht="16.5">
      <c r="A1357" s="10" t="s">
        <v>180</v>
      </c>
      <c r="B1357" s="7">
        <f t="shared" si="97"/>
        <v>12</v>
      </c>
      <c r="C1357" s="7" t="s">
        <v>1264</v>
      </c>
      <c r="D1357" s="7">
        <f>INDEX(Sheet6!B:B,MATCH(A1357,Sheet6!D:D,0))*100+B1357</f>
        <v>4212</v>
      </c>
      <c r="E1357" s="14" t="s">
        <v>1269</v>
      </c>
      <c r="F1357">
        <f t="shared" si="98"/>
        <v>3</v>
      </c>
      <c r="G1357">
        <f t="shared" si="99"/>
        <v>1200</v>
      </c>
      <c r="H1357">
        <f t="shared" si="100"/>
        <v>340020010</v>
      </c>
    </row>
    <row r="1358" spans="1:8" ht="16.5">
      <c r="A1358" s="10" t="s">
        <v>180</v>
      </c>
      <c r="B1358" s="7">
        <f t="shared" si="97"/>
        <v>13</v>
      </c>
      <c r="C1358" s="7" t="s">
        <v>1264</v>
      </c>
      <c r="D1358" s="7">
        <f>INDEX(Sheet6!B:B,MATCH(A1358,Sheet6!D:D,0))*100+B1358</f>
        <v>4213</v>
      </c>
      <c r="E1358" s="14" t="s">
        <v>1267</v>
      </c>
      <c r="F1358">
        <f t="shared" si="98"/>
        <v>8</v>
      </c>
      <c r="G1358">
        <f t="shared" si="99"/>
        <v>200</v>
      </c>
      <c r="H1358">
        <f t="shared" si="100"/>
        <v>340020007</v>
      </c>
    </row>
    <row r="1359" spans="1:8" ht="16.5">
      <c r="A1359" s="10" t="s">
        <v>180</v>
      </c>
      <c r="B1359" s="7">
        <f t="shared" si="97"/>
        <v>14</v>
      </c>
      <c r="C1359" s="7" t="s">
        <v>1264</v>
      </c>
      <c r="D1359" s="7">
        <f>INDEX(Sheet6!B:B,MATCH(A1359,Sheet6!D:D,0))*100+B1359</f>
        <v>4214</v>
      </c>
      <c r="F1359">
        <f t="shared" si="98"/>
        <v>0</v>
      </c>
      <c r="G1359">
        <f t="shared" si="99"/>
        <v>0</v>
      </c>
      <c r="H1359" t="str">
        <f t="shared" si="100"/>
        <v/>
      </c>
    </row>
    <row r="1360" spans="1:8" ht="16.5">
      <c r="A1360" s="10" t="s">
        <v>180</v>
      </c>
      <c r="B1360" s="7">
        <f t="shared" si="97"/>
        <v>15</v>
      </c>
      <c r="C1360" s="7" t="s">
        <v>1264</v>
      </c>
      <c r="D1360" s="7">
        <f>INDEX(Sheet6!B:B,MATCH(A1360,Sheet6!D:D,0))*100+B1360</f>
        <v>4215</v>
      </c>
      <c r="E1360" t="s">
        <v>1270</v>
      </c>
      <c r="F1360">
        <f t="shared" si="98"/>
        <v>13</v>
      </c>
      <c r="G1360">
        <f t="shared" si="99"/>
        <v>65</v>
      </c>
      <c r="H1360">
        <f t="shared" si="100"/>
        <v>340020005</v>
      </c>
    </row>
    <row r="1361" spans="1:8" ht="16.5">
      <c r="A1361" s="10" t="s">
        <v>180</v>
      </c>
      <c r="B1361" s="7">
        <f t="shared" si="97"/>
        <v>16</v>
      </c>
      <c r="C1361" s="7" t="s">
        <v>1264</v>
      </c>
      <c r="D1361" s="7">
        <f>INDEX(Sheet6!B:B,MATCH(A1361,Sheet6!D:D,0))*100+B1361</f>
        <v>4216</v>
      </c>
      <c r="E1361" s="14" t="s">
        <v>1266</v>
      </c>
      <c r="F1361">
        <f t="shared" si="98"/>
        <v>3</v>
      </c>
      <c r="G1361">
        <f t="shared" si="99"/>
        <v>600</v>
      </c>
      <c r="H1361">
        <f t="shared" si="100"/>
        <v>340020009</v>
      </c>
    </row>
    <row r="1362" spans="1:8" ht="16.5">
      <c r="A1362" s="10" t="s">
        <v>180</v>
      </c>
      <c r="B1362" s="7">
        <f t="shared" si="97"/>
        <v>17</v>
      </c>
      <c r="C1362" s="7" t="s">
        <v>1264</v>
      </c>
      <c r="D1362" s="7">
        <f>INDEX(Sheet6!B:B,MATCH(A1362,Sheet6!D:D,0))*100+B1362</f>
        <v>4217</v>
      </c>
      <c r="E1362" t="s">
        <v>139</v>
      </c>
      <c r="F1362">
        <f t="shared" si="98"/>
        <v>33</v>
      </c>
      <c r="G1362">
        <f t="shared" si="99"/>
        <v>50</v>
      </c>
      <c r="H1362">
        <f t="shared" si="100"/>
        <v>340020003</v>
      </c>
    </row>
    <row r="1363" spans="1:8" ht="16.5">
      <c r="A1363" s="10" t="s">
        <v>180</v>
      </c>
      <c r="B1363" s="7">
        <f t="shared" si="97"/>
        <v>18</v>
      </c>
      <c r="C1363" s="7" t="s">
        <v>1264</v>
      </c>
      <c r="D1363" s="7">
        <f>INDEX(Sheet6!B:B,MATCH(A1363,Sheet6!D:D,0))*100+B1363</f>
        <v>4218</v>
      </c>
      <c r="E1363" s="14" t="s">
        <v>1268</v>
      </c>
      <c r="F1363">
        <f t="shared" si="98"/>
        <v>13</v>
      </c>
      <c r="G1363">
        <f t="shared" si="99"/>
        <v>130</v>
      </c>
      <c r="H1363">
        <f t="shared" si="100"/>
        <v>340020004</v>
      </c>
    </row>
    <row r="1364" spans="1:8" ht="16.5">
      <c r="A1364" s="10" t="s">
        <v>180</v>
      </c>
      <c r="B1364" s="7">
        <f t="shared" si="97"/>
        <v>19</v>
      </c>
      <c r="C1364" s="7" t="s">
        <v>1264</v>
      </c>
      <c r="D1364" s="7">
        <f>INDEX(Sheet6!B:B,MATCH(A1364,Sheet6!D:D,0))*100+B1364</f>
        <v>4219</v>
      </c>
      <c r="E1364" s="14" t="s">
        <v>1269</v>
      </c>
      <c r="F1364">
        <f t="shared" si="98"/>
        <v>3</v>
      </c>
      <c r="G1364">
        <f t="shared" si="99"/>
        <v>1200</v>
      </c>
      <c r="H1364">
        <f t="shared" si="100"/>
        <v>340020010</v>
      </c>
    </row>
    <row r="1365" spans="1:8" ht="16.5">
      <c r="A1365" s="10" t="s">
        <v>180</v>
      </c>
      <c r="B1365" s="7">
        <f t="shared" si="97"/>
        <v>20</v>
      </c>
      <c r="C1365" s="7" t="s">
        <v>1264</v>
      </c>
      <c r="D1365" s="7">
        <f>INDEX(Sheet6!B:B,MATCH(A1365,Sheet6!D:D,0))*100+B1365</f>
        <v>4220</v>
      </c>
      <c r="E1365" s="14" t="s">
        <v>1267</v>
      </c>
      <c r="F1365">
        <f t="shared" si="98"/>
        <v>8</v>
      </c>
      <c r="G1365">
        <f t="shared" si="99"/>
        <v>200</v>
      </c>
      <c r="H1365">
        <f t="shared" si="100"/>
        <v>340020007</v>
      </c>
    </row>
    <row r="1366" spans="1:8" ht="16.5">
      <c r="A1366" s="10" t="s">
        <v>180</v>
      </c>
      <c r="B1366" s="7">
        <f t="shared" si="97"/>
        <v>21</v>
      </c>
      <c r="C1366" s="7" t="s">
        <v>1264</v>
      </c>
      <c r="D1366" s="7">
        <f>INDEX(Sheet6!B:B,MATCH(A1366,Sheet6!D:D,0))*100+B1366</f>
        <v>4221</v>
      </c>
      <c r="F1366">
        <f t="shared" si="98"/>
        <v>0</v>
      </c>
      <c r="G1366">
        <f t="shared" si="99"/>
        <v>0</v>
      </c>
      <c r="H1366" t="str">
        <f t="shared" si="100"/>
        <v/>
      </c>
    </row>
    <row r="1367" spans="1:8" ht="16.5">
      <c r="A1367" s="10" t="s">
        <v>180</v>
      </c>
      <c r="B1367" s="7">
        <f t="shared" si="97"/>
        <v>22</v>
      </c>
      <c r="C1367" s="7" t="s">
        <v>1264</v>
      </c>
      <c r="D1367" s="7">
        <f>INDEX(Sheet6!B:B,MATCH(A1367,Sheet6!D:D,0))*100+B1367</f>
        <v>4222</v>
      </c>
      <c r="E1367" t="s">
        <v>1270</v>
      </c>
      <c r="F1367">
        <f t="shared" si="98"/>
        <v>13</v>
      </c>
      <c r="G1367">
        <f t="shared" si="99"/>
        <v>65</v>
      </c>
      <c r="H1367">
        <f t="shared" si="100"/>
        <v>340020005</v>
      </c>
    </row>
    <row r="1368" spans="1:8" ht="16.5">
      <c r="A1368" s="10" t="s">
        <v>180</v>
      </c>
      <c r="B1368" s="7">
        <f t="shared" si="97"/>
        <v>23</v>
      </c>
      <c r="C1368" s="7" t="s">
        <v>1264</v>
      </c>
      <c r="D1368" s="7">
        <f>INDEX(Sheet6!B:B,MATCH(A1368,Sheet6!D:D,0))*100+B1368</f>
        <v>4223</v>
      </c>
      <c r="E1368" s="14" t="s">
        <v>1266</v>
      </c>
      <c r="F1368">
        <f t="shared" si="98"/>
        <v>3</v>
      </c>
      <c r="G1368">
        <f t="shared" si="99"/>
        <v>600</v>
      </c>
      <c r="H1368">
        <f t="shared" si="100"/>
        <v>340020009</v>
      </c>
    </row>
    <row r="1369" spans="1:8" ht="16.5">
      <c r="A1369" s="10" t="s">
        <v>180</v>
      </c>
      <c r="B1369" s="7">
        <f t="shared" si="97"/>
        <v>24</v>
      </c>
      <c r="C1369" s="7" t="s">
        <v>1264</v>
      </c>
      <c r="D1369" s="7">
        <f>INDEX(Sheet6!B:B,MATCH(A1369,Sheet6!D:D,0))*100+B1369</f>
        <v>4224</v>
      </c>
      <c r="E1369" t="s">
        <v>139</v>
      </c>
      <c r="F1369">
        <f t="shared" si="98"/>
        <v>33</v>
      </c>
      <c r="G1369">
        <f t="shared" si="99"/>
        <v>50</v>
      </c>
      <c r="H1369">
        <f t="shared" si="100"/>
        <v>340020003</v>
      </c>
    </row>
    <row r="1370" spans="1:8" ht="16.5">
      <c r="A1370" s="10" t="s">
        <v>180</v>
      </c>
      <c r="B1370" s="7">
        <f t="shared" si="97"/>
        <v>25</v>
      </c>
      <c r="C1370" s="7" t="s">
        <v>1264</v>
      </c>
      <c r="D1370" s="7">
        <f>INDEX(Sheet6!B:B,MATCH(A1370,Sheet6!D:D,0))*100+B1370</f>
        <v>4225</v>
      </c>
      <c r="E1370" s="14" t="s">
        <v>1268</v>
      </c>
      <c r="F1370">
        <f t="shared" si="98"/>
        <v>13</v>
      </c>
      <c r="G1370">
        <f t="shared" si="99"/>
        <v>130</v>
      </c>
      <c r="H1370">
        <f t="shared" si="100"/>
        <v>340020004</v>
      </c>
    </row>
    <row r="1371" spans="1:8" ht="16.5">
      <c r="A1371" s="10" t="s">
        <v>180</v>
      </c>
      <c r="B1371" s="7">
        <f t="shared" si="97"/>
        <v>26</v>
      </c>
      <c r="C1371" s="7" t="s">
        <v>1264</v>
      </c>
      <c r="D1371" s="7">
        <f>INDEX(Sheet6!B:B,MATCH(A1371,Sheet6!D:D,0))*100+B1371</f>
        <v>4226</v>
      </c>
      <c r="E1371" s="14" t="s">
        <v>1269</v>
      </c>
      <c r="F1371">
        <f t="shared" si="98"/>
        <v>3</v>
      </c>
      <c r="G1371">
        <f t="shared" si="99"/>
        <v>1200</v>
      </c>
      <c r="H1371">
        <f t="shared" si="100"/>
        <v>340020010</v>
      </c>
    </row>
    <row r="1372" spans="1:8" ht="16.5">
      <c r="A1372" s="10" t="s">
        <v>180</v>
      </c>
      <c r="B1372" s="7">
        <f t="shared" si="97"/>
        <v>27</v>
      </c>
      <c r="C1372" s="7" t="s">
        <v>1264</v>
      </c>
      <c r="D1372" s="7">
        <f>INDEX(Sheet6!B:B,MATCH(A1372,Sheet6!D:D,0))*100+B1372</f>
        <v>4227</v>
      </c>
      <c r="E1372" s="14" t="s">
        <v>1267</v>
      </c>
      <c r="F1372">
        <f t="shared" si="98"/>
        <v>8</v>
      </c>
      <c r="G1372">
        <f t="shared" si="99"/>
        <v>200</v>
      </c>
      <c r="H1372">
        <f t="shared" si="100"/>
        <v>340020007</v>
      </c>
    </row>
    <row r="1373" spans="1:8" ht="16.5">
      <c r="A1373" s="10" t="s">
        <v>180</v>
      </c>
      <c r="B1373" s="7">
        <f t="shared" si="97"/>
        <v>28</v>
      </c>
      <c r="C1373" s="7" t="s">
        <v>1264</v>
      </c>
      <c r="D1373" s="7">
        <f>INDEX(Sheet6!B:B,MATCH(A1373,Sheet6!D:D,0))*100+B1373</f>
        <v>4228</v>
      </c>
      <c r="F1373">
        <f t="shared" si="98"/>
        <v>0</v>
      </c>
      <c r="G1373">
        <f t="shared" si="99"/>
        <v>0</v>
      </c>
      <c r="H1373" t="str">
        <f t="shared" si="100"/>
        <v/>
      </c>
    </row>
    <row r="1374" spans="1:8" ht="16.5">
      <c r="A1374" s="10" t="s">
        <v>184</v>
      </c>
      <c r="B1374" s="7">
        <f t="shared" si="97"/>
        <v>1</v>
      </c>
      <c r="C1374" s="7" t="s">
        <v>1264</v>
      </c>
      <c r="D1374" s="7">
        <f>INDEX(Sheet6!B:B,MATCH(A1374,Sheet6!D:D,0))*100+B1374</f>
        <v>4501</v>
      </c>
      <c r="E1374" s="14" t="s">
        <v>1265</v>
      </c>
      <c r="F1374">
        <f t="shared" si="98"/>
        <v>8</v>
      </c>
      <c r="G1374">
        <f t="shared" si="99"/>
        <v>100</v>
      </c>
      <c r="H1374">
        <f t="shared" si="100"/>
        <v>340020006</v>
      </c>
    </row>
    <row r="1375" spans="1:8" ht="16.5">
      <c r="A1375" s="10" t="s">
        <v>184</v>
      </c>
      <c r="B1375" s="7">
        <f t="shared" si="97"/>
        <v>2</v>
      </c>
      <c r="C1375" s="7" t="s">
        <v>1264</v>
      </c>
      <c r="D1375" s="7">
        <f>INDEX(Sheet6!B:B,MATCH(A1375,Sheet6!D:D,0))*100+B1375</f>
        <v>4502</v>
      </c>
      <c r="E1375" s="14" t="s">
        <v>1266</v>
      </c>
      <c r="F1375">
        <f t="shared" si="98"/>
        <v>3</v>
      </c>
      <c r="G1375">
        <f t="shared" si="99"/>
        <v>600</v>
      </c>
      <c r="H1375">
        <f t="shared" si="100"/>
        <v>340020009</v>
      </c>
    </row>
    <row r="1376" spans="1:8" ht="16.5">
      <c r="A1376" s="10" t="s">
        <v>184</v>
      </c>
      <c r="B1376" s="7">
        <f t="shared" si="97"/>
        <v>3</v>
      </c>
      <c r="C1376" s="7" t="s">
        <v>1264</v>
      </c>
      <c r="D1376" s="7">
        <f>INDEX(Sheet6!B:B,MATCH(A1376,Sheet6!D:D,0))*100+B1376</f>
        <v>4503</v>
      </c>
      <c r="E1376" t="s">
        <v>106</v>
      </c>
      <c r="F1376">
        <f t="shared" si="98"/>
        <v>18</v>
      </c>
      <c r="G1376">
        <f t="shared" si="99"/>
        <v>50</v>
      </c>
      <c r="H1376">
        <f t="shared" si="100"/>
        <v>340020001</v>
      </c>
    </row>
    <row r="1377" spans="1:8" ht="16.5">
      <c r="A1377" s="10" t="s">
        <v>184</v>
      </c>
      <c r="B1377" s="7">
        <f t="shared" si="97"/>
        <v>4</v>
      </c>
      <c r="C1377" s="7" t="s">
        <v>1264</v>
      </c>
      <c r="D1377" s="7">
        <f>INDEX(Sheet6!B:B,MATCH(A1377,Sheet6!D:D,0))*100+B1377</f>
        <v>4504</v>
      </c>
      <c r="E1377" s="14" t="s">
        <v>1268</v>
      </c>
      <c r="F1377">
        <f t="shared" si="98"/>
        <v>13</v>
      </c>
      <c r="G1377">
        <f t="shared" si="99"/>
        <v>130</v>
      </c>
      <c r="H1377">
        <f t="shared" si="100"/>
        <v>340020004</v>
      </c>
    </row>
    <row r="1378" spans="1:8" ht="16.5">
      <c r="A1378" s="10" t="s">
        <v>184</v>
      </c>
      <c r="B1378" s="7">
        <f t="shared" si="97"/>
        <v>5</v>
      </c>
      <c r="C1378" s="7" t="s">
        <v>1264</v>
      </c>
      <c r="D1378" s="7">
        <f>INDEX(Sheet6!B:B,MATCH(A1378,Sheet6!D:D,0))*100+B1378</f>
        <v>4505</v>
      </c>
      <c r="E1378" s="14" t="s">
        <v>1269</v>
      </c>
      <c r="F1378">
        <f t="shared" si="98"/>
        <v>3</v>
      </c>
      <c r="G1378">
        <f t="shared" si="99"/>
        <v>1200</v>
      </c>
      <c r="H1378">
        <f t="shared" si="100"/>
        <v>340020010</v>
      </c>
    </row>
    <row r="1379" spans="1:8" ht="16.5">
      <c r="A1379" s="10" t="s">
        <v>184</v>
      </c>
      <c r="B1379" s="7">
        <f t="shared" si="97"/>
        <v>6</v>
      </c>
      <c r="C1379" s="7" t="s">
        <v>1264</v>
      </c>
      <c r="D1379" s="7">
        <f>INDEX(Sheet6!B:B,MATCH(A1379,Sheet6!D:D,0))*100+B1379</f>
        <v>4506</v>
      </c>
      <c r="E1379" s="14" t="s">
        <v>1267</v>
      </c>
      <c r="F1379">
        <f t="shared" si="98"/>
        <v>8</v>
      </c>
      <c r="G1379">
        <f t="shared" si="99"/>
        <v>200</v>
      </c>
      <c r="H1379">
        <f t="shared" si="100"/>
        <v>340020007</v>
      </c>
    </row>
    <row r="1380" spans="1:8" ht="16.5">
      <c r="A1380" s="10" t="s">
        <v>184</v>
      </c>
      <c r="B1380" s="7">
        <f t="shared" si="97"/>
        <v>7</v>
      </c>
      <c r="C1380" s="7" t="s">
        <v>1264</v>
      </c>
      <c r="D1380" s="7">
        <f>INDEX(Sheet6!B:B,MATCH(A1380,Sheet6!D:D,0))*100+B1380</f>
        <v>4507</v>
      </c>
      <c r="F1380">
        <f t="shared" si="98"/>
        <v>0</v>
      </c>
      <c r="G1380">
        <f t="shared" si="99"/>
        <v>0</v>
      </c>
      <c r="H1380" t="str">
        <f t="shared" si="100"/>
        <v/>
      </c>
    </row>
    <row r="1381" spans="1:8" ht="16.5">
      <c r="A1381" s="10" t="s">
        <v>184</v>
      </c>
      <c r="B1381" s="7">
        <f t="shared" si="97"/>
        <v>8</v>
      </c>
      <c r="C1381" s="7" t="s">
        <v>1264</v>
      </c>
      <c r="D1381" s="7">
        <f>INDEX(Sheet6!B:B,MATCH(A1381,Sheet6!D:D,0))*100+B1381</f>
        <v>4508</v>
      </c>
      <c r="E1381" s="14" t="s">
        <v>1265</v>
      </c>
      <c r="F1381">
        <f t="shared" si="98"/>
        <v>8</v>
      </c>
      <c r="G1381">
        <f t="shared" si="99"/>
        <v>100</v>
      </c>
      <c r="H1381">
        <f t="shared" si="100"/>
        <v>340020006</v>
      </c>
    </row>
    <row r="1382" spans="1:8" ht="16.5">
      <c r="A1382" s="10" t="s">
        <v>184</v>
      </c>
      <c r="B1382" s="7">
        <f t="shared" si="97"/>
        <v>9</v>
      </c>
      <c r="C1382" s="7" t="s">
        <v>1264</v>
      </c>
      <c r="D1382" s="7">
        <f>INDEX(Sheet6!B:B,MATCH(A1382,Sheet6!D:D,0))*100+B1382</f>
        <v>4509</v>
      </c>
      <c r="E1382" s="14" t="s">
        <v>1266</v>
      </c>
      <c r="F1382">
        <f t="shared" si="98"/>
        <v>3</v>
      </c>
      <c r="G1382">
        <f t="shared" si="99"/>
        <v>600</v>
      </c>
      <c r="H1382">
        <f t="shared" si="100"/>
        <v>340020009</v>
      </c>
    </row>
    <row r="1383" spans="1:8" ht="16.5">
      <c r="A1383" s="10" t="s">
        <v>184</v>
      </c>
      <c r="B1383" s="7">
        <f t="shared" si="97"/>
        <v>10</v>
      </c>
      <c r="C1383" s="7" t="s">
        <v>1264</v>
      </c>
      <c r="D1383" s="7">
        <f>INDEX(Sheet6!B:B,MATCH(A1383,Sheet6!D:D,0))*100+B1383</f>
        <v>4510</v>
      </c>
      <c r="E1383" s="14" t="s">
        <v>1266</v>
      </c>
      <c r="F1383">
        <f t="shared" si="98"/>
        <v>3</v>
      </c>
      <c r="G1383">
        <f t="shared" si="99"/>
        <v>600</v>
      </c>
      <c r="H1383">
        <f t="shared" si="100"/>
        <v>340020009</v>
      </c>
    </row>
    <row r="1384" spans="1:8" ht="16.5">
      <c r="A1384" s="10" t="s">
        <v>184</v>
      </c>
      <c r="B1384" s="7">
        <f t="shared" si="97"/>
        <v>11</v>
      </c>
      <c r="C1384" s="7" t="s">
        <v>1264</v>
      </c>
      <c r="D1384" s="7">
        <f>INDEX(Sheet6!B:B,MATCH(A1384,Sheet6!D:D,0))*100+B1384</f>
        <v>4511</v>
      </c>
      <c r="E1384" s="14" t="s">
        <v>1268</v>
      </c>
      <c r="F1384">
        <f t="shared" si="98"/>
        <v>13</v>
      </c>
      <c r="G1384">
        <f t="shared" si="99"/>
        <v>130</v>
      </c>
      <c r="H1384">
        <f t="shared" si="100"/>
        <v>340020004</v>
      </c>
    </row>
    <row r="1385" spans="1:8" ht="16.5">
      <c r="A1385" s="10" t="s">
        <v>184</v>
      </c>
      <c r="B1385" s="7">
        <f t="shared" si="97"/>
        <v>12</v>
      </c>
      <c r="C1385" s="7" t="s">
        <v>1264</v>
      </c>
      <c r="D1385" s="7">
        <f>INDEX(Sheet6!B:B,MATCH(A1385,Sheet6!D:D,0))*100+B1385</f>
        <v>4512</v>
      </c>
      <c r="E1385" s="14" t="s">
        <v>1269</v>
      </c>
      <c r="F1385">
        <f t="shared" si="98"/>
        <v>3</v>
      </c>
      <c r="G1385">
        <f t="shared" si="99"/>
        <v>1200</v>
      </c>
      <c r="H1385">
        <f t="shared" si="100"/>
        <v>340020010</v>
      </c>
    </row>
    <row r="1386" spans="1:8" ht="16.5">
      <c r="A1386" s="10" t="s">
        <v>184</v>
      </c>
      <c r="B1386" s="7">
        <f t="shared" si="97"/>
        <v>13</v>
      </c>
      <c r="C1386" s="7" t="s">
        <v>1264</v>
      </c>
      <c r="D1386" s="7">
        <f>INDEX(Sheet6!B:B,MATCH(A1386,Sheet6!D:D,0))*100+B1386</f>
        <v>4513</v>
      </c>
      <c r="E1386" s="14" t="s">
        <v>1267</v>
      </c>
      <c r="F1386">
        <f t="shared" si="98"/>
        <v>8</v>
      </c>
      <c r="G1386">
        <f t="shared" si="99"/>
        <v>200</v>
      </c>
      <c r="H1386">
        <f t="shared" si="100"/>
        <v>340020007</v>
      </c>
    </row>
    <row r="1387" spans="1:8" ht="16.5">
      <c r="A1387" s="10" t="s">
        <v>184</v>
      </c>
      <c r="B1387" s="7">
        <f t="shared" si="97"/>
        <v>14</v>
      </c>
      <c r="C1387" s="7" t="s">
        <v>1264</v>
      </c>
      <c r="D1387" s="7">
        <f>INDEX(Sheet6!B:B,MATCH(A1387,Sheet6!D:D,0))*100+B1387</f>
        <v>4514</v>
      </c>
      <c r="F1387">
        <f t="shared" si="98"/>
        <v>0</v>
      </c>
      <c r="G1387">
        <f t="shared" si="99"/>
        <v>0</v>
      </c>
      <c r="H1387" t="str">
        <f t="shared" si="100"/>
        <v/>
      </c>
    </row>
    <row r="1388" spans="1:8" ht="16.5">
      <c r="A1388" s="10" t="s">
        <v>184</v>
      </c>
      <c r="B1388" s="7">
        <f t="shared" si="97"/>
        <v>15</v>
      </c>
      <c r="C1388" s="7" t="s">
        <v>1264</v>
      </c>
      <c r="D1388" s="7">
        <f>INDEX(Sheet6!B:B,MATCH(A1388,Sheet6!D:D,0))*100+B1388</f>
        <v>4515</v>
      </c>
      <c r="E1388" s="14" t="s">
        <v>1265</v>
      </c>
      <c r="F1388">
        <f t="shared" si="98"/>
        <v>8</v>
      </c>
      <c r="G1388">
        <f t="shared" si="99"/>
        <v>100</v>
      </c>
      <c r="H1388">
        <f t="shared" si="100"/>
        <v>340020006</v>
      </c>
    </row>
    <row r="1389" spans="1:8" ht="16.5">
      <c r="A1389" s="10" t="s">
        <v>184</v>
      </c>
      <c r="B1389" s="7">
        <f t="shared" si="97"/>
        <v>16</v>
      </c>
      <c r="C1389" s="7" t="s">
        <v>1264</v>
      </c>
      <c r="D1389" s="7">
        <f>INDEX(Sheet6!B:B,MATCH(A1389,Sheet6!D:D,0))*100+B1389</f>
        <v>4516</v>
      </c>
      <c r="E1389" s="14" t="s">
        <v>1266</v>
      </c>
      <c r="F1389">
        <f t="shared" si="98"/>
        <v>3</v>
      </c>
      <c r="G1389">
        <f t="shared" si="99"/>
        <v>600</v>
      </c>
      <c r="H1389">
        <f t="shared" si="100"/>
        <v>340020009</v>
      </c>
    </row>
    <row r="1390" spans="1:8" ht="16.5">
      <c r="A1390" s="10" t="s">
        <v>184</v>
      </c>
      <c r="B1390" s="7">
        <f t="shared" si="97"/>
        <v>17</v>
      </c>
      <c r="C1390" s="7" t="s">
        <v>1264</v>
      </c>
      <c r="D1390" s="7">
        <f>INDEX(Sheet6!B:B,MATCH(A1390,Sheet6!D:D,0))*100+B1390</f>
        <v>4517</v>
      </c>
      <c r="E1390" s="14" t="s">
        <v>1265</v>
      </c>
      <c r="F1390">
        <f t="shared" si="98"/>
        <v>8</v>
      </c>
      <c r="G1390">
        <f t="shared" si="99"/>
        <v>100</v>
      </c>
      <c r="H1390">
        <f t="shared" si="100"/>
        <v>340020006</v>
      </c>
    </row>
    <row r="1391" spans="1:8" ht="16.5">
      <c r="A1391" s="10" t="s">
        <v>184</v>
      </c>
      <c r="B1391" s="7">
        <f t="shared" si="97"/>
        <v>18</v>
      </c>
      <c r="C1391" s="7" t="s">
        <v>1264</v>
      </c>
      <c r="D1391" s="7">
        <f>INDEX(Sheet6!B:B,MATCH(A1391,Sheet6!D:D,0))*100+B1391</f>
        <v>4518</v>
      </c>
      <c r="E1391" s="14" t="s">
        <v>1268</v>
      </c>
      <c r="F1391">
        <f t="shared" si="98"/>
        <v>13</v>
      </c>
      <c r="G1391">
        <f t="shared" si="99"/>
        <v>130</v>
      </c>
      <c r="H1391">
        <f t="shared" si="100"/>
        <v>340020004</v>
      </c>
    </row>
    <row r="1392" spans="1:8" ht="16.5">
      <c r="A1392" s="10" t="s">
        <v>184</v>
      </c>
      <c r="B1392" s="7">
        <f t="shared" ref="B1392:B1429" si="101">B1364</f>
        <v>19</v>
      </c>
      <c r="C1392" s="7" t="s">
        <v>1264</v>
      </c>
      <c r="D1392" s="7">
        <f>INDEX(Sheet6!B:B,MATCH(A1392,Sheet6!D:D,0))*100+B1392</f>
        <v>4519</v>
      </c>
      <c r="E1392" s="14" t="s">
        <v>1269</v>
      </c>
      <c r="F1392">
        <f t="shared" si="98"/>
        <v>3</v>
      </c>
      <c r="G1392">
        <f t="shared" si="99"/>
        <v>1200</v>
      </c>
      <c r="H1392">
        <f t="shared" si="100"/>
        <v>340020010</v>
      </c>
    </row>
    <row r="1393" spans="1:8" ht="16.5">
      <c r="A1393" s="10" t="s">
        <v>184</v>
      </c>
      <c r="B1393" s="7">
        <f t="shared" si="101"/>
        <v>20</v>
      </c>
      <c r="C1393" s="7" t="s">
        <v>1264</v>
      </c>
      <c r="D1393" s="7">
        <f>INDEX(Sheet6!B:B,MATCH(A1393,Sheet6!D:D,0))*100+B1393</f>
        <v>4520</v>
      </c>
      <c r="E1393" s="14" t="s">
        <v>1267</v>
      </c>
      <c r="F1393">
        <f t="shared" si="98"/>
        <v>8</v>
      </c>
      <c r="G1393">
        <f t="shared" si="99"/>
        <v>200</v>
      </c>
      <c r="H1393">
        <f t="shared" si="100"/>
        <v>340020007</v>
      </c>
    </row>
    <row r="1394" spans="1:8" ht="16.5">
      <c r="A1394" s="10" t="s">
        <v>184</v>
      </c>
      <c r="B1394" s="7">
        <f t="shared" si="101"/>
        <v>21</v>
      </c>
      <c r="C1394" s="7" t="s">
        <v>1264</v>
      </c>
      <c r="D1394" s="7">
        <f>INDEX(Sheet6!B:B,MATCH(A1394,Sheet6!D:D,0))*100+B1394</f>
        <v>4521</v>
      </c>
      <c r="F1394">
        <f t="shared" si="98"/>
        <v>0</v>
      </c>
      <c r="G1394">
        <f t="shared" si="99"/>
        <v>0</v>
      </c>
      <c r="H1394" t="str">
        <f t="shared" si="100"/>
        <v/>
      </c>
    </row>
    <row r="1395" spans="1:8" ht="16.5">
      <c r="A1395" s="10" t="s">
        <v>184</v>
      </c>
      <c r="B1395" s="7">
        <f t="shared" si="101"/>
        <v>22</v>
      </c>
      <c r="C1395" s="7" t="s">
        <v>1264</v>
      </c>
      <c r="D1395" s="7">
        <f>INDEX(Sheet6!B:B,MATCH(A1395,Sheet6!D:D,0))*100+B1395</f>
        <v>4522</v>
      </c>
      <c r="E1395" s="14" t="s">
        <v>1265</v>
      </c>
      <c r="F1395">
        <f t="shared" si="98"/>
        <v>8</v>
      </c>
      <c r="G1395">
        <f t="shared" si="99"/>
        <v>100</v>
      </c>
      <c r="H1395">
        <f t="shared" si="100"/>
        <v>340020006</v>
      </c>
    </row>
    <row r="1396" spans="1:8" ht="16.5">
      <c r="A1396" s="10" t="s">
        <v>184</v>
      </c>
      <c r="B1396" s="7">
        <f t="shared" si="101"/>
        <v>23</v>
      </c>
      <c r="C1396" s="7" t="s">
        <v>1264</v>
      </c>
      <c r="D1396" s="7">
        <f>INDEX(Sheet6!B:B,MATCH(A1396,Sheet6!D:D,0))*100+B1396</f>
        <v>4523</v>
      </c>
      <c r="E1396" s="14" t="s">
        <v>1266</v>
      </c>
      <c r="F1396">
        <f t="shared" si="98"/>
        <v>3</v>
      </c>
      <c r="G1396">
        <f t="shared" si="99"/>
        <v>600</v>
      </c>
      <c r="H1396">
        <f t="shared" si="100"/>
        <v>340020009</v>
      </c>
    </row>
    <row r="1397" spans="1:8" ht="16.5">
      <c r="A1397" s="10" t="s">
        <v>184</v>
      </c>
      <c r="B1397" s="7">
        <f t="shared" si="101"/>
        <v>24</v>
      </c>
      <c r="C1397" s="7" t="s">
        <v>1264</v>
      </c>
      <c r="D1397" s="7">
        <f>INDEX(Sheet6!B:B,MATCH(A1397,Sheet6!D:D,0))*100+B1397</f>
        <v>4524</v>
      </c>
      <c r="E1397" s="14" t="s">
        <v>1265</v>
      </c>
      <c r="F1397">
        <f t="shared" si="98"/>
        <v>8</v>
      </c>
      <c r="G1397">
        <f t="shared" si="99"/>
        <v>100</v>
      </c>
      <c r="H1397">
        <f t="shared" si="100"/>
        <v>340020006</v>
      </c>
    </row>
    <row r="1398" spans="1:8" ht="16.5">
      <c r="A1398" s="10" t="s">
        <v>184</v>
      </c>
      <c r="B1398" s="7">
        <f t="shared" si="101"/>
        <v>25</v>
      </c>
      <c r="C1398" s="7" t="s">
        <v>1264</v>
      </c>
      <c r="D1398" s="7">
        <f>INDEX(Sheet6!B:B,MATCH(A1398,Sheet6!D:D,0))*100+B1398</f>
        <v>4525</v>
      </c>
      <c r="E1398" s="14" t="s">
        <v>1268</v>
      </c>
      <c r="F1398">
        <f t="shared" si="98"/>
        <v>13</v>
      </c>
      <c r="G1398">
        <f t="shared" si="99"/>
        <v>130</v>
      </c>
      <c r="H1398">
        <f t="shared" si="100"/>
        <v>340020004</v>
      </c>
    </row>
    <row r="1399" spans="1:8" ht="16.5">
      <c r="A1399" s="10" t="s">
        <v>184</v>
      </c>
      <c r="B1399" s="7">
        <f t="shared" si="101"/>
        <v>26</v>
      </c>
      <c r="C1399" s="7" t="s">
        <v>1264</v>
      </c>
      <c r="D1399" s="7">
        <f>INDEX(Sheet6!B:B,MATCH(A1399,Sheet6!D:D,0))*100+B1399</f>
        <v>4526</v>
      </c>
      <c r="E1399" s="14" t="s">
        <v>1269</v>
      </c>
      <c r="F1399">
        <f t="shared" si="98"/>
        <v>3</v>
      </c>
      <c r="G1399">
        <f t="shared" si="99"/>
        <v>1200</v>
      </c>
      <c r="H1399">
        <f t="shared" si="100"/>
        <v>340020010</v>
      </c>
    </row>
    <row r="1400" spans="1:8" ht="16.5">
      <c r="A1400" s="10" t="s">
        <v>184</v>
      </c>
      <c r="B1400" s="7">
        <f t="shared" si="101"/>
        <v>27</v>
      </c>
      <c r="C1400" s="7" t="s">
        <v>1264</v>
      </c>
      <c r="D1400" s="7">
        <f>INDEX(Sheet6!B:B,MATCH(A1400,Sheet6!D:D,0))*100+B1400</f>
        <v>4527</v>
      </c>
      <c r="E1400" s="14" t="s">
        <v>1267</v>
      </c>
      <c r="F1400">
        <f t="shared" si="98"/>
        <v>8</v>
      </c>
      <c r="G1400">
        <f t="shared" si="99"/>
        <v>200</v>
      </c>
      <c r="H1400">
        <f t="shared" si="100"/>
        <v>340020007</v>
      </c>
    </row>
    <row r="1401" spans="1:8" ht="16.5">
      <c r="A1401" s="10" t="s">
        <v>184</v>
      </c>
      <c r="B1401" s="7">
        <f t="shared" si="101"/>
        <v>28</v>
      </c>
      <c r="C1401" s="7" t="s">
        <v>1264</v>
      </c>
      <c r="D1401" s="7">
        <f>INDEX(Sheet6!B:B,MATCH(A1401,Sheet6!D:D,0))*100+B1401</f>
        <v>4528</v>
      </c>
      <c r="F1401">
        <f t="shared" si="98"/>
        <v>0</v>
      </c>
      <c r="G1401">
        <f t="shared" si="99"/>
        <v>0</v>
      </c>
      <c r="H1401" t="str">
        <f t="shared" si="100"/>
        <v/>
      </c>
    </row>
    <row r="1402" spans="1:8" ht="16.5">
      <c r="A1402" s="10" t="s">
        <v>186</v>
      </c>
      <c r="B1402" s="7">
        <f t="shared" si="101"/>
        <v>1</v>
      </c>
      <c r="C1402" s="7" t="s">
        <v>1264</v>
      </c>
      <c r="D1402" s="7">
        <f>INDEX(Sheet6!B:B,MATCH(A1402,Sheet6!D:D,0))*100+B1402</f>
        <v>4701</v>
      </c>
      <c r="E1402" s="14" t="s">
        <v>1265</v>
      </c>
      <c r="F1402">
        <f t="shared" si="98"/>
        <v>8</v>
      </c>
      <c r="G1402">
        <f t="shared" si="99"/>
        <v>100</v>
      </c>
      <c r="H1402">
        <f t="shared" si="100"/>
        <v>340020006</v>
      </c>
    </row>
    <row r="1403" spans="1:8" ht="16.5">
      <c r="A1403" s="10" t="s">
        <v>186</v>
      </c>
      <c r="B1403" s="7">
        <f t="shared" si="101"/>
        <v>2</v>
      </c>
      <c r="C1403" s="7" t="s">
        <v>1264</v>
      </c>
      <c r="D1403" s="7">
        <f>INDEX(Sheet6!B:B,MATCH(A1403,Sheet6!D:D,0))*100+B1403</f>
        <v>4702</v>
      </c>
      <c r="E1403" s="14" t="s">
        <v>1266</v>
      </c>
      <c r="F1403">
        <f t="shared" si="98"/>
        <v>3</v>
      </c>
      <c r="G1403">
        <f t="shared" si="99"/>
        <v>600</v>
      </c>
      <c r="H1403">
        <f t="shared" si="100"/>
        <v>340020009</v>
      </c>
    </row>
    <row r="1404" spans="1:8" ht="16.5">
      <c r="A1404" s="10" t="s">
        <v>186</v>
      </c>
      <c r="B1404" s="7">
        <f t="shared" si="101"/>
        <v>3</v>
      </c>
      <c r="C1404" s="7" t="s">
        <v>1264</v>
      </c>
      <c r="D1404" s="7">
        <f>INDEX(Sheet6!B:B,MATCH(A1404,Sheet6!D:D,0))*100+B1404</f>
        <v>4703</v>
      </c>
      <c r="E1404" s="14" t="s">
        <v>2236</v>
      </c>
      <c r="F1404">
        <f t="shared" si="98"/>
        <v>33</v>
      </c>
      <c r="G1404">
        <f t="shared" si="99"/>
        <v>50</v>
      </c>
      <c r="H1404">
        <f t="shared" si="100"/>
        <v>340020003</v>
      </c>
    </row>
    <row r="1405" spans="1:8" ht="16.5">
      <c r="A1405" s="10" t="s">
        <v>186</v>
      </c>
      <c r="B1405" s="7">
        <f t="shared" si="101"/>
        <v>4</v>
      </c>
      <c r="C1405" s="7" t="s">
        <v>1264</v>
      </c>
      <c r="D1405" s="7">
        <f>INDEX(Sheet6!B:B,MATCH(A1405,Sheet6!D:D,0))*100+B1405</f>
        <v>4704</v>
      </c>
      <c r="E1405" s="14" t="s">
        <v>1268</v>
      </c>
      <c r="F1405">
        <f t="shared" si="98"/>
        <v>13</v>
      </c>
      <c r="G1405">
        <f t="shared" si="99"/>
        <v>130</v>
      </c>
      <c r="H1405">
        <f t="shared" si="100"/>
        <v>340020004</v>
      </c>
    </row>
    <row r="1406" spans="1:8" ht="16.5">
      <c r="A1406" s="10" t="s">
        <v>186</v>
      </c>
      <c r="B1406" s="7">
        <f t="shared" si="101"/>
        <v>5</v>
      </c>
      <c r="C1406" s="7" t="s">
        <v>1264</v>
      </c>
      <c r="D1406" s="7">
        <f>INDEX(Sheet6!B:B,MATCH(A1406,Sheet6!D:D,0))*100+B1406</f>
        <v>4705</v>
      </c>
      <c r="E1406" s="14" t="s">
        <v>1269</v>
      </c>
      <c r="F1406">
        <f t="shared" si="98"/>
        <v>3</v>
      </c>
      <c r="G1406">
        <f t="shared" si="99"/>
        <v>1200</v>
      </c>
      <c r="H1406">
        <f t="shared" si="100"/>
        <v>340020010</v>
      </c>
    </row>
    <row r="1407" spans="1:8" ht="16.5">
      <c r="A1407" s="10" t="s">
        <v>186</v>
      </c>
      <c r="B1407" s="7">
        <f t="shared" si="101"/>
        <v>6</v>
      </c>
      <c r="C1407" s="7" t="s">
        <v>1264</v>
      </c>
      <c r="D1407" s="7">
        <f>INDEX(Sheet6!B:B,MATCH(A1407,Sheet6!D:D,0))*100+B1407</f>
        <v>4706</v>
      </c>
      <c r="E1407" s="14" t="s">
        <v>1267</v>
      </c>
      <c r="F1407">
        <f t="shared" si="98"/>
        <v>8</v>
      </c>
      <c r="G1407">
        <f t="shared" si="99"/>
        <v>200</v>
      </c>
      <c r="H1407">
        <f t="shared" si="100"/>
        <v>340020007</v>
      </c>
    </row>
    <row r="1408" spans="1:8" ht="16.5">
      <c r="A1408" s="10" t="s">
        <v>186</v>
      </c>
      <c r="B1408" s="7">
        <f t="shared" si="101"/>
        <v>7</v>
      </c>
      <c r="C1408" s="7" t="s">
        <v>1264</v>
      </c>
      <c r="D1408" s="7">
        <f>INDEX(Sheet6!B:B,MATCH(A1408,Sheet6!D:D,0))*100+B1408</f>
        <v>4707</v>
      </c>
      <c r="F1408">
        <f t="shared" si="98"/>
        <v>0</v>
      </c>
      <c r="G1408">
        <f t="shared" si="99"/>
        <v>0</v>
      </c>
      <c r="H1408" t="str">
        <f t="shared" si="100"/>
        <v/>
      </c>
    </row>
    <row r="1409" spans="1:8" ht="16.5">
      <c r="A1409" s="10" t="s">
        <v>186</v>
      </c>
      <c r="B1409" s="7">
        <f t="shared" si="101"/>
        <v>8</v>
      </c>
      <c r="C1409" s="7" t="s">
        <v>1264</v>
      </c>
      <c r="D1409" s="7">
        <f>INDEX(Sheet6!B:B,MATCH(A1409,Sheet6!D:D,0))*100+B1409</f>
        <v>4708</v>
      </c>
      <c r="E1409" s="14" t="s">
        <v>1265</v>
      </c>
      <c r="F1409">
        <f t="shared" si="98"/>
        <v>8</v>
      </c>
      <c r="G1409">
        <f t="shared" si="99"/>
        <v>100</v>
      </c>
      <c r="H1409">
        <f t="shared" si="100"/>
        <v>340020006</v>
      </c>
    </row>
    <row r="1410" spans="1:8" ht="16.5">
      <c r="A1410" s="10" t="s">
        <v>186</v>
      </c>
      <c r="B1410" s="7">
        <f t="shared" si="101"/>
        <v>9</v>
      </c>
      <c r="C1410" s="7" t="s">
        <v>1264</v>
      </c>
      <c r="D1410" s="7">
        <f>INDEX(Sheet6!B:B,MATCH(A1410,Sheet6!D:D,0))*100+B1410</f>
        <v>4709</v>
      </c>
      <c r="E1410" s="14" t="s">
        <v>1266</v>
      </c>
      <c r="F1410">
        <f t="shared" ref="F1410:F1473" si="102">IF($E1410&lt;&gt;"",VLOOKUP($C1410&amp;$E1410,$M:$P,2,0),0)</f>
        <v>3</v>
      </c>
      <c r="G1410">
        <f t="shared" ref="G1410:G1473" si="103">IF($E1410&lt;&gt;"",VLOOKUP($C1410&amp;$E1410,$M:$P,3,0),0)</f>
        <v>600</v>
      </c>
      <c r="H1410">
        <f t="shared" ref="H1410:H1473" si="104">IF($E1410&lt;&gt;"",VLOOKUP($C1410&amp;$E1410,$M:$P,4,0),"")</f>
        <v>340020009</v>
      </c>
    </row>
    <row r="1411" spans="1:8" ht="16.5">
      <c r="A1411" s="10" t="s">
        <v>186</v>
      </c>
      <c r="B1411" s="7">
        <f t="shared" si="101"/>
        <v>10</v>
      </c>
      <c r="C1411" s="7" t="s">
        <v>1264</v>
      </c>
      <c r="D1411" s="7">
        <f>INDEX(Sheet6!B:B,MATCH(A1411,Sheet6!D:D,0))*100+B1411</f>
        <v>4710</v>
      </c>
      <c r="E1411" s="14" t="s">
        <v>2236</v>
      </c>
      <c r="F1411">
        <f t="shared" si="102"/>
        <v>33</v>
      </c>
      <c r="G1411">
        <f t="shared" si="103"/>
        <v>50</v>
      </c>
      <c r="H1411">
        <f t="shared" si="104"/>
        <v>340020003</v>
      </c>
    </row>
    <row r="1412" spans="1:8" ht="16.5">
      <c r="A1412" s="10" t="s">
        <v>186</v>
      </c>
      <c r="B1412" s="7">
        <f t="shared" si="101"/>
        <v>11</v>
      </c>
      <c r="C1412" s="7" t="s">
        <v>1264</v>
      </c>
      <c r="D1412" s="7">
        <f>INDEX(Sheet6!B:B,MATCH(A1412,Sheet6!D:D,0))*100+B1412</f>
        <v>4711</v>
      </c>
      <c r="E1412" s="14" t="s">
        <v>1268</v>
      </c>
      <c r="F1412">
        <f t="shared" si="102"/>
        <v>13</v>
      </c>
      <c r="G1412">
        <f t="shared" si="103"/>
        <v>130</v>
      </c>
      <c r="H1412">
        <f t="shared" si="104"/>
        <v>340020004</v>
      </c>
    </row>
    <row r="1413" spans="1:8" ht="16.5">
      <c r="A1413" s="10" t="s">
        <v>186</v>
      </c>
      <c r="B1413" s="7">
        <f t="shared" si="101"/>
        <v>12</v>
      </c>
      <c r="C1413" s="7" t="s">
        <v>1264</v>
      </c>
      <c r="D1413" s="7">
        <f>INDEX(Sheet6!B:B,MATCH(A1413,Sheet6!D:D,0))*100+B1413</f>
        <v>4712</v>
      </c>
      <c r="E1413" s="14" t="s">
        <v>1269</v>
      </c>
      <c r="F1413">
        <f t="shared" si="102"/>
        <v>3</v>
      </c>
      <c r="G1413">
        <f t="shared" si="103"/>
        <v>1200</v>
      </c>
      <c r="H1413">
        <f t="shared" si="104"/>
        <v>340020010</v>
      </c>
    </row>
    <row r="1414" spans="1:8" ht="16.5">
      <c r="A1414" s="10" t="s">
        <v>186</v>
      </c>
      <c r="B1414" s="7">
        <f t="shared" si="101"/>
        <v>13</v>
      </c>
      <c r="C1414" s="7" t="s">
        <v>1264</v>
      </c>
      <c r="D1414" s="7">
        <f>INDEX(Sheet6!B:B,MATCH(A1414,Sheet6!D:D,0))*100+B1414</f>
        <v>4713</v>
      </c>
      <c r="E1414" s="14" t="s">
        <v>1267</v>
      </c>
      <c r="F1414">
        <f t="shared" si="102"/>
        <v>8</v>
      </c>
      <c r="G1414">
        <f t="shared" si="103"/>
        <v>200</v>
      </c>
      <c r="H1414">
        <f t="shared" si="104"/>
        <v>340020007</v>
      </c>
    </row>
    <row r="1415" spans="1:8" ht="16.5">
      <c r="A1415" s="10" t="s">
        <v>186</v>
      </c>
      <c r="B1415" s="7">
        <f t="shared" si="101"/>
        <v>14</v>
      </c>
      <c r="C1415" s="7" t="s">
        <v>1264</v>
      </c>
      <c r="D1415" s="7">
        <f>INDEX(Sheet6!B:B,MATCH(A1415,Sheet6!D:D,0))*100+B1415</f>
        <v>4714</v>
      </c>
      <c r="F1415">
        <f t="shared" si="102"/>
        <v>0</v>
      </c>
      <c r="G1415">
        <f t="shared" si="103"/>
        <v>0</v>
      </c>
      <c r="H1415" t="str">
        <f t="shared" si="104"/>
        <v/>
      </c>
    </row>
    <row r="1416" spans="1:8" ht="16.5">
      <c r="A1416" s="10" t="s">
        <v>186</v>
      </c>
      <c r="B1416" s="7">
        <f t="shared" si="101"/>
        <v>15</v>
      </c>
      <c r="C1416" s="7" t="s">
        <v>1264</v>
      </c>
      <c r="D1416" s="7">
        <f>INDEX(Sheet6!B:B,MATCH(A1416,Sheet6!D:D,0))*100+B1416</f>
        <v>4715</v>
      </c>
      <c r="E1416" s="14" t="s">
        <v>1265</v>
      </c>
      <c r="F1416">
        <f t="shared" si="102"/>
        <v>8</v>
      </c>
      <c r="G1416">
        <f t="shared" si="103"/>
        <v>100</v>
      </c>
      <c r="H1416">
        <f t="shared" si="104"/>
        <v>340020006</v>
      </c>
    </row>
    <row r="1417" spans="1:8" ht="16.5">
      <c r="A1417" s="10" t="s">
        <v>186</v>
      </c>
      <c r="B1417" s="7">
        <f t="shared" si="101"/>
        <v>16</v>
      </c>
      <c r="C1417" s="7" t="s">
        <v>1264</v>
      </c>
      <c r="D1417" s="7">
        <f>INDEX(Sheet6!B:B,MATCH(A1417,Sheet6!D:D,0))*100+B1417</f>
        <v>4716</v>
      </c>
      <c r="E1417" s="14" t="s">
        <v>1266</v>
      </c>
      <c r="F1417">
        <f t="shared" si="102"/>
        <v>3</v>
      </c>
      <c r="G1417">
        <f t="shared" si="103"/>
        <v>600</v>
      </c>
      <c r="H1417">
        <f t="shared" si="104"/>
        <v>340020009</v>
      </c>
    </row>
    <row r="1418" spans="1:8" ht="16.5">
      <c r="A1418" s="10" t="s">
        <v>186</v>
      </c>
      <c r="B1418" s="7">
        <f t="shared" si="101"/>
        <v>17</v>
      </c>
      <c r="C1418" s="7" t="s">
        <v>1264</v>
      </c>
      <c r="D1418" s="7">
        <f>INDEX(Sheet6!B:B,MATCH(A1418,Sheet6!D:D,0))*100+B1418</f>
        <v>4717</v>
      </c>
      <c r="E1418" s="14" t="s">
        <v>2237</v>
      </c>
      <c r="F1418">
        <f t="shared" si="102"/>
        <v>33</v>
      </c>
      <c r="G1418">
        <f t="shared" si="103"/>
        <v>50</v>
      </c>
      <c r="H1418">
        <f t="shared" si="104"/>
        <v>340020003</v>
      </c>
    </row>
    <row r="1419" spans="1:8" ht="16.5">
      <c r="A1419" s="10" t="s">
        <v>186</v>
      </c>
      <c r="B1419" s="7">
        <f t="shared" si="101"/>
        <v>18</v>
      </c>
      <c r="C1419" s="7" t="s">
        <v>1264</v>
      </c>
      <c r="D1419" s="7">
        <f>INDEX(Sheet6!B:B,MATCH(A1419,Sheet6!D:D,0))*100+B1419</f>
        <v>4718</v>
      </c>
      <c r="E1419" s="14" t="s">
        <v>1268</v>
      </c>
      <c r="F1419">
        <f t="shared" si="102"/>
        <v>13</v>
      </c>
      <c r="G1419">
        <f t="shared" si="103"/>
        <v>130</v>
      </c>
      <c r="H1419">
        <f t="shared" si="104"/>
        <v>340020004</v>
      </c>
    </row>
    <row r="1420" spans="1:8" ht="16.5">
      <c r="A1420" s="10" t="s">
        <v>186</v>
      </c>
      <c r="B1420" s="7">
        <f t="shared" si="101"/>
        <v>19</v>
      </c>
      <c r="C1420" s="7" t="s">
        <v>1264</v>
      </c>
      <c r="D1420" s="7">
        <f>INDEX(Sheet6!B:B,MATCH(A1420,Sheet6!D:D,0))*100+B1420</f>
        <v>4719</v>
      </c>
      <c r="E1420" s="14" t="s">
        <v>1269</v>
      </c>
      <c r="F1420">
        <f t="shared" si="102"/>
        <v>3</v>
      </c>
      <c r="G1420">
        <f t="shared" si="103"/>
        <v>1200</v>
      </c>
      <c r="H1420">
        <f t="shared" si="104"/>
        <v>340020010</v>
      </c>
    </row>
    <row r="1421" spans="1:8" ht="16.5">
      <c r="A1421" s="10" t="s">
        <v>186</v>
      </c>
      <c r="B1421" s="7">
        <f t="shared" si="101"/>
        <v>20</v>
      </c>
      <c r="C1421" s="7" t="s">
        <v>1264</v>
      </c>
      <c r="D1421" s="7">
        <f>INDEX(Sheet6!B:B,MATCH(A1421,Sheet6!D:D,0))*100+B1421</f>
        <v>4720</v>
      </c>
      <c r="E1421" s="14" t="s">
        <v>1267</v>
      </c>
      <c r="F1421">
        <f t="shared" si="102"/>
        <v>8</v>
      </c>
      <c r="G1421">
        <f t="shared" si="103"/>
        <v>200</v>
      </c>
      <c r="H1421">
        <f t="shared" si="104"/>
        <v>340020007</v>
      </c>
    </row>
    <row r="1422" spans="1:8" ht="16.5">
      <c r="A1422" s="10" t="s">
        <v>186</v>
      </c>
      <c r="B1422" s="7">
        <f t="shared" si="101"/>
        <v>21</v>
      </c>
      <c r="C1422" s="7" t="s">
        <v>1264</v>
      </c>
      <c r="D1422" s="7">
        <f>INDEX(Sheet6!B:B,MATCH(A1422,Sheet6!D:D,0))*100+B1422</f>
        <v>4721</v>
      </c>
      <c r="F1422">
        <f t="shared" si="102"/>
        <v>0</v>
      </c>
      <c r="G1422">
        <f t="shared" si="103"/>
        <v>0</v>
      </c>
      <c r="H1422" t="str">
        <f t="shared" si="104"/>
        <v/>
      </c>
    </row>
    <row r="1423" spans="1:8" ht="16.5">
      <c r="A1423" s="10" t="s">
        <v>186</v>
      </c>
      <c r="B1423" s="7">
        <f t="shared" si="101"/>
        <v>22</v>
      </c>
      <c r="C1423" s="7" t="s">
        <v>1264</v>
      </c>
      <c r="D1423" s="7">
        <f>INDEX(Sheet6!B:B,MATCH(A1423,Sheet6!D:D,0))*100+B1423</f>
        <v>4722</v>
      </c>
      <c r="E1423" s="14" t="s">
        <v>1265</v>
      </c>
      <c r="F1423">
        <f t="shared" si="102"/>
        <v>8</v>
      </c>
      <c r="G1423">
        <f t="shared" si="103"/>
        <v>100</v>
      </c>
      <c r="H1423">
        <f t="shared" si="104"/>
        <v>340020006</v>
      </c>
    </row>
    <row r="1424" spans="1:8" ht="16.5">
      <c r="A1424" s="10" t="s">
        <v>186</v>
      </c>
      <c r="B1424" s="7">
        <f t="shared" si="101"/>
        <v>23</v>
      </c>
      <c r="C1424" s="7" t="s">
        <v>1264</v>
      </c>
      <c r="D1424" s="7">
        <f>INDEX(Sheet6!B:B,MATCH(A1424,Sheet6!D:D,0))*100+B1424</f>
        <v>4723</v>
      </c>
      <c r="E1424" s="14" t="s">
        <v>1266</v>
      </c>
      <c r="F1424">
        <f t="shared" si="102"/>
        <v>3</v>
      </c>
      <c r="G1424">
        <f t="shared" si="103"/>
        <v>600</v>
      </c>
      <c r="H1424">
        <f t="shared" si="104"/>
        <v>340020009</v>
      </c>
    </row>
    <row r="1425" spans="1:8" ht="16.5">
      <c r="A1425" s="10" t="s">
        <v>186</v>
      </c>
      <c r="B1425" s="7">
        <f t="shared" si="101"/>
        <v>24</v>
      </c>
      <c r="C1425" s="7" t="s">
        <v>1264</v>
      </c>
      <c r="D1425" s="7">
        <f>INDEX(Sheet6!B:B,MATCH(A1425,Sheet6!D:D,0))*100+B1425</f>
        <v>4724</v>
      </c>
      <c r="E1425" s="14" t="s">
        <v>2238</v>
      </c>
      <c r="F1425">
        <f t="shared" si="102"/>
        <v>33</v>
      </c>
      <c r="G1425">
        <f t="shared" si="103"/>
        <v>50</v>
      </c>
      <c r="H1425">
        <f t="shared" si="104"/>
        <v>340020003</v>
      </c>
    </row>
    <row r="1426" spans="1:8" ht="16.5">
      <c r="A1426" s="10" t="s">
        <v>186</v>
      </c>
      <c r="B1426" s="7">
        <f t="shared" si="101"/>
        <v>25</v>
      </c>
      <c r="C1426" s="7" t="s">
        <v>1264</v>
      </c>
      <c r="D1426" s="7">
        <f>INDEX(Sheet6!B:B,MATCH(A1426,Sheet6!D:D,0))*100+B1426</f>
        <v>4725</v>
      </c>
      <c r="E1426" s="14" t="s">
        <v>1268</v>
      </c>
      <c r="F1426">
        <f t="shared" si="102"/>
        <v>13</v>
      </c>
      <c r="G1426">
        <f t="shared" si="103"/>
        <v>130</v>
      </c>
      <c r="H1426">
        <f t="shared" si="104"/>
        <v>340020004</v>
      </c>
    </row>
    <row r="1427" spans="1:8" ht="16.5">
      <c r="A1427" s="10" t="s">
        <v>186</v>
      </c>
      <c r="B1427" s="7">
        <f t="shared" si="101"/>
        <v>26</v>
      </c>
      <c r="C1427" s="7" t="s">
        <v>1264</v>
      </c>
      <c r="D1427" s="7">
        <f>INDEX(Sheet6!B:B,MATCH(A1427,Sheet6!D:D,0))*100+B1427</f>
        <v>4726</v>
      </c>
      <c r="E1427" s="14" t="s">
        <v>1269</v>
      </c>
      <c r="F1427">
        <f t="shared" si="102"/>
        <v>3</v>
      </c>
      <c r="G1427">
        <f t="shared" si="103"/>
        <v>1200</v>
      </c>
      <c r="H1427">
        <f t="shared" si="104"/>
        <v>340020010</v>
      </c>
    </row>
    <row r="1428" spans="1:8" ht="16.5">
      <c r="A1428" s="10" t="s">
        <v>186</v>
      </c>
      <c r="B1428" s="7">
        <f t="shared" si="101"/>
        <v>27</v>
      </c>
      <c r="C1428" s="7" t="s">
        <v>1264</v>
      </c>
      <c r="D1428" s="7">
        <f>INDEX(Sheet6!B:B,MATCH(A1428,Sheet6!D:D,0))*100+B1428</f>
        <v>4727</v>
      </c>
      <c r="E1428" s="14" t="s">
        <v>1267</v>
      </c>
      <c r="F1428">
        <f t="shared" si="102"/>
        <v>8</v>
      </c>
      <c r="G1428">
        <f t="shared" si="103"/>
        <v>200</v>
      </c>
      <c r="H1428">
        <f t="shared" si="104"/>
        <v>340020007</v>
      </c>
    </row>
    <row r="1429" spans="1:8" ht="16.5">
      <c r="A1429" s="10" t="s">
        <v>186</v>
      </c>
      <c r="B1429" s="7">
        <f t="shared" si="101"/>
        <v>28</v>
      </c>
      <c r="C1429" s="7" t="s">
        <v>1264</v>
      </c>
      <c r="D1429" s="7">
        <f>INDEX(Sheet6!B:B,MATCH(A1429,Sheet6!D:D,0))*100+B1429</f>
        <v>4728</v>
      </c>
      <c r="F1429">
        <f t="shared" si="102"/>
        <v>0</v>
      </c>
      <c r="G1429">
        <f t="shared" si="103"/>
        <v>0</v>
      </c>
      <c r="H1429" t="str">
        <f t="shared" si="104"/>
        <v/>
      </c>
    </row>
    <row r="1430" spans="1:8" ht="16.5">
      <c r="A1430" s="10" t="s">
        <v>190</v>
      </c>
      <c r="B1430" s="7">
        <f t="shared" ref="B1430:B1493" si="105">B1402</f>
        <v>1</v>
      </c>
      <c r="C1430" s="7" t="s">
        <v>1264</v>
      </c>
      <c r="D1430" s="7">
        <f>INDEX(Sheet6!B:B,MATCH(A1430,Sheet6!D:D,0))*100+B1430</f>
        <v>4901</v>
      </c>
      <c r="E1430" s="14" t="s">
        <v>1265</v>
      </c>
      <c r="F1430">
        <f t="shared" si="102"/>
        <v>8</v>
      </c>
      <c r="G1430">
        <f t="shared" si="103"/>
        <v>100</v>
      </c>
      <c r="H1430">
        <f t="shared" si="104"/>
        <v>340020006</v>
      </c>
    </row>
    <row r="1431" spans="1:8" ht="16.5">
      <c r="A1431" s="10" t="s">
        <v>190</v>
      </c>
      <c r="B1431" s="7">
        <f t="shared" si="105"/>
        <v>2</v>
      </c>
      <c r="C1431" s="7" t="s">
        <v>1264</v>
      </c>
      <c r="D1431" s="7">
        <f>INDEX(Sheet6!B:B,MATCH(A1431,Sheet6!D:D,0))*100+B1431</f>
        <v>4902</v>
      </c>
      <c r="E1431" s="14" t="s">
        <v>1266</v>
      </c>
      <c r="F1431">
        <f t="shared" si="102"/>
        <v>3</v>
      </c>
      <c r="G1431">
        <f t="shared" si="103"/>
        <v>600</v>
      </c>
      <c r="H1431">
        <f t="shared" si="104"/>
        <v>340020009</v>
      </c>
    </row>
    <row r="1432" spans="1:8" ht="16.5">
      <c r="A1432" s="10" t="s">
        <v>190</v>
      </c>
      <c r="B1432" s="7">
        <f t="shared" si="105"/>
        <v>3</v>
      </c>
      <c r="C1432" s="7" t="s">
        <v>1264</v>
      </c>
      <c r="D1432" s="7">
        <f>INDEX(Sheet6!B:B,MATCH(A1432,Sheet6!D:D,0))*100+B1432</f>
        <v>4903</v>
      </c>
      <c r="E1432" t="s">
        <v>151</v>
      </c>
      <c r="F1432">
        <f t="shared" si="102"/>
        <v>38</v>
      </c>
      <c r="G1432">
        <f t="shared" si="103"/>
        <v>15</v>
      </c>
      <c r="H1432">
        <f t="shared" si="104"/>
        <v>340020011</v>
      </c>
    </row>
    <row r="1433" spans="1:8" ht="16.5">
      <c r="A1433" s="10" t="s">
        <v>190</v>
      </c>
      <c r="B1433" s="7">
        <f t="shared" si="105"/>
        <v>4</v>
      </c>
      <c r="C1433" s="7" t="s">
        <v>1264</v>
      </c>
      <c r="D1433" s="7">
        <f>INDEX(Sheet6!B:B,MATCH(A1433,Sheet6!D:D,0))*100+B1433</f>
        <v>4904</v>
      </c>
      <c r="E1433" s="14" t="s">
        <v>1268</v>
      </c>
      <c r="F1433">
        <f t="shared" si="102"/>
        <v>13</v>
      </c>
      <c r="G1433">
        <f t="shared" si="103"/>
        <v>130</v>
      </c>
      <c r="H1433">
        <f t="shared" si="104"/>
        <v>340020004</v>
      </c>
    </row>
    <row r="1434" spans="1:8" ht="16.5">
      <c r="A1434" s="10" t="s">
        <v>190</v>
      </c>
      <c r="B1434" s="7">
        <f t="shared" si="105"/>
        <v>5</v>
      </c>
      <c r="C1434" s="7" t="s">
        <v>1264</v>
      </c>
      <c r="D1434" s="7">
        <f>INDEX(Sheet6!B:B,MATCH(A1434,Sheet6!D:D,0))*100+B1434</f>
        <v>4905</v>
      </c>
      <c r="E1434" s="14" t="s">
        <v>1269</v>
      </c>
      <c r="F1434">
        <f t="shared" si="102"/>
        <v>3</v>
      </c>
      <c r="G1434">
        <f t="shared" si="103"/>
        <v>1200</v>
      </c>
      <c r="H1434">
        <f t="shared" si="104"/>
        <v>340020010</v>
      </c>
    </row>
    <row r="1435" spans="1:8" ht="16.5">
      <c r="A1435" s="10" t="s">
        <v>190</v>
      </c>
      <c r="B1435" s="7">
        <f t="shared" si="105"/>
        <v>6</v>
      </c>
      <c r="C1435" s="7" t="s">
        <v>1264</v>
      </c>
      <c r="D1435" s="7">
        <f>INDEX(Sheet6!B:B,MATCH(A1435,Sheet6!D:D,0))*100+B1435</f>
        <v>4906</v>
      </c>
      <c r="E1435" s="14" t="s">
        <v>1267</v>
      </c>
      <c r="F1435">
        <f t="shared" si="102"/>
        <v>8</v>
      </c>
      <c r="G1435">
        <f t="shared" si="103"/>
        <v>200</v>
      </c>
      <c r="H1435">
        <f t="shared" si="104"/>
        <v>340020007</v>
      </c>
    </row>
    <row r="1436" spans="1:8" ht="16.5">
      <c r="A1436" s="10" t="s">
        <v>190</v>
      </c>
      <c r="B1436" s="7">
        <f t="shared" si="105"/>
        <v>7</v>
      </c>
      <c r="C1436" s="7" t="s">
        <v>1264</v>
      </c>
      <c r="D1436" s="7">
        <f>INDEX(Sheet6!B:B,MATCH(A1436,Sheet6!D:D,0))*100+B1436</f>
        <v>4907</v>
      </c>
      <c r="F1436">
        <f t="shared" si="102"/>
        <v>0</v>
      </c>
      <c r="G1436">
        <f t="shared" si="103"/>
        <v>0</v>
      </c>
      <c r="H1436" t="str">
        <f t="shared" si="104"/>
        <v/>
      </c>
    </row>
    <row r="1437" spans="1:8" ht="16.5">
      <c r="A1437" s="10" t="s">
        <v>190</v>
      </c>
      <c r="B1437" s="7">
        <f t="shared" si="105"/>
        <v>8</v>
      </c>
      <c r="C1437" s="7" t="s">
        <v>1264</v>
      </c>
      <c r="D1437" s="7">
        <f>INDEX(Sheet6!B:B,MATCH(A1437,Sheet6!D:D,0))*100+B1437</f>
        <v>4908</v>
      </c>
      <c r="E1437" s="14" t="s">
        <v>1265</v>
      </c>
      <c r="F1437">
        <f t="shared" si="102"/>
        <v>8</v>
      </c>
      <c r="G1437">
        <f t="shared" si="103"/>
        <v>100</v>
      </c>
      <c r="H1437">
        <f t="shared" si="104"/>
        <v>340020006</v>
      </c>
    </row>
    <row r="1438" spans="1:8" ht="16.5">
      <c r="A1438" s="10" t="s">
        <v>190</v>
      </c>
      <c r="B1438" s="7">
        <f t="shared" si="105"/>
        <v>9</v>
      </c>
      <c r="C1438" s="7" t="s">
        <v>1264</v>
      </c>
      <c r="D1438" s="7">
        <f>INDEX(Sheet6!B:B,MATCH(A1438,Sheet6!D:D,0))*100+B1438</f>
        <v>4909</v>
      </c>
      <c r="E1438" s="14" t="s">
        <v>1266</v>
      </c>
      <c r="F1438">
        <f t="shared" si="102"/>
        <v>3</v>
      </c>
      <c r="G1438">
        <f t="shared" si="103"/>
        <v>600</v>
      </c>
      <c r="H1438">
        <f t="shared" si="104"/>
        <v>340020009</v>
      </c>
    </row>
    <row r="1439" spans="1:8" ht="16.5">
      <c r="A1439" s="10" t="s">
        <v>190</v>
      </c>
      <c r="B1439" s="7">
        <f t="shared" si="105"/>
        <v>10</v>
      </c>
      <c r="C1439" s="7" t="s">
        <v>1264</v>
      </c>
      <c r="D1439" s="7">
        <f>INDEX(Sheet6!B:B,MATCH(A1439,Sheet6!D:D,0))*100+B1439</f>
        <v>4910</v>
      </c>
      <c r="E1439" s="14" t="s">
        <v>1265</v>
      </c>
      <c r="F1439">
        <f t="shared" si="102"/>
        <v>8</v>
      </c>
      <c r="G1439">
        <f t="shared" si="103"/>
        <v>100</v>
      </c>
      <c r="H1439">
        <f t="shared" si="104"/>
        <v>340020006</v>
      </c>
    </row>
    <row r="1440" spans="1:8" ht="16.5">
      <c r="A1440" s="10" t="s">
        <v>190</v>
      </c>
      <c r="B1440" s="7">
        <f t="shared" si="105"/>
        <v>11</v>
      </c>
      <c r="C1440" s="7" t="s">
        <v>1264</v>
      </c>
      <c r="D1440" s="7">
        <f>INDEX(Sheet6!B:B,MATCH(A1440,Sheet6!D:D,0))*100+B1440</f>
        <v>4911</v>
      </c>
      <c r="E1440" s="14" t="s">
        <v>1268</v>
      </c>
      <c r="F1440">
        <f t="shared" si="102"/>
        <v>13</v>
      </c>
      <c r="G1440">
        <f t="shared" si="103"/>
        <v>130</v>
      </c>
      <c r="H1440">
        <f t="shared" si="104"/>
        <v>340020004</v>
      </c>
    </row>
    <row r="1441" spans="1:8" ht="16.5">
      <c r="A1441" s="10" t="s">
        <v>190</v>
      </c>
      <c r="B1441" s="7">
        <f t="shared" si="105"/>
        <v>12</v>
      </c>
      <c r="C1441" s="7" t="s">
        <v>1264</v>
      </c>
      <c r="D1441" s="7">
        <f>INDEX(Sheet6!B:B,MATCH(A1441,Sheet6!D:D,0))*100+B1441</f>
        <v>4912</v>
      </c>
      <c r="E1441" s="14" t="s">
        <v>1269</v>
      </c>
      <c r="F1441">
        <f t="shared" si="102"/>
        <v>3</v>
      </c>
      <c r="G1441">
        <f t="shared" si="103"/>
        <v>1200</v>
      </c>
      <c r="H1441">
        <f t="shared" si="104"/>
        <v>340020010</v>
      </c>
    </row>
    <row r="1442" spans="1:8" ht="16.5">
      <c r="A1442" s="10" t="s">
        <v>190</v>
      </c>
      <c r="B1442" s="7">
        <f t="shared" si="105"/>
        <v>13</v>
      </c>
      <c r="C1442" s="7" t="s">
        <v>1264</v>
      </c>
      <c r="D1442" s="7">
        <f>INDEX(Sheet6!B:B,MATCH(A1442,Sheet6!D:D,0))*100+B1442</f>
        <v>4913</v>
      </c>
      <c r="E1442" s="14" t="s">
        <v>1267</v>
      </c>
      <c r="F1442">
        <f t="shared" si="102"/>
        <v>8</v>
      </c>
      <c r="G1442">
        <f t="shared" si="103"/>
        <v>200</v>
      </c>
      <c r="H1442">
        <f t="shared" si="104"/>
        <v>340020007</v>
      </c>
    </row>
    <row r="1443" spans="1:8" ht="16.5">
      <c r="A1443" s="10" t="s">
        <v>190</v>
      </c>
      <c r="B1443" s="7">
        <f t="shared" si="105"/>
        <v>14</v>
      </c>
      <c r="C1443" s="7" t="s">
        <v>1264</v>
      </c>
      <c r="D1443" s="7">
        <f>INDEX(Sheet6!B:B,MATCH(A1443,Sheet6!D:D,0))*100+B1443</f>
        <v>4914</v>
      </c>
      <c r="F1443">
        <f t="shared" si="102"/>
        <v>0</v>
      </c>
      <c r="G1443">
        <f t="shared" si="103"/>
        <v>0</v>
      </c>
      <c r="H1443" t="str">
        <f t="shared" si="104"/>
        <v/>
      </c>
    </row>
    <row r="1444" spans="1:8" ht="16.5">
      <c r="A1444" s="10" t="s">
        <v>190</v>
      </c>
      <c r="B1444" s="7">
        <f t="shared" si="105"/>
        <v>15</v>
      </c>
      <c r="C1444" s="7" t="s">
        <v>1264</v>
      </c>
      <c r="D1444" s="7">
        <f>INDEX(Sheet6!B:B,MATCH(A1444,Sheet6!D:D,0))*100+B1444</f>
        <v>4915</v>
      </c>
      <c r="E1444" s="14" t="s">
        <v>1265</v>
      </c>
      <c r="F1444">
        <f t="shared" si="102"/>
        <v>8</v>
      </c>
      <c r="G1444">
        <f t="shared" si="103"/>
        <v>100</v>
      </c>
      <c r="H1444">
        <f t="shared" si="104"/>
        <v>340020006</v>
      </c>
    </row>
    <row r="1445" spans="1:8" ht="16.5">
      <c r="A1445" s="10" t="s">
        <v>190</v>
      </c>
      <c r="B1445" s="7">
        <f t="shared" si="105"/>
        <v>16</v>
      </c>
      <c r="C1445" s="7" t="s">
        <v>1264</v>
      </c>
      <c r="D1445" s="7">
        <f>INDEX(Sheet6!B:B,MATCH(A1445,Sheet6!D:D,0))*100+B1445</f>
        <v>4916</v>
      </c>
      <c r="E1445" s="14" t="s">
        <v>1266</v>
      </c>
      <c r="F1445">
        <f t="shared" si="102"/>
        <v>3</v>
      </c>
      <c r="G1445">
        <f t="shared" si="103"/>
        <v>600</v>
      </c>
      <c r="H1445">
        <f t="shared" si="104"/>
        <v>340020009</v>
      </c>
    </row>
    <row r="1446" spans="1:8" ht="16.5">
      <c r="A1446" s="10" t="s">
        <v>190</v>
      </c>
      <c r="B1446" s="7">
        <f t="shared" si="105"/>
        <v>17</v>
      </c>
      <c r="C1446" s="7" t="s">
        <v>1264</v>
      </c>
      <c r="D1446" s="7">
        <f>INDEX(Sheet6!B:B,MATCH(A1446,Sheet6!D:D,0))*100+B1446</f>
        <v>4917</v>
      </c>
      <c r="E1446" s="14" t="s">
        <v>1265</v>
      </c>
      <c r="F1446">
        <f t="shared" si="102"/>
        <v>8</v>
      </c>
      <c r="G1446">
        <f t="shared" si="103"/>
        <v>100</v>
      </c>
      <c r="H1446">
        <f t="shared" si="104"/>
        <v>340020006</v>
      </c>
    </row>
    <row r="1447" spans="1:8" ht="16.5">
      <c r="A1447" s="10" t="s">
        <v>190</v>
      </c>
      <c r="B1447" s="7">
        <f t="shared" si="105"/>
        <v>18</v>
      </c>
      <c r="C1447" s="7" t="s">
        <v>1264</v>
      </c>
      <c r="D1447" s="7">
        <f>INDEX(Sheet6!B:B,MATCH(A1447,Sheet6!D:D,0))*100+B1447</f>
        <v>4918</v>
      </c>
      <c r="E1447" s="14" t="s">
        <v>1268</v>
      </c>
      <c r="F1447">
        <f t="shared" si="102"/>
        <v>13</v>
      </c>
      <c r="G1447">
        <f t="shared" si="103"/>
        <v>130</v>
      </c>
      <c r="H1447">
        <f t="shared" si="104"/>
        <v>340020004</v>
      </c>
    </row>
    <row r="1448" spans="1:8" ht="16.5">
      <c r="A1448" s="10" t="s">
        <v>190</v>
      </c>
      <c r="B1448" s="7">
        <f t="shared" si="105"/>
        <v>19</v>
      </c>
      <c r="C1448" s="7" t="s">
        <v>1264</v>
      </c>
      <c r="D1448" s="7">
        <f>INDEX(Sheet6!B:B,MATCH(A1448,Sheet6!D:D,0))*100+B1448</f>
        <v>4919</v>
      </c>
      <c r="E1448" s="14" t="s">
        <v>1269</v>
      </c>
      <c r="F1448">
        <f t="shared" si="102"/>
        <v>3</v>
      </c>
      <c r="G1448">
        <f t="shared" si="103"/>
        <v>1200</v>
      </c>
      <c r="H1448">
        <f t="shared" si="104"/>
        <v>340020010</v>
      </c>
    </row>
    <row r="1449" spans="1:8" ht="16.5">
      <c r="A1449" s="10" t="s">
        <v>190</v>
      </c>
      <c r="B1449" s="7">
        <f t="shared" si="105"/>
        <v>20</v>
      </c>
      <c r="C1449" s="7" t="s">
        <v>1264</v>
      </c>
      <c r="D1449" s="7">
        <f>INDEX(Sheet6!B:B,MATCH(A1449,Sheet6!D:D,0))*100+B1449</f>
        <v>4920</v>
      </c>
      <c r="E1449" s="14" t="s">
        <v>1267</v>
      </c>
      <c r="F1449">
        <f t="shared" si="102"/>
        <v>8</v>
      </c>
      <c r="G1449">
        <f t="shared" si="103"/>
        <v>200</v>
      </c>
      <c r="H1449">
        <f t="shared" si="104"/>
        <v>340020007</v>
      </c>
    </row>
    <row r="1450" spans="1:8" ht="16.5">
      <c r="A1450" s="10" t="s">
        <v>190</v>
      </c>
      <c r="B1450" s="7">
        <f t="shared" si="105"/>
        <v>21</v>
      </c>
      <c r="C1450" s="7" t="s">
        <v>1264</v>
      </c>
      <c r="D1450" s="7">
        <f>INDEX(Sheet6!B:B,MATCH(A1450,Sheet6!D:D,0))*100+B1450</f>
        <v>4921</v>
      </c>
      <c r="F1450">
        <f t="shared" si="102"/>
        <v>0</v>
      </c>
      <c r="G1450">
        <f t="shared" si="103"/>
        <v>0</v>
      </c>
      <c r="H1450" t="str">
        <f t="shared" si="104"/>
        <v/>
      </c>
    </row>
    <row r="1451" spans="1:8" ht="16.5">
      <c r="A1451" s="10" t="s">
        <v>190</v>
      </c>
      <c r="B1451" s="7">
        <f t="shared" si="105"/>
        <v>22</v>
      </c>
      <c r="C1451" s="7" t="s">
        <v>1264</v>
      </c>
      <c r="D1451" s="7">
        <f>INDEX(Sheet6!B:B,MATCH(A1451,Sheet6!D:D,0))*100+B1451</f>
        <v>4922</v>
      </c>
      <c r="E1451" s="14" t="s">
        <v>1265</v>
      </c>
      <c r="F1451">
        <f t="shared" si="102"/>
        <v>8</v>
      </c>
      <c r="G1451">
        <f t="shared" si="103"/>
        <v>100</v>
      </c>
      <c r="H1451">
        <f t="shared" si="104"/>
        <v>340020006</v>
      </c>
    </row>
    <row r="1452" spans="1:8" ht="16.5">
      <c r="A1452" s="10" t="s">
        <v>190</v>
      </c>
      <c r="B1452" s="7">
        <f t="shared" si="105"/>
        <v>23</v>
      </c>
      <c r="C1452" s="7" t="s">
        <v>1264</v>
      </c>
      <c r="D1452" s="7">
        <f>INDEX(Sheet6!B:B,MATCH(A1452,Sheet6!D:D,0))*100+B1452</f>
        <v>4923</v>
      </c>
      <c r="E1452" s="14" t="s">
        <v>1266</v>
      </c>
      <c r="F1452">
        <f t="shared" si="102"/>
        <v>3</v>
      </c>
      <c r="G1452">
        <f t="shared" si="103"/>
        <v>600</v>
      </c>
      <c r="H1452">
        <f t="shared" si="104"/>
        <v>340020009</v>
      </c>
    </row>
    <row r="1453" spans="1:8" ht="16.5">
      <c r="A1453" s="10" t="s">
        <v>190</v>
      </c>
      <c r="B1453" s="7">
        <f t="shared" si="105"/>
        <v>24</v>
      </c>
      <c r="C1453" s="7" t="s">
        <v>1264</v>
      </c>
      <c r="D1453" s="7">
        <f>INDEX(Sheet6!B:B,MATCH(A1453,Sheet6!D:D,0))*100+B1453</f>
        <v>4924</v>
      </c>
      <c r="E1453" s="14" t="s">
        <v>1266</v>
      </c>
      <c r="F1453">
        <f t="shared" si="102"/>
        <v>3</v>
      </c>
      <c r="G1453">
        <f t="shared" si="103"/>
        <v>600</v>
      </c>
      <c r="H1453">
        <f t="shared" si="104"/>
        <v>340020009</v>
      </c>
    </row>
    <row r="1454" spans="1:8" ht="16.5">
      <c r="A1454" s="10" t="s">
        <v>190</v>
      </c>
      <c r="B1454" s="7">
        <f t="shared" si="105"/>
        <v>25</v>
      </c>
      <c r="C1454" s="7" t="s">
        <v>1264</v>
      </c>
      <c r="D1454" s="7">
        <f>INDEX(Sheet6!B:B,MATCH(A1454,Sheet6!D:D,0))*100+B1454</f>
        <v>4925</v>
      </c>
      <c r="E1454" s="14" t="s">
        <v>1268</v>
      </c>
      <c r="F1454">
        <f t="shared" si="102"/>
        <v>13</v>
      </c>
      <c r="G1454">
        <f t="shared" si="103"/>
        <v>130</v>
      </c>
      <c r="H1454">
        <f t="shared" si="104"/>
        <v>340020004</v>
      </c>
    </row>
    <row r="1455" spans="1:8" ht="16.5">
      <c r="A1455" s="10" t="s">
        <v>190</v>
      </c>
      <c r="B1455" s="7">
        <f t="shared" si="105"/>
        <v>26</v>
      </c>
      <c r="C1455" s="7" t="s">
        <v>1264</v>
      </c>
      <c r="D1455" s="7">
        <f>INDEX(Sheet6!B:B,MATCH(A1455,Sheet6!D:D,0))*100+B1455</f>
        <v>4926</v>
      </c>
      <c r="E1455" s="14" t="s">
        <v>1269</v>
      </c>
      <c r="F1455">
        <f t="shared" si="102"/>
        <v>3</v>
      </c>
      <c r="G1455">
        <f t="shared" si="103"/>
        <v>1200</v>
      </c>
      <c r="H1455">
        <f t="shared" si="104"/>
        <v>340020010</v>
      </c>
    </row>
    <row r="1456" spans="1:8" ht="16.5">
      <c r="A1456" s="10" t="s">
        <v>190</v>
      </c>
      <c r="B1456" s="7">
        <f t="shared" si="105"/>
        <v>27</v>
      </c>
      <c r="C1456" s="7" t="s">
        <v>1264</v>
      </c>
      <c r="D1456" s="7">
        <f>INDEX(Sheet6!B:B,MATCH(A1456,Sheet6!D:D,0))*100+B1456</f>
        <v>4927</v>
      </c>
      <c r="E1456" s="14" t="s">
        <v>1267</v>
      </c>
      <c r="F1456">
        <f t="shared" si="102"/>
        <v>8</v>
      </c>
      <c r="G1456">
        <f t="shared" si="103"/>
        <v>200</v>
      </c>
      <c r="H1456">
        <f t="shared" si="104"/>
        <v>340020007</v>
      </c>
    </row>
    <row r="1457" spans="1:8" ht="16.5">
      <c r="A1457" s="10" t="s">
        <v>190</v>
      </c>
      <c r="B1457" s="7">
        <f t="shared" si="105"/>
        <v>28</v>
      </c>
      <c r="C1457" s="7" t="s">
        <v>1264</v>
      </c>
      <c r="D1457" s="7">
        <f>INDEX(Sheet6!B:B,MATCH(A1457,Sheet6!D:D,0))*100+B1457</f>
        <v>4928</v>
      </c>
      <c r="F1457">
        <f t="shared" si="102"/>
        <v>0</v>
      </c>
      <c r="G1457">
        <f t="shared" si="103"/>
        <v>0</v>
      </c>
      <c r="H1457" t="str">
        <f t="shared" si="104"/>
        <v/>
      </c>
    </row>
    <row r="1458" spans="1:8" ht="16.5">
      <c r="A1458" s="10" t="s">
        <v>2422</v>
      </c>
      <c r="B1458" s="7">
        <f t="shared" si="105"/>
        <v>1</v>
      </c>
      <c r="C1458" s="7" t="s">
        <v>1264</v>
      </c>
      <c r="D1458" s="7">
        <f>INDEX(Sheet6!B:B,MATCH(A1458,Sheet6!D:D,0))*100+B1458</f>
        <v>6901</v>
      </c>
      <c r="E1458" s="14" t="s">
        <v>1265</v>
      </c>
      <c r="F1458">
        <f t="shared" si="102"/>
        <v>8</v>
      </c>
      <c r="G1458">
        <f t="shared" si="103"/>
        <v>100</v>
      </c>
      <c r="H1458">
        <f t="shared" si="104"/>
        <v>340020006</v>
      </c>
    </row>
    <row r="1459" spans="1:8" ht="16.5">
      <c r="A1459" s="10" t="s">
        <v>2422</v>
      </c>
      <c r="B1459" s="7">
        <f t="shared" si="105"/>
        <v>2</v>
      </c>
      <c r="C1459" s="7" t="s">
        <v>1264</v>
      </c>
      <c r="D1459" s="7">
        <f>INDEX(Sheet6!B:B,MATCH(A1459,Sheet6!D:D,0))*100+B1459</f>
        <v>6902</v>
      </c>
      <c r="E1459" s="14" t="s">
        <v>1266</v>
      </c>
      <c r="F1459">
        <f t="shared" si="102"/>
        <v>3</v>
      </c>
      <c r="G1459">
        <f t="shared" si="103"/>
        <v>600</v>
      </c>
      <c r="H1459">
        <f t="shared" si="104"/>
        <v>340020009</v>
      </c>
    </row>
    <row r="1460" spans="1:8" ht="16.5">
      <c r="A1460" s="10" t="s">
        <v>2422</v>
      </c>
      <c r="B1460" s="7">
        <f t="shared" si="105"/>
        <v>3</v>
      </c>
      <c r="C1460" s="7" t="s">
        <v>1264</v>
      </c>
      <c r="D1460" s="7">
        <f>INDEX(Sheet6!B:B,MATCH(A1460,Sheet6!D:D,0))*100+B1460</f>
        <v>6903</v>
      </c>
      <c r="E1460" s="14" t="s">
        <v>2233</v>
      </c>
      <c r="F1460">
        <f t="shared" si="102"/>
        <v>33</v>
      </c>
      <c r="G1460">
        <f t="shared" si="103"/>
        <v>50</v>
      </c>
      <c r="H1460">
        <f t="shared" si="104"/>
        <v>340020003</v>
      </c>
    </row>
    <row r="1461" spans="1:8" ht="16.5">
      <c r="A1461" s="10" t="s">
        <v>2422</v>
      </c>
      <c r="B1461" s="7">
        <f t="shared" si="105"/>
        <v>4</v>
      </c>
      <c r="C1461" s="7" t="s">
        <v>1264</v>
      </c>
      <c r="D1461" s="7">
        <f>INDEX(Sheet6!B:B,MATCH(A1461,Sheet6!D:D,0))*100+B1461</f>
        <v>6904</v>
      </c>
      <c r="E1461" s="14" t="s">
        <v>1268</v>
      </c>
      <c r="F1461">
        <f t="shared" si="102"/>
        <v>13</v>
      </c>
      <c r="G1461">
        <f t="shared" si="103"/>
        <v>130</v>
      </c>
      <c r="H1461">
        <f t="shared" si="104"/>
        <v>340020004</v>
      </c>
    </row>
    <row r="1462" spans="1:8" ht="16.5">
      <c r="A1462" s="10" t="s">
        <v>2422</v>
      </c>
      <c r="B1462" s="7">
        <f t="shared" si="105"/>
        <v>5</v>
      </c>
      <c r="C1462" s="7" t="s">
        <v>1264</v>
      </c>
      <c r="D1462" s="7">
        <f>INDEX(Sheet6!B:B,MATCH(A1462,Sheet6!D:D,0))*100+B1462</f>
        <v>6905</v>
      </c>
      <c r="E1462" s="14" t="s">
        <v>1269</v>
      </c>
      <c r="F1462">
        <f t="shared" si="102"/>
        <v>3</v>
      </c>
      <c r="G1462">
        <f t="shared" si="103"/>
        <v>1200</v>
      </c>
      <c r="H1462">
        <f t="shared" si="104"/>
        <v>340020010</v>
      </c>
    </row>
    <row r="1463" spans="1:8" ht="16.5">
      <c r="A1463" s="10" t="s">
        <v>2422</v>
      </c>
      <c r="B1463" s="7">
        <f t="shared" si="105"/>
        <v>6</v>
      </c>
      <c r="C1463" s="7" t="s">
        <v>1264</v>
      </c>
      <c r="D1463" s="7">
        <f>INDEX(Sheet6!B:B,MATCH(A1463,Sheet6!D:D,0))*100+B1463</f>
        <v>6906</v>
      </c>
      <c r="E1463" s="14" t="s">
        <v>1267</v>
      </c>
      <c r="F1463">
        <f t="shared" si="102"/>
        <v>8</v>
      </c>
      <c r="G1463">
        <f t="shared" si="103"/>
        <v>200</v>
      </c>
      <c r="H1463">
        <f t="shared" si="104"/>
        <v>340020007</v>
      </c>
    </row>
    <row r="1464" spans="1:8" ht="16.5">
      <c r="A1464" s="10" t="s">
        <v>2422</v>
      </c>
      <c r="B1464" s="7">
        <f t="shared" si="105"/>
        <v>7</v>
      </c>
      <c r="C1464" s="7" t="s">
        <v>1264</v>
      </c>
      <c r="D1464" s="7">
        <f>INDEX(Sheet6!B:B,MATCH(A1464,Sheet6!D:D,0))*100+B1464</f>
        <v>6907</v>
      </c>
      <c r="E1464" s="14"/>
      <c r="F1464">
        <f t="shared" si="102"/>
        <v>0</v>
      </c>
      <c r="G1464">
        <f t="shared" si="103"/>
        <v>0</v>
      </c>
      <c r="H1464" t="str">
        <f t="shared" si="104"/>
        <v/>
      </c>
    </row>
    <row r="1465" spans="1:8" ht="16.5">
      <c r="A1465" s="10" t="s">
        <v>2422</v>
      </c>
      <c r="B1465" s="7">
        <f t="shared" si="105"/>
        <v>8</v>
      </c>
      <c r="C1465" s="7" t="s">
        <v>1264</v>
      </c>
      <c r="D1465" s="7">
        <f>INDEX(Sheet6!B:B,MATCH(A1465,Sheet6!D:D,0))*100+B1465</f>
        <v>6908</v>
      </c>
      <c r="E1465" s="14" t="s">
        <v>1265</v>
      </c>
      <c r="F1465">
        <f t="shared" si="102"/>
        <v>8</v>
      </c>
      <c r="G1465">
        <f t="shared" si="103"/>
        <v>100</v>
      </c>
      <c r="H1465">
        <f t="shared" si="104"/>
        <v>340020006</v>
      </c>
    </row>
    <row r="1466" spans="1:8" ht="16.5">
      <c r="A1466" s="10" t="s">
        <v>2422</v>
      </c>
      <c r="B1466" s="7">
        <f t="shared" si="105"/>
        <v>9</v>
      </c>
      <c r="C1466" s="7" t="s">
        <v>1264</v>
      </c>
      <c r="D1466" s="7">
        <f>INDEX(Sheet6!B:B,MATCH(A1466,Sheet6!D:D,0))*100+B1466</f>
        <v>6909</v>
      </c>
      <c r="E1466" s="14" t="s">
        <v>1266</v>
      </c>
      <c r="F1466">
        <f t="shared" si="102"/>
        <v>3</v>
      </c>
      <c r="G1466">
        <f t="shared" si="103"/>
        <v>600</v>
      </c>
      <c r="H1466">
        <f t="shared" si="104"/>
        <v>340020009</v>
      </c>
    </row>
    <row r="1467" spans="1:8" ht="16.5">
      <c r="A1467" s="10" t="s">
        <v>2422</v>
      </c>
      <c r="B1467" s="7">
        <f t="shared" si="105"/>
        <v>10</v>
      </c>
      <c r="C1467" s="7" t="s">
        <v>1264</v>
      </c>
      <c r="D1467" s="7">
        <f>INDEX(Sheet6!B:B,MATCH(A1467,Sheet6!D:D,0))*100+B1467</f>
        <v>6910</v>
      </c>
      <c r="E1467" s="14" t="s">
        <v>1265</v>
      </c>
      <c r="F1467">
        <f t="shared" si="102"/>
        <v>8</v>
      </c>
      <c r="G1467">
        <f t="shared" si="103"/>
        <v>100</v>
      </c>
      <c r="H1467">
        <f t="shared" si="104"/>
        <v>340020006</v>
      </c>
    </row>
    <row r="1468" spans="1:8" ht="16.5">
      <c r="A1468" s="10" t="s">
        <v>2422</v>
      </c>
      <c r="B1468" s="7">
        <f t="shared" si="105"/>
        <v>11</v>
      </c>
      <c r="C1468" s="7" t="s">
        <v>1264</v>
      </c>
      <c r="D1468" s="7">
        <f>INDEX(Sheet6!B:B,MATCH(A1468,Sheet6!D:D,0))*100+B1468</f>
        <v>6911</v>
      </c>
      <c r="E1468" s="14" t="s">
        <v>1268</v>
      </c>
      <c r="F1468">
        <f t="shared" si="102"/>
        <v>13</v>
      </c>
      <c r="G1468">
        <f t="shared" si="103"/>
        <v>130</v>
      </c>
      <c r="H1468">
        <f t="shared" si="104"/>
        <v>340020004</v>
      </c>
    </row>
    <row r="1469" spans="1:8" ht="16.5">
      <c r="A1469" s="10" t="s">
        <v>2422</v>
      </c>
      <c r="B1469" s="7">
        <f t="shared" si="105"/>
        <v>12</v>
      </c>
      <c r="C1469" s="7" t="s">
        <v>1264</v>
      </c>
      <c r="D1469" s="7">
        <f>INDEX(Sheet6!B:B,MATCH(A1469,Sheet6!D:D,0))*100+B1469</f>
        <v>6912</v>
      </c>
      <c r="E1469" s="14" t="s">
        <v>1269</v>
      </c>
      <c r="F1469">
        <f t="shared" si="102"/>
        <v>3</v>
      </c>
      <c r="G1469">
        <f t="shared" si="103"/>
        <v>1200</v>
      </c>
      <c r="H1469">
        <f t="shared" si="104"/>
        <v>340020010</v>
      </c>
    </row>
    <row r="1470" spans="1:8" ht="16.5">
      <c r="A1470" s="10" t="s">
        <v>2422</v>
      </c>
      <c r="B1470" s="7">
        <f t="shared" si="105"/>
        <v>13</v>
      </c>
      <c r="C1470" s="7" t="s">
        <v>1264</v>
      </c>
      <c r="D1470" s="7">
        <f>INDEX(Sheet6!B:B,MATCH(A1470,Sheet6!D:D,0))*100+B1470</f>
        <v>6913</v>
      </c>
      <c r="E1470" s="14" t="s">
        <v>1267</v>
      </c>
      <c r="F1470">
        <f t="shared" si="102"/>
        <v>8</v>
      </c>
      <c r="G1470">
        <f t="shared" si="103"/>
        <v>200</v>
      </c>
      <c r="H1470">
        <f t="shared" si="104"/>
        <v>340020007</v>
      </c>
    </row>
    <row r="1471" spans="1:8" ht="16.5">
      <c r="A1471" s="10" t="s">
        <v>2422</v>
      </c>
      <c r="B1471" s="7">
        <f t="shared" si="105"/>
        <v>14</v>
      </c>
      <c r="C1471" s="7" t="s">
        <v>1264</v>
      </c>
      <c r="D1471" s="7">
        <f>INDEX(Sheet6!B:B,MATCH(A1471,Sheet6!D:D,0))*100+B1471</f>
        <v>6914</v>
      </c>
      <c r="E1471" s="14"/>
      <c r="F1471">
        <f t="shared" si="102"/>
        <v>0</v>
      </c>
      <c r="G1471">
        <f t="shared" si="103"/>
        <v>0</v>
      </c>
      <c r="H1471" t="str">
        <f t="shared" si="104"/>
        <v/>
      </c>
    </row>
    <row r="1472" spans="1:8" ht="16.5">
      <c r="A1472" s="10" t="s">
        <v>2422</v>
      </c>
      <c r="B1472" s="7">
        <f t="shared" si="105"/>
        <v>15</v>
      </c>
      <c r="C1472" s="7" t="s">
        <v>1264</v>
      </c>
      <c r="D1472" s="7">
        <f>INDEX(Sheet6!B:B,MATCH(A1472,Sheet6!D:D,0))*100+B1472</f>
        <v>6915</v>
      </c>
      <c r="E1472" s="14" t="s">
        <v>1265</v>
      </c>
      <c r="F1472">
        <f t="shared" si="102"/>
        <v>8</v>
      </c>
      <c r="G1472">
        <f t="shared" si="103"/>
        <v>100</v>
      </c>
      <c r="H1472">
        <f t="shared" si="104"/>
        <v>340020006</v>
      </c>
    </row>
    <row r="1473" spans="1:8" ht="16.5">
      <c r="A1473" s="10" t="s">
        <v>2422</v>
      </c>
      <c r="B1473" s="7">
        <f t="shared" si="105"/>
        <v>16</v>
      </c>
      <c r="C1473" s="7" t="s">
        <v>1264</v>
      </c>
      <c r="D1473" s="7">
        <f>INDEX(Sheet6!B:B,MATCH(A1473,Sheet6!D:D,0))*100+B1473</f>
        <v>6916</v>
      </c>
      <c r="E1473" s="14" t="s">
        <v>1266</v>
      </c>
      <c r="F1473">
        <f t="shared" si="102"/>
        <v>3</v>
      </c>
      <c r="G1473">
        <f t="shared" si="103"/>
        <v>600</v>
      </c>
      <c r="H1473">
        <f t="shared" si="104"/>
        <v>340020009</v>
      </c>
    </row>
    <row r="1474" spans="1:8" ht="16.5">
      <c r="A1474" s="10" t="s">
        <v>2422</v>
      </c>
      <c r="B1474" s="7">
        <f t="shared" si="105"/>
        <v>17</v>
      </c>
      <c r="C1474" s="7" t="s">
        <v>1264</v>
      </c>
      <c r="D1474" s="7">
        <f>INDEX(Sheet6!B:B,MATCH(A1474,Sheet6!D:D,0))*100+B1474</f>
        <v>6917</v>
      </c>
      <c r="E1474" s="14" t="s">
        <v>1266</v>
      </c>
      <c r="F1474">
        <f t="shared" ref="F1474:F1537" si="106">IF($E1474&lt;&gt;"",VLOOKUP($C1474&amp;$E1474,$M:$P,2,0),0)</f>
        <v>3</v>
      </c>
      <c r="G1474">
        <f t="shared" ref="G1474:G1537" si="107">IF($E1474&lt;&gt;"",VLOOKUP($C1474&amp;$E1474,$M:$P,3,0),0)</f>
        <v>600</v>
      </c>
      <c r="H1474">
        <f t="shared" ref="H1474:H1537" si="108">IF($E1474&lt;&gt;"",VLOOKUP($C1474&amp;$E1474,$M:$P,4,0),"")</f>
        <v>340020009</v>
      </c>
    </row>
    <row r="1475" spans="1:8" ht="16.5">
      <c r="A1475" s="10" t="s">
        <v>2422</v>
      </c>
      <c r="B1475" s="7">
        <f t="shared" si="105"/>
        <v>18</v>
      </c>
      <c r="C1475" s="7" t="s">
        <v>1264</v>
      </c>
      <c r="D1475" s="7">
        <f>INDEX(Sheet6!B:B,MATCH(A1475,Sheet6!D:D,0))*100+B1475</f>
        <v>6918</v>
      </c>
      <c r="E1475" s="14" t="s">
        <v>1268</v>
      </c>
      <c r="F1475">
        <f t="shared" si="106"/>
        <v>13</v>
      </c>
      <c r="G1475">
        <f t="shared" si="107"/>
        <v>130</v>
      </c>
      <c r="H1475">
        <f t="shared" si="108"/>
        <v>340020004</v>
      </c>
    </row>
    <row r="1476" spans="1:8" ht="16.5">
      <c r="A1476" s="10" t="s">
        <v>2422</v>
      </c>
      <c r="B1476" s="7">
        <f t="shared" si="105"/>
        <v>19</v>
      </c>
      <c r="C1476" s="7" t="s">
        <v>1264</v>
      </c>
      <c r="D1476" s="7">
        <f>INDEX(Sheet6!B:B,MATCH(A1476,Sheet6!D:D,0))*100+B1476</f>
        <v>6919</v>
      </c>
      <c r="E1476" s="14" t="s">
        <v>1269</v>
      </c>
      <c r="F1476">
        <f t="shared" si="106"/>
        <v>3</v>
      </c>
      <c r="G1476">
        <f t="shared" si="107"/>
        <v>1200</v>
      </c>
      <c r="H1476">
        <f t="shared" si="108"/>
        <v>340020010</v>
      </c>
    </row>
    <row r="1477" spans="1:8" ht="16.5">
      <c r="A1477" s="10" t="s">
        <v>2422</v>
      </c>
      <c r="B1477" s="7">
        <f t="shared" si="105"/>
        <v>20</v>
      </c>
      <c r="C1477" s="7" t="s">
        <v>1264</v>
      </c>
      <c r="D1477" s="7">
        <f>INDEX(Sheet6!B:B,MATCH(A1477,Sheet6!D:D,0))*100+B1477</f>
        <v>6920</v>
      </c>
      <c r="E1477" s="14" t="s">
        <v>1267</v>
      </c>
      <c r="F1477">
        <f t="shared" si="106"/>
        <v>8</v>
      </c>
      <c r="G1477">
        <f t="shared" si="107"/>
        <v>200</v>
      </c>
      <c r="H1477">
        <f t="shared" si="108"/>
        <v>340020007</v>
      </c>
    </row>
    <row r="1478" spans="1:8" ht="16.5">
      <c r="A1478" s="10" t="s">
        <v>2422</v>
      </c>
      <c r="B1478" s="7">
        <f t="shared" si="105"/>
        <v>21</v>
      </c>
      <c r="C1478" s="7" t="s">
        <v>1264</v>
      </c>
      <c r="D1478" s="7">
        <f>INDEX(Sheet6!B:B,MATCH(A1478,Sheet6!D:D,0))*100+B1478</f>
        <v>6921</v>
      </c>
      <c r="E1478" s="14"/>
      <c r="F1478">
        <f t="shared" si="106"/>
        <v>0</v>
      </c>
      <c r="G1478">
        <f t="shared" si="107"/>
        <v>0</v>
      </c>
      <c r="H1478" t="str">
        <f t="shared" si="108"/>
        <v/>
      </c>
    </row>
    <row r="1479" spans="1:8" ht="16.5">
      <c r="A1479" s="10" t="s">
        <v>2422</v>
      </c>
      <c r="B1479" s="7">
        <f t="shared" si="105"/>
        <v>22</v>
      </c>
      <c r="C1479" s="7" t="s">
        <v>1264</v>
      </c>
      <c r="D1479" s="7">
        <f>INDEX(Sheet6!B:B,MATCH(A1479,Sheet6!D:D,0))*100+B1479</f>
        <v>6922</v>
      </c>
      <c r="E1479" s="14" t="s">
        <v>1265</v>
      </c>
      <c r="F1479">
        <f t="shared" si="106"/>
        <v>8</v>
      </c>
      <c r="G1479">
        <f t="shared" si="107"/>
        <v>100</v>
      </c>
      <c r="H1479">
        <f t="shared" si="108"/>
        <v>340020006</v>
      </c>
    </row>
    <row r="1480" spans="1:8" ht="16.5">
      <c r="A1480" s="10" t="s">
        <v>2422</v>
      </c>
      <c r="B1480" s="7">
        <f t="shared" si="105"/>
        <v>23</v>
      </c>
      <c r="C1480" s="7" t="s">
        <v>1264</v>
      </c>
      <c r="D1480" s="7">
        <f>INDEX(Sheet6!B:B,MATCH(A1480,Sheet6!D:D,0))*100+B1480</f>
        <v>6923</v>
      </c>
      <c r="E1480" s="14" t="s">
        <v>1266</v>
      </c>
      <c r="F1480">
        <f t="shared" si="106"/>
        <v>3</v>
      </c>
      <c r="G1480">
        <f t="shared" si="107"/>
        <v>600</v>
      </c>
      <c r="H1480">
        <f t="shared" si="108"/>
        <v>340020009</v>
      </c>
    </row>
    <row r="1481" spans="1:8" ht="16.5">
      <c r="A1481" s="10" t="s">
        <v>2422</v>
      </c>
      <c r="B1481" s="7">
        <f t="shared" si="105"/>
        <v>24</v>
      </c>
      <c r="C1481" s="7" t="s">
        <v>1264</v>
      </c>
      <c r="D1481" s="7">
        <f>INDEX(Sheet6!B:B,MATCH(A1481,Sheet6!D:D,0))*100+B1481</f>
        <v>6924</v>
      </c>
      <c r="E1481" s="14" t="s">
        <v>1266</v>
      </c>
      <c r="F1481">
        <f t="shared" si="106"/>
        <v>3</v>
      </c>
      <c r="G1481">
        <f t="shared" si="107"/>
        <v>600</v>
      </c>
      <c r="H1481">
        <f t="shared" si="108"/>
        <v>340020009</v>
      </c>
    </row>
    <row r="1482" spans="1:8" ht="16.5">
      <c r="A1482" s="10" t="s">
        <v>2422</v>
      </c>
      <c r="B1482" s="7">
        <f t="shared" si="105"/>
        <v>25</v>
      </c>
      <c r="C1482" s="7" t="s">
        <v>1264</v>
      </c>
      <c r="D1482" s="7">
        <f>INDEX(Sheet6!B:B,MATCH(A1482,Sheet6!D:D,0))*100+B1482</f>
        <v>6925</v>
      </c>
      <c r="E1482" s="14" t="s">
        <v>1268</v>
      </c>
      <c r="F1482">
        <f t="shared" si="106"/>
        <v>13</v>
      </c>
      <c r="G1482">
        <f t="shared" si="107"/>
        <v>130</v>
      </c>
      <c r="H1482">
        <f t="shared" si="108"/>
        <v>340020004</v>
      </c>
    </row>
    <row r="1483" spans="1:8" ht="16.5">
      <c r="A1483" s="10" t="s">
        <v>2422</v>
      </c>
      <c r="B1483" s="7">
        <f t="shared" si="105"/>
        <v>26</v>
      </c>
      <c r="C1483" s="7" t="s">
        <v>1264</v>
      </c>
      <c r="D1483" s="7">
        <f>INDEX(Sheet6!B:B,MATCH(A1483,Sheet6!D:D,0))*100+B1483</f>
        <v>6926</v>
      </c>
      <c r="E1483" s="14" t="s">
        <v>1269</v>
      </c>
      <c r="F1483">
        <f t="shared" si="106"/>
        <v>3</v>
      </c>
      <c r="G1483">
        <f t="shared" si="107"/>
        <v>1200</v>
      </c>
      <c r="H1483">
        <f t="shared" si="108"/>
        <v>340020010</v>
      </c>
    </row>
    <row r="1484" spans="1:8" ht="16.5">
      <c r="A1484" s="10" t="s">
        <v>2422</v>
      </c>
      <c r="B1484" s="7">
        <f t="shared" si="105"/>
        <v>27</v>
      </c>
      <c r="C1484" s="7" t="s">
        <v>1264</v>
      </c>
      <c r="D1484" s="7">
        <f>INDEX(Sheet6!B:B,MATCH(A1484,Sheet6!D:D,0))*100+B1484</f>
        <v>6927</v>
      </c>
      <c r="E1484" s="14" t="s">
        <v>1267</v>
      </c>
      <c r="F1484">
        <f t="shared" si="106"/>
        <v>8</v>
      </c>
      <c r="G1484">
        <f t="shared" si="107"/>
        <v>200</v>
      </c>
      <c r="H1484">
        <f t="shared" si="108"/>
        <v>340020007</v>
      </c>
    </row>
    <row r="1485" spans="1:8" ht="16.5">
      <c r="A1485" s="10" t="s">
        <v>2422</v>
      </c>
      <c r="B1485" s="7">
        <f t="shared" si="105"/>
        <v>28</v>
      </c>
      <c r="C1485" s="7" t="s">
        <v>1264</v>
      </c>
      <c r="D1485" s="7">
        <f>INDEX(Sheet6!B:B,MATCH(A1485,Sheet6!D:D,0))*100+B1485</f>
        <v>6928</v>
      </c>
      <c r="E1485" s="14"/>
      <c r="F1485">
        <f t="shared" si="106"/>
        <v>0</v>
      </c>
      <c r="G1485">
        <f t="shared" si="107"/>
        <v>0</v>
      </c>
      <c r="H1485" t="str">
        <f t="shared" si="108"/>
        <v/>
      </c>
    </row>
    <row r="1486" spans="1:8" ht="16.5">
      <c r="A1486" s="10" t="s">
        <v>2468</v>
      </c>
      <c r="B1486" s="7">
        <f t="shared" si="105"/>
        <v>1</v>
      </c>
      <c r="C1486" s="7" t="s">
        <v>1264</v>
      </c>
      <c r="D1486" s="7">
        <f>INDEX(Sheet6!B:B,MATCH(A1486,Sheet6!D:D,0))*100+B1486</f>
        <v>7101</v>
      </c>
      <c r="E1486" s="14" t="s">
        <v>1265</v>
      </c>
      <c r="F1486">
        <f t="shared" si="106"/>
        <v>8</v>
      </c>
      <c r="G1486">
        <f t="shared" si="107"/>
        <v>100</v>
      </c>
      <c r="H1486">
        <f t="shared" si="108"/>
        <v>340020006</v>
      </c>
    </row>
    <row r="1487" spans="1:8" ht="16.5">
      <c r="A1487" s="10" t="s">
        <v>2468</v>
      </c>
      <c r="B1487" s="7">
        <f t="shared" si="105"/>
        <v>2</v>
      </c>
      <c r="C1487" s="7" t="s">
        <v>1264</v>
      </c>
      <c r="D1487" s="7">
        <f>INDEX(Sheet6!B:B,MATCH(A1487,Sheet6!D:D,0))*100+B1487</f>
        <v>7102</v>
      </c>
      <c r="E1487" s="14" t="s">
        <v>1266</v>
      </c>
      <c r="F1487">
        <f t="shared" si="106"/>
        <v>3</v>
      </c>
      <c r="G1487">
        <f t="shared" si="107"/>
        <v>600</v>
      </c>
      <c r="H1487">
        <f t="shared" si="108"/>
        <v>340020009</v>
      </c>
    </row>
    <row r="1488" spans="1:8" ht="16.5">
      <c r="A1488" s="10" t="s">
        <v>2468</v>
      </c>
      <c r="B1488" s="7">
        <f t="shared" si="105"/>
        <v>3</v>
      </c>
      <c r="C1488" s="7" t="s">
        <v>1264</v>
      </c>
      <c r="D1488" s="7">
        <f>INDEX(Sheet6!B:B,MATCH(A1488,Sheet6!D:D,0))*100+B1488</f>
        <v>7103</v>
      </c>
      <c r="E1488" s="14" t="s">
        <v>2233</v>
      </c>
      <c r="F1488">
        <f t="shared" si="106"/>
        <v>33</v>
      </c>
      <c r="G1488">
        <f t="shared" si="107"/>
        <v>50</v>
      </c>
      <c r="H1488">
        <f t="shared" si="108"/>
        <v>340020003</v>
      </c>
    </row>
    <row r="1489" spans="1:8" ht="16.5">
      <c r="A1489" s="10" t="s">
        <v>2468</v>
      </c>
      <c r="B1489" s="7">
        <f t="shared" si="105"/>
        <v>4</v>
      </c>
      <c r="C1489" s="7" t="s">
        <v>1264</v>
      </c>
      <c r="D1489" s="7">
        <f>INDEX(Sheet6!B:B,MATCH(A1489,Sheet6!D:D,0))*100+B1489</f>
        <v>7104</v>
      </c>
      <c r="E1489" s="14" t="s">
        <v>1268</v>
      </c>
      <c r="F1489">
        <f t="shared" si="106"/>
        <v>13</v>
      </c>
      <c r="G1489">
        <f t="shared" si="107"/>
        <v>130</v>
      </c>
      <c r="H1489">
        <f t="shared" si="108"/>
        <v>340020004</v>
      </c>
    </row>
    <row r="1490" spans="1:8" ht="16.5">
      <c r="A1490" s="10" t="s">
        <v>2468</v>
      </c>
      <c r="B1490" s="7">
        <f t="shared" si="105"/>
        <v>5</v>
      </c>
      <c r="C1490" s="7" t="s">
        <v>1264</v>
      </c>
      <c r="D1490" s="7">
        <f>INDEX(Sheet6!B:B,MATCH(A1490,Sheet6!D:D,0))*100+B1490</f>
        <v>7105</v>
      </c>
      <c r="E1490" s="14" t="s">
        <v>1269</v>
      </c>
      <c r="F1490">
        <f t="shared" si="106"/>
        <v>3</v>
      </c>
      <c r="G1490">
        <f t="shared" si="107"/>
        <v>1200</v>
      </c>
      <c r="H1490">
        <f t="shared" si="108"/>
        <v>340020010</v>
      </c>
    </row>
    <row r="1491" spans="1:8" ht="16.5">
      <c r="A1491" s="10" t="s">
        <v>2468</v>
      </c>
      <c r="B1491" s="7">
        <f t="shared" si="105"/>
        <v>6</v>
      </c>
      <c r="C1491" s="7" t="s">
        <v>1264</v>
      </c>
      <c r="D1491" s="7">
        <f>INDEX(Sheet6!B:B,MATCH(A1491,Sheet6!D:D,0))*100+B1491</f>
        <v>7106</v>
      </c>
      <c r="E1491" s="14" t="s">
        <v>1267</v>
      </c>
      <c r="F1491">
        <f t="shared" si="106"/>
        <v>8</v>
      </c>
      <c r="G1491">
        <f t="shared" si="107"/>
        <v>200</v>
      </c>
      <c r="H1491">
        <f t="shared" si="108"/>
        <v>340020007</v>
      </c>
    </row>
    <row r="1492" spans="1:8" ht="16.5">
      <c r="A1492" s="10" t="s">
        <v>2468</v>
      </c>
      <c r="B1492" s="7">
        <f t="shared" si="105"/>
        <v>7</v>
      </c>
      <c r="C1492" s="7" t="s">
        <v>1264</v>
      </c>
      <c r="D1492" s="7">
        <f>INDEX(Sheet6!B:B,MATCH(A1492,Sheet6!D:D,0))*100+B1492</f>
        <v>7107</v>
      </c>
      <c r="E1492" s="14"/>
      <c r="F1492">
        <f t="shared" si="106"/>
        <v>0</v>
      </c>
      <c r="G1492">
        <f t="shared" si="107"/>
        <v>0</v>
      </c>
      <c r="H1492" t="str">
        <f t="shared" si="108"/>
        <v/>
      </c>
    </row>
    <row r="1493" spans="1:8" ht="16.5">
      <c r="A1493" s="10" t="s">
        <v>2468</v>
      </c>
      <c r="B1493" s="7">
        <f t="shared" si="105"/>
        <v>8</v>
      </c>
      <c r="C1493" s="7" t="s">
        <v>1264</v>
      </c>
      <c r="D1493" s="7">
        <f>INDEX(Sheet6!B:B,MATCH(A1493,Sheet6!D:D,0))*100+B1493</f>
        <v>7108</v>
      </c>
      <c r="E1493" s="14" t="s">
        <v>1265</v>
      </c>
      <c r="F1493">
        <f t="shared" si="106"/>
        <v>8</v>
      </c>
      <c r="G1493">
        <f t="shared" si="107"/>
        <v>100</v>
      </c>
      <c r="H1493">
        <f t="shared" si="108"/>
        <v>340020006</v>
      </c>
    </row>
    <row r="1494" spans="1:8" ht="16.5">
      <c r="A1494" s="10" t="s">
        <v>2468</v>
      </c>
      <c r="B1494" s="7">
        <f t="shared" ref="B1494:B1557" si="109">B1466</f>
        <v>9</v>
      </c>
      <c r="C1494" s="7" t="s">
        <v>1264</v>
      </c>
      <c r="D1494" s="7">
        <f>INDEX(Sheet6!B:B,MATCH(A1494,Sheet6!D:D,0))*100+B1494</f>
        <v>7109</v>
      </c>
      <c r="E1494" s="14" t="s">
        <v>1266</v>
      </c>
      <c r="F1494">
        <f t="shared" si="106"/>
        <v>3</v>
      </c>
      <c r="G1494">
        <f t="shared" si="107"/>
        <v>600</v>
      </c>
      <c r="H1494">
        <f t="shared" si="108"/>
        <v>340020009</v>
      </c>
    </row>
    <row r="1495" spans="1:8" ht="16.5">
      <c r="A1495" s="10" t="s">
        <v>2468</v>
      </c>
      <c r="B1495" s="7">
        <f t="shared" si="109"/>
        <v>10</v>
      </c>
      <c r="C1495" s="7" t="s">
        <v>1264</v>
      </c>
      <c r="D1495" s="7">
        <f>INDEX(Sheet6!B:B,MATCH(A1495,Sheet6!D:D,0))*100+B1495</f>
        <v>7110</v>
      </c>
      <c r="E1495" s="14" t="s">
        <v>1265</v>
      </c>
      <c r="F1495">
        <f t="shared" si="106"/>
        <v>8</v>
      </c>
      <c r="G1495">
        <f t="shared" si="107"/>
        <v>100</v>
      </c>
      <c r="H1495">
        <f t="shared" si="108"/>
        <v>340020006</v>
      </c>
    </row>
    <row r="1496" spans="1:8" ht="16.5">
      <c r="A1496" s="10" t="s">
        <v>2468</v>
      </c>
      <c r="B1496" s="7">
        <f t="shared" si="109"/>
        <v>11</v>
      </c>
      <c r="C1496" s="7" t="s">
        <v>1264</v>
      </c>
      <c r="D1496" s="7">
        <f>INDEX(Sheet6!B:B,MATCH(A1496,Sheet6!D:D,0))*100+B1496</f>
        <v>7111</v>
      </c>
      <c r="E1496" s="14" t="s">
        <v>1268</v>
      </c>
      <c r="F1496">
        <f t="shared" si="106"/>
        <v>13</v>
      </c>
      <c r="G1496">
        <f t="shared" si="107"/>
        <v>130</v>
      </c>
      <c r="H1496">
        <f t="shared" si="108"/>
        <v>340020004</v>
      </c>
    </row>
    <row r="1497" spans="1:8" ht="16.5">
      <c r="A1497" s="10" t="s">
        <v>2468</v>
      </c>
      <c r="B1497" s="7">
        <f t="shared" si="109"/>
        <v>12</v>
      </c>
      <c r="C1497" s="7" t="s">
        <v>1264</v>
      </c>
      <c r="D1497" s="7">
        <f>INDEX(Sheet6!B:B,MATCH(A1497,Sheet6!D:D,0))*100+B1497</f>
        <v>7112</v>
      </c>
      <c r="E1497" s="14" t="s">
        <v>1269</v>
      </c>
      <c r="F1497">
        <f t="shared" si="106"/>
        <v>3</v>
      </c>
      <c r="G1497">
        <f t="shared" si="107"/>
        <v>1200</v>
      </c>
      <c r="H1497">
        <f t="shared" si="108"/>
        <v>340020010</v>
      </c>
    </row>
    <row r="1498" spans="1:8" ht="16.5">
      <c r="A1498" s="10" t="s">
        <v>2468</v>
      </c>
      <c r="B1498" s="7">
        <f t="shared" si="109"/>
        <v>13</v>
      </c>
      <c r="C1498" s="7" t="s">
        <v>1264</v>
      </c>
      <c r="D1498" s="7">
        <f>INDEX(Sheet6!B:B,MATCH(A1498,Sheet6!D:D,0))*100+B1498</f>
        <v>7113</v>
      </c>
      <c r="E1498" s="14" t="s">
        <v>1267</v>
      </c>
      <c r="F1498">
        <f t="shared" si="106"/>
        <v>8</v>
      </c>
      <c r="G1498">
        <f t="shared" si="107"/>
        <v>200</v>
      </c>
      <c r="H1498">
        <f t="shared" si="108"/>
        <v>340020007</v>
      </c>
    </row>
    <row r="1499" spans="1:8" ht="16.5">
      <c r="A1499" s="10" t="s">
        <v>2468</v>
      </c>
      <c r="B1499" s="7">
        <f t="shared" si="109"/>
        <v>14</v>
      </c>
      <c r="C1499" s="7" t="s">
        <v>1264</v>
      </c>
      <c r="D1499" s="7">
        <f>INDEX(Sheet6!B:B,MATCH(A1499,Sheet6!D:D,0))*100+B1499</f>
        <v>7114</v>
      </c>
      <c r="E1499" s="14"/>
      <c r="F1499">
        <f t="shared" si="106"/>
        <v>0</v>
      </c>
      <c r="G1499">
        <f t="shared" si="107"/>
        <v>0</v>
      </c>
      <c r="H1499" t="str">
        <f t="shared" si="108"/>
        <v/>
      </c>
    </row>
    <row r="1500" spans="1:8" ht="16.5">
      <c r="A1500" s="10" t="s">
        <v>2468</v>
      </c>
      <c r="B1500" s="7">
        <f t="shared" si="109"/>
        <v>15</v>
      </c>
      <c r="C1500" s="7" t="s">
        <v>1264</v>
      </c>
      <c r="D1500" s="7">
        <f>INDEX(Sheet6!B:B,MATCH(A1500,Sheet6!D:D,0))*100+B1500</f>
        <v>7115</v>
      </c>
      <c r="E1500" s="14" t="s">
        <v>1265</v>
      </c>
      <c r="F1500">
        <f t="shared" si="106"/>
        <v>8</v>
      </c>
      <c r="G1500">
        <f t="shared" si="107"/>
        <v>100</v>
      </c>
      <c r="H1500">
        <f t="shared" si="108"/>
        <v>340020006</v>
      </c>
    </row>
    <row r="1501" spans="1:8" ht="16.5">
      <c r="A1501" s="10" t="s">
        <v>2468</v>
      </c>
      <c r="B1501" s="7">
        <f t="shared" si="109"/>
        <v>16</v>
      </c>
      <c r="C1501" s="7" t="s">
        <v>1264</v>
      </c>
      <c r="D1501" s="7">
        <f>INDEX(Sheet6!B:B,MATCH(A1501,Sheet6!D:D,0))*100+B1501</f>
        <v>7116</v>
      </c>
      <c r="E1501" s="14" t="s">
        <v>1266</v>
      </c>
      <c r="F1501">
        <f t="shared" si="106"/>
        <v>3</v>
      </c>
      <c r="G1501">
        <f t="shared" si="107"/>
        <v>600</v>
      </c>
      <c r="H1501">
        <f t="shared" si="108"/>
        <v>340020009</v>
      </c>
    </row>
    <row r="1502" spans="1:8" ht="16.5">
      <c r="A1502" s="10" t="s">
        <v>2468</v>
      </c>
      <c r="B1502" s="7">
        <f t="shared" si="109"/>
        <v>17</v>
      </c>
      <c r="C1502" s="7" t="s">
        <v>1264</v>
      </c>
      <c r="D1502" s="7">
        <f>INDEX(Sheet6!B:B,MATCH(A1502,Sheet6!D:D,0))*100+B1502</f>
        <v>7117</v>
      </c>
      <c r="E1502" s="14" t="s">
        <v>2475</v>
      </c>
      <c r="F1502">
        <f t="shared" si="106"/>
        <v>13</v>
      </c>
      <c r="G1502">
        <f t="shared" si="107"/>
        <v>65</v>
      </c>
      <c r="H1502">
        <f t="shared" si="108"/>
        <v>340020005</v>
      </c>
    </row>
    <row r="1503" spans="1:8" ht="16.5">
      <c r="A1503" s="10" t="s">
        <v>2468</v>
      </c>
      <c r="B1503" s="7">
        <f t="shared" si="109"/>
        <v>18</v>
      </c>
      <c r="C1503" s="7" t="s">
        <v>1264</v>
      </c>
      <c r="D1503" s="7">
        <f>INDEX(Sheet6!B:B,MATCH(A1503,Sheet6!D:D,0))*100+B1503</f>
        <v>7118</v>
      </c>
      <c r="E1503" s="14" t="s">
        <v>1268</v>
      </c>
      <c r="F1503">
        <f t="shared" si="106"/>
        <v>13</v>
      </c>
      <c r="G1503">
        <f t="shared" si="107"/>
        <v>130</v>
      </c>
      <c r="H1503">
        <f t="shared" si="108"/>
        <v>340020004</v>
      </c>
    </row>
    <row r="1504" spans="1:8" ht="16.5">
      <c r="A1504" s="10" t="s">
        <v>2468</v>
      </c>
      <c r="B1504" s="7">
        <f t="shared" si="109"/>
        <v>19</v>
      </c>
      <c r="C1504" s="7" t="s">
        <v>1264</v>
      </c>
      <c r="D1504" s="7">
        <f>INDEX(Sheet6!B:B,MATCH(A1504,Sheet6!D:D,0))*100+B1504</f>
        <v>7119</v>
      </c>
      <c r="E1504" s="14" t="s">
        <v>1269</v>
      </c>
      <c r="F1504">
        <f t="shared" si="106"/>
        <v>3</v>
      </c>
      <c r="G1504">
        <f t="shared" si="107"/>
        <v>1200</v>
      </c>
      <c r="H1504">
        <f t="shared" si="108"/>
        <v>340020010</v>
      </c>
    </row>
    <row r="1505" spans="1:8" ht="16.5">
      <c r="A1505" s="10" t="s">
        <v>2468</v>
      </c>
      <c r="B1505" s="7">
        <f t="shared" si="109"/>
        <v>20</v>
      </c>
      <c r="C1505" s="7" t="s">
        <v>1264</v>
      </c>
      <c r="D1505" s="7">
        <f>INDEX(Sheet6!B:B,MATCH(A1505,Sheet6!D:D,0))*100+B1505</f>
        <v>7120</v>
      </c>
      <c r="E1505" s="14" t="s">
        <v>1267</v>
      </c>
      <c r="F1505">
        <f t="shared" si="106"/>
        <v>8</v>
      </c>
      <c r="G1505">
        <f t="shared" si="107"/>
        <v>200</v>
      </c>
      <c r="H1505">
        <f t="shared" si="108"/>
        <v>340020007</v>
      </c>
    </row>
    <row r="1506" spans="1:8" ht="16.5">
      <c r="A1506" s="10" t="s">
        <v>2468</v>
      </c>
      <c r="B1506" s="7">
        <f t="shared" si="109"/>
        <v>21</v>
      </c>
      <c r="C1506" s="7" t="s">
        <v>1264</v>
      </c>
      <c r="D1506" s="7">
        <f>INDEX(Sheet6!B:B,MATCH(A1506,Sheet6!D:D,0))*100+B1506</f>
        <v>7121</v>
      </c>
      <c r="E1506" s="14"/>
      <c r="F1506">
        <f t="shared" si="106"/>
        <v>0</v>
      </c>
      <c r="G1506">
        <f t="shared" si="107"/>
        <v>0</v>
      </c>
      <c r="H1506" t="str">
        <f t="shared" si="108"/>
        <v/>
      </c>
    </row>
    <row r="1507" spans="1:8" ht="16.5">
      <c r="A1507" s="10" t="s">
        <v>2468</v>
      </c>
      <c r="B1507" s="7">
        <f t="shared" si="109"/>
        <v>22</v>
      </c>
      <c r="C1507" s="7" t="s">
        <v>1264</v>
      </c>
      <c r="D1507" s="7">
        <f>INDEX(Sheet6!B:B,MATCH(A1507,Sheet6!D:D,0))*100+B1507</f>
        <v>7122</v>
      </c>
      <c r="E1507" s="14" t="s">
        <v>1265</v>
      </c>
      <c r="F1507">
        <f t="shared" si="106"/>
        <v>8</v>
      </c>
      <c r="G1507">
        <f t="shared" si="107"/>
        <v>100</v>
      </c>
      <c r="H1507">
        <f t="shared" si="108"/>
        <v>340020006</v>
      </c>
    </row>
    <row r="1508" spans="1:8" ht="16.5">
      <c r="A1508" s="10" t="s">
        <v>2468</v>
      </c>
      <c r="B1508" s="7">
        <f t="shared" si="109"/>
        <v>23</v>
      </c>
      <c r="C1508" s="7" t="s">
        <v>1264</v>
      </c>
      <c r="D1508" s="7">
        <f>INDEX(Sheet6!B:B,MATCH(A1508,Sheet6!D:D,0))*100+B1508</f>
        <v>7123</v>
      </c>
      <c r="E1508" s="14" t="s">
        <v>1266</v>
      </c>
      <c r="F1508">
        <f t="shared" si="106"/>
        <v>3</v>
      </c>
      <c r="G1508">
        <f t="shared" si="107"/>
        <v>600</v>
      </c>
      <c r="H1508">
        <f t="shared" si="108"/>
        <v>340020009</v>
      </c>
    </row>
    <row r="1509" spans="1:8" ht="16.5">
      <c r="A1509" s="10" t="s">
        <v>2468</v>
      </c>
      <c r="B1509" s="7">
        <f t="shared" si="109"/>
        <v>24</v>
      </c>
      <c r="C1509" s="7" t="s">
        <v>1264</v>
      </c>
      <c r="D1509" s="7">
        <f>INDEX(Sheet6!B:B,MATCH(A1509,Sheet6!D:D,0))*100+B1509</f>
        <v>7124</v>
      </c>
      <c r="E1509" s="14" t="s">
        <v>1266</v>
      </c>
      <c r="F1509">
        <f t="shared" si="106"/>
        <v>3</v>
      </c>
      <c r="G1509">
        <f t="shared" si="107"/>
        <v>600</v>
      </c>
      <c r="H1509">
        <f t="shared" si="108"/>
        <v>340020009</v>
      </c>
    </row>
    <row r="1510" spans="1:8" ht="16.5">
      <c r="A1510" s="10" t="s">
        <v>2468</v>
      </c>
      <c r="B1510" s="7">
        <f t="shared" si="109"/>
        <v>25</v>
      </c>
      <c r="C1510" s="7" t="s">
        <v>1264</v>
      </c>
      <c r="D1510" s="7">
        <f>INDEX(Sheet6!B:B,MATCH(A1510,Sheet6!D:D,0))*100+B1510</f>
        <v>7125</v>
      </c>
      <c r="E1510" s="14" t="s">
        <v>1268</v>
      </c>
      <c r="F1510">
        <f t="shared" si="106"/>
        <v>13</v>
      </c>
      <c r="G1510">
        <f t="shared" si="107"/>
        <v>130</v>
      </c>
      <c r="H1510">
        <f t="shared" si="108"/>
        <v>340020004</v>
      </c>
    </row>
    <row r="1511" spans="1:8" ht="16.5">
      <c r="A1511" s="10" t="s">
        <v>2468</v>
      </c>
      <c r="B1511" s="7">
        <f t="shared" si="109"/>
        <v>26</v>
      </c>
      <c r="C1511" s="7" t="s">
        <v>1264</v>
      </c>
      <c r="D1511" s="7">
        <f>INDEX(Sheet6!B:B,MATCH(A1511,Sheet6!D:D,0))*100+B1511</f>
        <v>7126</v>
      </c>
      <c r="E1511" s="14" t="s">
        <v>1269</v>
      </c>
      <c r="F1511">
        <f t="shared" si="106"/>
        <v>3</v>
      </c>
      <c r="G1511">
        <f t="shared" si="107"/>
        <v>1200</v>
      </c>
      <c r="H1511">
        <f t="shared" si="108"/>
        <v>340020010</v>
      </c>
    </row>
    <row r="1512" spans="1:8" ht="16.5">
      <c r="A1512" s="10" t="s">
        <v>2468</v>
      </c>
      <c r="B1512" s="7">
        <f t="shared" si="109"/>
        <v>27</v>
      </c>
      <c r="C1512" s="7" t="s">
        <v>1264</v>
      </c>
      <c r="D1512" s="7">
        <f>INDEX(Sheet6!B:B,MATCH(A1512,Sheet6!D:D,0))*100+B1512</f>
        <v>7127</v>
      </c>
      <c r="E1512" s="14" t="s">
        <v>1267</v>
      </c>
      <c r="F1512">
        <f t="shared" si="106"/>
        <v>8</v>
      </c>
      <c r="G1512">
        <f t="shared" si="107"/>
        <v>200</v>
      </c>
      <c r="H1512">
        <f t="shared" si="108"/>
        <v>340020007</v>
      </c>
    </row>
    <row r="1513" spans="1:8" ht="16.5">
      <c r="A1513" s="10" t="s">
        <v>2468</v>
      </c>
      <c r="B1513" s="7">
        <f t="shared" si="109"/>
        <v>28</v>
      </c>
      <c r="C1513" s="7" t="s">
        <v>1264</v>
      </c>
      <c r="D1513" s="7">
        <f>INDEX(Sheet6!B:B,MATCH(A1513,Sheet6!D:D,0))*100+B1513</f>
        <v>7128</v>
      </c>
      <c r="E1513" s="14"/>
      <c r="F1513">
        <f t="shared" si="106"/>
        <v>0</v>
      </c>
      <c r="G1513">
        <f t="shared" si="107"/>
        <v>0</v>
      </c>
      <c r="H1513" t="str">
        <f t="shared" si="108"/>
        <v/>
      </c>
    </row>
    <row r="1514" spans="1:8" ht="16.5">
      <c r="A1514" s="10" t="s">
        <v>2551</v>
      </c>
      <c r="B1514" s="7">
        <f t="shared" si="109"/>
        <v>1</v>
      </c>
      <c r="C1514" s="7" t="s">
        <v>1264</v>
      </c>
      <c r="D1514" s="7">
        <f>INDEX(Sheet6!B:B,MATCH(A1514,Sheet6!D:D,0))*100+B1514</f>
        <v>7301</v>
      </c>
      <c r="E1514" s="14" t="s">
        <v>1265</v>
      </c>
      <c r="F1514">
        <f t="shared" si="106"/>
        <v>8</v>
      </c>
      <c r="G1514">
        <f t="shared" si="107"/>
        <v>100</v>
      </c>
      <c r="H1514">
        <f t="shared" si="108"/>
        <v>340020006</v>
      </c>
    </row>
    <row r="1515" spans="1:8" ht="16.5">
      <c r="A1515" s="10" t="s">
        <v>2551</v>
      </c>
      <c r="B1515" s="7">
        <f t="shared" si="109"/>
        <v>2</v>
      </c>
      <c r="C1515" s="7" t="s">
        <v>1264</v>
      </c>
      <c r="D1515" s="7">
        <f>INDEX(Sheet6!B:B,MATCH(A1515,Sheet6!D:D,0))*100+B1515</f>
        <v>7302</v>
      </c>
      <c r="E1515" s="14" t="s">
        <v>1266</v>
      </c>
      <c r="F1515">
        <f t="shared" si="106"/>
        <v>3</v>
      </c>
      <c r="G1515">
        <f t="shared" si="107"/>
        <v>600</v>
      </c>
      <c r="H1515">
        <f t="shared" si="108"/>
        <v>340020009</v>
      </c>
    </row>
    <row r="1516" spans="1:8" ht="16.5">
      <c r="A1516" s="10" t="s">
        <v>2551</v>
      </c>
      <c r="B1516" s="7">
        <f t="shared" si="109"/>
        <v>3</v>
      </c>
      <c r="C1516" s="7" t="s">
        <v>1264</v>
      </c>
      <c r="D1516" s="7">
        <f>INDEX(Sheet6!B:B,MATCH(A1516,Sheet6!D:D,0))*100+B1516</f>
        <v>7303</v>
      </c>
      <c r="E1516" s="14" t="s">
        <v>106</v>
      </c>
      <c r="F1516">
        <f t="shared" si="106"/>
        <v>18</v>
      </c>
      <c r="G1516">
        <f t="shared" si="107"/>
        <v>50</v>
      </c>
      <c r="H1516">
        <f t="shared" si="108"/>
        <v>340020001</v>
      </c>
    </row>
    <row r="1517" spans="1:8" ht="16.5">
      <c r="A1517" s="10" t="s">
        <v>2551</v>
      </c>
      <c r="B1517" s="7">
        <f t="shared" si="109"/>
        <v>4</v>
      </c>
      <c r="C1517" s="7" t="s">
        <v>1264</v>
      </c>
      <c r="D1517" s="7">
        <f>INDEX(Sheet6!B:B,MATCH(A1517,Sheet6!D:D,0))*100+B1517</f>
        <v>7304</v>
      </c>
      <c r="E1517" s="14" t="s">
        <v>1268</v>
      </c>
      <c r="F1517">
        <f t="shared" si="106"/>
        <v>13</v>
      </c>
      <c r="G1517">
        <f t="shared" si="107"/>
        <v>130</v>
      </c>
      <c r="H1517">
        <f t="shared" si="108"/>
        <v>340020004</v>
      </c>
    </row>
    <row r="1518" spans="1:8" ht="16.5">
      <c r="A1518" s="10" t="s">
        <v>2551</v>
      </c>
      <c r="B1518" s="7">
        <f t="shared" si="109"/>
        <v>5</v>
      </c>
      <c r="C1518" s="7" t="s">
        <v>1264</v>
      </c>
      <c r="D1518" s="7">
        <f>INDEX(Sheet6!B:B,MATCH(A1518,Sheet6!D:D,0))*100+B1518</f>
        <v>7305</v>
      </c>
      <c r="E1518" s="14" t="s">
        <v>1269</v>
      </c>
      <c r="F1518">
        <f t="shared" si="106"/>
        <v>3</v>
      </c>
      <c r="G1518">
        <f t="shared" si="107"/>
        <v>1200</v>
      </c>
      <c r="H1518">
        <f t="shared" si="108"/>
        <v>340020010</v>
      </c>
    </row>
    <row r="1519" spans="1:8" ht="16.5">
      <c r="A1519" s="10" t="s">
        <v>2551</v>
      </c>
      <c r="B1519" s="7">
        <f t="shared" si="109"/>
        <v>6</v>
      </c>
      <c r="C1519" s="7" t="s">
        <v>1264</v>
      </c>
      <c r="D1519" s="7">
        <f>INDEX(Sheet6!B:B,MATCH(A1519,Sheet6!D:D,0))*100+B1519</f>
        <v>7306</v>
      </c>
      <c r="E1519" s="14" t="s">
        <v>1267</v>
      </c>
      <c r="F1519">
        <f t="shared" si="106"/>
        <v>8</v>
      </c>
      <c r="G1519">
        <f t="shared" si="107"/>
        <v>200</v>
      </c>
      <c r="H1519">
        <f t="shared" si="108"/>
        <v>340020007</v>
      </c>
    </row>
    <row r="1520" spans="1:8" ht="16.5">
      <c r="A1520" s="10" t="s">
        <v>2551</v>
      </c>
      <c r="B1520" s="7">
        <f t="shared" si="109"/>
        <v>7</v>
      </c>
      <c r="C1520" s="7" t="s">
        <v>1264</v>
      </c>
      <c r="D1520" s="7">
        <f>INDEX(Sheet6!B:B,MATCH(A1520,Sheet6!D:D,0))*100+B1520</f>
        <v>7307</v>
      </c>
      <c r="E1520" s="14"/>
      <c r="F1520">
        <f t="shared" si="106"/>
        <v>0</v>
      </c>
      <c r="G1520">
        <f t="shared" si="107"/>
        <v>0</v>
      </c>
      <c r="H1520" t="str">
        <f t="shared" si="108"/>
        <v/>
      </c>
    </row>
    <row r="1521" spans="1:8" ht="16.5">
      <c r="A1521" s="10" t="s">
        <v>2551</v>
      </c>
      <c r="B1521" s="7">
        <f t="shared" si="109"/>
        <v>8</v>
      </c>
      <c r="C1521" s="7" t="s">
        <v>1264</v>
      </c>
      <c r="D1521" s="7">
        <f>INDEX(Sheet6!B:B,MATCH(A1521,Sheet6!D:D,0))*100+B1521</f>
        <v>7308</v>
      </c>
      <c r="E1521" s="14" t="s">
        <v>1265</v>
      </c>
      <c r="F1521">
        <f t="shared" si="106"/>
        <v>8</v>
      </c>
      <c r="G1521">
        <f t="shared" si="107"/>
        <v>100</v>
      </c>
      <c r="H1521">
        <f t="shared" si="108"/>
        <v>340020006</v>
      </c>
    </row>
    <row r="1522" spans="1:8" ht="16.5">
      <c r="A1522" s="10" t="s">
        <v>2551</v>
      </c>
      <c r="B1522" s="7">
        <f t="shared" si="109"/>
        <v>9</v>
      </c>
      <c r="C1522" s="7" t="s">
        <v>1264</v>
      </c>
      <c r="D1522" s="7">
        <f>INDEX(Sheet6!B:B,MATCH(A1522,Sheet6!D:D,0))*100+B1522</f>
        <v>7309</v>
      </c>
      <c r="E1522" s="14" t="s">
        <v>1266</v>
      </c>
      <c r="F1522">
        <f t="shared" si="106"/>
        <v>3</v>
      </c>
      <c r="G1522">
        <f t="shared" si="107"/>
        <v>600</v>
      </c>
      <c r="H1522">
        <f t="shared" si="108"/>
        <v>340020009</v>
      </c>
    </row>
    <row r="1523" spans="1:8" ht="16.5">
      <c r="A1523" s="10" t="s">
        <v>2551</v>
      </c>
      <c r="B1523" s="7">
        <f t="shared" si="109"/>
        <v>10</v>
      </c>
      <c r="C1523" s="7" t="s">
        <v>1264</v>
      </c>
      <c r="D1523" s="7">
        <f>INDEX(Sheet6!B:B,MATCH(A1523,Sheet6!D:D,0))*100+B1523</f>
        <v>7310</v>
      </c>
      <c r="E1523" s="14" t="s">
        <v>1266</v>
      </c>
      <c r="F1523">
        <f t="shared" si="106"/>
        <v>3</v>
      </c>
      <c r="G1523">
        <f t="shared" si="107"/>
        <v>600</v>
      </c>
      <c r="H1523">
        <f t="shared" si="108"/>
        <v>340020009</v>
      </c>
    </row>
    <row r="1524" spans="1:8" ht="16.5">
      <c r="A1524" s="10" t="s">
        <v>2551</v>
      </c>
      <c r="B1524" s="7">
        <f t="shared" si="109"/>
        <v>11</v>
      </c>
      <c r="C1524" s="7" t="s">
        <v>1264</v>
      </c>
      <c r="D1524" s="7">
        <f>INDEX(Sheet6!B:B,MATCH(A1524,Sheet6!D:D,0))*100+B1524</f>
        <v>7311</v>
      </c>
      <c r="E1524" s="14" t="s">
        <v>1268</v>
      </c>
      <c r="F1524">
        <f t="shared" si="106"/>
        <v>13</v>
      </c>
      <c r="G1524">
        <f t="shared" si="107"/>
        <v>130</v>
      </c>
      <c r="H1524">
        <f t="shared" si="108"/>
        <v>340020004</v>
      </c>
    </row>
    <row r="1525" spans="1:8" ht="16.5">
      <c r="A1525" s="10" t="s">
        <v>2551</v>
      </c>
      <c r="B1525" s="7">
        <f t="shared" si="109"/>
        <v>12</v>
      </c>
      <c r="C1525" s="7" t="s">
        <v>1264</v>
      </c>
      <c r="D1525" s="7">
        <f>INDEX(Sheet6!B:B,MATCH(A1525,Sheet6!D:D,0))*100+B1525</f>
        <v>7312</v>
      </c>
      <c r="E1525" s="14" t="s">
        <v>1269</v>
      </c>
      <c r="F1525">
        <f t="shared" si="106"/>
        <v>3</v>
      </c>
      <c r="G1525">
        <f t="shared" si="107"/>
        <v>1200</v>
      </c>
      <c r="H1525">
        <f t="shared" si="108"/>
        <v>340020010</v>
      </c>
    </row>
    <row r="1526" spans="1:8" ht="16.5">
      <c r="A1526" s="10" t="s">
        <v>2551</v>
      </c>
      <c r="B1526" s="7">
        <f t="shared" si="109"/>
        <v>13</v>
      </c>
      <c r="C1526" s="7" t="s">
        <v>1264</v>
      </c>
      <c r="D1526" s="7">
        <f>INDEX(Sheet6!B:B,MATCH(A1526,Sheet6!D:D,0))*100+B1526</f>
        <v>7313</v>
      </c>
      <c r="E1526" s="14" t="s">
        <v>1267</v>
      </c>
      <c r="F1526">
        <f t="shared" si="106"/>
        <v>8</v>
      </c>
      <c r="G1526">
        <f t="shared" si="107"/>
        <v>200</v>
      </c>
      <c r="H1526">
        <f t="shared" si="108"/>
        <v>340020007</v>
      </c>
    </row>
    <row r="1527" spans="1:8" ht="16.5">
      <c r="A1527" s="10" t="s">
        <v>2551</v>
      </c>
      <c r="B1527" s="7">
        <f t="shared" si="109"/>
        <v>14</v>
      </c>
      <c r="C1527" s="7" t="s">
        <v>1264</v>
      </c>
      <c r="D1527" s="7">
        <f>INDEX(Sheet6!B:B,MATCH(A1527,Sheet6!D:D,0))*100+B1527</f>
        <v>7314</v>
      </c>
      <c r="E1527" s="14"/>
      <c r="F1527">
        <f t="shared" si="106"/>
        <v>0</v>
      </c>
      <c r="G1527">
        <f t="shared" si="107"/>
        <v>0</v>
      </c>
      <c r="H1527" t="str">
        <f t="shared" si="108"/>
        <v/>
      </c>
    </row>
    <row r="1528" spans="1:8" ht="16.5">
      <c r="A1528" s="10" t="s">
        <v>2551</v>
      </c>
      <c r="B1528" s="7">
        <f t="shared" si="109"/>
        <v>15</v>
      </c>
      <c r="C1528" s="7" t="s">
        <v>1264</v>
      </c>
      <c r="D1528" s="7">
        <f>INDEX(Sheet6!B:B,MATCH(A1528,Sheet6!D:D,0))*100+B1528</f>
        <v>7315</v>
      </c>
      <c r="E1528" s="14" t="s">
        <v>1265</v>
      </c>
      <c r="F1528">
        <f t="shared" si="106"/>
        <v>8</v>
      </c>
      <c r="G1528">
        <f t="shared" si="107"/>
        <v>100</v>
      </c>
      <c r="H1528">
        <f t="shared" si="108"/>
        <v>340020006</v>
      </c>
    </row>
    <row r="1529" spans="1:8" ht="16.5">
      <c r="A1529" s="10" t="s">
        <v>2551</v>
      </c>
      <c r="B1529" s="7">
        <f t="shared" si="109"/>
        <v>16</v>
      </c>
      <c r="C1529" s="7" t="s">
        <v>1264</v>
      </c>
      <c r="D1529" s="7">
        <f>INDEX(Sheet6!B:B,MATCH(A1529,Sheet6!D:D,0))*100+B1529</f>
        <v>7316</v>
      </c>
      <c r="E1529" s="14" t="s">
        <v>1266</v>
      </c>
      <c r="F1529">
        <f t="shared" si="106"/>
        <v>3</v>
      </c>
      <c r="G1529">
        <f t="shared" si="107"/>
        <v>600</v>
      </c>
      <c r="H1529">
        <f t="shared" si="108"/>
        <v>340020009</v>
      </c>
    </row>
    <row r="1530" spans="1:8" ht="16.5">
      <c r="A1530" s="10" t="s">
        <v>2551</v>
      </c>
      <c r="B1530" s="7">
        <f t="shared" si="109"/>
        <v>17</v>
      </c>
      <c r="C1530" s="7" t="s">
        <v>1264</v>
      </c>
      <c r="D1530" s="7">
        <f>INDEX(Sheet6!B:B,MATCH(A1530,Sheet6!D:D,0))*100+B1530</f>
        <v>7317</v>
      </c>
      <c r="E1530" s="14" t="s">
        <v>2475</v>
      </c>
      <c r="F1530">
        <f t="shared" si="106"/>
        <v>13</v>
      </c>
      <c r="G1530">
        <f t="shared" si="107"/>
        <v>65</v>
      </c>
      <c r="H1530">
        <f t="shared" si="108"/>
        <v>340020005</v>
      </c>
    </row>
    <row r="1531" spans="1:8" ht="16.5">
      <c r="A1531" s="10" t="s">
        <v>2551</v>
      </c>
      <c r="B1531" s="7">
        <f t="shared" si="109"/>
        <v>18</v>
      </c>
      <c r="C1531" s="7" t="s">
        <v>1264</v>
      </c>
      <c r="D1531" s="7">
        <f>INDEX(Sheet6!B:B,MATCH(A1531,Sheet6!D:D,0))*100+B1531</f>
        <v>7318</v>
      </c>
      <c r="E1531" s="14" t="s">
        <v>1268</v>
      </c>
      <c r="F1531">
        <f t="shared" si="106"/>
        <v>13</v>
      </c>
      <c r="G1531">
        <f t="shared" si="107"/>
        <v>130</v>
      </c>
      <c r="H1531">
        <f t="shared" si="108"/>
        <v>340020004</v>
      </c>
    </row>
    <row r="1532" spans="1:8" ht="16.5">
      <c r="A1532" s="10" t="s">
        <v>2551</v>
      </c>
      <c r="B1532" s="7">
        <f t="shared" si="109"/>
        <v>19</v>
      </c>
      <c r="C1532" s="7" t="s">
        <v>1264</v>
      </c>
      <c r="D1532" s="7">
        <f>INDEX(Sheet6!B:B,MATCH(A1532,Sheet6!D:D,0))*100+B1532</f>
        <v>7319</v>
      </c>
      <c r="E1532" s="14" t="s">
        <v>1269</v>
      </c>
      <c r="F1532">
        <f t="shared" si="106"/>
        <v>3</v>
      </c>
      <c r="G1532">
        <f t="shared" si="107"/>
        <v>1200</v>
      </c>
      <c r="H1532">
        <f t="shared" si="108"/>
        <v>340020010</v>
      </c>
    </row>
    <row r="1533" spans="1:8" ht="16.5">
      <c r="A1533" s="10" t="s">
        <v>2551</v>
      </c>
      <c r="B1533" s="7">
        <f t="shared" si="109"/>
        <v>20</v>
      </c>
      <c r="C1533" s="7" t="s">
        <v>1264</v>
      </c>
      <c r="D1533" s="7">
        <f>INDEX(Sheet6!B:B,MATCH(A1533,Sheet6!D:D,0))*100+B1533</f>
        <v>7320</v>
      </c>
      <c r="E1533" s="14" t="s">
        <v>1267</v>
      </c>
      <c r="F1533">
        <f t="shared" si="106"/>
        <v>8</v>
      </c>
      <c r="G1533">
        <f t="shared" si="107"/>
        <v>200</v>
      </c>
      <c r="H1533">
        <f t="shared" si="108"/>
        <v>340020007</v>
      </c>
    </row>
    <row r="1534" spans="1:8" ht="16.5">
      <c r="A1534" s="10" t="s">
        <v>2551</v>
      </c>
      <c r="B1534" s="7">
        <f t="shared" si="109"/>
        <v>21</v>
      </c>
      <c r="C1534" s="7" t="s">
        <v>1264</v>
      </c>
      <c r="D1534" s="7">
        <f>INDEX(Sheet6!B:B,MATCH(A1534,Sheet6!D:D,0))*100+B1534</f>
        <v>7321</v>
      </c>
      <c r="E1534" s="14"/>
      <c r="F1534">
        <f t="shared" si="106"/>
        <v>0</v>
      </c>
      <c r="G1534">
        <f t="shared" si="107"/>
        <v>0</v>
      </c>
      <c r="H1534" t="str">
        <f t="shared" si="108"/>
        <v/>
      </c>
    </row>
    <row r="1535" spans="1:8" ht="16.5">
      <c r="A1535" s="10" t="s">
        <v>2551</v>
      </c>
      <c r="B1535" s="7">
        <f t="shared" si="109"/>
        <v>22</v>
      </c>
      <c r="C1535" s="7" t="s">
        <v>1264</v>
      </c>
      <c r="D1535" s="7">
        <f>INDEX(Sheet6!B:B,MATCH(A1535,Sheet6!D:D,0))*100+B1535</f>
        <v>7322</v>
      </c>
      <c r="E1535" s="14" t="s">
        <v>1265</v>
      </c>
      <c r="F1535">
        <f t="shared" si="106"/>
        <v>8</v>
      </c>
      <c r="G1535">
        <f t="shared" si="107"/>
        <v>100</v>
      </c>
      <c r="H1535">
        <f t="shared" si="108"/>
        <v>340020006</v>
      </c>
    </row>
    <row r="1536" spans="1:8" ht="16.5">
      <c r="A1536" s="10" t="s">
        <v>2551</v>
      </c>
      <c r="B1536" s="7">
        <f t="shared" si="109"/>
        <v>23</v>
      </c>
      <c r="C1536" s="7" t="s">
        <v>1264</v>
      </c>
      <c r="D1536" s="7">
        <f>INDEX(Sheet6!B:B,MATCH(A1536,Sheet6!D:D,0))*100+B1536</f>
        <v>7323</v>
      </c>
      <c r="E1536" s="14" t="s">
        <v>1266</v>
      </c>
      <c r="F1536">
        <f t="shared" si="106"/>
        <v>3</v>
      </c>
      <c r="G1536">
        <f t="shared" si="107"/>
        <v>600</v>
      </c>
      <c r="H1536">
        <f t="shared" si="108"/>
        <v>340020009</v>
      </c>
    </row>
    <row r="1537" spans="1:8" ht="16.5">
      <c r="A1537" s="10" t="s">
        <v>2551</v>
      </c>
      <c r="B1537" s="7">
        <f t="shared" si="109"/>
        <v>24</v>
      </c>
      <c r="C1537" s="7" t="s">
        <v>1264</v>
      </c>
      <c r="D1537" s="7">
        <f>INDEX(Sheet6!B:B,MATCH(A1537,Sheet6!D:D,0))*100+B1537</f>
        <v>7324</v>
      </c>
      <c r="E1537" s="14" t="s">
        <v>1265</v>
      </c>
      <c r="F1537">
        <f t="shared" si="106"/>
        <v>8</v>
      </c>
      <c r="G1537">
        <f t="shared" si="107"/>
        <v>100</v>
      </c>
      <c r="H1537">
        <f t="shared" si="108"/>
        <v>340020006</v>
      </c>
    </row>
    <row r="1538" spans="1:8" ht="16.5">
      <c r="A1538" s="10" t="s">
        <v>2551</v>
      </c>
      <c r="B1538" s="7">
        <f t="shared" si="109"/>
        <v>25</v>
      </c>
      <c r="C1538" s="7" t="s">
        <v>1264</v>
      </c>
      <c r="D1538" s="7">
        <f>INDEX(Sheet6!B:B,MATCH(A1538,Sheet6!D:D,0))*100+B1538</f>
        <v>7325</v>
      </c>
      <c r="E1538" s="14" t="s">
        <v>1268</v>
      </c>
      <c r="F1538">
        <f t="shared" ref="F1538:F1569" si="110">IF($E1538&lt;&gt;"",VLOOKUP($C1538&amp;$E1538,$M:$P,2,0),0)</f>
        <v>13</v>
      </c>
      <c r="G1538">
        <f t="shared" ref="G1538:G1569" si="111">IF($E1538&lt;&gt;"",VLOOKUP($C1538&amp;$E1538,$M:$P,3,0),0)</f>
        <v>130</v>
      </c>
      <c r="H1538">
        <f t="shared" ref="H1538:H1569" si="112">IF($E1538&lt;&gt;"",VLOOKUP($C1538&amp;$E1538,$M:$P,4,0),"")</f>
        <v>340020004</v>
      </c>
    </row>
    <row r="1539" spans="1:8" ht="16.5">
      <c r="A1539" s="10" t="s">
        <v>2551</v>
      </c>
      <c r="B1539" s="7">
        <f t="shared" si="109"/>
        <v>26</v>
      </c>
      <c r="C1539" s="7" t="s">
        <v>1264</v>
      </c>
      <c r="D1539" s="7">
        <f>INDEX(Sheet6!B:B,MATCH(A1539,Sheet6!D:D,0))*100+B1539</f>
        <v>7326</v>
      </c>
      <c r="E1539" s="14" t="s">
        <v>1269</v>
      </c>
      <c r="F1539">
        <f t="shared" si="110"/>
        <v>3</v>
      </c>
      <c r="G1539">
        <f t="shared" si="111"/>
        <v>1200</v>
      </c>
      <c r="H1539">
        <f t="shared" si="112"/>
        <v>340020010</v>
      </c>
    </row>
    <row r="1540" spans="1:8" ht="16.5">
      <c r="A1540" s="10" t="s">
        <v>2551</v>
      </c>
      <c r="B1540" s="7">
        <f t="shared" si="109"/>
        <v>27</v>
      </c>
      <c r="C1540" s="7" t="s">
        <v>1264</v>
      </c>
      <c r="D1540" s="7">
        <f>INDEX(Sheet6!B:B,MATCH(A1540,Sheet6!D:D,0))*100+B1540</f>
        <v>7327</v>
      </c>
      <c r="E1540" s="14" t="s">
        <v>1267</v>
      </c>
      <c r="F1540">
        <f t="shared" si="110"/>
        <v>8</v>
      </c>
      <c r="G1540">
        <f t="shared" si="111"/>
        <v>200</v>
      </c>
      <c r="H1540">
        <f t="shared" si="112"/>
        <v>340020007</v>
      </c>
    </row>
    <row r="1541" spans="1:8" ht="16.5">
      <c r="A1541" s="10" t="s">
        <v>2551</v>
      </c>
      <c r="B1541" s="7">
        <f t="shared" si="109"/>
        <v>28</v>
      </c>
      <c r="C1541" s="7" t="s">
        <v>1264</v>
      </c>
      <c r="D1541" s="7">
        <f>INDEX(Sheet6!B:B,MATCH(A1541,Sheet6!D:D,0))*100+B1541</f>
        <v>7328</v>
      </c>
      <c r="E1541" s="14"/>
      <c r="F1541">
        <f t="shared" si="110"/>
        <v>0</v>
      </c>
      <c r="G1541">
        <f t="shared" si="111"/>
        <v>0</v>
      </c>
      <c r="H1541" t="str">
        <f t="shared" si="112"/>
        <v/>
      </c>
    </row>
    <row r="1542" spans="1:8" ht="16.5">
      <c r="A1542" s="10" t="s">
        <v>2555</v>
      </c>
      <c r="B1542" s="7">
        <f t="shared" si="109"/>
        <v>1</v>
      </c>
      <c r="C1542" s="7" t="s">
        <v>1264</v>
      </c>
      <c r="D1542" s="7">
        <f>INDEX(Sheet6!B:B,MATCH(A1542,Sheet6!D:D,0))*100+B1542</f>
        <v>4301</v>
      </c>
      <c r="E1542" s="14" t="s">
        <v>1265</v>
      </c>
      <c r="F1542">
        <f t="shared" si="110"/>
        <v>8</v>
      </c>
      <c r="G1542">
        <f t="shared" si="111"/>
        <v>100</v>
      </c>
      <c r="H1542">
        <f t="shared" si="112"/>
        <v>340020006</v>
      </c>
    </row>
    <row r="1543" spans="1:8" ht="16.5">
      <c r="A1543" s="10" t="s">
        <v>2555</v>
      </c>
      <c r="B1543" s="7">
        <f t="shared" si="109"/>
        <v>2</v>
      </c>
      <c r="C1543" s="7" t="s">
        <v>1264</v>
      </c>
      <c r="D1543" s="7">
        <f>INDEX(Sheet6!B:B,MATCH(A1543,Sheet6!D:D,0))*100+B1543</f>
        <v>4302</v>
      </c>
      <c r="E1543" s="14" t="s">
        <v>1266</v>
      </c>
      <c r="F1543">
        <f t="shared" si="110"/>
        <v>3</v>
      </c>
      <c r="G1543">
        <f t="shared" si="111"/>
        <v>600</v>
      </c>
      <c r="H1543">
        <f t="shared" si="112"/>
        <v>340020009</v>
      </c>
    </row>
    <row r="1544" spans="1:8" ht="16.5">
      <c r="A1544" s="10" t="s">
        <v>2555</v>
      </c>
      <c r="B1544" s="7">
        <f t="shared" si="109"/>
        <v>3</v>
      </c>
      <c r="C1544" s="7" t="s">
        <v>1264</v>
      </c>
      <c r="D1544" s="7">
        <f>INDEX(Sheet6!B:B,MATCH(A1544,Sheet6!D:D,0))*100+B1544</f>
        <v>4303</v>
      </c>
      <c r="E1544" s="14" t="s">
        <v>2233</v>
      </c>
      <c r="F1544">
        <f t="shared" si="110"/>
        <v>33</v>
      </c>
      <c r="G1544">
        <f t="shared" si="111"/>
        <v>50</v>
      </c>
      <c r="H1544">
        <f t="shared" si="112"/>
        <v>340020003</v>
      </c>
    </row>
    <row r="1545" spans="1:8" ht="16.5">
      <c r="A1545" s="10" t="s">
        <v>2555</v>
      </c>
      <c r="B1545" s="7">
        <f t="shared" si="109"/>
        <v>4</v>
      </c>
      <c r="C1545" s="7" t="s">
        <v>1264</v>
      </c>
      <c r="D1545" s="7">
        <f>INDEX(Sheet6!B:B,MATCH(A1545,Sheet6!D:D,0))*100+B1545</f>
        <v>4304</v>
      </c>
      <c r="E1545" s="14" t="s">
        <v>1268</v>
      </c>
      <c r="F1545">
        <f t="shared" si="110"/>
        <v>13</v>
      </c>
      <c r="G1545">
        <f t="shared" si="111"/>
        <v>130</v>
      </c>
      <c r="H1545">
        <f t="shared" si="112"/>
        <v>340020004</v>
      </c>
    </row>
    <row r="1546" spans="1:8" ht="16.5">
      <c r="A1546" s="10" t="s">
        <v>2555</v>
      </c>
      <c r="B1546" s="7">
        <f t="shared" si="109"/>
        <v>5</v>
      </c>
      <c r="C1546" s="7" t="s">
        <v>1264</v>
      </c>
      <c r="D1546" s="7">
        <f>INDEX(Sheet6!B:B,MATCH(A1546,Sheet6!D:D,0))*100+B1546</f>
        <v>4305</v>
      </c>
      <c r="E1546" s="14" t="s">
        <v>1269</v>
      </c>
      <c r="F1546">
        <f t="shared" si="110"/>
        <v>3</v>
      </c>
      <c r="G1546">
        <f t="shared" si="111"/>
        <v>1200</v>
      </c>
      <c r="H1546">
        <f t="shared" si="112"/>
        <v>340020010</v>
      </c>
    </row>
    <row r="1547" spans="1:8" ht="16.5">
      <c r="A1547" s="10" t="s">
        <v>2555</v>
      </c>
      <c r="B1547" s="7">
        <f t="shared" si="109"/>
        <v>6</v>
      </c>
      <c r="C1547" s="7" t="s">
        <v>1264</v>
      </c>
      <c r="D1547" s="7">
        <f>INDEX(Sheet6!B:B,MATCH(A1547,Sheet6!D:D,0))*100+B1547</f>
        <v>4306</v>
      </c>
      <c r="E1547" s="14" t="s">
        <v>1267</v>
      </c>
      <c r="F1547">
        <f t="shared" si="110"/>
        <v>8</v>
      </c>
      <c r="G1547">
        <f t="shared" si="111"/>
        <v>200</v>
      </c>
      <c r="H1547">
        <f t="shared" si="112"/>
        <v>340020007</v>
      </c>
    </row>
    <row r="1548" spans="1:8" ht="16.5">
      <c r="A1548" s="10" t="s">
        <v>2555</v>
      </c>
      <c r="B1548" s="7">
        <f t="shared" si="109"/>
        <v>7</v>
      </c>
      <c r="C1548" s="7" t="s">
        <v>1264</v>
      </c>
      <c r="D1548" s="7">
        <f>INDEX(Sheet6!B:B,MATCH(A1548,Sheet6!D:D,0))*100+B1548</f>
        <v>4307</v>
      </c>
      <c r="E1548" s="14"/>
      <c r="F1548">
        <f t="shared" si="110"/>
        <v>0</v>
      </c>
      <c r="G1548">
        <f t="shared" si="111"/>
        <v>0</v>
      </c>
      <c r="H1548" t="str">
        <f t="shared" si="112"/>
        <v/>
      </c>
    </row>
    <row r="1549" spans="1:8" ht="16.5">
      <c r="A1549" s="10" t="s">
        <v>2555</v>
      </c>
      <c r="B1549" s="7">
        <f t="shared" si="109"/>
        <v>8</v>
      </c>
      <c r="C1549" s="7" t="s">
        <v>1264</v>
      </c>
      <c r="D1549" s="7">
        <f>INDEX(Sheet6!B:B,MATCH(A1549,Sheet6!D:D,0))*100+B1549</f>
        <v>4308</v>
      </c>
      <c r="E1549" s="14" t="s">
        <v>1265</v>
      </c>
      <c r="F1549">
        <f t="shared" si="110"/>
        <v>8</v>
      </c>
      <c r="G1549">
        <f t="shared" si="111"/>
        <v>100</v>
      </c>
      <c r="H1549">
        <f t="shared" si="112"/>
        <v>340020006</v>
      </c>
    </row>
    <row r="1550" spans="1:8" ht="16.5">
      <c r="A1550" s="10" t="s">
        <v>2555</v>
      </c>
      <c r="B1550" s="7">
        <f t="shared" si="109"/>
        <v>9</v>
      </c>
      <c r="C1550" s="7" t="s">
        <v>1264</v>
      </c>
      <c r="D1550" s="7">
        <f>INDEX(Sheet6!B:B,MATCH(A1550,Sheet6!D:D,0))*100+B1550</f>
        <v>4309</v>
      </c>
      <c r="E1550" s="14" t="s">
        <v>1266</v>
      </c>
      <c r="F1550">
        <f t="shared" si="110"/>
        <v>3</v>
      </c>
      <c r="G1550">
        <f t="shared" si="111"/>
        <v>600</v>
      </c>
      <c r="H1550">
        <f t="shared" si="112"/>
        <v>340020009</v>
      </c>
    </row>
    <row r="1551" spans="1:8" ht="16.5">
      <c r="A1551" s="10" t="s">
        <v>2555</v>
      </c>
      <c r="B1551" s="7">
        <f t="shared" si="109"/>
        <v>10</v>
      </c>
      <c r="C1551" s="7" t="s">
        <v>1264</v>
      </c>
      <c r="D1551" s="7">
        <f>INDEX(Sheet6!B:B,MATCH(A1551,Sheet6!D:D,0))*100+B1551</f>
        <v>4310</v>
      </c>
      <c r="E1551" s="14" t="s">
        <v>1266</v>
      </c>
      <c r="F1551">
        <f t="shared" si="110"/>
        <v>3</v>
      </c>
      <c r="G1551">
        <f t="shared" si="111"/>
        <v>600</v>
      </c>
      <c r="H1551">
        <f t="shared" si="112"/>
        <v>340020009</v>
      </c>
    </row>
    <row r="1552" spans="1:8" ht="16.5">
      <c r="A1552" s="10" t="s">
        <v>2555</v>
      </c>
      <c r="B1552" s="7">
        <f t="shared" si="109"/>
        <v>11</v>
      </c>
      <c r="C1552" s="7" t="s">
        <v>1264</v>
      </c>
      <c r="D1552" s="7">
        <f>INDEX(Sheet6!B:B,MATCH(A1552,Sheet6!D:D,0))*100+B1552</f>
        <v>4311</v>
      </c>
      <c r="E1552" s="14" t="s">
        <v>1268</v>
      </c>
      <c r="F1552">
        <f t="shared" si="110"/>
        <v>13</v>
      </c>
      <c r="G1552">
        <f t="shared" si="111"/>
        <v>130</v>
      </c>
      <c r="H1552">
        <f t="shared" si="112"/>
        <v>340020004</v>
      </c>
    </row>
    <row r="1553" spans="1:8" ht="16.5">
      <c r="A1553" s="10" t="s">
        <v>2555</v>
      </c>
      <c r="B1553" s="7">
        <f t="shared" si="109"/>
        <v>12</v>
      </c>
      <c r="C1553" s="7" t="s">
        <v>1264</v>
      </c>
      <c r="D1553" s="7">
        <f>INDEX(Sheet6!B:B,MATCH(A1553,Sheet6!D:D,0))*100+B1553</f>
        <v>4312</v>
      </c>
      <c r="E1553" s="14" t="s">
        <v>1269</v>
      </c>
      <c r="F1553">
        <f t="shared" si="110"/>
        <v>3</v>
      </c>
      <c r="G1553">
        <f t="shared" si="111"/>
        <v>1200</v>
      </c>
      <c r="H1553">
        <f t="shared" si="112"/>
        <v>340020010</v>
      </c>
    </row>
    <row r="1554" spans="1:8" ht="16.5">
      <c r="A1554" s="10" t="s">
        <v>2555</v>
      </c>
      <c r="B1554" s="7">
        <f t="shared" si="109"/>
        <v>13</v>
      </c>
      <c r="C1554" s="7" t="s">
        <v>1264</v>
      </c>
      <c r="D1554" s="7">
        <f>INDEX(Sheet6!B:B,MATCH(A1554,Sheet6!D:D,0))*100+B1554</f>
        <v>4313</v>
      </c>
      <c r="E1554" s="14" t="s">
        <v>1267</v>
      </c>
      <c r="F1554">
        <f t="shared" si="110"/>
        <v>8</v>
      </c>
      <c r="G1554">
        <f t="shared" si="111"/>
        <v>200</v>
      </c>
      <c r="H1554">
        <f t="shared" si="112"/>
        <v>340020007</v>
      </c>
    </row>
    <row r="1555" spans="1:8" ht="16.5">
      <c r="A1555" s="10" t="s">
        <v>2555</v>
      </c>
      <c r="B1555" s="7">
        <f t="shared" si="109"/>
        <v>14</v>
      </c>
      <c r="C1555" s="7" t="s">
        <v>1264</v>
      </c>
      <c r="D1555" s="7">
        <f>INDEX(Sheet6!B:B,MATCH(A1555,Sheet6!D:D,0))*100+B1555</f>
        <v>4314</v>
      </c>
      <c r="E1555" s="14"/>
      <c r="F1555">
        <f t="shared" si="110"/>
        <v>0</v>
      </c>
      <c r="G1555">
        <f t="shared" si="111"/>
        <v>0</v>
      </c>
      <c r="H1555" t="str">
        <f t="shared" si="112"/>
        <v/>
      </c>
    </row>
    <row r="1556" spans="1:8" ht="16.5">
      <c r="A1556" s="10" t="s">
        <v>2555</v>
      </c>
      <c r="B1556" s="7">
        <f t="shared" si="109"/>
        <v>15</v>
      </c>
      <c r="C1556" s="7" t="s">
        <v>1264</v>
      </c>
      <c r="D1556" s="7">
        <f>INDEX(Sheet6!B:B,MATCH(A1556,Sheet6!D:D,0))*100+B1556</f>
        <v>4315</v>
      </c>
      <c r="E1556" s="14" t="s">
        <v>1265</v>
      </c>
      <c r="F1556">
        <f t="shared" si="110"/>
        <v>8</v>
      </c>
      <c r="G1556">
        <f t="shared" si="111"/>
        <v>100</v>
      </c>
      <c r="H1556">
        <f t="shared" si="112"/>
        <v>340020006</v>
      </c>
    </row>
    <row r="1557" spans="1:8" ht="16.5">
      <c r="A1557" s="10" t="s">
        <v>2555</v>
      </c>
      <c r="B1557" s="7">
        <f t="shared" si="109"/>
        <v>16</v>
      </c>
      <c r="C1557" s="7" t="s">
        <v>1264</v>
      </c>
      <c r="D1557" s="7">
        <f>INDEX(Sheet6!B:B,MATCH(A1557,Sheet6!D:D,0))*100+B1557</f>
        <v>4316</v>
      </c>
      <c r="E1557" s="14" t="s">
        <v>1266</v>
      </c>
      <c r="F1557">
        <f t="shared" si="110"/>
        <v>3</v>
      </c>
      <c r="G1557">
        <f t="shared" si="111"/>
        <v>600</v>
      </c>
      <c r="H1557">
        <f t="shared" si="112"/>
        <v>340020009</v>
      </c>
    </row>
    <row r="1558" spans="1:8" ht="16.5">
      <c r="A1558" s="10" t="s">
        <v>2555</v>
      </c>
      <c r="B1558" s="7">
        <f t="shared" ref="B1558:B1569" si="113">B1530</f>
        <v>17</v>
      </c>
      <c r="C1558" s="7" t="s">
        <v>1264</v>
      </c>
      <c r="D1558" s="7">
        <f>INDEX(Sheet6!B:B,MATCH(A1558,Sheet6!D:D,0))*100+B1558</f>
        <v>4317</v>
      </c>
      <c r="E1558" s="14" t="s">
        <v>2475</v>
      </c>
      <c r="F1558">
        <f t="shared" si="110"/>
        <v>13</v>
      </c>
      <c r="G1558">
        <f t="shared" si="111"/>
        <v>65</v>
      </c>
      <c r="H1558">
        <f t="shared" si="112"/>
        <v>340020005</v>
      </c>
    </row>
    <row r="1559" spans="1:8" ht="16.5">
      <c r="A1559" s="10" t="s">
        <v>2555</v>
      </c>
      <c r="B1559" s="7">
        <f t="shared" si="113"/>
        <v>18</v>
      </c>
      <c r="C1559" s="7" t="s">
        <v>1264</v>
      </c>
      <c r="D1559" s="7">
        <f>INDEX(Sheet6!B:B,MATCH(A1559,Sheet6!D:D,0))*100+B1559</f>
        <v>4318</v>
      </c>
      <c r="E1559" s="14" t="s">
        <v>1268</v>
      </c>
      <c r="F1559">
        <f t="shared" si="110"/>
        <v>13</v>
      </c>
      <c r="G1559">
        <f t="shared" si="111"/>
        <v>130</v>
      </c>
      <c r="H1559">
        <f t="shared" si="112"/>
        <v>340020004</v>
      </c>
    </row>
    <row r="1560" spans="1:8" ht="16.5">
      <c r="A1560" s="10" t="s">
        <v>2555</v>
      </c>
      <c r="B1560" s="7">
        <f t="shared" si="113"/>
        <v>19</v>
      </c>
      <c r="C1560" s="7" t="s">
        <v>1264</v>
      </c>
      <c r="D1560" s="7">
        <f>INDEX(Sheet6!B:B,MATCH(A1560,Sheet6!D:D,0))*100+B1560</f>
        <v>4319</v>
      </c>
      <c r="E1560" s="14" t="s">
        <v>1269</v>
      </c>
      <c r="F1560">
        <f t="shared" si="110"/>
        <v>3</v>
      </c>
      <c r="G1560">
        <f t="shared" si="111"/>
        <v>1200</v>
      </c>
      <c r="H1560">
        <f t="shared" si="112"/>
        <v>340020010</v>
      </c>
    </row>
    <row r="1561" spans="1:8" ht="16.5">
      <c r="A1561" s="10" t="s">
        <v>2555</v>
      </c>
      <c r="B1561" s="7">
        <f t="shared" si="113"/>
        <v>20</v>
      </c>
      <c r="C1561" s="7" t="s">
        <v>1264</v>
      </c>
      <c r="D1561" s="7">
        <f>INDEX(Sheet6!B:B,MATCH(A1561,Sheet6!D:D,0))*100+B1561</f>
        <v>4320</v>
      </c>
      <c r="E1561" s="14" t="s">
        <v>1267</v>
      </c>
      <c r="F1561">
        <f t="shared" si="110"/>
        <v>8</v>
      </c>
      <c r="G1561">
        <f t="shared" si="111"/>
        <v>200</v>
      </c>
      <c r="H1561">
        <f t="shared" si="112"/>
        <v>340020007</v>
      </c>
    </row>
    <row r="1562" spans="1:8" ht="16.5">
      <c r="A1562" s="10" t="s">
        <v>2555</v>
      </c>
      <c r="B1562" s="7">
        <f t="shared" si="113"/>
        <v>21</v>
      </c>
      <c r="C1562" s="7" t="s">
        <v>1264</v>
      </c>
      <c r="D1562" s="7">
        <f>INDEX(Sheet6!B:B,MATCH(A1562,Sheet6!D:D,0))*100+B1562</f>
        <v>4321</v>
      </c>
      <c r="E1562" s="14"/>
      <c r="F1562">
        <f t="shared" si="110"/>
        <v>0</v>
      </c>
      <c r="G1562">
        <f t="shared" si="111"/>
        <v>0</v>
      </c>
      <c r="H1562" t="str">
        <f t="shared" si="112"/>
        <v/>
      </c>
    </row>
    <row r="1563" spans="1:8" ht="16.5">
      <c r="A1563" s="10" t="s">
        <v>2555</v>
      </c>
      <c r="B1563" s="7">
        <f t="shared" si="113"/>
        <v>22</v>
      </c>
      <c r="C1563" s="7" t="s">
        <v>1264</v>
      </c>
      <c r="D1563" s="7">
        <f>INDEX(Sheet6!B:B,MATCH(A1563,Sheet6!D:D,0))*100+B1563</f>
        <v>4322</v>
      </c>
      <c r="E1563" s="14" t="s">
        <v>1265</v>
      </c>
      <c r="F1563">
        <f t="shared" si="110"/>
        <v>8</v>
      </c>
      <c r="G1563">
        <f t="shared" si="111"/>
        <v>100</v>
      </c>
      <c r="H1563">
        <f t="shared" si="112"/>
        <v>340020006</v>
      </c>
    </row>
    <row r="1564" spans="1:8" ht="16.5">
      <c r="A1564" s="10" t="s">
        <v>2555</v>
      </c>
      <c r="B1564" s="7">
        <f t="shared" si="113"/>
        <v>23</v>
      </c>
      <c r="C1564" s="7" t="s">
        <v>1264</v>
      </c>
      <c r="D1564" s="7">
        <f>INDEX(Sheet6!B:B,MATCH(A1564,Sheet6!D:D,0))*100+B1564</f>
        <v>4323</v>
      </c>
      <c r="E1564" s="14" t="s">
        <v>1266</v>
      </c>
      <c r="F1564">
        <f t="shared" si="110"/>
        <v>3</v>
      </c>
      <c r="G1564">
        <f t="shared" si="111"/>
        <v>600</v>
      </c>
      <c r="H1564">
        <f t="shared" si="112"/>
        <v>340020009</v>
      </c>
    </row>
    <row r="1565" spans="1:8" ht="16.5">
      <c r="A1565" s="10" t="s">
        <v>2555</v>
      </c>
      <c r="B1565" s="7">
        <f t="shared" si="113"/>
        <v>24</v>
      </c>
      <c r="C1565" s="7" t="s">
        <v>1264</v>
      </c>
      <c r="D1565" s="7">
        <f>INDEX(Sheet6!B:B,MATCH(A1565,Sheet6!D:D,0))*100+B1565</f>
        <v>4324</v>
      </c>
      <c r="E1565" s="14" t="s">
        <v>1266</v>
      </c>
      <c r="F1565">
        <f t="shared" si="110"/>
        <v>3</v>
      </c>
      <c r="G1565">
        <f t="shared" si="111"/>
        <v>600</v>
      </c>
      <c r="H1565">
        <f t="shared" si="112"/>
        <v>340020009</v>
      </c>
    </row>
    <row r="1566" spans="1:8" ht="16.5">
      <c r="A1566" s="10" t="s">
        <v>2555</v>
      </c>
      <c r="B1566" s="7">
        <f t="shared" si="113"/>
        <v>25</v>
      </c>
      <c r="C1566" s="7" t="s">
        <v>1264</v>
      </c>
      <c r="D1566" s="7">
        <f>INDEX(Sheet6!B:B,MATCH(A1566,Sheet6!D:D,0))*100+B1566</f>
        <v>4325</v>
      </c>
      <c r="E1566" s="14" t="s">
        <v>1268</v>
      </c>
      <c r="F1566">
        <f t="shared" si="110"/>
        <v>13</v>
      </c>
      <c r="G1566">
        <f t="shared" si="111"/>
        <v>130</v>
      </c>
      <c r="H1566">
        <f t="shared" si="112"/>
        <v>340020004</v>
      </c>
    </row>
    <row r="1567" spans="1:8" ht="16.5">
      <c r="A1567" s="10" t="s">
        <v>2555</v>
      </c>
      <c r="B1567" s="7">
        <f t="shared" si="113"/>
        <v>26</v>
      </c>
      <c r="C1567" s="7" t="s">
        <v>1264</v>
      </c>
      <c r="D1567" s="7">
        <f>INDEX(Sheet6!B:B,MATCH(A1567,Sheet6!D:D,0))*100+B1567</f>
        <v>4326</v>
      </c>
      <c r="E1567" s="14" t="s">
        <v>1269</v>
      </c>
      <c r="F1567">
        <f t="shared" si="110"/>
        <v>3</v>
      </c>
      <c r="G1567">
        <f t="shared" si="111"/>
        <v>1200</v>
      </c>
      <c r="H1567">
        <f t="shared" si="112"/>
        <v>340020010</v>
      </c>
    </row>
    <row r="1568" spans="1:8" ht="16.5">
      <c r="A1568" s="10" t="s">
        <v>2555</v>
      </c>
      <c r="B1568" s="7">
        <f t="shared" si="113"/>
        <v>27</v>
      </c>
      <c r="C1568" s="7" t="s">
        <v>1264</v>
      </c>
      <c r="D1568" s="7">
        <f>INDEX(Sheet6!B:B,MATCH(A1568,Sheet6!D:D,0))*100+B1568</f>
        <v>4327</v>
      </c>
      <c r="E1568" s="14" t="s">
        <v>1267</v>
      </c>
      <c r="F1568">
        <f t="shared" si="110"/>
        <v>8</v>
      </c>
      <c r="G1568">
        <f t="shared" si="111"/>
        <v>200</v>
      </c>
      <c r="H1568">
        <f t="shared" si="112"/>
        <v>340020007</v>
      </c>
    </row>
    <row r="1569" spans="1:8" ht="16.5">
      <c r="A1569" s="10" t="s">
        <v>2555</v>
      </c>
      <c r="B1569" s="7">
        <f t="shared" si="113"/>
        <v>28</v>
      </c>
      <c r="C1569" s="7" t="s">
        <v>1264</v>
      </c>
      <c r="D1569" s="7">
        <f>INDEX(Sheet6!B:B,MATCH(A1569,Sheet6!D:D,0))*100+B1569</f>
        <v>4328</v>
      </c>
      <c r="E1569" s="14"/>
      <c r="F1569">
        <f t="shared" si="110"/>
        <v>0</v>
      </c>
      <c r="G1569">
        <f t="shared" si="111"/>
        <v>0</v>
      </c>
      <c r="H1569" t="str">
        <f t="shared" si="112"/>
        <v/>
      </c>
    </row>
  </sheetData>
  <phoneticPr fontId="1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T1625"/>
  <sheetViews>
    <sheetView topLeftCell="A28" workbookViewId="0">
      <selection activeCell="K43" sqref="K43:N43"/>
    </sheetView>
  </sheetViews>
  <sheetFormatPr defaultColWidth="9" defaultRowHeight="13.5"/>
  <cols>
    <col min="2" max="3" width="10.75" customWidth="1"/>
    <col min="4" max="4" width="13.125" customWidth="1"/>
    <col min="7" max="7" width="36" customWidth="1"/>
    <col min="10" max="10" width="10.5" bestFit="1" customWidth="1"/>
    <col min="30" max="33" width="12.75" customWidth="1"/>
    <col min="34" max="34" width="11" customWidth="1"/>
    <col min="41" max="43" width="11" customWidth="1"/>
    <col min="44" max="45" width="5.5" customWidth="1"/>
  </cols>
  <sheetData>
    <row r="1" spans="1:46">
      <c r="A1" t="s">
        <v>1251</v>
      </c>
      <c r="B1" s="1" t="s">
        <v>1252</v>
      </c>
      <c r="C1" s="1" t="s">
        <v>39</v>
      </c>
      <c r="D1" t="s">
        <v>1253</v>
      </c>
      <c r="E1" t="s">
        <v>1254</v>
      </c>
      <c r="F1" t="s">
        <v>1255</v>
      </c>
      <c r="I1" s="14" t="s">
        <v>2151</v>
      </c>
      <c r="M1" t="s">
        <v>1254</v>
      </c>
      <c r="N1" t="s">
        <v>1255</v>
      </c>
      <c r="Q1" t="s">
        <v>1254</v>
      </c>
      <c r="R1" t="s">
        <v>1255</v>
      </c>
      <c r="S1" s="1" t="s">
        <v>39</v>
      </c>
      <c r="T1" s="1" t="s">
        <v>1278</v>
      </c>
      <c r="U1" t="s">
        <v>1279</v>
      </c>
      <c r="V1" t="s">
        <v>1280</v>
      </c>
      <c r="W1" t="s">
        <v>1281</v>
      </c>
      <c r="X1" t="s">
        <v>1282</v>
      </c>
      <c r="Y1" t="s">
        <v>1283</v>
      </c>
      <c r="Z1" t="s">
        <v>1284</v>
      </c>
      <c r="AH1" t="s">
        <v>1285</v>
      </c>
      <c r="AI1">
        <v>1210001</v>
      </c>
      <c r="AL1" t="s">
        <v>1254</v>
      </c>
      <c r="AM1" s="1" t="s">
        <v>39</v>
      </c>
      <c r="AN1" s="1" t="s">
        <v>1278</v>
      </c>
    </row>
    <row r="2" spans="1:46" ht="17.25" customHeight="1">
      <c r="A2" s="2">
        <f t="shared" ref="A2:A9" si="0">B2*100+C2</f>
        <v>201</v>
      </c>
      <c r="B2" s="3">
        <v>2</v>
      </c>
      <c r="C2" s="2">
        <v>1</v>
      </c>
      <c r="D2" t="str">
        <f t="shared" ref="D2:D65" si="1">VLOOKUP(B2,K:L,2,0)</f>
        <v>杰诺斯(武装)</v>
      </c>
      <c r="E2">
        <f t="shared" ref="E2:E33" si="2">VLOOKUP(B2,K:N,3,FALSE)</f>
        <v>4</v>
      </c>
      <c r="F2">
        <f t="shared" ref="F2:F65" si="3">VLOOKUP(B2,K:N,4,FALSE)</f>
        <v>1</v>
      </c>
      <c r="G2" t="str">
        <f>IF(J2&lt;&gt;"",J2,VLOOKUP(E2&amp;F2&amp;C2,T:AD,11,0))</f>
        <v>1210001,40</v>
      </c>
      <c r="H2">
        <f t="shared" ref="H2:H65" si="4">VLOOKUP(E2&amp;C2,AN:AT,7,0)</f>
        <v>13000</v>
      </c>
      <c r="I2" t="str">
        <f>IF(E2=4,B2&amp;"Ⅰ"&amp;E2,"Ⅰ"&amp;E2)</f>
        <v>2Ⅰ4</v>
      </c>
      <c r="J2" t="str">
        <f>IFERROR(IF(I2=I3,"",INDEX(AJ:AJ,MATCH(B2,AI:AI,0))&amp;","&amp;3^(C2/7-2)),"")</f>
        <v/>
      </c>
      <c r="K2" s="5">
        <v>2</v>
      </c>
      <c r="L2" s="5" t="s">
        <v>61</v>
      </c>
      <c r="M2" s="3">
        <v>4</v>
      </c>
      <c r="N2" s="6">
        <v>1</v>
      </c>
      <c r="O2" s="7">
        <v>1</v>
      </c>
      <c r="P2">
        <f>COUNTIFS(N:N,"="&amp;O2,M:M,"=4")</f>
        <v>7</v>
      </c>
      <c r="Q2">
        <v>4</v>
      </c>
      <c r="R2">
        <v>1</v>
      </c>
      <c r="S2">
        <v>1</v>
      </c>
      <c r="T2" t="str">
        <f t="shared" ref="T2:T29" si="5">Q2&amp;R2&amp;S2</f>
        <v>411</v>
      </c>
      <c r="U2" t="str">
        <f t="shared" ref="U2:U65" si="6">VLOOKUP($Q2&amp;$S2,$AN:$AQ,2,0)</f>
        <v>初级智之丸</v>
      </c>
      <c r="V2" t="str">
        <f t="shared" ref="V2:V65" si="7">VLOOKUP($Q2&amp;$S2,$AN:$AQ,3,0)</f>
        <v>初级运之丸</v>
      </c>
      <c r="W2" t="str">
        <f t="shared" ref="W2:W65" si="8">VLOOKUP($Q2&amp;$S2,$AN:$AQ,4,0)</f>
        <v>初级力之丸</v>
      </c>
      <c r="X2">
        <f t="shared" ref="X2:X65" si="9">IF(R2=1,VLOOKUP($Q2&amp;$S2,$AN:$AS,5,0),VLOOKUP($Q2&amp;$S2,$AN:$AS,6,0))</f>
        <v>40</v>
      </c>
      <c r="Y2">
        <f t="shared" ref="Y2:Y65" si="10">IF(R2=2,VLOOKUP($Q2&amp;$S2,$AN:$AS,5,0),VLOOKUP($Q2&amp;$S2,$AN:$AS,6,0))</f>
        <v>0</v>
      </c>
      <c r="Z2">
        <f t="shared" ref="Z2:Z65" si="11">IF(R2=3,VLOOKUP($Q2&amp;$S2,$AN:$AS,5,0),VLOOKUP($Q2&amp;$S2,$AN:$AS,6,0))</f>
        <v>0</v>
      </c>
      <c r="AA2" t="str">
        <f t="shared" ref="AA2:AA65" si="12">IF(X2&gt;0,VLOOKUP(U2,$AH:$AI,2,0)&amp;","&amp;X2&amp;"|","")</f>
        <v>1210001,40|</v>
      </c>
      <c r="AB2" t="str">
        <f t="shared" ref="AB2:AB65" si="13">IF(Y2&gt;0,VLOOKUP(V2,$AH:$AI,2,0)&amp;","&amp;Y2&amp;"|","")</f>
        <v/>
      </c>
      <c r="AC2" t="str">
        <f t="shared" ref="AC2:AC65" si="14">IF(Z2&gt;0,VLOOKUP(W2,$AH:$AI,2,0)&amp;","&amp;Z2&amp;"|","")</f>
        <v/>
      </c>
      <c r="AD2" t="str">
        <f t="shared" ref="AD2:AD65" si="15">LEFT(AA2&amp;AB2&amp;AC2&amp;AG2,LEN(AA2&amp;AB2&amp;AC2&amp;AG2)-1)</f>
        <v>1210001,40</v>
      </c>
      <c r="AG2" t="str">
        <f t="shared" ref="AG2:AG65" si="16">IF(AF2&gt;0,VLOOKUP(AE2,$AH:$AJ,3,0)&amp;","&amp;AF2&amp;"|","")</f>
        <v/>
      </c>
      <c r="AH2" t="s">
        <v>1286</v>
      </c>
      <c r="AI2">
        <v>1210002</v>
      </c>
      <c r="AL2">
        <v>4</v>
      </c>
      <c r="AM2">
        <v>1</v>
      </c>
      <c r="AN2" t="str">
        <f t="shared" ref="AN2:AN29" si="17">AL2&amp;AM2</f>
        <v>41</v>
      </c>
      <c r="AO2" t="s">
        <v>1285</v>
      </c>
      <c r="AP2" t="s">
        <v>1286</v>
      </c>
      <c r="AQ2" t="s">
        <v>1287</v>
      </c>
      <c r="AR2">
        <v>40</v>
      </c>
      <c r="AS2">
        <v>0</v>
      </c>
      <c r="AT2">
        <v>13000</v>
      </c>
    </row>
    <row r="3" spans="1:46" ht="17.25" customHeight="1">
      <c r="A3" s="2">
        <f t="shared" si="0"/>
        <v>202</v>
      </c>
      <c r="B3" s="3">
        <v>2</v>
      </c>
      <c r="C3" s="2">
        <v>2</v>
      </c>
      <c r="D3" t="str">
        <f t="shared" si="1"/>
        <v>杰诺斯(武装)</v>
      </c>
      <c r="E3">
        <f t="shared" si="2"/>
        <v>4</v>
      </c>
      <c r="F3">
        <f t="shared" si="3"/>
        <v>1</v>
      </c>
      <c r="G3" t="str">
        <f t="shared" ref="G3:G66" si="18">IF(J3&lt;&gt;"",J3,VLOOKUP(E3&amp;F3&amp;C3,T:AD,11,0))</f>
        <v>1210001,60</v>
      </c>
      <c r="H3">
        <f t="shared" si="4"/>
        <v>15000</v>
      </c>
      <c r="I3" t="str">
        <f t="shared" ref="I3:I15" si="19">IF(E3=4,B3&amp;"Ⅰ"&amp;E3,"Ⅰ"&amp;E3)</f>
        <v>2Ⅰ4</v>
      </c>
      <c r="J3" t="str">
        <f t="shared" ref="J3:J66" si="20">IFERROR(IF(I3=I4,"",INDEX(AJ:AJ,MATCH(B3,AI:AI,0))&amp;","&amp;3^(C3/7-2)),"")</f>
        <v/>
      </c>
      <c r="K3" s="5">
        <v>3</v>
      </c>
      <c r="L3" s="5" t="s">
        <v>67</v>
      </c>
      <c r="M3" s="5">
        <v>4</v>
      </c>
      <c r="N3" s="6">
        <v>2</v>
      </c>
      <c r="O3" s="7">
        <v>2</v>
      </c>
      <c r="P3">
        <f>COUNTIFS(N:N,"="&amp;O3,M:M,"=4")</f>
        <v>7</v>
      </c>
      <c r="Q3">
        <v>4</v>
      </c>
      <c r="R3">
        <v>1</v>
      </c>
      <c r="S3">
        <v>2</v>
      </c>
      <c r="T3" t="str">
        <f t="shared" si="5"/>
        <v>412</v>
      </c>
      <c r="U3" t="str">
        <f t="shared" si="6"/>
        <v>初级智之丸</v>
      </c>
      <c r="V3" t="str">
        <f t="shared" si="7"/>
        <v>初级运之丸</v>
      </c>
      <c r="W3" t="str">
        <f t="shared" si="8"/>
        <v>初级力之丸</v>
      </c>
      <c r="X3">
        <f t="shared" si="9"/>
        <v>60</v>
      </c>
      <c r="Y3">
        <f t="shared" si="10"/>
        <v>0</v>
      </c>
      <c r="Z3">
        <f t="shared" si="11"/>
        <v>0</v>
      </c>
      <c r="AA3" t="str">
        <f t="shared" si="12"/>
        <v>1210001,60|</v>
      </c>
      <c r="AB3" t="str">
        <f t="shared" si="13"/>
        <v/>
      </c>
      <c r="AC3" t="str">
        <f t="shared" si="14"/>
        <v/>
      </c>
      <c r="AD3" t="str">
        <f t="shared" si="15"/>
        <v>1210001,60</v>
      </c>
      <c r="AG3" t="str">
        <f t="shared" si="16"/>
        <v/>
      </c>
      <c r="AH3" t="s">
        <v>1287</v>
      </c>
      <c r="AI3">
        <v>1210003</v>
      </c>
      <c r="AL3">
        <v>4</v>
      </c>
      <c r="AM3">
        <v>2</v>
      </c>
      <c r="AN3" t="str">
        <f t="shared" si="17"/>
        <v>42</v>
      </c>
      <c r="AO3" t="s">
        <v>1285</v>
      </c>
      <c r="AP3" t="s">
        <v>1286</v>
      </c>
      <c r="AQ3" t="s">
        <v>1287</v>
      </c>
      <c r="AR3">
        <v>60</v>
      </c>
      <c r="AS3">
        <v>0</v>
      </c>
      <c r="AT3">
        <v>15000</v>
      </c>
    </row>
    <row r="4" spans="1:46" ht="17.25" customHeight="1">
      <c r="A4" s="2">
        <f t="shared" si="0"/>
        <v>203</v>
      </c>
      <c r="B4" s="3">
        <v>2</v>
      </c>
      <c r="C4" s="2">
        <v>3</v>
      </c>
      <c r="D4" t="str">
        <f t="shared" si="1"/>
        <v>杰诺斯(武装)</v>
      </c>
      <c r="E4">
        <f t="shared" si="2"/>
        <v>4</v>
      </c>
      <c r="F4">
        <f t="shared" si="3"/>
        <v>1</v>
      </c>
      <c r="G4" t="str">
        <f t="shared" si="18"/>
        <v>1210004,24</v>
      </c>
      <c r="H4">
        <f t="shared" si="4"/>
        <v>22500</v>
      </c>
      <c r="I4" t="str">
        <f t="shared" si="19"/>
        <v>2Ⅰ4</v>
      </c>
      <c r="J4" t="str">
        <f t="shared" si="20"/>
        <v/>
      </c>
      <c r="K4" s="5">
        <v>4</v>
      </c>
      <c r="L4" s="5" t="s">
        <v>70</v>
      </c>
      <c r="M4" s="5">
        <v>4</v>
      </c>
      <c r="N4" s="6">
        <v>2</v>
      </c>
      <c r="O4" s="7">
        <v>3</v>
      </c>
      <c r="P4">
        <f>COUNTIFS(N:N,"="&amp;O4,M:M,"=4")</f>
        <v>7</v>
      </c>
      <c r="Q4">
        <v>4</v>
      </c>
      <c r="R4">
        <v>1</v>
      </c>
      <c r="S4">
        <v>3</v>
      </c>
      <c r="T4" t="str">
        <f t="shared" si="5"/>
        <v>413</v>
      </c>
      <c r="U4" t="str">
        <f t="shared" si="6"/>
        <v>中级智之丸</v>
      </c>
      <c r="V4" t="str">
        <f t="shared" si="7"/>
        <v>中级运之丸</v>
      </c>
      <c r="W4" t="str">
        <f t="shared" si="8"/>
        <v>中级力之丸</v>
      </c>
      <c r="X4">
        <f t="shared" si="9"/>
        <v>24</v>
      </c>
      <c r="Y4">
        <f t="shared" si="10"/>
        <v>0</v>
      </c>
      <c r="Z4">
        <f t="shared" si="11"/>
        <v>0</v>
      </c>
      <c r="AA4" t="str">
        <f t="shared" si="12"/>
        <v>1210004,24|</v>
      </c>
      <c r="AB4" t="str">
        <f t="shared" si="13"/>
        <v/>
      </c>
      <c r="AC4" t="str">
        <f t="shared" si="14"/>
        <v/>
      </c>
      <c r="AD4" t="str">
        <f t="shared" si="15"/>
        <v>1210004,24</v>
      </c>
      <c r="AG4" t="str">
        <f t="shared" si="16"/>
        <v/>
      </c>
      <c r="AH4" t="s">
        <v>1288</v>
      </c>
      <c r="AI4">
        <v>1210004</v>
      </c>
      <c r="AL4">
        <v>4</v>
      </c>
      <c r="AM4">
        <v>3</v>
      </c>
      <c r="AN4" t="str">
        <f t="shared" si="17"/>
        <v>43</v>
      </c>
      <c r="AO4" t="s">
        <v>1288</v>
      </c>
      <c r="AP4" t="s">
        <v>1289</v>
      </c>
      <c r="AQ4" t="s">
        <v>1290</v>
      </c>
      <c r="AR4">
        <v>24</v>
      </c>
      <c r="AS4">
        <v>0</v>
      </c>
      <c r="AT4">
        <v>22500</v>
      </c>
    </row>
    <row r="5" spans="1:46" ht="17.25" customHeight="1">
      <c r="A5" s="2">
        <f t="shared" si="0"/>
        <v>204</v>
      </c>
      <c r="B5" s="3">
        <v>2</v>
      </c>
      <c r="C5" s="2">
        <v>4</v>
      </c>
      <c r="D5" t="str">
        <f t="shared" si="1"/>
        <v>杰诺斯(武装)</v>
      </c>
      <c r="E5">
        <f t="shared" si="2"/>
        <v>4</v>
      </c>
      <c r="F5">
        <f t="shared" si="3"/>
        <v>1</v>
      </c>
      <c r="G5" t="str">
        <f t="shared" si="18"/>
        <v>1210004,32</v>
      </c>
      <c r="H5">
        <f t="shared" si="4"/>
        <v>33700</v>
      </c>
      <c r="I5" t="str">
        <f t="shared" si="19"/>
        <v>2Ⅰ4</v>
      </c>
      <c r="J5" t="str">
        <f t="shared" si="20"/>
        <v/>
      </c>
      <c r="K5" s="5">
        <v>5</v>
      </c>
      <c r="L5" s="5" t="s">
        <v>73</v>
      </c>
      <c r="M5" s="5">
        <v>4</v>
      </c>
      <c r="N5" s="6">
        <v>2</v>
      </c>
      <c r="O5" s="7">
        <v>1</v>
      </c>
      <c r="P5">
        <f>COUNTIFS(N:N,"="&amp;O5,M:M,"=3")</f>
        <v>6</v>
      </c>
      <c r="Q5">
        <v>4</v>
      </c>
      <c r="R5">
        <v>1</v>
      </c>
      <c r="S5">
        <v>4</v>
      </c>
      <c r="T5" t="str">
        <f t="shared" si="5"/>
        <v>414</v>
      </c>
      <c r="U5" t="str">
        <f t="shared" si="6"/>
        <v>中级智之丸</v>
      </c>
      <c r="V5" t="str">
        <f t="shared" si="7"/>
        <v>中级运之丸</v>
      </c>
      <c r="W5" t="str">
        <f t="shared" si="8"/>
        <v>中级力之丸</v>
      </c>
      <c r="X5">
        <f t="shared" si="9"/>
        <v>32</v>
      </c>
      <c r="Y5">
        <f t="shared" si="10"/>
        <v>0</v>
      </c>
      <c r="Z5">
        <f t="shared" si="11"/>
        <v>0</v>
      </c>
      <c r="AA5" t="str">
        <f t="shared" si="12"/>
        <v>1210004,32|</v>
      </c>
      <c r="AB5" t="str">
        <f t="shared" si="13"/>
        <v/>
      </c>
      <c r="AC5" t="str">
        <f t="shared" si="14"/>
        <v/>
      </c>
      <c r="AD5" t="str">
        <f t="shared" si="15"/>
        <v>1210004,32</v>
      </c>
      <c r="AG5" t="str">
        <f t="shared" si="16"/>
        <v/>
      </c>
      <c r="AH5" t="s">
        <v>1289</v>
      </c>
      <c r="AI5">
        <v>1210005</v>
      </c>
      <c r="AL5">
        <v>4</v>
      </c>
      <c r="AM5">
        <v>4</v>
      </c>
      <c r="AN5" t="str">
        <f t="shared" si="17"/>
        <v>44</v>
      </c>
      <c r="AO5" t="s">
        <v>1288</v>
      </c>
      <c r="AP5" t="s">
        <v>1289</v>
      </c>
      <c r="AQ5" t="s">
        <v>1290</v>
      </c>
      <c r="AR5">
        <v>32</v>
      </c>
      <c r="AS5">
        <v>0</v>
      </c>
      <c r="AT5">
        <v>33700</v>
      </c>
    </row>
    <row r="6" spans="1:46" ht="17.25" customHeight="1">
      <c r="A6" s="2">
        <f t="shared" si="0"/>
        <v>205</v>
      </c>
      <c r="B6" s="3">
        <v>2</v>
      </c>
      <c r="C6" s="2">
        <v>5</v>
      </c>
      <c r="D6" t="str">
        <f t="shared" si="1"/>
        <v>杰诺斯(武装)</v>
      </c>
      <c r="E6">
        <f t="shared" si="2"/>
        <v>4</v>
      </c>
      <c r="F6">
        <f t="shared" si="3"/>
        <v>1</v>
      </c>
      <c r="G6" t="str">
        <f t="shared" si="18"/>
        <v>1210007,12</v>
      </c>
      <c r="H6">
        <f t="shared" si="4"/>
        <v>47100</v>
      </c>
      <c r="I6" t="str">
        <f t="shared" si="19"/>
        <v>2Ⅰ4</v>
      </c>
      <c r="J6" t="str">
        <f t="shared" si="20"/>
        <v/>
      </c>
      <c r="K6" s="5">
        <v>6</v>
      </c>
      <c r="L6" s="5" t="s">
        <v>76</v>
      </c>
      <c r="M6" s="5">
        <v>4</v>
      </c>
      <c r="N6" s="6">
        <v>3</v>
      </c>
      <c r="O6" s="7">
        <v>2</v>
      </c>
      <c r="P6">
        <f>COUNTIFS(N:N,"="&amp;O6,M:M,"=3")</f>
        <v>5</v>
      </c>
      <c r="Q6">
        <v>4</v>
      </c>
      <c r="R6">
        <v>1</v>
      </c>
      <c r="S6">
        <v>5</v>
      </c>
      <c r="T6" t="str">
        <f t="shared" si="5"/>
        <v>415</v>
      </c>
      <c r="U6" t="str">
        <f t="shared" si="6"/>
        <v>高级智之丸</v>
      </c>
      <c r="V6" t="str">
        <f t="shared" si="7"/>
        <v>高级运之丸</v>
      </c>
      <c r="W6" t="str">
        <f t="shared" si="8"/>
        <v>高级力之丸</v>
      </c>
      <c r="X6">
        <f t="shared" si="9"/>
        <v>12</v>
      </c>
      <c r="Y6">
        <f t="shared" si="10"/>
        <v>0</v>
      </c>
      <c r="Z6">
        <f t="shared" si="11"/>
        <v>0</v>
      </c>
      <c r="AA6" t="str">
        <f t="shared" si="12"/>
        <v>1210007,12|</v>
      </c>
      <c r="AB6" t="str">
        <f t="shared" si="13"/>
        <v/>
      </c>
      <c r="AC6" t="str">
        <f t="shared" si="14"/>
        <v/>
      </c>
      <c r="AD6" t="str">
        <f t="shared" si="15"/>
        <v>1210007,12</v>
      </c>
      <c r="AG6" t="str">
        <f t="shared" si="16"/>
        <v/>
      </c>
      <c r="AH6" t="s">
        <v>1290</v>
      </c>
      <c r="AI6">
        <v>1210006</v>
      </c>
      <c r="AL6">
        <v>4</v>
      </c>
      <c r="AM6">
        <v>5</v>
      </c>
      <c r="AN6" t="str">
        <f t="shared" si="17"/>
        <v>45</v>
      </c>
      <c r="AO6" t="s">
        <v>1291</v>
      </c>
      <c r="AP6" t="s">
        <v>1292</v>
      </c>
      <c r="AQ6" t="s">
        <v>1293</v>
      </c>
      <c r="AR6">
        <v>12</v>
      </c>
      <c r="AS6">
        <v>0</v>
      </c>
      <c r="AT6">
        <v>47100</v>
      </c>
    </row>
    <row r="7" spans="1:46" ht="17.25" customHeight="1">
      <c r="A7" s="2">
        <f t="shared" si="0"/>
        <v>206</v>
      </c>
      <c r="B7" s="3">
        <v>2</v>
      </c>
      <c r="C7" s="2">
        <v>6</v>
      </c>
      <c r="D7" t="str">
        <f t="shared" si="1"/>
        <v>杰诺斯(武装)</v>
      </c>
      <c r="E7">
        <f t="shared" si="2"/>
        <v>4</v>
      </c>
      <c r="F7">
        <f t="shared" si="3"/>
        <v>1</v>
      </c>
      <c r="G7" t="str">
        <f t="shared" si="18"/>
        <v>1210007,16</v>
      </c>
      <c r="H7">
        <f t="shared" si="4"/>
        <v>64500</v>
      </c>
      <c r="I7" t="str">
        <f t="shared" si="19"/>
        <v>2Ⅰ4</v>
      </c>
      <c r="J7" t="str">
        <f t="shared" si="20"/>
        <v/>
      </c>
      <c r="K7" s="5">
        <v>7</v>
      </c>
      <c r="L7" s="5" t="s">
        <v>81</v>
      </c>
      <c r="M7" s="5">
        <v>4</v>
      </c>
      <c r="N7" s="6">
        <v>1</v>
      </c>
      <c r="O7" s="7">
        <v>3</v>
      </c>
      <c r="P7">
        <f>COUNTIFS(N:N,"="&amp;O7,M:M,"=3")</f>
        <v>6</v>
      </c>
      <c r="Q7">
        <v>4</v>
      </c>
      <c r="R7">
        <v>1</v>
      </c>
      <c r="S7">
        <v>6</v>
      </c>
      <c r="T7" t="str">
        <f t="shared" si="5"/>
        <v>416</v>
      </c>
      <c r="U7" t="str">
        <f t="shared" si="6"/>
        <v>高级智之丸</v>
      </c>
      <c r="V7" t="str">
        <f t="shared" si="7"/>
        <v>高级运之丸</v>
      </c>
      <c r="W7" t="str">
        <f t="shared" si="8"/>
        <v>高级力之丸</v>
      </c>
      <c r="X7">
        <f t="shared" si="9"/>
        <v>16</v>
      </c>
      <c r="Y7">
        <f t="shared" si="10"/>
        <v>0</v>
      </c>
      <c r="Z7">
        <f t="shared" si="11"/>
        <v>0</v>
      </c>
      <c r="AA7" t="str">
        <f t="shared" si="12"/>
        <v>1210007,16|</v>
      </c>
      <c r="AB7" t="str">
        <f t="shared" si="13"/>
        <v/>
      </c>
      <c r="AC7" t="str">
        <f t="shared" si="14"/>
        <v/>
      </c>
      <c r="AD7" t="str">
        <f t="shared" si="15"/>
        <v>1210007,16</v>
      </c>
      <c r="AG7" t="str">
        <f t="shared" si="16"/>
        <v/>
      </c>
      <c r="AH7" t="s">
        <v>1291</v>
      </c>
      <c r="AI7">
        <v>1210007</v>
      </c>
      <c r="AL7">
        <v>4</v>
      </c>
      <c r="AM7">
        <v>6</v>
      </c>
      <c r="AN7" t="str">
        <f t="shared" si="17"/>
        <v>46</v>
      </c>
      <c r="AO7" t="s">
        <v>1291</v>
      </c>
      <c r="AP7" t="s">
        <v>1292</v>
      </c>
      <c r="AQ7" t="s">
        <v>1293</v>
      </c>
      <c r="AR7">
        <v>16</v>
      </c>
      <c r="AS7">
        <v>0</v>
      </c>
      <c r="AT7">
        <v>64500</v>
      </c>
    </row>
    <row r="8" spans="1:46" ht="17.25" customHeight="1">
      <c r="A8" s="2">
        <f t="shared" si="0"/>
        <v>207</v>
      </c>
      <c r="B8" s="3">
        <v>2</v>
      </c>
      <c r="C8" s="2">
        <v>7</v>
      </c>
      <c r="D8" t="str">
        <f t="shared" si="1"/>
        <v>杰诺斯(武装)</v>
      </c>
      <c r="E8">
        <f t="shared" si="2"/>
        <v>4</v>
      </c>
      <c r="F8">
        <f t="shared" si="3"/>
        <v>1</v>
      </c>
      <c r="G8" t="str">
        <f t="shared" si="18"/>
        <v>1210007,20</v>
      </c>
      <c r="H8">
        <f t="shared" si="4"/>
        <v>87000</v>
      </c>
      <c r="I8" t="str">
        <f t="shared" si="19"/>
        <v>2Ⅰ4</v>
      </c>
      <c r="J8" t="str">
        <f t="shared" si="20"/>
        <v/>
      </c>
      <c r="K8" s="5">
        <v>8</v>
      </c>
      <c r="L8" s="5" t="s">
        <v>85</v>
      </c>
      <c r="M8" s="5">
        <v>4</v>
      </c>
      <c r="N8" s="6">
        <v>3</v>
      </c>
      <c r="O8" s="7">
        <v>1</v>
      </c>
      <c r="P8">
        <f>COUNTIFS(N:N,"="&amp;O8,M:M,"=2")</f>
        <v>7</v>
      </c>
      <c r="Q8">
        <v>4</v>
      </c>
      <c r="R8">
        <v>1</v>
      </c>
      <c r="S8">
        <v>7</v>
      </c>
      <c r="T8" t="str">
        <f t="shared" si="5"/>
        <v>417</v>
      </c>
      <c r="U8" t="str">
        <f t="shared" si="6"/>
        <v>高级智之丸</v>
      </c>
      <c r="V8" t="str">
        <f t="shared" si="7"/>
        <v>高级运之丸</v>
      </c>
      <c r="W8" t="str">
        <f t="shared" si="8"/>
        <v>高级力之丸</v>
      </c>
      <c r="X8">
        <f t="shared" si="9"/>
        <v>20</v>
      </c>
      <c r="Y8">
        <f t="shared" si="10"/>
        <v>0</v>
      </c>
      <c r="Z8">
        <f t="shared" si="11"/>
        <v>0</v>
      </c>
      <c r="AA8" t="str">
        <f t="shared" si="12"/>
        <v>1210007,20|</v>
      </c>
      <c r="AB8" t="str">
        <f t="shared" si="13"/>
        <v/>
      </c>
      <c r="AC8" t="str">
        <f t="shared" si="14"/>
        <v/>
      </c>
      <c r="AD8" t="str">
        <f t="shared" si="15"/>
        <v>1210007,20</v>
      </c>
      <c r="AG8" t="str">
        <f t="shared" si="16"/>
        <v/>
      </c>
      <c r="AH8" t="s">
        <v>1292</v>
      </c>
      <c r="AI8">
        <v>1210008</v>
      </c>
      <c r="AL8">
        <v>4</v>
      </c>
      <c r="AM8">
        <v>7</v>
      </c>
      <c r="AN8" t="str">
        <f t="shared" si="17"/>
        <v>47</v>
      </c>
      <c r="AO8" t="s">
        <v>1291</v>
      </c>
      <c r="AP8" t="s">
        <v>1292</v>
      </c>
      <c r="AQ8" t="s">
        <v>1293</v>
      </c>
      <c r="AR8">
        <v>20</v>
      </c>
      <c r="AS8">
        <v>0</v>
      </c>
      <c r="AT8">
        <v>87000</v>
      </c>
    </row>
    <row r="9" spans="1:46" ht="17.25" customHeight="1">
      <c r="A9" s="2">
        <f t="shared" si="0"/>
        <v>208</v>
      </c>
      <c r="B9" s="3">
        <v>2</v>
      </c>
      <c r="C9" s="2">
        <v>8</v>
      </c>
      <c r="D9" t="str">
        <f t="shared" si="1"/>
        <v>杰诺斯(武装)</v>
      </c>
      <c r="E9">
        <f t="shared" si="2"/>
        <v>4</v>
      </c>
      <c r="F9">
        <f t="shared" si="3"/>
        <v>1</v>
      </c>
      <c r="G9" t="str">
        <f t="shared" si="18"/>
        <v>1210007,6|1430001,1</v>
      </c>
      <c r="H9">
        <f t="shared" si="4"/>
        <v>19500</v>
      </c>
      <c r="I9" t="str">
        <f t="shared" si="19"/>
        <v>2Ⅰ4</v>
      </c>
      <c r="J9" t="str">
        <f t="shared" si="20"/>
        <v/>
      </c>
      <c r="K9" s="5">
        <v>9</v>
      </c>
      <c r="L9" s="5" t="s">
        <v>87</v>
      </c>
      <c r="M9" s="5">
        <v>4</v>
      </c>
      <c r="N9" s="6">
        <v>3</v>
      </c>
      <c r="O9" s="7">
        <v>2</v>
      </c>
      <c r="P9">
        <f>COUNTIFS(N:N,"="&amp;O9,M:M,"=2")</f>
        <v>4</v>
      </c>
      <c r="Q9">
        <v>4</v>
      </c>
      <c r="R9">
        <v>1</v>
      </c>
      <c r="S9">
        <v>8</v>
      </c>
      <c r="T9" t="str">
        <f t="shared" si="5"/>
        <v>418</v>
      </c>
      <c r="U9" t="str">
        <f t="shared" si="6"/>
        <v>高级智之丸</v>
      </c>
      <c r="V9" t="str">
        <f t="shared" si="7"/>
        <v>高级运之丸</v>
      </c>
      <c r="W9" t="str">
        <f t="shared" si="8"/>
        <v>高级力之丸</v>
      </c>
      <c r="X9">
        <f t="shared" si="9"/>
        <v>6</v>
      </c>
      <c r="Y9">
        <f t="shared" si="10"/>
        <v>0</v>
      </c>
      <c r="Z9">
        <f t="shared" si="11"/>
        <v>0</v>
      </c>
      <c r="AA9" t="str">
        <f t="shared" si="12"/>
        <v>1210007,6|</v>
      </c>
      <c r="AB9" t="str">
        <f t="shared" si="13"/>
        <v/>
      </c>
      <c r="AC9" t="str">
        <f t="shared" si="14"/>
        <v/>
      </c>
      <c r="AD9" t="str">
        <f t="shared" si="15"/>
        <v>1210007,6|1430001,1</v>
      </c>
      <c r="AE9" t="s">
        <v>2262</v>
      </c>
      <c r="AF9">
        <v>1</v>
      </c>
      <c r="AG9" t="str">
        <f t="shared" si="16"/>
        <v>1430001,1|</v>
      </c>
      <c r="AH9" t="s">
        <v>1293</v>
      </c>
      <c r="AI9">
        <v>1210009</v>
      </c>
      <c r="AL9">
        <v>4</v>
      </c>
      <c r="AM9">
        <v>8</v>
      </c>
      <c r="AN9" t="str">
        <f t="shared" si="17"/>
        <v>48</v>
      </c>
      <c r="AO9" t="s">
        <v>1291</v>
      </c>
      <c r="AP9" t="s">
        <v>1292</v>
      </c>
      <c r="AQ9" t="s">
        <v>1293</v>
      </c>
      <c r="AR9">
        <v>6</v>
      </c>
      <c r="AS9">
        <v>0</v>
      </c>
      <c r="AT9">
        <f t="shared" ref="AT9:AT15" si="21">AT2*1.5</f>
        <v>19500</v>
      </c>
    </row>
    <row r="10" spans="1:46" ht="17.25" customHeight="1">
      <c r="A10" s="2">
        <f t="shared" ref="A10:A30" si="22">B10*100+C10</f>
        <v>209</v>
      </c>
      <c r="B10" s="3">
        <v>2</v>
      </c>
      <c r="C10" s="2">
        <v>9</v>
      </c>
      <c r="D10" t="str">
        <f t="shared" si="1"/>
        <v>杰诺斯(武装)</v>
      </c>
      <c r="E10">
        <f t="shared" si="2"/>
        <v>4</v>
      </c>
      <c r="F10">
        <f t="shared" si="3"/>
        <v>1</v>
      </c>
      <c r="G10" t="str">
        <f t="shared" si="18"/>
        <v>1210007,9|1430001,2</v>
      </c>
      <c r="H10">
        <f t="shared" si="4"/>
        <v>22500</v>
      </c>
      <c r="I10" t="str">
        <f t="shared" si="19"/>
        <v>2Ⅰ4</v>
      </c>
      <c r="J10" t="str">
        <f t="shared" si="20"/>
        <v/>
      </c>
      <c r="K10" s="5">
        <v>10</v>
      </c>
      <c r="L10" s="5" t="s">
        <v>89</v>
      </c>
      <c r="M10" s="5">
        <v>4</v>
      </c>
      <c r="N10" s="6">
        <v>2</v>
      </c>
      <c r="O10" s="7">
        <v>3</v>
      </c>
      <c r="P10">
        <f>COUNTIFS(N:N,"="&amp;O10,M:M,"=2")</f>
        <v>5</v>
      </c>
      <c r="Q10">
        <v>4</v>
      </c>
      <c r="R10">
        <v>1</v>
      </c>
      <c r="S10">
        <v>9</v>
      </c>
      <c r="T10" t="str">
        <f t="shared" si="5"/>
        <v>419</v>
      </c>
      <c r="U10" t="str">
        <f t="shared" si="6"/>
        <v>高级智之丸</v>
      </c>
      <c r="V10" t="str">
        <f t="shared" si="7"/>
        <v>高级运之丸</v>
      </c>
      <c r="W10" t="str">
        <f t="shared" si="8"/>
        <v>高级力之丸</v>
      </c>
      <c r="X10">
        <f t="shared" si="9"/>
        <v>9</v>
      </c>
      <c r="Y10">
        <f t="shared" si="10"/>
        <v>0</v>
      </c>
      <c r="Z10">
        <f t="shared" si="11"/>
        <v>0</v>
      </c>
      <c r="AA10" t="str">
        <f t="shared" si="12"/>
        <v>1210007,9|</v>
      </c>
      <c r="AB10" t="str">
        <f t="shared" si="13"/>
        <v/>
      </c>
      <c r="AC10" t="str">
        <f t="shared" si="14"/>
        <v/>
      </c>
      <c r="AD10" t="str">
        <f t="shared" si="15"/>
        <v>1210007,9|1430001,2</v>
      </c>
      <c r="AE10" t="s">
        <v>2262</v>
      </c>
      <c r="AF10">
        <v>2</v>
      </c>
      <c r="AG10" t="str">
        <f t="shared" si="16"/>
        <v>1430001,2|</v>
      </c>
      <c r="AH10" t="s">
        <v>2262</v>
      </c>
      <c r="AJ10">
        <v>1430001</v>
      </c>
      <c r="AL10">
        <v>4</v>
      </c>
      <c r="AM10">
        <v>9</v>
      </c>
      <c r="AN10" t="str">
        <f t="shared" si="17"/>
        <v>49</v>
      </c>
      <c r="AO10" t="s">
        <v>1291</v>
      </c>
      <c r="AP10" t="s">
        <v>1292</v>
      </c>
      <c r="AQ10" t="s">
        <v>1293</v>
      </c>
      <c r="AR10">
        <v>9</v>
      </c>
      <c r="AS10">
        <v>0</v>
      </c>
      <c r="AT10">
        <f t="shared" si="21"/>
        <v>22500</v>
      </c>
    </row>
    <row r="11" spans="1:46" ht="17.25" customHeight="1">
      <c r="A11" s="2">
        <f t="shared" si="22"/>
        <v>210</v>
      </c>
      <c r="B11" s="3">
        <v>2</v>
      </c>
      <c r="C11" s="2">
        <v>10</v>
      </c>
      <c r="D11" t="str">
        <f t="shared" si="1"/>
        <v>杰诺斯(武装)</v>
      </c>
      <c r="E11">
        <f t="shared" si="2"/>
        <v>4</v>
      </c>
      <c r="F11">
        <f t="shared" si="3"/>
        <v>1</v>
      </c>
      <c r="G11" t="str">
        <f t="shared" si="18"/>
        <v>1210007,12|1430001,3</v>
      </c>
      <c r="H11">
        <f t="shared" si="4"/>
        <v>33750</v>
      </c>
      <c r="I11" t="str">
        <f t="shared" si="19"/>
        <v>2Ⅰ4</v>
      </c>
      <c r="J11" t="str">
        <f t="shared" si="20"/>
        <v/>
      </c>
      <c r="K11" s="5">
        <v>11</v>
      </c>
      <c r="L11" s="5" t="s">
        <v>93</v>
      </c>
      <c r="M11" s="5">
        <v>3</v>
      </c>
      <c r="N11" s="6">
        <v>1</v>
      </c>
      <c r="O11" s="7">
        <v>1</v>
      </c>
      <c r="P11">
        <f>COUNTIFS(N:N,"="&amp;O11,M:M,"=1")</f>
        <v>0</v>
      </c>
      <c r="Q11">
        <v>4</v>
      </c>
      <c r="R11">
        <v>1</v>
      </c>
      <c r="S11">
        <v>10</v>
      </c>
      <c r="T11" t="str">
        <f t="shared" si="5"/>
        <v>4110</v>
      </c>
      <c r="U11" t="str">
        <f t="shared" si="6"/>
        <v>高级智之丸</v>
      </c>
      <c r="V11" t="str">
        <f t="shared" si="7"/>
        <v>高级运之丸</v>
      </c>
      <c r="W11" t="str">
        <f t="shared" si="8"/>
        <v>高级力之丸</v>
      </c>
      <c r="X11">
        <f t="shared" si="9"/>
        <v>12</v>
      </c>
      <c r="Y11">
        <f t="shared" si="10"/>
        <v>0</v>
      </c>
      <c r="Z11">
        <f t="shared" si="11"/>
        <v>0</v>
      </c>
      <c r="AA11" t="str">
        <f t="shared" si="12"/>
        <v>1210007,12|</v>
      </c>
      <c r="AB11" t="str">
        <f t="shared" si="13"/>
        <v/>
      </c>
      <c r="AC11" t="str">
        <f t="shared" si="14"/>
        <v/>
      </c>
      <c r="AD11" t="str">
        <f t="shared" si="15"/>
        <v>1210007,12|1430001,3</v>
      </c>
      <c r="AE11" t="s">
        <v>2262</v>
      </c>
      <c r="AF11">
        <v>3</v>
      </c>
      <c r="AG11" t="str">
        <f t="shared" si="16"/>
        <v>1430001,3|</v>
      </c>
      <c r="AH11" t="s">
        <v>2263</v>
      </c>
      <c r="AJ11">
        <v>1430002</v>
      </c>
      <c r="AL11">
        <v>4</v>
      </c>
      <c r="AM11">
        <v>10</v>
      </c>
      <c r="AN11" t="str">
        <f t="shared" si="17"/>
        <v>410</v>
      </c>
      <c r="AO11" t="s">
        <v>1291</v>
      </c>
      <c r="AP11" t="s">
        <v>1292</v>
      </c>
      <c r="AQ11" t="s">
        <v>1293</v>
      </c>
      <c r="AR11">
        <v>12</v>
      </c>
      <c r="AS11">
        <v>0</v>
      </c>
      <c r="AT11">
        <f t="shared" si="21"/>
        <v>33750</v>
      </c>
    </row>
    <row r="12" spans="1:46" ht="17.25" customHeight="1">
      <c r="A12" s="2">
        <f t="shared" si="22"/>
        <v>211</v>
      </c>
      <c r="B12" s="3">
        <v>2</v>
      </c>
      <c r="C12" s="2">
        <v>11</v>
      </c>
      <c r="D12" t="str">
        <f t="shared" si="1"/>
        <v>杰诺斯(武装)</v>
      </c>
      <c r="E12">
        <f t="shared" si="2"/>
        <v>4</v>
      </c>
      <c r="F12">
        <f t="shared" si="3"/>
        <v>1</v>
      </c>
      <c r="G12" t="str">
        <f t="shared" si="18"/>
        <v>1210007,15|1430001,4</v>
      </c>
      <c r="H12">
        <f t="shared" si="4"/>
        <v>50550</v>
      </c>
      <c r="I12" t="str">
        <f t="shared" si="19"/>
        <v>2Ⅰ4</v>
      </c>
      <c r="J12" t="str">
        <f t="shared" si="20"/>
        <v/>
      </c>
      <c r="K12" s="5">
        <v>12</v>
      </c>
      <c r="L12" s="5" t="s">
        <v>96</v>
      </c>
      <c r="M12" s="5">
        <v>3</v>
      </c>
      <c r="N12" s="6">
        <v>3</v>
      </c>
      <c r="O12" s="7">
        <v>2</v>
      </c>
      <c r="P12">
        <f>COUNTIFS(N:N,"="&amp;O12,M:M,"=1")</f>
        <v>0</v>
      </c>
      <c r="Q12">
        <v>4</v>
      </c>
      <c r="R12">
        <v>1</v>
      </c>
      <c r="S12">
        <v>11</v>
      </c>
      <c r="T12" t="str">
        <f t="shared" si="5"/>
        <v>4111</v>
      </c>
      <c r="U12" t="str">
        <f t="shared" si="6"/>
        <v>高级智之丸</v>
      </c>
      <c r="V12" t="str">
        <f t="shared" si="7"/>
        <v>高级运之丸</v>
      </c>
      <c r="W12" t="str">
        <f t="shared" si="8"/>
        <v>高级力之丸</v>
      </c>
      <c r="X12">
        <f t="shared" si="9"/>
        <v>15</v>
      </c>
      <c r="Y12">
        <f t="shared" si="10"/>
        <v>0</v>
      </c>
      <c r="Z12">
        <f t="shared" si="11"/>
        <v>0</v>
      </c>
      <c r="AA12" t="str">
        <f t="shared" si="12"/>
        <v>1210007,15|</v>
      </c>
      <c r="AB12" t="str">
        <f t="shared" si="13"/>
        <v/>
      </c>
      <c r="AC12" t="str">
        <f t="shared" si="14"/>
        <v/>
      </c>
      <c r="AD12" t="str">
        <f t="shared" si="15"/>
        <v>1210007,15|1430001,4</v>
      </c>
      <c r="AE12" t="s">
        <v>2262</v>
      </c>
      <c r="AF12">
        <v>4</v>
      </c>
      <c r="AG12" t="str">
        <f t="shared" si="16"/>
        <v>1430001,4|</v>
      </c>
      <c r="AH12" t="s">
        <v>2264</v>
      </c>
      <c r="AJ12">
        <v>1430003</v>
      </c>
      <c r="AL12">
        <v>4</v>
      </c>
      <c r="AM12">
        <v>11</v>
      </c>
      <c r="AN12" t="str">
        <f t="shared" si="17"/>
        <v>411</v>
      </c>
      <c r="AO12" t="s">
        <v>1291</v>
      </c>
      <c r="AP12" t="s">
        <v>1292</v>
      </c>
      <c r="AQ12" t="s">
        <v>1293</v>
      </c>
      <c r="AR12">
        <v>15</v>
      </c>
      <c r="AS12">
        <v>0</v>
      </c>
      <c r="AT12">
        <f t="shared" si="21"/>
        <v>50550</v>
      </c>
    </row>
    <row r="13" spans="1:46" ht="17.25" customHeight="1">
      <c r="A13" s="2">
        <f t="shared" si="22"/>
        <v>212</v>
      </c>
      <c r="B13" s="3">
        <v>2</v>
      </c>
      <c r="C13" s="2">
        <v>12</v>
      </c>
      <c r="D13" t="str">
        <f t="shared" si="1"/>
        <v>杰诺斯(武装)</v>
      </c>
      <c r="E13">
        <f t="shared" si="2"/>
        <v>4</v>
      </c>
      <c r="F13">
        <f t="shared" si="3"/>
        <v>1</v>
      </c>
      <c r="G13" t="str">
        <f t="shared" si="18"/>
        <v>1210007,18|1430001,5</v>
      </c>
      <c r="H13">
        <f t="shared" si="4"/>
        <v>70650</v>
      </c>
      <c r="I13" t="str">
        <f t="shared" si="19"/>
        <v>2Ⅰ4</v>
      </c>
      <c r="J13" t="str">
        <f t="shared" si="20"/>
        <v/>
      </c>
      <c r="K13" s="5">
        <v>13</v>
      </c>
      <c r="L13" s="5" t="s">
        <v>100</v>
      </c>
      <c r="M13" s="5">
        <v>3</v>
      </c>
      <c r="N13" s="6">
        <v>3</v>
      </c>
      <c r="O13" s="7">
        <v>3</v>
      </c>
      <c r="P13">
        <f>COUNTIFS(N:N,"="&amp;O13,M:M,"=1")</f>
        <v>2</v>
      </c>
      <c r="Q13">
        <v>4</v>
      </c>
      <c r="R13">
        <v>1</v>
      </c>
      <c r="S13">
        <v>12</v>
      </c>
      <c r="T13" t="str">
        <f t="shared" si="5"/>
        <v>4112</v>
      </c>
      <c r="U13" t="str">
        <f t="shared" si="6"/>
        <v>高级智之丸</v>
      </c>
      <c r="V13" t="str">
        <f t="shared" si="7"/>
        <v>高级运之丸</v>
      </c>
      <c r="W13" t="str">
        <f t="shared" si="8"/>
        <v>高级力之丸</v>
      </c>
      <c r="X13">
        <f t="shared" si="9"/>
        <v>18</v>
      </c>
      <c r="Y13">
        <f t="shared" si="10"/>
        <v>0</v>
      </c>
      <c r="Z13">
        <f t="shared" si="11"/>
        <v>0</v>
      </c>
      <c r="AA13" t="str">
        <f t="shared" si="12"/>
        <v>1210007,18|</v>
      </c>
      <c r="AB13" t="str">
        <f t="shared" si="13"/>
        <v/>
      </c>
      <c r="AC13" t="str">
        <f t="shared" si="14"/>
        <v/>
      </c>
      <c r="AD13" t="str">
        <f t="shared" si="15"/>
        <v>1210007,18|1430001,5</v>
      </c>
      <c r="AE13" t="s">
        <v>2262</v>
      </c>
      <c r="AF13">
        <v>5</v>
      </c>
      <c r="AG13" t="str">
        <f t="shared" si="16"/>
        <v>1430001,5|</v>
      </c>
      <c r="AH13" t="s">
        <v>2265</v>
      </c>
      <c r="AJ13">
        <v>1430004</v>
      </c>
      <c r="AL13">
        <v>4</v>
      </c>
      <c r="AM13">
        <v>12</v>
      </c>
      <c r="AN13" t="str">
        <f t="shared" si="17"/>
        <v>412</v>
      </c>
      <c r="AO13" t="s">
        <v>1291</v>
      </c>
      <c r="AP13" t="s">
        <v>1292</v>
      </c>
      <c r="AQ13" t="s">
        <v>1293</v>
      </c>
      <c r="AR13">
        <v>18</v>
      </c>
      <c r="AS13">
        <v>0</v>
      </c>
      <c r="AT13">
        <f t="shared" si="21"/>
        <v>70650</v>
      </c>
    </row>
    <row r="14" spans="1:46" ht="17.25" customHeight="1">
      <c r="A14" s="2">
        <f t="shared" si="22"/>
        <v>213</v>
      </c>
      <c r="B14" s="3">
        <v>2</v>
      </c>
      <c r="C14" s="2">
        <v>13</v>
      </c>
      <c r="D14" t="str">
        <f t="shared" si="1"/>
        <v>杰诺斯(武装)</v>
      </c>
      <c r="E14">
        <f t="shared" si="2"/>
        <v>4</v>
      </c>
      <c r="F14">
        <f t="shared" si="3"/>
        <v>1</v>
      </c>
      <c r="G14" t="str">
        <f t="shared" si="18"/>
        <v>1210007,24|1430001,6</v>
      </c>
      <c r="H14">
        <f t="shared" si="4"/>
        <v>96750</v>
      </c>
      <c r="I14" t="str">
        <f t="shared" si="19"/>
        <v>2Ⅰ4</v>
      </c>
      <c r="J14" t="str">
        <f t="shared" si="20"/>
        <v/>
      </c>
      <c r="K14" s="5">
        <v>14</v>
      </c>
      <c r="L14" s="5" t="s">
        <v>103</v>
      </c>
      <c r="M14" s="8">
        <v>3</v>
      </c>
      <c r="N14" s="6">
        <v>1</v>
      </c>
      <c r="Q14">
        <v>4</v>
      </c>
      <c r="R14">
        <v>1</v>
      </c>
      <c r="S14">
        <v>13</v>
      </c>
      <c r="T14" t="str">
        <f t="shared" si="5"/>
        <v>4113</v>
      </c>
      <c r="U14" t="str">
        <f t="shared" si="6"/>
        <v>高级智之丸</v>
      </c>
      <c r="V14" t="str">
        <f t="shared" si="7"/>
        <v>高级运之丸</v>
      </c>
      <c r="W14" t="str">
        <f t="shared" si="8"/>
        <v>高级力之丸</v>
      </c>
      <c r="X14">
        <f t="shared" si="9"/>
        <v>24</v>
      </c>
      <c r="Y14">
        <f t="shared" si="10"/>
        <v>0</v>
      </c>
      <c r="Z14">
        <f t="shared" si="11"/>
        <v>0</v>
      </c>
      <c r="AA14" t="str">
        <f t="shared" si="12"/>
        <v>1210007,24|</v>
      </c>
      <c r="AB14" t="str">
        <f t="shared" si="13"/>
        <v/>
      </c>
      <c r="AC14" t="str">
        <f t="shared" si="14"/>
        <v/>
      </c>
      <c r="AD14" t="str">
        <f t="shared" si="15"/>
        <v>1210007,24|1430001,6</v>
      </c>
      <c r="AE14" t="s">
        <v>2262</v>
      </c>
      <c r="AF14">
        <v>6</v>
      </c>
      <c r="AG14" t="str">
        <f t="shared" si="16"/>
        <v>1430001,6|</v>
      </c>
      <c r="AH14" t="s">
        <v>2266</v>
      </c>
      <c r="AJ14">
        <v>1430005</v>
      </c>
      <c r="AL14">
        <v>4</v>
      </c>
      <c r="AM14">
        <v>13</v>
      </c>
      <c r="AN14" t="str">
        <f t="shared" si="17"/>
        <v>413</v>
      </c>
      <c r="AO14" t="s">
        <v>1291</v>
      </c>
      <c r="AP14" t="s">
        <v>1292</v>
      </c>
      <c r="AQ14" t="s">
        <v>1293</v>
      </c>
      <c r="AR14">
        <v>24</v>
      </c>
      <c r="AS14">
        <v>0</v>
      </c>
      <c r="AT14">
        <f t="shared" si="21"/>
        <v>96750</v>
      </c>
    </row>
    <row r="15" spans="1:46" ht="17.25" customHeight="1">
      <c r="A15" s="2">
        <f t="shared" si="22"/>
        <v>214</v>
      </c>
      <c r="B15" s="3">
        <v>2</v>
      </c>
      <c r="C15" s="2">
        <v>14</v>
      </c>
      <c r="D15" t="str">
        <f t="shared" si="1"/>
        <v>杰诺斯(武装)</v>
      </c>
      <c r="E15">
        <f t="shared" si="2"/>
        <v>4</v>
      </c>
      <c r="F15">
        <f t="shared" si="3"/>
        <v>1</v>
      </c>
      <c r="G15" t="str">
        <f t="shared" si="18"/>
        <v>1431002,1</v>
      </c>
      <c r="H15">
        <f t="shared" si="4"/>
        <v>130500</v>
      </c>
      <c r="I15" t="str">
        <f t="shared" si="19"/>
        <v>2Ⅰ4</v>
      </c>
      <c r="J15" t="str">
        <f t="shared" si="20"/>
        <v>1431002,1</v>
      </c>
      <c r="K15" s="5">
        <v>15</v>
      </c>
      <c r="L15" s="5" t="s">
        <v>108</v>
      </c>
      <c r="M15" s="5">
        <v>3</v>
      </c>
      <c r="N15" s="6">
        <v>2</v>
      </c>
      <c r="Q15">
        <v>4</v>
      </c>
      <c r="R15">
        <v>1</v>
      </c>
      <c r="S15">
        <v>14</v>
      </c>
      <c r="T15" t="str">
        <f t="shared" si="5"/>
        <v>4114</v>
      </c>
      <c r="U15" t="str">
        <f t="shared" si="6"/>
        <v>高级智之丸</v>
      </c>
      <c r="V15" t="str">
        <f t="shared" si="7"/>
        <v>高级运之丸</v>
      </c>
      <c r="W15" t="str">
        <f t="shared" si="8"/>
        <v>高级力之丸</v>
      </c>
      <c r="X15">
        <f t="shared" si="9"/>
        <v>0</v>
      </c>
      <c r="Y15">
        <f t="shared" si="10"/>
        <v>0</v>
      </c>
      <c r="Z15">
        <f t="shared" si="11"/>
        <v>0</v>
      </c>
      <c r="AA15" t="str">
        <f t="shared" si="12"/>
        <v/>
      </c>
      <c r="AB15" t="str">
        <f t="shared" si="13"/>
        <v/>
      </c>
      <c r="AC15" t="str">
        <f t="shared" si="14"/>
        <v/>
      </c>
      <c r="AD15" t="e">
        <f t="shared" si="15"/>
        <v>#VALUE!</v>
      </c>
      <c r="AE15" t="s">
        <v>2262</v>
      </c>
      <c r="AG15" t="str">
        <f t="shared" si="16"/>
        <v/>
      </c>
      <c r="AH15" t="s">
        <v>2267</v>
      </c>
      <c r="AI15" s="38">
        <v>2</v>
      </c>
      <c r="AJ15">
        <v>1431002</v>
      </c>
      <c r="AL15">
        <v>4</v>
      </c>
      <c r="AM15">
        <v>14</v>
      </c>
      <c r="AN15" t="str">
        <f t="shared" si="17"/>
        <v>414</v>
      </c>
      <c r="AO15" t="s">
        <v>1291</v>
      </c>
      <c r="AP15" t="s">
        <v>1292</v>
      </c>
      <c r="AQ15" t="s">
        <v>1293</v>
      </c>
      <c r="AR15">
        <v>0</v>
      </c>
      <c r="AS15">
        <v>0</v>
      </c>
      <c r="AT15">
        <f t="shared" si="21"/>
        <v>130500</v>
      </c>
    </row>
    <row r="16" spans="1:46" ht="17.25" customHeight="1">
      <c r="A16" s="2">
        <f t="shared" si="22"/>
        <v>215</v>
      </c>
      <c r="B16" s="3">
        <v>2</v>
      </c>
      <c r="C16" s="2">
        <v>15</v>
      </c>
      <c r="D16" t="str">
        <f t="shared" si="1"/>
        <v>杰诺斯(武装)</v>
      </c>
      <c r="E16">
        <f t="shared" si="2"/>
        <v>4</v>
      </c>
      <c r="F16">
        <f t="shared" si="3"/>
        <v>1</v>
      </c>
      <c r="G16" t="str">
        <f t="shared" si="18"/>
        <v>1210007,8|1430001,3</v>
      </c>
      <c r="H16">
        <f t="shared" si="4"/>
        <v>26000</v>
      </c>
      <c r="I16" t="str">
        <f>IF(E16=4,B16&amp;"Ⅱ"&amp;E16,"Ⅱ"&amp;E16)</f>
        <v>2Ⅱ4</v>
      </c>
      <c r="J16" t="str">
        <f t="shared" si="20"/>
        <v/>
      </c>
      <c r="K16" s="5">
        <v>16</v>
      </c>
      <c r="L16" s="5" t="s">
        <v>111</v>
      </c>
      <c r="M16" s="5">
        <v>3</v>
      </c>
      <c r="N16" s="6">
        <v>2</v>
      </c>
      <c r="Q16">
        <v>4</v>
      </c>
      <c r="R16">
        <v>1</v>
      </c>
      <c r="S16">
        <v>15</v>
      </c>
      <c r="T16" t="str">
        <f t="shared" si="5"/>
        <v>4115</v>
      </c>
      <c r="U16" t="str">
        <f t="shared" si="6"/>
        <v>高级智之丸</v>
      </c>
      <c r="V16" t="str">
        <f t="shared" si="7"/>
        <v>高级运之丸</v>
      </c>
      <c r="W16" t="str">
        <f t="shared" si="8"/>
        <v>高级力之丸</v>
      </c>
      <c r="X16">
        <f t="shared" si="9"/>
        <v>8</v>
      </c>
      <c r="Y16">
        <f t="shared" si="10"/>
        <v>0</v>
      </c>
      <c r="Z16">
        <f t="shared" si="11"/>
        <v>0</v>
      </c>
      <c r="AA16" t="str">
        <f t="shared" si="12"/>
        <v>1210007,8|</v>
      </c>
      <c r="AB16" t="str">
        <f t="shared" si="13"/>
        <v/>
      </c>
      <c r="AC16" t="str">
        <f t="shared" si="14"/>
        <v/>
      </c>
      <c r="AD16" t="str">
        <f t="shared" si="15"/>
        <v>1210007,8|1430001,3</v>
      </c>
      <c r="AE16" t="s">
        <v>2262</v>
      </c>
      <c r="AF16">
        <f>AF9*3</f>
        <v>3</v>
      </c>
      <c r="AG16" t="str">
        <f t="shared" si="16"/>
        <v>1430001,3|</v>
      </c>
      <c r="AH16" t="s">
        <v>2268</v>
      </c>
      <c r="AI16" s="38">
        <v>3</v>
      </c>
      <c r="AJ16">
        <v>1431003</v>
      </c>
      <c r="AL16">
        <v>4</v>
      </c>
      <c r="AM16">
        <v>15</v>
      </c>
      <c r="AN16" t="str">
        <f t="shared" si="17"/>
        <v>415</v>
      </c>
      <c r="AO16" t="s">
        <v>1291</v>
      </c>
      <c r="AP16" t="s">
        <v>1292</v>
      </c>
      <c r="AQ16" t="s">
        <v>1293</v>
      </c>
      <c r="AR16">
        <v>8</v>
      </c>
      <c r="AS16">
        <v>0</v>
      </c>
      <c r="AT16">
        <f t="shared" ref="AT16:AT22" si="23">AT2*2</f>
        <v>26000</v>
      </c>
    </row>
    <row r="17" spans="1:46" ht="17.25" customHeight="1">
      <c r="A17" s="2">
        <f t="shared" si="22"/>
        <v>216</v>
      </c>
      <c r="B17" s="3">
        <v>2</v>
      </c>
      <c r="C17" s="2">
        <v>16</v>
      </c>
      <c r="D17" t="str">
        <f t="shared" si="1"/>
        <v>杰诺斯(武装)</v>
      </c>
      <c r="E17">
        <f t="shared" si="2"/>
        <v>4</v>
      </c>
      <c r="F17">
        <f t="shared" si="3"/>
        <v>1</v>
      </c>
      <c r="G17" t="str">
        <f t="shared" si="18"/>
        <v>1210007,12|1430001,6</v>
      </c>
      <c r="H17">
        <f t="shared" si="4"/>
        <v>30000</v>
      </c>
      <c r="I17" t="str">
        <f t="shared" ref="I17:I22" si="24">IF(E17=4,B17&amp;"Ⅱ"&amp;E17,"Ⅱ"&amp;E17)</f>
        <v>2Ⅱ4</v>
      </c>
      <c r="J17" t="str">
        <f t="shared" si="20"/>
        <v/>
      </c>
      <c r="K17" s="5">
        <v>17</v>
      </c>
      <c r="L17" s="5" t="s">
        <v>113</v>
      </c>
      <c r="M17" s="5">
        <v>3</v>
      </c>
      <c r="N17" s="6">
        <v>2</v>
      </c>
      <c r="Q17">
        <v>4</v>
      </c>
      <c r="R17">
        <v>1</v>
      </c>
      <c r="S17">
        <v>16</v>
      </c>
      <c r="T17" t="str">
        <f t="shared" si="5"/>
        <v>4116</v>
      </c>
      <c r="U17" t="str">
        <f t="shared" si="6"/>
        <v>高级智之丸</v>
      </c>
      <c r="V17" t="str">
        <f t="shared" si="7"/>
        <v>高级运之丸</v>
      </c>
      <c r="W17" t="str">
        <f t="shared" si="8"/>
        <v>高级力之丸</v>
      </c>
      <c r="X17">
        <f t="shared" si="9"/>
        <v>12</v>
      </c>
      <c r="Y17">
        <f t="shared" si="10"/>
        <v>0</v>
      </c>
      <c r="Z17">
        <f t="shared" si="11"/>
        <v>0</v>
      </c>
      <c r="AA17" t="str">
        <f t="shared" si="12"/>
        <v>1210007,12|</v>
      </c>
      <c r="AB17" t="str">
        <f t="shared" si="13"/>
        <v/>
      </c>
      <c r="AC17" t="str">
        <f t="shared" si="14"/>
        <v/>
      </c>
      <c r="AD17" t="str">
        <f t="shared" si="15"/>
        <v>1210007,12|1430001,6</v>
      </c>
      <c r="AE17" t="s">
        <v>2262</v>
      </c>
      <c r="AF17">
        <f t="shared" ref="AF17:AF21" si="25">AF10*3</f>
        <v>6</v>
      </c>
      <c r="AG17" t="str">
        <f t="shared" si="16"/>
        <v>1430001,6|</v>
      </c>
      <c r="AH17" t="s">
        <v>2269</v>
      </c>
      <c r="AI17" s="38">
        <v>4</v>
      </c>
      <c r="AJ17">
        <v>1431004</v>
      </c>
      <c r="AL17">
        <v>4</v>
      </c>
      <c r="AM17">
        <v>16</v>
      </c>
      <c r="AN17" t="str">
        <f t="shared" si="17"/>
        <v>416</v>
      </c>
      <c r="AO17" t="s">
        <v>1291</v>
      </c>
      <c r="AP17" t="s">
        <v>1292</v>
      </c>
      <c r="AQ17" t="s">
        <v>1293</v>
      </c>
      <c r="AR17">
        <v>12</v>
      </c>
      <c r="AS17">
        <v>0</v>
      </c>
      <c r="AT17">
        <f t="shared" si="23"/>
        <v>30000</v>
      </c>
    </row>
    <row r="18" spans="1:46" ht="17.25" customHeight="1">
      <c r="A18" s="2">
        <f t="shared" si="22"/>
        <v>217</v>
      </c>
      <c r="B18" s="3">
        <v>2</v>
      </c>
      <c r="C18" s="2">
        <v>17</v>
      </c>
      <c r="D18" t="str">
        <f t="shared" si="1"/>
        <v>杰诺斯(武装)</v>
      </c>
      <c r="E18">
        <f t="shared" si="2"/>
        <v>4</v>
      </c>
      <c r="F18">
        <f t="shared" si="3"/>
        <v>1</v>
      </c>
      <c r="G18" t="str">
        <f t="shared" si="18"/>
        <v>1210007,16|1430001,9</v>
      </c>
      <c r="H18">
        <f t="shared" si="4"/>
        <v>45000</v>
      </c>
      <c r="I18" t="str">
        <f t="shared" si="24"/>
        <v>2Ⅱ4</v>
      </c>
      <c r="J18" t="str">
        <f t="shared" si="20"/>
        <v/>
      </c>
      <c r="K18" s="5">
        <v>18</v>
      </c>
      <c r="L18" s="5" t="s">
        <v>116</v>
      </c>
      <c r="M18" s="8">
        <v>3</v>
      </c>
      <c r="N18" s="6">
        <v>3</v>
      </c>
      <c r="Q18">
        <v>4</v>
      </c>
      <c r="R18">
        <v>1</v>
      </c>
      <c r="S18">
        <v>17</v>
      </c>
      <c r="T18" t="str">
        <f t="shared" si="5"/>
        <v>4117</v>
      </c>
      <c r="U18" t="str">
        <f t="shared" si="6"/>
        <v>高级智之丸</v>
      </c>
      <c r="V18" t="str">
        <f t="shared" si="7"/>
        <v>高级运之丸</v>
      </c>
      <c r="W18" t="str">
        <f t="shared" si="8"/>
        <v>高级力之丸</v>
      </c>
      <c r="X18">
        <f t="shared" si="9"/>
        <v>16</v>
      </c>
      <c r="Y18">
        <f t="shared" si="10"/>
        <v>0</v>
      </c>
      <c r="Z18">
        <f t="shared" si="11"/>
        <v>0</v>
      </c>
      <c r="AA18" t="str">
        <f t="shared" si="12"/>
        <v>1210007,16|</v>
      </c>
      <c r="AB18" t="str">
        <f t="shared" si="13"/>
        <v/>
      </c>
      <c r="AC18" t="str">
        <f t="shared" si="14"/>
        <v/>
      </c>
      <c r="AD18" t="str">
        <f t="shared" si="15"/>
        <v>1210007,16|1430001,9</v>
      </c>
      <c r="AE18" t="s">
        <v>2262</v>
      </c>
      <c r="AF18">
        <f t="shared" si="25"/>
        <v>9</v>
      </c>
      <c r="AG18" t="str">
        <f t="shared" si="16"/>
        <v>1430001,9|</v>
      </c>
      <c r="AH18" t="s">
        <v>2270</v>
      </c>
      <c r="AI18" s="38">
        <v>5</v>
      </c>
      <c r="AJ18">
        <v>1431005</v>
      </c>
      <c r="AL18">
        <v>4</v>
      </c>
      <c r="AM18">
        <v>17</v>
      </c>
      <c r="AN18" t="str">
        <f t="shared" si="17"/>
        <v>417</v>
      </c>
      <c r="AO18" t="s">
        <v>1291</v>
      </c>
      <c r="AP18" t="s">
        <v>1292</v>
      </c>
      <c r="AQ18" t="s">
        <v>1293</v>
      </c>
      <c r="AR18">
        <v>16</v>
      </c>
      <c r="AS18">
        <v>0</v>
      </c>
      <c r="AT18">
        <f t="shared" si="23"/>
        <v>45000</v>
      </c>
    </row>
    <row r="19" spans="1:46" ht="17.25" customHeight="1">
      <c r="A19" s="2">
        <f t="shared" si="22"/>
        <v>218</v>
      </c>
      <c r="B19" s="3">
        <v>2</v>
      </c>
      <c r="C19" s="2">
        <v>18</v>
      </c>
      <c r="D19" t="str">
        <f t="shared" si="1"/>
        <v>杰诺斯(武装)</v>
      </c>
      <c r="E19">
        <f t="shared" si="2"/>
        <v>4</v>
      </c>
      <c r="F19">
        <f t="shared" si="3"/>
        <v>1</v>
      </c>
      <c r="G19" t="str">
        <f t="shared" si="18"/>
        <v>1210007,20|1430001,12</v>
      </c>
      <c r="H19">
        <f t="shared" si="4"/>
        <v>67400</v>
      </c>
      <c r="I19" t="str">
        <f t="shared" si="24"/>
        <v>2Ⅱ4</v>
      </c>
      <c r="J19" t="str">
        <f t="shared" si="20"/>
        <v/>
      </c>
      <c r="K19" s="5">
        <v>19</v>
      </c>
      <c r="L19" s="5" t="s">
        <v>120</v>
      </c>
      <c r="M19" s="5">
        <v>3</v>
      </c>
      <c r="N19" s="6">
        <v>1</v>
      </c>
      <c r="Q19">
        <v>4</v>
      </c>
      <c r="R19">
        <v>1</v>
      </c>
      <c r="S19">
        <v>18</v>
      </c>
      <c r="T19" t="str">
        <f t="shared" si="5"/>
        <v>4118</v>
      </c>
      <c r="U19" t="str">
        <f t="shared" si="6"/>
        <v>高级智之丸</v>
      </c>
      <c r="V19" t="str">
        <f t="shared" si="7"/>
        <v>高级运之丸</v>
      </c>
      <c r="W19" t="str">
        <f t="shared" si="8"/>
        <v>高级力之丸</v>
      </c>
      <c r="X19">
        <f t="shared" si="9"/>
        <v>20</v>
      </c>
      <c r="Y19">
        <f t="shared" si="10"/>
        <v>0</v>
      </c>
      <c r="Z19">
        <f t="shared" si="11"/>
        <v>0</v>
      </c>
      <c r="AA19" t="str">
        <f t="shared" si="12"/>
        <v>1210007,20|</v>
      </c>
      <c r="AB19" t="str">
        <f t="shared" si="13"/>
        <v/>
      </c>
      <c r="AC19" t="str">
        <f t="shared" si="14"/>
        <v/>
      </c>
      <c r="AD19" t="str">
        <f t="shared" si="15"/>
        <v>1210007,20|1430001,12</v>
      </c>
      <c r="AE19" t="s">
        <v>2262</v>
      </c>
      <c r="AF19">
        <f t="shared" si="25"/>
        <v>12</v>
      </c>
      <c r="AG19" t="str">
        <f t="shared" si="16"/>
        <v>1430001,12|</v>
      </c>
      <c r="AH19" t="s">
        <v>2271</v>
      </c>
      <c r="AI19" s="38">
        <v>6</v>
      </c>
      <c r="AJ19">
        <v>1431006</v>
      </c>
      <c r="AL19">
        <v>4</v>
      </c>
      <c r="AM19">
        <v>18</v>
      </c>
      <c r="AN19" t="str">
        <f t="shared" si="17"/>
        <v>418</v>
      </c>
      <c r="AO19" t="s">
        <v>1291</v>
      </c>
      <c r="AP19" t="s">
        <v>1292</v>
      </c>
      <c r="AQ19" t="s">
        <v>1293</v>
      </c>
      <c r="AR19">
        <v>20</v>
      </c>
      <c r="AS19">
        <v>0</v>
      </c>
      <c r="AT19">
        <f t="shared" si="23"/>
        <v>67400</v>
      </c>
    </row>
    <row r="20" spans="1:46" ht="17.25" customHeight="1">
      <c r="A20" s="2">
        <f t="shared" si="22"/>
        <v>219</v>
      </c>
      <c r="B20" s="3">
        <v>2</v>
      </c>
      <c r="C20" s="2">
        <v>19</v>
      </c>
      <c r="D20" t="str">
        <f t="shared" si="1"/>
        <v>杰诺斯(武装)</v>
      </c>
      <c r="E20">
        <f t="shared" si="2"/>
        <v>4</v>
      </c>
      <c r="F20">
        <f t="shared" si="3"/>
        <v>1</v>
      </c>
      <c r="G20" t="str">
        <f t="shared" si="18"/>
        <v>1210007,24|1430001,15</v>
      </c>
      <c r="H20">
        <f t="shared" si="4"/>
        <v>94200</v>
      </c>
      <c r="I20" t="str">
        <f t="shared" si="24"/>
        <v>2Ⅱ4</v>
      </c>
      <c r="J20" t="str">
        <f t="shared" si="20"/>
        <v/>
      </c>
      <c r="K20" s="5">
        <v>20</v>
      </c>
      <c r="L20" s="5" t="s">
        <v>122</v>
      </c>
      <c r="M20" s="5">
        <v>3</v>
      </c>
      <c r="N20" s="6">
        <v>3</v>
      </c>
      <c r="Q20">
        <v>4</v>
      </c>
      <c r="R20">
        <v>1</v>
      </c>
      <c r="S20">
        <v>19</v>
      </c>
      <c r="T20" t="str">
        <f t="shared" si="5"/>
        <v>4119</v>
      </c>
      <c r="U20" t="str">
        <f t="shared" si="6"/>
        <v>高级智之丸</v>
      </c>
      <c r="V20" t="str">
        <f t="shared" si="7"/>
        <v>高级运之丸</v>
      </c>
      <c r="W20" t="str">
        <f t="shared" si="8"/>
        <v>高级力之丸</v>
      </c>
      <c r="X20">
        <f t="shared" si="9"/>
        <v>24</v>
      </c>
      <c r="Y20">
        <f t="shared" si="10"/>
        <v>0</v>
      </c>
      <c r="Z20">
        <f t="shared" si="11"/>
        <v>0</v>
      </c>
      <c r="AA20" t="str">
        <f t="shared" si="12"/>
        <v>1210007,24|</v>
      </c>
      <c r="AB20" t="str">
        <f t="shared" si="13"/>
        <v/>
      </c>
      <c r="AC20" t="str">
        <f t="shared" si="14"/>
        <v/>
      </c>
      <c r="AD20" t="str">
        <f t="shared" si="15"/>
        <v>1210007,24|1430001,15</v>
      </c>
      <c r="AE20" t="s">
        <v>2262</v>
      </c>
      <c r="AF20">
        <f t="shared" si="25"/>
        <v>15</v>
      </c>
      <c r="AG20" t="str">
        <f t="shared" si="16"/>
        <v>1430001,15|</v>
      </c>
      <c r="AH20" t="s">
        <v>2272</v>
      </c>
      <c r="AI20" s="38">
        <v>7</v>
      </c>
      <c r="AJ20">
        <v>1431007</v>
      </c>
      <c r="AL20">
        <v>4</v>
      </c>
      <c r="AM20">
        <v>19</v>
      </c>
      <c r="AN20" t="str">
        <f t="shared" si="17"/>
        <v>419</v>
      </c>
      <c r="AO20" t="s">
        <v>1291</v>
      </c>
      <c r="AP20" t="s">
        <v>1292</v>
      </c>
      <c r="AQ20" t="s">
        <v>1293</v>
      </c>
      <c r="AR20">
        <v>24</v>
      </c>
      <c r="AS20">
        <v>0</v>
      </c>
      <c r="AT20">
        <f t="shared" si="23"/>
        <v>94200</v>
      </c>
    </row>
    <row r="21" spans="1:46" ht="17.25" customHeight="1">
      <c r="A21" s="2">
        <f t="shared" si="22"/>
        <v>220</v>
      </c>
      <c r="B21" s="3">
        <v>2</v>
      </c>
      <c r="C21" s="2">
        <v>20</v>
      </c>
      <c r="D21" t="str">
        <f t="shared" si="1"/>
        <v>杰诺斯(武装)</v>
      </c>
      <c r="E21">
        <f t="shared" si="2"/>
        <v>4</v>
      </c>
      <c r="F21">
        <f t="shared" si="3"/>
        <v>1</v>
      </c>
      <c r="G21" t="str">
        <f t="shared" si="18"/>
        <v>1210007,32|1430001,18</v>
      </c>
      <c r="H21">
        <f t="shared" si="4"/>
        <v>129000</v>
      </c>
      <c r="I21" t="str">
        <f t="shared" si="24"/>
        <v>2Ⅱ4</v>
      </c>
      <c r="J21" t="str">
        <f t="shared" si="20"/>
        <v/>
      </c>
      <c r="K21" s="5">
        <v>21</v>
      </c>
      <c r="L21" s="5" t="s">
        <v>124</v>
      </c>
      <c r="M21" s="5">
        <v>3</v>
      </c>
      <c r="N21" s="6">
        <v>2</v>
      </c>
      <c r="Q21">
        <v>4</v>
      </c>
      <c r="R21">
        <v>1</v>
      </c>
      <c r="S21">
        <v>20</v>
      </c>
      <c r="T21" t="str">
        <f t="shared" si="5"/>
        <v>4120</v>
      </c>
      <c r="U21" t="str">
        <f t="shared" si="6"/>
        <v>高级智之丸</v>
      </c>
      <c r="V21" t="str">
        <f t="shared" si="7"/>
        <v>高级运之丸</v>
      </c>
      <c r="W21" t="str">
        <f t="shared" si="8"/>
        <v>高级力之丸</v>
      </c>
      <c r="X21">
        <f t="shared" si="9"/>
        <v>32</v>
      </c>
      <c r="Y21">
        <f t="shared" si="10"/>
        <v>0</v>
      </c>
      <c r="Z21">
        <f t="shared" si="11"/>
        <v>0</v>
      </c>
      <c r="AA21" t="str">
        <f t="shared" si="12"/>
        <v>1210007,32|</v>
      </c>
      <c r="AB21" t="str">
        <f t="shared" si="13"/>
        <v/>
      </c>
      <c r="AC21" t="str">
        <f t="shared" si="14"/>
        <v/>
      </c>
      <c r="AD21" t="str">
        <f t="shared" si="15"/>
        <v>1210007,32|1430001,18</v>
      </c>
      <c r="AE21" t="s">
        <v>2262</v>
      </c>
      <c r="AF21">
        <f t="shared" si="25"/>
        <v>18</v>
      </c>
      <c r="AG21" t="str">
        <f t="shared" si="16"/>
        <v>1430001,18|</v>
      </c>
      <c r="AH21" t="s">
        <v>2273</v>
      </c>
      <c r="AI21" s="38">
        <v>8</v>
      </c>
      <c r="AJ21">
        <v>1431008</v>
      </c>
      <c r="AL21">
        <v>4</v>
      </c>
      <c r="AM21">
        <v>20</v>
      </c>
      <c r="AN21" t="str">
        <f t="shared" si="17"/>
        <v>420</v>
      </c>
      <c r="AO21" t="s">
        <v>1291</v>
      </c>
      <c r="AP21" t="s">
        <v>1292</v>
      </c>
      <c r="AQ21" t="s">
        <v>1293</v>
      </c>
      <c r="AR21">
        <v>32</v>
      </c>
      <c r="AS21">
        <v>0</v>
      </c>
      <c r="AT21">
        <f t="shared" si="23"/>
        <v>129000</v>
      </c>
    </row>
    <row r="22" spans="1:46" ht="17.25" customHeight="1">
      <c r="A22" s="2">
        <f t="shared" si="22"/>
        <v>221</v>
      </c>
      <c r="B22" s="3">
        <v>2</v>
      </c>
      <c r="C22" s="2">
        <v>21</v>
      </c>
      <c r="D22" t="str">
        <f t="shared" si="1"/>
        <v>杰诺斯(武装)</v>
      </c>
      <c r="E22">
        <f t="shared" si="2"/>
        <v>4</v>
      </c>
      <c r="F22">
        <f t="shared" si="3"/>
        <v>1</v>
      </c>
      <c r="G22" t="str">
        <f t="shared" si="18"/>
        <v>1431002,3</v>
      </c>
      <c r="H22">
        <f t="shared" si="4"/>
        <v>174000</v>
      </c>
      <c r="I22" t="str">
        <f t="shared" si="24"/>
        <v>2Ⅱ4</v>
      </c>
      <c r="J22" t="str">
        <f t="shared" si="20"/>
        <v>1431002,3</v>
      </c>
      <c r="K22" s="5">
        <v>22</v>
      </c>
      <c r="L22" s="5" t="s">
        <v>1259</v>
      </c>
      <c r="M22" s="5">
        <v>2</v>
      </c>
      <c r="N22" s="6">
        <v>1</v>
      </c>
      <c r="Q22">
        <v>4</v>
      </c>
      <c r="R22">
        <v>1</v>
      </c>
      <c r="S22">
        <v>21</v>
      </c>
      <c r="T22" t="str">
        <f t="shared" si="5"/>
        <v>4121</v>
      </c>
      <c r="U22" t="str">
        <f t="shared" si="6"/>
        <v>高级智之丸</v>
      </c>
      <c r="V22" t="str">
        <f t="shared" si="7"/>
        <v>高级运之丸</v>
      </c>
      <c r="W22" t="str">
        <f t="shared" si="8"/>
        <v>高级力之丸</v>
      </c>
      <c r="X22">
        <f t="shared" si="9"/>
        <v>0</v>
      </c>
      <c r="Y22">
        <f t="shared" si="10"/>
        <v>0</v>
      </c>
      <c r="Z22">
        <f t="shared" si="11"/>
        <v>0</v>
      </c>
      <c r="AA22" t="str">
        <f t="shared" si="12"/>
        <v/>
      </c>
      <c r="AB22" t="str">
        <f t="shared" si="13"/>
        <v/>
      </c>
      <c r="AC22" t="str">
        <f t="shared" si="14"/>
        <v/>
      </c>
      <c r="AD22" t="e">
        <f t="shared" si="15"/>
        <v>#VALUE!</v>
      </c>
      <c r="AE22" t="s">
        <v>2262</v>
      </c>
      <c r="AG22" t="str">
        <f t="shared" si="16"/>
        <v/>
      </c>
      <c r="AH22" t="s">
        <v>2274</v>
      </c>
      <c r="AI22" s="38">
        <v>9</v>
      </c>
      <c r="AJ22">
        <v>1431009</v>
      </c>
      <c r="AL22">
        <v>4</v>
      </c>
      <c r="AM22">
        <v>21</v>
      </c>
      <c r="AN22" t="str">
        <f t="shared" si="17"/>
        <v>421</v>
      </c>
      <c r="AO22" t="s">
        <v>1291</v>
      </c>
      <c r="AP22" t="s">
        <v>1292</v>
      </c>
      <c r="AQ22" t="s">
        <v>1293</v>
      </c>
      <c r="AR22">
        <v>0</v>
      </c>
      <c r="AS22">
        <v>0</v>
      </c>
      <c r="AT22">
        <f t="shared" si="23"/>
        <v>174000</v>
      </c>
    </row>
    <row r="23" spans="1:46" ht="17.25" customHeight="1">
      <c r="A23" s="2">
        <f t="shared" si="22"/>
        <v>222</v>
      </c>
      <c r="B23" s="3">
        <v>2</v>
      </c>
      <c r="C23" s="2">
        <v>22</v>
      </c>
      <c r="D23" t="str">
        <f t="shared" si="1"/>
        <v>杰诺斯(武装)</v>
      </c>
      <c r="E23">
        <f t="shared" si="2"/>
        <v>4</v>
      </c>
      <c r="F23">
        <f t="shared" si="3"/>
        <v>1</v>
      </c>
      <c r="G23" t="str">
        <f t="shared" si="18"/>
        <v>1210007,10|1430001,9</v>
      </c>
      <c r="H23">
        <f t="shared" si="4"/>
        <v>32500</v>
      </c>
      <c r="I23" t="str">
        <f>IF(E23=4,B23&amp;"Ⅲ"&amp;E23,"Ⅲ"&amp;E23)</f>
        <v>2Ⅲ4</v>
      </c>
      <c r="J23" t="str">
        <f t="shared" si="20"/>
        <v/>
      </c>
      <c r="K23" s="5">
        <v>23</v>
      </c>
      <c r="L23" s="5" t="s">
        <v>131</v>
      </c>
      <c r="M23" s="5">
        <v>2</v>
      </c>
      <c r="N23" s="6">
        <v>3</v>
      </c>
      <c r="Q23">
        <v>4</v>
      </c>
      <c r="R23">
        <v>1</v>
      </c>
      <c r="S23">
        <v>22</v>
      </c>
      <c r="T23" t="str">
        <f t="shared" si="5"/>
        <v>4122</v>
      </c>
      <c r="U23" t="str">
        <f t="shared" si="6"/>
        <v>高级智之丸</v>
      </c>
      <c r="V23" t="str">
        <f t="shared" si="7"/>
        <v>高级运之丸</v>
      </c>
      <c r="W23" t="str">
        <f t="shared" si="8"/>
        <v>高级力之丸</v>
      </c>
      <c r="X23">
        <f t="shared" si="9"/>
        <v>10</v>
      </c>
      <c r="Y23">
        <f t="shared" si="10"/>
        <v>0</v>
      </c>
      <c r="Z23">
        <f t="shared" si="11"/>
        <v>0</v>
      </c>
      <c r="AA23" t="str">
        <f t="shared" si="12"/>
        <v>1210007,10|</v>
      </c>
      <c r="AB23" t="str">
        <f t="shared" si="13"/>
        <v/>
      </c>
      <c r="AC23" t="str">
        <f t="shared" si="14"/>
        <v/>
      </c>
      <c r="AD23" t="str">
        <f t="shared" si="15"/>
        <v>1210007,10|1430001,9</v>
      </c>
      <c r="AE23" t="s">
        <v>2262</v>
      </c>
      <c r="AF23">
        <f>AF16*3</f>
        <v>9</v>
      </c>
      <c r="AG23" t="str">
        <f t="shared" si="16"/>
        <v>1430001,9|</v>
      </c>
      <c r="AH23" t="s">
        <v>2275</v>
      </c>
      <c r="AI23" s="38">
        <v>10</v>
      </c>
      <c r="AJ23">
        <v>1431010</v>
      </c>
      <c r="AL23">
        <v>4</v>
      </c>
      <c r="AM23">
        <v>22</v>
      </c>
      <c r="AN23" t="str">
        <f t="shared" si="17"/>
        <v>422</v>
      </c>
      <c r="AO23" t="s">
        <v>1291</v>
      </c>
      <c r="AP23" t="s">
        <v>1292</v>
      </c>
      <c r="AQ23" t="s">
        <v>1293</v>
      </c>
      <c r="AR23">
        <v>10</v>
      </c>
      <c r="AS23">
        <v>0</v>
      </c>
      <c r="AT23">
        <f t="shared" ref="AT23:AT29" si="26">AT2*2.5</f>
        <v>32500</v>
      </c>
    </row>
    <row r="24" spans="1:46" ht="17.25" customHeight="1">
      <c r="A24" s="2">
        <f t="shared" si="22"/>
        <v>223</v>
      </c>
      <c r="B24" s="3">
        <v>2</v>
      </c>
      <c r="C24" s="2">
        <v>23</v>
      </c>
      <c r="D24" t="str">
        <f t="shared" si="1"/>
        <v>杰诺斯(武装)</v>
      </c>
      <c r="E24">
        <f t="shared" si="2"/>
        <v>4</v>
      </c>
      <c r="F24">
        <f t="shared" si="3"/>
        <v>1</v>
      </c>
      <c r="G24" t="str">
        <f t="shared" si="18"/>
        <v>1210007,15|1430001,18</v>
      </c>
      <c r="H24">
        <f t="shared" si="4"/>
        <v>37500</v>
      </c>
      <c r="I24" t="str">
        <f t="shared" ref="I24:I29" si="27">IF(E24=4,B24&amp;"Ⅲ"&amp;E24,"Ⅲ"&amp;E24)</f>
        <v>2Ⅲ4</v>
      </c>
      <c r="J24" t="str">
        <f t="shared" si="20"/>
        <v/>
      </c>
      <c r="K24" s="5">
        <v>24</v>
      </c>
      <c r="L24" s="5" t="s">
        <v>133</v>
      </c>
      <c r="M24" s="5">
        <v>2</v>
      </c>
      <c r="N24" s="6">
        <v>1</v>
      </c>
      <c r="Q24">
        <v>4</v>
      </c>
      <c r="R24">
        <v>1</v>
      </c>
      <c r="S24">
        <v>23</v>
      </c>
      <c r="T24" t="str">
        <f t="shared" si="5"/>
        <v>4123</v>
      </c>
      <c r="U24" t="str">
        <f t="shared" si="6"/>
        <v>高级智之丸</v>
      </c>
      <c r="V24" t="str">
        <f t="shared" si="7"/>
        <v>高级运之丸</v>
      </c>
      <c r="W24" t="str">
        <f t="shared" si="8"/>
        <v>高级力之丸</v>
      </c>
      <c r="X24">
        <f t="shared" si="9"/>
        <v>15</v>
      </c>
      <c r="Y24">
        <f t="shared" si="10"/>
        <v>0</v>
      </c>
      <c r="Z24">
        <f t="shared" si="11"/>
        <v>0</v>
      </c>
      <c r="AA24" t="str">
        <f t="shared" si="12"/>
        <v>1210007,15|</v>
      </c>
      <c r="AB24" t="str">
        <f t="shared" si="13"/>
        <v/>
      </c>
      <c r="AC24" t="str">
        <f t="shared" si="14"/>
        <v/>
      </c>
      <c r="AD24" t="str">
        <f t="shared" si="15"/>
        <v>1210007,15|1430001,18</v>
      </c>
      <c r="AE24" t="s">
        <v>2262</v>
      </c>
      <c r="AF24">
        <f t="shared" ref="AF24:AF28" si="28">AF17*3</f>
        <v>18</v>
      </c>
      <c r="AG24" t="str">
        <f t="shared" si="16"/>
        <v>1430001,18|</v>
      </c>
      <c r="AH24" t="s">
        <v>2276</v>
      </c>
      <c r="AI24" s="38">
        <v>39</v>
      </c>
      <c r="AJ24">
        <v>1431039</v>
      </c>
      <c r="AL24">
        <v>4</v>
      </c>
      <c r="AM24">
        <v>23</v>
      </c>
      <c r="AN24" t="str">
        <f t="shared" si="17"/>
        <v>423</v>
      </c>
      <c r="AO24" t="s">
        <v>1291</v>
      </c>
      <c r="AP24" t="s">
        <v>1292</v>
      </c>
      <c r="AQ24" t="s">
        <v>1293</v>
      </c>
      <c r="AR24">
        <v>15</v>
      </c>
      <c r="AS24">
        <v>0</v>
      </c>
      <c r="AT24">
        <f t="shared" si="26"/>
        <v>37500</v>
      </c>
    </row>
    <row r="25" spans="1:46" ht="17.25" customHeight="1">
      <c r="A25" s="2">
        <f t="shared" si="22"/>
        <v>224</v>
      </c>
      <c r="B25" s="3">
        <v>2</v>
      </c>
      <c r="C25" s="2">
        <v>24</v>
      </c>
      <c r="D25" t="str">
        <f t="shared" si="1"/>
        <v>杰诺斯(武装)</v>
      </c>
      <c r="E25">
        <f t="shared" si="2"/>
        <v>4</v>
      </c>
      <c r="F25">
        <f t="shared" si="3"/>
        <v>1</v>
      </c>
      <c r="G25" t="str">
        <f t="shared" si="18"/>
        <v>1210007,20|1430001,27</v>
      </c>
      <c r="H25">
        <f t="shared" si="4"/>
        <v>56250</v>
      </c>
      <c r="I25" t="str">
        <f t="shared" si="27"/>
        <v>2Ⅲ4</v>
      </c>
      <c r="J25" t="str">
        <f t="shared" si="20"/>
        <v/>
      </c>
      <c r="K25" s="5">
        <v>25</v>
      </c>
      <c r="L25" s="5" t="s">
        <v>135</v>
      </c>
      <c r="M25" s="5">
        <v>2</v>
      </c>
      <c r="N25" s="6">
        <v>3</v>
      </c>
      <c r="Q25">
        <v>4</v>
      </c>
      <c r="R25">
        <v>1</v>
      </c>
      <c r="S25">
        <v>24</v>
      </c>
      <c r="T25" t="str">
        <f t="shared" si="5"/>
        <v>4124</v>
      </c>
      <c r="U25" t="str">
        <f t="shared" si="6"/>
        <v>高级智之丸</v>
      </c>
      <c r="V25" t="str">
        <f t="shared" si="7"/>
        <v>高级运之丸</v>
      </c>
      <c r="W25" t="str">
        <f t="shared" si="8"/>
        <v>高级力之丸</v>
      </c>
      <c r="X25">
        <f t="shared" si="9"/>
        <v>20</v>
      </c>
      <c r="Y25">
        <f t="shared" si="10"/>
        <v>0</v>
      </c>
      <c r="Z25">
        <f t="shared" si="11"/>
        <v>0</v>
      </c>
      <c r="AA25" t="str">
        <f t="shared" si="12"/>
        <v>1210007,20|</v>
      </c>
      <c r="AB25" t="str">
        <f t="shared" si="13"/>
        <v/>
      </c>
      <c r="AC25" t="str">
        <f t="shared" si="14"/>
        <v/>
      </c>
      <c r="AD25" t="str">
        <f t="shared" si="15"/>
        <v>1210007,20|1430001,27</v>
      </c>
      <c r="AE25" t="s">
        <v>2262</v>
      </c>
      <c r="AF25">
        <f t="shared" si="28"/>
        <v>27</v>
      </c>
      <c r="AG25" t="str">
        <f t="shared" si="16"/>
        <v>1430001,27|</v>
      </c>
      <c r="AH25" t="s">
        <v>2277</v>
      </c>
      <c r="AI25" s="38">
        <v>42</v>
      </c>
      <c r="AJ25">
        <v>1431042</v>
      </c>
      <c r="AL25">
        <v>4</v>
      </c>
      <c r="AM25">
        <v>24</v>
      </c>
      <c r="AN25" t="str">
        <f t="shared" si="17"/>
        <v>424</v>
      </c>
      <c r="AO25" t="s">
        <v>1291</v>
      </c>
      <c r="AP25" t="s">
        <v>1292</v>
      </c>
      <c r="AQ25" t="s">
        <v>1293</v>
      </c>
      <c r="AR25">
        <v>20</v>
      </c>
      <c r="AS25">
        <v>0</v>
      </c>
      <c r="AT25">
        <f t="shared" si="26"/>
        <v>56250</v>
      </c>
    </row>
    <row r="26" spans="1:46" ht="17.25" customHeight="1">
      <c r="A26" s="2">
        <f t="shared" si="22"/>
        <v>225</v>
      </c>
      <c r="B26" s="3">
        <v>2</v>
      </c>
      <c r="C26" s="2">
        <v>25</v>
      </c>
      <c r="D26" t="str">
        <f t="shared" si="1"/>
        <v>杰诺斯(武装)</v>
      </c>
      <c r="E26">
        <f t="shared" si="2"/>
        <v>4</v>
      </c>
      <c r="F26">
        <f t="shared" si="3"/>
        <v>1</v>
      </c>
      <c r="G26" t="str">
        <f t="shared" si="18"/>
        <v>1210007,25|1430001,36</v>
      </c>
      <c r="H26">
        <f t="shared" si="4"/>
        <v>84250</v>
      </c>
      <c r="I26" t="str">
        <f t="shared" si="27"/>
        <v>2Ⅲ4</v>
      </c>
      <c r="J26" t="str">
        <f t="shared" si="20"/>
        <v/>
      </c>
      <c r="K26" s="5">
        <v>26</v>
      </c>
      <c r="L26" s="5" t="s">
        <v>137</v>
      </c>
      <c r="M26" s="5">
        <v>3</v>
      </c>
      <c r="N26" s="6">
        <v>2</v>
      </c>
      <c r="Q26">
        <v>4</v>
      </c>
      <c r="R26">
        <v>1</v>
      </c>
      <c r="S26">
        <v>25</v>
      </c>
      <c r="T26" t="str">
        <f t="shared" si="5"/>
        <v>4125</v>
      </c>
      <c r="U26" t="str">
        <f t="shared" si="6"/>
        <v>高级智之丸</v>
      </c>
      <c r="V26" t="str">
        <f t="shared" si="7"/>
        <v>高级运之丸</v>
      </c>
      <c r="W26" t="str">
        <f t="shared" si="8"/>
        <v>高级力之丸</v>
      </c>
      <c r="X26">
        <f t="shared" si="9"/>
        <v>25</v>
      </c>
      <c r="Y26">
        <f t="shared" si="10"/>
        <v>0</v>
      </c>
      <c r="Z26">
        <f t="shared" si="11"/>
        <v>0</v>
      </c>
      <c r="AA26" t="str">
        <f t="shared" si="12"/>
        <v>1210007,25|</v>
      </c>
      <c r="AB26" t="str">
        <f t="shared" si="13"/>
        <v/>
      </c>
      <c r="AC26" t="str">
        <f t="shared" si="14"/>
        <v/>
      </c>
      <c r="AD26" t="str">
        <f t="shared" si="15"/>
        <v>1210007,25|1430001,36</v>
      </c>
      <c r="AE26" t="s">
        <v>2262</v>
      </c>
      <c r="AF26">
        <f t="shared" si="28"/>
        <v>36</v>
      </c>
      <c r="AG26" t="str">
        <f t="shared" si="16"/>
        <v>1430001,36|</v>
      </c>
      <c r="AH26" s="42" t="s">
        <v>2577</v>
      </c>
      <c r="AI26" s="38">
        <v>43</v>
      </c>
      <c r="AJ26">
        <v>1431043</v>
      </c>
      <c r="AL26">
        <v>4</v>
      </c>
      <c r="AM26">
        <v>25</v>
      </c>
      <c r="AN26" t="str">
        <f t="shared" si="17"/>
        <v>425</v>
      </c>
      <c r="AO26" t="s">
        <v>1291</v>
      </c>
      <c r="AP26" t="s">
        <v>1292</v>
      </c>
      <c r="AQ26" t="s">
        <v>1293</v>
      </c>
      <c r="AR26">
        <v>25</v>
      </c>
      <c r="AS26">
        <v>0</v>
      </c>
      <c r="AT26">
        <f t="shared" si="26"/>
        <v>84250</v>
      </c>
    </row>
    <row r="27" spans="1:46" ht="17.25" customHeight="1">
      <c r="A27" s="2">
        <f t="shared" si="22"/>
        <v>226</v>
      </c>
      <c r="B27" s="3">
        <v>2</v>
      </c>
      <c r="C27" s="2">
        <v>26</v>
      </c>
      <c r="D27" t="str">
        <f t="shared" si="1"/>
        <v>杰诺斯(武装)</v>
      </c>
      <c r="E27">
        <f t="shared" si="2"/>
        <v>4</v>
      </c>
      <c r="F27">
        <f t="shared" si="3"/>
        <v>1</v>
      </c>
      <c r="G27" t="str">
        <f t="shared" si="18"/>
        <v>1210007,30|1430001,45</v>
      </c>
      <c r="H27">
        <f t="shared" si="4"/>
        <v>117750</v>
      </c>
      <c r="I27" t="str">
        <f t="shared" si="27"/>
        <v>2Ⅲ4</v>
      </c>
      <c r="J27" t="str">
        <f t="shared" si="20"/>
        <v/>
      </c>
      <c r="K27" s="5">
        <v>27</v>
      </c>
      <c r="L27" s="5" t="s">
        <v>141</v>
      </c>
      <c r="M27" s="5">
        <v>2</v>
      </c>
      <c r="N27" s="6">
        <v>1</v>
      </c>
      <c r="Q27">
        <v>4</v>
      </c>
      <c r="R27">
        <v>1</v>
      </c>
      <c r="S27">
        <v>26</v>
      </c>
      <c r="T27" t="str">
        <f t="shared" si="5"/>
        <v>4126</v>
      </c>
      <c r="U27" t="str">
        <f t="shared" si="6"/>
        <v>高级智之丸</v>
      </c>
      <c r="V27" t="str">
        <f t="shared" si="7"/>
        <v>高级运之丸</v>
      </c>
      <c r="W27" t="str">
        <f t="shared" si="8"/>
        <v>高级力之丸</v>
      </c>
      <c r="X27">
        <f t="shared" si="9"/>
        <v>30</v>
      </c>
      <c r="Y27">
        <f t="shared" si="10"/>
        <v>0</v>
      </c>
      <c r="Z27">
        <f t="shared" si="11"/>
        <v>0</v>
      </c>
      <c r="AA27" t="str">
        <f t="shared" si="12"/>
        <v>1210007,30|</v>
      </c>
      <c r="AB27" t="str">
        <f t="shared" si="13"/>
        <v/>
      </c>
      <c r="AC27" t="str">
        <f t="shared" si="14"/>
        <v/>
      </c>
      <c r="AD27" t="str">
        <f t="shared" si="15"/>
        <v>1210007,30|1430001,45</v>
      </c>
      <c r="AE27" t="s">
        <v>2262</v>
      </c>
      <c r="AF27">
        <f t="shared" si="28"/>
        <v>45</v>
      </c>
      <c r="AG27" t="str">
        <f t="shared" si="16"/>
        <v>1430001,45|</v>
      </c>
      <c r="AH27" t="s">
        <v>2278</v>
      </c>
      <c r="AI27" s="38">
        <v>45</v>
      </c>
      <c r="AJ27">
        <v>1431045</v>
      </c>
      <c r="AL27">
        <v>4</v>
      </c>
      <c r="AM27">
        <v>26</v>
      </c>
      <c r="AN27" t="str">
        <f t="shared" si="17"/>
        <v>426</v>
      </c>
      <c r="AO27" t="s">
        <v>1291</v>
      </c>
      <c r="AP27" t="s">
        <v>1292</v>
      </c>
      <c r="AQ27" t="s">
        <v>1293</v>
      </c>
      <c r="AR27">
        <v>30</v>
      </c>
      <c r="AS27">
        <v>0</v>
      </c>
      <c r="AT27">
        <f t="shared" si="26"/>
        <v>117750</v>
      </c>
    </row>
    <row r="28" spans="1:46" ht="17.25" customHeight="1">
      <c r="A28" s="2">
        <f t="shared" si="22"/>
        <v>227</v>
      </c>
      <c r="B28" s="3">
        <v>2</v>
      </c>
      <c r="C28" s="2">
        <v>27</v>
      </c>
      <c r="D28" t="str">
        <f t="shared" si="1"/>
        <v>杰诺斯(武装)</v>
      </c>
      <c r="E28">
        <f t="shared" si="2"/>
        <v>4</v>
      </c>
      <c r="F28">
        <f t="shared" si="3"/>
        <v>1</v>
      </c>
      <c r="G28" t="str">
        <f t="shared" si="18"/>
        <v>1210007,40|1430001,54</v>
      </c>
      <c r="H28">
        <f t="shared" si="4"/>
        <v>161250</v>
      </c>
      <c r="I28" t="str">
        <f t="shared" si="27"/>
        <v>2Ⅲ4</v>
      </c>
      <c r="J28" t="str">
        <f t="shared" si="20"/>
        <v/>
      </c>
      <c r="K28" s="5">
        <v>28</v>
      </c>
      <c r="L28" s="5" t="s">
        <v>145</v>
      </c>
      <c r="M28" s="5">
        <v>2</v>
      </c>
      <c r="N28" s="6">
        <v>2</v>
      </c>
      <c r="Q28">
        <v>4</v>
      </c>
      <c r="R28">
        <v>1</v>
      </c>
      <c r="S28">
        <v>27</v>
      </c>
      <c r="T28" t="str">
        <f t="shared" si="5"/>
        <v>4127</v>
      </c>
      <c r="U28" t="str">
        <f t="shared" si="6"/>
        <v>高级智之丸</v>
      </c>
      <c r="V28" t="str">
        <f t="shared" si="7"/>
        <v>高级运之丸</v>
      </c>
      <c r="W28" t="str">
        <f t="shared" si="8"/>
        <v>高级力之丸</v>
      </c>
      <c r="X28">
        <f t="shared" si="9"/>
        <v>40</v>
      </c>
      <c r="Y28">
        <f t="shared" si="10"/>
        <v>0</v>
      </c>
      <c r="Z28">
        <f t="shared" si="11"/>
        <v>0</v>
      </c>
      <c r="AA28" t="str">
        <f t="shared" si="12"/>
        <v>1210007,40|</v>
      </c>
      <c r="AB28" t="str">
        <f t="shared" si="13"/>
        <v/>
      </c>
      <c r="AC28" t="str">
        <f t="shared" si="14"/>
        <v/>
      </c>
      <c r="AD28" t="str">
        <f t="shared" si="15"/>
        <v>1210007,40|1430001,54</v>
      </c>
      <c r="AE28" t="s">
        <v>2262</v>
      </c>
      <c r="AF28">
        <f t="shared" si="28"/>
        <v>54</v>
      </c>
      <c r="AG28" t="str">
        <f t="shared" si="16"/>
        <v>1430001,54|</v>
      </c>
      <c r="AH28" t="s">
        <v>2279</v>
      </c>
      <c r="AI28" s="38">
        <v>47</v>
      </c>
      <c r="AJ28">
        <v>1431047</v>
      </c>
      <c r="AL28">
        <v>4</v>
      </c>
      <c r="AM28">
        <v>27</v>
      </c>
      <c r="AN28" t="str">
        <f t="shared" si="17"/>
        <v>427</v>
      </c>
      <c r="AO28" t="s">
        <v>1291</v>
      </c>
      <c r="AP28" t="s">
        <v>1292</v>
      </c>
      <c r="AQ28" t="s">
        <v>1293</v>
      </c>
      <c r="AR28">
        <v>40</v>
      </c>
      <c r="AS28">
        <v>0</v>
      </c>
      <c r="AT28">
        <f t="shared" si="26"/>
        <v>161250</v>
      </c>
    </row>
    <row r="29" spans="1:46" ht="17.25" customHeight="1">
      <c r="A29" s="2">
        <f t="shared" si="22"/>
        <v>228</v>
      </c>
      <c r="B29" s="3">
        <v>2</v>
      </c>
      <c r="C29" s="2">
        <v>28</v>
      </c>
      <c r="D29" t="str">
        <f t="shared" si="1"/>
        <v>杰诺斯(武装)</v>
      </c>
      <c r="E29">
        <f t="shared" si="2"/>
        <v>4</v>
      </c>
      <c r="F29">
        <f t="shared" si="3"/>
        <v>1</v>
      </c>
      <c r="G29" t="str">
        <f t="shared" si="18"/>
        <v>1431002,9</v>
      </c>
      <c r="H29">
        <f t="shared" si="4"/>
        <v>217500</v>
      </c>
      <c r="I29" t="str">
        <f t="shared" si="27"/>
        <v>2Ⅲ4</v>
      </c>
      <c r="J29" t="str">
        <f t="shared" si="20"/>
        <v>1431002,9</v>
      </c>
      <c r="K29" s="5">
        <v>29</v>
      </c>
      <c r="L29" s="5" t="s">
        <v>147</v>
      </c>
      <c r="M29" s="5">
        <v>2</v>
      </c>
      <c r="N29" s="6">
        <v>2</v>
      </c>
      <c r="Q29">
        <v>4</v>
      </c>
      <c r="R29">
        <v>1</v>
      </c>
      <c r="S29">
        <v>28</v>
      </c>
      <c r="T29" t="str">
        <f t="shared" si="5"/>
        <v>4128</v>
      </c>
      <c r="U29" t="str">
        <f t="shared" si="6"/>
        <v>高级智之丸</v>
      </c>
      <c r="V29" t="str">
        <f t="shared" si="7"/>
        <v>高级运之丸</v>
      </c>
      <c r="W29" t="str">
        <f t="shared" si="8"/>
        <v>高级力之丸</v>
      </c>
      <c r="X29">
        <f t="shared" si="9"/>
        <v>0</v>
      </c>
      <c r="Y29">
        <f t="shared" si="10"/>
        <v>0</v>
      </c>
      <c r="Z29">
        <f t="shared" si="11"/>
        <v>0</v>
      </c>
      <c r="AA29" t="str">
        <f t="shared" si="12"/>
        <v/>
      </c>
      <c r="AB29" t="str">
        <f t="shared" si="13"/>
        <v/>
      </c>
      <c r="AC29" t="str">
        <f t="shared" si="14"/>
        <v/>
      </c>
      <c r="AD29" t="e">
        <f t="shared" si="15"/>
        <v>#VALUE!</v>
      </c>
      <c r="AE29" t="s">
        <v>2262</v>
      </c>
      <c r="AG29" t="str">
        <f t="shared" si="16"/>
        <v/>
      </c>
      <c r="AH29" t="s">
        <v>2280</v>
      </c>
      <c r="AI29" s="38">
        <v>48</v>
      </c>
      <c r="AJ29">
        <v>1431048</v>
      </c>
      <c r="AL29">
        <v>4</v>
      </c>
      <c r="AM29">
        <v>28</v>
      </c>
      <c r="AN29" t="str">
        <f t="shared" si="17"/>
        <v>428</v>
      </c>
      <c r="AO29" t="s">
        <v>1291</v>
      </c>
      <c r="AP29" t="s">
        <v>1292</v>
      </c>
      <c r="AQ29" t="s">
        <v>1293</v>
      </c>
      <c r="AR29">
        <v>0</v>
      </c>
      <c r="AS29">
        <v>0</v>
      </c>
      <c r="AT29">
        <f t="shared" si="26"/>
        <v>217500</v>
      </c>
    </row>
    <row r="30" spans="1:46" ht="17.25" customHeight="1">
      <c r="A30" s="2">
        <f t="shared" si="22"/>
        <v>229</v>
      </c>
      <c r="B30" s="34">
        <v>2</v>
      </c>
      <c r="C30" s="2">
        <v>29</v>
      </c>
      <c r="D30" t="str">
        <f t="shared" si="1"/>
        <v>杰诺斯(武装)</v>
      </c>
      <c r="E30">
        <f t="shared" si="2"/>
        <v>4</v>
      </c>
      <c r="F30">
        <f t="shared" si="3"/>
        <v>1</v>
      </c>
      <c r="G30" t="str">
        <f t="shared" si="18"/>
        <v>1431002,10.5293773148282</v>
      </c>
      <c r="H30" t="e">
        <f t="shared" si="4"/>
        <v>#N/A</v>
      </c>
      <c r="J30" t="str">
        <f t="shared" si="20"/>
        <v>1431002,10.5293773148282</v>
      </c>
      <c r="K30" s="5">
        <v>30</v>
      </c>
      <c r="L30" s="5" t="s">
        <v>149</v>
      </c>
      <c r="M30" s="5">
        <v>2</v>
      </c>
      <c r="N30" s="6">
        <v>3</v>
      </c>
      <c r="Q30">
        <v>4</v>
      </c>
      <c r="R30">
        <f t="shared" ref="R30:R64" si="29">R2+1</f>
        <v>2</v>
      </c>
      <c r="S30">
        <f t="shared" ref="S30:S64" si="30">S2</f>
        <v>1</v>
      </c>
      <c r="T30" t="str">
        <f t="shared" ref="T30:T64" si="31">Q30&amp;R30&amp;S30</f>
        <v>421</v>
      </c>
      <c r="U30" t="str">
        <f t="shared" si="6"/>
        <v>初级智之丸</v>
      </c>
      <c r="V30" t="str">
        <f t="shared" si="7"/>
        <v>初级运之丸</v>
      </c>
      <c r="W30" t="str">
        <f t="shared" si="8"/>
        <v>初级力之丸</v>
      </c>
      <c r="X30">
        <f t="shared" si="9"/>
        <v>0</v>
      </c>
      <c r="Y30">
        <f t="shared" si="10"/>
        <v>40</v>
      </c>
      <c r="Z30">
        <f t="shared" si="11"/>
        <v>0</v>
      </c>
      <c r="AA30" t="str">
        <f t="shared" si="12"/>
        <v/>
      </c>
      <c r="AB30" t="str">
        <f t="shared" si="13"/>
        <v>1210002,40|</v>
      </c>
      <c r="AC30" t="str">
        <f t="shared" si="14"/>
        <v/>
      </c>
      <c r="AD30" t="str">
        <f t="shared" si="15"/>
        <v>1210002,40</v>
      </c>
      <c r="AG30" t="str">
        <f t="shared" si="16"/>
        <v/>
      </c>
      <c r="AH30" t="s">
        <v>2281</v>
      </c>
      <c r="AI30" s="38">
        <v>49</v>
      </c>
      <c r="AJ30">
        <v>1431049</v>
      </c>
      <c r="AL30">
        <v>3</v>
      </c>
      <c r="AM30">
        <v>1</v>
      </c>
      <c r="AN30" t="str">
        <f t="shared" ref="AN30:AN36" si="32">AL30&amp;AM30</f>
        <v>31</v>
      </c>
      <c r="AO30" t="s">
        <v>1285</v>
      </c>
      <c r="AP30" t="s">
        <v>1286</v>
      </c>
      <c r="AQ30" t="s">
        <v>1287</v>
      </c>
      <c r="AR30">
        <v>32</v>
      </c>
      <c r="AS30">
        <v>0</v>
      </c>
      <c r="AT30">
        <f>AT2*0.8</f>
        <v>10400</v>
      </c>
    </row>
    <row r="31" spans="1:46" ht="17.25" customHeight="1">
      <c r="A31" s="2">
        <f t="shared" ref="A31:A94" si="33">B31*100+C31</f>
        <v>301</v>
      </c>
      <c r="B31" s="3">
        <v>3</v>
      </c>
      <c r="C31" s="2">
        <f>IF(C30=29,1,C30+1)</f>
        <v>1</v>
      </c>
      <c r="D31" t="str">
        <f t="shared" si="1"/>
        <v>战栗的龙卷</v>
      </c>
      <c r="E31">
        <f t="shared" si="2"/>
        <v>4</v>
      </c>
      <c r="F31">
        <f t="shared" si="3"/>
        <v>2</v>
      </c>
      <c r="G31" t="str">
        <f t="shared" si="18"/>
        <v>1210002,40</v>
      </c>
      <c r="H31">
        <f t="shared" si="4"/>
        <v>13000</v>
      </c>
      <c r="I31" t="str">
        <f>IF(E31=4,B31&amp;"Ⅰ"&amp;E31,"Ⅰ"&amp;E31)</f>
        <v>3Ⅰ4</v>
      </c>
      <c r="J31" t="str">
        <f t="shared" si="20"/>
        <v/>
      </c>
      <c r="K31" s="5">
        <v>31</v>
      </c>
      <c r="L31" s="5" t="s">
        <v>153</v>
      </c>
      <c r="M31" s="5">
        <v>2</v>
      </c>
      <c r="N31" s="6">
        <v>1</v>
      </c>
      <c r="Q31">
        <v>4</v>
      </c>
      <c r="R31">
        <f t="shared" si="29"/>
        <v>2</v>
      </c>
      <c r="S31">
        <f t="shared" si="30"/>
        <v>2</v>
      </c>
      <c r="T31" t="str">
        <f t="shared" si="31"/>
        <v>422</v>
      </c>
      <c r="U31" t="str">
        <f t="shared" si="6"/>
        <v>初级智之丸</v>
      </c>
      <c r="V31" t="str">
        <f t="shared" si="7"/>
        <v>初级运之丸</v>
      </c>
      <c r="W31" t="str">
        <f t="shared" si="8"/>
        <v>初级力之丸</v>
      </c>
      <c r="X31">
        <f t="shared" si="9"/>
        <v>0</v>
      </c>
      <c r="Y31">
        <f t="shared" si="10"/>
        <v>60</v>
      </c>
      <c r="Z31">
        <f t="shared" si="11"/>
        <v>0</v>
      </c>
      <c r="AA31" t="str">
        <f t="shared" si="12"/>
        <v/>
      </c>
      <c r="AB31" t="str">
        <f t="shared" si="13"/>
        <v>1210002,60|</v>
      </c>
      <c r="AC31" t="str">
        <f t="shared" si="14"/>
        <v/>
      </c>
      <c r="AD31" t="str">
        <f t="shared" si="15"/>
        <v>1210002,60</v>
      </c>
      <c r="AG31" t="str">
        <f t="shared" si="16"/>
        <v/>
      </c>
      <c r="AH31" t="s">
        <v>2282</v>
      </c>
      <c r="AI31" s="38">
        <v>60</v>
      </c>
      <c r="AJ31">
        <v>1431060</v>
      </c>
      <c r="AL31">
        <v>3</v>
      </c>
      <c r="AM31">
        <v>2</v>
      </c>
      <c r="AN31" t="str">
        <f t="shared" si="32"/>
        <v>32</v>
      </c>
      <c r="AO31" t="s">
        <v>1285</v>
      </c>
      <c r="AP31" t="s">
        <v>1286</v>
      </c>
      <c r="AQ31" t="s">
        <v>1287</v>
      </c>
      <c r="AR31">
        <v>48</v>
      </c>
      <c r="AS31">
        <v>0</v>
      </c>
      <c r="AT31">
        <v>12000</v>
      </c>
    </row>
    <row r="32" spans="1:46" ht="17.25" customHeight="1">
      <c r="A32" s="2">
        <f t="shared" si="33"/>
        <v>302</v>
      </c>
      <c r="B32" s="3">
        <v>3</v>
      </c>
      <c r="C32" s="2">
        <f>IF(C31=29,1,C31+1)</f>
        <v>2</v>
      </c>
      <c r="D32" t="str">
        <f t="shared" si="1"/>
        <v>战栗的龙卷</v>
      </c>
      <c r="E32">
        <f t="shared" si="2"/>
        <v>4</v>
      </c>
      <c r="F32">
        <f t="shared" si="3"/>
        <v>2</v>
      </c>
      <c r="G32" t="str">
        <f t="shared" si="18"/>
        <v>1210002,60</v>
      </c>
      <c r="H32">
        <f t="shared" si="4"/>
        <v>15000</v>
      </c>
      <c r="I32" t="str">
        <f t="shared" ref="I32:I44" si="34">IF(E32=4,B32&amp;"Ⅰ"&amp;E32,"Ⅰ"&amp;E32)</f>
        <v>3Ⅰ4</v>
      </c>
      <c r="J32" t="str">
        <f t="shared" si="20"/>
        <v/>
      </c>
      <c r="K32" s="5">
        <v>32</v>
      </c>
      <c r="L32" s="5" t="s">
        <v>155</v>
      </c>
      <c r="M32" s="5">
        <v>2</v>
      </c>
      <c r="N32" s="6">
        <v>3</v>
      </c>
      <c r="Q32">
        <v>4</v>
      </c>
      <c r="R32">
        <f t="shared" si="29"/>
        <v>2</v>
      </c>
      <c r="S32">
        <f t="shared" si="30"/>
        <v>3</v>
      </c>
      <c r="T32" t="str">
        <f t="shared" si="31"/>
        <v>423</v>
      </c>
      <c r="U32" t="str">
        <f t="shared" si="6"/>
        <v>中级智之丸</v>
      </c>
      <c r="V32" t="str">
        <f t="shared" si="7"/>
        <v>中级运之丸</v>
      </c>
      <c r="W32" t="str">
        <f t="shared" si="8"/>
        <v>中级力之丸</v>
      </c>
      <c r="X32">
        <f t="shared" si="9"/>
        <v>0</v>
      </c>
      <c r="Y32">
        <f t="shared" si="10"/>
        <v>24</v>
      </c>
      <c r="Z32">
        <f t="shared" si="11"/>
        <v>0</v>
      </c>
      <c r="AA32" t="str">
        <f t="shared" si="12"/>
        <v/>
      </c>
      <c r="AB32" t="str">
        <f t="shared" si="13"/>
        <v>1210005,24|</v>
      </c>
      <c r="AC32" t="str">
        <f t="shared" si="14"/>
        <v/>
      </c>
      <c r="AD32" t="str">
        <f t="shared" si="15"/>
        <v>1210005,24</v>
      </c>
      <c r="AG32" t="str">
        <f t="shared" si="16"/>
        <v/>
      </c>
      <c r="AH32" t="s">
        <v>2283</v>
      </c>
      <c r="AI32" s="38">
        <v>62</v>
      </c>
      <c r="AJ32">
        <v>1431062</v>
      </c>
      <c r="AL32">
        <v>3</v>
      </c>
      <c r="AM32">
        <v>3</v>
      </c>
      <c r="AN32" t="str">
        <f t="shared" si="32"/>
        <v>33</v>
      </c>
      <c r="AO32" t="s">
        <v>1288</v>
      </c>
      <c r="AP32" t="s">
        <v>1289</v>
      </c>
      <c r="AQ32" t="s">
        <v>1290</v>
      </c>
      <c r="AR32">
        <v>20</v>
      </c>
      <c r="AS32">
        <v>0</v>
      </c>
      <c r="AT32">
        <v>18000</v>
      </c>
    </row>
    <row r="33" spans="1:46" ht="17.25" customHeight="1">
      <c r="A33" s="2">
        <f t="shared" si="33"/>
        <v>303</v>
      </c>
      <c r="B33" s="3">
        <v>3</v>
      </c>
      <c r="C33" s="2">
        <f t="shared" ref="C33:C38" si="35">IF(C32=29,1,C32+1)</f>
        <v>3</v>
      </c>
      <c r="D33" t="str">
        <f t="shared" si="1"/>
        <v>战栗的龙卷</v>
      </c>
      <c r="E33">
        <f t="shared" si="2"/>
        <v>4</v>
      </c>
      <c r="F33">
        <f t="shared" si="3"/>
        <v>2</v>
      </c>
      <c r="G33" t="str">
        <f t="shared" si="18"/>
        <v>1210005,24</v>
      </c>
      <c r="H33">
        <f t="shared" si="4"/>
        <v>22500</v>
      </c>
      <c r="I33" t="str">
        <f t="shared" si="34"/>
        <v>3Ⅰ4</v>
      </c>
      <c r="J33" t="str">
        <f t="shared" si="20"/>
        <v/>
      </c>
      <c r="K33" s="5">
        <v>33</v>
      </c>
      <c r="L33" s="5" t="s">
        <v>159</v>
      </c>
      <c r="M33" s="5">
        <v>2</v>
      </c>
      <c r="N33" s="6">
        <v>1</v>
      </c>
      <c r="Q33">
        <v>4</v>
      </c>
      <c r="R33">
        <f t="shared" si="29"/>
        <v>2</v>
      </c>
      <c r="S33">
        <f t="shared" si="30"/>
        <v>4</v>
      </c>
      <c r="T33" t="str">
        <f t="shared" si="31"/>
        <v>424</v>
      </c>
      <c r="U33" t="str">
        <f t="shared" si="6"/>
        <v>中级智之丸</v>
      </c>
      <c r="V33" t="str">
        <f t="shared" si="7"/>
        <v>中级运之丸</v>
      </c>
      <c r="W33" t="str">
        <f t="shared" si="8"/>
        <v>中级力之丸</v>
      </c>
      <c r="X33">
        <f t="shared" si="9"/>
        <v>0</v>
      </c>
      <c r="Y33">
        <f t="shared" si="10"/>
        <v>32</v>
      </c>
      <c r="Z33">
        <f t="shared" si="11"/>
        <v>0</v>
      </c>
      <c r="AA33" t="str">
        <f t="shared" si="12"/>
        <v/>
      </c>
      <c r="AB33" t="str">
        <f t="shared" si="13"/>
        <v>1210005,32|</v>
      </c>
      <c r="AC33" t="str">
        <f t="shared" si="14"/>
        <v/>
      </c>
      <c r="AD33" t="str">
        <f t="shared" si="15"/>
        <v>1210005,32</v>
      </c>
      <c r="AG33" t="str">
        <f t="shared" si="16"/>
        <v/>
      </c>
      <c r="AH33" s="14" t="s">
        <v>2423</v>
      </c>
      <c r="AI33" s="38">
        <v>69</v>
      </c>
      <c r="AJ33">
        <v>1431069</v>
      </c>
      <c r="AL33">
        <v>3</v>
      </c>
      <c r="AM33">
        <v>4</v>
      </c>
      <c r="AN33" t="str">
        <f t="shared" si="32"/>
        <v>34</v>
      </c>
      <c r="AO33" t="s">
        <v>1288</v>
      </c>
      <c r="AP33" t="s">
        <v>1289</v>
      </c>
      <c r="AQ33" t="s">
        <v>1290</v>
      </c>
      <c r="AR33">
        <v>24</v>
      </c>
      <c r="AS33">
        <v>0</v>
      </c>
      <c r="AT33">
        <v>26900</v>
      </c>
    </row>
    <row r="34" spans="1:46" ht="17.25" customHeight="1">
      <c r="A34" s="2">
        <f t="shared" si="33"/>
        <v>304</v>
      </c>
      <c r="B34" s="3">
        <v>3</v>
      </c>
      <c r="C34" s="2">
        <f t="shared" si="35"/>
        <v>4</v>
      </c>
      <c r="D34" t="str">
        <f t="shared" si="1"/>
        <v>战栗的龙卷</v>
      </c>
      <c r="E34">
        <f t="shared" ref="E34:E65" si="36">VLOOKUP(B34,K:N,3,FALSE)</f>
        <v>4</v>
      </c>
      <c r="F34">
        <f t="shared" si="3"/>
        <v>2</v>
      </c>
      <c r="G34" t="str">
        <f t="shared" si="18"/>
        <v>1210005,32</v>
      </c>
      <c r="H34">
        <f t="shared" si="4"/>
        <v>33700</v>
      </c>
      <c r="I34" t="str">
        <f t="shared" si="34"/>
        <v>3Ⅰ4</v>
      </c>
      <c r="J34" t="str">
        <f t="shared" si="20"/>
        <v/>
      </c>
      <c r="K34" s="5">
        <v>34</v>
      </c>
      <c r="L34" s="5" t="s">
        <v>162</v>
      </c>
      <c r="M34" s="5">
        <v>2</v>
      </c>
      <c r="N34" s="6">
        <v>2</v>
      </c>
      <c r="Q34">
        <v>4</v>
      </c>
      <c r="R34">
        <f t="shared" si="29"/>
        <v>2</v>
      </c>
      <c r="S34">
        <f t="shared" si="30"/>
        <v>5</v>
      </c>
      <c r="T34" t="str">
        <f t="shared" si="31"/>
        <v>425</v>
      </c>
      <c r="U34" t="str">
        <f t="shared" si="6"/>
        <v>高级智之丸</v>
      </c>
      <c r="V34" t="str">
        <f t="shared" si="7"/>
        <v>高级运之丸</v>
      </c>
      <c r="W34" t="str">
        <f t="shared" si="8"/>
        <v>高级力之丸</v>
      </c>
      <c r="X34">
        <f t="shared" si="9"/>
        <v>0</v>
      </c>
      <c r="Y34">
        <f t="shared" si="10"/>
        <v>12</v>
      </c>
      <c r="Z34">
        <f t="shared" si="11"/>
        <v>0</v>
      </c>
      <c r="AA34" t="str">
        <f t="shared" si="12"/>
        <v/>
      </c>
      <c r="AB34" t="str">
        <f t="shared" si="13"/>
        <v>1210008,12|</v>
      </c>
      <c r="AC34" t="str">
        <f t="shared" si="14"/>
        <v/>
      </c>
      <c r="AD34" t="str">
        <f t="shared" si="15"/>
        <v>1210008,12</v>
      </c>
      <c r="AG34" t="str">
        <f t="shared" si="16"/>
        <v/>
      </c>
      <c r="AH34" s="14" t="s">
        <v>2469</v>
      </c>
      <c r="AI34" s="38">
        <v>71</v>
      </c>
      <c r="AJ34">
        <v>1431071</v>
      </c>
      <c r="AL34">
        <v>3</v>
      </c>
      <c r="AM34">
        <v>5</v>
      </c>
      <c r="AN34" t="str">
        <f t="shared" si="32"/>
        <v>35</v>
      </c>
      <c r="AO34" t="s">
        <v>1288</v>
      </c>
      <c r="AP34" t="s">
        <v>1289</v>
      </c>
      <c r="AQ34" t="s">
        <v>1290</v>
      </c>
      <c r="AR34">
        <v>32</v>
      </c>
      <c r="AS34">
        <v>0</v>
      </c>
      <c r="AT34">
        <v>37600</v>
      </c>
    </row>
    <row r="35" spans="1:46" ht="17.25" customHeight="1">
      <c r="A35" s="2">
        <f t="shared" si="33"/>
        <v>305</v>
      </c>
      <c r="B35" s="3">
        <v>3</v>
      </c>
      <c r="C35" s="2">
        <f t="shared" si="35"/>
        <v>5</v>
      </c>
      <c r="D35" t="str">
        <f t="shared" si="1"/>
        <v>战栗的龙卷</v>
      </c>
      <c r="E35">
        <f t="shared" si="36"/>
        <v>4</v>
      </c>
      <c r="F35">
        <f t="shared" si="3"/>
        <v>2</v>
      </c>
      <c r="G35" t="str">
        <f t="shared" si="18"/>
        <v>1210008,12</v>
      </c>
      <c r="H35">
        <f t="shared" si="4"/>
        <v>47100</v>
      </c>
      <c r="I35" t="str">
        <f t="shared" si="34"/>
        <v>3Ⅰ4</v>
      </c>
      <c r="J35" t="str">
        <f t="shared" si="20"/>
        <v/>
      </c>
      <c r="K35" s="5">
        <v>35</v>
      </c>
      <c r="L35" s="5" t="s">
        <v>164</v>
      </c>
      <c r="M35" s="5">
        <v>2</v>
      </c>
      <c r="N35" s="6">
        <v>3</v>
      </c>
      <c r="Q35">
        <v>4</v>
      </c>
      <c r="R35">
        <f t="shared" si="29"/>
        <v>2</v>
      </c>
      <c r="S35">
        <f t="shared" si="30"/>
        <v>6</v>
      </c>
      <c r="T35" t="str">
        <f t="shared" si="31"/>
        <v>426</v>
      </c>
      <c r="U35" t="str">
        <f t="shared" si="6"/>
        <v>高级智之丸</v>
      </c>
      <c r="V35" t="str">
        <f t="shared" si="7"/>
        <v>高级运之丸</v>
      </c>
      <c r="W35" t="str">
        <f t="shared" si="8"/>
        <v>高级力之丸</v>
      </c>
      <c r="X35">
        <f t="shared" si="9"/>
        <v>0</v>
      </c>
      <c r="Y35">
        <f t="shared" si="10"/>
        <v>16</v>
      </c>
      <c r="Z35">
        <f t="shared" si="11"/>
        <v>0</v>
      </c>
      <c r="AA35" t="str">
        <f t="shared" si="12"/>
        <v/>
      </c>
      <c r="AB35" t="str">
        <f t="shared" si="13"/>
        <v>1210008,16|</v>
      </c>
      <c r="AC35" t="str">
        <f t="shared" si="14"/>
        <v/>
      </c>
      <c r="AD35" t="str">
        <f t="shared" si="15"/>
        <v>1210008,16</v>
      </c>
      <c r="AG35" t="str">
        <f t="shared" si="16"/>
        <v/>
      </c>
      <c r="AH35" s="14" t="s">
        <v>2550</v>
      </c>
      <c r="AI35" s="38">
        <v>73</v>
      </c>
      <c r="AJ35">
        <v>1431073</v>
      </c>
      <c r="AL35">
        <v>3</v>
      </c>
      <c r="AM35">
        <v>6</v>
      </c>
      <c r="AN35" t="str">
        <f t="shared" si="32"/>
        <v>36</v>
      </c>
      <c r="AO35" t="s">
        <v>1291</v>
      </c>
      <c r="AP35" t="s">
        <v>1292</v>
      </c>
      <c r="AQ35" t="s">
        <v>1293</v>
      </c>
      <c r="AR35">
        <v>12</v>
      </c>
      <c r="AS35">
        <v>0</v>
      </c>
      <c r="AT35">
        <v>51600</v>
      </c>
    </row>
    <row r="36" spans="1:46" ht="17.25" customHeight="1">
      <c r="A36" s="2">
        <f t="shared" si="33"/>
        <v>306</v>
      </c>
      <c r="B36" s="3">
        <v>3</v>
      </c>
      <c r="C36" s="2">
        <f t="shared" si="35"/>
        <v>6</v>
      </c>
      <c r="D36" t="str">
        <f t="shared" si="1"/>
        <v>战栗的龙卷</v>
      </c>
      <c r="E36">
        <f t="shared" si="36"/>
        <v>4</v>
      </c>
      <c r="F36">
        <f t="shared" si="3"/>
        <v>2</v>
      </c>
      <c r="G36" t="str">
        <f t="shared" si="18"/>
        <v>1210008,16</v>
      </c>
      <c r="H36">
        <f t="shared" si="4"/>
        <v>64500</v>
      </c>
      <c r="I36" t="str">
        <f t="shared" si="34"/>
        <v>3Ⅰ4</v>
      </c>
      <c r="J36" t="str">
        <f t="shared" si="20"/>
        <v/>
      </c>
      <c r="K36" s="5">
        <v>36</v>
      </c>
      <c r="L36" s="5" t="s">
        <v>166</v>
      </c>
      <c r="M36" s="5">
        <v>2</v>
      </c>
      <c r="N36" s="6">
        <v>1</v>
      </c>
      <c r="Q36">
        <v>4</v>
      </c>
      <c r="R36">
        <f t="shared" si="29"/>
        <v>2</v>
      </c>
      <c r="S36">
        <f t="shared" si="30"/>
        <v>7</v>
      </c>
      <c r="T36" t="str">
        <f t="shared" si="31"/>
        <v>427</v>
      </c>
      <c r="U36" t="str">
        <f t="shared" si="6"/>
        <v>高级智之丸</v>
      </c>
      <c r="V36" t="str">
        <f t="shared" si="7"/>
        <v>高级运之丸</v>
      </c>
      <c r="W36" t="str">
        <f t="shared" si="8"/>
        <v>高级力之丸</v>
      </c>
      <c r="X36">
        <f t="shared" si="9"/>
        <v>0</v>
      </c>
      <c r="Y36">
        <f t="shared" si="10"/>
        <v>20</v>
      </c>
      <c r="Z36">
        <f t="shared" si="11"/>
        <v>0</v>
      </c>
      <c r="AA36" t="str">
        <f t="shared" si="12"/>
        <v/>
      </c>
      <c r="AB36" t="str">
        <f t="shared" si="13"/>
        <v>1210008,20|</v>
      </c>
      <c r="AC36" t="str">
        <f t="shared" si="14"/>
        <v/>
      </c>
      <c r="AD36" t="str">
        <f t="shared" si="15"/>
        <v>1210008,20</v>
      </c>
      <c r="AG36" t="str">
        <f t="shared" si="16"/>
        <v/>
      </c>
      <c r="AL36">
        <v>3</v>
      </c>
      <c r="AM36">
        <v>7</v>
      </c>
      <c r="AN36" t="str">
        <f t="shared" si="32"/>
        <v>37</v>
      </c>
      <c r="AO36" t="s">
        <v>1291</v>
      </c>
      <c r="AP36" t="s">
        <v>1292</v>
      </c>
      <c r="AQ36" t="s">
        <v>1293</v>
      </c>
      <c r="AR36">
        <v>16</v>
      </c>
      <c r="AS36">
        <v>0</v>
      </c>
      <c r="AT36">
        <v>69600</v>
      </c>
    </row>
    <row r="37" spans="1:46" ht="17.25" customHeight="1">
      <c r="A37" s="2">
        <f t="shared" si="33"/>
        <v>307</v>
      </c>
      <c r="B37" s="3">
        <v>3</v>
      </c>
      <c r="C37" s="2">
        <f t="shared" si="35"/>
        <v>7</v>
      </c>
      <c r="D37" t="str">
        <f t="shared" si="1"/>
        <v>战栗的龙卷</v>
      </c>
      <c r="E37">
        <f t="shared" si="36"/>
        <v>4</v>
      </c>
      <c r="F37">
        <f t="shared" si="3"/>
        <v>2</v>
      </c>
      <c r="G37" t="str">
        <f t="shared" si="18"/>
        <v>1210008,20</v>
      </c>
      <c r="H37">
        <f t="shared" si="4"/>
        <v>87000</v>
      </c>
      <c r="I37" t="str">
        <f t="shared" si="34"/>
        <v>3Ⅰ4</v>
      </c>
      <c r="J37" t="str">
        <f t="shared" si="20"/>
        <v/>
      </c>
      <c r="K37" s="5">
        <v>37</v>
      </c>
      <c r="L37" s="5" t="s">
        <v>168</v>
      </c>
      <c r="M37" s="5">
        <v>2</v>
      </c>
      <c r="N37" s="6">
        <v>1</v>
      </c>
      <c r="Q37">
        <v>4</v>
      </c>
      <c r="R37">
        <f t="shared" si="29"/>
        <v>2</v>
      </c>
      <c r="S37">
        <f t="shared" si="30"/>
        <v>8</v>
      </c>
      <c r="T37" t="str">
        <f t="shared" si="31"/>
        <v>428</v>
      </c>
      <c r="U37" t="str">
        <f t="shared" si="6"/>
        <v>高级智之丸</v>
      </c>
      <c r="V37" t="str">
        <f t="shared" si="7"/>
        <v>高级运之丸</v>
      </c>
      <c r="W37" t="str">
        <f t="shared" si="8"/>
        <v>高级力之丸</v>
      </c>
      <c r="X37">
        <f t="shared" si="9"/>
        <v>0</v>
      </c>
      <c r="Y37">
        <f t="shared" si="10"/>
        <v>6</v>
      </c>
      <c r="Z37">
        <f t="shared" si="11"/>
        <v>0</v>
      </c>
      <c r="AA37" t="str">
        <f t="shared" si="12"/>
        <v/>
      </c>
      <c r="AB37" t="str">
        <f t="shared" si="13"/>
        <v>1210008,6|</v>
      </c>
      <c r="AC37" t="str">
        <f t="shared" si="14"/>
        <v/>
      </c>
      <c r="AD37" t="str">
        <f t="shared" si="15"/>
        <v>1210008,6|1430001,1</v>
      </c>
      <c r="AE37" t="s">
        <v>2262</v>
      </c>
      <c r="AF37">
        <v>1</v>
      </c>
      <c r="AG37" t="str">
        <f t="shared" si="16"/>
        <v>1430001,1|</v>
      </c>
      <c r="AL37">
        <v>3</v>
      </c>
      <c r="AM37">
        <v>8</v>
      </c>
      <c r="AN37" t="str">
        <f t="shared" ref="AN37:AN57" si="37">AL37&amp;AM37</f>
        <v>38</v>
      </c>
      <c r="AO37" t="s">
        <v>1291</v>
      </c>
      <c r="AP37" t="s">
        <v>1292</v>
      </c>
      <c r="AQ37" t="s">
        <v>1293</v>
      </c>
      <c r="AR37">
        <v>5</v>
      </c>
      <c r="AS37">
        <v>0</v>
      </c>
      <c r="AT37">
        <f t="shared" ref="AT37:AT43" si="38">AT30*1.5</f>
        <v>15600</v>
      </c>
    </row>
    <row r="38" spans="1:46" ht="17.25" customHeight="1">
      <c r="A38" s="2">
        <f t="shared" si="33"/>
        <v>308</v>
      </c>
      <c r="B38" s="3">
        <v>3</v>
      </c>
      <c r="C38" s="2">
        <f t="shared" si="35"/>
        <v>8</v>
      </c>
      <c r="D38" t="str">
        <f t="shared" si="1"/>
        <v>战栗的龙卷</v>
      </c>
      <c r="E38">
        <f t="shared" si="36"/>
        <v>4</v>
      </c>
      <c r="F38">
        <f t="shared" si="3"/>
        <v>2</v>
      </c>
      <c r="G38" t="str">
        <f t="shared" si="18"/>
        <v>1210008,6|1430001,1</v>
      </c>
      <c r="H38">
        <f t="shared" si="4"/>
        <v>19500</v>
      </c>
      <c r="I38" t="str">
        <f t="shared" si="34"/>
        <v>3Ⅰ4</v>
      </c>
      <c r="J38" t="str">
        <f t="shared" si="20"/>
        <v/>
      </c>
      <c r="K38" s="5">
        <v>38</v>
      </c>
      <c r="L38" s="5" t="s">
        <v>170</v>
      </c>
      <c r="M38" s="5">
        <v>2</v>
      </c>
      <c r="N38" s="6">
        <v>2</v>
      </c>
      <c r="Q38">
        <v>4</v>
      </c>
      <c r="R38">
        <f t="shared" si="29"/>
        <v>2</v>
      </c>
      <c r="S38">
        <f t="shared" si="30"/>
        <v>9</v>
      </c>
      <c r="T38" t="str">
        <f t="shared" si="31"/>
        <v>429</v>
      </c>
      <c r="U38" t="str">
        <f t="shared" si="6"/>
        <v>高级智之丸</v>
      </c>
      <c r="V38" t="str">
        <f t="shared" si="7"/>
        <v>高级运之丸</v>
      </c>
      <c r="W38" t="str">
        <f t="shared" si="8"/>
        <v>高级力之丸</v>
      </c>
      <c r="X38">
        <f t="shared" si="9"/>
        <v>0</v>
      </c>
      <c r="Y38">
        <f t="shared" si="10"/>
        <v>9</v>
      </c>
      <c r="Z38">
        <f t="shared" si="11"/>
        <v>0</v>
      </c>
      <c r="AA38" t="str">
        <f t="shared" si="12"/>
        <v/>
      </c>
      <c r="AB38" t="str">
        <f t="shared" si="13"/>
        <v>1210008,9|</v>
      </c>
      <c r="AC38" t="str">
        <f t="shared" si="14"/>
        <v/>
      </c>
      <c r="AD38" t="str">
        <f t="shared" si="15"/>
        <v>1210008,9|1430001,2</v>
      </c>
      <c r="AE38" t="s">
        <v>2262</v>
      </c>
      <c r="AF38">
        <v>2</v>
      </c>
      <c r="AG38" t="str">
        <f t="shared" si="16"/>
        <v>1430001,2|</v>
      </c>
      <c r="AL38">
        <v>3</v>
      </c>
      <c r="AM38">
        <v>9</v>
      </c>
      <c r="AN38" t="str">
        <f t="shared" si="37"/>
        <v>39</v>
      </c>
      <c r="AO38" t="s">
        <v>1291</v>
      </c>
      <c r="AP38" t="s">
        <v>1292</v>
      </c>
      <c r="AQ38" t="s">
        <v>1293</v>
      </c>
      <c r="AR38">
        <v>8</v>
      </c>
      <c r="AS38">
        <v>0</v>
      </c>
      <c r="AT38">
        <f t="shared" si="38"/>
        <v>18000</v>
      </c>
    </row>
    <row r="39" spans="1:46" ht="17.25" customHeight="1">
      <c r="A39" s="2">
        <f t="shared" si="33"/>
        <v>309</v>
      </c>
      <c r="B39" s="3">
        <v>3</v>
      </c>
      <c r="C39" s="2">
        <f>IF(C38=29,1,C38+1)</f>
        <v>9</v>
      </c>
      <c r="D39" t="str">
        <f t="shared" si="1"/>
        <v>战栗的龙卷</v>
      </c>
      <c r="E39">
        <f t="shared" si="36"/>
        <v>4</v>
      </c>
      <c r="F39">
        <f t="shared" si="3"/>
        <v>2</v>
      </c>
      <c r="G39" t="str">
        <f t="shared" si="18"/>
        <v>1210008,9|1430001,2</v>
      </c>
      <c r="H39">
        <f t="shared" si="4"/>
        <v>22500</v>
      </c>
      <c r="I39" t="str">
        <f t="shared" si="34"/>
        <v>3Ⅰ4</v>
      </c>
      <c r="J39" t="str">
        <f t="shared" si="20"/>
        <v/>
      </c>
      <c r="K39" s="5">
        <v>39</v>
      </c>
      <c r="L39" s="5" t="s">
        <v>173</v>
      </c>
      <c r="M39" s="5">
        <v>4</v>
      </c>
      <c r="N39" s="6">
        <v>3</v>
      </c>
      <c r="Q39">
        <v>4</v>
      </c>
      <c r="R39">
        <f t="shared" si="29"/>
        <v>2</v>
      </c>
      <c r="S39">
        <f t="shared" si="30"/>
        <v>10</v>
      </c>
      <c r="T39" t="str">
        <f t="shared" si="31"/>
        <v>4210</v>
      </c>
      <c r="U39" t="str">
        <f t="shared" si="6"/>
        <v>高级智之丸</v>
      </c>
      <c r="V39" t="str">
        <f t="shared" si="7"/>
        <v>高级运之丸</v>
      </c>
      <c r="W39" t="str">
        <f t="shared" si="8"/>
        <v>高级力之丸</v>
      </c>
      <c r="X39">
        <f t="shared" si="9"/>
        <v>0</v>
      </c>
      <c r="Y39">
        <f t="shared" si="10"/>
        <v>12</v>
      </c>
      <c r="Z39">
        <f t="shared" si="11"/>
        <v>0</v>
      </c>
      <c r="AA39" t="str">
        <f t="shared" si="12"/>
        <v/>
      </c>
      <c r="AB39" t="str">
        <f t="shared" si="13"/>
        <v>1210008,12|</v>
      </c>
      <c r="AC39" t="str">
        <f t="shared" si="14"/>
        <v/>
      </c>
      <c r="AD39" t="str">
        <f t="shared" si="15"/>
        <v>1210008,12|1430001,3</v>
      </c>
      <c r="AE39" t="s">
        <v>2262</v>
      </c>
      <c r="AF39">
        <v>3</v>
      </c>
      <c r="AG39" t="str">
        <f t="shared" si="16"/>
        <v>1430001,3|</v>
      </c>
      <c r="AL39">
        <v>3</v>
      </c>
      <c r="AM39">
        <v>10</v>
      </c>
      <c r="AN39" t="str">
        <f t="shared" si="37"/>
        <v>310</v>
      </c>
      <c r="AO39" t="s">
        <v>1291</v>
      </c>
      <c r="AP39" t="s">
        <v>1292</v>
      </c>
      <c r="AQ39" t="s">
        <v>1293</v>
      </c>
      <c r="AR39">
        <v>10</v>
      </c>
      <c r="AS39">
        <v>0</v>
      </c>
      <c r="AT39">
        <f t="shared" si="38"/>
        <v>27000</v>
      </c>
    </row>
    <row r="40" spans="1:46" ht="17.25" customHeight="1">
      <c r="A40" s="2">
        <f t="shared" si="33"/>
        <v>310</v>
      </c>
      <c r="B40" s="3">
        <v>3</v>
      </c>
      <c r="C40" s="2">
        <f>IF(C39=29,1,C39+1)</f>
        <v>10</v>
      </c>
      <c r="D40" t="str">
        <f t="shared" si="1"/>
        <v>战栗的龙卷</v>
      </c>
      <c r="E40">
        <f t="shared" si="36"/>
        <v>4</v>
      </c>
      <c r="F40">
        <f t="shared" si="3"/>
        <v>2</v>
      </c>
      <c r="G40" t="str">
        <f t="shared" si="18"/>
        <v>1210008,12|1430001,3</v>
      </c>
      <c r="H40">
        <f t="shared" si="4"/>
        <v>33750</v>
      </c>
      <c r="I40" t="str">
        <f t="shared" si="34"/>
        <v>3Ⅰ4</v>
      </c>
      <c r="J40" t="str">
        <f t="shared" si="20"/>
        <v/>
      </c>
      <c r="K40" s="5">
        <v>40</v>
      </c>
      <c r="L40" s="5" t="s">
        <v>175</v>
      </c>
      <c r="M40" s="5">
        <v>3</v>
      </c>
      <c r="N40" s="6">
        <v>1</v>
      </c>
      <c r="Q40">
        <v>4</v>
      </c>
      <c r="R40">
        <f t="shared" si="29"/>
        <v>2</v>
      </c>
      <c r="S40">
        <f t="shared" si="30"/>
        <v>11</v>
      </c>
      <c r="T40" t="str">
        <f t="shared" si="31"/>
        <v>4211</v>
      </c>
      <c r="U40" t="str">
        <f t="shared" si="6"/>
        <v>高级智之丸</v>
      </c>
      <c r="V40" t="str">
        <f t="shared" si="7"/>
        <v>高级运之丸</v>
      </c>
      <c r="W40" t="str">
        <f t="shared" si="8"/>
        <v>高级力之丸</v>
      </c>
      <c r="X40">
        <f t="shared" si="9"/>
        <v>0</v>
      </c>
      <c r="Y40">
        <f t="shared" si="10"/>
        <v>15</v>
      </c>
      <c r="Z40">
        <f t="shared" si="11"/>
        <v>0</v>
      </c>
      <c r="AA40" t="str">
        <f t="shared" si="12"/>
        <v/>
      </c>
      <c r="AB40" t="str">
        <f t="shared" si="13"/>
        <v>1210008,15|</v>
      </c>
      <c r="AC40" t="str">
        <f t="shared" si="14"/>
        <v/>
      </c>
      <c r="AD40" t="str">
        <f t="shared" si="15"/>
        <v>1210008,15|1430001,4</v>
      </c>
      <c r="AE40" t="s">
        <v>2262</v>
      </c>
      <c r="AF40">
        <v>4</v>
      </c>
      <c r="AG40" t="str">
        <f t="shared" si="16"/>
        <v>1430001,4|</v>
      </c>
      <c r="AL40">
        <v>3</v>
      </c>
      <c r="AM40">
        <v>11</v>
      </c>
      <c r="AN40" t="str">
        <f t="shared" si="37"/>
        <v>311</v>
      </c>
      <c r="AO40" t="s">
        <v>1291</v>
      </c>
      <c r="AP40" t="s">
        <v>1292</v>
      </c>
      <c r="AQ40" t="s">
        <v>1293</v>
      </c>
      <c r="AR40">
        <v>12</v>
      </c>
      <c r="AS40">
        <v>0</v>
      </c>
      <c r="AT40">
        <f t="shared" si="38"/>
        <v>40350</v>
      </c>
    </row>
    <row r="41" spans="1:46" ht="17.25" customHeight="1">
      <c r="A41" s="2">
        <f t="shared" si="33"/>
        <v>311</v>
      </c>
      <c r="B41" s="3">
        <v>3</v>
      </c>
      <c r="C41" s="2">
        <f t="shared" ref="C41:C54" si="39">IF(C40=29,1,C40+1)</f>
        <v>11</v>
      </c>
      <c r="D41" t="str">
        <f t="shared" si="1"/>
        <v>战栗的龙卷</v>
      </c>
      <c r="E41">
        <f t="shared" si="36"/>
        <v>4</v>
      </c>
      <c r="F41">
        <f t="shared" si="3"/>
        <v>2</v>
      </c>
      <c r="G41" t="str">
        <f t="shared" si="18"/>
        <v>1210008,15|1430001,4</v>
      </c>
      <c r="H41">
        <f t="shared" si="4"/>
        <v>50550</v>
      </c>
      <c r="I41" t="str">
        <f t="shared" si="34"/>
        <v>3Ⅰ4</v>
      </c>
      <c r="J41" t="str">
        <f t="shared" si="20"/>
        <v/>
      </c>
      <c r="K41" s="5">
        <v>41</v>
      </c>
      <c r="L41" s="5" t="s">
        <v>178</v>
      </c>
      <c r="M41" s="5">
        <v>3</v>
      </c>
      <c r="N41" s="6">
        <v>3</v>
      </c>
      <c r="Q41">
        <v>4</v>
      </c>
      <c r="R41">
        <f t="shared" si="29"/>
        <v>2</v>
      </c>
      <c r="S41">
        <f t="shared" si="30"/>
        <v>12</v>
      </c>
      <c r="T41" t="str">
        <f t="shared" si="31"/>
        <v>4212</v>
      </c>
      <c r="U41" t="str">
        <f t="shared" si="6"/>
        <v>高级智之丸</v>
      </c>
      <c r="V41" t="str">
        <f t="shared" si="7"/>
        <v>高级运之丸</v>
      </c>
      <c r="W41" t="str">
        <f t="shared" si="8"/>
        <v>高级力之丸</v>
      </c>
      <c r="X41">
        <f t="shared" si="9"/>
        <v>0</v>
      </c>
      <c r="Y41">
        <f t="shared" si="10"/>
        <v>18</v>
      </c>
      <c r="Z41">
        <f t="shared" si="11"/>
        <v>0</v>
      </c>
      <c r="AA41" t="str">
        <f t="shared" si="12"/>
        <v/>
      </c>
      <c r="AB41" t="str">
        <f t="shared" si="13"/>
        <v>1210008,18|</v>
      </c>
      <c r="AC41" t="str">
        <f t="shared" si="14"/>
        <v/>
      </c>
      <c r="AD41" t="str">
        <f t="shared" si="15"/>
        <v>1210008,18|1430001,5</v>
      </c>
      <c r="AE41" t="s">
        <v>2262</v>
      </c>
      <c r="AF41">
        <v>5</v>
      </c>
      <c r="AG41" t="str">
        <f t="shared" si="16"/>
        <v>1430001,5|</v>
      </c>
      <c r="AL41">
        <v>3</v>
      </c>
      <c r="AM41">
        <v>12</v>
      </c>
      <c r="AN41" t="str">
        <f t="shared" si="37"/>
        <v>312</v>
      </c>
      <c r="AO41" t="s">
        <v>1291</v>
      </c>
      <c r="AP41" t="s">
        <v>1292</v>
      </c>
      <c r="AQ41" t="s">
        <v>1293</v>
      </c>
      <c r="AR41">
        <v>16</v>
      </c>
      <c r="AS41">
        <v>0</v>
      </c>
      <c r="AT41">
        <f t="shared" si="38"/>
        <v>56400</v>
      </c>
    </row>
    <row r="42" spans="1:46" ht="17.25" customHeight="1">
      <c r="A42" s="2">
        <f t="shared" si="33"/>
        <v>312</v>
      </c>
      <c r="B42" s="3">
        <v>3</v>
      </c>
      <c r="C42" s="2">
        <f t="shared" si="39"/>
        <v>12</v>
      </c>
      <c r="D42" t="str">
        <f t="shared" si="1"/>
        <v>战栗的龙卷</v>
      </c>
      <c r="E42">
        <f t="shared" si="36"/>
        <v>4</v>
      </c>
      <c r="F42">
        <f t="shared" si="3"/>
        <v>2</v>
      </c>
      <c r="G42" t="str">
        <f t="shared" si="18"/>
        <v>1210008,18|1430001,5</v>
      </c>
      <c r="H42">
        <f t="shared" si="4"/>
        <v>70650</v>
      </c>
      <c r="I42" t="str">
        <f t="shared" si="34"/>
        <v>3Ⅰ4</v>
      </c>
      <c r="J42" t="str">
        <f t="shared" si="20"/>
        <v/>
      </c>
      <c r="K42" s="5">
        <v>42</v>
      </c>
      <c r="L42" s="5" t="s">
        <v>180</v>
      </c>
      <c r="M42" s="5">
        <v>4</v>
      </c>
      <c r="N42" s="5">
        <v>2</v>
      </c>
      <c r="Q42">
        <v>4</v>
      </c>
      <c r="R42">
        <f t="shared" si="29"/>
        <v>2</v>
      </c>
      <c r="S42">
        <f t="shared" si="30"/>
        <v>13</v>
      </c>
      <c r="T42" t="str">
        <f t="shared" si="31"/>
        <v>4213</v>
      </c>
      <c r="U42" t="str">
        <f t="shared" si="6"/>
        <v>高级智之丸</v>
      </c>
      <c r="V42" t="str">
        <f t="shared" si="7"/>
        <v>高级运之丸</v>
      </c>
      <c r="W42" t="str">
        <f t="shared" si="8"/>
        <v>高级力之丸</v>
      </c>
      <c r="X42">
        <f t="shared" si="9"/>
        <v>0</v>
      </c>
      <c r="Y42">
        <f t="shared" si="10"/>
        <v>24</v>
      </c>
      <c r="Z42">
        <f t="shared" si="11"/>
        <v>0</v>
      </c>
      <c r="AA42" t="str">
        <f t="shared" si="12"/>
        <v/>
      </c>
      <c r="AB42" t="str">
        <f t="shared" si="13"/>
        <v>1210008,24|</v>
      </c>
      <c r="AC42" t="str">
        <f t="shared" si="14"/>
        <v/>
      </c>
      <c r="AD42" t="str">
        <f t="shared" si="15"/>
        <v>1210008,24|1430001,6</v>
      </c>
      <c r="AE42" t="s">
        <v>2262</v>
      </c>
      <c r="AF42">
        <v>6</v>
      </c>
      <c r="AG42" t="str">
        <f t="shared" si="16"/>
        <v>1430001,6|</v>
      </c>
      <c r="AL42">
        <v>3</v>
      </c>
      <c r="AM42">
        <v>13</v>
      </c>
      <c r="AN42" t="str">
        <f t="shared" si="37"/>
        <v>313</v>
      </c>
      <c r="AO42" t="s">
        <v>1291</v>
      </c>
      <c r="AP42" t="s">
        <v>1292</v>
      </c>
      <c r="AQ42" t="s">
        <v>1293</v>
      </c>
      <c r="AR42">
        <v>18</v>
      </c>
      <c r="AS42">
        <v>0</v>
      </c>
      <c r="AT42">
        <f t="shared" si="38"/>
        <v>77400</v>
      </c>
    </row>
    <row r="43" spans="1:46" ht="17.25" customHeight="1">
      <c r="A43" s="2">
        <f t="shared" si="33"/>
        <v>313</v>
      </c>
      <c r="B43" s="3">
        <v>3</v>
      </c>
      <c r="C43" s="2">
        <f t="shared" si="39"/>
        <v>13</v>
      </c>
      <c r="D43" t="str">
        <f t="shared" si="1"/>
        <v>战栗的龙卷</v>
      </c>
      <c r="E43">
        <f t="shared" si="36"/>
        <v>4</v>
      </c>
      <c r="F43">
        <f t="shared" si="3"/>
        <v>2</v>
      </c>
      <c r="G43" t="str">
        <f t="shared" si="18"/>
        <v>1210008,24|1430001,6</v>
      </c>
      <c r="H43">
        <f t="shared" si="4"/>
        <v>96750</v>
      </c>
      <c r="I43" t="str">
        <f t="shared" si="34"/>
        <v>3Ⅰ4</v>
      </c>
      <c r="J43" t="str">
        <f t="shared" si="20"/>
        <v/>
      </c>
      <c r="K43" s="10">
        <v>43</v>
      </c>
      <c r="L43" s="10" t="s">
        <v>2576</v>
      </c>
      <c r="M43" s="10">
        <v>4</v>
      </c>
      <c r="N43" s="11">
        <v>1</v>
      </c>
      <c r="Q43">
        <v>4</v>
      </c>
      <c r="R43">
        <f t="shared" si="29"/>
        <v>2</v>
      </c>
      <c r="S43">
        <f t="shared" si="30"/>
        <v>14</v>
      </c>
      <c r="T43" t="str">
        <f t="shared" si="31"/>
        <v>4214</v>
      </c>
      <c r="U43" t="str">
        <f t="shared" si="6"/>
        <v>高级智之丸</v>
      </c>
      <c r="V43" t="str">
        <f t="shared" si="7"/>
        <v>高级运之丸</v>
      </c>
      <c r="W43" t="str">
        <f t="shared" si="8"/>
        <v>高级力之丸</v>
      </c>
      <c r="X43">
        <f t="shared" si="9"/>
        <v>0</v>
      </c>
      <c r="Y43">
        <f t="shared" si="10"/>
        <v>0</v>
      </c>
      <c r="Z43">
        <f t="shared" si="11"/>
        <v>0</v>
      </c>
      <c r="AA43" t="str">
        <f t="shared" si="12"/>
        <v/>
      </c>
      <c r="AB43" t="str">
        <f t="shared" si="13"/>
        <v/>
      </c>
      <c r="AC43" t="str">
        <f t="shared" si="14"/>
        <v/>
      </c>
      <c r="AD43" t="e">
        <f t="shared" si="15"/>
        <v>#VALUE!</v>
      </c>
      <c r="AE43" t="s">
        <v>2262</v>
      </c>
      <c r="AG43" t="str">
        <f t="shared" si="16"/>
        <v/>
      </c>
      <c r="AL43">
        <v>3</v>
      </c>
      <c r="AM43">
        <v>14</v>
      </c>
      <c r="AN43" t="str">
        <f t="shared" si="37"/>
        <v>314</v>
      </c>
      <c r="AO43" t="s">
        <v>1291</v>
      </c>
      <c r="AP43" t="s">
        <v>1292</v>
      </c>
      <c r="AQ43" t="s">
        <v>1293</v>
      </c>
      <c r="AR43">
        <v>0</v>
      </c>
      <c r="AS43">
        <v>0</v>
      </c>
      <c r="AT43">
        <f t="shared" si="38"/>
        <v>104400</v>
      </c>
    </row>
    <row r="44" spans="1:46" ht="17.25" customHeight="1">
      <c r="A44" s="2">
        <f t="shared" si="33"/>
        <v>314</v>
      </c>
      <c r="B44" s="3">
        <v>3</v>
      </c>
      <c r="C44" s="2">
        <f t="shared" si="39"/>
        <v>14</v>
      </c>
      <c r="D44" t="str">
        <f t="shared" si="1"/>
        <v>战栗的龙卷</v>
      </c>
      <c r="E44">
        <f t="shared" si="36"/>
        <v>4</v>
      </c>
      <c r="F44">
        <f t="shared" si="3"/>
        <v>2</v>
      </c>
      <c r="G44" t="str">
        <f t="shared" si="18"/>
        <v>1431003,1</v>
      </c>
      <c r="H44">
        <f t="shared" si="4"/>
        <v>130500</v>
      </c>
      <c r="I44" t="str">
        <f t="shared" si="34"/>
        <v>3Ⅰ4</v>
      </c>
      <c r="J44" t="str">
        <f t="shared" si="20"/>
        <v>1431003,1</v>
      </c>
      <c r="K44" s="5">
        <v>45</v>
      </c>
      <c r="L44" s="5" t="s">
        <v>184</v>
      </c>
      <c r="M44" s="5">
        <v>4</v>
      </c>
      <c r="N44" s="5">
        <v>2</v>
      </c>
      <c r="Q44">
        <v>4</v>
      </c>
      <c r="R44">
        <f t="shared" si="29"/>
        <v>2</v>
      </c>
      <c r="S44">
        <f t="shared" si="30"/>
        <v>15</v>
      </c>
      <c r="T44" t="str">
        <f t="shared" si="31"/>
        <v>4215</v>
      </c>
      <c r="U44" t="str">
        <f t="shared" si="6"/>
        <v>高级智之丸</v>
      </c>
      <c r="V44" t="str">
        <f t="shared" si="7"/>
        <v>高级运之丸</v>
      </c>
      <c r="W44" t="str">
        <f t="shared" si="8"/>
        <v>高级力之丸</v>
      </c>
      <c r="X44">
        <f t="shared" si="9"/>
        <v>0</v>
      </c>
      <c r="Y44">
        <f t="shared" si="10"/>
        <v>8</v>
      </c>
      <c r="Z44">
        <f t="shared" si="11"/>
        <v>0</v>
      </c>
      <c r="AA44" t="str">
        <f t="shared" si="12"/>
        <v/>
      </c>
      <c r="AB44" t="str">
        <f t="shared" si="13"/>
        <v>1210008,8|</v>
      </c>
      <c r="AC44" t="str">
        <f t="shared" si="14"/>
        <v/>
      </c>
      <c r="AD44" t="str">
        <f t="shared" si="15"/>
        <v>1210008,8|1430001,3</v>
      </c>
      <c r="AE44" t="s">
        <v>2262</v>
      </c>
      <c r="AF44">
        <f>AF37*3</f>
        <v>3</v>
      </c>
      <c r="AG44" t="str">
        <f t="shared" si="16"/>
        <v>1430001,3|</v>
      </c>
      <c r="AL44">
        <v>3</v>
      </c>
      <c r="AM44">
        <v>15</v>
      </c>
      <c r="AN44" t="str">
        <f t="shared" si="37"/>
        <v>315</v>
      </c>
      <c r="AO44" t="s">
        <v>1291</v>
      </c>
      <c r="AP44" t="s">
        <v>1292</v>
      </c>
      <c r="AQ44" t="s">
        <v>1293</v>
      </c>
      <c r="AR44">
        <v>7</v>
      </c>
      <c r="AS44">
        <v>0</v>
      </c>
      <c r="AT44">
        <f t="shared" ref="AT44:AT50" si="40">AT30*2</f>
        <v>20800</v>
      </c>
    </row>
    <row r="45" spans="1:46" ht="17.25" customHeight="1">
      <c r="A45" s="2">
        <f t="shared" si="33"/>
        <v>315</v>
      </c>
      <c r="B45" s="3">
        <v>3</v>
      </c>
      <c r="C45" s="2">
        <f t="shared" si="39"/>
        <v>15</v>
      </c>
      <c r="D45" t="str">
        <f t="shared" si="1"/>
        <v>战栗的龙卷</v>
      </c>
      <c r="E45">
        <f t="shared" si="36"/>
        <v>4</v>
      </c>
      <c r="F45">
        <f t="shared" si="3"/>
        <v>2</v>
      </c>
      <c r="G45" t="str">
        <f t="shared" si="18"/>
        <v>1210008,8|1430001,3</v>
      </c>
      <c r="H45">
        <f t="shared" si="4"/>
        <v>26000</v>
      </c>
      <c r="I45" t="str">
        <f>IF(E45=4,B45&amp;"Ⅱ"&amp;E45,"Ⅱ"&amp;E45)</f>
        <v>3Ⅱ4</v>
      </c>
      <c r="J45" t="str">
        <f t="shared" si="20"/>
        <v/>
      </c>
      <c r="K45" s="5">
        <v>47</v>
      </c>
      <c r="L45" s="5" t="s">
        <v>186</v>
      </c>
      <c r="M45" s="5">
        <v>4</v>
      </c>
      <c r="N45" s="5">
        <v>3</v>
      </c>
      <c r="Q45">
        <v>4</v>
      </c>
      <c r="R45">
        <f t="shared" si="29"/>
        <v>2</v>
      </c>
      <c r="S45">
        <f t="shared" si="30"/>
        <v>16</v>
      </c>
      <c r="T45" t="str">
        <f t="shared" si="31"/>
        <v>4216</v>
      </c>
      <c r="U45" t="str">
        <f t="shared" si="6"/>
        <v>高级智之丸</v>
      </c>
      <c r="V45" t="str">
        <f t="shared" si="7"/>
        <v>高级运之丸</v>
      </c>
      <c r="W45" t="str">
        <f t="shared" si="8"/>
        <v>高级力之丸</v>
      </c>
      <c r="X45">
        <f t="shared" si="9"/>
        <v>0</v>
      </c>
      <c r="Y45">
        <f t="shared" si="10"/>
        <v>12</v>
      </c>
      <c r="Z45">
        <f t="shared" si="11"/>
        <v>0</v>
      </c>
      <c r="AA45" t="str">
        <f t="shared" si="12"/>
        <v/>
      </c>
      <c r="AB45" t="str">
        <f t="shared" si="13"/>
        <v>1210008,12|</v>
      </c>
      <c r="AC45" t="str">
        <f t="shared" si="14"/>
        <v/>
      </c>
      <c r="AD45" t="str">
        <f t="shared" si="15"/>
        <v>1210008,12|1430001,6</v>
      </c>
      <c r="AE45" t="s">
        <v>2262</v>
      </c>
      <c r="AF45">
        <f t="shared" ref="AF45:AF49" si="41">AF38*3</f>
        <v>6</v>
      </c>
      <c r="AG45" t="str">
        <f t="shared" si="16"/>
        <v>1430001,6|</v>
      </c>
      <c r="AL45">
        <v>3</v>
      </c>
      <c r="AM45">
        <v>16</v>
      </c>
      <c r="AN45" t="str">
        <f t="shared" si="37"/>
        <v>316</v>
      </c>
      <c r="AO45" t="s">
        <v>1291</v>
      </c>
      <c r="AP45" t="s">
        <v>1292</v>
      </c>
      <c r="AQ45" t="s">
        <v>1293</v>
      </c>
      <c r="AR45">
        <v>11</v>
      </c>
      <c r="AS45">
        <v>0</v>
      </c>
      <c r="AT45">
        <f t="shared" si="40"/>
        <v>24000</v>
      </c>
    </row>
    <row r="46" spans="1:46" ht="17.25" customHeight="1">
      <c r="A46" s="2">
        <f t="shared" si="33"/>
        <v>316</v>
      </c>
      <c r="B46" s="3">
        <v>3</v>
      </c>
      <c r="C46" s="2">
        <f t="shared" si="39"/>
        <v>16</v>
      </c>
      <c r="D46" t="str">
        <f t="shared" si="1"/>
        <v>战栗的龙卷</v>
      </c>
      <c r="E46">
        <f t="shared" si="36"/>
        <v>4</v>
      </c>
      <c r="F46">
        <f t="shared" si="3"/>
        <v>2</v>
      </c>
      <c r="G46" t="str">
        <f t="shared" si="18"/>
        <v>1210008,12|1430001,6</v>
      </c>
      <c r="H46">
        <f t="shared" si="4"/>
        <v>30000</v>
      </c>
      <c r="I46" t="str">
        <f t="shared" ref="I46:I51" si="42">IF(E46=4,B46&amp;"Ⅱ"&amp;E46,"Ⅱ"&amp;E46)</f>
        <v>3Ⅱ4</v>
      </c>
      <c r="J46" t="str">
        <f t="shared" si="20"/>
        <v/>
      </c>
      <c r="K46" s="5">
        <v>48</v>
      </c>
      <c r="L46" s="5" t="s">
        <v>188</v>
      </c>
      <c r="M46" s="5">
        <v>4</v>
      </c>
      <c r="N46" s="5">
        <v>1</v>
      </c>
      <c r="Q46">
        <v>4</v>
      </c>
      <c r="R46">
        <f t="shared" si="29"/>
        <v>2</v>
      </c>
      <c r="S46">
        <f t="shared" si="30"/>
        <v>17</v>
      </c>
      <c r="T46" t="str">
        <f t="shared" si="31"/>
        <v>4217</v>
      </c>
      <c r="U46" t="str">
        <f t="shared" si="6"/>
        <v>高级智之丸</v>
      </c>
      <c r="V46" t="str">
        <f t="shared" si="7"/>
        <v>高级运之丸</v>
      </c>
      <c r="W46" t="str">
        <f t="shared" si="8"/>
        <v>高级力之丸</v>
      </c>
      <c r="X46">
        <f t="shared" si="9"/>
        <v>0</v>
      </c>
      <c r="Y46">
        <f t="shared" si="10"/>
        <v>16</v>
      </c>
      <c r="Z46">
        <f t="shared" si="11"/>
        <v>0</v>
      </c>
      <c r="AA46" t="str">
        <f t="shared" si="12"/>
        <v/>
      </c>
      <c r="AB46" t="str">
        <f t="shared" si="13"/>
        <v>1210008,16|</v>
      </c>
      <c r="AC46" t="str">
        <f t="shared" si="14"/>
        <v/>
      </c>
      <c r="AD46" t="str">
        <f t="shared" si="15"/>
        <v>1210008,16|1430001,9</v>
      </c>
      <c r="AE46" t="s">
        <v>2262</v>
      </c>
      <c r="AF46">
        <f t="shared" si="41"/>
        <v>9</v>
      </c>
      <c r="AG46" t="str">
        <f t="shared" si="16"/>
        <v>1430001,9|</v>
      </c>
      <c r="AL46">
        <v>3</v>
      </c>
      <c r="AM46">
        <v>17</v>
      </c>
      <c r="AN46" t="str">
        <f t="shared" si="37"/>
        <v>317</v>
      </c>
      <c r="AO46" t="s">
        <v>1291</v>
      </c>
      <c r="AP46" t="s">
        <v>1292</v>
      </c>
      <c r="AQ46" t="s">
        <v>1293</v>
      </c>
      <c r="AR46">
        <v>13</v>
      </c>
      <c r="AS46">
        <v>0</v>
      </c>
      <c r="AT46">
        <f t="shared" si="40"/>
        <v>36000</v>
      </c>
    </row>
    <row r="47" spans="1:46" ht="17.25" customHeight="1">
      <c r="A47" s="2">
        <f t="shared" si="33"/>
        <v>317</v>
      </c>
      <c r="B47" s="3">
        <v>3</v>
      </c>
      <c r="C47" s="2">
        <f t="shared" si="39"/>
        <v>17</v>
      </c>
      <c r="D47" t="str">
        <f t="shared" si="1"/>
        <v>战栗的龙卷</v>
      </c>
      <c r="E47">
        <f t="shared" si="36"/>
        <v>4</v>
      </c>
      <c r="F47">
        <f t="shared" si="3"/>
        <v>2</v>
      </c>
      <c r="G47" t="str">
        <f t="shared" si="18"/>
        <v>1210008,16|1430001,9</v>
      </c>
      <c r="H47">
        <f t="shared" si="4"/>
        <v>45000</v>
      </c>
      <c r="I47" t="str">
        <f t="shared" si="42"/>
        <v>3Ⅱ4</v>
      </c>
      <c r="J47" t="str">
        <f t="shared" si="20"/>
        <v/>
      </c>
      <c r="K47" s="5">
        <v>49</v>
      </c>
      <c r="L47" s="5" t="s">
        <v>190</v>
      </c>
      <c r="M47" s="5">
        <v>4</v>
      </c>
      <c r="N47" s="5">
        <v>1</v>
      </c>
      <c r="Q47">
        <v>4</v>
      </c>
      <c r="R47">
        <f t="shared" si="29"/>
        <v>2</v>
      </c>
      <c r="S47">
        <f t="shared" si="30"/>
        <v>18</v>
      </c>
      <c r="T47" t="str">
        <f t="shared" si="31"/>
        <v>4218</v>
      </c>
      <c r="U47" t="str">
        <f t="shared" si="6"/>
        <v>高级智之丸</v>
      </c>
      <c r="V47" t="str">
        <f t="shared" si="7"/>
        <v>高级运之丸</v>
      </c>
      <c r="W47" t="str">
        <f t="shared" si="8"/>
        <v>高级力之丸</v>
      </c>
      <c r="X47">
        <f t="shared" si="9"/>
        <v>0</v>
      </c>
      <c r="Y47">
        <f t="shared" si="10"/>
        <v>20</v>
      </c>
      <c r="Z47">
        <f t="shared" si="11"/>
        <v>0</v>
      </c>
      <c r="AA47" t="str">
        <f t="shared" si="12"/>
        <v/>
      </c>
      <c r="AB47" t="str">
        <f t="shared" si="13"/>
        <v>1210008,20|</v>
      </c>
      <c r="AC47" t="str">
        <f t="shared" si="14"/>
        <v/>
      </c>
      <c r="AD47" t="str">
        <f t="shared" si="15"/>
        <v>1210008,20|1430001,12</v>
      </c>
      <c r="AE47" t="s">
        <v>2262</v>
      </c>
      <c r="AF47">
        <f t="shared" si="41"/>
        <v>12</v>
      </c>
      <c r="AG47" t="str">
        <f t="shared" si="16"/>
        <v>1430001,12|</v>
      </c>
      <c r="AI47" s="14"/>
      <c r="AL47">
        <v>3</v>
      </c>
      <c r="AM47">
        <v>18</v>
      </c>
      <c r="AN47" t="str">
        <f t="shared" si="37"/>
        <v>318</v>
      </c>
      <c r="AO47" t="s">
        <v>1291</v>
      </c>
      <c r="AP47" t="s">
        <v>1292</v>
      </c>
      <c r="AQ47" t="s">
        <v>1293</v>
      </c>
      <c r="AR47">
        <v>16</v>
      </c>
      <c r="AS47">
        <v>0</v>
      </c>
      <c r="AT47">
        <f t="shared" si="40"/>
        <v>53800</v>
      </c>
    </row>
    <row r="48" spans="1:46" ht="17.25" customHeight="1">
      <c r="A48" s="2">
        <f t="shared" si="33"/>
        <v>318</v>
      </c>
      <c r="B48" s="3">
        <v>3</v>
      </c>
      <c r="C48" s="2">
        <f t="shared" si="39"/>
        <v>18</v>
      </c>
      <c r="D48" t="str">
        <f t="shared" si="1"/>
        <v>战栗的龙卷</v>
      </c>
      <c r="E48">
        <f t="shared" si="36"/>
        <v>4</v>
      </c>
      <c r="F48">
        <f t="shared" si="3"/>
        <v>2</v>
      </c>
      <c r="G48" t="str">
        <f t="shared" si="18"/>
        <v>1210008,20|1430001,12</v>
      </c>
      <c r="H48">
        <f t="shared" si="4"/>
        <v>67400</v>
      </c>
      <c r="I48" t="str">
        <f t="shared" si="42"/>
        <v>3Ⅱ4</v>
      </c>
      <c r="J48" t="str">
        <f t="shared" si="20"/>
        <v/>
      </c>
      <c r="K48" s="5">
        <v>50</v>
      </c>
      <c r="L48" s="5" t="s">
        <v>192</v>
      </c>
      <c r="M48" s="5">
        <v>3</v>
      </c>
      <c r="N48" s="5">
        <v>1</v>
      </c>
      <c r="Q48">
        <v>4</v>
      </c>
      <c r="R48">
        <f t="shared" si="29"/>
        <v>2</v>
      </c>
      <c r="S48">
        <f t="shared" si="30"/>
        <v>19</v>
      </c>
      <c r="T48" t="str">
        <f t="shared" si="31"/>
        <v>4219</v>
      </c>
      <c r="U48" t="str">
        <f t="shared" si="6"/>
        <v>高级智之丸</v>
      </c>
      <c r="V48" t="str">
        <f t="shared" si="7"/>
        <v>高级运之丸</v>
      </c>
      <c r="W48" t="str">
        <f t="shared" si="8"/>
        <v>高级力之丸</v>
      </c>
      <c r="X48">
        <f t="shared" si="9"/>
        <v>0</v>
      </c>
      <c r="Y48">
        <f t="shared" si="10"/>
        <v>24</v>
      </c>
      <c r="Z48">
        <f t="shared" si="11"/>
        <v>0</v>
      </c>
      <c r="AA48" t="str">
        <f t="shared" si="12"/>
        <v/>
      </c>
      <c r="AB48" t="str">
        <f t="shared" si="13"/>
        <v>1210008,24|</v>
      </c>
      <c r="AC48" t="str">
        <f t="shared" si="14"/>
        <v/>
      </c>
      <c r="AD48" t="str">
        <f t="shared" si="15"/>
        <v>1210008,24|1430001,15</v>
      </c>
      <c r="AE48" t="s">
        <v>2262</v>
      </c>
      <c r="AF48">
        <f t="shared" si="41"/>
        <v>15</v>
      </c>
      <c r="AG48" t="str">
        <f t="shared" si="16"/>
        <v>1430001,15|</v>
      </c>
      <c r="AI48" s="14"/>
      <c r="AL48">
        <v>3</v>
      </c>
      <c r="AM48">
        <v>19</v>
      </c>
      <c r="AN48" t="str">
        <f t="shared" si="37"/>
        <v>319</v>
      </c>
      <c r="AO48" t="s">
        <v>1291</v>
      </c>
      <c r="AP48" t="s">
        <v>1292</v>
      </c>
      <c r="AQ48" t="s">
        <v>1293</v>
      </c>
      <c r="AR48">
        <v>21</v>
      </c>
      <c r="AS48">
        <v>0</v>
      </c>
      <c r="AT48">
        <f t="shared" si="40"/>
        <v>75200</v>
      </c>
    </row>
    <row r="49" spans="1:46" ht="17.25" customHeight="1">
      <c r="A49" s="2">
        <f t="shared" si="33"/>
        <v>319</v>
      </c>
      <c r="B49" s="3">
        <v>3</v>
      </c>
      <c r="C49" s="2">
        <f t="shared" si="39"/>
        <v>19</v>
      </c>
      <c r="D49" t="str">
        <f t="shared" si="1"/>
        <v>战栗的龙卷</v>
      </c>
      <c r="E49">
        <f t="shared" si="36"/>
        <v>4</v>
      </c>
      <c r="F49">
        <f t="shared" si="3"/>
        <v>2</v>
      </c>
      <c r="G49" t="str">
        <f t="shared" si="18"/>
        <v>1210008,24|1430001,15</v>
      </c>
      <c r="H49">
        <f t="shared" si="4"/>
        <v>94200</v>
      </c>
      <c r="I49" t="str">
        <f t="shared" si="42"/>
        <v>3Ⅱ4</v>
      </c>
      <c r="J49" t="str">
        <f t="shared" si="20"/>
        <v/>
      </c>
      <c r="K49" s="9">
        <v>51</v>
      </c>
      <c r="L49" t="s">
        <v>196</v>
      </c>
      <c r="M49" s="9">
        <v>1</v>
      </c>
      <c r="N49" s="6">
        <v>3</v>
      </c>
      <c r="Q49">
        <v>4</v>
      </c>
      <c r="R49">
        <f t="shared" si="29"/>
        <v>2</v>
      </c>
      <c r="S49">
        <f t="shared" si="30"/>
        <v>20</v>
      </c>
      <c r="T49" t="str">
        <f t="shared" si="31"/>
        <v>4220</v>
      </c>
      <c r="U49" t="str">
        <f t="shared" si="6"/>
        <v>高级智之丸</v>
      </c>
      <c r="V49" t="str">
        <f t="shared" si="7"/>
        <v>高级运之丸</v>
      </c>
      <c r="W49" t="str">
        <f t="shared" si="8"/>
        <v>高级力之丸</v>
      </c>
      <c r="X49">
        <f t="shared" si="9"/>
        <v>0</v>
      </c>
      <c r="Y49">
        <f t="shared" si="10"/>
        <v>32</v>
      </c>
      <c r="Z49">
        <f t="shared" si="11"/>
        <v>0</v>
      </c>
      <c r="AA49" t="str">
        <f t="shared" si="12"/>
        <v/>
      </c>
      <c r="AB49" t="str">
        <f t="shared" si="13"/>
        <v>1210008,32|</v>
      </c>
      <c r="AC49" t="str">
        <f t="shared" si="14"/>
        <v/>
      </c>
      <c r="AD49" t="str">
        <f t="shared" si="15"/>
        <v>1210008,32|1430001,18</v>
      </c>
      <c r="AE49" t="s">
        <v>2262</v>
      </c>
      <c r="AF49">
        <f t="shared" si="41"/>
        <v>18</v>
      </c>
      <c r="AG49" t="str">
        <f t="shared" si="16"/>
        <v>1430001,18|</v>
      </c>
      <c r="AL49">
        <v>3</v>
      </c>
      <c r="AM49">
        <v>20</v>
      </c>
      <c r="AN49" t="str">
        <f t="shared" si="37"/>
        <v>320</v>
      </c>
      <c r="AO49" t="s">
        <v>1291</v>
      </c>
      <c r="AP49" t="s">
        <v>1292</v>
      </c>
      <c r="AQ49" t="s">
        <v>1293</v>
      </c>
      <c r="AR49">
        <v>24</v>
      </c>
      <c r="AS49">
        <v>0</v>
      </c>
      <c r="AT49">
        <f t="shared" si="40"/>
        <v>103200</v>
      </c>
    </row>
    <row r="50" spans="1:46" ht="17.25" customHeight="1">
      <c r="A50" s="2">
        <f t="shared" si="33"/>
        <v>320</v>
      </c>
      <c r="B50" s="3">
        <v>3</v>
      </c>
      <c r="C50" s="2">
        <f t="shared" si="39"/>
        <v>20</v>
      </c>
      <c r="D50" t="str">
        <f t="shared" si="1"/>
        <v>战栗的龙卷</v>
      </c>
      <c r="E50">
        <f t="shared" si="36"/>
        <v>4</v>
      </c>
      <c r="F50">
        <f t="shared" si="3"/>
        <v>2</v>
      </c>
      <c r="G50" t="str">
        <f t="shared" si="18"/>
        <v>1210008,32|1430001,18</v>
      </c>
      <c r="H50">
        <f t="shared" si="4"/>
        <v>129000</v>
      </c>
      <c r="I50" t="str">
        <f t="shared" si="42"/>
        <v>3Ⅱ4</v>
      </c>
      <c r="J50" t="str">
        <f t="shared" si="20"/>
        <v/>
      </c>
      <c r="K50" s="9">
        <v>52</v>
      </c>
      <c r="L50" t="s">
        <v>198</v>
      </c>
      <c r="M50" s="9">
        <v>1</v>
      </c>
      <c r="N50" s="6">
        <v>3</v>
      </c>
      <c r="Q50">
        <v>4</v>
      </c>
      <c r="R50">
        <f t="shared" si="29"/>
        <v>2</v>
      </c>
      <c r="S50">
        <f t="shared" si="30"/>
        <v>21</v>
      </c>
      <c r="T50" t="str">
        <f t="shared" si="31"/>
        <v>4221</v>
      </c>
      <c r="U50" t="str">
        <f t="shared" si="6"/>
        <v>高级智之丸</v>
      </c>
      <c r="V50" t="str">
        <f t="shared" si="7"/>
        <v>高级运之丸</v>
      </c>
      <c r="W50" t="str">
        <f t="shared" si="8"/>
        <v>高级力之丸</v>
      </c>
      <c r="X50">
        <f t="shared" si="9"/>
        <v>0</v>
      </c>
      <c r="Y50">
        <f t="shared" si="10"/>
        <v>0</v>
      </c>
      <c r="Z50">
        <f t="shared" si="11"/>
        <v>0</v>
      </c>
      <c r="AA50" t="str">
        <f t="shared" si="12"/>
        <v/>
      </c>
      <c r="AB50" t="str">
        <f t="shared" si="13"/>
        <v/>
      </c>
      <c r="AC50" t="str">
        <f t="shared" si="14"/>
        <v/>
      </c>
      <c r="AD50" t="e">
        <f t="shared" si="15"/>
        <v>#VALUE!</v>
      </c>
      <c r="AE50" t="s">
        <v>2262</v>
      </c>
      <c r="AG50" t="str">
        <f t="shared" si="16"/>
        <v/>
      </c>
      <c r="AL50">
        <v>3</v>
      </c>
      <c r="AM50">
        <v>21</v>
      </c>
      <c r="AN50" t="str">
        <f t="shared" si="37"/>
        <v>321</v>
      </c>
      <c r="AO50" t="s">
        <v>1291</v>
      </c>
      <c r="AP50" t="s">
        <v>1292</v>
      </c>
      <c r="AQ50" t="s">
        <v>1293</v>
      </c>
      <c r="AR50">
        <v>0</v>
      </c>
      <c r="AS50">
        <v>0</v>
      </c>
      <c r="AT50">
        <f t="shared" si="40"/>
        <v>139200</v>
      </c>
    </row>
    <row r="51" spans="1:46" ht="17.25" customHeight="1">
      <c r="A51" s="2">
        <f t="shared" si="33"/>
        <v>321</v>
      </c>
      <c r="B51" s="3">
        <v>3</v>
      </c>
      <c r="C51" s="2">
        <f t="shared" si="39"/>
        <v>21</v>
      </c>
      <c r="D51" t="str">
        <f t="shared" si="1"/>
        <v>战栗的龙卷</v>
      </c>
      <c r="E51">
        <f t="shared" si="36"/>
        <v>4</v>
      </c>
      <c r="F51">
        <f t="shared" si="3"/>
        <v>2</v>
      </c>
      <c r="G51" t="str">
        <f t="shared" si="18"/>
        <v>1431003,3</v>
      </c>
      <c r="H51">
        <f t="shared" si="4"/>
        <v>174000</v>
      </c>
      <c r="I51" t="str">
        <f t="shared" si="42"/>
        <v>3Ⅱ4</v>
      </c>
      <c r="J51" t="str">
        <f t="shared" si="20"/>
        <v>1431003,3</v>
      </c>
      <c r="K51" s="10">
        <v>60</v>
      </c>
      <c r="L51" s="10" t="s">
        <v>200</v>
      </c>
      <c r="M51" s="10">
        <v>4</v>
      </c>
      <c r="N51" s="11">
        <v>2</v>
      </c>
      <c r="Q51">
        <v>4</v>
      </c>
      <c r="R51">
        <f t="shared" si="29"/>
        <v>2</v>
      </c>
      <c r="S51">
        <f t="shared" si="30"/>
        <v>22</v>
      </c>
      <c r="T51" t="str">
        <f t="shared" si="31"/>
        <v>4222</v>
      </c>
      <c r="U51" t="str">
        <f t="shared" si="6"/>
        <v>高级智之丸</v>
      </c>
      <c r="V51" t="str">
        <f t="shared" si="7"/>
        <v>高级运之丸</v>
      </c>
      <c r="W51" t="str">
        <f t="shared" si="8"/>
        <v>高级力之丸</v>
      </c>
      <c r="X51">
        <f t="shared" si="9"/>
        <v>0</v>
      </c>
      <c r="Y51">
        <f t="shared" si="10"/>
        <v>10</v>
      </c>
      <c r="Z51">
        <f t="shared" si="11"/>
        <v>0</v>
      </c>
      <c r="AA51" t="str">
        <f t="shared" si="12"/>
        <v/>
      </c>
      <c r="AB51" t="str">
        <f t="shared" si="13"/>
        <v>1210008,10|</v>
      </c>
      <c r="AC51" t="str">
        <f t="shared" si="14"/>
        <v/>
      </c>
      <c r="AD51" t="str">
        <f t="shared" si="15"/>
        <v>1210008,10|1430001,9</v>
      </c>
      <c r="AE51" t="s">
        <v>2262</v>
      </c>
      <c r="AF51">
        <f>AF44*3</f>
        <v>9</v>
      </c>
      <c r="AG51" t="str">
        <f t="shared" si="16"/>
        <v>1430001,9|</v>
      </c>
      <c r="AL51">
        <v>3</v>
      </c>
      <c r="AM51">
        <v>22</v>
      </c>
      <c r="AN51" t="str">
        <f t="shared" si="37"/>
        <v>322</v>
      </c>
      <c r="AO51" t="s">
        <v>1291</v>
      </c>
      <c r="AP51" t="s">
        <v>1292</v>
      </c>
      <c r="AQ51" t="s">
        <v>1293</v>
      </c>
      <c r="AR51">
        <v>9</v>
      </c>
      <c r="AS51">
        <v>0</v>
      </c>
      <c r="AT51">
        <f t="shared" ref="AT51:AT57" si="43">AT30*2.5</f>
        <v>26000</v>
      </c>
    </row>
    <row r="52" spans="1:46" ht="17.25" customHeight="1">
      <c r="A52" s="2">
        <f t="shared" si="33"/>
        <v>322</v>
      </c>
      <c r="B52" s="3">
        <v>3</v>
      </c>
      <c r="C52" s="2">
        <f t="shared" si="39"/>
        <v>22</v>
      </c>
      <c r="D52" t="str">
        <f t="shared" si="1"/>
        <v>战栗的龙卷</v>
      </c>
      <c r="E52">
        <f t="shared" si="36"/>
        <v>4</v>
      </c>
      <c r="F52">
        <f t="shared" si="3"/>
        <v>2</v>
      </c>
      <c r="G52" t="str">
        <f t="shared" si="18"/>
        <v>1210008,10|1430001,9</v>
      </c>
      <c r="H52">
        <f t="shared" si="4"/>
        <v>32500</v>
      </c>
      <c r="I52" t="str">
        <f>IF(E52=4,B52&amp;"Ⅲ"&amp;E52,"Ⅲ"&amp;E52)</f>
        <v>3Ⅲ4</v>
      </c>
      <c r="J52" t="str">
        <f t="shared" si="20"/>
        <v/>
      </c>
      <c r="K52" s="10">
        <v>62</v>
      </c>
      <c r="L52" s="10" t="s">
        <v>202</v>
      </c>
      <c r="M52" s="10">
        <v>4</v>
      </c>
      <c r="N52" s="11">
        <v>3</v>
      </c>
      <c r="Q52">
        <v>4</v>
      </c>
      <c r="R52">
        <f t="shared" si="29"/>
        <v>2</v>
      </c>
      <c r="S52">
        <f t="shared" si="30"/>
        <v>23</v>
      </c>
      <c r="T52" t="str">
        <f t="shared" si="31"/>
        <v>4223</v>
      </c>
      <c r="U52" t="str">
        <f t="shared" si="6"/>
        <v>高级智之丸</v>
      </c>
      <c r="V52" t="str">
        <f t="shared" si="7"/>
        <v>高级运之丸</v>
      </c>
      <c r="W52" t="str">
        <f t="shared" si="8"/>
        <v>高级力之丸</v>
      </c>
      <c r="X52">
        <f t="shared" si="9"/>
        <v>0</v>
      </c>
      <c r="Y52">
        <f t="shared" si="10"/>
        <v>15</v>
      </c>
      <c r="Z52">
        <f t="shared" si="11"/>
        <v>0</v>
      </c>
      <c r="AA52" t="str">
        <f t="shared" si="12"/>
        <v/>
      </c>
      <c r="AB52" t="str">
        <f t="shared" si="13"/>
        <v>1210008,15|</v>
      </c>
      <c r="AC52" t="str">
        <f t="shared" si="14"/>
        <v/>
      </c>
      <c r="AD52" t="str">
        <f t="shared" si="15"/>
        <v>1210008,15|1430001,18</v>
      </c>
      <c r="AE52" t="s">
        <v>2262</v>
      </c>
      <c r="AF52">
        <f t="shared" ref="AF52:AF56" si="44">AF45*3</f>
        <v>18</v>
      </c>
      <c r="AG52" t="str">
        <f t="shared" si="16"/>
        <v>1430001,18|</v>
      </c>
      <c r="AL52">
        <v>3</v>
      </c>
      <c r="AM52">
        <v>23</v>
      </c>
      <c r="AN52" t="str">
        <f t="shared" si="37"/>
        <v>323</v>
      </c>
      <c r="AO52" t="s">
        <v>1291</v>
      </c>
      <c r="AP52" t="s">
        <v>1292</v>
      </c>
      <c r="AQ52" t="s">
        <v>1293</v>
      </c>
      <c r="AR52">
        <v>13</v>
      </c>
      <c r="AS52">
        <v>0</v>
      </c>
      <c r="AT52">
        <f t="shared" si="43"/>
        <v>30000</v>
      </c>
    </row>
    <row r="53" spans="1:46" ht="17.25" customHeight="1">
      <c r="A53" s="2">
        <f t="shared" si="33"/>
        <v>323</v>
      </c>
      <c r="B53" s="3">
        <v>3</v>
      </c>
      <c r="C53" s="2">
        <f t="shared" si="39"/>
        <v>23</v>
      </c>
      <c r="D53" t="str">
        <f t="shared" si="1"/>
        <v>战栗的龙卷</v>
      </c>
      <c r="E53">
        <f t="shared" si="36"/>
        <v>4</v>
      </c>
      <c r="F53">
        <f t="shared" si="3"/>
        <v>2</v>
      </c>
      <c r="G53" t="str">
        <f t="shared" si="18"/>
        <v>1210008,15|1430001,18</v>
      </c>
      <c r="H53">
        <f t="shared" si="4"/>
        <v>37500</v>
      </c>
      <c r="I53" t="str">
        <f t="shared" ref="I53:I58" si="45">IF(E53=4,B53&amp;"Ⅲ"&amp;E53,"Ⅲ"&amp;E53)</f>
        <v>3Ⅲ4</v>
      </c>
      <c r="J53" t="str">
        <f t="shared" si="20"/>
        <v/>
      </c>
      <c r="K53" s="10">
        <v>64</v>
      </c>
      <c r="L53" s="10" t="s">
        <v>204</v>
      </c>
      <c r="M53" s="10">
        <v>3</v>
      </c>
      <c r="N53" s="11">
        <v>3</v>
      </c>
      <c r="Q53">
        <v>4</v>
      </c>
      <c r="R53">
        <f t="shared" si="29"/>
        <v>2</v>
      </c>
      <c r="S53">
        <f t="shared" si="30"/>
        <v>24</v>
      </c>
      <c r="T53" t="str">
        <f t="shared" si="31"/>
        <v>4224</v>
      </c>
      <c r="U53" t="str">
        <f t="shared" si="6"/>
        <v>高级智之丸</v>
      </c>
      <c r="V53" t="str">
        <f t="shared" si="7"/>
        <v>高级运之丸</v>
      </c>
      <c r="W53" t="str">
        <f t="shared" si="8"/>
        <v>高级力之丸</v>
      </c>
      <c r="X53">
        <f t="shared" si="9"/>
        <v>0</v>
      </c>
      <c r="Y53">
        <f t="shared" si="10"/>
        <v>20</v>
      </c>
      <c r="Z53">
        <f t="shared" si="11"/>
        <v>0</v>
      </c>
      <c r="AA53" t="str">
        <f t="shared" si="12"/>
        <v/>
      </c>
      <c r="AB53" t="str">
        <f t="shared" si="13"/>
        <v>1210008,20|</v>
      </c>
      <c r="AC53" t="str">
        <f t="shared" si="14"/>
        <v/>
      </c>
      <c r="AD53" t="str">
        <f t="shared" si="15"/>
        <v>1210008,20|1430001,27</v>
      </c>
      <c r="AE53" t="s">
        <v>2262</v>
      </c>
      <c r="AF53">
        <f t="shared" si="44"/>
        <v>27</v>
      </c>
      <c r="AG53" t="str">
        <f t="shared" si="16"/>
        <v>1430001,27|</v>
      </c>
      <c r="AL53">
        <v>3</v>
      </c>
      <c r="AM53">
        <v>24</v>
      </c>
      <c r="AN53" t="str">
        <f t="shared" si="37"/>
        <v>324</v>
      </c>
      <c r="AO53" t="s">
        <v>1291</v>
      </c>
      <c r="AP53" t="s">
        <v>1292</v>
      </c>
      <c r="AQ53" t="s">
        <v>1293</v>
      </c>
      <c r="AR53">
        <v>17</v>
      </c>
      <c r="AS53">
        <v>0</v>
      </c>
      <c r="AT53">
        <f t="shared" si="43"/>
        <v>45000</v>
      </c>
    </row>
    <row r="54" spans="1:46" ht="17.25" customHeight="1">
      <c r="A54" s="2">
        <f t="shared" si="33"/>
        <v>324</v>
      </c>
      <c r="B54" s="3">
        <v>3</v>
      </c>
      <c r="C54" s="2">
        <f t="shared" si="39"/>
        <v>24</v>
      </c>
      <c r="D54" t="str">
        <f t="shared" si="1"/>
        <v>战栗的龙卷</v>
      </c>
      <c r="E54">
        <f t="shared" si="36"/>
        <v>4</v>
      </c>
      <c r="F54">
        <f t="shared" si="3"/>
        <v>2</v>
      </c>
      <c r="G54" t="str">
        <f t="shared" si="18"/>
        <v>1210008,20|1430001,27</v>
      </c>
      <c r="H54">
        <f t="shared" si="4"/>
        <v>56250</v>
      </c>
      <c r="I54" t="str">
        <f t="shared" si="45"/>
        <v>3Ⅲ4</v>
      </c>
      <c r="J54" t="str">
        <f t="shared" si="20"/>
        <v/>
      </c>
      <c r="K54" s="10">
        <v>65</v>
      </c>
      <c r="L54" s="10" t="s">
        <v>207</v>
      </c>
      <c r="M54" s="10">
        <v>3</v>
      </c>
      <c r="N54" s="11">
        <v>1</v>
      </c>
      <c r="Q54">
        <v>4</v>
      </c>
      <c r="R54">
        <f t="shared" si="29"/>
        <v>2</v>
      </c>
      <c r="S54">
        <f t="shared" si="30"/>
        <v>25</v>
      </c>
      <c r="T54" t="str">
        <f t="shared" si="31"/>
        <v>4225</v>
      </c>
      <c r="U54" t="str">
        <f t="shared" si="6"/>
        <v>高级智之丸</v>
      </c>
      <c r="V54" t="str">
        <f t="shared" si="7"/>
        <v>高级运之丸</v>
      </c>
      <c r="W54" t="str">
        <f t="shared" si="8"/>
        <v>高级力之丸</v>
      </c>
      <c r="X54">
        <f t="shared" si="9"/>
        <v>0</v>
      </c>
      <c r="Y54">
        <f t="shared" si="10"/>
        <v>25</v>
      </c>
      <c r="Z54">
        <f t="shared" si="11"/>
        <v>0</v>
      </c>
      <c r="AA54" t="str">
        <f t="shared" si="12"/>
        <v/>
      </c>
      <c r="AB54" t="str">
        <f t="shared" si="13"/>
        <v>1210008,25|</v>
      </c>
      <c r="AC54" t="str">
        <f t="shared" si="14"/>
        <v/>
      </c>
      <c r="AD54" t="str">
        <f t="shared" si="15"/>
        <v>1210008,25|1430001,36</v>
      </c>
      <c r="AE54" t="s">
        <v>2262</v>
      </c>
      <c r="AF54">
        <f t="shared" si="44"/>
        <v>36</v>
      </c>
      <c r="AG54" t="str">
        <f t="shared" si="16"/>
        <v>1430001,36|</v>
      </c>
      <c r="AL54">
        <v>3</v>
      </c>
      <c r="AM54">
        <v>25</v>
      </c>
      <c r="AN54" t="str">
        <f t="shared" si="37"/>
        <v>325</v>
      </c>
      <c r="AO54" t="s">
        <v>1291</v>
      </c>
      <c r="AP54" t="s">
        <v>1292</v>
      </c>
      <c r="AQ54" t="s">
        <v>1293</v>
      </c>
      <c r="AR54">
        <v>20</v>
      </c>
      <c r="AS54">
        <v>0</v>
      </c>
      <c r="AT54">
        <f t="shared" si="43"/>
        <v>67250</v>
      </c>
    </row>
    <row r="55" spans="1:46" ht="17.25" customHeight="1">
      <c r="A55" s="2">
        <f t="shared" si="33"/>
        <v>325</v>
      </c>
      <c r="B55" s="3">
        <v>3</v>
      </c>
      <c r="C55" s="2">
        <f t="shared" ref="C55:C58" si="46">IF(C54=29,1,C54+1)</f>
        <v>25</v>
      </c>
      <c r="D55" t="str">
        <f t="shared" si="1"/>
        <v>战栗的龙卷</v>
      </c>
      <c r="E55">
        <f t="shared" si="36"/>
        <v>4</v>
      </c>
      <c r="F55">
        <f t="shared" si="3"/>
        <v>2</v>
      </c>
      <c r="G55" t="str">
        <f t="shared" si="18"/>
        <v>1210008,25|1430001,36</v>
      </c>
      <c r="H55">
        <f t="shared" si="4"/>
        <v>84250</v>
      </c>
      <c r="I55" t="str">
        <f t="shared" si="45"/>
        <v>3Ⅲ4</v>
      </c>
      <c r="J55" t="str">
        <f t="shared" si="20"/>
        <v/>
      </c>
      <c r="K55" s="10">
        <v>69</v>
      </c>
      <c r="L55" s="10" t="s">
        <v>2422</v>
      </c>
      <c r="M55" s="10">
        <v>4</v>
      </c>
      <c r="N55" s="11">
        <v>1</v>
      </c>
      <c r="Q55">
        <v>4</v>
      </c>
      <c r="R55">
        <f t="shared" si="29"/>
        <v>2</v>
      </c>
      <c r="S55">
        <f t="shared" si="30"/>
        <v>26</v>
      </c>
      <c r="T55" t="str">
        <f t="shared" si="31"/>
        <v>4226</v>
      </c>
      <c r="U55" t="str">
        <f t="shared" si="6"/>
        <v>高级智之丸</v>
      </c>
      <c r="V55" t="str">
        <f t="shared" si="7"/>
        <v>高级运之丸</v>
      </c>
      <c r="W55" t="str">
        <f t="shared" si="8"/>
        <v>高级力之丸</v>
      </c>
      <c r="X55">
        <f t="shared" si="9"/>
        <v>0</v>
      </c>
      <c r="Y55">
        <f t="shared" si="10"/>
        <v>30</v>
      </c>
      <c r="Z55">
        <f t="shared" si="11"/>
        <v>0</v>
      </c>
      <c r="AA55" t="str">
        <f t="shared" si="12"/>
        <v/>
      </c>
      <c r="AB55" t="str">
        <f t="shared" si="13"/>
        <v>1210008,30|</v>
      </c>
      <c r="AC55" t="str">
        <f t="shared" si="14"/>
        <v/>
      </c>
      <c r="AD55" t="str">
        <f t="shared" si="15"/>
        <v>1210008,30|1430001,45</v>
      </c>
      <c r="AE55" t="s">
        <v>2262</v>
      </c>
      <c r="AF55">
        <f t="shared" si="44"/>
        <v>45</v>
      </c>
      <c r="AG55" t="str">
        <f t="shared" si="16"/>
        <v>1430001,45|</v>
      </c>
      <c r="AL55">
        <v>3</v>
      </c>
      <c r="AM55">
        <v>26</v>
      </c>
      <c r="AN55" t="str">
        <f t="shared" si="37"/>
        <v>326</v>
      </c>
      <c r="AO55" t="s">
        <v>1291</v>
      </c>
      <c r="AP55" t="s">
        <v>1292</v>
      </c>
      <c r="AQ55" t="s">
        <v>1293</v>
      </c>
      <c r="AR55">
        <v>27</v>
      </c>
      <c r="AS55">
        <v>0</v>
      </c>
      <c r="AT55">
        <f t="shared" si="43"/>
        <v>94000</v>
      </c>
    </row>
    <row r="56" spans="1:46" ht="17.25" customHeight="1">
      <c r="A56" s="2">
        <f t="shared" si="33"/>
        <v>326</v>
      </c>
      <c r="B56" s="3">
        <v>3</v>
      </c>
      <c r="C56" s="2">
        <f t="shared" si="46"/>
        <v>26</v>
      </c>
      <c r="D56" t="str">
        <f t="shared" si="1"/>
        <v>战栗的龙卷</v>
      </c>
      <c r="E56">
        <f t="shared" si="36"/>
        <v>4</v>
      </c>
      <c r="F56">
        <f t="shared" si="3"/>
        <v>2</v>
      </c>
      <c r="G56" t="str">
        <f t="shared" si="18"/>
        <v>1210008,30|1430001,45</v>
      </c>
      <c r="H56">
        <f t="shared" si="4"/>
        <v>117750</v>
      </c>
      <c r="I56" t="str">
        <f t="shared" si="45"/>
        <v>3Ⅲ4</v>
      </c>
      <c r="J56" t="str">
        <f t="shared" si="20"/>
        <v/>
      </c>
      <c r="K56" s="10">
        <v>71</v>
      </c>
      <c r="L56" s="10" t="s">
        <v>2466</v>
      </c>
      <c r="M56" s="10">
        <v>4</v>
      </c>
      <c r="N56" s="11">
        <v>1</v>
      </c>
      <c r="Q56">
        <v>4</v>
      </c>
      <c r="R56">
        <f t="shared" si="29"/>
        <v>2</v>
      </c>
      <c r="S56">
        <f t="shared" si="30"/>
        <v>27</v>
      </c>
      <c r="T56" t="str">
        <f t="shared" si="31"/>
        <v>4227</v>
      </c>
      <c r="U56" t="str">
        <f t="shared" si="6"/>
        <v>高级智之丸</v>
      </c>
      <c r="V56" t="str">
        <f t="shared" si="7"/>
        <v>高级运之丸</v>
      </c>
      <c r="W56" t="str">
        <f t="shared" si="8"/>
        <v>高级力之丸</v>
      </c>
      <c r="X56">
        <f t="shared" si="9"/>
        <v>0</v>
      </c>
      <c r="Y56">
        <f t="shared" si="10"/>
        <v>40</v>
      </c>
      <c r="Z56">
        <f t="shared" si="11"/>
        <v>0</v>
      </c>
      <c r="AA56" t="str">
        <f t="shared" si="12"/>
        <v/>
      </c>
      <c r="AB56" t="str">
        <f t="shared" si="13"/>
        <v>1210008,40|</v>
      </c>
      <c r="AC56" t="str">
        <f t="shared" si="14"/>
        <v/>
      </c>
      <c r="AD56" t="str">
        <f t="shared" si="15"/>
        <v>1210008,40|1430001,54</v>
      </c>
      <c r="AE56" t="s">
        <v>2262</v>
      </c>
      <c r="AF56">
        <f t="shared" si="44"/>
        <v>54</v>
      </c>
      <c r="AG56" t="str">
        <f t="shared" si="16"/>
        <v>1430001,54|</v>
      </c>
      <c r="AL56">
        <v>3</v>
      </c>
      <c r="AM56">
        <v>27</v>
      </c>
      <c r="AN56" t="str">
        <f t="shared" si="37"/>
        <v>327</v>
      </c>
      <c r="AO56" t="s">
        <v>1291</v>
      </c>
      <c r="AP56" t="s">
        <v>1292</v>
      </c>
      <c r="AQ56" t="s">
        <v>1293</v>
      </c>
      <c r="AR56">
        <v>30</v>
      </c>
      <c r="AS56">
        <v>0</v>
      </c>
      <c r="AT56">
        <f t="shared" si="43"/>
        <v>129000</v>
      </c>
    </row>
    <row r="57" spans="1:46" ht="17.25" customHeight="1">
      <c r="A57" s="2">
        <f t="shared" si="33"/>
        <v>327</v>
      </c>
      <c r="B57" s="3">
        <v>3</v>
      </c>
      <c r="C57" s="2">
        <f t="shared" si="46"/>
        <v>27</v>
      </c>
      <c r="D57" t="str">
        <f t="shared" si="1"/>
        <v>战栗的龙卷</v>
      </c>
      <c r="E57">
        <f t="shared" si="36"/>
        <v>4</v>
      </c>
      <c r="F57">
        <f t="shared" si="3"/>
        <v>2</v>
      </c>
      <c r="G57" t="str">
        <f t="shared" si="18"/>
        <v>1210008,40|1430001,54</v>
      </c>
      <c r="H57">
        <f t="shared" si="4"/>
        <v>161250</v>
      </c>
      <c r="I57" t="str">
        <f t="shared" si="45"/>
        <v>3Ⅲ4</v>
      </c>
      <c r="J57" t="str">
        <f t="shared" si="20"/>
        <v/>
      </c>
      <c r="K57" s="10">
        <v>73</v>
      </c>
      <c r="L57" s="10" t="s">
        <v>2548</v>
      </c>
      <c r="M57" s="10">
        <v>4</v>
      </c>
      <c r="N57" s="11">
        <v>3</v>
      </c>
      <c r="Q57">
        <v>4</v>
      </c>
      <c r="R57">
        <f t="shared" si="29"/>
        <v>2</v>
      </c>
      <c r="S57">
        <f t="shared" si="30"/>
        <v>28</v>
      </c>
      <c r="T57" t="str">
        <f t="shared" si="31"/>
        <v>4228</v>
      </c>
      <c r="U57" t="str">
        <f t="shared" si="6"/>
        <v>高级智之丸</v>
      </c>
      <c r="V57" t="str">
        <f t="shared" si="7"/>
        <v>高级运之丸</v>
      </c>
      <c r="W57" t="str">
        <f t="shared" si="8"/>
        <v>高级力之丸</v>
      </c>
      <c r="X57">
        <f t="shared" si="9"/>
        <v>0</v>
      </c>
      <c r="Y57">
        <f t="shared" si="10"/>
        <v>0</v>
      </c>
      <c r="Z57">
        <f t="shared" si="11"/>
        <v>0</v>
      </c>
      <c r="AA57" t="str">
        <f t="shared" si="12"/>
        <v/>
      </c>
      <c r="AB57" t="str">
        <f t="shared" si="13"/>
        <v/>
      </c>
      <c r="AC57" t="str">
        <f t="shared" si="14"/>
        <v/>
      </c>
      <c r="AD57" t="e">
        <f t="shared" si="15"/>
        <v>#VALUE!</v>
      </c>
      <c r="AE57" t="s">
        <v>2262</v>
      </c>
      <c r="AG57" t="str">
        <f t="shared" si="16"/>
        <v/>
      </c>
      <c r="AL57">
        <v>3</v>
      </c>
      <c r="AM57">
        <v>28</v>
      </c>
      <c r="AN57" t="str">
        <f t="shared" si="37"/>
        <v>328</v>
      </c>
      <c r="AO57" t="s">
        <v>1291</v>
      </c>
      <c r="AP57" t="s">
        <v>1292</v>
      </c>
      <c r="AQ57" t="s">
        <v>1293</v>
      </c>
      <c r="AR57">
        <v>0</v>
      </c>
      <c r="AS57">
        <v>0</v>
      </c>
      <c r="AT57">
        <f t="shared" si="43"/>
        <v>174000</v>
      </c>
    </row>
    <row r="58" spans="1:46" ht="17.25" customHeight="1">
      <c r="A58" s="2">
        <f t="shared" si="33"/>
        <v>328</v>
      </c>
      <c r="B58" s="3">
        <v>3</v>
      </c>
      <c r="C58" s="2">
        <f t="shared" si="46"/>
        <v>28</v>
      </c>
      <c r="D58" t="str">
        <f t="shared" si="1"/>
        <v>战栗的龙卷</v>
      </c>
      <c r="E58">
        <f t="shared" si="36"/>
        <v>4</v>
      </c>
      <c r="F58">
        <f t="shared" si="3"/>
        <v>2</v>
      </c>
      <c r="G58" t="str">
        <f t="shared" si="18"/>
        <v>1431003,9</v>
      </c>
      <c r="H58">
        <f t="shared" si="4"/>
        <v>217500</v>
      </c>
      <c r="I58" t="str">
        <f t="shared" si="45"/>
        <v>3Ⅲ4</v>
      </c>
      <c r="J58" t="str">
        <f t="shared" si="20"/>
        <v>1431003,9</v>
      </c>
      <c r="Q58">
        <v>4</v>
      </c>
      <c r="R58">
        <f t="shared" si="29"/>
        <v>3</v>
      </c>
      <c r="S58">
        <f t="shared" si="30"/>
        <v>1</v>
      </c>
      <c r="T58" t="str">
        <f t="shared" si="31"/>
        <v>431</v>
      </c>
      <c r="U58" t="str">
        <f t="shared" si="6"/>
        <v>初级智之丸</v>
      </c>
      <c r="V58" t="str">
        <f t="shared" si="7"/>
        <v>初级运之丸</v>
      </c>
      <c r="W58" t="str">
        <f t="shared" si="8"/>
        <v>初级力之丸</v>
      </c>
      <c r="X58">
        <f t="shared" si="9"/>
        <v>0</v>
      </c>
      <c r="Y58">
        <f t="shared" si="10"/>
        <v>0</v>
      </c>
      <c r="Z58">
        <f t="shared" si="11"/>
        <v>40</v>
      </c>
      <c r="AA58" t="str">
        <f t="shared" si="12"/>
        <v/>
      </c>
      <c r="AB58" t="str">
        <f t="shared" si="13"/>
        <v/>
      </c>
      <c r="AC58" t="str">
        <f t="shared" si="14"/>
        <v>1210003,40|</v>
      </c>
      <c r="AD58" t="str">
        <f t="shared" si="15"/>
        <v>1210003,40</v>
      </c>
      <c r="AG58" t="str">
        <f t="shared" si="16"/>
        <v/>
      </c>
      <c r="AL58">
        <v>2</v>
      </c>
      <c r="AM58">
        <v>1</v>
      </c>
      <c r="AN58" t="str">
        <f t="shared" ref="AN58:AN64" si="47">AL58&amp;AM58</f>
        <v>21</v>
      </c>
      <c r="AO58" t="s">
        <v>1285</v>
      </c>
      <c r="AP58" t="s">
        <v>1286</v>
      </c>
      <c r="AQ58" t="s">
        <v>1287</v>
      </c>
      <c r="AR58">
        <v>24</v>
      </c>
      <c r="AS58">
        <v>0</v>
      </c>
      <c r="AT58">
        <v>8300</v>
      </c>
    </row>
    <row r="59" spans="1:46" ht="17.25" customHeight="1">
      <c r="A59" s="2">
        <f t="shared" si="33"/>
        <v>329</v>
      </c>
      <c r="B59" s="34">
        <v>3</v>
      </c>
      <c r="C59" s="2">
        <f t="shared" ref="C59" si="48">IF(C58=29,1,C58+1)</f>
        <v>29</v>
      </c>
      <c r="D59" t="str">
        <f t="shared" si="1"/>
        <v>战栗的龙卷</v>
      </c>
      <c r="E59">
        <f t="shared" si="36"/>
        <v>4</v>
      </c>
      <c r="F59">
        <f t="shared" si="3"/>
        <v>2</v>
      </c>
      <c r="G59" t="str">
        <f t="shared" si="18"/>
        <v>1431003,10.5293773148282</v>
      </c>
      <c r="H59" t="e">
        <f t="shared" si="4"/>
        <v>#N/A</v>
      </c>
      <c r="J59" t="str">
        <f t="shared" si="20"/>
        <v>1431003,10.5293773148282</v>
      </c>
      <c r="Q59">
        <v>4</v>
      </c>
      <c r="R59">
        <f t="shared" si="29"/>
        <v>3</v>
      </c>
      <c r="S59">
        <f t="shared" si="30"/>
        <v>2</v>
      </c>
      <c r="T59" t="str">
        <f t="shared" si="31"/>
        <v>432</v>
      </c>
      <c r="U59" t="str">
        <f t="shared" si="6"/>
        <v>初级智之丸</v>
      </c>
      <c r="V59" t="str">
        <f t="shared" si="7"/>
        <v>初级运之丸</v>
      </c>
      <c r="W59" t="str">
        <f t="shared" si="8"/>
        <v>初级力之丸</v>
      </c>
      <c r="X59">
        <f t="shared" si="9"/>
        <v>0</v>
      </c>
      <c r="Y59">
        <f t="shared" si="10"/>
        <v>0</v>
      </c>
      <c r="Z59">
        <f t="shared" si="11"/>
        <v>60</v>
      </c>
      <c r="AA59" t="str">
        <f t="shared" si="12"/>
        <v/>
      </c>
      <c r="AB59" t="str">
        <f t="shared" si="13"/>
        <v/>
      </c>
      <c r="AC59" t="str">
        <f t="shared" si="14"/>
        <v>1210003,60|</v>
      </c>
      <c r="AD59" t="str">
        <f t="shared" si="15"/>
        <v>1210003,60</v>
      </c>
      <c r="AG59" t="str">
        <f t="shared" si="16"/>
        <v/>
      </c>
      <c r="AL59">
        <v>2</v>
      </c>
      <c r="AM59">
        <v>2</v>
      </c>
      <c r="AN59" t="str">
        <f t="shared" si="47"/>
        <v>22</v>
      </c>
      <c r="AO59" t="s">
        <v>1285</v>
      </c>
      <c r="AP59" t="s">
        <v>1286</v>
      </c>
      <c r="AQ59" t="s">
        <v>1287</v>
      </c>
      <c r="AR59">
        <v>32</v>
      </c>
      <c r="AS59">
        <v>0</v>
      </c>
      <c r="AT59">
        <v>9600</v>
      </c>
    </row>
    <row r="60" spans="1:46" ht="17.25" customHeight="1">
      <c r="A60" s="2">
        <f t="shared" si="33"/>
        <v>801</v>
      </c>
      <c r="B60" s="3">
        <v>8</v>
      </c>
      <c r="C60" s="2">
        <f>IF(C59=29,1,C59+1)</f>
        <v>1</v>
      </c>
      <c r="D60" t="str">
        <f t="shared" si="1"/>
        <v>金属球棒</v>
      </c>
      <c r="E60">
        <f t="shared" si="36"/>
        <v>4</v>
      </c>
      <c r="F60">
        <f t="shared" si="3"/>
        <v>3</v>
      </c>
      <c r="G60" t="str">
        <f t="shared" si="18"/>
        <v>1210003,40</v>
      </c>
      <c r="H60">
        <f t="shared" si="4"/>
        <v>13000</v>
      </c>
      <c r="I60" t="str">
        <f>IF(E60=4,B60&amp;"Ⅰ"&amp;E60,"Ⅰ"&amp;E60)</f>
        <v>8Ⅰ4</v>
      </c>
      <c r="J60" t="str">
        <f t="shared" si="20"/>
        <v/>
      </c>
      <c r="Q60">
        <v>4</v>
      </c>
      <c r="R60">
        <f t="shared" si="29"/>
        <v>3</v>
      </c>
      <c r="S60">
        <f t="shared" si="30"/>
        <v>3</v>
      </c>
      <c r="T60" t="str">
        <f t="shared" si="31"/>
        <v>433</v>
      </c>
      <c r="U60" t="str">
        <f t="shared" si="6"/>
        <v>中级智之丸</v>
      </c>
      <c r="V60" t="str">
        <f t="shared" si="7"/>
        <v>中级运之丸</v>
      </c>
      <c r="W60" t="str">
        <f t="shared" si="8"/>
        <v>中级力之丸</v>
      </c>
      <c r="X60">
        <f t="shared" si="9"/>
        <v>0</v>
      </c>
      <c r="Y60">
        <f t="shared" si="10"/>
        <v>0</v>
      </c>
      <c r="Z60">
        <f t="shared" si="11"/>
        <v>24</v>
      </c>
      <c r="AA60" t="str">
        <f t="shared" si="12"/>
        <v/>
      </c>
      <c r="AB60" t="str">
        <f t="shared" si="13"/>
        <v/>
      </c>
      <c r="AC60" t="str">
        <f t="shared" si="14"/>
        <v>1210006,24|</v>
      </c>
      <c r="AD60" t="str">
        <f t="shared" si="15"/>
        <v>1210006,24</v>
      </c>
      <c r="AG60" t="str">
        <f t="shared" si="16"/>
        <v/>
      </c>
      <c r="AL60">
        <v>2</v>
      </c>
      <c r="AM60">
        <v>3</v>
      </c>
      <c r="AN60" t="str">
        <f t="shared" si="47"/>
        <v>23</v>
      </c>
      <c r="AO60" t="s">
        <v>1285</v>
      </c>
      <c r="AP60" t="s">
        <v>1286</v>
      </c>
      <c r="AQ60" t="s">
        <v>1287</v>
      </c>
      <c r="AR60">
        <v>40</v>
      </c>
      <c r="AS60">
        <v>0</v>
      </c>
      <c r="AT60">
        <v>14400</v>
      </c>
    </row>
    <row r="61" spans="1:46" ht="17.25" customHeight="1">
      <c r="A61" s="2">
        <f t="shared" si="33"/>
        <v>802</v>
      </c>
      <c r="B61" s="3">
        <v>8</v>
      </c>
      <c r="C61" s="2">
        <f>IF(C60=29,1,C60+1)</f>
        <v>2</v>
      </c>
      <c r="D61" t="str">
        <f t="shared" si="1"/>
        <v>金属球棒</v>
      </c>
      <c r="E61">
        <f t="shared" si="36"/>
        <v>4</v>
      </c>
      <c r="F61">
        <f t="shared" si="3"/>
        <v>3</v>
      </c>
      <c r="G61" t="str">
        <f t="shared" si="18"/>
        <v>1210003,60</v>
      </c>
      <c r="H61">
        <f t="shared" si="4"/>
        <v>15000</v>
      </c>
      <c r="I61" t="str">
        <f t="shared" ref="I61:I73" si="49">IF(E61=4,B61&amp;"Ⅰ"&amp;E61,"Ⅰ"&amp;E61)</f>
        <v>8Ⅰ4</v>
      </c>
      <c r="J61" t="str">
        <f t="shared" si="20"/>
        <v/>
      </c>
      <c r="Q61">
        <v>4</v>
      </c>
      <c r="R61">
        <f t="shared" si="29"/>
        <v>3</v>
      </c>
      <c r="S61">
        <f t="shared" si="30"/>
        <v>4</v>
      </c>
      <c r="T61" t="str">
        <f t="shared" si="31"/>
        <v>434</v>
      </c>
      <c r="U61" t="str">
        <f t="shared" si="6"/>
        <v>中级智之丸</v>
      </c>
      <c r="V61" t="str">
        <f t="shared" si="7"/>
        <v>中级运之丸</v>
      </c>
      <c r="W61" t="str">
        <f t="shared" si="8"/>
        <v>中级力之丸</v>
      </c>
      <c r="X61">
        <f t="shared" si="9"/>
        <v>0</v>
      </c>
      <c r="Y61">
        <f t="shared" si="10"/>
        <v>0</v>
      </c>
      <c r="Z61">
        <f t="shared" si="11"/>
        <v>32</v>
      </c>
      <c r="AA61" t="str">
        <f t="shared" si="12"/>
        <v/>
      </c>
      <c r="AB61" t="str">
        <f t="shared" si="13"/>
        <v/>
      </c>
      <c r="AC61" t="str">
        <f t="shared" si="14"/>
        <v>1210006,32|</v>
      </c>
      <c r="AD61" t="str">
        <f t="shared" si="15"/>
        <v>1210006,32</v>
      </c>
      <c r="AG61" t="str">
        <f t="shared" si="16"/>
        <v/>
      </c>
      <c r="AL61">
        <v>2</v>
      </c>
      <c r="AM61">
        <v>4</v>
      </c>
      <c r="AN61" t="str">
        <f t="shared" si="47"/>
        <v>24</v>
      </c>
      <c r="AO61" t="s">
        <v>1288</v>
      </c>
      <c r="AP61" t="s">
        <v>1289</v>
      </c>
      <c r="AQ61" t="s">
        <v>1290</v>
      </c>
      <c r="AR61">
        <v>20</v>
      </c>
      <c r="AS61">
        <v>0</v>
      </c>
      <c r="AT61">
        <v>21500</v>
      </c>
    </row>
    <row r="62" spans="1:46" ht="17.25" customHeight="1">
      <c r="A62" s="2">
        <f t="shared" si="33"/>
        <v>803</v>
      </c>
      <c r="B62" s="3">
        <v>8</v>
      </c>
      <c r="C62" s="2">
        <f t="shared" ref="C62:C67" si="50">IF(C61=29,1,C61+1)</f>
        <v>3</v>
      </c>
      <c r="D62" t="str">
        <f t="shared" si="1"/>
        <v>金属球棒</v>
      </c>
      <c r="E62">
        <f t="shared" si="36"/>
        <v>4</v>
      </c>
      <c r="F62">
        <f t="shared" si="3"/>
        <v>3</v>
      </c>
      <c r="G62" t="str">
        <f t="shared" si="18"/>
        <v>1210006,24</v>
      </c>
      <c r="H62">
        <f t="shared" si="4"/>
        <v>22500</v>
      </c>
      <c r="I62" t="str">
        <f t="shared" si="49"/>
        <v>8Ⅰ4</v>
      </c>
      <c r="J62" t="str">
        <f t="shared" si="20"/>
        <v/>
      </c>
      <c r="Q62">
        <v>4</v>
      </c>
      <c r="R62">
        <f t="shared" si="29"/>
        <v>3</v>
      </c>
      <c r="S62">
        <f t="shared" si="30"/>
        <v>5</v>
      </c>
      <c r="T62" t="str">
        <f t="shared" si="31"/>
        <v>435</v>
      </c>
      <c r="U62" t="str">
        <f t="shared" si="6"/>
        <v>高级智之丸</v>
      </c>
      <c r="V62" t="str">
        <f t="shared" si="7"/>
        <v>高级运之丸</v>
      </c>
      <c r="W62" t="str">
        <f t="shared" si="8"/>
        <v>高级力之丸</v>
      </c>
      <c r="X62">
        <f t="shared" si="9"/>
        <v>0</v>
      </c>
      <c r="Y62">
        <f t="shared" si="10"/>
        <v>0</v>
      </c>
      <c r="Z62">
        <f t="shared" si="11"/>
        <v>12</v>
      </c>
      <c r="AA62" t="str">
        <f t="shared" si="12"/>
        <v/>
      </c>
      <c r="AB62" t="str">
        <f t="shared" si="13"/>
        <v/>
      </c>
      <c r="AC62" t="str">
        <f t="shared" si="14"/>
        <v>1210009,12|</v>
      </c>
      <c r="AD62" t="str">
        <f t="shared" si="15"/>
        <v>1210009,12</v>
      </c>
      <c r="AG62" t="str">
        <f t="shared" si="16"/>
        <v/>
      </c>
      <c r="AL62">
        <v>2</v>
      </c>
      <c r="AM62">
        <v>5</v>
      </c>
      <c r="AN62" t="str">
        <f t="shared" si="47"/>
        <v>25</v>
      </c>
      <c r="AO62" t="s">
        <v>1288</v>
      </c>
      <c r="AP62" t="s">
        <v>1289</v>
      </c>
      <c r="AQ62" t="s">
        <v>1290</v>
      </c>
      <c r="AR62">
        <v>24</v>
      </c>
      <c r="AS62">
        <v>0</v>
      </c>
      <c r="AT62">
        <v>30000</v>
      </c>
    </row>
    <row r="63" spans="1:46" ht="17.25" customHeight="1">
      <c r="A63" s="2">
        <f t="shared" si="33"/>
        <v>804</v>
      </c>
      <c r="B63" s="3">
        <v>8</v>
      </c>
      <c r="C63" s="2">
        <f t="shared" si="50"/>
        <v>4</v>
      </c>
      <c r="D63" t="str">
        <f t="shared" si="1"/>
        <v>金属球棒</v>
      </c>
      <c r="E63">
        <f t="shared" si="36"/>
        <v>4</v>
      </c>
      <c r="F63">
        <f t="shared" si="3"/>
        <v>3</v>
      </c>
      <c r="G63" t="str">
        <f t="shared" si="18"/>
        <v>1210006,32</v>
      </c>
      <c r="H63">
        <f t="shared" si="4"/>
        <v>33700</v>
      </c>
      <c r="I63" t="str">
        <f t="shared" si="49"/>
        <v>8Ⅰ4</v>
      </c>
      <c r="J63" t="str">
        <f t="shared" si="20"/>
        <v/>
      </c>
      <c r="Q63">
        <v>4</v>
      </c>
      <c r="R63">
        <f t="shared" si="29"/>
        <v>3</v>
      </c>
      <c r="S63">
        <f t="shared" si="30"/>
        <v>6</v>
      </c>
      <c r="T63" t="str">
        <f t="shared" si="31"/>
        <v>436</v>
      </c>
      <c r="U63" t="str">
        <f t="shared" si="6"/>
        <v>高级智之丸</v>
      </c>
      <c r="V63" t="str">
        <f t="shared" si="7"/>
        <v>高级运之丸</v>
      </c>
      <c r="W63" t="str">
        <f t="shared" si="8"/>
        <v>高级力之丸</v>
      </c>
      <c r="X63">
        <f t="shared" si="9"/>
        <v>0</v>
      </c>
      <c r="Y63">
        <f t="shared" si="10"/>
        <v>0</v>
      </c>
      <c r="Z63">
        <f t="shared" si="11"/>
        <v>16</v>
      </c>
      <c r="AA63" t="str">
        <f t="shared" si="12"/>
        <v/>
      </c>
      <c r="AB63" t="str">
        <f t="shared" si="13"/>
        <v/>
      </c>
      <c r="AC63" t="str">
        <f t="shared" si="14"/>
        <v>1210009,16|</v>
      </c>
      <c r="AD63" t="str">
        <f t="shared" si="15"/>
        <v>1210009,16</v>
      </c>
      <c r="AG63" t="str">
        <f t="shared" si="16"/>
        <v/>
      </c>
      <c r="AL63">
        <v>2</v>
      </c>
      <c r="AM63">
        <v>6</v>
      </c>
      <c r="AN63" t="str">
        <f t="shared" si="47"/>
        <v>26</v>
      </c>
      <c r="AO63" t="s">
        <v>1288</v>
      </c>
      <c r="AP63" t="s">
        <v>1289</v>
      </c>
      <c r="AQ63" t="s">
        <v>1290</v>
      </c>
      <c r="AR63">
        <v>28</v>
      </c>
      <c r="AS63">
        <v>0</v>
      </c>
      <c r="AT63">
        <v>41200</v>
      </c>
    </row>
    <row r="64" spans="1:46" ht="17.25" customHeight="1">
      <c r="A64" s="2">
        <f t="shared" si="33"/>
        <v>805</v>
      </c>
      <c r="B64" s="3">
        <v>8</v>
      </c>
      <c r="C64" s="2">
        <f t="shared" si="50"/>
        <v>5</v>
      </c>
      <c r="D64" t="str">
        <f t="shared" si="1"/>
        <v>金属球棒</v>
      </c>
      <c r="E64">
        <f t="shared" si="36"/>
        <v>4</v>
      </c>
      <c r="F64">
        <f t="shared" si="3"/>
        <v>3</v>
      </c>
      <c r="G64" t="str">
        <f t="shared" si="18"/>
        <v>1210009,12</v>
      </c>
      <c r="H64">
        <f t="shared" si="4"/>
        <v>47100</v>
      </c>
      <c r="I64" t="str">
        <f t="shared" si="49"/>
        <v>8Ⅰ4</v>
      </c>
      <c r="J64" t="str">
        <f t="shared" si="20"/>
        <v/>
      </c>
      <c r="Q64">
        <v>4</v>
      </c>
      <c r="R64">
        <f t="shared" si="29"/>
        <v>3</v>
      </c>
      <c r="S64">
        <f t="shared" si="30"/>
        <v>7</v>
      </c>
      <c r="T64" t="str">
        <f t="shared" si="31"/>
        <v>437</v>
      </c>
      <c r="U64" t="str">
        <f t="shared" si="6"/>
        <v>高级智之丸</v>
      </c>
      <c r="V64" t="str">
        <f t="shared" si="7"/>
        <v>高级运之丸</v>
      </c>
      <c r="W64" t="str">
        <f t="shared" si="8"/>
        <v>高级力之丸</v>
      </c>
      <c r="X64">
        <f t="shared" si="9"/>
        <v>0</v>
      </c>
      <c r="Y64">
        <f t="shared" si="10"/>
        <v>0</v>
      </c>
      <c r="Z64">
        <f t="shared" si="11"/>
        <v>20</v>
      </c>
      <c r="AA64" t="str">
        <f t="shared" si="12"/>
        <v/>
      </c>
      <c r="AB64" t="str">
        <f t="shared" si="13"/>
        <v/>
      </c>
      <c r="AC64" t="str">
        <f t="shared" si="14"/>
        <v>1210009,20|</v>
      </c>
      <c r="AD64" t="str">
        <f t="shared" si="15"/>
        <v>1210009,20</v>
      </c>
      <c r="AG64" t="str">
        <f t="shared" si="16"/>
        <v/>
      </c>
      <c r="AL64">
        <v>2</v>
      </c>
      <c r="AM64">
        <v>7</v>
      </c>
      <c r="AN64" t="str">
        <f t="shared" si="47"/>
        <v>27</v>
      </c>
      <c r="AO64" t="s">
        <v>1291</v>
      </c>
      <c r="AP64" t="s">
        <v>1292</v>
      </c>
      <c r="AQ64" t="s">
        <v>1293</v>
      </c>
      <c r="AR64">
        <v>12</v>
      </c>
      <c r="AS64">
        <v>0</v>
      </c>
      <c r="AT64">
        <v>55600</v>
      </c>
    </row>
    <row r="65" spans="1:46" ht="17.25" customHeight="1">
      <c r="A65" s="2">
        <f t="shared" si="33"/>
        <v>806</v>
      </c>
      <c r="B65" s="3">
        <v>8</v>
      </c>
      <c r="C65" s="2">
        <f t="shared" si="50"/>
        <v>6</v>
      </c>
      <c r="D65" t="str">
        <f t="shared" si="1"/>
        <v>金属球棒</v>
      </c>
      <c r="E65">
        <f t="shared" si="36"/>
        <v>4</v>
      </c>
      <c r="F65">
        <f t="shared" si="3"/>
        <v>3</v>
      </c>
      <c r="G65" t="str">
        <f t="shared" si="18"/>
        <v>1210009,16</v>
      </c>
      <c r="H65">
        <f t="shared" si="4"/>
        <v>64500</v>
      </c>
      <c r="I65" t="str">
        <f t="shared" si="49"/>
        <v>8Ⅰ4</v>
      </c>
      <c r="J65" t="str">
        <f t="shared" si="20"/>
        <v/>
      </c>
      <c r="Q65">
        <v>4</v>
      </c>
      <c r="R65">
        <f t="shared" ref="R65:R85" si="51">R37+1</f>
        <v>3</v>
      </c>
      <c r="S65">
        <f t="shared" ref="S65:S85" si="52">S37</f>
        <v>8</v>
      </c>
      <c r="T65" t="str">
        <f t="shared" ref="T65:T85" si="53">Q65&amp;R65&amp;S65</f>
        <v>438</v>
      </c>
      <c r="U65" t="str">
        <f t="shared" si="6"/>
        <v>高级智之丸</v>
      </c>
      <c r="V65" t="str">
        <f t="shared" si="7"/>
        <v>高级运之丸</v>
      </c>
      <c r="W65" t="str">
        <f t="shared" si="8"/>
        <v>高级力之丸</v>
      </c>
      <c r="X65">
        <f t="shared" si="9"/>
        <v>0</v>
      </c>
      <c r="Y65">
        <f t="shared" si="10"/>
        <v>0</v>
      </c>
      <c r="Z65">
        <f t="shared" si="11"/>
        <v>6</v>
      </c>
      <c r="AA65" t="str">
        <f t="shared" si="12"/>
        <v/>
      </c>
      <c r="AB65" t="str">
        <f t="shared" si="13"/>
        <v/>
      </c>
      <c r="AC65" t="str">
        <f t="shared" si="14"/>
        <v>1210009,6|</v>
      </c>
      <c r="AD65" t="str">
        <f t="shared" si="15"/>
        <v>1210009,6|1430001,1</v>
      </c>
      <c r="AE65" t="s">
        <v>2262</v>
      </c>
      <c r="AF65">
        <v>1</v>
      </c>
      <c r="AG65" t="str">
        <f t="shared" si="16"/>
        <v>1430001,1|</v>
      </c>
      <c r="AL65">
        <v>2</v>
      </c>
      <c r="AM65">
        <v>8</v>
      </c>
      <c r="AN65" t="str">
        <f t="shared" ref="AN65:AN85" si="54">AL65&amp;AM65</f>
        <v>28</v>
      </c>
      <c r="AO65" t="s">
        <v>1291</v>
      </c>
      <c r="AP65" t="s">
        <v>1292</v>
      </c>
      <c r="AQ65" t="s">
        <v>1293</v>
      </c>
      <c r="AR65">
        <v>4</v>
      </c>
      <c r="AS65">
        <v>0</v>
      </c>
      <c r="AT65">
        <f t="shared" ref="AT65:AT71" si="55">AT58*1.5</f>
        <v>12450</v>
      </c>
    </row>
    <row r="66" spans="1:46" ht="17.25" customHeight="1">
      <c r="A66" s="2">
        <f t="shared" si="33"/>
        <v>807</v>
      </c>
      <c r="B66" s="3">
        <v>8</v>
      </c>
      <c r="C66" s="2">
        <f t="shared" si="50"/>
        <v>7</v>
      </c>
      <c r="D66" t="str">
        <f t="shared" ref="D66:D129" si="56">VLOOKUP(B66,K:L,2,0)</f>
        <v>金属球棒</v>
      </c>
      <c r="E66">
        <f t="shared" ref="E66:E88" si="57">VLOOKUP(B66,K:N,3,FALSE)</f>
        <v>4</v>
      </c>
      <c r="F66">
        <f t="shared" ref="F66:F129" si="58">VLOOKUP(B66,K:N,4,FALSE)</f>
        <v>3</v>
      </c>
      <c r="G66" t="str">
        <f t="shared" si="18"/>
        <v>1210009,20</v>
      </c>
      <c r="H66">
        <f t="shared" ref="H66:H129" si="59">VLOOKUP(E66&amp;C66,AN:AT,7,0)</f>
        <v>87000</v>
      </c>
      <c r="I66" t="str">
        <f t="shared" si="49"/>
        <v>8Ⅰ4</v>
      </c>
      <c r="J66" t="str">
        <f t="shared" si="20"/>
        <v/>
      </c>
      <c r="Q66">
        <v>4</v>
      </c>
      <c r="R66">
        <f t="shared" si="51"/>
        <v>3</v>
      </c>
      <c r="S66">
        <f t="shared" si="52"/>
        <v>9</v>
      </c>
      <c r="T66" t="str">
        <f t="shared" si="53"/>
        <v>439</v>
      </c>
      <c r="U66" t="str">
        <f t="shared" ref="U66:U129" si="60">VLOOKUP($Q66&amp;$S66,$AN:$AQ,2,0)</f>
        <v>高级智之丸</v>
      </c>
      <c r="V66" t="str">
        <f t="shared" ref="V66:V129" si="61">VLOOKUP($Q66&amp;$S66,$AN:$AQ,3,0)</f>
        <v>高级运之丸</v>
      </c>
      <c r="W66" t="str">
        <f t="shared" ref="W66:W129" si="62">VLOOKUP($Q66&amp;$S66,$AN:$AQ,4,0)</f>
        <v>高级力之丸</v>
      </c>
      <c r="X66">
        <f t="shared" ref="X66:X129" si="63">IF(R66=1,VLOOKUP($Q66&amp;$S66,$AN:$AS,5,0),VLOOKUP($Q66&amp;$S66,$AN:$AS,6,0))</f>
        <v>0</v>
      </c>
      <c r="Y66">
        <f t="shared" ref="Y66:Y129" si="64">IF(R66=2,VLOOKUP($Q66&amp;$S66,$AN:$AS,5,0),VLOOKUP($Q66&amp;$S66,$AN:$AS,6,0))</f>
        <v>0</v>
      </c>
      <c r="Z66">
        <f t="shared" ref="Z66:Z129" si="65">IF(R66=3,VLOOKUP($Q66&amp;$S66,$AN:$AS,5,0),VLOOKUP($Q66&amp;$S66,$AN:$AS,6,0))</f>
        <v>9</v>
      </c>
      <c r="AA66" t="str">
        <f t="shared" ref="AA66:AA129" si="66">IF(X66&gt;0,VLOOKUP(U66,$AH:$AI,2,0)&amp;","&amp;X66&amp;"|","")</f>
        <v/>
      </c>
      <c r="AB66" t="str">
        <f t="shared" ref="AB66:AB129" si="67">IF(Y66&gt;0,VLOOKUP(V66,$AH:$AI,2,0)&amp;","&amp;Y66&amp;"|","")</f>
        <v/>
      </c>
      <c r="AC66" t="str">
        <f t="shared" ref="AC66:AC129" si="68">IF(Z66&gt;0,VLOOKUP(W66,$AH:$AI,2,0)&amp;","&amp;Z66&amp;"|","")</f>
        <v>1210009,9|</v>
      </c>
      <c r="AD66" t="str">
        <f t="shared" ref="AD66:AD129" si="69">LEFT(AA66&amp;AB66&amp;AC66&amp;AG66,LEN(AA66&amp;AB66&amp;AC66&amp;AG66)-1)</f>
        <v>1210009,9|1430001,2</v>
      </c>
      <c r="AE66" t="s">
        <v>2262</v>
      </c>
      <c r="AF66">
        <v>2</v>
      </c>
      <c r="AG66" t="str">
        <f t="shared" ref="AG66:AG129" si="70">IF(AF66&gt;0,VLOOKUP(AE66,$AH:$AJ,3,0)&amp;","&amp;AF66&amp;"|","")</f>
        <v>1430001,2|</v>
      </c>
      <c r="AL66">
        <v>2</v>
      </c>
      <c r="AM66">
        <v>9</v>
      </c>
      <c r="AN66" t="str">
        <f t="shared" si="54"/>
        <v>29</v>
      </c>
      <c r="AO66" t="s">
        <v>1291</v>
      </c>
      <c r="AP66" t="s">
        <v>1292</v>
      </c>
      <c r="AQ66" t="s">
        <v>1293</v>
      </c>
      <c r="AR66">
        <v>5</v>
      </c>
      <c r="AS66">
        <v>0</v>
      </c>
      <c r="AT66">
        <f t="shared" si="55"/>
        <v>14400</v>
      </c>
    </row>
    <row r="67" spans="1:46" ht="17.25" customHeight="1">
      <c r="A67" s="2">
        <f t="shared" si="33"/>
        <v>808</v>
      </c>
      <c r="B67" s="3">
        <v>8</v>
      </c>
      <c r="C67" s="2">
        <f t="shared" si="50"/>
        <v>8</v>
      </c>
      <c r="D67" t="str">
        <f t="shared" si="56"/>
        <v>金属球棒</v>
      </c>
      <c r="E67">
        <f t="shared" si="57"/>
        <v>4</v>
      </c>
      <c r="F67">
        <f t="shared" si="58"/>
        <v>3</v>
      </c>
      <c r="G67" t="str">
        <f t="shared" ref="G67:G130" si="71">IF(J67&lt;&gt;"",J67,VLOOKUP(E67&amp;F67&amp;C67,T:AD,11,0))</f>
        <v>1210009,6|1430001,1</v>
      </c>
      <c r="H67">
        <f t="shared" si="59"/>
        <v>19500</v>
      </c>
      <c r="I67" t="str">
        <f t="shared" si="49"/>
        <v>8Ⅰ4</v>
      </c>
      <c r="J67" t="str">
        <f t="shared" ref="J67:J130" si="72">IFERROR(IF(I67=I68,"",INDEX(AJ:AJ,MATCH(B67,AI:AI,0))&amp;","&amp;3^(C67/7-2)),"")</f>
        <v/>
      </c>
      <c r="Q67">
        <v>4</v>
      </c>
      <c r="R67">
        <f t="shared" si="51"/>
        <v>3</v>
      </c>
      <c r="S67">
        <f t="shared" si="52"/>
        <v>10</v>
      </c>
      <c r="T67" t="str">
        <f t="shared" si="53"/>
        <v>4310</v>
      </c>
      <c r="U67" t="str">
        <f t="shared" si="60"/>
        <v>高级智之丸</v>
      </c>
      <c r="V67" t="str">
        <f t="shared" si="61"/>
        <v>高级运之丸</v>
      </c>
      <c r="W67" t="str">
        <f t="shared" si="62"/>
        <v>高级力之丸</v>
      </c>
      <c r="X67">
        <f t="shared" si="63"/>
        <v>0</v>
      </c>
      <c r="Y67">
        <f t="shared" si="64"/>
        <v>0</v>
      </c>
      <c r="Z67">
        <f t="shared" si="65"/>
        <v>12</v>
      </c>
      <c r="AA67" t="str">
        <f t="shared" si="66"/>
        <v/>
      </c>
      <c r="AB67" t="str">
        <f t="shared" si="67"/>
        <v/>
      </c>
      <c r="AC67" t="str">
        <f t="shared" si="68"/>
        <v>1210009,12|</v>
      </c>
      <c r="AD67" t="str">
        <f t="shared" si="69"/>
        <v>1210009,12|1430001,3</v>
      </c>
      <c r="AE67" t="s">
        <v>2262</v>
      </c>
      <c r="AF67">
        <v>3</v>
      </c>
      <c r="AG67" t="str">
        <f t="shared" si="70"/>
        <v>1430001,3|</v>
      </c>
      <c r="AL67">
        <v>2</v>
      </c>
      <c r="AM67">
        <v>10</v>
      </c>
      <c r="AN67" t="str">
        <f t="shared" si="54"/>
        <v>210</v>
      </c>
      <c r="AO67" t="s">
        <v>1291</v>
      </c>
      <c r="AP67" t="s">
        <v>1292</v>
      </c>
      <c r="AQ67" t="s">
        <v>1293</v>
      </c>
      <c r="AR67">
        <v>7</v>
      </c>
      <c r="AS67">
        <v>0</v>
      </c>
      <c r="AT67">
        <f t="shared" si="55"/>
        <v>21600</v>
      </c>
    </row>
    <row r="68" spans="1:46" ht="17.25" customHeight="1">
      <c r="A68" s="2">
        <f t="shared" si="33"/>
        <v>809</v>
      </c>
      <c r="B68" s="3">
        <v>8</v>
      </c>
      <c r="C68" s="2">
        <f>IF(C67=29,1,C67+1)</f>
        <v>9</v>
      </c>
      <c r="D68" t="str">
        <f t="shared" si="56"/>
        <v>金属球棒</v>
      </c>
      <c r="E68">
        <f t="shared" si="57"/>
        <v>4</v>
      </c>
      <c r="F68">
        <f t="shared" si="58"/>
        <v>3</v>
      </c>
      <c r="G68" t="str">
        <f t="shared" si="71"/>
        <v>1210009,9|1430001,2</v>
      </c>
      <c r="H68">
        <f t="shared" si="59"/>
        <v>22500</v>
      </c>
      <c r="I68" t="str">
        <f t="shared" si="49"/>
        <v>8Ⅰ4</v>
      </c>
      <c r="J68" t="str">
        <f t="shared" si="72"/>
        <v/>
      </c>
      <c r="Q68">
        <v>4</v>
      </c>
      <c r="R68">
        <f t="shared" si="51"/>
        <v>3</v>
      </c>
      <c r="S68">
        <f t="shared" si="52"/>
        <v>11</v>
      </c>
      <c r="T68" t="str">
        <f t="shared" si="53"/>
        <v>4311</v>
      </c>
      <c r="U68" t="str">
        <f t="shared" si="60"/>
        <v>高级智之丸</v>
      </c>
      <c r="V68" t="str">
        <f t="shared" si="61"/>
        <v>高级运之丸</v>
      </c>
      <c r="W68" t="str">
        <f t="shared" si="62"/>
        <v>高级力之丸</v>
      </c>
      <c r="X68">
        <f t="shared" si="63"/>
        <v>0</v>
      </c>
      <c r="Y68">
        <f t="shared" si="64"/>
        <v>0</v>
      </c>
      <c r="Z68">
        <f t="shared" si="65"/>
        <v>15</v>
      </c>
      <c r="AA68" t="str">
        <f t="shared" si="66"/>
        <v/>
      </c>
      <c r="AB68" t="str">
        <f t="shared" si="67"/>
        <v/>
      </c>
      <c r="AC68" t="str">
        <f t="shared" si="68"/>
        <v>1210009,15|</v>
      </c>
      <c r="AD68" t="str">
        <f t="shared" si="69"/>
        <v>1210009,15|1430001,4</v>
      </c>
      <c r="AE68" t="s">
        <v>2262</v>
      </c>
      <c r="AF68">
        <v>4</v>
      </c>
      <c r="AG68" t="str">
        <f t="shared" si="70"/>
        <v>1430001,4|</v>
      </c>
      <c r="AL68">
        <v>2</v>
      </c>
      <c r="AM68">
        <v>11</v>
      </c>
      <c r="AN68" t="str">
        <f t="shared" si="54"/>
        <v>211</v>
      </c>
      <c r="AO68" t="s">
        <v>1291</v>
      </c>
      <c r="AP68" t="s">
        <v>1292</v>
      </c>
      <c r="AQ68" t="s">
        <v>1293</v>
      </c>
      <c r="AR68">
        <v>10</v>
      </c>
      <c r="AS68">
        <v>0</v>
      </c>
      <c r="AT68">
        <f t="shared" si="55"/>
        <v>32250</v>
      </c>
    </row>
    <row r="69" spans="1:46" ht="17.25" customHeight="1">
      <c r="A69" s="2">
        <f t="shared" si="33"/>
        <v>810</v>
      </c>
      <c r="B69" s="3">
        <v>8</v>
      </c>
      <c r="C69" s="2">
        <f>IF(C68=29,1,C68+1)</f>
        <v>10</v>
      </c>
      <c r="D69" t="str">
        <f t="shared" si="56"/>
        <v>金属球棒</v>
      </c>
      <c r="E69">
        <f t="shared" si="57"/>
        <v>4</v>
      </c>
      <c r="F69">
        <f t="shared" si="58"/>
        <v>3</v>
      </c>
      <c r="G69" t="str">
        <f t="shared" si="71"/>
        <v>1210009,12|1430001,3</v>
      </c>
      <c r="H69">
        <f t="shared" si="59"/>
        <v>33750</v>
      </c>
      <c r="I69" t="str">
        <f t="shared" si="49"/>
        <v>8Ⅰ4</v>
      </c>
      <c r="J69" t="str">
        <f t="shared" si="72"/>
        <v/>
      </c>
      <c r="Q69">
        <v>4</v>
      </c>
      <c r="R69">
        <f t="shared" si="51"/>
        <v>3</v>
      </c>
      <c r="S69">
        <f t="shared" si="52"/>
        <v>12</v>
      </c>
      <c r="T69" t="str">
        <f t="shared" si="53"/>
        <v>4312</v>
      </c>
      <c r="U69" t="str">
        <f t="shared" si="60"/>
        <v>高级智之丸</v>
      </c>
      <c r="V69" t="str">
        <f t="shared" si="61"/>
        <v>高级运之丸</v>
      </c>
      <c r="W69" t="str">
        <f t="shared" si="62"/>
        <v>高级力之丸</v>
      </c>
      <c r="X69">
        <f t="shared" si="63"/>
        <v>0</v>
      </c>
      <c r="Y69">
        <f t="shared" si="64"/>
        <v>0</v>
      </c>
      <c r="Z69">
        <f t="shared" si="65"/>
        <v>18</v>
      </c>
      <c r="AA69" t="str">
        <f t="shared" si="66"/>
        <v/>
      </c>
      <c r="AB69" t="str">
        <f t="shared" si="67"/>
        <v/>
      </c>
      <c r="AC69" t="str">
        <f t="shared" si="68"/>
        <v>1210009,18|</v>
      </c>
      <c r="AD69" t="str">
        <f t="shared" si="69"/>
        <v>1210009,18|1430001,5</v>
      </c>
      <c r="AE69" t="s">
        <v>2262</v>
      </c>
      <c r="AF69">
        <v>5</v>
      </c>
      <c r="AG69" t="str">
        <f t="shared" si="70"/>
        <v>1430001,5|</v>
      </c>
      <c r="AL69">
        <v>2</v>
      </c>
      <c r="AM69">
        <v>12</v>
      </c>
      <c r="AN69" t="str">
        <f t="shared" si="54"/>
        <v>212</v>
      </c>
      <c r="AO69" t="s">
        <v>1291</v>
      </c>
      <c r="AP69" t="s">
        <v>1292</v>
      </c>
      <c r="AQ69" t="s">
        <v>1293</v>
      </c>
      <c r="AR69">
        <v>12</v>
      </c>
      <c r="AS69">
        <v>0</v>
      </c>
      <c r="AT69">
        <f t="shared" si="55"/>
        <v>45000</v>
      </c>
    </row>
    <row r="70" spans="1:46" ht="17.25" customHeight="1">
      <c r="A70" s="2">
        <f t="shared" si="33"/>
        <v>811</v>
      </c>
      <c r="B70" s="3">
        <v>8</v>
      </c>
      <c r="C70" s="2">
        <f t="shared" ref="C70:C88" si="73">IF(C69=29,1,C69+1)</f>
        <v>11</v>
      </c>
      <c r="D70" t="str">
        <f t="shared" si="56"/>
        <v>金属球棒</v>
      </c>
      <c r="E70">
        <f t="shared" si="57"/>
        <v>4</v>
      </c>
      <c r="F70">
        <f t="shared" si="58"/>
        <v>3</v>
      </c>
      <c r="G70" t="str">
        <f t="shared" si="71"/>
        <v>1210009,15|1430001,4</v>
      </c>
      <c r="H70">
        <f t="shared" si="59"/>
        <v>50550</v>
      </c>
      <c r="I70" t="str">
        <f t="shared" si="49"/>
        <v>8Ⅰ4</v>
      </c>
      <c r="J70" t="str">
        <f t="shared" si="72"/>
        <v/>
      </c>
      <c r="Q70">
        <v>4</v>
      </c>
      <c r="R70">
        <f t="shared" si="51"/>
        <v>3</v>
      </c>
      <c r="S70">
        <f t="shared" si="52"/>
        <v>13</v>
      </c>
      <c r="T70" t="str">
        <f t="shared" si="53"/>
        <v>4313</v>
      </c>
      <c r="U70" t="str">
        <f t="shared" si="60"/>
        <v>高级智之丸</v>
      </c>
      <c r="V70" t="str">
        <f t="shared" si="61"/>
        <v>高级运之丸</v>
      </c>
      <c r="W70" t="str">
        <f t="shared" si="62"/>
        <v>高级力之丸</v>
      </c>
      <c r="X70">
        <f t="shared" si="63"/>
        <v>0</v>
      </c>
      <c r="Y70">
        <f t="shared" si="64"/>
        <v>0</v>
      </c>
      <c r="Z70">
        <f t="shared" si="65"/>
        <v>24</v>
      </c>
      <c r="AA70" t="str">
        <f t="shared" si="66"/>
        <v/>
      </c>
      <c r="AB70" t="str">
        <f t="shared" si="67"/>
        <v/>
      </c>
      <c r="AC70" t="str">
        <f t="shared" si="68"/>
        <v>1210009,24|</v>
      </c>
      <c r="AD70" t="str">
        <f t="shared" si="69"/>
        <v>1210009,24|1430001,6</v>
      </c>
      <c r="AE70" t="s">
        <v>2262</v>
      </c>
      <c r="AF70">
        <v>6</v>
      </c>
      <c r="AG70" t="str">
        <f t="shared" si="70"/>
        <v>1430001,6|</v>
      </c>
      <c r="AL70">
        <v>2</v>
      </c>
      <c r="AM70">
        <v>13</v>
      </c>
      <c r="AN70" t="str">
        <f t="shared" si="54"/>
        <v>213</v>
      </c>
      <c r="AO70" t="s">
        <v>1291</v>
      </c>
      <c r="AP70" t="s">
        <v>1292</v>
      </c>
      <c r="AQ70" t="s">
        <v>1293</v>
      </c>
      <c r="AR70">
        <v>14</v>
      </c>
      <c r="AS70">
        <v>0</v>
      </c>
      <c r="AT70">
        <f t="shared" si="55"/>
        <v>61800</v>
      </c>
    </row>
    <row r="71" spans="1:46" ht="17.25" customHeight="1">
      <c r="A71" s="2">
        <f t="shared" si="33"/>
        <v>812</v>
      </c>
      <c r="B71" s="3">
        <v>8</v>
      </c>
      <c r="C71" s="2">
        <f t="shared" si="73"/>
        <v>12</v>
      </c>
      <c r="D71" t="str">
        <f t="shared" si="56"/>
        <v>金属球棒</v>
      </c>
      <c r="E71">
        <f t="shared" si="57"/>
        <v>4</v>
      </c>
      <c r="F71">
        <f t="shared" si="58"/>
        <v>3</v>
      </c>
      <c r="G71" t="str">
        <f t="shared" si="71"/>
        <v>1210009,18|1430001,5</v>
      </c>
      <c r="H71">
        <f t="shared" si="59"/>
        <v>70650</v>
      </c>
      <c r="I71" t="str">
        <f t="shared" si="49"/>
        <v>8Ⅰ4</v>
      </c>
      <c r="J71" t="str">
        <f t="shared" si="72"/>
        <v/>
      </c>
      <c r="Q71">
        <v>4</v>
      </c>
      <c r="R71">
        <f t="shared" si="51"/>
        <v>3</v>
      </c>
      <c r="S71">
        <f t="shared" si="52"/>
        <v>14</v>
      </c>
      <c r="T71" t="str">
        <f t="shared" si="53"/>
        <v>4314</v>
      </c>
      <c r="U71" t="str">
        <f t="shared" si="60"/>
        <v>高级智之丸</v>
      </c>
      <c r="V71" t="str">
        <f t="shared" si="61"/>
        <v>高级运之丸</v>
      </c>
      <c r="W71" t="str">
        <f t="shared" si="62"/>
        <v>高级力之丸</v>
      </c>
      <c r="X71">
        <f t="shared" si="63"/>
        <v>0</v>
      </c>
      <c r="Y71">
        <f t="shared" si="64"/>
        <v>0</v>
      </c>
      <c r="Z71">
        <f t="shared" si="65"/>
        <v>0</v>
      </c>
      <c r="AA71" t="str">
        <f t="shared" si="66"/>
        <v/>
      </c>
      <c r="AB71" t="str">
        <f t="shared" si="67"/>
        <v/>
      </c>
      <c r="AC71" t="str">
        <f t="shared" si="68"/>
        <v/>
      </c>
      <c r="AD71" t="e">
        <f t="shared" si="69"/>
        <v>#VALUE!</v>
      </c>
      <c r="AE71" t="s">
        <v>2262</v>
      </c>
      <c r="AG71" t="str">
        <f t="shared" si="70"/>
        <v/>
      </c>
      <c r="AL71">
        <v>2</v>
      </c>
      <c r="AM71">
        <v>14</v>
      </c>
      <c r="AN71" t="str">
        <f t="shared" si="54"/>
        <v>214</v>
      </c>
      <c r="AO71" t="s">
        <v>1291</v>
      </c>
      <c r="AP71" t="s">
        <v>1292</v>
      </c>
      <c r="AQ71" t="s">
        <v>1293</v>
      </c>
      <c r="AR71">
        <v>0</v>
      </c>
      <c r="AS71">
        <v>0</v>
      </c>
      <c r="AT71">
        <f t="shared" si="55"/>
        <v>83400</v>
      </c>
    </row>
    <row r="72" spans="1:46" ht="17.25" customHeight="1">
      <c r="A72" s="2">
        <f t="shared" si="33"/>
        <v>813</v>
      </c>
      <c r="B72" s="3">
        <v>8</v>
      </c>
      <c r="C72" s="2">
        <f t="shared" si="73"/>
        <v>13</v>
      </c>
      <c r="D72" t="str">
        <f t="shared" si="56"/>
        <v>金属球棒</v>
      </c>
      <c r="E72">
        <f t="shared" si="57"/>
        <v>4</v>
      </c>
      <c r="F72">
        <f t="shared" si="58"/>
        <v>3</v>
      </c>
      <c r="G72" t="str">
        <f t="shared" si="71"/>
        <v>1210009,24|1430001,6</v>
      </c>
      <c r="H72">
        <f t="shared" si="59"/>
        <v>96750</v>
      </c>
      <c r="I72" t="str">
        <f t="shared" si="49"/>
        <v>8Ⅰ4</v>
      </c>
      <c r="J72" t="str">
        <f t="shared" si="72"/>
        <v/>
      </c>
      <c r="Q72">
        <v>4</v>
      </c>
      <c r="R72">
        <f t="shared" si="51"/>
        <v>3</v>
      </c>
      <c r="S72">
        <f t="shared" si="52"/>
        <v>15</v>
      </c>
      <c r="T72" t="str">
        <f t="shared" si="53"/>
        <v>4315</v>
      </c>
      <c r="U72" t="str">
        <f t="shared" si="60"/>
        <v>高级智之丸</v>
      </c>
      <c r="V72" t="str">
        <f t="shared" si="61"/>
        <v>高级运之丸</v>
      </c>
      <c r="W72" t="str">
        <f t="shared" si="62"/>
        <v>高级力之丸</v>
      </c>
      <c r="X72">
        <f t="shared" si="63"/>
        <v>0</v>
      </c>
      <c r="Y72">
        <f t="shared" si="64"/>
        <v>0</v>
      </c>
      <c r="Z72">
        <f t="shared" si="65"/>
        <v>8</v>
      </c>
      <c r="AA72" t="str">
        <f t="shared" si="66"/>
        <v/>
      </c>
      <c r="AB72" t="str">
        <f t="shared" si="67"/>
        <v/>
      </c>
      <c r="AC72" t="str">
        <f t="shared" si="68"/>
        <v>1210009,8|</v>
      </c>
      <c r="AD72" t="str">
        <f t="shared" si="69"/>
        <v>1210009,8|1430001,3</v>
      </c>
      <c r="AE72" t="s">
        <v>2262</v>
      </c>
      <c r="AF72">
        <f>AF65*3</f>
        <v>3</v>
      </c>
      <c r="AG72" t="str">
        <f t="shared" si="70"/>
        <v>1430001,3|</v>
      </c>
      <c r="AL72">
        <v>2</v>
      </c>
      <c r="AM72">
        <v>15</v>
      </c>
      <c r="AN72" t="str">
        <f t="shared" si="54"/>
        <v>215</v>
      </c>
      <c r="AO72" t="s">
        <v>1291</v>
      </c>
      <c r="AP72" t="s">
        <v>1292</v>
      </c>
      <c r="AQ72" t="s">
        <v>1293</v>
      </c>
      <c r="AR72">
        <v>5</v>
      </c>
      <c r="AS72">
        <v>0</v>
      </c>
      <c r="AT72">
        <f t="shared" ref="AT72:AT78" si="74">AT58*2</f>
        <v>16600</v>
      </c>
    </row>
    <row r="73" spans="1:46" ht="17.25" customHeight="1">
      <c r="A73" s="2">
        <f t="shared" si="33"/>
        <v>814</v>
      </c>
      <c r="B73" s="3">
        <v>8</v>
      </c>
      <c r="C73" s="2">
        <f t="shared" si="73"/>
        <v>14</v>
      </c>
      <c r="D73" t="str">
        <f t="shared" si="56"/>
        <v>金属球棒</v>
      </c>
      <c r="E73">
        <f t="shared" si="57"/>
        <v>4</v>
      </c>
      <c r="F73">
        <f t="shared" si="58"/>
        <v>3</v>
      </c>
      <c r="G73" t="str">
        <f t="shared" si="71"/>
        <v>1431008,1</v>
      </c>
      <c r="H73">
        <f t="shared" si="59"/>
        <v>130500</v>
      </c>
      <c r="I73" t="str">
        <f t="shared" si="49"/>
        <v>8Ⅰ4</v>
      </c>
      <c r="J73" t="str">
        <f t="shared" si="72"/>
        <v>1431008,1</v>
      </c>
      <c r="Q73">
        <v>4</v>
      </c>
      <c r="R73">
        <f t="shared" si="51"/>
        <v>3</v>
      </c>
      <c r="S73">
        <f t="shared" si="52"/>
        <v>16</v>
      </c>
      <c r="T73" t="str">
        <f t="shared" si="53"/>
        <v>4316</v>
      </c>
      <c r="U73" t="str">
        <f t="shared" si="60"/>
        <v>高级智之丸</v>
      </c>
      <c r="V73" t="str">
        <f t="shared" si="61"/>
        <v>高级运之丸</v>
      </c>
      <c r="W73" t="str">
        <f t="shared" si="62"/>
        <v>高级力之丸</v>
      </c>
      <c r="X73">
        <f t="shared" si="63"/>
        <v>0</v>
      </c>
      <c r="Y73">
        <f t="shared" si="64"/>
        <v>0</v>
      </c>
      <c r="Z73">
        <f t="shared" si="65"/>
        <v>12</v>
      </c>
      <c r="AA73" t="str">
        <f t="shared" si="66"/>
        <v/>
      </c>
      <c r="AB73" t="str">
        <f t="shared" si="67"/>
        <v/>
      </c>
      <c r="AC73" t="str">
        <f t="shared" si="68"/>
        <v>1210009,12|</v>
      </c>
      <c r="AD73" t="str">
        <f t="shared" si="69"/>
        <v>1210009,12|1430001,6</v>
      </c>
      <c r="AE73" t="s">
        <v>2262</v>
      </c>
      <c r="AF73">
        <f t="shared" ref="AF73:AF77" si="75">AF66*3</f>
        <v>6</v>
      </c>
      <c r="AG73" t="str">
        <f t="shared" si="70"/>
        <v>1430001,6|</v>
      </c>
      <c r="AL73">
        <v>2</v>
      </c>
      <c r="AM73">
        <v>16</v>
      </c>
      <c r="AN73" t="str">
        <f t="shared" si="54"/>
        <v>216</v>
      </c>
      <c r="AO73" t="s">
        <v>1291</v>
      </c>
      <c r="AP73" t="s">
        <v>1292</v>
      </c>
      <c r="AQ73" t="s">
        <v>1293</v>
      </c>
      <c r="AR73">
        <v>7</v>
      </c>
      <c r="AS73">
        <v>0</v>
      </c>
      <c r="AT73">
        <f t="shared" si="74"/>
        <v>19200</v>
      </c>
    </row>
    <row r="74" spans="1:46" ht="17.25" customHeight="1">
      <c r="A74" s="2">
        <f t="shared" si="33"/>
        <v>815</v>
      </c>
      <c r="B74" s="3">
        <v>8</v>
      </c>
      <c r="C74" s="2">
        <f t="shared" si="73"/>
        <v>15</v>
      </c>
      <c r="D74" t="str">
        <f t="shared" si="56"/>
        <v>金属球棒</v>
      </c>
      <c r="E74">
        <f t="shared" si="57"/>
        <v>4</v>
      </c>
      <c r="F74">
        <f t="shared" si="58"/>
        <v>3</v>
      </c>
      <c r="G74" t="str">
        <f t="shared" si="71"/>
        <v>1210009,8|1430001,3</v>
      </c>
      <c r="H74">
        <f t="shared" si="59"/>
        <v>26000</v>
      </c>
      <c r="I74" t="str">
        <f>IF(E74=4,B74&amp;"Ⅱ"&amp;E74,"Ⅱ"&amp;E74)</f>
        <v>8Ⅱ4</v>
      </c>
      <c r="J74" t="str">
        <f t="shared" si="72"/>
        <v/>
      </c>
      <c r="Q74">
        <v>4</v>
      </c>
      <c r="R74">
        <f t="shared" si="51"/>
        <v>3</v>
      </c>
      <c r="S74">
        <f t="shared" si="52"/>
        <v>17</v>
      </c>
      <c r="T74" t="str">
        <f t="shared" si="53"/>
        <v>4317</v>
      </c>
      <c r="U74" t="str">
        <f t="shared" si="60"/>
        <v>高级智之丸</v>
      </c>
      <c r="V74" t="str">
        <f t="shared" si="61"/>
        <v>高级运之丸</v>
      </c>
      <c r="W74" t="str">
        <f t="shared" si="62"/>
        <v>高级力之丸</v>
      </c>
      <c r="X74">
        <f t="shared" si="63"/>
        <v>0</v>
      </c>
      <c r="Y74">
        <f t="shared" si="64"/>
        <v>0</v>
      </c>
      <c r="Z74">
        <f t="shared" si="65"/>
        <v>16</v>
      </c>
      <c r="AA74" t="str">
        <f t="shared" si="66"/>
        <v/>
      </c>
      <c r="AB74" t="str">
        <f t="shared" si="67"/>
        <v/>
      </c>
      <c r="AC74" t="str">
        <f t="shared" si="68"/>
        <v>1210009,16|</v>
      </c>
      <c r="AD74" t="str">
        <f t="shared" si="69"/>
        <v>1210009,16|1430001,9</v>
      </c>
      <c r="AE74" t="s">
        <v>2262</v>
      </c>
      <c r="AF74">
        <f t="shared" si="75"/>
        <v>9</v>
      </c>
      <c r="AG74" t="str">
        <f t="shared" si="70"/>
        <v>1430001,9|</v>
      </c>
      <c r="AL74">
        <v>2</v>
      </c>
      <c r="AM74">
        <v>17</v>
      </c>
      <c r="AN74" t="str">
        <f t="shared" si="54"/>
        <v>217</v>
      </c>
      <c r="AO74" t="s">
        <v>1291</v>
      </c>
      <c r="AP74" t="s">
        <v>1292</v>
      </c>
      <c r="AQ74" t="s">
        <v>1293</v>
      </c>
      <c r="AR74">
        <v>9</v>
      </c>
      <c r="AS74">
        <v>0</v>
      </c>
      <c r="AT74">
        <f t="shared" si="74"/>
        <v>28800</v>
      </c>
    </row>
    <row r="75" spans="1:46" ht="17.25" customHeight="1">
      <c r="A75" s="2">
        <f t="shared" si="33"/>
        <v>816</v>
      </c>
      <c r="B75" s="3">
        <v>8</v>
      </c>
      <c r="C75" s="2">
        <f t="shared" si="73"/>
        <v>16</v>
      </c>
      <c r="D75" t="str">
        <f t="shared" si="56"/>
        <v>金属球棒</v>
      </c>
      <c r="E75">
        <f t="shared" si="57"/>
        <v>4</v>
      </c>
      <c r="F75">
        <f t="shared" si="58"/>
        <v>3</v>
      </c>
      <c r="G75" t="str">
        <f t="shared" si="71"/>
        <v>1210009,12|1430001,6</v>
      </c>
      <c r="H75">
        <f t="shared" si="59"/>
        <v>30000</v>
      </c>
      <c r="I75" t="str">
        <f t="shared" ref="I75:I80" si="76">IF(E75=4,B75&amp;"Ⅱ"&amp;E75,"Ⅱ"&amp;E75)</f>
        <v>8Ⅱ4</v>
      </c>
      <c r="J75" t="str">
        <f t="shared" si="72"/>
        <v/>
      </c>
      <c r="Q75">
        <v>4</v>
      </c>
      <c r="R75">
        <f t="shared" si="51"/>
        <v>3</v>
      </c>
      <c r="S75">
        <f t="shared" si="52"/>
        <v>18</v>
      </c>
      <c r="T75" t="str">
        <f t="shared" si="53"/>
        <v>4318</v>
      </c>
      <c r="U75" t="str">
        <f t="shared" si="60"/>
        <v>高级智之丸</v>
      </c>
      <c r="V75" t="str">
        <f t="shared" si="61"/>
        <v>高级运之丸</v>
      </c>
      <c r="W75" t="str">
        <f t="shared" si="62"/>
        <v>高级力之丸</v>
      </c>
      <c r="X75">
        <f t="shared" si="63"/>
        <v>0</v>
      </c>
      <c r="Y75">
        <f t="shared" si="64"/>
        <v>0</v>
      </c>
      <c r="Z75">
        <f t="shared" si="65"/>
        <v>20</v>
      </c>
      <c r="AA75" t="str">
        <f t="shared" si="66"/>
        <v/>
      </c>
      <c r="AB75" t="str">
        <f t="shared" si="67"/>
        <v/>
      </c>
      <c r="AC75" t="str">
        <f t="shared" si="68"/>
        <v>1210009,20|</v>
      </c>
      <c r="AD75" t="str">
        <f t="shared" si="69"/>
        <v>1210009,20|1430001,12</v>
      </c>
      <c r="AE75" t="s">
        <v>2262</v>
      </c>
      <c r="AF75">
        <f t="shared" si="75"/>
        <v>12</v>
      </c>
      <c r="AG75" t="str">
        <f t="shared" si="70"/>
        <v>1430001,12|</v>
      </c>
      <c r="AI75" s="14"/>
      <c r="AL75">
        <v>2</v>
      </c>
      <c r="AM75">
        <v>18</v>
      </c>
      <c r="AN75" t="str">
        <f t="shared" si="54"/>
        <v>218</v>
      </c>
      <c r="AO75" t="s">
        <v>1291</v>
      </c>
      <c r="AP75" t="s">
        <v>1292</v>
      </c>
      <c r="AQ75" t="s">
        <v>1293</v>
      </c>
      <c r="AR75">
        <v>13</v>
      </c>
      <c r="AS75">
        <v>0</v>
      </c>
      <c r="AT75">
        <f t="shared" si="74"/>
        <v>43000</v>
      </c>
    </row>
    <row r="76" spans="1:46" ht="17.25" customHeight="1">
      <c r="A76" s="2">
        <f t="shared" si="33"/>
        <v>817</v>
      </c>
      <c r="B76" s="3">
        <v>8</v>
      </c>
      <c r="C76" s="2">
        <f t="shared" si="73"/>
        <v>17</v>
      </c>
      <c r="D76" t="str">
        <f t="shared" si="56"/>
        <v>金属球棒</v>
      </c>
      <c r="E76">
        <f t="shared" si="57"/>
        <v>4</v>
      </c>
      <c r="F76">
        <f t="shared" si="58"/>
        <v>3</v>
      </c>
      <c r="G76" t="str">
        <f t="shared" si="71"/>
        <v>1210009,16|1430001,9</v>
      </c>
      <c r="H76">
        <f t="shared" si="59"/>
        <v>45000</v>
      </c>
      <c r="I76" t="str">
        <f t="shared" si="76"/>
        <v>8Ⅱ4</v>
      </c>
      <c r="J76" t="str">
        <f t="shared" si="72"/>
        <v/>
      </c>
      <c r="Q76">
        <v>4</v>
      </c>
      <c r="R76">
        <f t="shared" si="51"/>
        <v>3</v>
      </c>
      <c r="S76">
        <f t="shared" si="52"/>
        <v>19</v>
      </c>
      <c r="T76" t="str">
        <f t="shared" si="53"/>
        <v>4319</v>
      </c>
      <c r="U76" t="str">
        <f t="shared" si="60"/>
        <v>高级智之丸</v>
      </c>
      <c r="V76" t="str">
        <f t="shared" si="61"/>
        <v>高级运之丸</v>
      </c>
      <c r="W76" t="str">
        <f t="shared" si="62"/>
        <v>高级力之丸</v>
      </c>
      <c r="X76">
        <f t="shared" si="63"/>
        <v>0</v>
      </c>
      <c r="Y76">
        <f t="shared" si="64"/>
        <v>0</v>
      </c>
      <c r="Z76">
        <f t="shared" si="65"/>
        <v>24</v>
      </c>
      <c r="AA76" t="str">
        <f t="shared" si="66"/>
        <v/>
      </c>
      <c r="AB76" t="str">
        <f t="shared" si="67"/>
        <v/>
      </c>
      <c r="AC76" t="str">
        <f t="shared" si="68"/>
        <v>1210009,24|</v>
      </c>
      <c r="AD76" t="str">
        <f t="shared" si="69"/>
        <v>1210009,24|1430001,15</v>
      </c>
      <c r="AE76" t="s">
        <v>2262</v>
      </c>
      <c r="AF76">
        <f t="shared" si="75"/>
        <v>15</v>
      </c>
      <c r="AG76" t="str">
        <f t="shared" si="70"/>
        <v>1430001,15|</v>
      </c>
      <c r="AI76" s="14"/>
      <c r="AL76">
        <v>2</v>
      </c>
      <c r="AM76">
        <v>19</v>
      </c>
      <c r="AN76" t="str">
        <f t="shared" si="54"/>
        <v>219</v>
      </c>
      <c r="AO76" t="s">
        <v>1291</v>
      </c>
      <c r="AP76" t="s">
        <v>1292</v>
      </c>
      <c r="AQ76" t="s">
        <v>1293</v>
      </c>
      <c r="AR76">
        <v>16</v>
      </c>
      <c r="AS76">
        <v>0</v>
      </c>
      <c r="AT76">
        <f t="shared" si="74"/>
        <v>60000</v>
      </c>
    </row>
    <row r="77" spans="1:46" ht="17.25" customHeight="1">
      <c r="A77" s="2">
        <f t="shared" si="33"/>
        <v>818</v>
      </c>
      <c r="B77" s="3">
        <v>8</v>
      </c>
      <c r="C77" s="2">
        <f t="shared" si="73"/>
        <v>18</v>
      </c>
      <c r="D77" t="str">
        <f t="shared" si="56"/>
        <v>金属球棒</v>
      </c>
      <c r="E77">
        <f t="shared" si="57"/>
        <v>4</v>
      </c>
      <c r="F77">
        <f t="shared" si="58"/>
        <v>3</v>
      </c>
      <c r="G77" t="str">
        <f t="shared" si="71"/>
        <v>1210009,20|1430001,12</v>
      </c>
      <c r="H77">
        <f t="shared" si="59"/>
        <v>67400</v>
      </c>
      <c r="I77" t="str">
        <f t="shared" si="76"/>
        <v>8Ⅱ4</v>
      </c>
      <c r="J77" t="str">
        <f t="shared" si="72"/>
        <v/>
      </c>
      <c r="Q77">
        <v>4</v>
      </c>
      <c r="R77">
        <f t="shared" si="51"/>
        <v>3</v>
      </c>
      <c r="S77">
        <f t="shared" si="52"/>
        <v>20</v>
      </c>
      <c r="T77" t="str">
        <f t="shared" si="53"/>
        <v>4320</v>
      </c>
      <c r="U77" t="str">
        <f t="shared" si="60"/>
        <v>高级智之丸</v>
      </c>
      <c r="V77" t="str">
        <f t="shared" si="61"/>
        <v>高级运之丸</v>
      </c>
      <c r="W77" t="str">
        <f t="shared" si="62"/>
        <v>高级力之丸</v>
      </c>
      <c r="X77">
        <f t="shared" si="63"/>
        <v>0</v>
      </c>
      <c r="Y77">
        <f t="shared" si="64"/>
        <v>0</v>
      </c>
      <c r="Z77">
        <f t="shared" si="65"/>
        <v>32</v>
      </c>
      <c r="AA77" t="str">
        <f t="shared" si="66"/>
        <v/>
      </c>
      <c r="AB77" t="str">
        <f t="shared" si="67"/>
        <v/>
      </c>
      <c r="AC77" t="str">
        <f t="shared" si="68"/>
        <v>1210009,32|</v>
      </c>
      <c r="AD77" t="str">
        <f t="shared" si="69"/>
        <v>1210009,32|1430001,18</v>
      </c>
      <c r="AE77" t="s">
        <v>2262</v>
      </c>
      <c r="AF77">
        <f t="shared" si="75"/>
        <v>18</v>
      </c>
      <c r="AG77" t="str">
        <f t="shared" si="70"/>
        <v>1430001,18|</v>
      </c>
      <c r="AL77">
        <v>2</v>
      </c>
      <c r="AM77">
        <v>20</v>
      </c>
      <c r="AN77" t="str">
        <f t="shared" si="54"/>
        <v>220</v>
      </c>
      <c r="AO77" t="s">
        <v>1291</v>
      </c>
      <c r="AP77" t="s">
        <v>1292</v>
      </c>
      <c r="AQ77" t="s">
        <v>1293</v>
      </c>
      <c r="AR77">
        <v>19</v>
      </c>
      <c r="AS77">
        <v>0</v>
      </c>
      <c r="AT77">
        <f t="shared" si="74"/>
        <v>82400</v>
      </c>
    </row>
    <row r="78" spans="1:46" ht="17.25" customHeight="1">
      <c r="A78" s="2">
        <f t="shared" si="33"/>
        <v>819</v>
      </c>
      <c r="B78" s="3">
        <v>8</v>
      </c>
      <c r="C78" s="2">
        <f t="shared" si="73"/>
        <v>19</v>
      </c>
      <c r="D78" t="str">
        <f t="shared" si="56"/>
        <v>金属球棒</v>
      </c>
      <c r="E78">
        <f t="shared" si="57"/>
        <v>4</v>
      </c>
      <c r="F78">
        <f t="shared" si="58"/>
        <v>3</v>
      </c>
      <c r="G78" t="str">
        <f t="shared" si="71"/>
        <v>1210009,24|1430001,15</v>
      </c>
      <c r="H78">
        <f t="shared" si="59"/>
        <v>94200</v>
      </c>
      <c r="I78" t="str">
        <f t="shared" si="76"/>
        <v>8Ⅱ4</v>
      </c>
      <c r="J78" t="str">
        <f t="shared" si="72"/>
        <v/>
      </c>
      <c r="Q78">
        <v>4</v>
      </c>
      <c r="R78">
        <f t="shared" si="51"/>
        <v>3</v>
      </c>
      <c r="S78">
        <f t="shared" si="52"/>
        <v>21</v>
      </c>
      <c r="T78" t="str">
        <f t="shared" si="53"/>
        <v>4321</v>
      </c>
      <c r="U78" t="str">
        <f t="shared" si="60"/>
        <v>高级智之丸</v>
      </c>
      <c r="V78" t="str">
        <f t="shared" si="61"/>
        <v>高级运之丸</v>
      </c>
      <c r="W78" t="str">
        <f t="shared" si="62"/>
        <v>高级力之丸</v>
      </c>
      <c r="X78">
        <f t="shared" si="63"/>
        <v>0</v>
      </c>
      <c r="Y78">
        <f t="shared" si="64"/>
        <v>0</v>
      </c>
      <c r="Z78">
        <f t="shared" si="65"/>
        <v>0</v>
      </c>
      <c r="AA78" t="str">
        <f t="shared" si="66"/>
        <v/>
      </c>
      <c r="AB78" t="str">
        <f t="shared" si="67"/>
        <v/>
      </c>
      <c r="AC78" t="str">
        <f t="shared" si="68"/>
        <v/>
      </c>
      <c r="AD78" t="e">
        <f t="shared" si="69"/>
        <v>#VALUE!</v>
      </c>
      <c r="AE78" t="s">
        <v>2262</v>
      </c>
      <c r="AG78" t="str">
        <f t="shared" si="70"/>
        <v/>
      </c>
      <c r="AL78">
        <v>2</v>
      </c>
      <c r="AM78">
        <v>21</v>
      </c>
      <c r="AN78" t="str">
        <f t="shared" si="54"/>
        <v>221</v>
      </c>
      <c r="AO78" t="s">
        <v>1291</v>
      </c>
      <c r="AP78" t="s">
        <v>1292</v>
      </c>
      <c r="AQ78" t="s">
        <v>1293</v>
      </c>
      <c r="AR78">
        <v>0</v>
      </c>
      <c r="AS78">
        <v>0</v>
      </c>
      <c r="AT78">
        <f t="shared" si="74"/>
        <v>111200</v>
      </c>
    </row>
    <row r="79" spans="1:46" ht="17.25" customHeight="1">
      <c r="A79" s="2">
        <f t="shared" si="33"/>
        <v>820</v>
      </c>
      <c r="B79" s="3">
        <v>8</v>
      </c>
      <c r="C79" s="2">
        <f t="shared" si="73"/>
        <v>20</v>
      </c>
      <c r="D79" t="str">
        <f t="shared" si="56"/>
        <v>金属球棒</v>
      </c>
      <c r="E79">
        <f t="shared" si="57"/>
        <v>4</v>
      </c>
      <c r="F79">
        <f t="shared" si="58"/>
        <v>3</v>
      </c>
      <c r="G79" t="str">
        <f t="shared" si="71"/>
        <v>1210009,32|1430001,18</v>
      </c>
      <c r="H79">
        <f t="shared" si="59"/>
        <v>129000</v>
      </c>
      <c r="I79" t="str">
        <f t="shared" si="76"/>
        <v>8Ⅱ4</v>
      </c>
      <c r="J79" t="str">
        <f t="shared" si="72"/>
        <v/>
      </c>
      <c r="Q79">
        <v>4</v>
      </c>
      <c r="R79">
        <f t="shared" si="51"/>
        <v>3</v>
      </c>
      <c r="S79">
        <f t="shared" si="52"/>
        <v>22</v>
      </c>
      <c r="T79" t="str">
        <f t="shared" si="53"/>
        <v>4322</v>
      </c>
      <c r="U79" t="str">
        <f t="shared" si="60"/>
        <v>高级智之丸</v>
      </c>
      <c r="V79" t="str">
        <f t="shared" si="61"/>
        <v>高级运之丸</v>
      </c>
      <c r="W79" t="str">
        <f t="shared" si="62"/>
        <v>高级力之丸</v>
      </c>
      <c r="X79">
        <f t="shared" si="63"/>
        <v>0</v>
      </c>
      <c r="Y79">
        <f t="shared" si="64"/>
        <v>0</v>
      </c>
      <c r="Z79">
        <f t="shared" si="65"/>
        <v>10</v>
      </c>
      <c r="AA79" t="str">
        <f t="shared" si="66"/>
        <v/>
      </c>
      <c r="AB79" t="str">
        <f t="shared" si="67"/>
        <v/>
      </c>
      <c r="AC79" t="str">
        <f t="shared" si="68"/>
        <v>1210009,10|</v>
      </c>
      <c r="AD79" t="str">
        <f t="shared" si="69"/>
        <v>1210009,10|1430001,9</v>
      </c>
      <c r="AE79" t="s">
        <v>2262</v>
      </c>
      <c r="AF79">
        <f>AF72*3</f>
        <v>9</v>
      </c>
      <c r="AG79" t="str">
        <f t="shared" si="70"/>
        <v>1430001,9|</v>
      </c>
      <c r="AL79">
        <v>2</v>
      </c>
      <c r="AM79">
        <v>22</v>
      </c>
      <c r="AN79" t="str">
        <f t="shared" si="54"/>
        <v>222</v>
      </c>
      <c r="AO79" t="s">
        <v>1291</v>
      </c>
      <c r="AP79" t="s">
        <v>1292</v>
      </c>
      <c r="AQ79" t="s">
        <v>1293</v>
      </c>
      <c r="AR79">
        <v>7</v>
      </c>
      <c r="AS79">
        <v>0</v>
      </c>
      <c r="AT79">
        <f t="shared" ref="AT79:AT85" si="77">AT58*2.5</f>
        <v>20750</v>
      </c>
    </row>
    <row r="80" spans="1:46" ht="17.25" customHeight="1">
      <c r="A80" s="2">
        <f t="shared" si="33"/>
        <v>821</v>
      </c>
      <c r="B80" s="3">
        <v>8</v>
      </c>
      <c r="C80" s="2">
        <f t="shared" si="73"/>
        <v>21</v>
      </c>
      <c r="D80" t="str">
        <f t="shared" si="56"/>
        <v>金属球棒</v>
      </c>
      <c r="E80">
        <f t="shared" si="57"/>
        <v>4</v>
      </c>
      <c r="F80">
        <f t="shared" si="58"/>
        <v>3</v>
      </c>
      <c r="G80" t="str">
        <f t="shared" si="71"/>
        <v>1431008,3</v>
      </c>
      <c r="H80">
        <f t="shared" si="59"/>
        <v>174000</v>
      </c>
      <c r="I80" t="str">
        <f t="shared" si="76"/>
        <v>8Ⅱ4</v>
      </c>
      <c r="J80" t="str">
        <f t="shared" si="72"/>
        <v>1431008,3</v>
      </c>
      <c r="Q80">
        <v>4</v>
      </c>
      <c r="R80">
        <f t="shared" si="51"/>
        <v>3</v>
      </c>
      <c r="S80">
        <f t="shared" si="52"/>
        <v>23</v>
      </c>
      <c r="T80" t="str">
        <f t="shared" si="53"/>
        <v>4323</v>
      </c>
      <c r="U80" t="str">
        <f t="shared" si="60"/>
        <v>高级智之丸</v>
      </c>
      <c r="V80" t="str">
        <f t="shared" si="61"/>
        <v>高级运之丸</v>
      </c>
      <c r="W80" t="str">
        <f t="shared" si="62"/>
        <v>高级力之丸</v>
      </c>
      <c r="X80">
        <f t="shared" si="63"/>
        <v>0</v>
      </c>
      <c r="Y80">
        <f t="shared" si="64"/>
        <v>0</v>
      </c>
      <c r="Z80">
        <f t="shared" si="65"/>
        <v>15</v>
      </c>
      <c r="AA80" t="str">
        <f t="shared" si="66"/>
        <v/>
      </c>
      <c r="AB80" t="str">
        <f t="shared" si="67"/>
        <v/>
      </c>
      <c r="AC80" t="str">
        <f t="shared" si="68"/>
        <v>1210009,15|</v>
      </c>
      <c r="AD80" t="str">
        <f t="shared" si="69"/>
        <v>1210009,15|1430001,18</v>
      </c>
      <c r="AE80" t="s">
        <v>2262</v>
      </c>
      <c r="AF80">
        <f t="shared" ref="AF80:AF84" si="78">AF73*3</f>
        <v>18</v>
      </c>
      <c r="AG80" t="str">
        <f t="shared" si="70"/>
        <v>1430001,18|</v>
      </c>
      <c r="AL80">
        <v>2</v>
      </c>
      <c r="AM80">
        <v>23</v>
      </c>
      <c r="AN80" t="str">
        <f t="shared" si="54"/>
        <v>223</v>
      </c>
      <c r="AO80" t="s">
        <v>1291</v>
      </c>
      <c r="AP80" t="s">
        <v>1292</v>
      </c>
      <c r="AQ80" t="s">
        <v>1293</v>
      </c>
      <c r="AR80">
        <v>9</v>
      </c>
      <c r="AS80">
        <v>0</v>
      </c>
      <c r="AT80">
        <f t="shared" si="77"/>
        <v>24000</v>
      </c>
    </row>
    <row r="81" spans="1:46" ht="17.25" customHeight="1">
      <c r="A81" s="2">
        <f t="shared" si="33"/>
        <v>822</v>
      </c>
      <c r="B81" s="3">
        <v>8</v>
      </c>
      <c r="C81" s="2">
        <f t="shared" si="73"/>
        <v>22</v>
      </c>
      <c r="D81" t="str">
        <f t="shared" si="56"/>
        <v>金属球棒</v>
      </c>
      <c r="E81">
        <f t="shared" si="57"/>
        <v>4</v>
      </c>
      <c r="F81">
        <f t="shared" si="58"/>
        <v>3</v>
      </c>
      <c r="G81" t="str">
        <f t="shared" si="71"/>
        <v>1210009,10|1430001,9</v>
      </c>
      <c r="H81">
        <f t="shared" si="59"/>
        <v>32500</v>
      </c>
      <c r="I81" t="str">
        <f>IF(E81=4,B81&amp;"Ⅲ"&amp;E81,"Ⅲ"&amp;E81)</f>
        <v>8Ⅲ4</v>
      </c>
      <c r="J81" t="str">
        <f t="shared" si="72"/>
        <v/>
      </c>
      <c r="Q81">
        <v>4</v>
      </c>
      <c r="R81">
        <f t="shared" si="51"/>
        <v>3</v>
      </c>
      <c r="S81">
        <f t="shared" si="52"/>
        <v>24</v>
      </c>
      <c r="T81" t="str">
        <f t="shared" si="53"/>
        <v>4324</v>
      </c>
      <c r="U81" t="str">
        <f t="shared" si="60"/>
        <v>高级智之丸</v>
      </c>
      <c r="V81" t="str">
        <f t="shared" si="61"/>
        <v>高级运之丸</v>
      </c>
      <c r="W81" t="str">
        <f t="shared" si="62"/>
        <v>高级力之丸</v>
      </c>
      <c r="X81">
        <f t="shared" si="63"/>
        <v>0</v>
      </c>
      <c r="Y81">
        <f t="shared" si="64"/>
        <v>0</v>
      </c>
      <c r="Z81">
        <f t="shared" si="65"/>
        <v>20</v>
      </c>
      <c r="AA81" t="str">
        <f t="shared" si="66"/>
        <v/>
      </c>
      <c r="AB81" t="str">
        <f t="shared" si="67"/>
        <v/>
      </c>
      <c r="AC81" t="str">
        <f t="shared" si="68"/>
        <v>1210009,20|</v>
      </c>
      <c r="AD81" t="str">
        <f t="shared" si="69"/>
        <v>1210009,20|1430001,27</v>
      </c>
      <c r="AE81" t="s">
        <v>2262</v>
      </c>
      <c r="AF81">
        <f t="shared" si="78"/>
        <v>27</v>
      </c>
      <c r="AG81" t="str">
        <f t="shared" si="70"/>
        <v>1430001,27|</v>
      </c>
      <c r="AL81">
        <v>2</v>
      </c>
      <c r="AM81">
        <v>24</v>
      </c>
      <c r="AN81" t="str">
        <f t="shared" si="54"/>
        <v>224</v>
      </c>
      <c r="AO81" t="s">
        <v>1291</v>
      </c>
      <c r="AP81" t="s">
        <v>1292</v>
      </c>
      <c r="AQ81" t="s">
        <v>1293</v>
      </c>
      <c r="AR81">
        <v>11</v>
      </c>
      <c r="AS81">
        <v>0</v>
      </c>
      <c r="AT81">
        <f t="shared" si="77"/>
        <v>36000</v>
      </c>
    </row>
    <row r="82" spans="1:46" ht="17.25" customHeight="1">
      <c r="A82" s="2">
        <f t="shared" si="33"/>
        <v>823</v>
      </c>
      <c r="B82" s="3">
        <v>8</v>
      </c>
      <c r="C82" s="2">
        <f t="shared" si="73"/>
        <v>23</v>
      </c>
      <c r="D82" t="str">
        <f t="shared" si="56"/>
        <v>金属球棒</v>
      </c>
      <c r="E82">
        <f t="shared" si="57"/>
        <v>4</v>
      </c>
      <c r="F82">
        <f t="shared" si="58"/>
        <v>3</v>
      </c>
      <c r="G82" t="str">
        <f t="shared" si="71"/>
        <v>1210009,15|1430001,18</v>
      </c>
      <c r="H82">
        <f t="shared" si="59"/>
        <v>37500</v>
      </c>
      <c r="I82" t="str">
        <f t="shared" ref="I82:I87" si="79">IF(E82=4,B82&amp;"Ⅲ"&amp;E82,"Ⅲ"&amp;E82)</f>
        <v>8Ⅲ4</v>
      </c>
      <c r="J82" t="str">
        <f t="shared" si="72"/>
        <v/>
      </c>
      <c r="Q82">
        <v>4</v>
      </c>
      <c r="R82">
        <f t="shared" si="51"/>
        <v>3</v>
      </c>
      <c r="S82">
        <f t="shared" si="52"/>
        <v>25</v>
      </c>
      <c r="T82" t="str">
        <f t="shared" si="53"/>
        <v>4325</v>
      </c>
      <c r="U82" t="str">
        <f t="shared" si="60"/>
        <v>高级智之丸</v>
      </c>
      <c r="V82" t="str">
        <f t="shared" si="61"/>
        <v>高级运之丸</v>
      </c>
      <c r="W82" t="str">
        <f t="shared" si="62"/>
        <v>高级力之丸</v>
      </c>
      <c r="X82">
        <f t="shared" si="63"/>
        <v>0</v>
      </c>
      <c r="Y82">
        <f t="shared" si="64"/>
        <v>0</v>
      </c>
      <c r="Z82">
        <f t="shared" si="65"/>
        <v>25</v>
      </c>
      <c r="AA82" t="str">
        <f t="shared" si="66"/>
        <v/>
      </c>
      <c r="AB82" t="str">
        <f t="shared" si="67"/>
        <v/>
      </c>
      <c r="AC82" t="str">
        <f t="shared" si="68"/>
        <v>1210009,25|</v>
      </c>
      <c r="AD82" t="str">
        <f t="shared" si="69"/>
        <v>1210009,25|1430001,36</v>
      </c>
      <c r="AE82" t="s">
        <v>2262</v>
      </c>
      <c r="AF82">
        <f t="shared" si="78"/>
        <v>36</v>
      </c>
      <c r="AG82" t="str">
        <f t="shared" si="70"/>
        <v>1430001,36|</v>
      </c>
      <c r="AL82">
        <v>2</v>
      </c>
      <c r="AM82">
        <v>25</v>
      </c>
      <c r="AN82" t="str">
        <f t="shared" si="54"/>
        <v>225</v>
      </c>
      <c r="AO82" t="s">
        <v>1291</v>
      </c>
      <c r="AP82" t="s">
        <v>1292</v>
      </c>
      <c r="AQ82" t="s">
        <v>1293</v>
      </c>
      <c r="AR82">
        <v>17</v>
      </c>
      <c r="AS82">
        <v>0</v>
      </c>
      <c r="AT82">
        <f t="shared" si="77"/>
        <v>53750</v>
      </c>
    </row>
    <row r="83" spans="1:46" ht="17.25" customHeight="1">
      <c r="A83" s="2">
        <f t="shared" si="33"/>
        <v>824</v>
      </c>
      <c r="B83" s="3">
        <v>8</v>
      </c>
      <c r="C83" s="2">
        <f t="shared" si="73"/>
        <v>24</v>
      </c>
      <c r="D83" t="str">
        <f t="shared" si="56"/>
        <v>金属球棒</v>
      </c>
      <c r="E83">
        <f t="shared" si="57"/>
        <v>4</v>
      </c>
      <c r="F83">
        <f t="shared" si="58"/>
        <v>3</v>
      </c>
      <c r="G83" t="str">
        <f t="shared" si="71"/>
        <v>1210009,20|1430001,27</v>
      </c>
      <c r="H83">
        <f t="shared" si="59"/>
        <v>56250</v>
      </c>
      <c r="I83" t="str">
        <f t="shared" si="79"/>
        <v>8Ⅲ4</v>
      </c>
      <c r="J83" t="str">
        <f t="shared" si="72"/>
        <v/>
      </c>
      <c r="Q83">
        <v>4</v>
      </c>
      <c r="R83">
        <f t="shared" si="51"/>
        <v>3</v>
      </c>
      <c r="S83">
        <f t="shared" si="52"/>
        <v>26</v>
      </c>
      <c r="T83" t="str">
        <f t="shared" si="53"/>
        <v>4326</v>
      </c>
      <c r="U83" t="str">
        <f t="shared" si="60"/>
        <v>高级智之丸</v>
      </c>
      <c r="V83" t="str">
        <f t="shared" si="61"/>
        <v>高级运之丸</v>
      </c>
      <c r="W83" t="str">
        <f t="shared" si="62"/>
        <v>高级力之丸</v>
      </c>
      <c r="X83">
        <f t="shared" si="63"/>
        <v>0</v>
      </c>
      <c r="Y83">
        <f t="shared" si="64"/>
        <v>0</v>
      </c>
      <c r="Z83">
        <f t="shared" si="65"/>
        <v>30</v>
      </c>
      <c r="AA83" t="str">
        <f t="shared" si="66"/>
        <v/>
      </c>
      <c r="AB83" t="str">
        <f t="shared" si="67"/>
        <v/>
      </c>
      <c r="AC83" t="str">
        <f t="shared" si="68"/>
        <v>1210009,30|</v>
      </c>
      <c r="AD83" t="str">
        <f t="shared" si="69"/>
        <v>1210009,30|1430001,45</v>
      </c>
      <c r="AE83" t="s">
        <v>2262</v>
      </c>
      <c r="AF83">
        <f t="shared" si="78"/>
        <v>45</v>
      </c>
      <c r="AG83" t="str">
        <f t="shared" si="70"/>
        <v>1430001,45|</v>
      </c>
      <c r="AL83">
        <v>2</v>
      </c>
      <c r="AM83">
        <v>26</v>
      </c>
      <c r="AN83" t="str">
        <f t="shared" si="54"/>
        <v>226</v>
      </c>
      <c r="AO83" t="s">
        <v>1291</v>
      </c>
      <c r="AP83" t="s">
        <v>1292</v>
      </c>
      <c r="AQ83" t="s">
        <v>1293</v>
      </c>
      <c r="AR83">
        <v>20</v>
      </c>
      <c r="AS83">
        <v>0</v>
      </c>
      <c r="AT83">
        <f t="shared" si="77"/>
        <v>75000</v>
      </c>
    </row>
    <row r="84" spans="1:46" ht="17.25" customHeight="1">
      <c r="A84" s="2">
        <f t="shared" si="33"/>
        <v>825</v>
      </c>
      <c r="B84" s="3">
        <v>8</v>
      </c>
      <c r="C84" s="2">
        <f t="shared" si="73"/>
        <v>25</v>
      </c>
      <c r="D84" t="str">
        <f t="shared" si="56"/>
        <v>金属球棒</v>
      </c>
      <c r="E84">
        <f t="shared" si="57"/>
        <v>4</v>
      </c>
      <c r="F84">
        <f t="shared" si="58"/>
        <v>3</v>
      </c>
      <c r="G84" t="str">
        <f t="shared" si="71"/>
        <v>1210009,25|1430001,36</v>
      </c>
      <c r="H84">
        <f t="shared" si="59"/>
        <v>84250</v>
      </c>
      <c r="I84" t="str">
        <f t="shared" si="79"/>
        <v>8Ⅲ4</v>
      </c>
      <c r="J84" t="str">
        <f t="shared" si="72"/>
        <v/>
      </c>
      <c r="Q84">
        <v>4</v>
      </c>
      <c r="R84">
        <f t="shared" si="51"/>
        <v>3</v>
      </c>
      <c r="S84">
        <f t="shared" si="52"/>
        <v>27</v>
      </c>
      <c r="T84" t="str">
        <f t="shared" si="53"/>
        <v>4327</v>
      </c>
      <c r="U84" t="str">
        <f t="shared" si="60"/>
        <v>高级智之丸</v>
      </c>
      <c r="V84" t="str">
        <f t="shared" si="61"/>
        <v>高级运之丸</v>
      </c>
      <c r="W84" t="str">
        <f t="shared" si="62"/>
        <v>高级力之丸</v>
      </c>
      <c r="X84">
        <f t="shared" si="63"/>
        <v>0</v>
      </c>
      <c r="Y84">
        <f t="shared" si="64"/>
        <v>0</v>
      </c>
      <c r="Z84">
        <f t="shared" si="65"/>
        <v>40</v>
      </c>
      <c r="AA84" t="str">
        <f t="shared" si="66"/>
        <v/>
      </c>
      <c r="AB84" t="str">
        <f t="shared" si="67"/>
        <v/>
      </c>
      <c r="AC84" t="str">
        <f t="shared" si="68"/>
        <v>1210009,40|</v>
      </c>
      <c r="AD84" t="str">
        <f t="shared" si="69"/>
        <v>1210009,40|1430001,54</v>
      </c>
      <c r="AE84" t="s">
        <v>2262</v>
      </c>
      <c r="AF84">
        <f t="shared" si="78"/>
        <v>54</v>
      </c>
      <c r="AG84" t="str">
        <f t="shared" si="70"/>
        <v>1430001,54|</v>
      </c>
      <c r="AL84">
        <v>2</v>
      </c>
      <c r="AM84">
        <v>27</v>
      </c>
      <c r="AN84" t="str">
        <f t="shared" si="54"/>
        <v>227</v>
      </c>
      <c r="AO84" t="s">
        <v>1291</v>
      </c>
      <c r="AP84" t="s">
        <v>1292</v>
      </c>
      <c r="AQ84" t="s">
        <v>1293</v>
      </c>
      <c r="AR84">
        <v>23</v>
      </c>
      <c r="AS84">
        <v>0</v>
      </c>
      <c r="AT84">
        <f t="shared" si="77"/>
        <v>103000</v>
      </c>
    </row>
    <row r="85" spans="1:46" ht="17.25" customHeight="1">
      <c r="A85" s="2">
        <f t="shared" si="33"/>
        <v>826</v>
      </c>
      <c r="B85" s="3">
        <v>8</v>
      </c>
      <c r="C85" s="2">
        <f t="shared" si="73"/>
        <v>26</v>
      </c>
      <c r="D85" t="str">
        <f t="shared" si="56"/>
        <v>金属球棒</v>
      </c>
      <c r="E85">
        <f t="shared" si="57"/>
        <v>4</v>
      </c>
      <c r="F85">
        <f t="shared" si="58"/>
        <v>3</v>
      </c>
      <c r="G85" t="str">
        <f t="shared" si="71"/>
        <v>1210009,30|1430001,45</v>
      </c>
      <c r="H85">
        <f t="shared" si="59"/>
        <v>117750</v>
      </c>
      <c r="I85" t="str">
        <f t="shared" si="79"/>
        <v>8Ⅲ4</v>
      </c>
      <c r="J85" t="str">
        <f t="shared" si="72"/>
        <v/>
      </c>
      <c r="Q85">
        <v>4</v>
      </c>
      <c r="R85">
        <f t="shared" si="51"/>
        <v>3</v>
      </c>
      <c r="S85">
        <f t="shared" si="52"/>
        <v>28</v>
      </c>
      <c r="T85" t="str">
        <f t="shared" si="53"/>
        <v>4328</v>
      </c>
      <c r="U85" t="str">
        <f t="shared" si="60"/>
        <v>高级智之丸</v>
      </c>
      <c r="V85" t="str">
        <f t="shared" si="61"/>
        <v>高级运之丸</v>
      </c>
      <c r="W85" t="str">
        <f t="shared" si="62"/>
        <v>高级力之丸</v>
      </c>
      <c r="X85">
        <f t="shared" si="63"/>
        <v>0</v>
      </c>
      <c r="Y85">
        <f t="shared" si="64"/>
        <v>0</v>
      </c>
      <c r="Z85">
        <f t="shared" si="65"/>
        <v>0</v>
      </c>
      <c r="AA85" t="str">
        <f t="shared" si="66"/>
        <v/>
      </c>
      <c r="AB85" t="str">
        <f t="shared" si="67"/>
        <v/>
      </c>
      <c r="AC85" t="str">
        <f t="shared" si="68"/>
        <v/>
      </c>
      <c r="AD85" t="e">
        <f t="shared" si="69"/>
        <v>#VALUE!</v>
      </c>
      <c r="AE85" t="s">
        <v>2262</v>
      </c>
      <c r="AG85" t="str">
        <f t="shared" si="70"/>
        <v/>
      </c>
      <c r="AL85">
        <v>2</v>
      </c>
      <c r="AM85">
        <v>28</v>
      </c>
      <c r="AN85" t="str">
        <f t="shared" si="54"/>
        <v>228</v>
      </c>
      <c r="AO85" t="s">
        <v>1291</v>
      </c>
      <c r="AP85" t="s">
        <v>1292</v>
      </c>
      <c r="AQ85" t="s">
        <v>1293</v>
      </c>
      <c r="AR85">
        <v>0</v>
      </c>
      <c r="AS85">
        <v>0</v>
      </c>
      <c r="AT85">
        <f t="shared" si="77"/>
        <v>139000</v>
      </c>
    </row>
    <row r="86" spans="1:46" ht="17.25" customHeight="1">
      <c r="A86" s="2">
        <f t="shared" si="33"/>
        <v>827</v>
      </c>
      <c r="B86" s="3">
        <v>8</v>
      </c>
      <c r="C86" s="2">
        <f t="shared" si="73"/>
        <v>27</v>
      </c>
      <c r="D86" t="str">
        <f t="shared" si="56"/>
        <v>金属球棒</v>
      </c>
      <c r="E86">
        <f t="shared" si="57"/>
        <v>4</v>
      </c>
      <c r="F86">
        <f t="shared" si="58"/>
        <v>3</v>
      </c>
      <c r="G86" t="str">
        <f t="shared" si="71"/>
        <v>1210009,40|1430001,54</v>
      </c>
      <c r="H86">
        <f t="shared" si="59"/>
        <v>161250</v>
      </c>
      <c r="I86" t="str">
        <f t="shared" si="79"/>
        <v>8Ⅲ4</v>
      </c>
      <c r="J86" t="str">
        <f t="shared" si="72"/>
        <v/>
      </c>
      <c r="Q86">
        <v>3</v>
      </c>
      <c r="R86">
        <v>1</v>
      </c>
      <c r="S86">
        <v>1</v>
      </c>
      <c r="T86" t="str">
        <f t="shared" ref="T86:T92" si="80">Q86&amp;R86&amp;S86</f>
        <v>311</v>
      </c>
      <c r="U86" t="str">
        <f t="shared" si="60"/>
        <v>初级智之丸</v>
      </c>
      <c r="V86" t="str">
        <f t="shared" si="61"/>
        <v>初级运之丸</v>
      </c>
      <c r="W86" t="str">
        <f t="shared" si="62"/>
        <v>初级力之丸</v>
      </c>
      <c r="X86">
        <f t="shared" si="63"/>
        <v>32</v>
      </c>
      <c r="Y86">
        <f t="shared" si="64"/>
        <v>0</v>
      </c>
      <c r="Z86">
        <f t="shared" si="65"/>
        <v>0</v>
      </c>
      <c r="AA86" t="str">
        <f t="shared" si="66"/>
        <v>1210001,32|</v>
      </c>
      <c r="AB86" t="str">
        <f t="shared" si="67"/>
        <v/>
      </c>
      <c r="AC86" t="str">
        <f t="shared" si="68"/>
        <v/>
      </c>
      <c r="AD86" t="str">
        <f t="shared" si="69"/>
        <v>1210001,32</v>
      </c>
      <c r="AG86" t="str">
        <f t="shared" si="70"/>
        <v/>
      </c>
      <c r="AL86">
        <v>1</v>
      </c>
      <c r="AM86">
        <v>1</v>
      </c>
      <c r="AN86" t="str">
        <f t="shared" ref="AN86:AN92" si="81">AL86&amp;AM86</f>
        <v>11</v>
      </c>
      <c r="AO86" t="s">
        <v>1285</v>
      </c>
      <c r="AP86" t="s">
        <v>1286</v>
      </c>
      <c r="AQ86" t="s">
        <v>1287</v>
      </c>
      <c r="AR86">
        <v>16</v>
      </c>
      <c r="AS86">
        <v>0</v>
      </c>
      <c r="AT86">
        <v>6600</v>
      </c>
    </row>
    <row r="87" spans="1:46" ht="17.25" customHeight="1">
      <c r="A87" s="2">
        <f t="shared" si="33"/>
        <v>828</v>
      </c>
      <c r="B87" s="3">
        <v>8</v>
      </c>
      <c r="C87" s="2">
        <f t="shared" si="73"/>
        <v>28</v>
      </c>
      <c r="D87" t="str">
        <f t="shared" si="56"/>
        <v>金属球棒</v>
      </c>
      <c r="E87">
        <f t="shared" si="57"/>
        <v>4</v>
      </c>
      <c r="F87">
        <f t="shared" si="58"/>
        <v>3</v>
      </c>
      <c r="G87" t="str">
        <f t="shared" si="71"/>
        <v>1431008,9</v>
      </c>
      <c r="H87">
        <f t="shared" si="59"/>
        <v>217500</v>
      </c>
      <c r="I87" t="str">
        <f t="shared" si="79"/>
        <v>8Ⅲ4</v>
      </c>
      <c r="J87" t="str">
        <f t="shared" si="72"/>
        <v>1431008,9</v>
      </c>
      <c r="Q87">
        <v>3</v>
      </c>
      <c r="R87">
        <v>1</v>
      </c>
      <c r="S87">
        <v>2</v>
      </c>
      <c r="T87" t="str">
        <f t="shared" si="80"/>
        <v>312</v>
      </c>
      <c r="U87" t="str">
        <f t="shared" si="60"/>
        <v>初级智之丸</v>
      </c>
      <c r="V87" t="str">
        <f t="shared" si="61"/>
        <v>初级运之丸</v>
      </c>
      <c r="W87" t="str">
        <f t="shared" si="62"/>
        <v>初级力之丸</v>
      </c>
      <c r="X87">
        <f t="shared" si="63"/>
        <v>48</v>
      </c>
      <c r="Y87">
        <f t="shared" si="64"/>
        <v>0</v>
      </c>
      <c r="Z87">
        <f t="shared" si="65"/>
        <v>0</v>
      </c>
      <c r="AA87" t="str">
        <f t="shared" si="66"/>
        <v>1210001,48|</v>
      </c>
      <c r="AB87" t="str">
        <f t="shared" si="67"/>
        <v/>
      </c>
      <c r="AC87" t="str">
        <f t="shared" si="68"/>
        <v/>
      </c>
      <c r="AD87" t="str">
        <f t="shared" si="69"/>
        <v>1210001,48</v>
      </c>
      <c r="AG87" t="str">
        <f t="shared" si="70"/>
        <v/>
      </c>
      <c r="AL87">
        <v>1</v>
      </c>
      <c r="AM87">
        <v>2</v>
      </c>
      <c r="AN87" t="str">
        <f t="shared" si="81"/>
        <v>12</v>
      </c>
      <c r="AO87" t="s">
        <v>1285</v>
      </c>
      <c r="AP87" t="s">
        <v>1286</v>
      </c>
      <c r="AQ87" t="s">
        <v>1287</v>
      </c>
      <c r="AR87">
        <v>24</v>
      </c>
      <c r="AS87">
        <v>0</v>
      </c>
      <c r="AT87">
        <v>7600</v>
      </c>
    </row>
    <row r="88" spans="1:46" ht="17.25" customHeight="1">
      <c r="A88" s="2">
        <f t="shared" si="33"/>
        <v>829</v>
      </c>
      <c r="B88" s="34">
        <v>8</v>
      </c>
      <c r="C88" s="2">
        <f t="shared" si="73"/>
        <v>29</v>
      </c>
      <c r="D88" t="str">
        <f t="shared" si="56"/>
        <v>金属球棒</v>
      </c>
      <c r="E88">
        <f t="shared" si="57"/>
        <v>4</v>
      </c>
      <c r="F88">
        <f t="shared" si="58"/>
        <v>3</v>
      </c>
      <c r="G88" t="str">
        <f t="shared" si="71"/>
        <v>1431008,10.5293773148282</v>
      </c>
      <c r="H88" t="e">
        <f t="shared" si="59"/>
        <v>#N/A</v>
      </c>
      <c r="J88" t="str">
        <f t="shared" si="72"/>
        <v>1431008,10.5293773148282</v>
      </c>
      <c r="Q88">
        <v>3</v>
      </c>
      <c r="R88">
        <v>1</v>
      </c>
      <c r="S88">
        <v>3</v>
      </c>
      <c r="T88" t="str">
        <f t="shared" si="80"/>
        <v>313</v>
      </c>
      <c r="U88" t="str">
        <f t="shared" si="60"/>
        <v>中级智之丸</v>
      </c>
      <c r="V88" t="str">
        <f t="shared" si="61"/>
        <v>中级运之丸</v>
      </c>
      <c r="W88" t="str">
        <f t="shared" si="62"/>
        <v>中级力之丸</v>
      </c>
      <c r="X88">
        <f t="shared" si="63"/>
        <v>20</v>
      </c>
      <c r="Y88">
        <f t="shared" si="64"/>
        <v>0</v>
      </c>
      <c r="Z88">
        <f t="shared" si="65"/>
        <v>0</v>
      </c>
      <c r="AA88" t="str">
        <f t="shared" si="66"/>
        <v>1210004,20|</v>
      </c>
      <c r="AB88" t="str">
        <f t="shared" si="67"/>
        <v/>
      </c>
      <c r="AC88" t="str">
        <f t="shared" si="68"/>
        <v/>
      </c>
      <c r="AD88" t="str">
        <f t="shared" si="69"/>
        <v>1210004,20</v>
      </c>
      <c r="AG88" t="str">
        <f t="shared" si="70"/>
        <v/>
      </c>
      <c r="AL88">
        <v>1</v>
      </c>
      <c r="AM88">
        <v>3</v>
      </c>
      <c r="AN88" t="str">
        <f t="shared" si="81"/>
        <v>13</v>
      </c>
      <c r="AO88" t="s">
        <v>1285</v>
      </c>
      <c r="AP88" t="s">
        <v>1286</v>
      </c>
      <c r="AQ88" t="s">
        <v>1287</v>
      </c>
      <c r="AR88">
        <v>28</v>
      </c>
      <c r="AS88">
        <v>0</v>
      </c>
      <c r="AT88">
        <v>11500</v>
      </c>
    </row>
    <row r="89" spans="1:46" ht="17.25" customHeight="1">
      <c r="A89" s="2">
        <f t="shared" si="33"/>
        <v>1001</v>
      </c>
      <c r="B89" s="3">
        <v>10</v>
      </c>
      <c r="C89" s="2">
        <f>IF(C88=29,1,C88+1)</f>
        <v>1</v>
      </c>
      <c r="D89" t="str">
        <f t="shared" si="56"/>
        <v>甜心假面</v>
      </c>
      <c r="E89">
        <f t="shared" ref="E89:E117" si="82">VLOOKUP(B89,K:N,3,FALSE)</f>
        <v>4</v>
      </c>
      <c r="F89">
        <f t="shared" si="58"/>
        <v>2</v>
      </c>
      <c r="G89" t="str">
        <f t="shared" si="71"/>
        <v>1210002,40</v>
      </c>
      <c r="H89">
        <f t="shared" si="59"/>
        <v>13000</v>
      </c>
      <c r="I89" t="str">
        <f>IF(E89=4,B89&amp;"Ⅰ"&amp;E89,"Ⅰ"&amp;E89)</f>
        <v>10Ⅰ4</v>
      </c>
      <c r="J89" t="str">
        <f t="shared" si="72"/>
        <v/>
      </c>
      <c r="Q89">
        <v>3</v>
      </c>
      <c r="R89">
        <v>1</v>
      </c>
      <c r="S89">
        <v>4</v>
      </c>
      <c r="T89" t="str">
        <f t="shared" si="80"/>
        <v>314</v>
      </c>
      <c r="U89" t="str">
        <f t="shared" si="60"/>
        <v>中级智之丸</v>
      </c>
      <c r="V89" t="str">
        <f t="shared" si="61"/>
        <v>中级运之丸</v>
      </c>
      <c r="W89" t="str">
        <f t="shared" si="62"/>
        <v>中级力之丸</v>
      </c>
      <c r="X89">
        <f t="shared" si="63"/>
        <v>24</v>
      </c>
      <c r="Y89">
        <f t="shared" si="64"/>
        <v>0</v>
      </c>
      <c r="Z89">
        <f t="shared" si="65"/>
        <v>0</v>
      </c>
      <c r="AA89" t="str">
        <f t="shared" si="66"/>
        <v>1210004,24|</v>
      </c>
      <c r="AB89" t="str">
        <f t="shared" si="67"/>
        <v/>
      </c>
      <c r="AC89" t="str">
        <f t="shared" si="68"/>
        <v/>
      </c>
      <c r="AD89" t="str">
        <f t="shared" si="69"/>
        <v>1210004,24</v>
      </c>
      <c r="AG89" t="str">
        <f t="shared" si="70"/>
        <v/>
      </c>
      <c r="AL89">
        <v>1</v>
      </c>
      <c r="AM89">
        <v>4</v>
      </c>
      <c r="AN89" t="str">
        <f t="shared" si="81"/>
        <v>14</v>
      </c>
      <c r="AO89" t="s">
        <v>1285</v>
      </c>
      <c r="AP89" t="s">
        <v>1286</v>
      </c>
      <c r="AQ89" t="s">
        <v>1287</v>
      </c>
      <c r="AR89">
        <v>32</v>
      </c>
      <c r="AS89">
        <v>0</v>
      </c>
      <c r="AT89">
        <v>17200</v>
      </c>
    </row>
    <row r="90" spans="1:46" ht="17.25" customHeight="1">
      <c r="A90" s="2">
        <f t="shared" si="33"/>
        <v>1002</v>
      </c>
      <c r="B90" s="3">
        <v>10</v>
      </c>
      <c r="C90" s="2">
        <f>IF(C89=29,1,C89+1)</f>
        <v>2</v>
      </c>
      <c r="D90" t="str">
        <f t="shared" si="56"/>
        <v>甜心假面</v>
      </c>
      <c r="E90">
        <f t="shared" si="82"/>
        <v>4</v>
      </c>
      <c r="F90">
        <f t="shared" si="58"/>
        <v>2</v>
      </c>
      <c r="G90" t="str">
        <f t="shared" si="71"/>
        <v>1210002,60</v>
      </c>
      <c r="H90">
        <f t="shared" si="59"/>
        <v>15000</v>
      </c>
      <c r="I90" t="str">
        <f t="shared" ref="I90:I102" si="83">IF(E90=4,B90&amp;"Ⅰ"&amp;E90,"Ⅰ"&amp;E90)</f>
        <v>10Ⅰ4</v>
      </c>
      <c r="J90" t="str">
        <f t="shared" si="72"/>
        <v/>
      </c>
      <c r="Q90">
        <v>3</v>
      </c>
      <c r="R90">
        <v>1</v>
      </c>
      <c r="S90">
        <v>5</v>
      </c>
      <c r="T90" t="str">
        <f t="shared" si="80"/>
        <v>315</v>
      </c>
      <c r="U90" t="str">
        <f t="shared" si="60"/>
        <v>中级智之丸</v>
      </c>
      <c r="V90" t="str">
        <f t="shared" si="61"/>
        <v>中级运之丸</v>
      </c>
      <c r="W90" t="str">
        <f t="shared" si="62"/>
        <v>中级力之丸</v>
      </c>
      <c r="X90">
        <f t="shared" si="63"/>
        <v>32</v>
      </c>
      <c r="Y90">
        <f t="shared" si="64"/>
        <v>0</v>
      </c>
      <c r="Z90">
        <f t="shared" si="65"/>
        <v>0</v>
      </c>
      <c r="AA90" t="str">
        <f t="shared" si="66"/>
        <v>1210004,32|</v>
      </c>
      <c r="AB90" t="str">
        <f t="shared" si="67"/>
        <v/>
      </c>
      <c r="AC90" t="str">
        <f t="shared" si="68"/>
        <v/>
      </c>
      <c r="AD90" t="str">
        <f t="shared" si="69"/>
        <v>1210004,32</v>
      </c>
      <c r="AG90" t="str">
        <f t="shared" si="70"/>
        <v/>
      </c>
      <c r="AL90">
        <v>1</v>
      </c>
      <c r="AM90">
        <v>5</v>
      </c>
      <c r="AN90" t="str">
        <f t="shared" si="81"/>
        <v>15</v>
      </c>
      <c r="AO90" t="s">
        <v>1288</v>
      </c>
      <c r="AP90" t="s">
        <v>1289</v>
      </c>
      <c r="AQ90" t="s">
        <v>1290</v>
      </c>
      <c r="AR90">
        <v>16</v>
      </c>
      <c r="AS90">
        <v>0</v>
      </c>
      <c r="AT90">
        <v>24000</v>
      </c>
    </row>
    <row r="91" spans="1:46" ht="17.25" customHeight="1">
      <c r="A91" s="2">
        <f t="shared" si="33"/>
        <v>1003</v>
      </c>
      <c r="B91" s="3">
        <v>10</v>
      </c>
      <c r="C91" s="2">
        <f t="shared" ref="C91:C96" si="84">IF(C90=29,1,C90+1)</f>
        <v>3</v>
      </c>
      <c r="D91" t="str">
        <f t="shared" si="56"/>
        <v>甜心假面</v>
      </c>
      <c r="E91">
        <f t="shared" si="82"/>
        <v>4</v>
      </c>
      <c r="F91">
        <f t="shared" si="58"/>
        <v>2</v>
      </c>
      <c r="G91" t="str">
        <f t="shared" si="71"/>
        <v>1210005,24</v>
      </c>
      <c r="H91">
        <f t="shared" si="59"/>
        <v>22500</v>
      </c>
      <c r="I91" t="str">
        <f t="shared" si="83"/>
        <v>10Ⅰ4</v>
      </c>
      <c r="J91" t="str">
        <f t="shared" si="72"/>
        <v/>
      </c>
      <c r="Q91">
        <v>3</v>
      </c>
      <c r="R91">
        <v>1</v>
      </c>
      <c r="S91">
        <v>6</v>
      </c>
      <c r="T91" t="str">
        <f t="shared" si="80"/>
        <v>316</v>
      </c>
      <c r="U91" t="str">
        <f t="shared" si="60"/>
        <v>高级智之丸</v>
      </c>
      <c r="V91" t="str">
        <f t="shared" si="61"/>
        <v>高级运之丸</v>
      </c>
      <c r="W91" t="str">
        <f t="shared" si="62"/>
        <v>高级力之丸</v>
      </c>
      <c r="X91">
        <f t="shared" si="63"/>
        <v>12</v>
      </c>
      <c r="Y91">
        <f t="shared" si="64"/>
        <v>0</v>
      </c>
      <c r="Z91">
        <f t="shared" si="65"/>
        <v>0</v>
      </c>
      <c r="AA91" t="str">
        <f t="shared" si="66"/>
        <v>1210007,12|</v>
      </c>
      <c r="AB91" t="str">
        <f t="shared" si="67"/>
        <v/>
      </c>
      <c r="AC91" t="str">
        <f t="shared" si="68"/>
        <v/>
      </c>
      <c r="AD91" t="str">
        <f t="shared" si="69"/>
        <v>1210007,12</v>
      </c>
      <c r="AG91" t="str">
        <f t="shared" si="70"/>
        <v/>
      </c>
      <c r="AL91">
        <v>1</v>
      </c>
      <c r="AM91">
        <v>6</v>
      </c>
      <c r="AN91" t="str">
        <f t="shared" si="81"/>
        <v>16</v>
      </c>
      <c r="AO91" t="s">
        <v>1288</v>
      </c>
      <c r="AP91" t="s">
        <v>1289</v>
      </c>
      <c r="AQ91" t="s">
        <v>1290</v>
      </c>
      <c r="AR91">
        <v>20</v>
      </c>
      <c r="AS91">
        <v>0</v>
      </c>
      <c r="AT91">
        <v>32900</v>
      </c>
    </row>
    <row r="92" spans="1:46" ht="17.25" customHeight="1">
      <c r="A92" s="2">
        <f t="shared" si="33"/>
        <v>1004</v>
      </c>
      <c r="B92" s="3">
        <v>10</v>
      </c>
      <c r="C92" s="2">
        <f t="shared" si="84"/>
        <v>4</v>
      </c>
      <c r="D92" t="str">
        <f t="shared" si="56"/>
        <v>甜心假面</v>
      </c>
      <c r="E92">
        <f t="shared" si="82"/>
        <v>4</v>
      </c>
      <c r="F92">
        <f t="shared" si="58"/>
        <v>2</v>
      </c>
      <c r="G92" t="str">
        <f t="shared" si="71"/>
        <v>1210005,32</v>
      </c>
      <c r="H92">
        <f t="shared" si="59"/>
        <v>33700</v>
      </c>
      <c r="I92" t="str">
        <f t="shared" si="83"/>
        <v>10Ⅰ4</v>
      </c>
      <c r="J92" t="str">
        <f t="shared" si="72"/>
        <v/>
      </c>
      <c r="Q92">
        <v>3</v>
      </c>
      <c r="R92">
        <v>1</v>
      </c>
      <c r="S92">
        <v>7</v>
      </c>
      <c r="T92" t="str">
        <f t="shared" si="80"/>
        <v>317</v>
      </c>
      <c r="U92" t="str">
        <f t="shared" si="60"/>
        <v>高级智之丸</v>
      </c>
      <c r="V92" t="str">
        <f t="shared" si="61"/>
        <v>高级运之丸</v>
      </c>
      <c r="W92" t="str">
        <f t="shared" si="62"/>
        <v>高级力之丸</v>
      </c>
      <c r="X92">
        <f t="shared" si="63"/>
        <v>16</v>
      </c>
      <c r="Y92">
        <f t="shared" si="64"/>
        <v>0</v>
      </c>
      <c r="Z92">
        <f t="shared" si="65"/>
        <v>0</v>
      </c>
      <c r="AA92" t="str">
        <f t="shared" si="66"/>
        <v>1210007,16|</v>
      </c>
      <c r="AB92" t="str">
        <f t="shared" si="67"/>
        <v/>
      </c>
      <c r="AC92" t="str">
        <f t="shared" si="68"/>
        <v/>
      </c>
      <c r="AD92" t="str">
        <f t="shared" si="69"/>
        <v>1210007,16</v>
      </c>
      <c r="AG92" t="str">
        <f t="shared" si="70"/>
        <v/>
      </c>
      <c r="AL92">
        <v>1</v>
      </c>
      <c r="AM92">
        <v>7</v>
      </c>
      <c r="AN92" t="str">
        <f t="shared" si="81"/>
        <v>17</v>
      </c>
      <c r="AO92" t="s">
        <v>1288</v>
      </c>
      <c r="AP92" t="s">
        <v>1289</v>
      </c>
      <c r="AQ92" t="s">
        <v>1290</v>
      </c>
      <c r="AR92">
        <v>24</v>
      </c>
      <c r="AS92">
        <v>0</v>
      </c>
      <c r="AT92">
        <v>44400</v>
      </c>
    </row>
    <row r="93" spans="1:46" ht="17.25" customHeight="1">
      <c r="A93" s="2">
        <f t="shared" si="33"/>
        <v>1005</v>
      </c>
      <c r="B93" s="3">
        <v>10</v>
      </c>
      <c r="C93" s="2">
        <f t="shared" si="84"/>
        <v>5</v>
      </c>
      <c r="D93" t="str">
        <f t="shared" si="56"/>
        <v>甜心假面</v>
      </c>
      <c r="E93">
        <f t="shared" si="82"/>
        <v>4</v>
      </c>
      <c r="F93">
        <f t="shared" si="58"/>
        <v>2</v>
      </c>
      <c r="G93" t="str">
        <f t="shared" si="71"/>
        <v>1210008,12</v>
      </c>
      <c r="H93">
        <f t="shared" si="59"/>
        <v>47100</v>
      </c>
      <c r="I93" t="str">
        <f t="shared" si="83"/>
        <v>10Ⅰ4</v>
      </c>
      <c r="J93" t="str">
        <f t="shared" si="72"/>
        <v/>
      </c>
      <c r="Q93">
        <v>3</v>
      </c>
      <c r="R93">
        <v>1</v>
      </c>
      <c r="S93">
        <v>8</v>
      </c>
      <c r="T93" t="str">
        <f t="shared" ref="T93:T113" si="85">Q93&amp;R93&amp;S93</f>
        <v>318</v>
      </c>
      <c r="U93" t="str">
        <f t="shared" si="60"/>
        <v>高级智之丸</v>
      </c>
      <c r="V93" t="str">
        <f t="shared" si="61"/>
        <v>高级运之丸</v>
      </c>
      <c r="W93" t="str">
        <f t="shared" si="62"/>
        <v>高级力之丸</v>
      </c>
      <c r="X93">
        <f t="shared" si="63"/>
        <v>5</v>
      </c>
      <c r="Y93">
        <f t="shared" si="64"/>
        <v>0</v>
      </c>
      <c r="Z93">
        <f t="shared" si="65"/>
        <v>0</v>
      </c>
      <c r="AA93" t="str">
        <f t="shared" si="66"/>
        <v>1210007,5|</v>
      </c>
      <c r="AB93" t="str">
        <f t="shared" si="67"/>
        <v/>
      </c>
      <c r="AC93" t="str">
        <f t="shared" si="68"/>
        <v/>
      </c>
      <c r="AD93" t="str">
        <f t="shared" si="69"/>
        <v>1210007,5|1430002,1</v>
      </c>
      <c r="AE93" t="s">
        <v>2263</v>
      </c>
      <c r="AF93">
        <v>1</v>
      </c>
      <c r="AG93" t="str">
        <f t="shared" si="70"/>
        <v>1430002,1|</v>
      </c>
      <c r="AL93">
        <v>1</v>
      </c>
      <c r="AM93">
        <v>8</v>
      </c>
      <c r="AN93" t="str">
        <f t="shared" ref="AN93:AN113" si="86">AL93&amp;AM93</f>
        <v>18</v>
      </c>
      <c r="AO93" t="s">
        <v>1291</v>
      </c>
      <c r="AP93" t="s">
        <v>1292</v>
      </c>
      <c r="AQ93" t="s">
        <v>1293</v>
      </c>
      <c r="AR93">
        <v>3</v>
      </c>
      <c r="AS93">
        <v>0</v>
      </c>
      <c r="AT93">
        <f t="shared" ref="AT93:AT99" si="87">AT86*1.5</f>
        <v>9900</v>
      </c>
    </row>
    <row r="94" spans="1:46" ht="17.25" customHeight="1">
      <c r="A94" s="2">
        <f t="shared" si="33"/>
        <v>1006</v>
      </c>
      <c r="B94" s="3">
        <v>10</v>
      </c>
      <c r="C94" s="2">
        <f t="shared" si="84"/>
        <v>6</v>
      </c>
      <c r="D94" t="str">
        <f t="shared" si="56"/>
        <v>甜心假面</v>
      </c>
      <c r="E94">
        <f t="shared" si="82"/>
        <v>4</v>
      </c>
      <c r="F94">
        <f t="shared" si="58"/>
        <v>2</v>
      </c>
      <c r="G94" t="str">
        <f t="shared" si="71"/>
        <v>1210008,16</v>
      </c>
      <c r="H94">
        <f t="shared" si="59"/>
        <v>64500</v>
      </c>
      <c r="I94" t="str">
        <f t="shared" si="83"/>
        <v>10Ⅰ4</v>
      </c>
      <c r="J94" t="str">
        <f t="shared" si="72"/>
        <v/>
      </c>
      <c r="Q94">
        <v>3</v>
      </c>
      <c r="R94">
        <v>1</v>
      </c>
      <c r="S94">
        <v>9</v>
      </c>
      <c r="T94" t="str">
        <f t="shared" si="85"/>
        <v>319</v>
      </c>
      <c r="U94" t="str">
        <f t="shared" si="60"/>
        <v>高级智之丸</v>
      </c>
      <c r="V94" t="str">
        <f t="shared" si="61"/>
        <v>高级运之丸</v>
      </c>
      <c r="W94" t="str">
        <f t="shared" si="62"/>
        <v>高级力之丸</v>
      </c>
      <c r="X94">
        <f t="shared" si="63"/>
        <v>8</v>
      </c>
      <c r="Y94">
        <f t="shared" si="64"/>
        <v>0</v>
      </c>
      <c r="Z94">
        <f t="shared" si="65"/>
        <v>0</v>
      </c>
      <c r="AA94" t="str">
        <f t="shared" si="66"/>
        <v>1210007,8|</v>
      </c>
      <c r="AB94" t="str">
        <f t="shared" si="67"/>
        <v/>
      </c>
      <c r="AC94" t="str">
        <f t="shared" si="68"/>
        <v/>
      </c>
      <c r="AD94" t="str">
        <f t="shared" si="69"/>
        <v>1210007,8|1430002,2</v>
      </c>
      <c r="AE94" t="s">
        <v>2263</v>
      </c>
      <c r="AF94">
        <v>2</v>
      </c>
      <c r="AG94" t="str">
        <f t="shared" si="70"/>
        <v>1430002,2|</v>
      </c>
      <c r="AL94">
        <v>1</v>
      </c>
      <c r="AM94">
        <v>9</v>
      </c>
      <c r="AN94" t="str">
        <f t="shared" si="86"/>
        <v>19</v>
      </c>
      <c r="AO94" t="s">
        <v>1291</v>
      </c>
      <c r="AP94" t="s">
        <v>1292</v>
      </c>
      <c r="AQ94" t="s">
        <v>1293</v>
      </c>
      <c r="AR94">
        <v>4</v>
      </c>
      <c r="AS94">
        <v>0</v>
      </c>
      <c r="AT94">
        <f t="shared" si="87"/>
        <v>11400</v>
      </c>
    </row>
    <row r="95" spans="1:46" ht="17.25" customHeight="1">
      <c r="A95" s="2">
        <f t="shared" ref="A95:A158" si="88">B95*100+C95</f>
        <v>1007</v>
      </c>
      <c r="B95" s="3">
        <v>10</v>
      </c>
      <c r="C95" s="2">
        <f t="shared" si="84"/>
        <v>7</v>
      </c>
      <c r="D95" t="str">
        <f t="shared" si="56"/>
        <v>甜心假面</v>
      </c>
      <c r="E95">
        <f t="shared" si="82"/>
        <v>4</v>
      </c>
      <c r="F95">
        <f t="shared" si="58"/>
        <v>2</v>
      </c>
      <c r="G95" t="str">
        <f t="shared" si="71"/>
        <v>1210008,20</v>
      </c>
      <c r="H95">
        <f t="shared" si="59"/>
        <v>87000</v>
      </c>
      <c r="I95" t="str">
        <f t="shared" si="83"/>
        <v>10Ⅰ4</v>
      </c>
      <c r="J95" t="str">
        <f t="shared" si="72"/>
        <v/>
      </c>
      <c r="Q95">
        <v>3</v>
      </c>
      <c r="R95">
        <v>1</v>
      </c>
      <c r="S95">
        <v>10</v>
      </c>
      <c r="T95" t="str">
        <f t="shared" si="85"/>
        <v>3110</v>
      </c>
      <c r="U95" t="str">
        <f t="shared" si="60"/>
        <v>高级智之丸</v>
      </c>
      <c r="V95" t="str">
        <f t="shared" si="61"/>
        <v>高级运之丸</v>
      </c>
      <c r="W95" t="str">
        <f t="shared" si="62"/>
        <v>高级力之丸</v>
      </c>
      <c r="X95">
        <f t="shared" si="63"/>
        <v>10</v>
      </c>
      <c r="Y95">
        <f t="shared" si="64"/>
        <v>0</v>
      </c>
      <c r="Z95">
        <f t="shared" si="65"/>
        <v>0</v>
      </c>
      <c r="AA95" t="str">
        <f t="shared" si="66"/>
        <v>1210007,10|</v>
      </c>
      <c r="AB95" t="str">
        <f t="shared" si="67"/>
        <v/>
      </c>
      <c r="AC95" t="str">
        <f t="shared" si="68"/>
        <v/>
      </c>
      <c r="AD95" t="str">
        <f t="shared" si="69"/>
        <v>1210007,10|1430002,3</v>
      </c>
      <c r="AE95" t="s">
        <v>2263</v>
      </c>
      <c r="AF95">
        <v>3</v>
      </c>
      <c r="AG95" t="str">
        <f t="shared" si="70"/>
        <v>1430002,3|</v>
      </c>
      <c r="AL95">
        <v>1</v>
      </c>
      <c r="AM95">
        <v>10</v>
      </c>
      <c r="AN95" t="str">
        <f t="shared" si="86"/>
        <v>110</v>
      </c>
      <c r="AO95" t="s">
        <v>1291</v>
      </c>
      <c r="AP95" t="s">
        <v>1292</v>
      </c>
      <c r="AQ95" t="s">
        <v>1293</v>
      </c>
      <c r="AR95">
        <v>5</v>
      </c>
      <c r="AS95">
        <v>0</v>
      </c>
      <c r="AT95">
        <f t="shared" si="87"/>
        <v>17250</v>
      </c>
    </row>
    <row r="96" spans="1:46" ht="17.25" customHeight="1">
      <c r="A96" s="2">
        <f t="shared" si="88"/>
        <v>1008</v>
      </c>
      <c r="B96" s="3">
        <v>10</v>
      </c>
      <c r="C96" s="2">
        <f t="shared" si="84"/>
        <v>8</v>
      </c>
      <c r="D96" t="str">
        <f t="shared" si="56"/>
        <v>甜心假面</v>
      </c>
      <c r="E96">
        <f t="shared" si="82"/>
        <v>4</v>
      </c>
      <c r="F96">
        <f t="shared" si="58"/>
        <v>2</v>
      </c>
      <c r="G96" t="str">
        <f t="shared" si="71"/>
        <v>1210008,6|1430001,1</v>
      </c>
      <c r="H96">
        <f t="shared" si="59"/>
        <v>19500</v>
      </c>
      <c r="I96" t="str">
        <f t="shared" si="83"/>
        <v>10Ⅰ4</v>
      </c>
      <c r="J96" t="str">
        <f t="shared" si="72"/>
        <v/>
      </c>
      <c r="Q96">
        <v>3</v>
      </c>
      <c r="R96">
        <v>1</v>
      </c>
      <c r="S96">
        <v>11</v>
      </c>
      <c r="T96" t="str">
        <f t="shared" si="85"/>
        <v>3111</v>
      </c>
      <c r="U96" t="str">
        <f t="shared" si="60"/>
        <v>高级智之丸</v>
      </c>
      <c r="V96" t="str">
        <f t="shared" si="61"/>
        <v>高级运之丸</v>
      </c>
      <c r="W96" t="str">
        <f t="shared" si="62"/>
        <v>高级力之丸</v>
      </c>
      <c r="X96">
        <f t="shared" si="63"/>
        <v>12</v>
      </c>
      <c r="Y96">
        <f t="shared" si="64"/>
        <v>0</v>
      </c>
      <c r="Z96">
        <f t="shared" si="65"/>
        <v>0</v>
      </c>
      <c r="AA96" t="str">
        <f t="shared" si="66"/>
        <v>1210007,12|</v>
      </c>
      <c r="AB96" t="str">
        <f t="shared" si="67"/>
        <v/>
      </c>
      <c r="AC96" t="str">
        <f t="shared" si="68"/>
        <v/>
      </c>
      <c r="AD96" t="str">
        <f t="shared" si="69"/>
        <v>1210007,12|1430002,4</v>
      </c>
      <c r="AE96" t="s">
        <v>2263</v>
      </c>
      <c r="AF96">
        <v>4</v>
      </c>
      <c r="AG96" t="str">
        <f t="shared" si="70"/>
        <v>1430002,4|</v>
      </c>
      <c r="AL96">
        <v>1</v>
      </c>
      <c r="AM96">
        <v>11</v>
      </c>
      <c r="AN96" t="str">
        <f t="shared" si="86"/>
        <v>111</v>
      </c>
      <c r="AO96" t="s">
        <v>1291</v>
      </c>
      <c r="AP96" t="s">
        <v>1292</v>
      </c>
      <c r="AQ96" t="s">
        <v>1293</v>
      </c>
      <c r="AR96">
        <v>6</v>
      </c>
      <c r="AS96">
        <v>0</v>
      </c>
      <c r="AT96">
        <f t="shared" si="87"/>
        <v>25800</v>
      </c>
    </row>
    <row r="97" spans="1:46" ht="17.25" customHeight="1">
      <c r="A97" s="2">
        <f t="shared" si="88"/>
        <v>1009</v>
      </c>
      <c r="B97" s="3">
        <v>10</v>
      </c>
      <c r="C97" s="2">
        <f>IF(C96=29,1,C96+1)</f>
        <v>9</v>
      </c>
      <c r="D97" t="str">
        <f t="shared" si="56"/>
        <v>甜心假面</v>
      </c>
      <c r="E97">
        <f t="shared" si="82"/>
        <v>4</v>
      </c>
      <c r="F97">
        <f t="shared" si="58"/>
        <v>2</v>
      </c>
      <c r="G97" t="str">
        <f t="shared" si="71"/>
        <v>1210008,9|1430001,2</v>
      </c>
      <c r="H97">
        <f t="shared" si="59"/>
        <v>22500</v>
      </c>
      <c r="I97" t="str">
        <f t="shared" si="83"/>
        <v>10Ⅰ4</v>
      </c>
      <c r="J97" t="str">
        <f t="shared" si="72"/>
        <v/>
      </c>
      <c r="Q97">
        <v>3</v>
      </c>
      <c r="R97">
        <v>1</v>
      </c>
      <c r="S97">
        <v>12</v>
      </c>
      <c r="T97" t="str">
        <f t="shared" si="85"/>
        <v>3112</v>
      </c>
      <c r="U97" t="str">
        <f t="shared" si="60"/>
        <v>高级智之丸</v>
      </c>
      <c r="V97" t="str">
        <f t="shared" si="61"/>
        <v>高级运之丸</v>
      </c>
      <c r="W97" t="str">
        <f t="shared" si="62"/>
        <v>高级力之丸</v>
      </c>
      <c r="X97">
        <f t="shared" si="63"/>
        <v>16</v>
      </c>
      <c r="Y97">
        <f t="shared" si="64"/>
        <v>0</v>
      </c>
      <c r="Z97">
        <f t="shared" si="65"/>
        <v>0</v>
      </c>
      <c r="AA97" t="str">
        <f t="shared" si="66"/>
        <v>1210007,16|</v>
      </c>
      <c r="AB97" t="str">
        <f t="shared" si="67"/>
        <v/>
      </c>
      <c r="AC97" t="str">
        <f t="shared" si="68"/>
        <v/>
      </c>
      <c r="AD97" t="str">
        <f t="shared" si="69"/>
        <v>1210007,16|1430002,5</v>
      </c>
      <c r="AE97" t="s">
        <v>2263</v>
      </c>
      <c r="AF97">
        <v>5</v>
      </c>
      <c r="AG97" t="str">
        <f t="shared" si="70"/>
        <v>1430002,5|</v>
      </c>
      <c r="AL97">
        <v>1</v>
      </c>
      <c r="AM97">
        <v>12</v>
      </c>
      <c r="AN97" t="str">
        <f t="shared" si="86"/>
        <v>112</v>
      </c>
      <c r="AO97" t="s">
        <v>1291</v>
      </c>
      <c r="AP97" t="s">
        <v>1292</v>
      </c>
      <c r="AQ97" t="s">
        <v>1293</v>
      </c>
      <c r="AR97">
        <v>8</v>
      </c>
      <c r="AS97">
        <v>0</v>
      </c>
      <c r="AT97">
        <f t="shared" si="87"/>
        <v>36000</v>
      </c>
    </row>
    <row r="98" spans="1:46" ht="17.25" customHeight="1">
      <c r="A98" s="2">
        <f t="shared" si="88"/>
        <v>1010</v>
      </c>
      <c r="B98" s="3">
        <v>10</v>
      </c>
      <c r="C98" s="2">
        <f>IF(C97=29,1,C97+1)</f>
        <v>10</v>
      </c>
      <c r="D98" t="str">
        <f t="shared" si="56"/>
        <v>甜心假面</v>
      </c>
      <c r="E98">
        <f t="shared" si="82"/>
        <v>4</v>
      </c>
      <c r="F98">
        <f t="shared" si="58"/>
        <v>2</v>
      </c>
      <c r="G98" t="str">
        <f t="shared" si="71"/>
        <v>1210008,12|1430001,3</v>
      </c>
      <c r="H98">
        <f t="shared" si="59"/>
        <v>33750</v>
      </c>
      <c r="I98" t="str">
        <f t="shared" si="83"/>
        <v>10Ⅰ4</v>
      </c>
      <c r="J98" t="str">
        <f t="shared" si="72"/>
        <v/>
      </c>
      <c r="Q98">
        <v>3</v>
      </c>
      <c r="R98">
        <v>1</v>
      </c>
      <c r="S98">
        <v>13</v>
      </c>
      <c r="T98" t="str">
        <f t="shared" si="85"/>
        <v>3113</v>
      </c>
      <c r="U98" t="str">
        <f t="shared" si="60"/>
        <v>高级智之丸</v>
      </c>
      <c r="V98" t="str">
        <f t="shared" si="61"/>
        <v>高级运之丸</v>
      </c>
      <c r="W98" t="str">
        <f t="shared" si="62"/>
        <v>高级力之丸</v>
      </c>
      <c r="X98">
        <f t="shared" si="63"/>
        <v>18</v>
      </c>
      <c r="Y98">
        <f t="shared" si="64"/>
        <v>0</v>
      </c>
      <c r="Z98">
        <f t="shared" si="65"/>
        <v>0</v>
      </c>
      <c r="AA98" t="str">
        <f t="shared" si="66"/>
        <v>1210007,18|</v>
      </c>
      <c r="AB98" t="str">
        <f t="shared" si="67"/>
        <v/>
      </c>
      <c r="AC98" t="str">
        <f t="shared" si="68"/>
        <v/>
      </c>
      <c r="AD98" t="str">
        <f t="shared" si="69"/>
        <v>1210007,18|1430002,6</v>
      </c>
      <c r="AE98" t="s">
        <v>2263</v>
      </c>
      <c r="AF98">
        <v>6</v>
      </c>
      <c r="AG98" t="str">
        <f t="shared" si="70"/>
        <v>1430002,6|</v>
      </c>
      <c r="AL98">
        <v>1</v>
      </c>
      <c r="AM98">
        <v>13</v>
      </c>
      <c r="AN98" t="str">
        <f t="shared" si="86"/>
        <v>113</v>
      </c>
      <c r="AO98" t="s">
        <v>1291</v>
      </c>
      <c r="AP98" t="s">
        <v>1292</v>
      </c>
      <c r="AQ98" t="s">
        <v>1293</v>
      </c>
      <c r="AR98">
        <v>10</v>
      </c>
      <c r="AS98">
        <v>0</v>
      </c>
      <c r="AT98">
        <f t="shared" si="87"/>
        <v>49350</v>
      </c>
    </row>
    <row r="99" spans="1:46" ht="17.25" customHeight="1">
      <c r="A99" s="2">
        <f t="shared" si="88"/>
        <v>1011</v>
      </c>
      <c r="B99" s="3">
        <v>10</v>
      </c>
      <c r="C99" s="2">
        <f t="shared" ref="C99:C117" si="89">IF(C98=29,1,C98+1)</f>
        <v>11</v>
      </c>
      <c r="D99" t="str">
        <f t="shared" si="56"/>
        <v>甜心假面</v>
      </c>
      <c r="E99">
        <f t="shared" si="82"/>
        <v>4</v>
      </c>
      <c r="F99">
        <f t="shared" si="58"/>
        <v>2</v>
      </c>
      <c r="G99" t="str">
        <f t="shared" si="71"/>
        <v>1210008,15|1430001,4</v>
      </c>
      <c r="H99">
        <f t="shared" si="59"/>
        <v>50550</v>
      </c>
      <c r="I99" t="str">
        <f t="shared" si="83"/>
        <v>10Ⅰ4</v>
      </c>
      <c r="J99" t="str">
        <f t="shared" si="72"/>
        <v/>
      </c>
      <c r="Q99">
        <v>3</v>
      </c>
      <c r="R99">
        <v>1</v>
      </c>
      <c r="S99">
        <v>14</v>
      </c>
      <c r="T99" t="str">
        <f t="shared" si="85"/>
        <v>3114</v>
      </c>
      <c r="U99" t="str">
        <f t="shared" si="60"/>
        <v>高级智之丸</v>
      </c>
      <c r="V99" t="str">
        <f t="shared" si="61"/>
        <v>高级运之丸</v>
      </c>
      <c r="W99" t="str">
        <f t="shared" si="62"/>
        <v>高级力之丸</v>
      </c>
      <c r="X99">
        <f t="shared" si="63"/>
        <v>0</v>
      </c>
      <c r="Y99">
        <f t="shared" si="64"/>
        <v>0</v>
      </c>
      <c r="Z99">
        <f t="shared" si="65"/>
        <v>0</v>
      </c>
      <c r="AA99" t="str">
        <f t="shared" si="66"/>
        <v/>
      </c>
      <c r="AB99" t="str">
        <f t="shared" si="67"/>
        <v/>
      </c>
      <c r="AC99" t="str">
        <f t="shared" si="68"/>
        <v/>
      </c>
      <c r="AD99" t="str">
        <f t="shared" si="69"/>
        <v>1430004,1</v>
      </c>
      <c r="AE99" t="s">
        <v>2265</v>
      </c>
      <c r="AF99">
        <v>1</v>
      </c>
      <c r="AG99" t="str">
        <f t="shared" si="70"/>
        <v>1430004,1|</v>
      </c>
      <c r="AL99">
        <v>1</v>
      </c>
      <c r="AM99">
        <v>14</v>
      </c>
      <c r="AN99" t="str">
        <f t="shared" si="86"/>
        <v>114</v>
      </c>
      <c r="AO99" t="s">
        <v>1291</v>
      </c>
      <c r="AP99" t="s">
        <v>1292</v>
      </c>
      <c r="AQ99" t="s">
        <v>1293</v>
      </c>
      <c r="AR99">
        <v>0</v>
      </c>
      <c r="AS99">
        <v>0</v>
      </c>
      <c r="AT99">
        <f t="shared" si="87"/>
        <v>66600</v>
      </c>
    </row>
    <row r="100" spans="1:46" ht="17.25" customHeight="1">
      <c r="A100" s="2">
        <f t="shared" si="88"/>
        <v>1012</v>
      </c>
      <c r="B100" s="3">
        <v>10</v>
      </c>
      <c r="C100" s="2">
        <f t="shared" si="89"/>
        <v>12</v>
      </c>
      <c r="D100" t="str">
        <f t="shared" si="56"/>
        <v>甜心假面</v>
      </c>
      <c r="E100">
        <f t="shared" si="82"/>
        <v>4</v>
      </c>
      <c r="F100">
        <f t="shared" si="58"/>
        <v>2</v>
      </c>
      <c r="G100" t="str">
        <f t="shared" si="71"/>
        <v>1210008,18|1430001,5</v>
      </c>
      <c r="H100">
        <f t="shared" si="59"/>
        <v>70650</v>
      </c>
      <c r="I100" t="str">
        <f t="shared" si="83"/>
        <v>10Ⅰ4</v>
      </c>
      <c r="J100" t="str">
        <f t="shared" si="72"/>
        <v/>
      </c>
      <c r="Q100">
        <v>3</v>
      </c>
      <c r="R100">
        <v>1</v>
      </c>
      <c r="S100">
        <v>15</v>
      </c>
      <c r="T100" t="str">
        <f t="shared" si="85"/>
        <v>3115</v>
      </c>
      <c r="U100" t="str">
        <f t="shared" si="60"/>
        <v>高级智之丸</v>
      </c>
      <c r="V100" t="str">
        <f t="shared" si="61"/>
        <v>高级运之丸</v>
      </c>
      <c r="W100" t="str">
        <f t="shared" si="62"/>
        <v>高级力之丸</v>
      </c>
      <c r="X100">
        <f t="shared" si="63"/>
        <v>7</v>
      </c>
      <c r="Y100">
        <f t="shared" si="64"/>
        <v>0</v>
      </c>
      <c r="Z100">
        <f t="shared" si="65"/>
        <v>0</v>
      </c>
      <c r="AA100" t="str">
        <f t="shared" si="66"/>
        <v>1210007,7|</v>
      </c>
      <c r="AB100" t="str">
        <f t="shared" si="67"/>
        <v/>
      </c>
      <c r="AC100" t="str">
        <f t="shared" si="68"/>
        <v/>
      </c>
      <c r="AD100" t="str">
        <f t="shared" si="69"/>
        <v>1210007,7|1430002,3</v>
      </c>
      <c r="AE100" t="s">
        <v>2263</v>
      </c>
      <c r="AF100">
        <f>AF93*3</f>
        <v>3</v>
      </c>
      <c r="AG100" t="str">
        <f t="shared" si="70"/>
        <v>1430002,3|</v>
      </c>
      <c r="AL100">
        <v>1</v>
      </c>
      <c r="AM100">
        <v>15</v>
      </c>
      <c r="AN100" t="str">
        <f t="shared" si="86"/>
        <v>115</v>
      </c>
      <c r="AO100" t="s">
        <v>1291</v>
      </c>
      <c r="AP100" t="s">
        <v>1292</v>
      </c>
      <c r="AQ100" t="s">
        <v>1293</v>
      </c>
      <c r="AR100">
        <v>4</v>
      </c>
      <c r="AS100">
        <v>0</v>
      </c>
      <c r="AT100">
        <f t="shared" ref="AT100:AT106" si="90">AT86*2</f>
        <v>13200</v>
      </c>
    </row>
    <row r="101" spans="1:46" ht="17.25" customHeight="1">
      <c r="A101" s="2">
        <f t="shared" si="88"/>
        <v>1013</v>
      </c>
      <c r="B101" s="3">
        <v>10</v>
      </c>
      <c r="C101" s="2">
        <f t="shared" si="89"/>
        <v>13</v>
      </c>
      <c r="D101" t="str">
        <f t="shared" si="56"/>
        <v>甜心假面</v>
      </c>
      <c r="E101">
        <f t="shared" si="82"/>
        <v>4</v>
      </c>
      <c r="F101">
        <f t="shared" si="58"/>
        <v>2</v>
      </c>
      <c r="G101" t="str">
        <f t="shared" si="71"/>
        <v>1210008,24|1430001,6</v>
      </c>
      <c r="H101">
        <f t="shared" si="59"/>
        <v>96750</v>
      </c>
      <c r="I101" t="str">
        <f t="shared" si="83"/>
        <v>10Ⅰ4</v>
      </c>
      <c r="J101" t="str">
        <f t="shared" si="72"/>
        <v/>
      </c>
      <c r="Q101">
        <v>3</v>
      </c>
      <c r="R101">
        <v>1</v>
      </c>
      <c r="S101">
        <v>16</v>
      </c>
      <c r="T101" t="str">
        <f t="shared" si="85"/>
        <v>3116</v>
      </c>
      <c r="U101" t="str">
        <f t="shared" si="60"/>
        <v>高级智之丸</v>
      </c>
      <c r="V101" t="str">
        <f t="shared" si="61"/>
        <v>高级运之丸</v>
      </c>
      <c r="W101" t="str">
        <f t="shared" si="62"/>
        <v>高级力之丸</v>
      </c>
      <c r="X101">
        <f t="shared" si="63"/>
        <v>11</v>
      </c>
      <c r="Y101">
        <f t="shared" si="64"/>
        <v>0</v>
      </c>
      <c r="Z101">
        <f t="shared" si="65"/>
        <v>0</v>
      </c>
      <c r="AA101" t="str">
        <f t="shared" si="66"/>
        <v>1210007,11|</v>
      </c>
      <c r="AB101" t="str">
        <f t="shared" si="67"/>
        <v/>
      </c>
      <c r="AC101" t="str">
        <f t="shared" si="68"/>
        <v/>
      </c>
      <c r="AD101" t="str">
        <f t="shared" si="69"/>
        <v>1210007,11|1430002,6</v>
      </c>
      <c r="AE101" t="s">
        <v>2263</v>
      </c>
      <c r="AF101">
        <f t="shared" ref="AF101:AF105" si="91">AF94*3</f>
        <v>6</v>
      </c>
      <c r="AG101" t="str">
        <f t="shared" si="70"/>
        <v>1430002,6|</v>
      </c>
      <c r="AL101">
        <v>1</v>
      </c>
      <c r="AM101">
        <v>16</v>
      </c>
      <c r="AN101" t="str">
        <f t="shared" si="86"/>
        <v>116</v>
      </c>
      <c r="AO101" t="s">
        <v>1291</v>
      </c>
      <c r="AP101" t="s">
        <v>1292</v>
      </c>
      <c r="AQ101" t="s">
        <v>1293</v>
      </c>
      <c r="AR101">
        <v>5</v>
      </c>
      <c r="AS101">
        <v>0</v>
      </c>
      <c r="AT101">
        <f t="shared" si="90"/>
        <v>15200</v>
      </c>
    </row>
    <row r="102" spans="1:46" ht="17.25" customHeight="1">
      <c r="A102" s="2">
        <f t="shared" si="88"/>
        <v>1014</v>
      </c>
      <c r="B102" s="3">
        <v>10</v>
      </c>
      <c r="C102" s="2">
        <f t="shared" si="89"/>
        <v>14</v>
      </c>
      <c r="D102" t="str">
        <f t="shared" si="56"/>
        <v>甜心假面</v>
      </c>
      <c r="E102">
        <f t="shared" si="82"/>
        <v>4</v>
      </c>
      <c r="F102">
        <f t="shared" si="58"/>
        <v>2</v>
      </c>
      <c r="G102" t="str">
        <f t="shared" si="71"/>
        <v>1431010,1</v>
      </c>
      <c r="H102">
        <f t="shared" si="59"/>
        <v>130500</v>
      </c>
      <c r="I102" t="str">
        <f t="shared" si="83"/>
        <v>10Ⅰ4</v>
      </c>
      <c r="J102" t="str">
        <f t="shared" si="72"/>
        <v>1431010,1</v>
      </c>
      <c r="Q102">
        <v>3</v>
      </c>
      <c r="R102">
        <v>1</v>
      </c>
      <c r="S102">
        <v>17</v>
      </c>
      <c r="T102" t="str">
        <f t="shared" si="85"/>
        <v>3117</v>
      </c>
      <c r="U102" t="str">
        <f t="shared" si="60"/>
        <v>高级智之丸</v>
      </c>
      <c r="V102" t="str">
        <f t="shared" si="61"/>
        <v>高级运之丸</v>
      </c>
      <c r="W102" t="str">
        <f t="shared" si="62"/>
        <v>高级力之丸</v>
      </c>
      <c r="X102">
        <f t="shared" si="63"/>
        <v>13</v>
      </c>
      <c r="Y102">
        <f t="shared" si="64"/>
        <v>0</v>
      </c>
      <c r="Z102">
        <f t="shared" si="65"/>
        <v>0</v>
      </c>
      <c r="AA102" t="str">
        <f t="shared" si="66"/>
        <v>1210007,13|</v>
      </c>
      <c r="AB102" t="str">
        <f t="shared" si="67"/>
        <v/>
      </c>
      <c r="AC102" t="str">
        <f t="shared" si="68"/>
        <v/>
      </c>
      <c r="AD102" t="str">
        <f t="shared" si="69"/>
        <v>1210007,13|1430002,9</v>
      </c>
      <c r="AE102" t="s">
        <v>2263</v>
      </c>
      <c r="AF102">
        <f t="shared" si="91"/>
        <v>9</v>
      </c>
      <c r="AG102" t="str">
        <f t="shared" si="70"/>
        <v>1430002,9|</v>
      </c>
      <c r="AL102">
        <v>1</v>
      </c>
      <c r="AM102">
        <v>17</v>
      </c>
      <c r="AN102" t="str">
        <f t="shared" si="86"/>
        <v>117</v>
      </c>
      <c r="AO102" t="s">
        <v>1291</v>
      </c>
      <c r="AP102" t="s">
        <v>1292</v>
      </c>
      <c r="AQ102" t="s">
        <v>1293</v>
      </c>
      <c r="AR102">
        <v>6</v>
      </c>
      <c r="AS102">
        <v>0</v>
      </c>
      <c r="AT102">
        <f t="shared" si="90"/>
        <v>23000</v>
      </c>
    </row>
    <row r="103" spans="1:46" ht="17.25" customHeight="1">
      <c r="A103" s="2">
        <f t="shared" si="88"/>
        <v>1015</v>
      </c>
      <c r="B103" s="3">
        <v>10</v>
      </c>
      <c r="C103" s="2">
        <f t="shared" si="89"/>
        <v>15</v>
      </c>
      <c r="D103" t="str">
        <f t="shared" si="56"/>
        <v>甜心假面</v>
      </c>
      <c r="E103">
        <f t="shared" si="82"/>
        <v>4</v>
      </c>
      <c r="F103">
        <f t="shared" si="58"/>
        <v>2</v>
      </c>
      <c r="G103" t="str">
        <f t="shared" si="71"/>
        <v>1210008,8|1430001,3</v>
      </c>
      <c r="H103">
        <f t="shared" si="59"/>
        <v>26000</v>
      </c>
      <c r="I103" t="str">
        <f>IF(E103=4,B103&amp;"Ⅱ"&amp;E103,"Ⅱ"&amp;E103)</f>
        <v>10Ⅱ4</v>
      </c>
      <c r="J103" t="str">
        <f t="shared" si="72"/>
        <v/>
      </c>
      <c r="Q103">
        <v>3</v>
      </c>
      <c r="R103">
        <v>1</v>
      </c>
      <c r="S103">
        <v>18</v>
      </c>
      <c r="T103" t="str">
        <f t="shared" si="85"/>
        <v>3118</v>
      </c>
      <c r="U103" t="str">
        <f t="shared" si="60"/>
        <v>高级智之丸</v>
      </c>
      <c r="V103" t="str">
        <f t="shared" si="61"/>
        <v>高级运之丸</v>
      </c>
      <c r="W103" t="str">
        <f t="shared" si="62"/>
        <v>高级力之丸</v>
      </c>
      <c r="X103">
        <f t="shared" si="63"/>
        <v>16</v>
      </c>
      <c r="Y103">
        <f t="shared" si="64"/>
        <v>0</v>
      </c>
      <c r="Z103">
        <f t="shared" si="65"/>
        <v>0</v>
      </c>
      <c r="AA103" t="str">
        <f t="shared" si="66"/>
        <v>1210007,16|</v>
      </c>
      <c r="AB103" t="str">
        <f t="shared" si="67"/>
        <v/>
      </c>
      <c r="AC103" t="str">
        <f t="shared" si="68"/>
        <v/>
      </c>
      <c r="AD103" t="str">
        <f t="shared" si="69"/>
        <v>1210007,16|1430002,12</v>
      </c>
      <c r="AE103" t="s">
        <v>2263</v>
      </c>
      <c r="AF103">
        <f t="shared" si="91"/>
        <v>12</v>
      </c>
      <c r="AG103" t="str">
        <f t="shared" si="70"/>
        <v>1430002,12|</v>
      </c>
      <c r="AL103">
        <v>1</v>
      </c>
      <c r="AM103">
        <v>18</v>
      </c>
      <c r="AN103" t="str">
        <f t="shared" si="86"/>
        <v>118</v>
      </c>
      <c r="AO103" t="s">
        <v>1291</v>
      </c>
      <c r="AP103" t="s">
        <v>1292</v>
      </c>
      <c r="AQ103" t="s">
        <v>1293</v>
      </c>
      <c r="AR103">
        <v>7</v>
      </c>
      <c r="AS103">
        <v>0</v>
      </c>
      <c r="AT103">
        <f t="shared" si="90"/>
        <v>34400</v>
      </c>
    </row>
    <row r="104" spans="1:46" ht="17.25" customHeight="1">
      <c r="A104" s="2">
        <f t="shared" si="88"/>
        <v>1016</v>
      </c>
      <c r="B104" s="3">
        <v>10</v>
      </c>
      <c r="C104" s="2">
        <f t="shared" si="89"/>
        <v>16</v>
      </c>
      <c r="D104" t="str">
        <f t="shared" si="56"/>
        <v>甜心假面</v>
      </c>
      <c r="E104">
        <f t="shared" si="82"/>
        <v>4</v>
      </c>
      <c r="F104">
        <f t="shared" si="58"/>
        <v>2</v>
      </c>
      <c r="G104" t="str">
        <f t="shared" si="71"/>
        <v>1210008,12|1430001,6</v>
      </c>
      <c r="H104">
        <f t="shared" si="59"/>
        <v>30000</v>
      </c>
      <c r="I104" t="str">
        <f t="shared" ref="I104:I109" si="92">IF(E104=4,B104&amp;"Ⅱ"&amp;E104,"Ⅱ"&amp;E104)</f>
        <v>10Ⅱ4</v>
      </c>
      <c r="J104" t="str">
        <f t="shared" si="72"/>
        <v/>
      </c>
      <c r="Q104">
        <v>3</v>
      </c>
      <c r="R104">
        <v>1</v>
      </c>
      <c r="S104">
        <v>19</v>
      </c>
      <c r="T104" t="str">
        <f t="shared" si="85"/>
        <v>3119</v>
      </c>
      <c r="U104" t="str">
        <f t="shared" si="60"/>
        <v>高级智之丸</v>
      </c>
      <c r="V104" t="str">
        <f t="shared" si="61"/>
        <v>高级运之丸</v>
      </c>
      <c r="W104" t="str">
        <f t="shared" si="62"/>
        <v>高级力之丸</v>
      </c>
      <c r="X104">
        <f t="shared" si="63"/>
        <v>21</v>
      </c>
      <c r="Y104">
        <f t="shared" si="64"/>
        <v>0</v>
      </c>
      <c r="Z104">
        <f t="shared" si="65"/>
        <v>0</v>
      </c>
      <c r="AA104" t="str">
        <f t="shared" si="66"/>
        <v>1210007,21|</v>
      </c>
      <c r="AB104" t="str">
        <f t="shared" si="67"/>
        <v/>
      </c>
      <c r="AC104" t="str">
        <f t="shared" si="68"/>
        <v/>
      </c>
      <c r="AD104" t="str">
        <f t="shared" si="69"/>
        <v>1210007,21|1430002,15</v>
      </c>
      <c r="AE104" t="s">
        <v>2263</v>
      </c>
      <c r="AF104">
        <f t="shared" si="91"/>
        <v>15</v>
      </c>
      <c r="AG104" t="str">
        <f t="shared" si="70"/>
        <v>1430002,15|</v>
      </c>
      <c r="AL104">
        <v>1</v>
      </c>
      <c r="AM104">
        <v>19</v>
      </c>
      <c r="AN104" t="str">
        <f t="shared" si="86"/>
        <v>119</v>
      </c>
      <c r="AO104" t="s">
        <v>1291</v>
      </c>
      <c r="AP104" t="s">
        <v>1292</v>
      </c>
      <c r="AQ104" t="s">
        <v>1293</v>
      </c>
      <c r="AR104">
        <v>11</v>
      </c>
      <c r="AS104">
        <v>0</v>
      </c>
      <c r="AT104">
        <f t="shared" si="90"/>
        <v>48000</v>
      </c>
    </row>
    <row r="105" spans="1:46" ht="17.25" customHeight="1">
      <c r="A105" s="2">
        <f t="shared" si="88"/>
        <v>1017</v>
      </c>
      <c r="B105" s="3">
        <v>10</v>
      </c>
      <c r="C105" s="2">
        <f t="shared" si="89"/>
        <v>17</v>
      </c>
      <c r="D105" t="str">
        <f t="shared" si="56"/>
        <v>甜心假面</v>
      </c>
      <c r="E105">
        <f t="shared" si="82"/>
        <v>4</v>
      </c>
      <c r="F105">
        <f t="shared" si="58"/>
        <v>2</v>
      </c>
      <c r="G105" t="str">
        <f t="shared" si="71"/>
        <v>1210008,16|1430001,9</v>
      </c>
      <c r="H105">
        <f t="shared" si="59"/>
        <v>45000</v>
      </c>
      <c r="I105" t="str">
        <f t="shared" si="92"/>
        <v>10Ⅱ4</v>
      </c>
      <c r="J105" t="str">
        <f t="shared" si="72"/>
        <v/>
      </c>
      <c r="Q105">
        <v>3</v>
      </c>
      <c r="R105">
        <v>1</v>
      </c>
      <c r="S105">
        <v>20</v>
      </c>
      <c r="T105" t="str">
        <f t="shared" si="85"/>
        <v>3120</v>
      </c>
      <c r="U105" t="str">
        <f t="shared" si="60"/>
        <v>高级智之丸</v>
      </c>
      <c r="V105" t="str">
        <f t="shared" si="61"/>
        <v>高级运之丸</v>
      </c>
      <c r="W105" t="str">
        <f t="shared" si="62"/>
        <v>高级力之丸</v>
      </c>
      <c r="X105">
        <f t="shared" si="63"/>
        <v>24</v>
      </c>
      <c r="Y105">
        <f t="shared" si="64"/>
        <v>0</v>
      </c>
      <c r="Z105">
        <f t="shared" si="65"/>
        <v>0</v>
      </c>
      <c r="AA105" t="str">
        <f t="shared" si="66"/>
        <v>1210007,24|</v>
      </c>
      <c r="AB105" t="str">
        <f t="shared" si="67"/>
        <v/>
      </c>
      <c r="AC105" t="str">
        <f t="shared" si="68"/>
        <v/>
      </c>
      <c r="AD105" t="str">
        <f t="shared" si="69"/>
        <v>1210007,24|1430002,18</v>
      </c>
      <c r="AE105" t="s">
        <v>2263</v>
      </c>
      <c r="AF105">
        <f t="shared" si="91"/>
        <v>18</v>
      </c>
      <c r="AG105" t="str">
        <f t="shared" si="70"/>
        <v>1430002,18|</v>
      </c>
      <c r="AL105">
        <v>1</v>
      </c>
      <c r="AM105">
        <v>20</v>
      </c>
      <c r="AN105" t="str">
        <f t="shared" si="86"/>
        <v>120</v>
      </c>
      <c r="AO105" t="s">
        <v>1291</v>
      </c>
      <c r="AP105" t="s">
        <v>1292</v>
      </c>
      <c r="AQ105" t="s">
        <v>1293</v>
      </c>
      <c r="AR105">
        <v>13</v>
      </c>
      <c r="AS105">
        <v>0</v>
      </c>
      <c r="AT105">
        <f t="shared" si="90"/>
        <v>65800</v>
      </c>
    </row>
    <row r="106" spans="1:46" ht="17.25" customHeight="1">
      <c r="A106" s="2">
        <f t="shared" si="88"/>
        <v>1018</v>
      </c>
      <c r="B106" s="3">
        <v>10</v>
      </c>
      <c r="C106" s="2">
        <f t="shared" si="89"/>
        <v>18</v>
      </c>
      <c r="D106" t="str">
        <f t="shared" si="56"/>
        <v>甜心假面</v>
      </c>
      <c r="E106">
        <f t="shared" si="82"/>
        <v>4</v>
      </c>
      <c r="F106">
        <f t="shared" si="58"/>
        <v>2</v>
      </c>
      <c r="G106" t="str">
        <f t="shared" si="71"/>
        <v>1210008,20|1430001,12</v>
      </c>
      <c r="H106">
        <f t="shared" si="59"/>
        <v>67400</v>
      </c>
      <c r="I106" t="str">
        <f t="shared" si="92"/>
        <v>10Ⅱ4</v>
      </c>
      <c r="J106" t="str">
        <f t="shared" si="72"/>
        <v/>
      </c>
      <c r="Q106">
        <v>3</v>
      </c>
      <c r="R106">
        <v>1</v>
      </c>
      <c r="S106">
        <v>21</v>
      </c>
      <c r="T106" t="str">
        <f t="shared" si="85"/>
        <v>3121</v>
      </c>
      <c r="U106" t="str">
        <f t="shared" si="60"/>
        <v>高级智之丸</v>
      </c>
      <c r="V106" t="str">
        <f t="shared" si="61"/>
        <v>高级运之丸</v>
      </c>
      <c r="W106" t="str">
        <f t="shared" si="62"/>
        <v>高级力之丸</v>
      </c>
      <c r="X106">
        <f t="shared" si="63"/>
        <v>0</v>
      </c>
      <c r="Y106">
        <f t="shared" si="64"/>
        <v>0</v>
      </c>
      <c r="Z106">
        <f t="shared" si="65"/>
        <v>0</v>
      </c>
      <c r="AA106" t="str">
        <f t="shared" si="66"/>
        <v/>
      </c>
      <c r="AB106" t="str">
        <f t="shared" si="67"/>
        <v/>
      </c>
      <c r="AC106" t="str">
        <f t="shared" si="68"/>
        <v/>
      </c>
      <c r="AD106" t="str">
        <f t="shared" si="69"/>
        <v>1430004,3</v>
      </c>
      <c r="AE106" t="s">
        <v>2265</v>
      </c>
      <c r="AF106">
        <v>3</v>
      </c>
      <c r="AG106" t="str">
        <f t="shared" si="70"/>
        <v>1430004,3|</v>
      </c>
      <c r="AL106">
        <v>1</v>
      </c>
      <c r="AM106">
        <v>21</v>
      </c>
      <c r="AN106" t="str">
        <f t="shared" si="86"/>
        <v>121</v>
      </c>
      <c r="AO106" t="s">
        <v>1291</v>
      </c>
      <c r="AP106" t="s">
        <v>1292</v>
      </c>
      <c r="AQ106" t="s">
        <v>1293</v>
      </c>
      <c r="AR106">
        <v>0</v>
      </c>
      <c r="AS106">
        <v>0</v>
      </c>
      <c r="AT106">
        <f t="shared" si="90"/>
        <v>88800</v>
      </c>
    </row>
    <row r="107" spans="1:46" ht="17.25" customHeight="1">
      <c r="A107" s="2">
        <f t="shared" si="88"/>
        <v>1019</v>
      </c>
      <c r="B107" s="3">
        <v>10</v>
      </c>
      <c r="C107" s="2">
        <f t="shared" si="89"/>
        <v>19</v>
      </c>
      <c r="D107" t="str">
        <f t="shared" si="56"/>
        <v>甜心假面</v>
      </c>
      <c r="E107">
        <f t="shared" si="82"/>
        <v>4</v>
      </c>
      <c r="F107">
        <f t="shared" si="58"/>
        <v>2</v>
      </c>
      <c r="G107" t="str">
        <f t="shared" si="71"/>
        <v>1210008,24|1430001,15</v>
      </c>
      <c r="H107">
        <f t="shared" si="59"/>
        <v>94200</v>
      </c>
      <c r="I107" t="str">
        <f t="shared" si="92"/>
        <v>10Ⅱ4</v>
      </c>
      <c r="J107" t="str">
        <f t="shared" si="72"/>
        <v/>
      </c>
      <c r="Q107">
        <v>3</v>
      </c>
      <c r="R107">
        <v>1</v>
      </c>
      <c r="S107">
        <v>22</v>
      </c>
      <c r="T107" t="str">
        <f t="shared" si="85"/>
        <v>3122</v>
      </c>
      <c r="U107" t="str">
        <f t="shared" si="60"/>
        <v>高级智之丸</v>
      </c>
      <c r="V107" t="str">
        <f t="shared" si="61"/>
        <v>高级运之丸</v>
      </c>
      <c r="W107" t="str">
        <f t="shared" si="62"/>
        <v>高级力之丸</v>
      </c>
      <c r="X107">
        <f t="shared" si="63"/>
        <v>9</v>
      </c>
      <c r="Y107">
        <f t="shared" si="64"/>
        <v>0</v>
      </c>
      <c r="Z107">
        <f t="shared" si="65"/>
        <v>0</v>
      </c>
      <c r="AA107" t="str">
        <f t="shared" si="66"/>
        <v>1210007,9|</v>
      </c>
      <c r="AB107" t="str">
        <f t="shared" si="67"/>
        <v/>
      </c>
      <c r="AC107" t="str">
        <f t="shared" si="68"/>
        <v/>
      </c>
      <c r="AD107" t="str">
        <f t="shared" si="69"/>
        <v>1210007,9|1430002,9</v>
      </c>
      <c r="AE107" t="s">
        <v>2263</v>
      </c>
      <c r="AF107">
        <f>AF100*3</f>
        <v>9</v>
      </c>
      <c r="AG107" t="str">
        <f t="shared" si="70"/>
        <v>1430002,9|</v>
      </c>
      <c r="AL107">
        <v>1</v>
      </c>
      <c r="AM107">
        <v>22</v>
      </c>
      <c r="AN107" t="str">
        <f t="shared" si="86"/>
        <v>122</v>
      </c>
      <c r="AO107" t="s">
        <v>1291</v>
      </c>
      <c r="AP107" t="s">
        <v>1292</v>
      </c>
      <c r="AQ107" t="s">
        <v>1293</v>
      </c>
      <c r="AR107">
        <v>5</v>
      </c>
      <c r="AS107">
        <v>0</v>
      </c>
      <c r="AT107">
        <f t="shared" ref="AT107:AT113" si="93">AT86*2.5</f>
        <v>16500</v>
      </c>
    </row>
    <row r="108" spans="1:46" ht="17.25" customHeight="1">
      <c r="A108" s="2">
        <f t="shared" si="88"/>
        <v>1020</v>
      </c>
      <c r="B108" s="3">
        <v>10</v>
      </c>
      <c r="C108" s="2">
        <f t="shared" si="89"/>
        <v>20</v>
      </c>
      <c r="D108" t="str">
        <f t="shared" si="56"/>
        <v>甜心假面</v>
      </c>
      <c r="E108">
        <f t="shared" si="82"/>
        <v>4</v>
      </c>
      <c r="F108">
        <f t="shared" si="58"/>
        <v>2</v>
      </c>
      <c r="G108" t="str">
        <f t="shared" si="71"/>
        <v>1210008,32|1430001,18</v>
      </c>
      <c r="H108">
        <f t="shared" si="59"/>
        <v>129000</v>
      </c>
      <c r="I108" t="str">
        <f t="shared" si="92"/>
        <v>10Ⅱ4</v>
      </c>
      <c r="J108" t="str">
        <f t="shared" si="72"/>
        <v/>
      </c>
      <c r="Q108">
        <v>3</v>
      </c>
      <c r="R108">
        <v>1</v>
      </c>
      <c r="S108">
        <v>23</v>
      </c>
      <c r="T108" t="str">
        <f t="shared" si="85"/>
        <v>3123</v>
      </c>
      <c r="U108" t="str">
        <f t="shared" si="60"/>
        <v>高级智之丸</v>
      </c>
      <c r="V108" t="str">
        <f t="shared" si="61"/>
        <v>高级运之丸</v>
      </c>
      <c r="W108" t="str">
        <f t="shared" si="62"/>
        <v>高级力之丸</v>
      </c>
      <c r="X108">
        <f t="shared" si="63"/>
        <v>13</v>
      </c>
      <c r="Y108">
        <f t="shared" si="64"/>
        <v>0</v>
      </c>
      <c r="Z108">
        <f t="shared" si="65"/>
        <v>0</v>
      </c>
      <c r="AA108" t="str">
        <f t="shared" si="66"/>
        <v>1210007,13|</v>
      </c>
      <c r="AB108" t="str">
        <f t="shared" si="67"/>
        <v/>
      </c>
      <c r="AC108" t="str">
        <f t="shared" si="68"/>
        <v/>
      </c>
      <c r="AD108" t="str">
        <f t="shared" si="69"/>
        <v>1210007,13|1430002,18</v>
      </c>
      <c r="AE108" t="s">
        <v>2263</v>
      </c>
      <c r="AF108">
        <f t="shared" ref="AF108:AF112" si="94">AF101*3</f>
        <v>18</v>
      </c>
      <c r="AG108" t="str">
        <f t="shared" si="70"/>
        <v>1430002,18|</v>
      </c>
      <c r="AL108">
        <v>1</v>
      </c>
      <c r="AM108">
        <v>23</v>
      </c>
      <c r="AN108" t="str">
        <f t="shared" si="86"/>
        <v>123</v>
      </c>
      <c r="AO108" t="s">
        <v>1291</v>
      </c>
      <c r="AP108" t="s">
        <v>1292</v>
      </c>
      <c r="AQ108" t="s">
        <v>1293</v>
      </c>
      <c r="AR108">
        <v>6</v>
      </c>
      <c r="AS108">
        <v>0</v>
      </c>
      <c r="AT108">
        <f t="shared" si="93"/>
        <v>19000</v>
      </c>
    </row>
    <row r="109" spans="1:46" ht="17.25" customHeight="1">
      <c r="A109" s="2">
        <f t="shared" si="88"/>
        <v>1021</v>
      </c>
      <c r="B109" s="3">
        <v>10</v>
      </c>
      <c r="C109" s="2">
        <f t="shared" si="89"/>
        <v>21</v>
      </c>
      <c r="D109" t="str">
        <f t="shared" si="56"/>
        <v>甜心假面</v>
      </c>
      <c r="E109">
        <f t="shared" si="82"/>
        <v>4</v>
      </c>
      <c r="F109">
        <f t="shared" si="58"/>
        <v>2</v>
      </c>
      <c r="G109" t="str">
        <f t="shared" si="71"/>
        <v>1431010,3</v>
      </c>
      <c r="H109">
        <f t="shared" si="59"/>
        <v>174000</v>
      </c>
      <c r="I109" t="str">
        <f t="shared" si="92"/>
        <v>10Ⅱ4</v>
      </c>
      <c r="J109" t="str">
        <f t="shared" si="72"/>
        <v>1431010,3</v>
      </c>
      <c r="Q109">
        <v>3</v>
      </c>
      <c r="R109">
        <v>1</v>
      </c>
      <c r="S109">
        <v>24</v>
      </c>
      <c r="T109" t="str">
        <f t="shared" si="85"/>
        <v>3124</v>
      </c>
      <c r="U109" t="str">
        <f t="shared" si="60"/>
        <v>高级智之丸</v>
      </c>
      <c r="V109" t="str">
        <f t="shared" si="61"/>
        <v>高级运之丸</v>
      </c>
      <c r="W109" t="str">
        <f t="shared" si="62"/>
        <v>高级力之丸</v>
      </c>
      <c r="X109">
        <f t="shared" si="63"/>
        <v>17</v>
      </c>
      <c r="Y109">
        <f t="shared" si="64"/>
        <v>0</v>
      </c>
      <c r="Z109">
        <f t="shared" si="65"/>
        <v>0</v>
      </c>
      <c r="AA109" t="str">
        <f t="shared" si="66"/>
        <v>1210007,17|</v>
      </c>
      <c r="AB109" t="str">
        <f t="shared" si="67"/>
        <v/>
      </c>
      <c r="AC109" t="str">
        <f t="shared" si="68"/>
        <v/>
      </c>
      <c r="AD109" t="str">
        <f t="shared" si="69"/>
        <v>1210007,17|1430002,27</v>
      </c>
      <c r="AE109" t="s">
        <v>2263</v>
      </c>
      <c r="AF109">
        <f t="shared" si="94"/>
        <v>27</v>
      </c>
      <c r="AG109" t="str">
        <f t="shared" si="70"/>
        <v>1430002,27|</v>
      </c>
      <c r="AL109">
        <v>1</v>
      </c>
      <c r="AM109">
        <v>24</v>
      </c>
      <c r="AN109" t="str">
        <f t="shared" si="86"/>
        <v>124</v>
      </c>
      <c r="AO109" t="s">
        <v>1291</v>
      </c>
      <c r="AP109" t="s">
        <v>1292</v>
      </c>
      <c r="AQ109" t="s">
        <v>1293</v>
      </c>
      <c r="AR109">
        <v>7</v>
      </c>
      <c r="AS109">
        <v>0</v>
      </c>
      <c r="AT109">
        <f t="shared" si="93"/>
        <v>28750</v>
      </c>
    </row>
    <row r="110" spans="1:46" ht="17.25" customHeight="1">
      <c r="A110" s="2">
        <f t="shared" si="88"/>
        <v>1022</v>
      </c>
      <c r="B110" s="3">
        <v>10</v>
      </c>
      <c r="C110" s="2">
        <f t="shared" si="89"/>
        <v>22</v>
      </c>
      <c r="D110" t="str">
        <f t="shared" si="56"/>
        <v>甜心假面</v>
      </c>
      <c r="E110">
        <f t="shared" si="82"/>
        <v>4</v>
      </c>
      <c r="F110">
        <f t="shared" si="58"/>
        <v>2</v>
      </c>
      <c r="G110" t="str">
        <f t="shared" si="71"/>
        <v>1210008,10|1430001,9</v>
      </c>
      <c r="H110">
        <f t="shared" si="59"/>
        <v>32500</v>
      </c>
      <c r="I110" t="str">
        <f>IF(E110=4,B110&amp;"Ⅲ"&amp;E110,"Ⅲ"&amp;E110)</f>
        <v>10Ⅲ4</v>
      </c>
      <c r="J110" t="str">
        <f t="shared" si="72"/>
        <v/>
      </c>
      <c r="Q110">
        <v>3</v>
      </c>
      <c r="R110">
        <v>1</v>
      </c>
      <c r="S110">
        <v>25</v>
      </c>
      <c r="T110" t="str">
        <f t="shared" si="85"/>
        <v>3125</v>
      </c>
      <c r="U110" t="str">
        <f t="shared" si="60"/>
        <v>高级智之丸</v>
      </c>
      <c r="V110" t="str">
        <f t="shared" si="61"/>
        <v>高级运之丸</v>
      </c>
      <c r="W110" t="str">
        <f t="shared" si="62"/>
        <v>高级力之丸</v>
      </c>
      <c r="X110">
        <f t="shared" si="63"/>
        <v>20</v>
      </c>
      <c r="Y110">
        <f t="shared" si="64"/>
        <v>0</v>
      </c>
      <c r="Z110">
        <f t="shared" si="65"/>
        <v>0</v>
      </c>
      <c r="AA110" t="str">
        <f t="shared" si="66"/>
        <v>1210007,20|</v>
      </c>
      <c r="AB110" t="str">
        <f t="shared" si="67"/>
        <v/>
      </c>
      <c r="AC110" t="str">
        <f t="shared" si="68"/>
        <v/>
      </c>
      <c r="AD110" t="str">
        <f t="shared" si="69"/>
        <v>1210007,20|1430002,36</v>
      </c>
      <c r="AE110" t="s">
        <v>2263</v>
      </c>
      <c r="AF110">
        <f t="shared" si="94"/>
        <v>36</v>
      </c>
      <c r="AG110" t="str">
        <f t="shared" si="70"/>
        <v>1430002,36|</v>
      </c>
      <c r="AL110">
        <v>1</v>
      </c>
      <c r="AM110">
        <v>25</v>
      </c>
      <c r="AN110" t="str">
        <f t="shared" si="86"/>
        <v>125</v>
      </c>
      <c r="AO110" t="s">
        <v>1291</v>
      </c>
      <c r="AP110" t="s">
        <v>1292</v>
      </c>
      <c r="AQ110" t="s">
        <v>1293</v>
      </c>
      <c r="AR110">
        <v>9</v>
      </c>
      <c r="AS110">
        <v>0</v>
      </c>
      <c r="AT110">
        <f t="shared" si="93"/>
        <v>43000</v>
      </c>
    </row>
    <row r="111" spans="1:46" ht="17.25" customHeight="1">
      <c r="A111" s="2">
        <f t="shared" si="88"/>
        <v>1023</v>
      </c>
      <c r="B111" s="3">
        <v>10</v>
      </c>
      <c r="C111" s="2">
        <f t="shared" si="89"/>
        <v>23</v>
      </c>
      <c r="D111" t="str">
        <f t="shared" si="56"/>
        <v>甜心假面</v>
      </c>
      <c r="E111">
        <f t="shared" si="82"/>
        <v>4</v>
      </c>
      <c r="F111">
        <f t="shared" si="58"/>
        <v>2</v>
      </c>
      <c r="G111" t="str">
        <f t="shared" si="71"/>
        <v>1210008,15|1430001,18</v>
      </c>
      <c r="H111">
        <f t="shared" si="59"/>
        <v>37500</v>
      </c>
      <c r="I111" t="str">
        <f t="shared" ref="I111:I116" si="95">IF(E111=4,B111&amp;"Ⅲ"&amp;E111,"Ⅲ"&amp;E111)</f>
        <v>10Ⅲ4</v>
      </c>
      <c r="J111" t="str">
        <f t="shared" si="72"/>
        <v/>
      </c>
      <c r="Q111">
        <v>3</v>
      </c>
      <c r="R111">
        <v>1</v>
      </c>
      <c r="S111">
        <v>26</v>
      </c>
      <c r="T111" t="str">
        <f t="shared" si="85"/>
        <v>3126</v>
      </c>
      <c r="U111" t="str">
        <f t="shared" si="60"/>
        <v>高级智之丸</v>
      </c>
      <c r="V111" t="str">
        <f t="shared" si="61"/>
        <v>高级运之丸</v>
      </c>
      <c r="W111" t="str">
        <f t="shared" si="62"/>
        <v>高级力之丸</v>
      </c>
      <c r="X111">
        <f t="shared" si="63"/>
        <v>27</v>
      </c>
      <c r="Y111">
        <f t="shared" si="64"/>
        <v>0</v>
      </c>
      <c r="Z111">
        <f t="shared" si="65"/>
        <v>0</v>
      </c>
      <c r="AA111" t="str">
        <f t="shared" si="66"/>
        <v>1210007,27|</v>
      </c>
      <c r="AB111" t="str">
        <f t="shared" si="67"/>
        <v/>
      </c>
      <c r="AC111" t="str">
        <f t="shared" si="68"/>
        <v/>
      </c>
      <c r="AD111" t="str">
        <f t="shared" si="69"/>
        <v>1210007,27|1430002,45</v>
      </c>
      <c r="AE111" t="s">
        <v>2263</v>
      </c>
      <c r="AF111">
        <f t="shared" si="94"/>
        <v>45</v>
      </c>
      <c r="AG111" t="str">
        <f t="shared" si="70"/>
        <v>1430002,45|</v>
      </c>
      <c r="AL111">
        <v>1</v>
      </c>
      <c r="AM111">
        <v>26</v>
      </c>
      <c r="AN111" t="str">
        <f t="shared" si="86"/>
        <v>126</v>
      </c>
      <c r="AO111" t="s">
        <v>1291</v>
      </c>
      <c r="AP111" t="s">
        <v>1292</v>
      </c>
      <c r="AQ111" t="s">
        <v>1293</v>
      </c>
      <c r="AR111">
        <v>13</v>
      </c>
      <c r="AS111">
        <v>0</v>
      </c>
      <c r="AT111">
        <f t="shared" si="93"/>
        <v>60000</v>
      </c>
    </row>
    <row r="112" spans="1:46" ht="17.25" customHeight="1">
      <c r="A112" s="2">
        <f t="shared" si="88"/>
        <v>1024</v>
      </c>
      <c r="B112" s="3">
        <v>10</v>
      </c>
      <c r="C112" s="2">
        <f t="shared" si="89"/>
        <v>24</v>
      </c>
      <c r="D112" t="str">
        <f t="shared" si="56"/>
        <v>甜心假面</v>
      </c>
      <c r="E112">
        <f t="shared" si="82"/>
        <v>4</v>
      </c>
      <c r="F112">
        <f t="shared" si="58"/>
        <v>2</v>
      </c>
      <c r="G112" t="str">
        <f t="shared" si="71"/>
        <v>1210008,20|1430001,27</v>
      </c>
      <c r="H112">
        <f t="shared" si="59"/>
        <v>56250</v>
      </c>
      <c r="I112" t="str">
        <f t="shared" si="95"/>
        <v>10Ⅲ4</v>
      </c>
      <c r="J112" t="str">
        <f t="shared" si="72"/>
        <v/>
      </c>
      <c r="Q112">
        <v>3</v>
      </c>
      <c r="R112">
        <v>1</v>
      </c>
      <c r="S112">
        <v>27</v>
      </c>
      <c r="T112" t="str">
        <f t="shared" si="85"/>
        <v>3127</v>
      </c>
      <c r="U112" t="str">
        <f t="shared" si="60"/>
        <v>高级智之丸</v>
      </c>
      <c r="V112" t="str">
        <f t="shared" si="61"/>
        <v>高级运之丸</v>
      </c>
      <c r="W112" t="str">
        <f t="shared" si="62"/>
        <v>高级力之丸</v>
      </c>
      <c r="X112">
        <f t="shared" si="63"/>
        <v>30</v>
      </c>
      <c r="Y112">
        <f t="shared" si="64"/>
        <v>0</v>
      </c>
      <c r="Z112">
        <f t="shared" si="65"/>
        <v>0</v>
      </c>
      <c r="AA112" t="str">
        <f t="shared" si="66"/>
        <v>1210007,30|</v>
      </c>
      <c r="AB112" t="str">
        <f t="shared" si="67"/>
        <v/>
      </c>
      <c r="AC112" t="str">
        <f t="shared" si="68"/>
        <v/>
      </c>
      <c r="AD112" t="str">
        <f t="shared" si="69"/>
        <v>1210007,30|1430002,54</v>
      </c>
      <c r="AE112" t="s">
        <v>2263</v>
      </c>
      <c r="AF112">
        <f t="shared" si="94"/>
        <v>54</v>
      </c>
      <c r="AG112" t="str">
        <f t="shared" si="70"/>
        <v>1430002,54|</v>
      </c>
      <c r="AL112">
        <v>1</v>
      </c>
      <c r="AM112">
        <v>27</v>
      </c>
      <c r="AN112" t="str">
        <f t="shared" si="86"/>
        <v>127</v>
      </c>
      <c r="AO112" t="s">
        <v>1291</v>
      </c>
      <c r="AP112" t="s">
        <v>1292</v>
      </c>
      <c r="AQ112" t="s">
        <v>1293</v>
      </c>
      <c r="AR112">
        <v>17</v>
      </c>
      <c r="AS112">
        <v>0</v>
      </c>
      <c r="AT112">
        <f t="shared" si="93"/>
        <v>82250</v>
      </c>
    </row>
    <row r="113" spans="1:46" ht="17.25" customHeight="1">
      <c r="A113" s="2">
        <f t="shared" si="88"/>
        <v>1025</v>
      </c>
      <c r="B113" s="3">
        <v>10</v>
      </c>
      <c r="C113" s="2">
        <f t="shared" si="89"/>
        <v>25</v>
      </c>
      <c r="D113" t="str">
        <f t="shared" si="56"/>
        <v>甜心假面</v>
      </c>
      <c r="E113">
        <f t="shared" si="82"/>
        <v>4</v>
      </c>
      <c r="F113">
        <f t="shared" si="58"/>
        <v>2</v>
      </c>
      <c r="G113" t="str">
        <f t="shared" si="71"/>
        <v>1210008,25|1430001,36</v>
      </c>
      <c r="H113">
        <f t="shared" si="59"/>
        <v>84250</v>
      </c>
      <c r="I113" t="str">
        <f t="shared" si="95"/>
        <v>10Ⅲ4</v>
      </c>
      <c r="J113" t="str">
        <f t="shared" si="72"/>
        <v/>
      </c>
      <c r="Q113">
        <v>3</v>
      </c>
      <c r="R113">
        <v>1</v>
      </c>
      <c r="S113">
        <v>28</v>
      </c>
      <c r="T113" t="str">
        <f t="shared" si="85"/>
        <v>3128</v>
      </c>
      <c r="U113" t="str">
        <f t="shared" si="60"/>
        <v>高级智之丸</v>
      </c>
      <c r="V113" t="str">
        <f t="shared" si="61"/>
        <v>高级运之丸</v>
      </c>
      <c r="W113" t="str">
        <f t="shared" si="62"/>
        <v>高级力之丸</v>
      </c>
      <c r="X113">
        <f t="shared" si="63"/>
        <v>0</v>
      </c>
      <c r="Y113">
        <f t="shared" si="64"/>
        <v>0</v>
      </c>
      <c r="Z113">
        <f t="shared" si="65"/>
        <v>0</v>
      </c>
      <c r="AA113" t="str">
        <f t="shared" si="66"/>
        <v/>
      </c>
      <c r="AB113" t="str">
        <f t="shared" si="67"/>
        <v/>
      </c>
      <c r="AC113" t="str">
        <f t="shared" si="68"/>
        <v/>
      </c>
      <c r="AD113" t="str">
        <f t="shared" si="69"/>
        <v>1430004,9</v>
      </c>
      <c r="AE113" t="s">
        <v>2265</v>
      </c>
      <c r="AF113">
        <v>9</v>
      </c>
      <c r="AG113" t="str">
        <f t="shared" si="70"/>
        <v>1430004,9|</v>
      </c>
      <c r="AL113">
        <v>1</v>
      </c>
      <c r="AM113">
        <v>28</v>
      </c>
      <c r="AN113" t="str">
        <f t="shared" si="86"/>
        <v>128</v>
      </c>
      <c r="AO113" t="s">
        <v>1291</v>
      </c>
      <c r="AP113" t="s">
        <v>1292</v>
      </c>
      <c r="AQ113" t="s">
        <v>1293</v>
      </c>
      <c r="AR113">
        <v>0</v>
      </c>
      <c r="AS113">
        <v>0</v>
      </c>
      <c r="AT113">
        <f t="shared" si="93"/>
        <v>111000</v>
      </c>
    </row>
    <row r="114" spans="1:46" ht="17.25" customHeight="1">
      <c r="A114" s="2">
        <f t="shared" si="88"/>
        <v>1026</v>
      </c>
      <c r="B114" s="3">
        <v>10</v>
      </c>
      <c r="C114" s="2">
        <f t="shared" si="89"/>
        <v>26</v>
      </c>
      <c r="D114" t="str">
        <f t="shared" si="56"/>
        <v>甜心假面</v>
      </c>
      <c r="E114">
        <f t="shared" si="82"/>
        <v>4</v>
      </c>
      <c r="F114">
        <f t="shared" si="58"/>
        <v>2</v>
      </c>
      <c r="G114" t="str">
        <f t="shared" si="71"/>
        <v>1210008,30|1430001,45</v>
      </c>
      <c r="H114">
        <f t="shared" si="59"/>
        <v>117750</v>
      </c>
      <c r="I114" t="str">
        <f t="shared" si="95"/>
        <v>10Ⅲ4</v>
      </c>
      <c r="J114" t="str">
        <f t="shared" si="72"/>
        <v/>
      </c>
      <c r="Q114">
        <v>3</v>
      </c>
      <c r="R114">
        <f t="shared" ref="R114:R120" si="96">R86+1</f>
        <v>2</v>
      </c>
      <c r="S114">
        <f t="shared" ref="S114:S120" si="97">S86</f>
        <v>1</v>
      </c>
      <c r="T114" t="str">
        <f>Q114&amp;R114&amp;S114</f>
        <v>321</v>
      </c>
      <c r="U114" t="str">
        <f t="shared" si="60"/>
        <v>初级智之丸</v>
      </c>
      <c r="V114" t="str">
        <f t="shared" si="61"/>
        <v>初级运之丸</v>
      </c>
      <c r="W114" t="str">
        <f t="shared" si="62"/>
        <v>初级力之丸</v>
      </c>
      <c r="X114">
        <f t="shared" si="63"/>
        <v>0</v>
      </c>
      <c r="Y114">
        <f t="shared" si="64"/>
        <v>32</v>
      </c>
      <c r="Z114">
        <f t="shared" si="65"/>
        <v>0</v>
      </c>
      <c r="AA114" t="str">
        <f t="shared" si="66"/>
        <v/>
      </c>
      <c r="AB114" t="str">
        <f t="shared" si="67"/>
        <v>1210002,32|</v>
      </c>
      <c r="AC114" t="str">
        <f t="shared" si="68"/>
        <v/>
      </c>
      <c r="AD114" t="str">
        <f t="shared" si="69"/>
        <v>1210002,32</v>
      </c>
      <c r="AG114" t="str">
        <f t="shared" si="70"/>
        <v/>
      </c>
    </row>
    <row r="115" spans="1:46" ht="17.25" customHeight="1">
      <c r="A115" s="2">
        <f t="shared" si="88"/>
        <v>1027</v>
      </c>
      <c r="B115" s="3">
        <v>10</v>
      </c>
      <c r="C115" s="2">
        <f t="shared" si="89"/>
        <v>27</v>
      </c>
      <c r="D115" t="str">
        <f t="shared" si="56"/>
        <v>甜心假面</v>
      </c>
      <c r="E115">
        <f t="shared" si="82"/>
        <v>4</v>
      </c>
      <c r="F115">
        <f t="shared" si="58"/>
        <v>2</v>
      </c>
      <c r="G115" t="str">
        <f t="shared" si="71"/>
        <v>1210008,40|1430001,54</v>
      </c>
      <c r="H115">
        <f t="shared" si="59"/>
        <v>161250</v>
      </c>
      <c r="I115" t="str">
        <f t="shared" si="95"/>
        <v>10Ⅲ4</v>
      </c>
      <c r="J115" t="str">
        <f t="shared" si="72"/>
        <v/>
      </c>
      <c r="Q115">
        <v>3</v>
      </c>
      <c r="R115">
        <f t="shared" si="96"/>
        <v>2</v>
      </c>
      <c r="S115">
        <f t="shared" si="97"/>
        <v>2</v>
      </c>
      <c r="T115" t="str">
        <f>Q115&amp;R115&amp;S115</f>
        <v>322</v>
      </c>
      <c r="U115" t="str">
        <f t="shared" si="60"/>
        <v>初级智之丸</v>
      </c>
      <c r="V115" t="str">
        <f t="shared" si="61"/>
        <v>初级运之丸</v>
      </c>
      <c r="W115" t="str">
        <f t="shared" si="62"/>
        <v>初级力之丸</v>
      </c>
      <c r="X115">
        <f t="shared" si="63"/>
        <v>0</v>
      </c>
      <c r="Y115">
        <f t="shared" si="64"/>
        <v>48</v>
      </c>
      <c r="Z115">
        <f t="shared" si="65"/>
        <v>0</v>
      </c>
      <c r="AA115" t="str">
        <f t="shared" si="66"/>
        <v/>
      </c>
      <c r="AB115" t="str">
        <f t="shared" si="67"/>
        <v>1210002,48|</v>
      </c>
      <c r="AC115" t="str">
        <f t="shared" si="68"/>
        <v/>
      </c>
      <c r="AD115" t="str">
        <f t="shared" si="69"/>
        <v>1210002,48</v>
      </c>
      <c r="AG115" t="str">
        <f t="shared" si="70"/>
        <v/>
      </c>
    </row>
    <row r="116" spans="1:46" ht="17.25" customHeight="1">
      <c r="A116" s="2">
        <f t="shared" si="88"/>
        <v>1028</v>
      </c>
      <c r="B116" s="3">
        <v>10</v>
      </c>
      <c r="C116" s="2">
        <f t="shared" si="89"/>
        <v>28</v>
      </c>
      <c r="D116" t="str">
        <f t="shared" si="56"/>
        <v>甜心假面</v>
      </c>
      <c r="E116">
        <f t="shared" si="82"/>
        <v>4</v>
      </c>
      <c r="F116">
        <f t="shared" si="58"/>
        <v>2</v>
      </c>
      <c r="G116" t="str">
        <f t="shared" si="71"/>
        <v>1431010,9</v>
      </c>
      <c r="H116">
        <f t="shared" si="59"/>
        <v>217500</v>
      </c>
      <c r="I116" t="str">
        <f t="shared" si="95"/>
        <v>10Ⅲ4</v>
      </c>
      <c r="J116" t="str">
        <f t="shared" si="72"/>
        <v>1431010,9</v>
      </c>
      <c r="Q116">
        <v>3</v>
      </c>
      <c r="R116">
        <f t="shared" si="96"/>
        <v>2</v>
      </c>
      <c r="S116">
        <f t="shared" si="97"/>
        <v>3</v>
      </c>
      <c r="T116" t="str">
        <f>Q116&amp;R116&amp;S116</f>
        <v>323</v>
      </c>
      <c r="U116" t="str">
        <f t="shared" si="60"/>
        <v>中级智之丸</v>
      </c>
      <c r="V116" t="str">
        <f t="shared" si="61"/>
        <v>中级运之丸</v>
      </c>
      <c r="W116" t="str">
        <f t="shared" si="62"/>
        <v>中级力之丸</v>
      </c>
      <c r="X116">
        <f t="shared" si="63"/>
        <v>0</v>
      </c>
      <c r="Y116">
        <f t="shared" si="64"/>
        <v>20</v>
      </c>
      <c r="Z116">
        <f t="shared" si="65"/>
        <v>0</v>
      </c>
      <c r="AA116" t="str">
        <f t="shared" si="66"/>
        <v/>
      </c>
      <c r="AB116" t="str">
        <f t="shared" si="67"/>
        <v>1210005,20|</v>
      </c>
      <c r="AC116" t="str">
        <f t="shared" si="68"/>
        <v/>
      </c>
      <c r="AD116" t="str">
        <f t="shared" si="69"/>
        <v>1210005,20</v>
      </c>
      <c r="AG116" t="str">
        <f t="shared" si="70"/>
        <v/>
      </c>
    </row>
    <row r="117" spans="1:46" ht="17.25" customHeight="1">
      <c r="A117" s="2">
        <f t="shared" si="88"/>
        <v>1029</v>
      </c>
      <c r="B117" s="34">
        <v>10</v>
      </c>
      <c r="C117" s="2">
        <f t="shared" si="89"/>
        <v>29</v>
      </c>
      <c r="D117" t="str">
        <f t="shared" si="56"/>
        <v>甜心假面</v>
      </c>
      <c r="E117">
        <f t="shared" si="82"/>
        <v>4</v>
      </c>
      <c r="F117">
        <f t="shared" si="58"/>
        <v>2</v>
      </c>
      <c r="G117" t="str">
        <f t="shared" si="71"/>
        <v>1431010,10.5293773148282</v>
      </c>
      <c r="H117" t="e">
        <f t="shared" si="59"/>
        <v>#N/A</v>
      </c>
      <c r="J117" t="str">
        <f t="shared" si="72"/>
        <v>1431010,10.5293773148282</v>
      </c>
      <c r="Q117">
        <v>3</v>
      </c>
      <c r="R117">
        <f t="shared" si="96"/>
        <v>2</v>
      </c>
      <c r="S117">
        <f t="shared" si="97"/>
        <v>4</v>
      </c>
      <c r="T117" t="str">
        <f>Q117&amp;R117&amp;S117</f>
        <v>324</v>
      </c>
      <c r="U117" t="str">
        <f t="shared" si="60"/>
        <v>中级智之丸</v>
      </c>
      <c r="V117" t="str">
        <f t="shared" si="61"/>
        <v>中级运之丸</v>
      </c>
      <c r="W117" t="str">
        <f t="shared" si="62"/>
        <v>中级力之丸</v>
      </c>
      <c r="X117">
        <f t="shared" si="63"/>
        <v>0</v>
      </c>
      <c r="Y117">
        <f t="shared" si="64"/>
        <v>24</v>
      </c>
      <c r="Z117">
        <f t="shared" si="65"/>
        <v>0</v>
      </c>
      <c r="AA117" t="str">
        <f t="shared" si="66"/>
        <v/>
      </c>
      <c r="AB117" t="str">
        <f t="shared" si="67"/>
        <v>1210005,24|</v>
      </c>
      <c r="AC117" t="str">
        <f t="shared" si="68"/>
        <v/>
      </c>
      <c r="AD117" t="str">
        <f t="shared" si="69"/>
        <v>1210005,24</v>
      </c>
      <c r="AG117" t="str">
        <f t="shared" si="70"/>
        <v/>
      </c>
    </row>
    <row r="118" spans="1:46" ht="17.25" customHeight="1">
      <c r="A118" s="2">
        <f t="shared" si="88"/>
        <v>1101</v>
      </c>
      <c r="B118" s="3">
        <v>11</v>
      </c>
      <c r="C118" s="2">
        <f>IF(C117=29,1,C117+1)</f>
        <v>1</v>
      </c>
      <c r="D118" t="str">
        <f t="shared" si="56"/>
        <v>闪电麦克斯</v>
      </c>
      <c r="E118">
        <f t="shared" ref="E118:E181" si="98">VLOOKUP(B118,K:N,3,FALSE)</f>
        <v>3</v>
      </c>
      <c r="F118">
        <f t="shared" si="58"/>
        <v>1</v>
      </c>
      <c r="G118" t="str">
        <f t="shared" si="71"/>
        <v>1210001,32</v>
      </c>
      <c r="H118">
        <f t="shared" si="59"/>
        <v>10400</v>
      </c>
      <c r="I118" t="str">
        <f>IF(E118=4,B118&amp;"Ⅰ"&amp;E118,"Ⅰ"&amp;E118)</f>
        <v>Ⅰ3</v>
      </c>
      <c r="J118" t="str">
        <f t="shared" si="72"/>
        <v/>
      </c>
      <c r="Q118">
        <v>3</v>
      </c>
      <c r="R118">
        <f t="shared" si="96"/>
        <v>2</v>
      </c>
      <c r="S118">
        <f t="shared" si="97"/>
        <v>5</v>
      </c>
      <c r="T118" t="str">
        <f t="shared" ref="T118:T124" si="99">Q118&amp;R118&amp;S118</f>
        <v>325</v>
      </c>
      <c r="U118" t="str">
        <f t="shared" si="60"/>
        <v>中级智之丸</v>
      </c>
      <c r="V118" t="str">
        <f t="shared" si="61"/>
        <v>中级运之丸</v>
      </c>
      <c r="W118" t="str">
        <f t="shared" si="62"/>
        <v>中级力之丸</v>
      </c>
      <c r="X118">
        <f t="shared" si="63"/>
        <v>0</v>
      </c>
      <c r="Y118">
        <f t="shared" si="64"/>
        <v>32</v>
      </c>
      <c r="Z118">
        <f t="shared" si="65"/>
        <v>0</v>
      </c>
      <c r="AA118" t="str">
        <f t="shared" si="66"/>
        <v/>
      </c>
      <c r="AB118" t="str">
        <f t="shared" si="67"/>
        <v>1210005,32|</v>
      </c>
      <c r="AC118" t="str">
        <f t="shared" si="68"/>
        <v/>
      </c>
      <c r="AD118" t="str">
        <f t="shared" si="69"/>
        <v>1210005,32</v>
      </c>
      <c r="AG118" t="str">
        <f t="shared" si="70"/>
        <v/>
      </c>
    </row>
    <row r="119" spans="1:46" ht="17.25" customHeight="1">
      <c r="A119" s="2">
        <f t="shared" si="88"/>
        <v>1102</v>
      </c>
      <c r="B119" s="3">
        <v>11</v>
      </c>
      <c r="C119" s="2">
        <f>IF(C118=29,1,C118+1)</f>
        <v>2</v>
      </c>
      <c r="D119" t="str">
        <f t="shared" si="56"/>
        <v>闪电麦克斯</v>
      </c>
      <c r="E119">
        <f t="shared" si="98"/>
        <v>3</v>
      </c>
      <c r="F119">
        <f t="shared" si="58"/>
        <v>1</v>
      </c>
      <c r="G119" t="str">
        <f t="shared" si="71"/>
        <v>1210001,48</v>
      </c>
      <c r="H119">
        <f t="shared" si="59"/>
        <v>12000</v>
      </c>
      <c r="I119" t="str">
        <f t="shared" ref="I119:I131" si="100">IF(E119=4,B119&amp;"Ⅰ"&amp;E119,"Ⅰ"&amp;E119)</f>
        <v>Ⅰ3</v>
      </c>
      <c r="J119" t="str">
        <f t="shared" si="72"/>
        <v/>
      </c>
      <c r="Q119">
        <v>3</v>
      </c>
      <c r="R119">
        <f t="shared" si="96"/>
        <v>2</v>
      </c>
      <c r="S119">
        <f t="shared" si="97"/>
        <v>6</v>
      </c>
      <c r="T119" t="str">
        <f t="shared" si="99"/>
        <v>326</v>
      </c>
      <c r="U119" t="str">
        <f t="shared" si="60"/>
        <v>高级智之丸</v>
      </c>
      <c r="V119" t="str">
        <f t="shared" si="61"/>
        <v>高级运之丸</v>
      </c>
      <c r="W119" t="str">
        <f t="shared" si="62"/>
        <v>高级力之丸</v>
      </c>
      <c r="X119">
        <f t="shared" si="63"/>
        <v>0</v>
      </c>
      <c r="Y119">
        <f t="shared" si="64"/>
        <v>12</v>
      </c>
      <c r="Z119">
        <f t="shared" si="65"/>
        <v>0</v>
      </c>
      <c r="AA119" t="str">
        <f t="shared" si="66"/>
        <v/>
      </c>
      <c r="AB119" t="str">
        <f t="shared" si="67"/>
        <v>1210008,12|</v>
      </c>
      <c r="AC119" t="str">
        <f t="shared" si="68"/>
        <v/>
      </c>
      <c r="AD119" t="str">
        <f t="shared" si="69"/>
        <v>1210008,12</v>
      </c>
      <c r="AG119" t="str">
        <f t="shared" si="70"/>
        <v/>
      </c>
    </row>
    <row r="120" spans="1:46" ht="17.25" customHeight="1">
      <c r="A120" s="2">
        <f t="shared" si="88"/>
        <v>1103</v>
      </c>
      <c r="B120" s="3">
        <v>11</v>
      </c>
      <c r="C120" s="2">
        <f t="shared" ref="C120:C125" si="101">IF(C119=29,1,C119+1)</f>
        <v>3</v>
      </c>
      <c r="D120" t="str">
        <f t="shared" si="56"/>
        <v>闪电麦克斯</v>
      </c>
      <c r="E120">
        <f t="shared" si="98"/>
        <v>3</v>
      </c>
      <c r="F120">
        <f t="shared" si="58"/>
        <v>1</v>
      </c>
      <c r="G120" t="str">
        <f t="shared" si="71"/>
        <v>1210004,20</v>
      </c>
      <c r="H120">
        <f t="shared" si="59"/>
        <v>18000</v>
      </c>
      <c r="I120" t="str">
        <f t="shared" si="100"/>
        <v>Ⅰ3</v>
      </c>
      <c r="J120" t="str">
        <f t="shared" si="72"/>
        <v/>
      </c>
      <c r="Q120">
        <v>3</v>
      </c>
      <c r="R120">
        <f t="shared" si="96"/>
        <v>2</v>
      </c>
      <c r="S120">
        <f t="shared" si="97"/>
        <v>7</v>
      </c>
      <c r="T120" t="str">
        <f t="shared" si="99"/>
        <v>327</v>
      </c>
      <c r="U120" t="str">
        <f t="shared" si="60"/>
        <v>高级智之丸</v>
      </c>
      <c r="V120" t="str">
        <f t="shared" si="61"/>
        <v>高级运之丸</v>
      </c>
      <c r="W120" t="str">
        <f t="shared" si="62"/>
        <v>高级力之丸</v>
      </c>
      <c r="X120">
        <f t="shared" si="63"/>
        <v>0</v>
      </c>
      <c r="Y120">
        <f t="shared" si="64"/>
        <v>16</v>
      </c>
      <c r="Z120">
        <f t="shared" si="65"/>
        <v>0</v>
      </c>
      <c r="AA120" t="str">
        <f t="shared" si="66"/>
        <v/>
      </c>
      <c r="AB120" t="str">
        <f t="shared" si="67"/>
        <v>1210008,16|</v>
      </c>
      <c r="AC120" t="str">
        <f t="shared" si="68"/>
        <v/>
      </c>
      <c r="AD120" t="str">
        <f t="shared" si="69"/>
        <v>1210008,16</v>
      </c>
      <c r="AG120" t="str">
        <f t="shared" si="70"/>
        <v/>
      </c>
    </row>
    <row r="121" spans="1:46" ht="17.25" customHeight="1">
      <c r="A121" s="2">
        <f t="shared" si="88"/>
        <v>1104</v>
      </c>
      <c r="B121" s="3">
        <v>11</v>
      </c>
      <c r="C121" s="2">
        <f t="shared" si="101"/>
        <v>4</v>
      </c>
      <c r="D121" t="str">
        <f t="shared" si="56"/>
        <v>闪电麦克斯</v>
      </c>
      <c r="E121">
        <f t="shared" si="98"/>
        <v>3</v>
      </c>
      <c r="F121">
        <f t="shared" si="58"/>
        <v>1</v>
      </c>
      <c r="G121" t="str">
        <f t="shared" si="71"/>
        <v>1210004,24</v>
      </c>
      <c r="H121">
        <f t="shared" si="59"/>
        <v>26900</v>
      </c>
      <c r="I121" t="str">
        <f t="shared" si="100"/>
        <v>Ⅰ3</v>
      </c>
      <c r="J121" t="str">
        <f t="shared" si="72"/>
        <v/>
      </c>
      <c r="Q121">
        <v>3</v>
      </c>
      <c r="R121">
        <f t="shared" ref="R121:R141" si="102">R93+1</f>
        <v>2</v>
      </c>
      <c r="S121">
        <f t="shared" ref="S121:S141" si="103">S93</f>
        <v>8</v>
      </c>
      <c r="T121" t="str">
        <f t="shared" si="99"/>
        <v>328</v>
      </c>
      <c r="U121" t="str">
        <f t="shared" si="60"/>
        <v>高级智之丸</v>
      </c>
      <c r="V121" t="str">
        <f t="shared" si="61"/>
        <v>高级运之丸</v>
      </c>
      <c r="W121" t="str">
        <f t="shared" si="62"/>
        <v>高级力之丸</v>
      </c>
      <c r="X121">
        <f t="shared" si="63"/>
        <v>0</v>
      </c>
      <c r="Y121">
        <f t="shared" si="64"/>
        <v>5</v>
      </c>
      <c r="Z121">
        <f t="shared" si="65"/>
        <v>0</v>
      </c>
      <c r="AA121" t="str">
        <f t="shared" si="66"/>
        <v/>
      </c>
      <c r="AB121" t="str">
        <f t="shared" si="67"/>
        <v>1210008,5|</v>
      </c>
      <c r="AC121" t="str">
        <f t="shared" si="68"/>
        <v/>
      </c>
      <c r="AD121" t="str">
        <f t="shared" si="69"/>
        <v>1210008,5|1430002,1</v>
      </c>
      <c r="AE121" t="s">
        <v>2263</v>
      </c>
      <c r="AF121">
        <v>1</v>
      </c>
      <c r="AG121" t="str">
        <f t="shared" si="70"/>
        <v>1430002,1|</v>
      </c>
    </row>
    <row r="122" spans="1:46" ht="17.25" customHeight="1">
      <c r="A122" s="2">
        <f t="shared" si="88"/>
        <v>1105</v>
      </c>
      <c r="B122" s="3">
        <v>11</v>
      </c>
      <c r="C122" s="2">
        <f t="shared" si="101"/>
        <v>5</v>
      </c>
      <c r="D122" t="str">
        <f t="shared" si="56"/>
        <v>闪电麦克斯</v>
      </c>
      <c r="E122">
        <f t="shared" si="98"/>
        <v>3</v>
      </c>
      <c r="F122">
        <f t="shared" si="58"/>
        <v>1</v>
      </c>
      <c r="G122" t="str">
        <f t="shared" si="71"/>
        <v>1210004,32</v>
      </c>
      <c r="H122">
        <f t="shared" si="59"/>
        <v>37600</v>
      </c>
      <c r="I122" t="str">
        <f t="shared" si="100"/>
        <v>Ⅰ3</v>
      </c>
      <c r="J122" t="str">
        <f t="shared" si="72"/>
        <v/>
      </c>
      <c r="Q122">
        <v>3</v>
      </c>
      <c r="R122">
        <f t="shared" si="102"/>
        <v>2</v>
      </c>
      <c r="S122">
        <f t="shared" si="103"/>
        <v>9</v>
      </c>
      <c r="T122" t="str">
        <f t="shared" si="99"/>
        <v>329</v>
      </c>
      <c r="U122" t="str">
        <f t="shared" si="60"/>
        <v>高级智之丸</v>
      </c>
      <c r="V122" t="str">
        <f t="shared" si="61"/>
        <v>高级运之丸</v>
      </c>
      <c r="W122" t="str">
        <f t="shared" si="62"/>
        <v>高级力之丸</v>
      </c>
      <c r="X122">
        <f t="shared" si="63"/>
        <v>0</v>
      </c>
      <c r="Y122">
        <f t="shared" si="64"/>
        <v>8</v>
      </c>
      <c r="Z122">
        <f t="shared" si="65"/>
        <v>0</v>
      </c>
      <c r="AA122" t="str">
        <f t="shared" si="66"/>
        <v/>
      </c>
      <c r="AB122" t="str">
        <f t="shared" si="67"/>
        <v>1210008,8|</v>
      </c>
      <c r="AC122" t="str">
        <f t="shared" si="68"/>
        <v/>
      </c>
      <c r="AD122" t="str">
        <f t="shared" si="69"/>
        <v>1210008,8|1430002,2</v>
      </c>
      <c r="AE122" t="s">
        <v>2263</v>
      </c>
      <c r="AF122">
        <v>2</v>
      </c>
      <c r="AG122" t="str">
        <f t="shared" si="70"/>
        <v>1430002,2|</v>
      </c>
    </row>
    <row r="123" spans="1:46" ht="17.25" customHeight="1">
      <c r="A123" s="2">
        <f t="shared" si="88"/>
        <v>1106</v>
      </c>
      <c r="B123" s="3">
        <v>11</v>
      </c>
      <c r="C123" s="2">
        <f t="shared" si="101"/>
        <v>6</v>
      </c>
      <c r="D123" t="str">
        <f t="shared" si="56"/>
        <v>闪电麦克斯</v>
      </c>
      <c r="E123">
        <f t="shared" si="98"/>
        <v>3</v>
      </c>
      <c r="F123">
        <f t="shared" si="58"/>
        <v>1</v>
      </c>
      <c r="G123" t="str">
        <f t="shared" si="71"/>
        <v>1210007,12</v>
      </c>
      <c r="H123">
        <f t="shared" si="59"/>
        <v>51600</v>
      </c>
      <c r="I123" t="str">
        <f t="shared" si="100"/>
        <v>Ⅰ3</v>
      </c>
      <c r="J123" t="str">
        <f t="shared" si="72"/>
        <v/>
      </c>
      <c r="Q123">
        <v>3</v>
      </c>
      <c r="R123">
        <f t="shared" si="102"/>
        <v>2</v>
      </c>
      <c r="S123">
        <f t="shared" si="103"/>
        <v>10</v>
      </c>
      <c r="T123" t="str">
        <f t="shared" si="99"/>
        <v>3210</v>
      </c>
      <c r="U123" t="str">
        <f t="shared" si="60"/>
        <v>高级智之丸</v>
      </c>
      <c r="V123" t="str">
        <f t="shared" si="61"/>
        <v>高级运之丸</v>
      </c>
      <c r="W123" t="str">
        <f t="shared" si="62"/>
        <v>高级力之丸</v>
      </c>
      <c r="X123">
        <f t="shared" si="63"/>
        <v>0</v>
      </c>
      <c r="Y123">
        <f t="shared" si="64"/>
        <v>10</v>
      </c>
      <c r="Z123">
        <f t="shared" si="65"/>
        <v>0</v>
      </c>
      <c r="AA123" t="str">
        <f t="shared" si="66"/>
        <v/>
      </c>
      <c r="AB123" t="str">
        <f t="shared" si="67"/>
        <v>1210008,10|</v>
      </c>
      <c r="AC123" t="str">
        <f t="shared" si="68"/>
        <v/>
      </c>
      <c r="AD123" t="str">
        <f t="shared" si="69"/>
        <v>1210008,10|1430002,3</v>
      </c>
      <c r="AE123" t="s">
        <v>2263</v>
      </c>
      <c r="AF123">
        <v>3</v>
      </c>
      <c r="AG123" t="str">
        <f t="shared" si="70"/>
        <v>1430002,3|</v>
      </c>
    </row>
    <row r="124" spans="1:46" ht="17.25" customHeight="1">
      <c r="A124" s="2">
        <f t="shared" si="88"/>
        <v>1107</v>
      </c>
      <c r="B124" s="3">
        <v>11</v>
      </c>
      <c r="C124" s="2">
        <f t="shared" si="101"/>
        <v>7</v>
      </c>
      <c r="D124" t="str">
        <f t="shared" si="56"/>
        <v>闪电麦克斯</v>
      </c>
      <c r="E124">
        <f t="shared" si="98"/>
        <v>3</v>
      </c>
      <c r="F124">
        <f t="shared" si="58"/>
        <v>1</v>
      </c>
      <c r="G124" t="str">
        <f t="shared" si="71"/>
        <v>1210007,16</v>
      </c>
      <c r="H124">
        <f t="shared" si="59"/>
        <v>69600</v>
      </c>
      <c r="I124" t="str">
        <f t="shared" si="100"/>
        <v>Ⅰ3</v>
      </c>
      <c r="J124" t="str">
        <f t="shared" si="72"/>
        <v/>
      </c>
      <c r="Q124">
        <v>3</v>
      </c>
      <c r="R124">
        <f t="shared" si="102"/>
        <v>2</v>
      </c>
      <c r="S124">
        <f t="shared" si="103"/>
        <v>11</v>
      </c>
      <c r="T124" t="str">
        <f t="shared" si="99"/>
        <v>3211</v>
      </c>
      <c r="U124" t="str">
        <f t="shared" si="60"/>
        <v>高级智之丸</v>
      </c>
      <c r="V124" t="str">
        <f t="shared" si="61"/>
        <v>高级运之丸</v>
      </c>
      <c r="W124" t="str">
        <f t="shared" si="62"/>
        <v>高级力之丸</v>
      </c>
      <c r="X124">
        <f t="shared" si="63"/>
        <v>0</v>
      </c>
      <c r="Y124">
        <f t="shared" si="64"/>
        <v>12</v>
      </c>
      <c r="Z124">
        <f t="shared" si="65"/>
        <v>0</v>
      </c>
      <c r="AA124" t="str">
        <f t="shared" si="66"/>
        <v/>
      </c>
      <c r="AB124" t="str">
        <f t="shared" si="67"/>
        <v>1210008,12|</v>
      </c>
      <c r="AC124" t="str">
        <f t="shared" si="68"/>
        <v/>
      </c>
      <c r="AD124" t="str">
        <f t="shared" si="69"/>
        <v>1210008,12|1430002,4</v>
      </c>
      <c r="AE124" t="s">
        <v>2263</v>
      </c>
      <c r="AF124">
        <v>4</v>
      </c>
      <c r="AG124" t="str">
        <f t="shared" si="70"/>
        <v>1430002,4|</v>
      </c>
    </row>
    <row r="125" spans="1:46" ht="17.25" customHeight="1">
      <c r="A125" s="2">
        <f t="shared" si="88"/>
        <v>1108</v>
      </c>
      <c r="B125" s="3">
        <v>11</v>
      </c>
      <c r="C125" s="2">
        <f t="shared" si="101"/>
        <v>8</v>
      </c>
      <c r="D125" t="str">
        <f t="shared" si="56"/>
        <v>闪电麦克斯</v>
      </c>
      <c r="E125">
        <f t="shared" si="98"/>
        <v>3</v>
      </c>
      <c r="F125">
        <f t="shared" si="58"/>
        <v>1</v>
      </c>
      <c r="G125" t="str">
        <f t="shared" si="71"/>
        <v>1210007,5|1430002,1</v>
      </c>
      <c r="H125">
        <f t="shared" si="59"/>
        <v>15600</v>
      </c>
      <c r="I125" t="str">
        <f t="shared" si="100"/>
        <v>Ⅰ3</v>
      </c>
      <c r="J125" t="str">
        <f t="shared" si="72"/>
        <v/>
      </c>
      <c r="Q125">
        <v>3</v>
      </c>
      <c r="R125">
        <f t="shared" si="102"/>
        <v>2</v>
      </c>
      <c r="S125">
        <f t="shared" si="103"/>
        <v>12</v>
      </c>
      <c r="T125" t="str">
        <f t="shared" ref="T125:T141" si="104">Q125&amp;R125&amp;S125</f>
        <v>3212</v>
      </c>
      <c r="U125" t="str">
        <f t="shared" si="60"/>
        <v>高级智之丸</v>
      </c>
      <c r="V125" t="str">
        <f t="shared" si="61"/>
        <v>高级运之丸</v>
      </c>
      <c r="W125" t="str">
        <f t="shared" si="62"/>
        <v>高级力之丸</v>
      </c>
      <c r="X125">
        <f t="shared" si="63"/>
        <v>0</v>
      </c>
      <c r="Y125">
        <f t="shared" si="64"/>
        <v>16</v>
      </c>
      <c r="Z125">
        <f t="shared" si="65"/>
        <v>0</v>
      </c>
      <c r="AA125" t="str">
        <f t="shared" si="66"/>
        <v/>
      </c>
      <c r="AB125" t="str">
        <f t="shared" si="67"/>
        <v>1210008,16|</v>
      </c>
      <c r="AC125" t="str">
        <f t="shared" si="68"/>
        <v/>
      </c>
      <c r="AD125" t="str">
        <f t="shared" si="69"/>
        <v>1210008,16|1430002,5</v>
      </c>
      <c r="AE125" t="s">
        <v>2263</v>
      </c>
      <c r="AF125">
        <v>5</v>
      </c>
      <c r="AG125" t="str">
        <f t="shared" si="70"/>
        <v>1430002,5|</v>
      </c>
    </row>
    <row r="126" spans="1:46" ht="17.25" customHeight="1">
      <c r="A126" s="2">
        <f t="shared" si="88"/>
        <v>1109</v>
      </c>
      <c r="B126" s="3">
        <v>11</v>
      </c>
      <c r="C126" s="2">
        <f>IF(C125=29,1,C125+1)</f>
        <v>9</v>
      </c>
      <c r="D126" t="str">
        <f t="shared" si="56"/>
        <v>闪电麦克斯</v>
      </c>
      <c r="E126">
        <f t="shared" si="98"/>
        <v>3</v>
      </c>
      <c r="F126">
        <f t="shared" si="58"/>
        <v>1</v>
      </c>
      <c r="G126" t="str">
        <f t="shared" si="71"/>
        <v>1210007,8|1430002,2</v>
      </c>
      <c r="H126">
        <f t="shared" si="59"/>
        <v>18000</v>
      </c>
      <c r="I126" t="str">
        <f t="shared" si="100"/>
        <v>Ⅰ3</v>
      </c>
      <c r="J126" t="str">
        <f t="shared" si="72"/>
        <v/>
      </c>
      <c r="Q126">
        <v>3</v>
      </c>
      <c r="R126">
        <f t="shared" si="102"/>
        <v>2</v>
      </c>
      <c r="S126">
        <f t="shared" si="103"/>
        <v>13</v>
      </c>
      <c r="T126" t="str">
        <f t="shared" si="104"/>
        <v>3213</v>
      </c>
      <c r="U126" t="str">
        <f t="shared" si="60"/>
        <v>高级智之丸</v>
      </c>
      <c r="V126" t="str">
        <f t="shared" si="61"/>
        <v>高级运之丸</v>
      </c>
      <c r="W126" t="str">
        <f t="shared" si="62"/>
        <v>高级力之丸</v>
      </c>
      <c r="X126">
        <f t="shared" si="63"/>
        <v>0</v>
      </c>
      <c r="Y126">
        <f t="shared" si="64"/>
        <v>18</v>
      </c>
      <c r="Z126">
        <f t="shared" si="65"/>
        <v>0</v>
      </c>
      <c r="AA126" t="str">
        <f t="shared" si="66"/>
        <v/>
      </c>
      <c r="AB126" t="str">
        <f t="shared" si="67"/>
        <v>1210008,18|</v>
      </c>
      <c r="AC126" t="str">
        <f t="shared" si="68"/>
        <v/>
      </c>
      <c r="AD126" t="str">
        <f t="shared" si="69"/>
        <v>1210008,18|1430002,6</v>
      </c>
      <c r="AE126" t="s">
        <v>2263</v>
      </c>
      <c r="AF126">
        <v>6</v>
      </c>
      <c r="AG126" t="str">
        <f t="shared" si="70"/>
        <v>1430002,6|</v>
      </c>
    </row>
    <row r="127" spans="1:46" ht="17.25" customHeight="1">
      <c r="A127" s="2">
        <f t="shared" si="88"/>
        <v>1110</v>
      </c>
      <c r="B127" s="3">
        <v>11</v>
      </c>
      <c r="C127" s="2">
        <f>IF(C126=29,1,C126+1)</f>
        <v>10</v>
      </c>
      <c r="D127" t="str">
        <f t="shared" si="56"/>
        <v>闪电麦克斯</v>
      </c>
      <c r="E127">
        <f t="shared" si="98"/>
        <v>3</v>
      </c>
      <c r="F127">
        <f t="shared" si="58"/>
        <v>1</v>
      </c>
      <c r="G127" t="str">
        <f t="shared" si="71"/>
        <v>1210007,10|1430002,3</v>
      </c>
      <c r="H127">
        <f t="shared" si="59"/>
        <v>27000</v>
      </c>
      <c r="I127" t="str">
        <f t="shared" si="100"/>
        <v>Ⅰ3</v>
      </c>
      <c r="J127" t="str">
        <f t="shared" si="72"/>
        <v/>
      </c>
      <c r="Q127">
        <v>3</v>
      </c>
      <c r="R127">
        <f t="shared" si="102"/>
        <v>2</v>
      </c>
      <c r="S127">
        <f t="shared" si="103"/>
        <v>14</v>
      </c>
      <c r="T127" t="str">
        <f t="shared" si="104"/>
        <v>3214</v>
      </c>
      <c r="U127" t="str">
        <f t="shared" si="60"/>
        <v>高级智之丸</v>
      </c>
      <c r="V127" t="str">
        <f t="shared" si="61"/>
        <v>高级运之丸</v>
      </c>
      <c r="W127" t="str">
        <f t="shared" si="62"/>
        <v>高级力之丸</v>
      </c>
      <c r="X127">
        <f t="shared" si="63"/>
        <v>0</v>
      </c>
      <c r="Y127">
        <f t="shared" si="64"/>
        <v>0</v>
      </c>
      <c r="Z127">
        <f t="shared" si="65"/>
        <v>0</v>
      </c>
      <c r="AA127" t="str">
        <f t="shared" si="66"/>
        <v/>
      </c>
      <c r="AB127" t="str">
        <f t="shared" si="67"/>
        <v/>
      </c>
      <c r="AC127" t="str">
        <f t="shared" si="68"/>
        <v/>
      </c>
      <c r="AD127" t="str">
        <f t="shared" si="69"/>
        <v>1430004,1</v>
      </c>
      <c r="AE127" t="s">
        <v>2265</v>
      </c>
      <c r="AF127">
        <v>1</v>
      </c>
      <c r="AG127" t="str">
        <f t="shared" si="70"/>
        <v>1430004,1|</v>
      </c>
    </row>
    <row r="128" spans="1:46" ht="17.25" customHeight="1">
      <c r="A128" s="2">
        <f t="shared" si="88"/>
        <v>1111</v>
      </c>
      <c r="B128" s="3">
        <v>11</v>
      </c>
      <c r="C128" s="2">
        <f t="shared" ref="C128:C146" si="105">IF(C127=29,1,C127+1)</f>
        <v>11</v>
      </c>
      <c r="D128" t="str">
        <f t="shared" si="56"/>
        <v>闪电麦克斯</v>
      </c>
      <c r="E128">
        <f t="shared" si="98"/>
        <v>3</v>
      </c>
      <c r="F128">
        <f t="shared" si="58"/>
        <v>1</v>
      </c>
      <c r="G128" t="str">
        <f t="shared" si="71"/>
        <v>1210007,12|1430002,4</v>
      </c>
      <c r="H128">
        <f t="shared" si="59"/>
        <v>40350</v>
      </c>
      <c r="I128" t="str">
        <f t="shared" si="100"/>
        <v>Ⅰ3</v>
      </c>
      <c r="J128" t="str">
        <f t="shared" si="72"/>
        <v/>
      </c>
      <c r="Q128">
        <v>3</v>
      </c>
      <c r="R128">
        <f t="shared" si="102"/>
        <v>2</v>
      </c>
      <c r="S128">
        <f t="shared" si="103"/>
        <v>15</v>
      </c>
      <c r="T128" t="str">
        <f t="shared" si="104"/>
        <v>3215</v>
      </c>
      <c r="U128" t="str">
        <f t="shared" si="60"/>
        <v>高级智之丸</v>
      </c>
      <c r="V128" t="str">
        <f t="shared" si="61"/>
        <v>高级运之丸</v>
      </c>
      <c r="W128" t="str">
        <f t="shared" si="62"/>
        <v>高级力之丸</v>
      </c>
      <c r="X128">
        <f t="shared" si="63"/>
        <v>0</v>
      </c>
      <c r="Y128">
        <f t="shared" si="64"/>
        <v>7</v>
      </c>
      <c r="Z128">
        <f t="shared" si="65"/>
        <v>0</v>
      </c>
      <c r="AA128" t="str">
        <f t="shared" si="66"/>
        <v/>
      </c>
      <c r="AB128" t="str">
        <f t="shared" si="67"/>
        <v>1210008,7|</v>
      </c>
      <c r="AC128" t="str">
        <f t="shared" si="68"/>
        <v/>
      </c>
      <c r="AD128" t="str">
        <f t="shared" si="69"/>
        <v>1210008,7|1430002,3</v>
      </c>
      <c r="AE128" t="s">
        <v>2263</v>
      </c>
      <c r="AF128">
        <f>AF121*3</f>
        <v>3</v>
      </c>
      <c r="AG128" t="str">
        <f t="shared" si="70"/>
        <v>1430002,3|</v>
      </c>
    </row>
    <row r="129" spans="1:33" ht="17.25" customHeight="1">
      <c r="A129" s="2">
        <f t="shared" si="88"/>
        <v>1112</v>
      </c>
      <c r="B129" s="3">
        <v>11</v>
      </c>
      <c r="C129" s="2">
        <f t="shared" si="105"/>
        <v>12</v>
      </c>
      <c r="D129" t="str">
        <f t="shared" si="56"/>
        <v>闪电麦克斯</v>
      </c>
      <c r="E129">
        <f t="shared" si="98"/>
        <v>3</v>
      </c>
      <c r="F129">
        <f t="shared" si="58"/>
        <v>1</v>
      </c>
      <c r="G129" t="str">
        <f t="shared" si="71"/>
        <v>1210007,16|1430002,5</v>
      </c>
      <c r="H129">
        <f t="shared" si="59"/>
        <v>56400</v>
      </c>
      <c r="I129" t="str">
        <f t="shared" si="100"/>
        <v>Ⅰ3</v>
      </c>
      <c r="J129" t="str">
        <f t="shared" si="72"/>
        <v/>
      </c>
      <c r="Q129">
        <v>3</v>
      </c>
      <c r="R129">
        <f t="shared" si="102"/>
        <v>2</v>
      </c>
      <c r="S129">
        <f t="shared" si="103"/>
        <v>16</v>
      </c>
      <c r="T129" t="str">
        <f t="shared" si="104"/>
        <v>3216</v>
      </c>
      <c r="U129" t="str">
        <f t="shared" si="60"/>
        <v>高级智之丸</v>
      </c>
      <c r="V129" t="str">
        <f t="shared" si="61"/>
        <v>高级运之丸</v>
      </c>
      <c r="W129" t="str">
        <f t="shared" si="62"/>
        <v>高级力之丸</v>
      </c>
      <c r="X129">
        <f t="shared" si="63"/>
        <v>0</v>
      </c>
      <c r="Y129">
        <f t="shared" si="64"/>
        <v>11</v>
      </c>
      <c r="Z129">
        <f t="shared" si="65"/>
        <v>0</v>
      </c>
      <c r="AA129" t="str">
        <f t="shared" si="66"/>
        <v/>
      </c>
      <c r="AB129" t="str">
        <f t="shared" si="67"/>
        <v>1210008,11|</v>
      </c>
      <c r="AC129" t="str">
        <f t="shared" si="68"/>
        <v/>
      </c>
      <c r="AD129" t="str">
        <f t="shared" si="69"/>
        <v>1210008,11|1430002,6</v>
      </c>
      <c r="AE129" t="s">
        <v>2263</v>
      </c>
      <c r="AF129">
        <f t="shared" ref="AF129:AF133" si="106">AF122*3</f>
        <v>6</v>
      </c>
      <c r="AG129" t="str">
        <f t="shared" si="70"/>
        <v>1430002,6|</v>
      </c>
    </row>
    <row r="130" spans="1:33" ht="17.25" customHeight="1">
      <c r="A130" s="2">
        <f t="shared" si="88"/>
        <v>1113</v>
      </c>
      <c r="B130" s="3">
        <v>11</v>
      </c>
      <c r="C130" s="2">
        <f t="shared" si="105"/>
        <v>13</v>
      </c>
      <c r="D130" t="str">
        <f t="shared" ref="D130:D193" si="107">VLOOKUP(B130,K:L,2,0)</f>
        <v>闪电麦克斯</v>
      </c>
      <c r="E130">
        <f t="shared" si="98"/>
        <v>3</v>
      </c>
      <c r="F130">
        <f t="shared" ref="F130:F193" si="108">VLOOKUP(B130,K:N,4,FALSE)</f>
        <v>1</v>
      </c>
      <c r="G130" t="str">
        <f t="shared" si="71"/>
        <v>1210007,18|1430002,6</v>
      </c>
      <c r="H130">
        <f t="shared" ref="H130:H193" si="109">VLOOKUP(E130&amp;C130,AN:AT,7,0)</f>
        <v>77400</v>
      </c>
      <c r="I130" t="str">
        <f t="shared" si="100"/>
        <v>Ⅰ3</v>
      </c>
      <c r="J130" t="str">
        <f t="shared" si="72"/>
        <v/>
      </c>
      <c r="Q130">
        <v>3</v>
      </c>
      <c r="R130">
        <f t="shared" si="102"/>
        <v>2</v>
      </c>
      <c r="S130">
        <f t="shared" si="103"/>
        <v>17</v>
      </c>
      <c r="T130" t="str">
        <f t="shared" si="104"/>
        <v>3217</v>
      </c>
      <c r="U130" t="str">
        <f t="shared" ref="U130:U193" si="110">VLOOKUP($Q130&amp;$S130,$AN:$AQ,2,0)</f>
        <v>高级智之丸</v>
      </c>
      <c r="V130" t="str">
        <f t="shared" ref="V130:V193" si="111">VLOOKUP($Q130&amp;$S130,$AN:$AQ,3,0)</f>
        <v>高级运之丸</v>
      </c>
      <c r="W130" t="str">
        <f t="shared" ref="W130:W193" si="112">VLOOKUP($Q130&amp;$S130,$AN:$AQ,4,0)</f>
        <v>高级力之丸</v>
      </c>
      <c r="X130">
        <f t="shared" ref="X130:X193" si="113">IF(R130=1,VLOOKUP($Q130&amp;$S130,$AN:$AS,5,0),VLOOKUP($Q130&amp;$S130,$AN:$AS,6,0))</f>
        <v>0</v>
      </c>
      <c r="Y130">
        <f t="shared" ref="Y130:Y193" si="114">IF(R130=2,VLOOKUP($Q130&amp;$S130,$AN:$AS,5,0),VLOOKUP($Q130&amp;$S130,$AN:$AS,6,0))</f>
        <v>13</v>
      </c>
      <c r="Z130">
        <f t="shared" ref="Z130:Z193" si="115">IF(R130=3,VLOOKUP($Q130&amp;$S130,$AN:$AS,5,0),VLOOKUP($Q130&amp;$S130,$AN:$AS,6,0))</f>
        <v>0</v>
      </c>
      <c r="AA130" t="str">
        <f t="shared" ref="AA130:AA193" si="116">IF(X130&gt;0,VLOOKUP(U130,$AH:$AI,2,0)&amp;","&amp;X130&amp;"|","")</f>
        <v/>
      </c>
      <c r="AB130" t="str">
        <f t="shared" ref="AB130:AB193" si="117">IF(Y130&gt;0,VLOOKUP(V130,$AH:$AI,2,0)&amp;","&amp;Y130&amp;"|","")</f>
        <v>1210008,13|</v>
      </c>
      <c r="AC130" t="str">
        <f t="shared" ref="AC130:AC193" si="118">IF(Z130&gt;0,VLOOKUP(W130,$AH:$AI,2,0)&amp;","&amp;Z130&amp;"|","")</f>
        <v/>
      </c>
      <c r="AD130" t="str">
        <f t="shared" ref="AD130:AD193" si="119">LEFT(AA130&amp;AB130&amp;AC130&amp;AG130,LEN(AA130&amp;AB130&amp;AC130&amp;AG130)-1)</f>
        <v>1210008,13|1430002,9</v>
      </c>
      <c r="AE130" t="s">
        <v>2263</v>
      </c>
      <c r="AF130">
        <f t="shared" si="106"/>
        <v>9</v>
      </c>
      <c r="AG130" t="str">
        <f t="shared" ref="AG130:AG193" si="120">IF(AF130&gt;0,VLOOKUP(AE130,$AH:$AJ,3,0)&amp;","&amp;AF130&amp;"|","")</f>
        <v>1430002,9|</v>
      </c>
    </row>
    <row r="131" spans="1:33" ht="17.25" customHeight="1">
      <c r="A131" s="2">
        <f t="shared" si="88"/>
        <v>1114</v>
      </c>
      <c r="B131" s="3">
        <v>11</v>
      </c>
      <c r="C131" s="2">
        <f t="shared" si="105"/>
        <v>14</v>
      </c>
      <c r="D131" t="str">
        <f t="shared" si="107"/>
        <v>闪电麦克斯</v>
      </c>
      <c r="E131">
        <f t="shared" si="98"/>
        <v>3</v>
      </c>
      <c r="F131">
        <f t="shared" si="108"/>
        <v>1</v>
      </c>
      <c r="G131" t="str">
        <f t="shared" ref="G131:G194" si="121">IF(J131&lt;&gt;"",J131,VLOOKUP(E131&amp;F131&amp;C131,T:AD,11,0))</f>
        <v>1430004,1</v>
      </c>
      <c r="H131">
        <f t="shared" si="109"/>
        <v>104400</v>
      </c>
      <c r="I131" t="str">
        <f t="shared" si="100"/>
        <v>Ⅰ3</v>
      </c>
      <c r="J131" t="str">
        <f t="shared" ref="J131:J194" si="122">IFERROR(IF(I131=I132,"",INDEX(AJ:AJ,MATCH(B131,AI:AI,0))&amp;","&amp;3^(C131/7-2)),"")</f>
        <v/>
      </c>
      <c r="Q131">
        <v>3</v>
      </c>
      <c r="R131">
        <f t="shared" si="102"/>
        <v>2</v>
      </c>
      <c r="S131">
        <f t="shared" si="103"/>
        <v>18</v>
      </c>
      <c r="T131" t="str">
        <f t="shared" si="104"/>
        <v>3218</v>
      </c>
      <c r="U131" t="str">
        <f t="shared" si="110"/>
        <v>高级智之丸</v>
      </c>
      <c r="V131" t="str">
        <f t="shared" si="111"/>
        <v>高级运之丸</v>
      </c>
      <c r="W131" t="str">
        <f t="shared" si="112"/>
        <v>高级力之丸</v>
      </c>
      <c r="X131">
        <f t="shared" si="113"/>
        <v>0</v>
      </c>
      <c r="Y131">
        <f t="shared" si="114"/>
        <v>16</v>
      </c>
      <c r="Z131">
        <f t="shared" si="115"/>
        <v>0</v>
      </c>
      <c r="AA131" t="str">
        <f t="shared" si="116"/>
        <v/>
      </c>
      <c r="AB131" t="str">
        <f t="shared" si="117"/>
        <v>1210008,16|</v>
      </c>
      <c r="AC131" t="str">
        <f t="shared" si="118"/>
        <v/>
      </c>
      <c r="AD131" t="str">
        <f t="shared" si="119"/>
        <v>1210008,16|1430002,12</v>
      </c>
      <c r="AE131" t="s">
        <v>2263</v>
      </c>
      <c r="AF131">
        <f t="shared" si="106"/>
        <v>12</v>
      </c>
      <c r="AG131" t="str">
        <f t="shared" si="120"/>
        <v>1430002,12|</v>
      </c>
    </row>
    <row r="132" spans="1:33" ht="17.25" customHeight="1">
      <c r="A132" s="2">
        <f t="shared" si="88"/>
        <v>1115</v>
      </c>
      <c r="B132" s="3">
        <v>11</v>
      </c>
      <c r="C132" s="2">
        <f t="shared" si="105"/>
        <v>15</v>
      </c>
      <c r="D132" t="str">
        <f t="shared" si="107"/>
        <v>闪电麦克斯</v>
      </c>
      <c r="E132">
        <f t="shared" si="98"/>
        <v>3</v>
      </c>
      <c r="F132">
        <f t="shared" si="108"/>
        <v>1</v>
      </c>
      <c r="G132" t="str">
        <f t="shared" si="121"/>
        <v>1210007,7|1430002,3</v>
      </c>
      <c r="H132">
        <f t="shared" si="109"/>
        <v>20800</v>
      </c>
      <c r="I132" t="str">
        <f>IF(E132=4,B132&amp;"Ⅱ"&amp;E132,"Ⅱ"&amp;E132)</f>
        <v>Ⅱ3</v>
      </c>
      <c r="J132" t="str">
        <f t="shared" si="122"/>
        <v/>
      </c>
      <c r="Q132">
        <v>3</v>
      </c>
      <c r="R132">
        <f t="shared" si="102"/>
        <v>2</v>
      </c>
      <c r="S132">
        <f t="shared" si="103"/>
        <v>19</v>
      </c>
      <c r="T132" t="str">
        <f t="shared" si="104"/>
        <v>3219</v>
      </c>
      <c r="U132" t="str">
        <f t="shared" si="110"/>
        <v>高级智之丸</v>
      </c>
      <c r="V132" t="str">
        <f t="shared" si="111"/>
        <v>高级运之丸</v>
      </c>
      <c r="W132" t="str">
        <f t="shared" si="112"/>
        <v>高级力之丸</v>
      </c>
      <c r="X132">
        <f t="shared" si="113"/>
        <v>0</v>
      </c>
      <c r="Y132">
        <f t="shared" si="114"/>
        <v>21</v>
      </c>
      <c r="Z132">
        <f t="shared" si="115"/>
        <v>0</v>
      </c>
      <c r="AA132" t="str">
        <f t="shared" si="116"/>
        <v/>
      </c>
      <c r="AB132" t="str">
        <f t="shared" si="117"/>
        <v>1210008,21|</v>
      </c>
      <c r="AC132" t="str">
        <f t="shared" si="118"/>
        <v/>
      </c>
      <c r="AD132" t="str">
        <f t="shared" si="119"/>
        <v>1210008,21|1430002,15</v>
      </c>
      <c r="AE132" t="s">
        <v>2263</v>
      </c>
      <c r="AF132">
        <f t="shared" si="106"/>
        <v>15</v>
      </c>
      <c r="AG132" t="str">
        <f t="shared" si="120"/>
        <v>1430002,15|</v>
      </c>
    </row>
    <row r="133" spans="1:33" ht="17.25" customHeight="1">
      <c r="A133" s="2">
        <f t="shared" si="88"/>
        <v>1116</v>
      </c>
      <c r="B133" s="3">
        <v>11</v>
      </c>
      <c r="C133" s="2">
        <f t="shared" si="105"/>
        <v>16</v>
      </c>
      <c r="D133" t="str">
        <f t="shared" si="107"/>
        <v>闪电麦克斯</v>
      </c>
      <c r="E133">
        <f t="shared" si="98"/>
        <v>3</v>
      </c>
      <c r="F133">
        <f t="shared" si="108"/>
        <v>1</v>
      </c>
      <c r="G133" t="str">
        <f t="shared" si="121"/>
        <v>1210007,11|1430002,6</v>
      </c>
      <c r="H133">
        <f t="shared" si="109"/>
        <v>24000</v>
      </c>
      <c r="I133" t="str">
        <f t="shared" ref="I133:I138" si="123">IF(E133=4,B133&amp;"Ⅱ"&amp;E133,"Ⅱ"&amp;E133)</f>
        <v>Ⅱ3</v>
      </c>
      <c r="J133" t="str">
        <f t="shared" si="122"/>
        <v/>
      </c>
      <c r="Q133">
        <v>3</v>
      </c>
      <c r="R133">
        <f t="shared" si="102"/>
        <v>2</v>
      </c>
      <c r="S133">
        <f t="shared" si="103"/>
        <v>20</v>
      </c>
      <c r="T133" t="str">
        <f t="shared" si="104"/>
        <v>3220</v>
      </c>
      <c r="U133" t="str">
        <f t="shared" si="110"/>
        <v>高级智之丸</v>
      </c>
      <c r="V133" t="str">
        <f t="shared" si="111"/>
        <v>高级运之丸</v>
      </c>
      <c r="W133" t="str">
        <f t="shared" si="112"/>
        <v>高级力之丸</v>
      </c>
      <c r="X133">
        <f t="shared" si="113"/>
        <v>0</v>
      </c>
      <c r="Y133">
        <f t="shared" si="114"/>
        <v>24</v>
      </c>
      <c r="Z133">
        <f t="shared" si="115"/>
        <v>0</v>
      </c>
      <c r="AA133" t="str">
        <f t="shared" si="116"/>
        <v/>
      </c>
      <c r="AB133" t="str">
        <f t="shared" si="117"/>
        <v>1210008,24|</v>
      </c>
      <c r="AC133" t="str">
        <f t="shared" si="118"/>
        <v/>
      </c>
      <c r="AD133" t="str">
        <f t="shared" si="119"/>
        <v>1210008,24|1430002,18</v>
      </c>
      <c r="AE133" t="s">
        <v>2263</v>
      </c>
      <c r="AF133">
        <f t="shared" si="106"/>
        <v>18</v>
      </c>
      <c r="AG133" t="str">
        <f t="shared" si="120"/>
        <v>1430002,18|</v>
      </c>
    </row>
    <row r="134" spans="1:33" ht="17.25" customHeight="1">
      <c r="A134" s="2">
        <f t="shared" si="88"/>
        <v>1117</v>
      </c>
      <c r="B134" s="3">
        <v>11</v>
      </c>
      <c r="C134" s="2">
        <f t="shared" si="105"/>
        <v>17</v>
      </c>
      <c r="D134" t="str">
        <f t="shared" si="107"/>
        <v>闪电麦克斯</v>
      </c>
      <c r="E134">
        <f t="shared" si="98"/>
        <v>3</v>
      </c>
      <c r="F134">
        <f t="shared" si="108"/>
        <v>1</v>
      </c>
      <c r="G134" t="str">
        <f t="shared" si="121"/>
        <v>1210007,13|1430002,9</v>
      </c>
      <c r="H134">
        <f t="shared" si="109"/>
        <v>36000</v>
      </c>
      <c r="I134" t="str">
        <f t="shared" si="123"/>
        <v>Ⅱ3</v>
      </c>
      <c r="J134" t="str">
        <f t="shared" si="122"/>
        <v/>
      </c>
      <c r="Q134">
        <v>3</v>
      </c>
      <c r="R134">
        <f t="shared" si="102"/>
        <v>2</v>
      </c>
      <c r="S134">
        <f t="shared" si="103"/>
        <v>21</v>
      </c>
      <c r="T134" t="str">
        <f t="shared" si="104"/>
        <v>3221</v>
      </c>
      <c r="U134" t="str">
        <f t="shared" si="110"/>
        <v>高级智之丸</v>
      </c>
      <c r="V134" t="str">
        <f t="shared" si="111"/>
        <v>高级运之丸</v>
      </c>
      <c r="W134" t="str">
        <f t="shared" si="112"/>
        <v>高级力之丸</v>
      </c>
      <c r="X134">
        <f t="shared" si="113"/>
        <v>0</v>
      </c>
      <c r="Y134">
        <f t="shared" si="114"/>
        <v>0</v>
      </c>
      <c r="Z134">
        <f t="shared" si="115"/>
        <v>0</v>
      </c>
      <c r="AA134" t="str">
        <f t="shared" si="116"/>
        <v/>
      </c>
      <c r="AB134" t="str">
        <f t="shared" si="117"/>
        <v/>
      </c>
      <c r="AC134" t="str">
        <f t="shared" si="118"/>
        <v/>
      </c>
      <c r="AD134" t="str">
        <f t="shared" si="119"/>
        <v>1430004,3</v>
      </c>
      <c r="AE134" t="s">
        <v>2265</v>
      </c>
      <c r="AF134">
        <v>3</v>
      </c>
      <c r="AG134" t="str">
        <f t="shared" si="120"/>
        <v>1430004,3|</v>
      </c>
    </row>
    <row r="135" spans="1:33" ht="17.25" customHeight="1">
      <c r="A135" s="2">
        <f t="shared" si="88"/>
        <v>1118</v>
      </c>
      <c r="B135" s="3">
        <v>11</v>
      </c>
      <c r="C135" s="2">
        <f t="shared" si="105"/>
        <v>18</v>
      </c>
      <c r="D135" t="str">
        <f t="shared" si="107"/>
        <v>闪电麦克斯</v>
      </c>
      <c r="E135">
        <f t="shared" si="98"/>
        <v>3</v>
      </c>
      <c r="F135">
        <f t="shared" si="108"/>
        <v>1</v>
      </c>
      <c r="G135" t="str">
        <f t="shared" si="121"/>
        <v>1210007,16|1430002,12</v>
      </c>
      <c r="H135">
        <f t="shared" si="109"/>
        <v>53800</v>
      </c>
      <c r="I135" t="str">
        <f t="shared" si="123"/>
        <v>Ⅱ3</v>
      </c>
      <c r="J135" t="str">
        <f t="shared" si="122"/>
        <v/>
      </c>
      <c r="Q135">
        <v>3</v>
      </c>
      <c r="R135">
        <f t="shared" si="102"/>
        <v>2</v>
      </c>
      <c r="S135">
        <f t="shared" si="103"/>
        <v>22</v>
      </c>
      <c r="T135" t="str">
        <f t="shared" si="104"/>
        <v>3222</v>
      </c>
      <c r="U135" t="str">
        <f t="shared" si="110"/>
        <v>高级智之丸</v>
      </c>
      <c r="V135" t="str">
        <f t="shared" si="111"/>
        <v>高级运之丸</v>
      </c>
      <c r="W135" t="str">
        <f t="shared" si="112"/>
        <v>高级力之丸</v>
      </c>
      <c r="X135">
        <f t="shared" si="113"/>
        <v>0</v>
      </c>
      <c r="Y135">
        <f t="shared" si="114"/>
        <v>9</v>
      </c>
      <c r="Z135">
        <f t="shared" si="115"/>
        <v>0</v>
      </c>
      <c r="AA135" t="str">
        <f t="shared" si="116"/>
        <v/>
      </c>
      <c r="AB135" t="str">
        <f t="shared" si="117"/>
        <v>1210008,9|</v>
      </c>
      <c r="AC135" t="str">
        <f t="shared" si="118"/>
        <v/>
      </c>
      <c r="AD135" t="str">
        <f t="shared" si="119"/>
        <v>1210008,9|1430002,9</v>
      </c>
      <c r="AE135" t="s">
        <v>2263</v>
      </c>
      <c r="AF135">
        <f>AF128*3</f>
        <v>9</v>
      </c>
      <c r="AG135" t="str">
        <f t="shared" si="120"/>
        <v>1430002,9|</v>
      </c>
    </row>
    <row r="136" spans="1:33" ht="17.25" customHeight="1">
      <c r="A136" s="2">
        <f t="shared" si="88"/>
        <v>1119</v>
      </c>
      <c r="B136" s="3">
        <v>11</v>
      </c>
      <c r="C136" s="2">
        <f t="shared" si="105"/>
        <v>19</v>
      </c>
      <c r="D136" t="str">
        <f t="shared" si="107"/>
        <v>闪电麦克斯</v>
      </c>
      <c r="E136">
        <f t="shared" si="98"/>
        <v>3</v>
      </c>
      <c r="F136">
        <f t="shared" si="108"/>
        <v>1</v>
      </c>
      <c r="G136" t="str">
        <f t="shared" si="121"/>
        <v>1210007,21|1430002,15</v>
      </c>
      <c r="H136">
        <f t="shared" si="109"/>
        <v>75200</v>
      </c>
      <c r="I136" t="str">
        <f t="shared" si="123"/>
        <v>Ⅱ3</v>
      </c>
      <c r="J136" t="str">
        <f t="shared" si="122"/>
        <v/>
      </c>
      <c r="Q136">
        <v>3</v>
      </c>
      <c r="R136">
        <f t="shared" si="102"/>
        <v>2</v>
      </c>
      <c r="S136">
        <f t="shared" si="103"/>
        <v>23</v>
      </c>
      <c r="T136" t="str">
        <f t="shared" si="104"/>
        <v>3223</v>
      </c>
      <c r="U136" t="str">
        <f t="shared" si="110"/>
        <v>高级智之丸</v>
      </c>
      <c r="V136" t="str">
        <f t="shared" si="111"/>
        <v>高级运之丸</v>
      </c>
      <c r="W136" t="str">
        <f t="shared" si="112"/>
        <v>高级力之丸</v>
      </c>
      <c r="X136">
        <f t="shared" si="113"/>
        <v>0</v>
      </c>
      <c r="Y136">
        <f t="shared" si="114"/>
        <v>13</v>
      </c>
      <c r="Z136">
        <f t="shared" si="115"/>
        <v>0</v>
      </c>
      <c r="AA136" t="str">
        <f t="shared" si="116"/>
        <v/>
      </c>
      <c r="AB136" t="str">
        <f t="shared" si="117"/>
        <v>1210008,13|</v>
      </c>
      <c r="AC136" t="str">
        <f t="shared" si="118"/>
        <v/>
      </c>
      <c r="AD136" t="str">
        <f t="shared" si="119"/>
        <v>1210008,13|1430002,18</v>
      </c>
      <c r="AE136" t="s">
        <v>2263</v>
      </c>
      <c r="AF136">
        <f t="shared" ref="AF136:AF140" si="124">AF129*3</f>
        <v>18</v>
      </c>
      <c r="AG136" t="str">
        <f t="shared" si="120"/>
        <v>1430002,18|</v>
      </c>
    </row>
    <row r="137" spans="1:33" ht="17.25" customHeight="1">
      <c r="A137" s="2">
        <f t="shared" si="88"/>
        <v>1120</v>
      </c>
      <c r="B137" s="3">
        <v>11</v>
      </c>
      <c r="C137" s="2">
        <f t="shared" si="105"/>
        <v>20</v>
      </c>
      <c r="D137" t="str">
        <f t="shared" si="107"/>
        <v>闪电麦克斯</v>
      </c>
      <c r="E137">
        <f t="shared" si="98"/>
        <v>3</v>
      </c>
      <c r="F137">
        <f t="shared" si="108"/>
        <v>1</v>
      </c>
      <c r="G137" t="str">
        <f t="shared" si="121"/>
        <v>1210007,24|1430002,18</v>
      </c>
      <c r="H137">
        <f t="shared" si="109"/>
        <v>103200</v>
      </c>
      <c r="I137" t="str">
        <f t="shared" si="123"/>
        <v>Ⅱ3</v>
      </c>
      <c r="J137" t="str">
        <f t="shared" si="122"/>
        <v/>
      </c>
      <c r="Q137">
        <v>3</v>
      </c>
      <c r="R137">
        <f t="shared" si="102"/>
        <v>2</v>
      </c>
      <c r="S137">
        <f t="shared" si="103"/>
        <v>24</v>
      </c>
      <c r="T137" t="str">
        <f t="shared" si="104"/>
        <v>3224</v>
      </c>
      <c r="U137" t="str">
        <f t="shared" si="110"/>
        <v>高级智之丸</v>
      </c>
      <c r="V137" t="str">
        <f t="shared" si="111"/>
        <v>高级运之丸</v>
      </c>
      <c r="W137" t="str">
        <f t="shared" si="112"/>
        <v>高级力之丸</v>
      </c>
      <c r="X137">
        <f t="shared" si="113"/>
        <v>0</v>
      </c>
      <c r="Y137">
        <f t="shared" si="114"/>
        <v>17</v>
      </c>
      <c r="Z137">
        <f t="shared" si="115"/>
        <v>0</v>
      </c>
      <c r="AA137" t="str">
        <f t="shared" si="116"/>
        <v/>
      </c>
      <c r="AB137" t="str">
        <f t="shared" si="117"/>
        <v>1210008,17|</v>
      </c>
      <c r="AC137" t="str">
        <f t="shared" si="118"/>
        <v/>
      </c>
      <c r="AD137" t="str">
        <f t="shared" si="119"/>
        <v>1210008,17|1430002,27</v>
      </c>
      <c r="AE137" t="s">
        <v>2263</v>
      </c>
      <c r="AF137">
        <f t="shared" si="124"/>
        <v>27</v>
      </c>
      <c r="AG137" t="str">
        <f t="shared" si="120"/>
        <v>1430002,27|</v>
      </c>
    </row>
    <row r="138" spans="1:33" ht="17.25" customHeight="1">
      <c r="A138" s="2">
        <f t="shared" si="88"/>
        <v>1121</v>
      </c>
      <c r="B138" s="3">
        <v>11</v>
      </c>
      <c r="C138" s="2">
        <f t="shared" si="105"/>
        <v>21</v>
      </c>
      <c r="D138" t="str">
        <f t="shared" si="107"/>
        <v>闪电麦克斯</v>
      </c>
      <c r="E138">
        <f t="shared" si="98"/>
        <v>3</v>
      </c>
      <c r="F138">
        <f t="shared" si="108"/>
        <v>1</v>
      </c>
      <c r="G138" t="str">
        <f t="shared" si="121"/>
        <v>1430004,3</v>
      </c>
      <c r="H138">
        <f t="shared" si="109"/>
        <v>139200</v>
      </c>
      <c r="I138" t="str">
        <f t="shared" si="123"/>
        <v>Ⅱ3</v>
      </c>
      <c r="J138" t="str">
        <f t="shared" si="122"/>
        <v/>
      </c>
      <c r="Q138">
        <v>3</v>
      </c>
      <c r="R138">
        <f t="shared" si="102"/>
        <v>2</v>
      </c>
      <c r="S138">
        <f t="shared" si="103"/>
        <v>25</v>
      </c>
      <c r="T138" t="str">
        <f t="shared" si="104"/>
        <v>3225</v>
      </c>
      <c r="U138" t="str">
        <f t="shared" si="110"/>
        <v>高级智之丸</v>
      </c>
      <c r="V138" t="str">
        <f t="shared" si="111"/>
        <v>高级运之丸</v>
      </c>
      <c r="W138" t="str">
        <f t="shared" si="112"/>
        <v>高级力之丸</v>
      </c>
      <c r="X138">
        <f t="shared" si="113"/>
        <v>0</v>
      </c>
      <c r="Y138">
        <f t="shared" si="114"/>
        <v>20</v>
      </c>
      <c r="Z138">
        <f t="shared" si="115"/>
        <v>0</v>
      </c>
      <c r="AA138" t="str">
        <f t="shared" si="116"/>
        <v/>
      </c>
      <c r="AB138" t="str">
        <f t="shared" si="117"/>
        <v>1210008,20|</v>
      </c>
      <c r="AC138" t="str">
        <f t="shared" si="118"/>
        <v/>
      </c>
      <c r="AD138" t="str">
        <f t="shared" si="119"/>
        <v>1210008,20|1430002,36</v>
      </c>
      <c r="AE138" t="s">
        <v>2263</v>
      </c>
      <c r="AF138">
        <f t="shared" si="124"/>
        <v>36</v>
      </c>
      <c r="AG138" t="str">
        <f t="shared" si="120"/>
        <v>1430002,36|</v>
      </c>
    </row>
    <row r="139" spans="1:33" ht="17.25" customHeight="1">
      <c r="A139" s="2">
        <f t="shared" si="88"/>
        <v>1122</v>
      </c>
      <c r="B139" s="3">
        <v>11</v>
      </c>
      <c r="C139" s="2">
        <f t="shared" si="105"/>
        <v>22</v>
      </c>
      <c r="D139" t="str">
        <f t="shared" si="107"/>
        <v>闪电麦克斯</v>
      </c>
      <c r="E139">
        <f t="shared" si="98"/>
        <v>3</v>
      </c>
      <c r="F139">
        <f t="shared" si="108"/>
        <v>1</v>
      </c>
      <c r="G139" t="str">
        <f t="shared" si="121"/>
        <v>1210007,9|1430002,9</v>
      </c>
      <c r="H139">
        <f t="shared" si="109"/>
        <v>26000</v>
      </c>
      <c r="I139" t="str">
        <f>IF(E139=4,B139&amp;"Ⅲ"&amp;E139,"Ⅲ"&amp;E139)</f>
        <v>Ⅲ3</v>
      </c>
      <c r="J139" t="str">
        <f t="shared" si="122"/>
        <v/>
      </c>
      <c r="Q139">
        <v>3</v>
      </c>
      <c r="R139">
        <f t="shared" si="102"/>
        <v>2</v>
      </c>
      <c r="S139">
        <f t="shared" si="103"/>
        <v>26</v>
      </c>
      <c r="T139" t="str">
        <f t="shared" si="104"/>
        <v>3226</v>
      </c>
      <c r="U139" t="str">
        <f t="shared" si="110"/>
        <v>高级智之丸</v>
      </c>
      <c r="V139" t="str">
        <f t="shared" si="111"/>
        <v>高级运之丸</v>
      </c>
      <c r="W139" t="str">
        <f t="shared" si="112"/>
        <v>高级力之丸</v>
      </c>
      <c r="X139">
        <f t="shared" si="113"/>
        <v>0</v>
      </c>
      <c r="Y139">
        <f t="shared" si="114"/>
        <v>27</v>
      </c>
      <c r="Z139">
        <f t="shared" si="115"/>
        <v>0</v>
      </c>
      <c r="AA139" t="str">
        <f t="shared" si="116"/>
        <v/>
      </c>
      <c r="AB139" t="str">
        <f t="shared" si="117"/>
        <v>1210008,27|</v>
      </c>
      <c r="AC139" t="str">
        <f t="shared" si="118"/>
        <v/>
      </c>
      <c r="AD139" t="str">
        <f t="shared" si="119"/>
        <v>1210008,27|1430002,45</v>
      </c>
      <c r="AE139" t="s">
        <v>2263</v>
      </c>
      <c r="AF139">
        <f t="shared" si="124"/>
        <v>45</v>
      </c>
      <c r="AG139" t="str">
        <f t="shared" si="120"/>
        <v>1430002,45|</v>
      </c>
    </row>
    <row r="140" spans="1:33" ht="17.25" customHeight="1">
      <c r="A140" s="2">
        <f t="shared" si="88"/>
        <v>1123</v>
      </c>
      <c r="B140" s="3">
        <v>11</v>
      </c>
      <c r="C140" s="2">
        <f t="shared" si="105"/>
        <v>23</v>
      </c>
      <c r="D140" t="str">
        <f t="shared" si="107"/>
        <v>闪电麦克斯</v>
      </c>
      <c r="E140">
        <f t="shared" si="98"/>
        <v>3</v>
      </c>
      <c r="F140">
        <f t="shared" si="108"/>
        <v>1</v>
      </c>
      <c r="G140" t="str">
        <f t="shared" si="121"/>
        <v>1210007,13|1430002,18</v>
      </c>
      <c r="H140">
        <f t="shared" si="109"/>
        <v>30000</v>
      </c>
      <c r="I140" t="str">
        <f t="shared" ref="I140:I145" si="125">IF(E140=4,B140&amp;"Ⅲ"&amp;E140,"Ⅲ"&amp;E140)</f>
        <v>Ⅲ3</v>
      </c>
      <c r="J140" t="str">
        <f t="shared" si="122"/>
        <v/>
      </c>
      <c r="Q140">
        <v>3</v>
      </c>
      <c r="R140">
        <f t="shared" si="102"/>
        <v>2</v>
      </c>
      <c r="S140">
        <f t="shared" si="103"/>
        <v>27</v>
      </c>
      <c r="T140" t="str">
        <f t="shared" si="104"/>
        <v>3227</v>
      </c>
      <c r="U140" t="str">
        <f t="shared" si="110"/>
        <v>高级智之丸</v>
      </c>
      <c r="V140" t="str">
        <f t="shared" si="111"/>
        <v>高级运之丸</v>
      </c>
      <c r="W140" t="str">
        <f t="shared" si="112"/>
        <v>高级力之丸</v>
      </c>
      <c r="X140">
        <f t="shared" si="113"/>
        <v>0</v>
      </c>
      <c r="Y140">
        <f t="shared" si="114"/>
        <v>30</v>
      </c>
      <c r="Z140">
        <f t="shared" si="115"/>
        <v>0</v>
      </c>
      <c r="AA140" t="str">
        <f t="shared" si="116"/>
        <v/>
      </c>
      <c r="AB140" t="str">
        <f t="shared" si="117"/>
        <v>1210008,30|</v>
      </c>
      <c r="AC140" t="str">
        <f t="shared" si="118"/>
        <v/>
      </c>
      <c r="AD140" t="str">
        <f t="shared" si="119"/>
        <v>1210008,30|1430002,54</v>
      </c>
      <c r="AE140" t="s">
        <v>2263</v>
      </c>
      <c r="AF140">
        <f t="shared" si="124"/>
        <v>54</v>
      </c>
      <c r="AG140" t="str">
        <f t="shared" si="120"/>
        <v>1430002,54|</v>
      </c>
    </row>
    <row r="141" spans="1:33" ht="17.25" customHeight="1">
      <c r="A141" s="2">
        <f t="shared" si="88"/>
        <v>1124</v>
      </c>
      <c r="B141" s="3">
        <v>11</v>
      </c>
      <c r="C141" s="2">
        <f t="shared" si="105"/>
        <v>24</v>
      </c>
      <c r="D141" t="str">
        <f t="shared" si="107"/>
        <v>闪电麦克斯</v>
      </c>
      <c r="E141">
        <f t="shared" si="98"/>
        <v>3</v>
      </c>
      <c r="F141">
        <f t="shared" si="108"/>
        <v>1</v>
      </c>
      <c r="G141" t="str">
        <f t="shared" si="121"/>
        <v>1210007,17|1430002,27</v>
      </c>
      <c r="H141">
        <f t="shared" si="109"/>
        <v>45000</v>
      </c>
      <c r="I141" t="str">
        <f t="shared" si="125"/>
        <v>Ⅲ3</v>
      </c>
      <c r="J141" t="str">
        <f t="shared" si="122"/>
        <v/>
      </c>
      <c r="Q141">
        <v>3</v>
      </c>
      <c r="R141">
        <f t="shared" si="102"/>
        <v>2</v>
      </c>
      <c r="S141">
        <f t="shared" si="103"/>
        <v>28</v>
      </c>
      <c r="T141" t="str">
        <f t="shared" si="104"/>
        <v>3228</v>
      </c>
      <c r="U141" t="str">
        <f t="shared" si="110"/>
        <v>高级智之丸</v>
      </c>
      <c r="V141" t="str">
        <f t="shared" si="111"/>
        <v>高级运之丸</v>
      </c>
      <c r="W141" t="str">
        <f t="shared" si="112"/>
        <v>高级力之丸</v>
      </c>
      <c r="X141">
        <f t="shared" si="113"/>
        <v>0</v>
      </c>
      <c r="Y141">
        <f t="shared" si="114"/>
        <v>0</v>
      </c>
      <c r="Z141">
        <f t="shared" si="115"/>
        <v>0</v>
      </c>
      <c r="AA141" t="str">
        <f t="shared" si="116"/>
        <v/>
      </c>
      <c r="AB141" t="str">
        <f t="shared" si="117"/>
        <v/>
      </c>
      <c r="AC141" t="str">
        <f t="shared" si="118"/>
        <v/>
      </c>
      <c r="AD141" t="str">
        <f t="shared" si="119"/>
        <v>1430004,9</v>
      </c>
      <c r="AE141" t="s">
        <v>2265</v>
      </c>
      <c r="AF141">
        <v>9</v>
      </c>
      <c r="AG141" t="str">
        <f t="shared" si="120"/>
        <v>1430004,9|</v>
      </c>
    </row>
    <row r="142" spans="1:33" ht="17.25" customHeight="1">
      <c r="A142" s="2">
        <f t="shared" si="88"/>
        <v>1125</v>
      </c>
      <c r="B142" s="3">
        <v>11</v>
      </c>
      <c r="C142" s="2">
        <f t="shared" si="105"/>
        <v>25</v>
      </c>
      <c r="D142" t="str">
        <f t="shared" si="107"/>
        <v>闪电麦克斯</v>
      </c>
      <c r="E142">
        <f t="shared" si="98"/>
        <v>3</v>
      </c>
      <c r="F142">
        <f t="shared" si="108"/>
        <v>1</v>
      </c>
      <c r="G142" t="str">
        <f t="shared" si="121"/>
        <v>1210007,20|1430002,36</v>
      </c>
      <c r="H142">
        <f t="shared" si="109"/>
        <v>67250</v>
      </c>
      <c r="I142" t="str">
        <f t="shared" si="125"/>
        <v>Ⅲ3</v>
      </c>
      <c r="J142" t="str">
        <f t="shared" si="122"/>
        <v/>
      </c>
      <c r="Q142">
        <v>3</v>
      </c>
      <c r="R142">
        <f t="shared" ref="R142:R148" si="126">R114+1</f>
        <v>3</v>
      </c>
      <c r="S142">
        <f t="shared" ref="S142:S148" si="127">S114</f>
        <v>1</v>
      </c>
      <c r="T142" t="str">
        <f t="shared" ref="T142:T148" si="128">Q142&amp;R142&amp;S142</f>
        <v>331</v>
      </c>
      <c r="U142" t="str">
        <f t="shared" si="110"/>
        <v>初级智之丸</v>
      </c>
      <c r="V142" t="str">
        <f t="shared" si="111"/>
        <v>初级运之丸</v>
      </c>
      <c r="W142" t="str">
        <f t="shared" si="112"/>
        <v>初级力之丸</v>
      </c>
      <c r="X142">
        <f t="shared" si="113"/>
        <v>0</v>
      </c>
      <c r="Y142">
        <f t="shared" si="114"/>
        <v>0</v>
      </c>
      <c r="Z142">
        <f t="shared" si="115"/>
        <v>32</v>
      </c>
      <c r="AA142" t="str">
        <f t="shared" si="116"/>
        <v/>
      </c>
      <c r="AB142" t="str">
        <f t="shared" si="117"/>
        <v/>
      </c>
      <c r="AC142" t="str">
        <f t="shared" si="118"/>
        <v>1210003,32|</v>
      </c>
      <c r="AD142" t="str">
        <f t="shared" si="119"/>
        <v>1210003,32</v>
      </c>
      <c r="AG142" t="str">
        <f t="shared" si="120"/>
        <v/>
      </c>
    </row>
    <row r="143" spans="1:33" ht="17.25" customHeight="1">
      <c r="A143" s="2">
        <f t="shared" si="88"/>
        <v>1126</v>
      </c>
      <c r="B143" s="3">
        <v>11</v>
      </c>
      <c r="C143" s="2">
        <f t="shared" si="105"/>
        <v>26</v>
      </c>
      <c r="D143" t="str">
        <f t="shared" si="107"/>
        <v>闪电麦克斯</v>
      </c>
      <c r="E143">
        <f t="shared" si="98"/>
        <v>3</v>
      </c>
      <c r="F143">
        <f t="shared" si="108"/>
        <v>1</v>
      </c>
      <c r="G143" t="str">
        <f t="shared" si="121"/>
        <v>1210007,27|1430002,45</v>
      </c>
      <c r="H143">
        <f t="shared" si="109"/>
        <v>94000</v>
      </c>
      <c r="I143" t="str">
        <f t="shared" si="125"/>
        <v>Ⅲ3</v>
      </c>
      <c r="J143" t="str">
        <f t="shared" si="122"/>
        <v/>
      </c>
      <c r="Q143">
        <v>3</v>
      </c>
      <c r="R143">
        <f t="shared" si="126"/>
        <v>3</v>
      </c>
      <c r="S143">
        <f t="shared" si="127"/>
        <v>2</v>
      </c>
      <c r="T143" t="str">
        <f t="shared" si="128"/>
        <v>332</v>
      </c>
      <c r="U143" t="str">
        <f t="shared" si="110"/>
        <v>初级智之丸</v>
      </c>
      <c r="V143" t="str">
        <f t="shared" si="111"/>
        <v>初级运之丸</v>
      </c>
      <c r="W143" t="str">
        <f t="shared" si="112"/>
        <v>初级力之丸</v>
      </c>
      <c r="X143">
        <f t="shared" si="113"/>
        <v>0</v>
      </c>
      <c r="Y143">
        <f t="shared" si="114"/>
        <v>0</v>
      </c>
      <c r="Z143">
        <f t="shared" si="115"/>
        <v>48</v>
      </c>
      <c r="AA143" t="str">
        <f t="shared" si="116"/>
        <v/>
      </c>
      <c r="AB143" t="str">
        <f t="shared" si="117"/>
        <v/>
      </c>
      <c r="AC143" t="str">
        <f t="shared" si="118"/>
        <v>1210003,48|</v>
      </c>
      <c r="AD143" t="str">
        <f t="shared" si="119"/>
        <v>1210003,48</v>
      </c>
      <c r="AG143" t="str">
        <f t="shared" si="120"/>
        <v/>
      </c>
    </row>
    <row r="144" spans="1:33" ht="17.25" customHeight="1">
      <c r="A144" s="2">
        <f t="shared" si="88"/>
        <v>1127</v>
      </c>
      <c r="B144" s="3">
        <v>11</v>
      </c>
      <c r="C144" s="2">
        <f t="shared" si="105"/>
        <v>27</v>
      </c>
      <c r="D144" t="str">
        <f t="shared" si="107"/>
        <v>闪电麦克斯</v>
      </c>
      <c r="E144">
        <f t="shared" si="98"/>
        <v>3</v>
      </c>
      <c r="F144">
        <f t="shared" si="108"/>
        <v>1</v>
      </c>
      <c r="G144" t="str">
        <f t="shared" si="121"/>
        <v>1210007,30|1430002,54</v>
      </c>
      <c r="H144">
        <f t="shared" si="109"/>
        <v>129000</v>
      </c>
      <c r="I144" t="str">
        <f t="shared" si="125"/>
        <v>Ⅲ3</v>
      </c>
      <c r="J144" t="str">
        <f t="shared" si="122"/>
        <v/>
      </c>
      <c r="Q144">
        <v>3</v>
      </c>
      <c r="R144">
        <f t="shared" si="126"/>
        <v>3</v>
      </c>
      <c r="S144">
        <f t="shared" si="127"/>
        <v>3</v>
      </c>
      <c r="T144" t="str">
        <f t="shared" si="128"/>
        <v>333</v>
      </c>
      <c r="U144" t="str">
        <f t="shared" si="110"/>
        <v>中级智之丸</v>
      </c>
      <c r="V144" t="str">
        <f t="shared" si="111"/>
        <v>中级运之丸</v>
      </c>
      <c r="W144" t="str">
        <f t="shared" si="112"/>
        <v>中级力之丸</v>
      </c>
      <c r="X144">
        <f t="shared" si="113"/>
        <v>0</v>
      </c>
      <c r="Y144">
        <f t="shared" si="114"/>
        <v>0</v>
      </c>
      <c r="Z144">
        <f t="shared" si="115"/>
        <v>20</v>
      </c>
      <c r="AA144" t="str">
        <f t="shared" si="116"/>
        <v/>
      </c>
      <c r="AB144" t="str">
        <f t="shared" si="117"/>
        <v/>
      </c>
      <c r="AC144" t="str">
        <f t="shared" si="118"/>
        <v>1210006,20|</v>
      </c>
      <c r="AD144" t="str">
        <f t="shared" si="119"/>
        <v>1210006,20</v>
      </c>
      <c r="AG144" t="str">
        <f t="shared" si="120"/>
        <v/>
      </c>
    </row>
    <row r="145" spans="1:33" ht="17.25" customHeight="1">
      <c r="A145" s="2">
        <f t="shared" si="88"/>
        <v>1128</v>
      </c>
      <c r="B145" s="3">
        <v>11</v>
      </c>
      <c r="C145" s="2">
        <f t="shared" si="105"/>
        <v>28</v>
      </c>
      <c r="D145" t="str">
        <f t="shared" si="107"/>
        <v>闪电麦克斯</v>
      </c>
      <c r="E145">
        <f t="shared" si="98"/>
        <v>3</v>
      </c>
      <c r="F145">
        <f t="shared" si="108"/>
        <v>1</v>
      </c>
      <c r="G145" t="str">
        <f t="shared" si="121"/>
        <v>1430004,9</v>
      </c>
      <c r="H145">
        <f t="shared" si="109"/>
        <v>174000</v>
      </c>
      <c r="I145" t="str">
        <f t="shared" si="125"/>
        <v>Ⅲ3</v>
      </c>
      <c r="J145" t="str">
        <f t="shared" si="122"/>
        <v/>
      </c>
      <c r="Q145">
        <v>3</v>
      </c>
      <c r="R145">
        <f t="shared" si="126"/>
        <v>3</v>
      </c>
      <c r="S145">
        <f t="shared" si="127"/>
        <v>4</v>
      </c>
      <c r="T145" t="str">
        <f t="shared" si="128"/>
        <v>334</v>
      </c>
      <c r="U145" t="str">
        <f t="shared" si="110"/>
        <v>中级智之丸</v>
      </c>
      <c r="V145" t="str">
        <f t="shared" si="111"/>
        <v>中级运之丸</v>
      </c>
      <c r="W145" t="str">
        <f t="shared" si="112"/>
        <v>中级力之丸</v>
      </c>
      <c r="X145">
        <f t="shared" si="113"/>
        <v>0</v>
      </c>
      <c r="Y145">
        <f t="shared" si="114"/>
        <v>0</v>
      </c>
      <c r="Z145">
        <f t="shared" si="115"/>
        <v>24</v>
      </c>
      <c r="AA145" t="str">
        <f t="shared" si="116"/>
        <v/>
      </c>
      <c r="AB145" t="str">
        <f t="shared" si="117"/>
        <v/>
      </c>
      <c r="AC145" t="str">
        <f t="shared" si="118"/>
        <v>1210006,24|</v>
      </c>
      <c r="AD145" t="str">
        <f t="shared" si="119"/>
        <v>1210006,24</v>
      </c>
      <c r="AG145" t="str">
        <f t="shared" si="120"/>
        <v/>
      </c>
    </row>
    <row r="146" spans="1:33" ht="17.25" customHeight="1">
      <c r="A146" s="2">
        <f t="shared" si="88"/>
        <v>1129</v>
      </c>
      <c r="B146" s="34">
        <v>11</v>
      </c>
      <c r="C146" s="2">
        <f t="shared" si="105"/>
        <v>29</v>
      </c>
      <c r="D146" t="str">
        <f t="shared" si="107"/>
        <v>闪电麦克斯</v>
      </c>
      <c r="E146">
        <f t="shared" si="98"/>
        <v>3</v>
      </c>
      <c r="F146">
        <f t="shared" si="108"/>
        <v>1</v>
      </c>
      <c r="G146" t="e">
        <f t="shared" si="121"/>
        <v>#N/A</v>
      </c>
      <c r="H146" t="e">
        <f t="shared" si="109"/>
        <v>#N/A</v>
      </c>
      <c r="J146" t="str">
        <f t="shared" si="122"/>
        <v/>
      </c>
      <c r="Q146">
        <v>3</v>
      </c>
      <c r="R146">
        <f t="shared" si="126"/>
        <v>3</v>
      </c>
      <c r="S146">
        <f t="shared" si="127"/>
        <v>5</v>
      </c>
      <c r="T146" t="str">
        <f t="shared" si="128"/>
        <v>335</v>
      </c>
      <c r="U146" t="str">
        <f t="shared" si="110"/>
        <v>中级智之丸</v>
      </c>
      <c r="V146" t="str">
        <f t="shared" si="111"/>
        <v>中级运之丸</v>
      </c>
      <c r="W146" t="str">
        <f t="shared" si="112"/>
        <v>中级力之丸</v>
      </c>
      <c r="X146">
        <f t="shared" si="113"/>
        <v>0</v>
      </c>
      <c r="Y146">
        <f t="shared" si="114"/>
        <v>0</v>
      </c>
      <c r="Z146">
        <f t="shared" si="115"/>
        <v>32</v>
      </c>
      <c r="AA146" t="str">
        <f t="shared" si="116"/>
        <v/>
      </c>
      <c r="AB146" t="str">
        <f t="shared" si="117"/>
        <v/>
      </c>
      <c r="AC146" t="str">
        <f t="shared" si="118"/>
        <v>1210006,32|</v>
      </c>
      <c r="AD146" t="str">
        <f t="shared" si="119"/>
        <v>1210006,32</v>
      </c>
      <c r="AG146" t="str">
        <f t="shared" si="120"/>
        <v/>
      </c>
    </row>
    <row r="147" spans="1:33" ht="17.25" customHeight="1">
      <c r="A147" s="2">
        <f t="shared" si="88"/>
        <v>1201</v>
      </c>
      <c r="B147" s="3">
        <v>12</v>
      </c>
      <c r="C147" s="2">
        <f>IF(C146=29,1,C146+1)</f>
        <v>1</v>
      </c>
      <c r="D147" t="str">
        <f t="shared" si="107"/>
        <v>居合庵</v>
      </c>
      <c r="E147">
        <f t="shared" si="98"/>
        <v>3</v>
      </c>
      <c r="F147">
        <f t="shared" si="108"/>
        <v>3</v>
      </c>
      <c r="G147" t="str">
        <f t="shared" si="121"/>
        <v>1210003,32</v>
      </c>
      <c r="H147">
        <f t="shared" si="109"/>
        <v>10400</v>
      </c>
      <c r="I147" t="str">
        <f>IF(E147=4,B147&amp;"Ⅰ"&amp;E147,"Ⅰ"&amp;E147)</f>
        <v>Ⅰ3</v>
      </c>
      <c r="J147" t="str">
        <f t="shared" si="122"/>
        <v/>
      </c>
      <c r="Q147">
        <v>3</v>
      </c>
      <c r="R147">
        <f t="shared" si="126"/>
        <v>3</v>
      </c>
      <c r="S147">
        <f t="shared" si="127"/>
        <v>6</v>
      </c>
      <c r="T147" t="str">
        <f t="shared" si="128"/>
        <v>336</v>
      </c>
      <c r="U147" t="str">
        <f t="shared" si="110"/>
        <v>高级智之丸</v>
      </c>
      <c r="V147" t="str">
        <f t="shared" si="111"/>
        <v>高级运之丸</v>
      </c>
      <c r="W147" t="str">
        <f t="shared" si="112"/>
        <v>高级力之丸</v>
      </c>
      <c r="X147">
        <f t="shared" si="113"/>
        <v>0</v>
      </c>
      <c r="Y147">
        <f t="shared" si="114"/>
        <v>0</v>
      </c>
      <c r="Z147">
        <f t="shared" si="115"/>
        <v>12</v>
      </c>
      <c r="AA147" t="str">
        <f t="shared" si="116"/>
        <v/>
      </c>
      <c r="AB147" t="str">
        <f t="shared" si="117"/>
        <v/>
      </c>
      <c r="AC147" t="str">
        <f t="shared" si="118"/>
        <v>1210009,12|</v>
      </c>
      <c r="AD147" t="str">
        <f t="shared" si="119"/>
        <v>1210009,12</v>
      </c>
      <c r="AG147" t="str">
        <f t="shared" si="120"/>
        <v/>
      </c>
    </row>
    <row r="148" spans="1:33" ht="17.25" customHeight="1">
      <c r="A148" s="2">
        <f t="shared" si="88"/>
        <v>1202</v>
      </c>
      <c r="B148" s="3">
        <v>12</v>
      </c>
      <c r="C148" s="2">
        <f>IF(C147=29,1,C147+1)</f>
        <v>2</v>
      </c>
      <c r="D148" t="str">
        <f t="shared" si="107"/>
        <v>居合庵</v>
      </c>
      <c r="E148">
        <f t="shared" si="98"/>
        <v>3</v>
      </c>
      <c r="F148">
        <f t="shared" si="108"/>
        <v>3</v>
      </c>
      <c r="G148" t="str">
        <f t="shared" si="121"/>
        <v>1210003,48</v>
      </c>
      <c r="H148">
        <f t="shared" si="109"/>
        <v>12000</v>
      </c>
      <c r="I148" t="str">
        <f t="shared" ref="I148:I160" si="129">IF(E148=4,B148&amp;"Ⅰ"&amp;E148,"Ⅰ"&amp;E148)</f>
        <v>Ⅰ3</v>
      </c>
      <c r="J148" t="str">
        <f t="shared" si="122"/>
        <v/>
      </c>
      <c r="Q148">
        <v>3</v>
      </c>
      <c r="R148">
        <f t="shared" si="126"/>
        <v>3</v>
      </c>
      <c r="S148">
        <f t="shared" si="127"/>
        <v>7</v>
      </c>
      <c r="T148" t="str">
        <f t="shared" si="128"/>
        <v>337</v>
      </c>
      <c r="U148" t="str">
        <f t="shared" si="110"/>
        <v>高级智之丸</v>
      </c>
      <c r="V148" t="str">
        <f t="shared" si="111"/>
        <v>高级运之丸</v>
      </c>
      <c r="W148" t="str">
        <f t="shared" si="112"/>
        <v>高级力之丸</v>
      </c>
      <c r="X148">
        <f t="shared" si="113"/>
        <v>0</v>
      </c>
      <c r="Y148">
        <f t="shared" si="114"/>
        <v>0</v>
      </c>
      <c r="Z148">
        <f t="shared" si="115"/>
        <v>16</v>
      </c>
      <c r="AA148" t="str">
        <f t="shared" si="116"/>
        <v/>
      </c>
      <c r="AB148" t="str">
        <f t="shared" si="117"/>
        <v/>
      </c>
      <c r="AC148" t="str">
        <f t="shared" si="118"/>
        <v>1210009,16|</v>
      </c>
      <c r="AD148" t="str">
        <f t="shared" si="119"/>
        <v>1210009,16</v>
      </c>
      <c r="AG148" t="str">
        <f t="shared" si="120"/>
        <v/>
      </c>
    </row>
    <row r="149" spans="1:33" ht="17.25" customHeight="1">
      <c r="A149" s="2">
        <f t="shared" si="88"/>
        <v>1203</v>
      </c>
      <c r="B149" s="3">
        <v>12</v>
      </c>
      <c r="C149" s="2">
        <f t="shared" ref="C149:C154" si="130">IF(C148=29,1,C148+1)</f>
        <v>3</v>
      </c>
      <c r="D149" t="str">
        <f t="shared" si="107"/>
        <v>居合庵</v>
      </c>
      <c r="E149">
        <f t="shared" si="98"/>
        <v>3</v>
      </c>
      <c r="F149">
        <f t="shared" si="108"/>
        <v>3</v>
      </c>
      <c r="G149" t="str">
        <f t="shared" si="121"/>
        <v>1210006,20</v>
      </c>
      <c r="H149">
        <f t="shared" si="109"/>
        <v>18000</v>
      </c>
      <c r="I149" t="str">
        <f t="shared" si="129"/>
        <v>Ⅰ3</v>
      </c>
      <c r="J149" t="str">
        <f t="shared" si="122"/>
        <v/>
      </c>
      <c r="Q149">
        <v>3</v>
      </c>
      <c r="R149">
        <f t="shared" ref="R149:R169" si="131">R121+1</f>
        <v>3</v>
      </c>
      <c r="S149">
        <f t="shared" ref="S149:S169" si="132">S121</f>
        <v>8</v>
      </c>
      <c r="T149" t="str">
        <f t="shared" ref="T149:T169" si="133">Q149&amp;R149&amp;S149</f>
        <v>338</v>
      </c>
      <c r="U149" t="str">
        <f t="shared" si="110"/>
        <v>高级智之丸</v>
      </c>
      <c r="V149" t="str">
        <f t="shared" si="111"/>
        <v>高级运之丸</v>
      </c>
      <c r="W149" t="str">
        <f t="shared" si="112"/>
        <v>高级力之丸</v>
      </c>
      <c r="X149">
        <f t="shared" si="113"/>
        <v>0</v>
      </c>
      <c r="Y149">
        <f t="shared" si="114"/>
        <v>0</v>
      </c>
      <c r="Z149">
        <f t="shared" si="115"/>
        <v>5</v>
      </c>
      <c r="AA149" t="str">
        <f t="shared" si="116"/>
        <v/>
      </c>
      <c r="AB149" t="str">
        <f t="shared" si="117"/>
        <v/>
      </c>
      <c r="AC149" t="str">
        <f t="shared" si="118"/>
        <v>1210009,5|</v>
      </c>
      <c r="AD149" t="str">
        <f t="shared" si="119"/>
        <v>1210009,5|1430002,1</v>
      </c>
      <c r="AE149" t="s">
        <v>2263</v>
      </c>
      <c r="AF149">
        <v>1</v>
      </c>
      <c r="AG149" t="str">
        <f t="shared" si="120"/>
        <v>1430002,1|</v>
      </c>
    </row>
    <row r="150" spans="1:33" ht="17.25" customHeight="1">
      <c r="A150" s="2">
        <f t="shared" si="88"/>
        <v>1204</v>
      </c>
      <c r="B150" s="3">
        <v>12</v>
      </c>
      <c r="C150" s="2">
        <f t="shared" si="130"/>
        <v>4</v>
      </c>
      <c r="D150" t="str">
        <f t="shared" si="107"/>
        <v>居合庵</v>
      </c>
      <c r="E150">
        <f t="shared" si="98"/>
        <v>3</v>
      </c>
      <c r="F150">
        <f t="shared" si="108"/>
        <v>3</v>
      </c>
      <c r="G150" t="str">
        <f t="shared" si="121"/>
        <v>1210006,24</v>
      </c>
      <c r="H150">
        <f t="shared" si="109"/>
        <v>26900</v>
      </c>
      <c r="I150" t="str">
        <f t="shared" si="129"/>
        <v>Ⅰ3</v>
      </c>
      <c r="J150" t="str">
        <f t="shared" si="122"/>
        <v/>
      </c>
      <c r="Q150">
        <v>3</v>
      </c>
      <c r="R150">
        <f t="shared" si="131"/>
        <v>3</v>
      </c>
      <c r="S150">
        <f t="shared" si="132"/>
        <v>9</v>
      </c>
      <c r="T150" t="str">
        <f t="shared" si="133"/>
        <v>339</v>
      </c>
      <c r="U150" t="str">
        <f t="shared" si="110"/>
        <v>高级智之丸</v>
      </c>
      <c r="V150" t="str">
        <f t="shared" si="111"/>
        <v>高级运之丸</v>
      </c>
      <c r="W150" t="str">
        <f t="shared" si="112"/>
        <v>高级力之丸</v>
      </c>
      <c r="X150">
        <f t="shared" si="113"/>
        <v>0</v>
      </c>
      <c r="Y150">
        <f t="shared" si="114"/>
        <v>0</v>
      </c>
      <c r="Z150">
        <f t="shared" si="115"/>
        <v>8</v>
      </c>
      <c r="AA150" t="str">
        <f t="shared" si="116"/>
        <v/>
      </c>
      <c r="AB150" t="str">
        <f t="shared" si="117"/>
        <v/>
      </c>
      <c r="AC150" t="str">
        <f t="shared" si="118"/>
        <v>1210009,8|</v>
      </c>
      <c r="AD150" t="str">
        <f t="shared" si="119"/>
        <v>1210009,8|1430002,2</v>
      </c>
      <c r="AE150" t="s">
        <v>2263</v>
      </c>
      <c r="AF150">
        <v>2</v>
      </c>
      <c r="AG150" t="str">
        <f t="shared" si="120"/>
        <v>1430002,2|</v>
      </c>
    </row>
    <row r="151" spans="1:33" ht="17.25" customHeight="1">
      <c r="A151" s="2">
        <f t="shared" si="88"/>
        <v>1205</v>
      </c>
      <c r="B151" s="3">
        <v>12</v>
      </c>
      <c r="C151" s="2">
        <f t="shared" si="130"/>
        <v>5</v>
      </c>
      <c r="D151" t="str">
        <f t="shared" si="107"/>
        <v>居合庵</v>
      </c>
      <c r="E151">
        <f t="shared" si="98"/>
        <v>3</v>
      </c>
      <c r="F151">
        <f t="shared" si="108"/>
        <v>3</v>
      </c>
      <c r="G151" t="str">
        <f t="shared" si="121"/>
        <v>1210006,32</v>
      </c>
      <c r="H151">
        <f t="shared" si="109"/>
        <v>37600</v>
      </c>
      <c r="I151" t="str">
        <f t="shared" si="129"/>
        <v>Ⅰ3</v>
      </c>
      <c r="J151" t="str">
        <f t="shared" si="122"/>
        <v/>
      </c>
      <c r="Q151">
        <v>3</v>
      </c>
      <c r="R151">
        <f t="shared" si="131"/>
        <v>3</v>
      </c>
      <c r="S151">
        <f t="shared" si="132"/>
        <v>10</v>
      </c>
      <c r="T151" t="str">
        <f t="shared" si="133"/>
        <v>3310</v>
      </c>
      <c r="U151" t="str">
        <f t="shared" si="110"/>
        <v>高级智之丸</v>
      </c>
      <c r="V151" t="str">
        <f t="shared" si="111"/>
        <v>高级运之丸</v>
      </c>
      <c r="W151" t="str">
        <f t="shared" si="112"/>
        <v>高级力之丸</v>
      </c>
      <c r="X151">
        <f t="shared" si="113"/>
        <v>0</v>
      </c>
      <c r="Y151">
        <f t="shared" si="114"/>
        <v>0</v>
      </c>
      <c r="Z151">
        <f t="shared" si="115"/>
        <v>10</v>
      </c>
      <c r="AA151" t="str">
        <f t="shared" si="116"/>
        <v/>
      </c>
      <c r="AB151" t="str">
        <f t="shared" si="117"/>
        <v/>
      </c>
      <c r="AC151" t="str">
        <f t="shared" si="118"/>
        <v>1210009,10|</v>
      </c>
      <c r="AD151" t="str">
        <f t="shared" si="119"/>
        <v>1210009,10|1430002,3</v>
      </c>
      <c r="AE151" t="s">
        <v>2263</v>
      </c>
      <c r="AF151">
        <v>3</v>
      </c>
      <c r="AG151" t="str">
        <f t="shared" si="120"/>
        <v>1430002,3|</v>
      </c>
    </row>
    <row r="152" spans="1:33" ht="17.25" customHeight="1">
      <c r="A152" s="2">
        <f t="shared" si="88"/>
        <v>1206</v>
      </c>
      <c r="B152" s="3">
        <v>12</v>
      </c>
      <c r="C152" s="2">
        <f t="shared" si="130"/>
        <v>6</v>
      </c>
      <c r="D152" t="str">
        <f t="shared" si="107"/>
        <v>居合庵</v>
      </c>
      <c r="E152">
        <f t="shared" si="98"/>
        <v>3</v>
      </c>
      <c r="F152">
        <f t="shared" si="108"/>
        <v>3</v>
      </c>
      <c r="G152" t="str">
        <f t="shared" si="121"/>
        <v>1210009,12</v>
      </c>
      <c r="H152">
        <f t="shared" si="109"/>
        <v>51600</v>
      </c>
      <c r="I152" t="str">
        <f t="shared" si="129"/>
        <v>Ⅰ3</v>
      </c>
      <c r="J152" t="str">
        <f t="shared" si="122"/>
        <v/>
      </c>
      <c r="Q152">
        <v>3</v>
      </c>
      <c r="R152">
        <f t="shared" si="131"/>
        <v>3</v>
      </c>
      <c r="S152">
        <f t="shared" si="132"/>
        <v>11</v>
      </c>
      <c r="T152" t="str">
        <f t="shared" si="133"/>
        <v>3311</v>
      </c>
      <c r="U152" t="str">
        <f t="shared" si="110"/>
        <v>高级智之丸</v>
      </c>
      <c r="V152" t="str">
        <f t="shared" si="111"/>
        <v>高级运之丸</v>
      </c>
      <c r="W152" t="str">
        <f t="shared" si="112"/>
        <v>高级力之丸</v>
      </c>
      <c r="X152">
        <f t="shared" si="113"/>
        <v>0</v>
      </c>
      <c r="Y152">
        <f t="shared" si="114"/>
        <v>0</v>
      </c>
      <c r="Z152">
        <f t="shared" si="115"/>
        <v>12</v>
      </c>
      <c r="AA152" t="str">
        <f t="shared" si="116"/>
        <v/>
      </c>
      <c r="AB152" t="str">
        <f t="shared" si="117"/>
        <v/>
      </c>
      <c r="AC152" t="str">
        <f t="shared" si="118"/>
        <v>1210009,12|</v>
      </c>
      <c r="AD152" t="str">
        <f t="shared" si="119"/>
        <v>1210009,12|1430002,4</v>
      </c>
      <c r="AE152" t="s">
        <v>2263</v>
      </c>
      <c r="AF152">
        <v>4</v>
      </c>
      <c r="AG152" t="str">
        <f t="shared" si="120"/>
        <v>1430002,4|</v>
      </c>
    </row>
    <row r="153" spans="1:33" ht="17.25" customHeight="1">
      <c r="A153" s="2">
        <f t="shared" si="88"/>
        <v>1207</v>
      </c>
      <c r="B153" s="3">
        <v>12</v>
      </c>
      <c r="C153" s="2">
        <f t="shared" si="130"/>
        <v>7</v>
      </c>
      <c r="D153" t="str">
        <f t="shared" si="107"/>
        <v>居合庵</v>
      </c>
      <c r="E153">
        <f t="shared" si="98"/>
        <v>3</v>
      </c>
      <c r="F153">
        <f t="shared" si="108"/>
        <v>3</v>
      </c>
      <c r="G153" t="str">
        <f t="shared" si="121"/>
        <v>1210009,16</v>
      </c>
      <c r="H153">
        <f t="shared" si="109"/>
        <v>69600</v>
      </c>
      <c r="I153" t="str">
        <f t="shared" si="129"/>
        <v>Ⅰ3</v>
      </c>
      <c r="J153" t="str">
        <f t="shared" si="122"/>
        <v/>
      </c>
      <c r="Q153">
        <v>3</v>
      </c>
      <c r="R153">
        <f t="shared" si="131"/>
        <v>3</v>
      </c>
      <c r="S153">
        <f t="shared" si="132"/>
        <v>12</v>
      </c>
      <c r="T153" t="str">
        <f t="shared" si="133"/>
        <v>3312</v>
      </c>
      <c r="U153" t="str">
        <f t="shared" si="110"/>
        <v>高级智之丸</v>
      </c>
      <c r="V153" t="str">
        <f t="shared" si="111"/>
        <v>高级运之丸</v>
      </c>
      <c r="W153" t="str">
        <f t="shared" si="112"/>
        <v>高级力之丸</v>
      </c>
      <c r="X153">
        <f t="shared" si="113"/>
        <v>0</v>
      </c>
      <c r="Y153">
        <f t="shared" si="114"/>
        <v>0</v>
      </c>
      <c r="Z153">
        <f t="shared" si="115"/>
        <v>16</v>
      </c>
      <c r="AA153" t="str">
        <f t="shared" si="116"/>
        <v/>
      </c>
      <c r="AB153" t="str">
        <f t="shared" si="117"/>
        <v/>
      </c>
      <c r="AC153" t="str">
        <f t="shared" si="118"/>
        <v>1210009,16|</v>
      </c>
      <c r="AD153" t="str">
        <f t="shared" si="119"/>
        <v>1210009,16|1430002,5</v>
      </c>
      <c r="AE153" t="s">
        <v>2263</v>
      </c>
      <c r="AF153">
        <v>5</v>
      </c>
      <c r="AG153" t="str">
        <f t="shared" si="120"/>
        <v>1430002,5|</v>
      </c>
    </row>
    <row r="154" spans="1:33" ht="17.25" customHeight="1">
      <c r="A154" s="2">
        <f t="shared" si="88"/>
        <v>1208</v>
      </c>
      <c r="B154" s="3">
        <v>12</v>
      </c>
      <c r="C154" s="2">
        <f t="shared" si="130"/>
        <v>8</v>
      </c>
      <c r="D154" t="str">
        <f t="shared" si="107"/>
        <v>居合庵</v>
      </c>
      <c r="E154">
        <f t="shared" si="98"/>
        <v>3</v>
      </c>
      <c r="F154">
        <f t="shared" si="108"/>
        <v>3</v>
      </c>
      <c r="G154" t="str">
        <f t="shared" si="121"/>
        <v>1210009,5|1430002,1</v>
      </c>
      <c r="H154">
        <f t="shared" si="109"/>
        <v>15600</v>
      </c>
      <c r="I154" t="str">
        <f t="shared" si="129"/>
        <v>Ⅰ3</v>
      </c>
      <c r="J154" t="str">
        <f t="shared" si="122"/>
        <v/>
      </c>
      <c r="Q154">
        <v>3</v>
      </c>
      <c r="R154">
        <f t="shared" si="131"/>
        <v>3</v>
      </c>
      <c r="S154">
        <f t="shared" si="132"/>
        <v>13</v>
      </c>
      <c r="T154" t="str">
        <f t="shared" si="133"/>
        <v>3313</v>
      </c>
      <c r="U154" t="str">
        <f t="shared" si="110"/>
        <v>高级智之丸</v>
      </c>
      <c r="V154" t="str">
        <f t="shared" si="111"/>
        <v>高级运之丸</v>
      </c>
      <c r="W154" t="str">
        <f t="shared" si="112"/>
        <v>高级力之丸</v>
      </c>
      <c r="X154">
        <f t="shared" si="113"/>
        <v>0</v>
      </c>
      <c r="Y154">
        <f t="shared" si="114"/>
        <v>0</v>
      </c>
      <c r="Z154">
        <f t="shared" si="115"/>
        <v>18</v>
      </c>
      <c r="AA154" t="str">
        <f t="shared" si="116"/>
        <v/>
      </c>
      <c r="AB154" t="str">
        <f t="shared" si="117"/>
        <v/>
      </c>
      <c r="AC154" t="str">
        <f t="shared" si="118"/>
        <v>1210009,18|</v>
      </c>
      <c r="AD154" t="str">
        <f t="shared" si="119"/>
        <v>1210009,18|1430002,6</v>
      </c>
      <c r="AE154" t="s">
        <v>2263</v>
      </c>
      <c r="AF154">
        <v>6</v>
      </c>
      <c r="AG154" t="str">
        <f t="shared" si="120"/>
        <v>1430002,6|</v>
      </c>
    </row>
    <row r="155" spans="1:33" ht="17.25" customHeight="1">
      <c r="A155" s="2">
        <f t="shared" si="88"/>
        <v>1209</v>
      </c>
      <c r="B155" s="3">
        <v>12</v>
      </c>
      <c r="C155" s="2">
        <f>IF(C154=29,1,C154+1)</f>
        <v>9</v>
      </c>
      <c r="D155" t="str">
        <f t="shared" si="107"/>
        <v>居合庵</v>
      </c>
      <c r="E155">
        <f t="shared" si="98"/>
        <v>3</v>
      </c>
      <c r="F155">
        <f t="shared" si="108"/>
        <v>3</v>
      </c>
      <c r="G155" t="str">
        <f t="shared" si="121"/>
        <v>1210009,8|1430002,2</v>
      </c>
      <c r="H155">
        <f t="shared" si="109"/>
        <v>18000</v>
      </c>
      <c r="I155" t="str">
        <f t="shared" si="129"/>
        <v>Ⅰ3</v>
      </c>
      <c r="J155" t="str">
        <f t="shared" si="122"/>
        <v/>
      </c>
      <c r="Q155">
        <v>3</v>
      </c>
      <c r="R155">
        <f t="shared" si="131"/>
        <v>3</v>
      </c>
      <c r="S155">
        <f t="shared" si="132"/>
        <v>14</v>
      </c>
      <c r="T155" t="str">
        <f t="shared" si="133"/>
        <v>3314</v>
      </c>
      <c r="U155" t="str">
        <f t="shared" si="110"/>
        <v>高级智之丸</v>
      </c>
      <c r="V155" t="str">
        <f t="shared" si="111"/>
        <v>高级运之丸</v>
      </c>
      <c r="W155" t="str">
        <f t="shared" si="112"/>
        <v>高级力之丸</v>
      </c>
      <c r="X155">
        <f t="shared" si="113"/>
        <v>0</v>
      </c>
      <c r="Y155">
        <f t="shared" si="114"/>
        <v>0</v>
      </c>
      <c r="Z155">
        <f t="shared" si="115"/>
        <v>0</v>
      </c>
      <c r="AA155" t="str">
        <f t="shared" si="116"/>
        <v/>
      </c>
      <c r="AB155" t="str">
        <f t="shared" si="117"/>
        <v/>
      </c>
      <c r="AC155" t="str">
        <f t="shared" si="118"/>
        <v/>
      </c>
      <c r="AD155" t="str">
        <f t="shared" si="119"/>
        <v>1430004,1</v>
      </c>
      <c r="AE155" t="s">
        <v>2265</v>
      </c>
      <c r="AF155">
        <v>1</v>
      </c>
      <c r="AG155" t="str">
        <f t="shared" si="120"/>
        <v>1430004,1|</v>
      </c>
    </row>
    <row r="156" spans="1:33" ht="17.25" customHeight="1">
      <c r="A156" s="2">
        <f t="shared" si="88"/>
        <v>1210</v>
      </c>
      <c r="B156" s="3">
        <v>12</v>
      </c>
      <c r="C156" s="2">
        <f>IF(C155=29,1,C155+1)</f>
        <v>10</v>
      </c>
      <c r="D156" t="str">
        <f t="shared" si="107"/>
        <v>居合庵</v>
      </c>
      <c r="E156">
        <f t="shared" si="98"/>
        <v>3</v>
      </c>
      <c r="F156">
        <f t="shared" si="108"/>
        <v>3</v>
      </c>
      <c r="G156" t="str">
        <f t="shared" si="121"/>
        <v>1210009,10|1430002,3</v>
      </c>
      <c r="H156">
        <f t="shared" si="109"/>
        <v>27000</v>
      </c>
      <c r="I156" t="str">
        <f t="shared" si="129"/>
        <v>Ⅰ3</v>
      </c>
      <c r="J156" t="str">
        <f t="shared" si="122"/>
        <v/>
      </c>
      <c r="Q156">
        <v>3</v>
      </c>
      <c r="R156">
        <f t="shared" si="131"/>
        <v>3</v>
      </c>
      <c r="S156">
        <f t="shared" si="132"/>
        <v>15</v>
      </c>
      <c r="T156" t="str">
        <f t="shared" si="133"/>
        <v>3315</v>
      </c>
      <c r="U156" t="str">
        <f t="shared" si="110"/>
        <v>高级智之丸</v>
      </c>
      <c r="V156" t="str">
        <f t="shared" si="111"/>
        <v>高级运之丸</v>
      </c>
      <c r="W156" t="str">
        <f t="shared" si="112"/>
        <v>高级力之丸</v>
      </c>
      <c r="X156">
        <f t="shared" si="113"/>
        <v>0</v>
      </c>
      <c r="Y156">
        <f t="shared" si="114"/>
        <v>0</v>
      </c>
      <c r="Z156">
        <f t="shared" si="115"/>
        <v>7</v>
      </c>
      <c r="AA156" t="str">
        <f t="shared" si="116"/>
        <v/>
      </c>
      <c r="AB156" t="str">
        <f t="shared" si="117"/>
        <v/>
      </c>
      <c r="AC156" t="str">
        <f t="shared" si="118"/>
        <v>1210009,7|</v>
      </c>
      <c r="AD156" t="str">
        <f t="shared" si="119"/>
        <v>1210009,7|1430002,3</v>
      </c>
      <c r="AE156" t="s">
        <v>2263</v>
      </c>
      <c r="AF156">
        <f>AF149*3</f>
        <v>3</v>
      </c>
      <c r="AG156" t="str">
        <f t="shared" si="120"/>
        <v>1430002,3|</v>
      </c>
    </row>
    <row r="157" spans="1:33" ht="17.25" customHeight="1">
      <c r="A157" s="2">
        <f t="shared" si="88"/>
        <v>1211</v>
      </c>
      <c r="B157" s="3">
        <v>12</v>
      </c>
      <c r="C157" s="2">
        <f t="shared" ref="C157:C175" si="134">IF(C156=29,1,C156+1)</f>
        <v>11</v>
      </c>
      <c r="D157" t="str">
        <f t="shared" si="107"/>
        <v>居合庵</v>
      </c>
      <c r="E157">
        <f t="shared" si="98"/>
        <v>3</v>
      </c>
      <c r="F157">
        <f t="shared" si="108"/>
        <v>3</v>
      </c>
      <c r="G157" t="str">
        <f t="shared" si="121"/>
        <v>1210009,12|1430002,4</v>
      </c>
      <c r="H157">
        <f t="shared" si="109"/>
        <v>40350</v>
      </c>
      <c r="I157" t="str">
        <f t="shared" si="129"/>
        <v>Ⅰ3</v>
      </c>
      <c r="J157" t="str">
        <f t="shared" si="122"/>
        <v/>
      </c>
      <c r="Q157">
        <v>3</v>
      </c>
      <c r="R157">
        <f t="shared" si="131"/>
        <v>3</v>
      </c>
      <c r="S157">
        <f t="shared" si="132"/>
        <v>16</v>
      </c>
      <c r="T157" t="str">
        <f t="shared" si="133"/>
        <v>3316</v>
      </c>
      <c r="U157" t="str">
        <f t="shared" si="110"/>
        <v>高级智之丸</v>
      </c>
      <c r="V157" t="str">
        <f t="shared" si="111"/>
        <v>高级运之丸</v>
      </c>
      <c r="W157" t="str">
        <f t="shared" si="112"/>
        <v>高级力之丸</v>
      </c>
      <c r="X157">
        <f t="shared" si="113"/>
        <v>0</v>
      </c>
      <c r="Y157">
        <f t="shared" si="114"/>
        <v>0</v>
      </c>
      <c r="Z157">
        <f t="shared" si="115"/>
        <v>11</v>
      </c>
      <c r="AA157" t="str">
        <f t="shared" si="116"/>
        <v/>
      </c>
      <c r="AB157" t="str">
        <f t="shared" si="117"/>
        <v/>
      </c>
      <c r="AC157" t="str">
        <f t="shared" si="118"/>
        <v>1210009,11|</v>
      </c>
      <c r="AD157" t="str">
        <f t="shared" si="119"/>
        <v>1210009,11|1430002,6</v>
      </c>
      <c r="AE157" t="s">
        <v>2263</v>
      </c>
      <c r="AF157">
        <f t="shared" ref="AF157:AF161" si="135">AF150*3</f>
        <v>6</v>
      </c>
      <c r="AG157" t="str">
        <f t="shared" si="120"/>
        <v>1430002,6|</v>
      </c>
    </row>
    <row r="158" spans="1:33" ht="17.25" customHeight="1">
      <c r="A158" s="2">
        <f t="shared" si="88"/>
        <v>1212</v>
      </c>
      <c r="B158" s="3">
        <v>12</v>
      </c>
      <c r="C158" s="2">
        <f t="shared" si="134"/>
        <v>12</v>
      </c>
      <c r="D158" t="str">
        <f t="shared" si="107"/>
        <v>居合庵</v>
      </c>
      <c r="E158">
        <f t="shared" si="98"/>
        <v>3</v>
      </c>
      <c r="F158">
        <f t="shared" si="108"/>
        <v>3</v>
      </c>
      <c r="G158" t="str">
        <f t="shared" si="121"/>
        <v>1210009,16|1430002,5</v>
      </c>
      <c r="H158">
        <f t="shared" si="109"/>
        <v>56400</v>
      </c>
      <c r="I158" t="str">
        <f t="shared" si="129"/>
        <v>Ⅰ3</v>
      </c>
      <c r="J158" t="str">
        <f t="shared" si="122"/>
        <v/>
      </c>
      <c r="Q158">
        <v>3</v>
      </c>
      <c r="R158">
        <f t="shared" si="131"/>
        <v>3</v>
      </c>
      <c r="S158">
        <f t="shared" si="132"/>
        <v>17</v>
      </c>
      <c r="T158" t="str">
        <f t="shared" si="133"/>
        <v>3317</v>
      </c>
      <c r="U158" t="str">
        <f t="shared" si="110"/>
        <v>高级智之丸</v>
      </c>
      <c r="V158" t="str">
        <f t="shared" si="111"/>
        <v>高级运之丸</v>
      </c>
      <c r="W158" t="str">
        <f t="shared" si="112"/>
        <v>高级力之丸</v>
      </c>
      <c r="X158">
        <f t="shared" si="113"/>
        <v>0</v>
      </c>
      <c r="Y158">
        <f t="shared" si="114"/>
        <v>0</v>
      </c>
      <c r="Z158">
        <f t="shared" si="115"/>
        <v>13</v>
      </c>
      <c r="AA158" t="str">
        <f t="shared" si="116"/>
        <v/>
      </c>
      <c r="AB158" t="str">
        <f t="shared" si="117"/>
        <v/>
      </c>
      <c r="AC158" t="str">
        <f t="shared" si="118"/>
        <v>1210009,13|</v>
      </c>
      <c r="AD158" t="str">
        <f t="shared" si="119"/>
        <v>1210009,13|1430002,9</v>
      </c>
      <c r="AE158" t="s">
        <v>2263</v>
      </c>
      <c r="AF158">
        <f t="shared" si="135"/>
        <v>9</v>
      </c>
      <c r="AG158" t="str">
        <f t="shared" si="120"/>
        <v>1430002,9|</v>
      </c>
    </row>
    <row r="159" spans="1:33" ht="17.25" customHeight="1">
      <c r="A159" s="2">
        <f t="shared" ref="A159:A222" si="136">B159*100+C159</f>
        <v>1213</v>
      </c>
      <c r="B159" s="3">
        <v>12</v>
      </c>
      <c r="C159" s="2">
        <f t="shared" si="134"/>
        <v>13</v>
      </c>
      <c r="D159" t="str">
        <f t="shared" si="107"/>
        <v>居合庵</v>
      </c>
      <c r="E159">
        <f t="shared" si="98"/>
        <v>3</v>
      </c>
      <c r="F159">
        <f t="shared" si="108"/>
        <v>3</v>
      </c>
      <c r="G159" t="str">
        <f t="shared" si="121"/>
        <v>1210009,18|1430002,6</v>
      </c>
      <c r="H159">
        <f t="shared" si="109"/>
        <v>77400</v>
      </c>
      <c r="I159" t="str">
        <f t="shared" si="129"/>
        <v>Ⅰ3</v>
      </c>
      <c r="J159" t="str">
        <f t="shared" si="122"/>
        <v/>
      </c>
      <c r="Q159">
        <v>3</v>
      </c>
      <c r="R159">
        <f t="shared" si="131"/>
        <v>3</v>
      </c>
      <c r="S159">
        <f t="shared" si="132"/>
        <v>18</v>
      </c>
      <c r="T159" t="str">
        <f t="shared" si="133"/>
        <v>3318</v>
      </c>
      <c r="U159" t="str">
        <f t="shared" si="110"/>
        <v>高级智之丸</v>
      </c>
      <c r="V159" t="str">
        <f t="shared" si="111"/>
        <v>高级运之丸</v>
      </c>
      <c r="W159" t="str">
        <f t="shared" si="112"/>
        <v>高级力之丸</v>
      </c>
      <c r="X159">
        <f t="shared" si="113"/>
        <v>0</v>
      </c>
      <c r="Y159">
        <f t="shared" si="114"/>
        <v>0</v>
      </c>
      <c r="Z159">
        <f t="shared" si="115"/>
        <v>16</v>
      </c>
      <c r="AA159" t="str">
        <f t="shared" si="116"/>
        <v/>
      </c>
      <c r="AB159" t="str">
        <f t="shared" si="117"/>
        <v/>
      </c>
      <c r="AC159" t="str">
        <f t="shared" si="118"/>
        <v>1210009,16|</v>
      </c>
      <c r="AD159" t="str">
        <f t="shared" si="119"/>
        <v>1210009,16|1430002,12</v>
      </c>
      <c r="AE159" t="s">
        <v>2263</v>
      </c>
      <c r="AF159">
        <f t="shared" si="135"/>
        <v>12</v>
      </c>
      <c r="AG159" t="str">
        <f t="shared" si="120"/>
        <v>1430002,12|</v>
      </c>
    </row>
    <row r="160" spans="1:33" ht="17.25" customHeight="1">
      <c r="A160" s="2">
        <f t="shared" si="136"/>
        <v>1214</v>
      </c>
      <c r="B160" s="3">
        <v>12</v>
      </c>
      <c r="C160" s="2">
        <f t="shared" si="134"/>
        <v>14</v>
      </c>
      <c r="D160" t="str">
        <f t="shared" si="107"/>
        <v>居合庵</v>
      </c>
      <c r="E160">
        <f t="shared" si="98"/>
        <v>3</v>
      </c>
      <c r="F160">
        <f t="shared" si="108"/>
        <v>3</v>
      </c>
      <c r="G160" t="str">
        <f t="shared" si="121"/>
        <v>1430004,1</v>
      </c>
      <c r="H160">
        <f t="shared" si="109"/>
        <v>104400</v>
      </c>
      <c r="I160" t="str">
        <f t="shared" si="129"/>
        <v>Ⅰ3</v>
      </c>
      <c r="J160" t="str">
        <f t="shared" si="122"/>
        <v/>
      </c>
      <c r="Q160">
        <v>3</v>
      </c>
      <c r="R160">
        <f t="shared" si="131"/>
        <v>3</v>
      </c>
      <c r="S160">
        <f t="shared" si="132"/>
        <v>19</v>
      </c>
      <c r="T160" t="str">
        <f t="shared" si="133"/>
        <v>3319</v>
      </c>
      <c r="U160" t="str">
        <f t="shared" si="110"/>
        <v>高级智之丸</v>
      </c>
      <c r="V160" t="str">
        <f t="shared" si="111"/>
        <v>高级运之丸</v>
      </c>
      <c r="W160" t="str">
        <f t="shared" si="112"/>
        <v>高级力之丸</v>
      </c>
      <c r="X160">
        <f t="shared" si="113"/>
        <v>0</v>
      </c>
      <c r="Y160">
        <f t="shared" si="114"/>
        <v>0</v>
      </c>
      <c r="Z160">
        <f t="shared" si="115"/>
        <v>21</v>
      </c>
      <c r="AA160" t="str">
        <f t="shared" si="116"/>
        <v/>
      </c>
      <c r="AB160" t="str">
        <f t="shared" si="117"/>
        <v/>
      </c>
      <c r="AC160" t="str">
        <f t="shared" si="118"/>
        <v>1210009,21|</v>
      </c>
      <c r="AD160" t="str">
        <f t="shared" si="119"/>
        <v>1210009,21|1430002,15</v>
      </c>
      <c r="AE160" t="s">
        <v>2263</v>
      </c>
      <c r="AF160">
        <f t="shared" si="135"/>
        <v>15</v>
      </c>
      <c r="AG160" t="str">
        <f t="shared" si="120"/>
        <v>1430002,15|</v>
      </c>
    </row>
    <row r="161" spans="1:33" ht="17.25" customHeight="1">
      <c r="A161" s="2">
        <f t="shared" si="136"/>
        <v>1215</v>
      </c>
      <c r="B161" s="3">
        <v>12</v>
      </c>
      <c r="C161" s="2">
        <f t="shared" si="134"/>
        <v>15</v>
      </c>
      <c r="D161" t="str">
        <f t="shared" si="107"/>
        <v>居合庵</v>
      </c>
      <c r="E161">
        <f t="shared" si="98"/>
        <v>3</v>
      </c>
      <c r="F161">
        <f t="shared" si="108"/>
        <v>3</v>
      </c>
      <c r="G161" t="str">
        <f t="shared" si="121"/>
        <v>1210009,7|1430002,3</v>
      </c>
      <c r="H161">
        <f t="shared" si="109"/>
        <v>20800</v>
      </c>
      <c r="I161" t="str">
        <f>IF(E161=4,B161&amp;"Ⅱ"&amp;E161,"Ⅱ"&amp;E161)</f>
        <v>Ⅱ3</v>
      </c>
      <c r="J161" t="str">
        <f t="shared" si="122"/>
        <v/>
      </c>
      <c r="Q161">
        <v>3</v>
      </c>
      <c r="R161">
        <f t="shared" si="131"/>
        <v>3</v>
      </c>
      <c r="S161">
        <f t="shared" si="132"/>
        <v>20</v>
      </c>
      <c r="T161" t="str">
        <f t="shared" si="133"/>
        <v>3320</v>
      </c>
      <c r="U161" t="str">
        <f t="shared" si="110"/>
        <v>高级智之丸</v>
      </c>
      <c r="V161" t="str">
        <f t="shared" si="111"/>
        <v>高级运之丸</v>
      </c>
      <c r="W161" t="str">
        <f t="shared" si="112"/>
        <v>高级力之丸</v>
      </c>
      <c r="X161">
        <f t="shared" si="113"/>
        <v>0</v>
      </c>
      <c r="Y161">
        <f t="shared" si="114"/>
        <v>0</v>
      </c>
      <c r="Z161">
        <f t="shared" si="115"/>
        <v>24</v>
      </c>
      <c r="AA161" t="str">
        <f t="shared" si="116"/>
        <v/>
      </c>
      <c r="AB161" t="str">
        <f t="shared" si="117"/>
        <v/>
      </c>
      <c r="AC161" t="str">
        <f t="shared" si="118"/>
        <v>1210009,24|</v>
      </c>
      <c r="AD161" t="str">
        <f t="shared" si="119"/>
        <v>1210009,24|1430002,18</v>
      </c>
      <c r="AE161" t="s">
        <v>2263</v>
      </c>
      <c r="AF161">
        <f t="shared" si="135"/>
        <v>18</v>
      </c>
      <c r="AG161" t="str">
        <f t="shared" si="120"/>
        <v>1430002,18|</v>
      </c>
    </row>
    <row r="162" spans="1:33" ht="17.25" customHeight="1">
      <c r="A162" s="2">
        <f t="shared" si="136"/>
        <v>1216</v>
      </c>
      <c r="B162" s="3">
        <v>12</v>
      </c>
      <c r="C162" s="2">
        <f t="shared" si="134"/>
        <v>16</v>
      </c>
      <c r="D162" t="str">
        <f t="shared" si="107"/>
        <v>居合庵</v>
      </c>
      <c r="E162">
        <f t="shared" si="98"/>
        <v>3</v>
      </c>
      <c r="F162">
        <f t="shared" si="108"/>
        <v>3</v>
      </c>
      <c r="G162" t="str">
        <f t="shared" si="121"/>
        <v>1210009,11|1430002,6</v>
      </c>
      <c r="H162">
        <f t="shared" si="109"/>
        <v>24000</v>
      </c>
      <c r="I162" t="str">
        <f t="shared" ref="I162:I167" si="137">IF(E162=4,B162&amp;"Ⅱ"&amp;E162,"Ⅱ"&amp;E162)</f>
        <v>Ⅱ3</v>
      </c>
      <c r="J162" t="str">
        <f t="shared" si="122"/>
        <v/>
      </c>
      <c r="Q162">
        <v>3</v>
      </c>
      <c r="R162">
        <f t="shared" si="131"/>
        <v>3</v>
      </c>
      <c r="S162">
        <f t="shared" si="132"/>
        <v>21</v>
      </c>
      <c r="T162" t="str">
        <f t="shared" si="133"/>
        <v>3321</v>
      </c>
      <c r="U162" t="str">
        <f t="shared" si="110"/>
        <v>高级智之丸</v>
      </c>
      <c r="V162" t="str">
        <f t="shared" si="111"/>
        <v>高级运之丸</v>
      </c>
      <c r="W162" t="str">
        <f t="shared" si="112"/>
        <v>高级力之丸</v>
      </c>
      <c r="X162">
        <f t="shared" si="113"/>
        <v>0</v>
      </c>
      <c r="Y162">
        <f t="shared" si="114"/>
        <v>0</v>
      </c>
      <c r="Z162">
        <f t="shared" si="115"/>
        <v>0</v>
      </c>
      <c r="AA162" t="str">
        <f t="shared" si="116"/>
        <v/>
      </c>
      <c r="AB162" t="str">
        <f t="shared" si="117"/>
        <v/>
      </c>
      <c r="AC162" t="str">
        <f t="shared" si="118"/>
        <v/>
      </c>
      <c r="AD162" t="str">
        <f t="shared" si="119"/>
        <v>1430004,3</v>
      </c>
      <c r="AE162" t="s">
        <v>2265</v>
      </c>
      <c r="AF162">
        <v>3</v>
      </c>
      <c r="AG162" t="str">
        <f t="shared" si="120"/>
        <v>1430004,3|</v>
      </c>
    </row>
    <row r="163" spans="1:33" ht="17.25" customHeight="1">
      <c r="A163" s="2">
        <f t="shared" si="136"/>
        <v>1217</v>
      </c>
      <c r="B163" s="3">
        <v>12</v>
      </c>
      <c r="C163" s="2">
        <f t="shared" si="134"/>
        <v>17</v>
      </c>
      <c r="D163" t="str">
        <f t="shared" si="107"/>
        <v>居合庵</v>
      </c>
      <c r="E163">
        <f t="shared" si="98"/>
        <v>3</v>
      </c>
      <c r="F163">
        <f t="shared" si="108"/>
        <v>3</v>
      </c>
      <c r="G163" t="str">
        <f t="shared" si="121"/>
        <v>1210009,13|1430002,9</v>
      </c>
      <c r="H163">
        <f t="shared" si="109"/>
        <v>36000</v>
      </c>
      <c r="I163" t="str">
        <f t="shared" si="137"/>
        <v>Ⅱ3</v>
      </c>
      <c r="J163" t="str">
        <f t="shared" si="122"/>
        <v/>
      </c>
      <c r="Q163">
        <v>3</v>
      </c>
      <c r="R163">
        <f t="shared" si="131"/>
        <v>3</v>
      </c>
      <c r="S163">
        <f t="shared" si="132"/>
        <v>22</v>
      </c>
      <c r="T163" t="str">
        <f t="shared" si="133"/>
        <v>3322</v>
      </c>
      <c r="U163" t="str">
        <f t="shared" si="110"/>
        <v>高级智之丸</v>
      </c>
      <c r="V163" t="str">
        <f t="shared" si="111"/>
        <v>高级运之丸</v>
      </c>
      <c r="W163" t="str">
        <f t="shared" si="112"/>
        <v>高级力之丸</v>
      </c>
      <c r="X163">
        <f t="shared" si="113"/>
        <v>0</v>
      </c>
      <c r="Y163">
        <f t="shared" si="114"/>
        <v>0</v>
      </c>
      <c r="Z163">
        <f t="shared" si="115"/>
        <v>9</v>
      </c>
      <c r="AA163" t="str">
        <f t="shared" si="116"/>
        <v/>
      </c>
      <c r="AB163" t="str">
        <f t="shared" si="117"/>
        <v/>
      </c>
      <c r="AC163" t="str">
        <f t="shared" si="118"/>
        <v>1210009,9|</v>
      </c>
      <c r="AD163" t="str">
        <f t="shared" si="119"/>
        <v>1210009,9|1430002,9</v>
      </c>
      <c r="AE163" t="s">
        <v>2263</v>
      </c>
      <c r="AF163">
        <f>AF156*3</f>
        <v>9</v>
      </c>
      <c r="AG163" t="str">
        <f t="shared" si="120"/>
        <v>1430002,9|</v>
      </c>
    </row>
    <row r="164" spans="1:33" ht="17.25" customHeight="1">
      <c r="A164" s="2">
        <f t="shared" si="136"/>
        <v>1218</v>
      </c>
      <c r="B164" s="3">
        <v>12</v>
      </c>
      <c r="C164" s="2">
        <f t="shared" si="134"/>
        <v>18</v>
      </c>
      <c r="D164" t="str">
        <f t="shared" si="107"/>
        <v>居合庵</v>
      </c>
      <c r="E164">
        <f t="shared" si="98"/>
        <v>3</v>
      </c>
      <c r="F164">
        <f t="shared" si="108"/>
        <v>3</v>
      </c>
      <c r="G164" t="str">
        <f t="shared" si="121"/>
        <v>1210009,16|1430002,12</v>
      </c>
      <c r="H164">
        <f t="shared" si="109"/>
        <v>53800</v>
      </c>
      <c r="I164" t="str">
        <f t="shared" si="137"/>
        <v>Ⅱ3</v>
      </c>
      <c r="J164" t="str">
        <f t="shared" si="122"/>
        <v/>
      </c>
      <c r="Q164">
        <v>3</v>
      </c>
      <c r="R164">
        <f t="shared" si="131"/>
        <v>3</v>
      </c>
      <c r="S164">
        <f t="shared" si="132"/>
        <v>23</v>
      </c>
      <c r="T164" t="str">
        <f t="shared" si="133"/>
        <v>3323</v>
      </c>
      <c r="U164" t="str">
        <f t="shared" si="110"/>
        <v>高级智之丸</v>
      </c>
      <c r="V164" t="str">
        <f t="shared" si="111"/>
        <v>高级运之丸</v>
      </c>
      <c r="W164" t="str">
        <f t="shared" si="112"/>
        <v>高级力之丸</v>
      </c>
      <c r="X164">
        <f t="shared" si="113"/>
        <v>0</v>
      </c>
      <c r="Y164">
        <f t="shared" si="114"/>
        <v>0</v>
      </c>
      <c r="Z164">
        <f t="shared" si="115"/>
        <v>13</v>
      </c>
      <c r="AA164" t="str">
        <f t="shared" si="116"/>
        <v/>
      </c>
      <c r="AB164" t="str">
        <f t="shared" si="117"/>
        <v/>
      </c>
      <c r="AC164" t="str">
        <f t="shared" si="118"/>
        <v>1210009,13|</v>
      </c>
      <c r="AD164" t="str">
        <f t="shared" si="119"/>
        <v>1210009,13|1430002,18</v>
      </c>
      <c r="AE164" t="s">
        <v>2263</v>
      </c>
      <c r="AF164">
        <f t="shared" ref="AF164:AF168" si="138">AF157*3</f>
        <v>18</v>
      </c>
      <c r="AG164" t="str">
        <f t="shared" si="120"/>
        <v>1430002,18|</v>
      </c>
    </row>
    <row r="165" spans="1:33" ht="17.25" customHeight="1">
      <c r="A165" s="2">
        <f t="shared" si="136"/>
        <v>1219</v>
      </c>
      <c r="B165" s="3">
        <v>12</v>
      </c>
      <c r="C165" s="2">
        <f t="shared" si="134"/>
        <v>19</v>
      </c>
      <c r="D165" t="str">
        <f t="shared" si="107"/>
        <v>居合庵</v>
      </c>
      <c r="E165">
        <f t="shared" si="98"/>
        <v>3</v>
      </c>
      <c r="F165">
        <f t="shared" si="108"/>
        <v>3</v>
      </c>
      <c r="G165" t="str">
        <f t="shared" si="121"/>
        <v>1210009,21|1430002,15</v>
      </c>
      <c r="H165">
        <f t="shared" si="109"/>
        <v>75200</v>
      </c>
      <c r="I165" t="str">
        <f t="shared" si="137"/>
        <v>Ⅱ3</v>
      </c>
      <c r="J165" t="str">
        <f t="shared" si="122"/>
        <v/>
      </c>
      <c r="Q165">
        <v>3</v>
      </c>
      <c r="R165">
        <f t="shared" si="131"/>
        <v>3</v>
      </c>
      <c r="S165">
        <f t="shared" si="132"/>
        <v>24</v>
      </c>
      <c r="T165" t="str">
        <f t="shared" si="133"/>
        <v>3324</v>
      </c>
      <c r="U165" t="str">
        <f t="shared" si="110"/>
        <v>高级智之丸</v>
      </c>
      <c r="V165" t="str">
        <f t="shared" si="111"/>
        <v>高级运之丸</v>
      </c>
      <c r="W165" t="str">
        <f t="shared" si="112"/>
        <v>高级力之丸</v>
      </c>
      <c r="X165">
        <f t="shared" si="113"/>
        <v>0</v>
      </c>
      <c r="Y165">
        <f t="shared" si="114"/>
        <v>0</v>
      </c>
      <c r="Z165">
        <f t="shared" si="115"/>
        <v>17</v>
      </c>
      <c r="AA165" t="str">
        <f t="shared" si="116"/>
        <v/>
      </c>
      <c r="AB165" t="str">
        <f t="shared" si="117"/>
        <v/>
      </c>
      <c r="AC165" t="str">
        <f t="shared" si="118"/>
        <v>1210009,17|</v>
      </c>
      <c r="AD165" t="str">
        <f t="shared" si="119"/>
        <v>1210009,17|1430002,27</v>
      </c>
      <c r="AE165" t="s">
        <v>2263</v>
      </c>
      <c r="AF165">
        <f t="shared" si="138"/>
        <v>27</v>
      </c>
      <c r="AG165" t="str">
        <f t="shared" si="120"/>
        <v>1430002,27|</v>
      </c>
    </row>
    <row r="166" spans="1:33" ht="17.25" customHeight="1">
      <c r="A166" s="2">
        <f t="shared" si="136"/>
        <v>1220</v>
      </c>
      <c r="B166" s="3">
        <v>12</v>
      </c>
      <c r="C166" s="2">
        <f t="shared" si="134"/>
        <v>20</v>
      </c>
      <c r="D166" t="str">
        <f t="shared" si="107"/>
        <v>居合庵</v>
      </c>
      <c r="E166">
        <f t="shared" si="98"/>
        <v>3</v>
      </c>
      <c r="F166">
        <f t="shared" si="108"/>
        <v>3</v>
      </c>
      <c r="G166" t="str">
        <f t="shared" si="121"/>
        <v>1210009,24|1430002,18</v>
      </c>
      <c r="H166">
        <f t="shared" si="109"/>
        <v>103200</v>
      </c>
      <c r="I166" t="str">
        <f t="shared" si="137"/>
        <v>Ⅱ3</v>
      </c>
      <c r="J166" t="str">
        <f t="shared" si="122"/>
        <v/>
      </c>
      <c r="Q166">
        <v>3</v>
      </c>
      <c r="R166">
        <f t="shared" si="131"/>
        <v>3</v>
      </c>
      <c r="S166">
        <f t="shared" si="132"/>
        <v>25</v>
      </c>
      <c r="T166" t="str">
        <f t="shared" si="133"/>
        <v>3325</v>
      </c>
      <c r="U166" t="str">
        <f t="shared" si="110"/>
        <v>高级智之丸</v>
      </c>
      <c r="V166" t="str">
        <f t="shared" si="111"/>
        <v>高级运之丸</v>
      </c>
      <c r="W166" t="str">
        <f t="shared" si="112"/>
        <v>高级力之丸</v>
      </c>
      <c r="X166">
        <f t="shared" si="113"/>
        <v>0</v>
      </c>
      <c r="Y166">
        <f t="shared" si="114"/>
        <v>0</v>
      </c>
      <c r="Z166">
        <f t="shared" si="115"/>
        <v>20</v>
      </c>
      <c r="AA166" t="str">
        <f t="shared" si="116"/>
        <v/>
      </c>
      <c r="AB166" t="str">
        <f t="shared" si="117"/>
        <v/>
      </c>
      <c r="AC166" t="str">
        <f t="shared" si="118"/>
        <v>1210009,20|</v>
      </c>
      <c r="AD166" t="str">
        <f t="shared" si="119"/>
        <v>1210009,20|1430002,36</v>
      </c>
      <c r="AE166" t="s">
        <v>2263</v>
      </c>
      <c r="AF166">
        <f t="shared" si="138"/>
        <v>36</v>
      </c>
      <c r="AG166" t="str">
        <f t="shared" si="120"/>
        <v>1430002,36|</v>
      </c>
    </row>
    <row r="167" spans="1:33" ht="17.25" customHeight="1">
      <c r="A167" s="2">
        <f t="shared" si="136"/>
        <v>1221</v>
      </c>
      <c r="B167" s="3">
        <v>12</v>
      </c>
      <c r="C167" s="2">
        <f t="shared" si="134"/>
        <v>21</v>
      </c>
      <c r="D167" t="str">
        <f t="shared" si="107"/>
        <v>居合庵</v>
      </c>
      <c r="E167">
        <f t="shared" si="98"/>
        <v>3</v>
      </c>
      <c r="F167">
        <f t="shared" si="108"/>
        <v>3</v>
      </c>
      <c r="G167" t="str">
        <f t="shared" si="121"/>
        <v>1430004,3</v>
      </c>
      <c r="H167">
        <f t="shared" si="109"/>
        <v>139200</v>
      </c>
      <c r="I167" t="str">
        <f t="shared" si="137"/>
        <v>Ⅱ3</v>
      </c>
      <c r="J167" t="str">
        <f t="shared" si="122"/>
        <v/>
      </c>
      <c r="Q167">
        <v>3</v>
      </c>
      <c r="R167">
        <f t="shared" si="131"/>
        <v>3</v>
      </c>
      <c r="S167">
        <f t="shared" si="132"/>
        <v>26</v>
      </c>
      <c r="T167" t="str">
        <f t="shared" si="133"/>
        <v>3326</v>
      </c>
      <c r="U167" t="str">
        <f t="shared" si="110"/>
        <v>高级智之丸</v>
      </c>
      <c r="V167" t="str">
        <f t="shared" si="111"/>
        <v>高级运之丸</v>
      </c>
      <c r="W167" t="str">
        <f t="shared" si="112"/>
        <v>高级力之丸</v>
      </c>
      <c r="X167">
        <f t="shared" si="113"/>
        <v>0</v>
      </c>
      <c r="Y167">
        <f t="shared" si="114"/>
        <v>0</v>
      </c>
      <c r="Z167">
        <f t="shared" si="115"/>
        <v>27</v>
      </c>
      <c r="AA167" t="str">
        <f t="shared" si="116"/>
        <v/>
      </c>
      <c r="AB167" t="str">
        <f t="shared" si="117"/>
        <v/>
      </c>
      <c r="AC167" t="str">
        <f t="shared" si="118"/>
        <v>1210009,27|</v>
      </c>
      <c r="AD167" t="str">
        <f t="shared" si="119"/>
        <v>1210009,27|1430002,45</v>
      </c>
      <c r="AE167" t="s">
        <v>2263</v>
      </c>
      <c r="AF167">
        <f t="shared" si="138"/>
        <v>45</v>
      </c>
      <c r="AG167" t="str">
        <f t="shared" si="120"/>
        <v>1430002,45|</v>
      </c>
    </row>
    <row r="168" spans="1:33" ht="17.25" customHeight="1">
      <c r="A168" s="2">
        <f t="shared" si="136"/>
        <v>1222</v>
      </c>
      <c r="B168" s="3">
        <v>12</v>
      </c>
      <c r="C168" s="2">
        <f t="shared" si="134"/>
        <v>22</v>
      </c>
      <c r="D168" t="str">
        <f t="shared" si="107"/>
        <v>居合庵</v>
      </c>
      <c r="E168">
        <f t="shared" si="98"/>
        <v>3</v>
      </c>
      <c r="F168">
        <f t="shared" si="108"/>
        <v>3</v>
      </c>
      <c r="G168" t="str">
        <f t="shared" si="121"/>
        <v>1210009,9|1430002,9</v>
      </c>
      <c r="H168">
        <f t="shared" si="109"/>
        <v>26000</v>
      </c>
      <c r="I168" t="str">
        <f>IF(E168=4,B168&amp;"Ⅲ"&amp;E168,"Ⅲ"&amp;E168)</f>
        <v>Ⅲ3</v>
      </c>
      <c r="J168" t="str">
        <f t="shared" si="122"/>
        <v/>
      </c>
      <c r="Q168">
        <v>3</v>
      </c>
      <c r="R168">
        <f t="shared" si="131"/>
        <v>3</v>
      </c>
      <c r="S168">
        <f t="shared" si="132"/>
        <v>27</v>
      </c>
      <c r="T168" t="str">
        <f t="shared" si="133"/>
        <v>3327</v>
      </c>
      <c r="U168" t="str">
        <f t="shared" si="110"/>
        <v>高级智之丸</v>
      </c>
      <c r="V168" t="str">
        <f t="shared" si="111"/>
        <v>高级运之丸</v>
      </c>
      <c r="W168" t="str">
        <f t="shared" si="112"/>
        <v>高级力之丸</v>
      </c>
      <c r="X168">
        <f t="shared" si="113"/>
        <v>0</v>
      </c>
      <c r="Y168">
        <f t="shared" si="114"/>
        <v>0</v>
      </c>
      <c r="Z168">
        <f t="shared" si="115"/>
        <v>30</v>
      </c>
      <c r="AA168" t="str">
        <f t="shared" si="116"/>
        <v/>
      </c>
      <c r="AB168" t="str">
        <f t="shared" si="117"/>
        <v/>
      </c>
      <c r="AC168" t="str">
        <f t="shared" si="118"/>
        <v>1210009,30|</v>
      </c>
      <c r="AD168" t="str">
        <f t="shared" si="119"/>
        <v>1210009,30|1430002,54</v>
      </c>
      <c r="AE168" t="s">
        <v>2263</v>
      </c>
      <c r="AF168">
        <f t="shared" si="138"/>
        <v>54</v>
      </c>
      <c r="AG168" t="str">
        <f t="shared" si="120"/>
        <v>1430002,54|</v>
      </c>
    </row>
    <row r="169" spans="1:33" ht="17.25" customHeight="1">
      <c r="A169" s="2">
        <f t="shared" si="136"/>
        <v>1223</v>
      </c>
      <c r="B169" s="3">
        <v>12</v>
      </c>
      <c r="C169" s="2">
        <f t="shared" si="134"/>
        <v>23</v>
      </c>
      <c r="D169" t="str">
        <f t="shared" si="107"/>
        <v>居合庵</v>
      </c>
      <c r="E169">
        <f t="shared" si="98"/>
        <v>3</v>
      </c>
      <c r="F169">
        <f t="shared" si="108"/>
        <v>3</v>
      </c>
      <c r="G169" t="str">
        <f t="shared" si="121"/>
        <v>1210009,13|1430002,18</v>
      </c>
      <c r="H169">
        <f t="shared" si="109"/>
        <v>30000</v>
      </c>
      <c r="I169" t="str">
        <f t="shared" ref="I169:I174" si="139">IF(E169=4,B169&amp;"Ⅲ"&amp;E169,"Ⅲ"&amp;E169)</f>
        <v>Ⅲ3</v>
      </c>
      <c r="J169" t="str">
        <f t="shared" si="122"/>
        <v/>
      </c>
      <c r="Q169">
        <v>3</v>
      </c>
      <c r="R169">
        <f t="shared" si="131"/>
        <v>3</v>
      </c>
      <c r="S169">
        <f t="shared" si="132"/>
        <v>28</v>
      </c>
      <c r="T169" t="str">
        <f t="shared" si="133"/>
        <v>3328</v>
      </c>
      <c r="U169" t="str">
        <f t="shared" si="110"/>
        <v>高级智之丸</v>
      </c>
      <c r="V169" t="str">
        <f t="shared" si="111"/>
        <v>高级运之丸</v>
      </c>
      <c r="W169" t="str">
        <f t="shared" si="112"/>
        <v>高级力之丸</v>
      </c>
      <c r="X169">
        <f t="shared" si="113"/>
        <v>0</v>
      </c>
      <c r="Y169">
        <f t="shared" si="114"/>
        <v>0</v>
      </c>
      <c r="Z169">
        <f t="shared" si="115"/>
        <v>0</v>
      </c>
      <c r="AA169" t="str">
        <f t="shared" si="116"/>
        <v/>
      </c>
      <c r="AB169" t="str">
        <f t="shared" si="117"/>
        <v/>
      </c>
      <c r="AC169" t="str">
        <f t="shared" si="118"/>
        <v/>
      </c>
      <c r="AD169" t="str">
        <f t="shared" si="119"/>
        <v>1430004,9</v>
      </c>
      <c r="AE169" t="s">
        <v>2265</v>
      </c>
      <c r="AF169">
        <v>9</v>
      </c>
      <c r="AG169" t="str">
        <f t="shared" si="120"/>
        <v>1430004,9|</v>
      </c>
    </row>
    <row r="170" spans="1:33" ht="17.25" customHeight="1">
      <c r="A170" s="2">
        <f t="shared" si="136"/>
        <v>1224</v>
      </c>
      <c r="B170" s="3">
        <v>12</v>
      </c>
      <c r="C170" s="2">
        <f t="shared" si="134"/>
        <v>24</v>
      </c>
      <c r="D170" t="str">
        <f t="shared" si="107"/>
        <v>居合庵</v>
      </c>
      <c r="E170">
        <f t="shared" si="98"/>
        <v>3</v>
      </c>
      <c r="F170">
        <f t="shared" si="108"/>
        <v>3</v>
      </c>
      <c r="G170" t="str">
        <f t="shared" si="121"/>
        <v>1210009,17|1430002,27</v>
      </c>
      <c r="H170">
        <f t="shared" si="109"/>
        <v>45000</v>
      </c>
      <c r="I170" t="str">
        <f t="shared" si="139"/>
        <v>Ⅲ3</v>
      </c>
      <c r="J170" t="str">
        <f t="shared" si="122"/>
        <v/>
      </c>
      <c r="Q170">
        <v>2</v>
      </c>
      <c r="R170">
        <v>1</v>
      </c>
      <c r="S170">
        <v>1</v>
      </c>
      <c r="T170" t="str">
        <f t="shared" ref="T170:T176" si="140">Q170&amp;R170&amp;S170</f>
        <v>211</v>
      </c>
      <c r="U170" t="str">
        <f t="shared" si="110"/>
        <v>初级智之丸</v>
      </c>
      <c r="V170" t="str">
        <f t="shared" si="111"/>
        <v>初级运之丸</v>
      </c>
      <c r="W170" t="str">
        <f t="shared" si="112"/>
        <v>初级力之丸</v>
      </c>
      <c r="X170">
        <f t="shared" si="113"/>
        <v>24</v>
      </c>
      <c r="Y170">
        <f t="shared" si="114"/>
        <v>0</v>
      </c>
      <c r="Z170">
        <f t="shared" si="115"/>
        <v>0</v>
      </c>
      <c r="AA170" t="str">
        <f t="shared" si="116"/>
        <v>1210001,24|</v>
      </c>
      <c r="AB170" t="str">
        <f t="shared" si="117"/>
        <v/>
      </c>
      <c r="AC170" t="str">
        <f t="shared" si="118"/>
        <v/>
      </c>
      <c r="AD170" t="str">
        <f t="shared" si="119"/>
        <v>1210001,24</v>
      </c>
      <c r="AG170" t="str">
        <f t="shared" si="120"/>
        <v/>
      </c>
    </row>
    <row r="171" spans="1:33" ht="17.25" customHeight="1">
      <c r="A171" s="2">
        <f t="shared" si="136"/>
        <v>1225</v>
      </c>
      <c r="B171" s="3">
        <v>12</v>
      </c>
      <c r="C171" s="2">
        <f t="shared" si="134"/>
        <v>25</v>
      </c>
      <c r="D171" t="str">
        <f t="shared" si="107"/>
        <v>居合庵</v>
      </c>
      <c r="E171">
        <f t="shared" si="98"/>
        <v>3</v>
      </c>
      <c r="F171">
        <f t="shared" si="108"/>
        <v>3</v>
      </c>
      <c r="G171" t="str">
        <f t="shared" si="121"/>
        <v>1210009,20|1430002,36</v>
      </c>
      <c r="H171">
        <f t="shared" si="109"/>
        <v>67250</v>
      </c>
      <c r="I171" t="str">
        <f t="shared" si="139"/>
        <v>Ⅲ3</v>
      </c>
      <c r="J171" t="str">
        <f t="shared" si="122"/>
        <v/>
      </c>
      <c r="Q171">
        <v>2</v>
      </c>
      <c r="R171">
        <v>1</v>
      </c>
      <c r="S171">
        <v>2</v>
      </c>
      <c r="T171" t="str">
        <f t="shared" si="140"/>
        <v>212</v>
      </c>
      <c r="U171" t="str">
        <f t="shared" si="110"/>
        <v>初级智之丸</v>
      </c>
      <c r="V171" t="str">
        <f t="shared" si="111"/>
        <v>初级运之丸</v>
      </c>
      <c r="W171" t="str">
        <f t="shared" si="112"/>
        <v>初级力之丸</v>
      </c>
      <c r="X171">
        <f t="shared" si="113"/>
        <v>32</v>
      </c>
      <c r="Y171">
        <f t="shared" si="114"/>
        <v>0</v>
      </c>
      <c r="Z171">
        <f t="shared" si="115"/>
        <v>0</v>
      </c>
      <c r="AA171" t="str">
        <f t="shared" si="116"/>
        <v>1210001,32|</v>
      </c>
      <c r="AB171" t="str">
        <f t="shared" si="117"/>
        <v/>
      </c>
      <c r="AC171" t="str">
        <f t="shared" si="118"/>
        <v/>
      </c>
      <c r="AD171" t="str">
        <f t="shared" si="119"/>
        <v>1210001,32</v>
      </c>
      <c r="AG171" t="str">
        <f t="shared" si="120"/>
        <v/>
      </c>
    </row>
    <row r="172" spans="1:33" ht="17.25" customHeight="1">
      <c r="A172" s="2">
        <f t="shared" si="136"/>
        <v>1226</v>
      </c>
      <c r="B172" s="3">
        <v>12</v>
      </c>
      <c r="C172" s="2">
        <f t="shared" si="134"/>
        <v>26</v>
      </c>
      <c r="D172" t="str">
        <f t="shared" si="107"/>
        <v>居合庵</v>
      </c>
      <c r="E172">
        <f t="shared" si="98"/>
        <v>3</v>
      </c>
      <c r="F172">
        <f t="shared" si="108"/>
        <v>3</v>
      </c>
      <c r="G172" t="str">
        <f t="shared" si="121"/>
        <v>1210009,27|1430002,45</v>
      </c>
      <c r="H172">
        <f t="shared" si="109"/>
        <v>94000</v>
      </c>
      <c r="I172" t="str">
        <f t="shared" si="139"/>
        <v>Ⅲ3</v>
      </c>
      <c r="J172" t="str">
        <f t="shared" si="122"/>
        <v/>
      </c>
      <c r="Q172">
        <v>2</v>
      </c>
      <c r="R172">
        <v>1</v>
      </c>
      <c r="S172">
        <v>3</v>
      </c>
      <c r="T172" t="str">
        <f t="shared" si="140"/>
        <v>213</v>
      </c>
      <c r="U172" t="str">
        <f t="shared" si="110"/>
        <v>初级智之丸</v>
      </c>
      <c r="V172" t="str">
        <f t="shared" si="111"/>
        <v>初级运之丸</v>
      </c>
      <c r="W172" t="str">
        <f t="shared" si="112"/>
        <v>初级力之丸</v>
      </c>
      <c r="X172">
        <f t="shared" si="113"/>
        <v>40</v>
      </c>
      <c r="Y172">
        <f t="shared" si="114"/>
        <v>0</v>
      </c>
      <c r="Z172">
        <f t="shared" si="115"/>
        <v>0</v>
      </c>
      <c r="AA172" t="str">
        <f t="shared" si="116"/>
        <v>1210001,40|</v>
      </c>
      <c r="AB172" t="str">
        <f t="shared" si="117"/>
        <v/>
      </c>
      <c r="AC172" t="str">
        <f t="shared" si="118"/>
        <v/>
      </c>
      <c r="AD172" t="str">
        <f t="shared" si="119"/>
        <v>1210001,40</v>
      </c>
      <c r="AG172" t="str">
        <f t="shared" si="120"/>
        <v/>
      </c>
    </row>
    <row r="173" spans="1:33" ht="17.25" customHeight="1">
      <c r="A173" s="2">
        <f t="shared" si="136"/>
        <v>1227</v>
      </c>
      <c r="B173" s="3">
        <v>12</v>
      </c>
      <c r="C173" s="2">
        <f t="shared" si="134"/>
        <v>27</v>
      </c>
      <c r="D173" t="str">
        <f t="shared" si="107"/>
        <v>居合庵</v>
      </c>
      <c r="E173">
        <f t="shared" si="98"/>
        <v>3</v>
      </c>
      <c r="F173">
        <f t="shared" si="108"/>
        <v>3</v>
      </c>
      <c r="G173" t="str">
        <f t="shared" si="121"/>
        <v>1210009,30|1430002,54</v>
      </c>
      <c r="H173">
        <f t="shared" si="109"/>
        <v>129000</v>
      </c>
      <c r="I173" t="str">
        <f t="shared" si="139"/>
        <v>Ⅲ3</v>
      </c>
      <c r="J173" t="str">
        <f t="shared" si="122"/>
        <v/>
      </c>
      <c r="Q173">
        <v>2</v>
      </c>
      <c r="R173">
        <v>1</v>
      </c>
      <c r="S173">
        <v>4</v>
      </c>
      <c r="T173" t="str">
        <f t="shared" si="140"/>
        <v>214</v>
      </c>
      <c r="U173" t="str">
        <f t="shared" si="110"/>
        <v>中级智之丸</v>
      </c>
      <c r="V173" t="str">
        <f t="shared" si="111"/>
        <v>中级运之丸</v>
      </c>
      <c r="W173" t="str">
        <f t="shared" si="112"/>
        <v>中级力之丸</v>
      </c>
      <c r="X173">
        <f t="shared" si="113"/>
        <v>20</v>
      </c>
      <c r="Y173">
        <f t="shared" si="114"/>
        <v>0</v>
      </c>
      <c r="Z173">
        <f t="shared" si="115"/>
        <v>0</v>
      </c>
      <c r="AA173" t="str">
        <f t="shared" si="116"/>
        <v>1210004,20|</v>
      </c>
      <c r="AB173" t="str">
        <f t="shared" si="117"/>
        <v/>
      </c>
      <c r="AC173" t="str">
        <f t="shared" si="118"/>
        <v/>
      </c>
      <c r="AD173" t="str">
        <f t="shared" si="119"/>
        <v>1210004,20</v>
      </c>
      <c r="AG173" t="str">
        <f t="shared" si="120"/>
        <v/>
      </c>
    </row>
    <row r="174" spans="1:33" ht="17.25" customHeight="1">
      <c r="A174" s="2">
        <f t="shared" si="136"/>
        <v>1228</v>
      </c>
      <c r="B174" s="3">
        <v>12</v>
      </c>
      <c r="C174" s="2">
        <f t="shared" si="134"/>
        <v>28</v>
      </c>
      <c r="D174" t="str">
        <f t="shared" si="107"/>
        <v>居合庵</v>
      </c>
      <c r="E174">
        <f t="shared" si="98"/>
        <v>3</v>
      </c>
      <c r="F174">
        <f t="shared" si="108"/>
        <v>3</v>
      </c>
      <c r="G174" t="str">
        <f t="shared" si="121"/>
        <v>1430004,9</v>
      </c>
      <c r="H174">
        <f t="shared" si="109"/>
        <v>174000</v>
      </c>
      <c r="I174" t="str">
        <f t="shared" si="139"/>
        <v>Ⅲ3</v>
      </c>
      <c r="J174" t="str">
        <f t="shared" si="122"/>
        <v/>
      </c>
      <c r="Q174">
        <v>2</v>
      </c>
      <c r="R174">
        <v>1</v>
      </c>
      <c r="S174">
        <v>5</v>
      </c>
      <c r="T174" t="str">
        <f t="shared" si="140"/>
        <v>215</v>
      </c>
      <c r="U174" t="str">
        <f t="shared" si="110"/>
        <v>中级智之丸</v>
      </c>
      <c r="V174" t="str">
        <f t="shared" si="111"/>
        <v>中级运之丸</v>
      </c>
      <c r="W174" t="str">
        <f t="shared" si="112"/>
        <v>中级力之丸</v>
      </c>
      <c r="X174">
        <f t="shared" si="113"/>
        <v>24</v>
      </c>
      <c r="Y174">
        <f t="shared" si="114"/>
        <v>0</v>
      </c>
      <c r="Z174">
        <f t="shared" si="115"/>
        <v>0</v>
      </c>
      <c r="AA174" t="str">
        <f t="shared" si="116"/>
        <v>1210004,24|</v>
      </c>
      <c r="AB174" t="str">
        <f t="shared" si="117"/>
        <v/>
      </c>
      <c r="AC174" t="str">
        <f t="shared" si="118"/>
        <v/>
      </c>
      <c r="AD174" t="str">
        <f t="shared" si="119"/>
        <v>1210004,24</v>
      </c>
      <c r="AG174" t="str">
        <f t="shared" si="120"/>
        <v/>
      </c>
    </row>
    <row r="175" spans="1:33" ht="17.25" customHeight="1">
      <c r="A175" s="2">
        <f t="shared" si="136"/>
        <v>1229</v>
      </c>
      <c r="B175" s="34">
        <v>12</v>
      </c>
      <c r="C175" s="2">
        <f t="shared" si="134"/>
        <v>29</v>
      </c>
      <c r="D175" t="str">
        <f t="shared" si="107"/>
        <v>居合庵</v>
      </c>
      <c r="E175">
        <f t="shared" si="98"/>
        <v>3</v>
      </c>
      <c r="F175">
        <f t="shared" si="108"/>
        <v>3</v>
      </c>
      <c r="G175" t="e">
        <f t="shared" si="121"/>
        <v>#N/A</v>
      </c>
      <c r="H175" t="e">
        <f t="shared" si="109"/>
        <v>#N/A</v>
      </c>
      <c r="J175" t="str">
        <f t="shared" si="122"/>
        <v/>
      </c>
      <c r="Q175">
        <v>2</v>
      </c>
      <c r="R175">
        <v>1</v>
      </c>
      <c r="S175">
        <v>6</v>
      </c>
      <c r="T175" t="str">
        <f t="shared" si="140"/>
        <v>216</v>
      </c>
      <c r="U175" t="str">
        <f t="shared" si="110"/>
        <v>中级智之丸</v>
      </c>
      <c r="V175" t="str">
        <f t="shared" si="111"/>
        <v>中级运之丸</v>
      </c>
      <c r="W175" t="str">
        <f t="shared" si="112"/>
        <v>中级力之丸</v>
      </c>
      <c r="X175">
        <f t="shared" si="113"/>
        <v>28</v>
      </c>
      <c r="Y175">
        <f t="shared" si="114"/>
        <v>0</v>
      </c>
      <c r="Z175">
        <f t="shared" si="115"/>
        <v>0</v>
      </c>
      <c r="AA175" t="str">
        <f t="shared" si="116"/>
        <v>1210004,28|</v>
      </c>
      <c r="AB175" t="str">
        <f t="shared" si="117"/>
        <v/>
      </c>
      <c r="AC175" t="str">
        <f t="shared" si="118"/>
        <v/>
      </c>
      <c r="AD175" t="str">
        <f t="shared" si="119"/>
        <v>1210004,28</v>
      </c>
      <c r="AG175" t="str">
        <f t="shared" si="120"/>
        <v/>
      </c>
    </row>
    <row r="176" spans="1:33" ht="17.25" customHeight="1">
      <c r="A176" s="2">
        <f t="shared" si="136"/>
        <v>1301</v>
      </c>
      <c r="B176" s="3">
        <v>13</v>
      </c>
      <c r="C176" s="2">
        <f>IF(C175=29,1,C175+1)</f>
        <v>1</v>
      </c>
      <c r="D176" t="str">
        <f t="shared" si="107"/>
        <v>毒刺</v>
      </c>
      <c r="E176">
        <f t="shared" si="98"/>
        <v>3</v>
      </c>
      <c r="F176">
        <f t="shared" si="108"/>
        <v>3</v>
      </c>
      <c r="G176" t="str">
        <f t="shared" si="121"/>
        <v>1210003,32</v>
      </c>
      <c r="H176">
        <f t="shared" si="109"/>
        <v>10400</v>
      </c>
      <c r="I176" t="str">
        <f>IF(E176=4,B176&amp;"Ⅰ"&amp;E176,"Ⅰ"&amp;E176)</f>
        <v>Ⅰ3</v>
      </c>
      <c r="J176" t="str">
        <f t="shared" si="122"/>
        <v/>
      </c>
      <c r="Q176">
        <v>2</v>
      </c>
      <c r="R176">
        <v>1</v>
      </c>
      <c r="S176">
        <v>7</v>
      </c>
      <c r="T176" t="str">
        <f t="shared" si="140"/>
        <v>217</v>
      </c>
      <c r="U176" t="str">
        <f t="shared" si="110"/>
        <v>高级智之丸</v>
      </c>
      <c r="V176" t="str">
        <f t="shared" si="111"/>
        <v>高级运之丸</v>
      </c>
      <c r="W176" t="str">
        <f t="shared" si="112"/>
        <v>高级力之丸</v>
      </c>
      <c r="X176">
        <f t="shared" si="113"/>
        <v>12</v>
      </c>
      <c r="Y176">
        <f t="shared" si="114"/>
        <v>0</v>
      </c>
      <c r="Z176">
        <f t="shared" si="115"/>
        <v>0</v>
      </c>
      <c r="AA176" t="str">
        <f t="shared" si="116"/>
        <v>1210007,12|</v>
      </c>
      <c r="AB176" t="str">
        <f t="shared" si="117"/>
        <v/>
      </c>
      <c r="AC176" t="str">
        <f t="shared" si="118"/>
        <v/>
      </c>
      <c r="AD176" t="str">
        <f t="shared" si="119"/>
        <v>1210007,12</v>
      </c>
      <c r="AG176" t="str">
        <f t="shared" si="120"/>
        <v/>
      </c>
    </row>
    <row r="177" spans="1:33" ht="17.25" customHeight="1">
      <c r="A177" s="2">
        <f t="shared" si="136"/>
        <v>1302</v>
      </c>
      <c r="B177" s="3">
        <v>13</v>
      </c>
      <c r="C177" s="2">
        <f>IF(C176=29,1,C176+1)</f>
        <v>2</v>
      </c>
      <c r="D177" t="str">
        <f t="shared" si="107"/>
        <v>毒刺</v>
      </c>
      <c r="E177">
        <f t="shared" si="98"/>
        <v>3</v>
      </c>
      <c r="F177">
        <f t="shared" si="108"/>
        <v>3</v>
      </c>
      <c r="G177" t="str">
        <f t="shared" si="121"/>
        <v>1210003,48</v>
      </c>
      <c r="H177">
        <f t="shared" si="109"/>
        <v>12000</v>
      </c>
      <c r="I177" t="str">
        <f t="shared" ref="I177:I189" si="141">IF(E177=4,B177&amp;"Ⅰ"&amp;E177,"Ⅰ"&amp;E177)</f>
        <v>Ⅰ3</v>
      </c>
      <c r="J177" t="str">
        <f t="shared" si="122"/>
        <v/>
      </c>
      <c r="Q177">
        <v>2</v>
      </c>
      <c r="R177">
        <v>1</v>
      </c>
      <c r="S177">
        <v>8</v>
      </c>
      <c r="T177" t="str">
        <f t="shared" ref="T177:T185" si="142">Q177&amp;R177&amp;S177</f>
        <v>218</v>
      </c>
      <c r="U177" t="str">
        <f t="shared" si="110"/>
        <v>高级智之丸</v>
      </c>
      <c r="V177" t="str">
        <f t="shared" si="111"/>
        <v>高级运之丸</v>
      </c>
      <c r="W177" t="str">
        <f t="shared" si="112"/>
        <v>高级力之丸</v>
      </c>
      <c r="X177">
        <f t="shared" si="113"/>
        <v>4</v>
      </c>
      <c r="Y177">
        <f t="shared" si="114"/>
        <v>0</v>
      </c>
      <c r="Z177">
        <f t="shared" si="115"/>
        <v>0</v>
      </c>
      <c r="AA177" t="str">
        <f t="shared" si="116"/>
        <v>1210007,4|</v>
      </c>
      <c r="AB177" t="str">
        <f t="shared" si="117"/>
        <v/>
      </c>
      <c r="AC177" t="str">
        <f t="shared" si="118"/>
        <v/>
      </c>
      <c r="AD177" t="str">
        <f t="shared" si="119"/>
        <v>1210007,4|1430003,1</v>
      </c>
      <c r="AE177" t="s">
        <v>2264</v>
      </c>
      <c r="AF177">
        <v>1</v>
      </c>
      <c r="AG177" t="str">
        <f t="shared" si="120"/>
        <v>1430003,1|</v>
      </c>
    </row>
    <row r="178" spans="1:33" ht="17.25" customHeight="1">
      <c r="A178" s="2">
        <f t="shared" si="136"/>
        <v>1303</v>
      </c>
      <c r="B178" s="3">
        <v>13</v>
      </c>
      <c r="C178" s="2">
        <f t="shared" ref="C178:C183" si="143">IF(C177=29,1,C177+1)</f>
        <v>3</v>
      </c>
      <c r="D178" t="str">
        <f t="shared" si="107"/>
        <v>毒刺</v>
      </c>
      <c r="E178">
        <f t="shared" si="98"/>
        <v>3</v>
      </c>
      <c r="F178">
        <f t="shared" si="108"/>
        <v>3</v>
      </c>
      <c r="G178" t="str">
        <f t="shared" si="121"/>
        <v>1210006,20</v>
      </c>
      <c r="H178">
        <f t="shared" si="109"/>
        <v>18000</v>
      </c>
      <c r="I178" t="str">
        <f t="shared" si="141"/>
        <v>Ⅰ3</v>
      </c>
      <c r="J178" t="str">
        <f t="shared" si="122"/>
        <v/>
      </c>
      <c r="Q178">
        <v>2</v>
      </c>
      <c r="R178">
        <v>1</v>
      </c>
      <c r="S178">
        <v>9</v>
      </c>
      <c r="T178" t="str">
        <f t="shared" si="142"/>
        <v>219</v>
      </c>
      <c r="U178" t="str">
        <f t="shared" si="110"/>
        <v>高级智之丸</v>
      </c>
      <c r="V178" t="str">
        <f t="shared" si="111"/>
        <v>高级运之丸</v>
      </c>
      <c r="W178" t="str">
        <f t="shared" si="112"/>
        <v>高级力之丸</v>
      </c>
      <c r="X178">
        <f t="shared" si="113"/>
        <v>5</v>
      </c>
      <c r="Y178">
        <f t="shared" si="114"/>
        <v>0</v>
      </c>
      <c r="Z178">
        <f t="shared" si="115"/>
        <v>0</v>
      </c>
      <c r="AA178" t="str">
        <f t="shared" si="116"/>
        <v>1210007,5|</v>
      </c>
      <c r="AB178" t="str">
        <f t="shared" si="117"/>
        <v/>
      </c>
      <c r="AC178" t="str">
        <f t="shared" si="118"/>
        <v/>
      </c>
      <c r="AD178" t="str">
        <f t="shared" si="119"/>
        <v>1210007,5|1430003,2</v>
      </c>
      <c r="AE178" t="s">
        <v>2264</v>
      </c>
      <c r="AF178">
        <v>2</v>
      </c>
      <c r="AG178" t="str">
        <f t="shared" si="120"/>
        <v>1430003,2|</v>
      </c>
    </row>
    <row r="179" spans="1:33" ht="17.25" customHeight="1">
      <c r="A179" s="2">
        <f t="shared" si="136"/>
        <v>1304</v>
      </c>
      <c r="B179" s="3">
        <v>13</v>
      </c>
      <c r="C179" s="2">
        <f t="shared" si="143"/>
        <v>4</v>
      </c>
      <c r="D179" t="str">
        <f t="shared" si="107"/>
        <v>毒刺</v>
      </c>
      <c r="E179">
        <f t="shared" si="98"/>
        <v>3</v>
      </c>
      <c r="F179">
        <f t="shared" si="108"/>
        <v>3</v>
      </c>
      <c r="G179" t="str">
        <f t="shared" si="121"/>
        <v>1210006,24</v>
      </c>
      <c r="H179">
        <f t="shared" si="109"/>
        <v>26900</v>
      </c>
      <c r="I179" t="str">
        <f t="shared" si="141"/>
        <v>Ⅰ3</v>
      </c>
      <c r="J179" t="str">
        <f t="shared" si="122"/>
        <v/>
      </c>
      <c r="Q179">
        <v>2</v>
      </c>
      <c r="R179">
        <v>1</v>
      </c>
      <c r="S179">
        <v>10</v>
      </c>
      <c r="T179" t="str">
        <f t="shared" si="142"/>
        <v>2110</v>
      </c>
      <c r="U179" t="str">
        <f t="shared" si="110"/>
        <v>高级智之丸</v>
      </c>
      <c r="V179" t="str">
        <f t="shared" si="111"/>
        <v>高级运之丸</v>
      </c>
      <c r="W179" t="str">
        <f t="shared" si="112"/>
        <v>高级力之丸</v>
      </c>
      <c r="X179">
        <f t="shared" si="113"/>
        <v>7</v>
      </c>
      <c r="Y179">
        <f t="shared" si="114"/>
        <v>0</v>
      </c>
      <c r="Z179">
        <f t="shared" si="115"/>
        <v>0</v>
      </c>
      <c r="AA179" t="str">
        <f t="shared" si="116"/>
        <v>1210007,7|</v>
      </c>
      <c r="AB179" t="str">
        <f t="shared" si="117"/>
        <v/>
      </c>
      <c r="AC179" t="str">
        <f t="shared" si="118"/>
        <v/>
      </c>
      <c r="AD179" t="str">
        <f t="shared" si="119"/>
        <v>1210007,7|1430003,3</v>
      </c>
      <c r="AE179" t="s">
        <v>2264</v>
      </c>
      <c r="AF179">
        <v>3</v>
      </c>
      <c r="AG179" t="str">
        <f t="shared" si="120"/>
        <v>1430003,3|</v>
      </c>
    </row>
    <row r="180" spans="1:33" ht="17.25" customHeight="1">
      <c r="A180" s="2">
        <f t="shared" si="136"/>
        <v>1305</v>
      </c>
      <c r="B180" s="3">
        <v>13</v>
      </c>
      <c r="C180" s="2">
        <f t="shared" si="143"/>
        <v>5</v>
      </c>
      <c r="D180" t="str">
        <f t="shared" si="107"/>
        <v>毒刺</v>
      </c>
      <c r="E180">
        <f t="shared" si="98"/>
        <v>3</v>
      </c>
      <c r="F180">
        <f t="shared" si="108"/>
        <v>3</v>
      </c>
      <c r="G180" t="str">
        <f t="shared" si="121"/>
        <v>1210006,32</v>
      </c>
      <c r="H180">
        <f t="shared" si="109"/>
        <v>37600</v>
      </c>
      <c r="I180" t="str">
        <f t="shared" si="141"/>
        <v>Ⅰ3</v>
      </c>
      <c r="J180" t="str">
        <f t="shared" si="122"/>
        <v/>
      </c>
      <c r="Q180">
        <v>2</v>
      </c>
      <c r="R180">
        <v>1</v>
      </c>
      <c r="S180">
        <v>11</v>
      </c>
      <c r="T180" t="str">
        <f t="shared" si="142"/>
        <v>2111</v>
      </c>
      <c r="U180" t="str">
        <f t="shared" si="110"/>
        <v>高级智之丸</v>
      </c>
      <c r="V180" t="str">
        <f t="shared" si="111"/>
        <v>高级运之丸</v>
      </c>
      <c r="W180" t="str">
        <f t="shared" si="112"/>
        <v>高级力之丸</v>
      </c>
      <c r="X180">
        <f t="shared" si="113"/>
        <v>10</v>
      </c>
      <c r="Y180">
        <f t="shared" si="114"/>
        <v>0</v>
      </c>
      <c r="Z180">
        <f t="shared" si="115"/>
        <v>0</v>
      </c>
      <c r="AA180" t="str">
        <f t="shared" si="116"/>
        <v>1210007,10|</v>
      </c>
      <c r="AB180" t="str">
        <f t="shared" si="117"/>
        <v/>
      </c>
      <c r="AC180" t="str">
        <f t="shared" si="118"/>
        <v/>
      </c>
      <c r="AD180" t="str">
        <f t="shared" si="119"/>
        <v>1210007,10|1430003,4</v>
      </c>
      <c r="AE180" t="s">
        <v>2264</v>
      </c>
      <c r="AF180">
        <v>4</v>
      </c>
      <c r="AG180" t="str">
        <f t="shared" si="120"/>
        <v>1430003,4|</v>
      </c>
    </row>
    <row r="181" spans="1:33" ht="17.25" customHeight="1">
      <c r="A181" s="2">
        <f t="shared" si="136"/>
        <v>1306</v>
      </c>
      <c r="B181" s="3">
        <v>13</v>
      </c>
      <c r="C181" s="2">
        <f t="shared" si="143"/>
        <v>6</v>
      </c>
      <c r="D181" t="str">
        <f t="shared" si="107"/>
        <v>毒刺</v>
      </c>
      <c r="E181">
        <f t="shared" si="98"/>
        <v>3</v>
      </c>
      <c r="F181">
        <f t="shared" si="108"/>
        <v>3</v>
      </c>
      <c r="G181" t="str">
        <f t="shared" si="121"/>
        <v>1210009,12</v>
      </c>
      <c r="H181">
        <f t="shared" si="109"/>
        <v>51600</v>
      </c>
      <c r="I181" t="str">
        <f t="shared" si="141"/>
        <v>Ⅰ3</v>
      </c>
      <c r="J181" t="str">
        <f t="shared" si="122"/>
        <v/>
      </c>
      <c r="Q181">
        <v>2</v>
      </c>
      <c r="R181">
        <v>1</v>
      </c>
      <c r="S181">
        <v>12</v>
      </c>
      <c r="T181" t="str">
        <f t="shared" si="142"/>
        <v>2112</v>
      </c>
      <c r="U181" t="str">
        <f t="shared" si="110"/>
        <v>高级智之丸</v>
      </c>
      <c r="V181" t="str">
        <f t="shared" si="111"/>
        <v>高级运之丸</v>
      </c>
      <c r="W181" t="str">
        <f t="shared" si="112"/>
        <v>高级力之丸</v>
      </c>
      <c r="X181">
        <f t="shared" si="113"/>
        <v>12</v>
      </c>
      <c r="Y181">
        <f t="shared" si="114"/>
        <v>0</v>
      </c>
      <c r="Z181">
        <f t="shared" si="115"/>
        <v>0</v>
      </c>
      <c r="AA181" t="str">
        <f t="shared" si="116"/>
        <v>1210007,12|</v>
      </c>
      <c r="AB181" t="str">
        <f t="shared" si="117"/>
        <v/>
      </c>
      <c r="AC181" t="str">
        <f t="shared" si="118"/>
        <v/>
      </c>
      <c r="AD181" t="str">
        <f t="shared" si="119"/>
        <v>1210007,12|1430003,5</v>
      </c>
      <c r="AE181" t="s">
        <v>2264</v>
      </c>
      <c r="AF181">
        <v>5</v>
      </c>
      <c r="AG181" t="str">
        <f t="shared" si="120"/>
        <v>1430003,5|</v>
      </c>
    </row>
    <row r="182" spans="1:33" ht="17.25" customHeight="1">
      <c r="A182" s="2">
        <f t="shared" si="136"/>
        <v>1307</v>
      </c>
      <c r="B182" s="3">
        <v>13</v>
      </c>
      <c r="C182" s="2">
        <f t="shared" si="143"/>
        <v>7</v>
      </c>
      <c r="D182" t="str">
        <f t="shared" si="107"/>
        <v>毒刺</v>
      </c>
      <c r="E182">
        <f t="shared" ref="E182:E245" si="144">VLOOKUP(B182,K:N,3,FALSE)</f>
        <v>3</v>
      </c>
      <c r="F182">
        <f t="shared" si="108"/>
        <v>3</v>
      </c>
      <c r="G182" t="str">
        <f t="shared" si="121"/>
        <v>1210009,16</v>
      </c>
      <c r="H182">
        <f t="shared" si="109"/>
        <v>69600</v>
      </c>
      <c r="I182" t="str">
        <f t="shared" si="141"/>
        <v>Ⅰ3</v>
      </c>
      <c r="J182" t="str">
        <f t="shared" si="122"/>
        <v/>
      </c>
      <c r="Q182">
        <v>2</v>
      </c>
      <c r="R182">
        <v>1</v>
      </c>
      <c r="S182">
        <v>13</v>
      </c>
      <c r="T182" t="str">
        <f t="shared" si="142"/>
        <v>2113</v>
      </c>
      <c r="U182" t="str">
        <f t="shared" si="110"/>
        <v>高级智之丸</v>
      </c>
      <c r="V182" t="str">
        <f t="shared" si="111"/>
        <v>高级运之丸</v>
      </c>
      <c r="W182" t="str">
        <f t="shared" si="112"/>
        <v>高级力之丸</v>
      </c>
      <c r="X182">
        <f t="shared" si="113"/>
        <v>14</v>
      </c>
      <c r="Y182">
        <f t="shared" si="114"/>
        <v>0</v>
      </c>
      <c r="Z182">
        <f t="shared" si="115"/>
        <v>0</v>
      </c>
      <c r="AA182" t="str">
        <f t="shared" si="116"/>
        <v>1210007,14|</v>
      </c>
      <c r="AB182" t="str">
        <f t="shared" si="117"/>
        <v/>
      </c>
      <c r="AC182" t="str">
        <f t="shared" si="118"/>
        <v/>
      </c>
      <c r="AD182" t="str">
        <f t="shared" si="119"/>
        <v>1210007,14|1430003,6</v>
      </c>
      <c r="AE182" t="s">
        <v>2264</v>
      </c>
      <c r="AF182">
        <v>6</v>
      </c>
      <c r="AG182" t="str">
        <f t="shared" si="120"/>
        <v>1430003,6|</v>
      </c>
    </row>
    <row r="183" spans="1:33" ht="17.25" customHeight="1">
      <c r="A183" s="2">
        <f t="shared" si="136"/>
        <v>1308</v>
      </c>
      <c r="B183" s="3">
        <v>13</v>
      </c>
      <c r="C183" s="2">
        <f t="shared" si="143"/>
        <v>8</v>
      </c>
      <c r="D183" t="str">
        <f t="shared" si="107"/>
        <v>毒刺</v>
      </c>
      <c r="E183">
        <f t="shared" si="144"/>
        <v>3</v>
      </c>
      <c r="F183">
        <f t="shared" si="108"/>
        <v>3</v>
      </c>
      <c r="G183" t="str">
        <f t="shared" si="121"/>
        <v>1210009,5|1430002,1</v>
      </c>
      <c r="H183">
        <f t="shared" si="109"/>
        <v>15600</v>
      </c>
      <c r="I183" t="str">
        <f t="shared" si="141"/>
        <v>Ⅰ3</v>
      </c>
      <c r="J183" t="str">
        <f t="shared" si="122"/>
        <v/>
      </c>
      <c r="Q183">
        <v>2</v>
      </c>
      <c r="R183">
        <v>1</v>
      </c>
      <c r="S183">
        <v>14</v>
      </c>
      <c r="T183" t="str">
        <f t="shared" si="142"/>
        <v>2114</v>
      </c>
      <c r="U183" t="str">
        <f t="shared" si="110"/>
        <v>高级智之丸</v>
      </c>
      <c r="V183" t="str">
        <f t="shared" si="111"/>
        <v>高级运之丸</v>
      </c>
      <c r="W183" t="str">
        <f t="shared" si="112"/>
        <v>高级力之丸</v>
      </c>
      <c r="X183">
        <f t="shared" si="113"/>
        <v>0</v>
      </c>
      <c r="Y183">
        <f t="shared" si="114"/>
        <v>0</v>
      </c>
      <c r="Z183">
        <f t="shared" si="115"/>
        <v>0</v>
      </c>
      <c r="AA183" t="str">
        <f t="shared" si="116"/>
        <v/>
      </c>
      <c r="AB183" t="str">
        <f t="shared" si="117"/>
        <v/>
      </c>
      <c r="AC183" t="str">
        <f t="shared" si="118"/>
        <v/>
      </c>
      <c r="AD183" t="str">
        <f t="shared" si="119"/>
        <v>1430005,1</v>
      </c>
      <c r="AE183" t="s">
        <v>2266</v>
      </c>
      <c r="AF183">
        <v>1</v>
      </c>
      <c r="AG183" t="str">
        <f t="shared" si="120"/>
        <v>1430005,1|</v>
      </c>
    </row>
    <row r="184" spans="1:33" ht="17.25" customHeight="1">
      <c r="A184" s="2">
        <f t="shared" si="136"/>
        <v>1309</v>
      </c>
      <c r="B184" s="3">
        <v>13</v>
      </c>
      <c r="C184" s="2">
        <f>IF(C183=29,1,C183+1)</f>
        <v>9</v>
      </c>
      <c r="D184" t="str">
        <f t="shared" si="107"/>
        <v>毒刺</v>
      </c>
      <c r="E184">
        <f t="shared" si="144"/>
        <v>3</v>
      </c>
      <c r="F184">
        <f t="shared" si="108"/>
        <v>3</v>
      </c>
      <c r="G184" t="str">
        <f t="shared" si="121"/>
        <v>1210009,8|1430002,2</v>
      </c>
      <c r="H184">
        <f t="shared" si="109"/>
        <v>18000</v>
      </c>
      <c r="I184" t="str">
        <f t="shared" si="141"/>
        <v>Ⅰ3</v>
      </c>
      <c r="J184" t="str">
        <f t="shared" si="122"/>
        <v/>
      </c>
      <c r="Q184">
        <v>2</v>
      </c>
      <c r="R184">
        <v>1</v>
      </c>
      <c r="S184">
        <v>15</v>
      </c>
      <c r="T184" t="str">
        <f t="shared" si="142"/>
        <v>2115</v>
      </c>
      <c r="U184" t="str">
        <f t="shared" si="110"/>
        <v>高级智之丸</v>
      </c>
      <c r="V184" t="str">
        <f t="shared" si="111"/>
        <v>高级运之丸</v>
      </c>
      <c r="W184" t="str">
        <f t="shared" si="112"/>
        <v>高级力之丸</v>
      </c>
      <c r="X184">
        <f t="shared" si="113"/>
        <v>5</v>
      </c>
      <c r="Y184">
        <f t="shared" si="114"/>
        <v>0</v>
      </c>
      <c r="Z184">
        <f t="shared" si="115"/>
        <v>0</v>
      </c>
      <c r="AA184" t="str">
        <f t="shared" si="116"/>
        <v>1210007,5|</v>
      </c>
      <c r="AB184" t="str">
        <f t="shared" si="117"/>
        <v/>
      </c>
      <c r="AC184" t="str">
        <f t="shared" si="118"/>
        <v/>
      </c>
      <c r="AD184" t="str">
        <f t="shared" si="119"/>
        <v>1210007,5|1430003,3</v>
      </c>
      <c r="AE184" t="s">
        <v>2264</v>
      </c>
      <c r="AF184">
        <f>AF177*3</f>
        <v>3</v>
      </c>
      <c r="AG184" t="str">
        <f t="shared" si="120"/>
        <v>1430003,3|</v>
      </c>
    </row>
    <row r="185" spans="1:33" ht="17.25" customHeight="1">
      <c r="A185" s="2">
        <f t="shared" si="136"/>
        <v>1310</v>
      </c>
      <c r="B185" s="3">
        <v>13</v>
      </c>
      <c r="C185" s="2">
        <f>IF(C184=29,1,C184+1)</f>
        <v>10</v>
      </c>
      <c r="D185" t="str">
        <f t="shared" si="107"/>
        <v>毒刺</v>
      </c>
      <c r="E185">
        <f t="shared" si="144"/>
        <v>3</v>
      </c>
      <c r="F185">
        <f t="shared" si="108"/>
        <v>3</v>
      </c>
      <c r="G185" t="str">
        <f t="shared" si="121"/>
        <v>1210009,10|1430002,3</v>
      </c>
      <c r="H185">
        <f t="shared" si="109"/>
        <v>27000</v>
      </c>
      <c r="I185" t="str">
        <f t="shared" si="141"/>
        <v>Ⅰ3</v>
      </c>
      <c r="J185" t="str">
        <f t="shared" si="122"/>
        <v/>
      </c>
      <c r="Q185">
        <v>2</v>
      </c>
      <c r="R185">
        <v>1</v>
      </c>
      <c r="S185">
        <v>16</v>
      </c>
      <c r="T185" t="str">
        <f t="shared" si="142"/>
        <v>2116</v>
      </c>
      <c r="U185" t="str">
        <f t="shared" si="110"/>
        <v>高级智之丸</v>
      </c>
      <c r="V185" t="str">
        <f t="shared" si="111"/>
        <v>高级运之丸</v>
      </c>
      <c r="W185" t="str">
        <f t="shared" si="112"/>
        <v>高级力之丸</v>
      </c>
      <c r="X185">
        <f t="shared" si="113"/>
        <v>7</v>
      </c>
      <c r="Y185">
        <f t="shared" si="114"/>
        <v>0</v>
      </c>
      <c r="Z185">
        <f t="shared" si="115"/>
        <v>0</v>
      </c>
      <c r="AA185" t="str">
        <f t="shared" si="116"/>
        <v>1210007,7|</v>
      </c>
      <c r="AB185" t="str">
        <f t="shared" si="117"/>
        <v/>
      </c>
      <c r="AC185" t="str">
        <f t="shared" si="118"/>
        <v/>
      </c>
      <c r="AD185" t="str">
        <f t="shared" si="119"/>
        <v>1210007,7|1430003,6</v>
      </c>
      <c r="AE185" t="s">
        <v>2264</v>
      </c>
      <c r="AF185">
        <f t="shared" ref="AF185:AF189" si="145">AF178*3</f>
        <v>6</v>
      </c>
      <c r="AG185" t="str">
        <f t="shared" si="120"/>
        <v>1430003,6|</v>
      </c>
    </row>
    <row r="186" spans="1:33" ht="17.25" customHeight="1">
      <c r="A186" s="2">
        <f t="shared" si="136"/>
        <v>1311</v>
      </c>
      <c r="B186" s="3">
        <v>13</v>
      </c>
      <c r="C186" s="2">
        <f t="shared" ref="C186:C204" si="146">IF(C185=29,1,C185+1)</f>
        <v>11</v>
      </c>
      <c r="D186" t="str">
        <f t="shared" si="107"/>
        <v>毒刺</v>
      </c>
      <c r="E186">
        <f t="shared" si="144"/>
        <v>3</v>
      </c>
      <c r="F186">
        <f t="shared" si="108"/>
        <v>3</v>
      </c>
      <c r="G186" t="str">
        <f t="shared" si="121"/>
        <v>1210009,12|1430002,4</v>
      </c>
      <c r="H186">
        <f t="shared" si="109"/>
        <v>40350</v>
      </c>
      <c r="I186" t="str">
        <f t="shared" si="141"/>
        <v>Ⅰ3</v>
      </c>
      <c r="J186" t="str">
        <f t="shared" si="122"/>
        <v/>
      </c>
      <c r="Q186">
        <v>2</v>
      </c>
      <c r="R186">
        <v>1</v>
      </c>
      <c r="S186">
        <v>17</v>
      </c>
      <c r="T186" t="str">
        <f t="shared" ref="T186:T192" si="147">Q186&amp;R186&amp;S186</f>
        <v>2117</v>
      </c>
      <c r="U186" t="str">
        <f t="shared" si="110"/>
        <v>高级智之丸</v>
      </c>
      <c r="V186" t="str">
        <f t="shared" si="111"/>
        <v>高级运之丸</v>
      </c>
      <c r="W186" t="str">
        <f t="shared" si="112"/>
        <v>高级力之丸</v>
      </c>
      <c r="X186">
        <f t="shared" si="113"/>
        <v>9</v>
      </c>
      <c r="Y186">
        <f t="shared" si="114"/>
        <v>0</v>
      </c>
      <c r="Z186">
        <f t="shared" si="115"/>
        <v>0</v>
      </c>
      <c r="AA186" t="str">
        <f t="shared" si="116"/>
        <v>1210007,9|</v>
      </c>
      <c r="AB186" t="str">
        <f t="shared" si="117"/>
        <v/>
      </c>
      <c r="AC186" t="str">
        <f t="shared" si="118"/>
        <v/>
      </c>
      <c r="AD186" t="str">
        <f t="shared" si="119"/>
        <v>1210007,9|1430003,9</v>
      </c>
      <c r="AE186" t="s">
        <v>2264</v>
      </c>
      <c r="AF186">
        <f t="shared" si="145"/>
        <v>9</v>
      </c>
      <c r="AG186" t="str">
        <f t="shared" si="120"/>
        <v>1430003,9|</v>
      </c>
    </row>
    <row r="187" spans="1:33" ht="17.25" customHeight="1">
      <c r="A187" s="2">
        <f t="shared" si="136"/>
        <v>1312</v>
      </c>
      <c r="B187" s="3">
        <v>13</v>
      </c>
      <c r="C187" s="2">
        <f t="shared" si="146"/>
        <v>12</v>
      </c>
      <c r="D187" t="str">
        <f t="shared" si="107"/>
        <v>毒刺</v>
      </c>
      <c r="E187">
        <f t="shared" si="144"/>
        <v>3</v>
      </c>
      <c r="F187">
        <f t="shared" si="108"/>
        <v>3</v>
      </c>
      <c r="G187" t="str">
        <f t="shared" si="121"/>
        <v>1210009,16|1430002,5</v>
      </c>
      <c r="H187">
        <f t="shared" si="109"/>
        <v>56400</v>
      </c>
      <c r="I187" t="str">
        <f t="shared" si="141"/>
        <v>Ⅰ3</v>
      </c>
      <c r="J187" t="str">
        <f t="shared" si="122"/>
        <v/>
      </c>
      <c r="Q187">
        <v>2</v>
      </c>
      <c r="R187">
        <v>1</v>
      </c>
      <c r="S187">
        <v>18</v>
      </c>
      <c r="T187" t="str">
        <f t="shared" si="147"/>
        <v>2118</v>
      </c>
      <c r="U187" t="str">
        <f t="shared" si="110"/>
        <v>高级智之丸</v>
      </c>
      <c r="V187" t="str">
        <f t="shared" si="111"/>
        <v>高级运之丸</v>
      </c>
      <c r="W187" t="str">
        <f t="shared" si="112"/>
        <v>高级力之丸</v>
      </c>
      <c r="X187">
        <f t="shared" si="113"/>
        <v>13</v>
      </c>
      <c r="Y187">
        <f t="shared" si="114"/>
        <v>0</v>
      </c>
      <c r="Z187">
        <f t="shared" si="115"/>
        <v>0</v>
      </c>
      <c r="AA187" t="str">
        <f t="shared" si="116"/>
        <v>1210007,13|</v>
      </c>
      <c r="AB187" t="str">
        <f t="shared" si="117"/>
        <v/>
      </c>
      <c r="AC187" t="str">
        <f t="shared" si="118"/>
        <v/>
      </c>
      <c r="AD187" t="str">
        <f t="shared" si="119"/>
        <v>1210007,13|1430003,12</v>
      </c>
      <c r="AE187" t="s">
        <v>2264</v>
      </c>
      <c r="AF187">
        <f t="shared" si="145"/>
        <v>12</v>
      </c>
      <c r="AG187" t="str">
        <f t="shared" si="120"/>
        <v>1430003,12|</v>
      </c>
    </row>
    <row r="188" spans="1:33" ht="17.25" customHeight="1">
      <c r="A188" s="2">
        <f t="shared" si="136"/>
        <v>1313</v>
      </c>
      <c r="B188" s="3">
        <v>13</v>
      </c>
      <c r="C188" s="2">
        <f t="shared" si="146"/>
        <v>13</v>
      </c>
      <c r="D188" t="str">
        <f t="shared" si="107"/>
        <v>毒刺</v>
      </c>
      <c r="E188">
        <f t="shared" si="144"/>
        <v>3</v>
      </c>
      <c r="F188">
        <f t="shared" si="108"/>
        <v>3</v>
      </c>
      <c r="G188" t="str">
        <f t="shared" si="121"/>
        <v>1210009,18|1430002,6</v>
      </c>
      <c r="H188">
        <f t="shared" si="109"/>
        <v>77400</v>
      </c>
      <c r="I188" t="str">
        <f t="shared" si="141"/>
        <v>Ⅰ3</v>
      </c>
      <c r="J188" t="str">
        <f t="shared" si="122"/>
        <v/>
      </c>
      <c r="Q188">
        <v>2</v>
      </c>
      <c r="R188">
        <v>1</v>
      </c>
      <c r="S188">
        <v>19</v>
      </c>
      <c r="T188" t="str">
        <f t="shared" si="147"/>
        <v>2119</v>
      </c>
      <c r="U188" t="str">
        <f t="shared" si="110"/>
        <v>高级智之丸</v>
      </c>
      <c r="V188" t="str">
        <f t="shared" si="111"/>
        <v>高级运之丸</v>
      </c>
      <c r="W188" t="str">
        <f t="shared" si="112"/>
        <v>高级力之丸</v>
      </c>
      <c r="X188">
        <f t="shared" si="113"/>
        <v>16</v>
      </c>
      <c r="Y188">
        <f t="shared" si="114"/>
        <v>0</v>
      </c>
      <c r="Z188">
        <f t="shared" si="115"/>
        <v>0</v>
      </c>
      <c r="AA188" t="str">
        <f t="shared" si="116"/>
        <v>1210007,16|</v>
      </c>
      <c r="AB188" t="str">
        <f t="shared" si="117"/>
        <v/>
      </c>
      <c r="AC188" t="str">
        <f t="shared" si="118"/>
        <v/>
      </c>
      <c r="AD188" t="str">
        <f t="shared" si="119"/>
        <v>1210007,16|1430003,15</v>
      </c>
      <c r="AE188" t="s">
        <v>2264</v>
      </c>
      <c r="AF188">
        <f t="shared" si="145"/>
        <v>15</v>
      </c>
      <c r="AG188" t="str">
        <f t="shared" si="120"/>
        <v>1430003,15|</v>
      </c>
    </row>
    <row r="189" spans="1:33" ht="17.25" customHeight="1">
      <c r="A189" s="2">
        <f t="shared" si="136"/>
        <v>1314</v>
      </c>
      <c r="B189" s="3">
        <v>13</v>
      </c>
      <c r="C189" s="2">
        <f t="shared" si="146"/>
        <v>14</v>
      </c>
      <c r="D189" t="str">
        <f t="shared" si="107"/>
        <v>毒刺</v>
      </c>
      <c r="E189">
        <f t="shared" si="144"/>
        <v>3</v>
      </c>
      <c r="F189">
        <f t="shared" si="108"/>
        <v>3</v>
      </c>
      <c r="G189" t="str">
        <f t="shared" si="121"/>
        <v>1430004,1</v>
      </c>
      <c r="H189">
        <f t="shared" si="109"/>
        <v>104400</v>
      </c>
      <c r="I189" t="str">
        <f t="shared" si="141"/>
        <v>Ⅰ3</v>
      </c>
      <c r="J189" t="str">
        <f t="shared" si="122"/>
        <v/>
      </c>
      <c r="Q189">
        <v>2</v>
      </c>
      <c r="R189">
        <v>1</v>
      </c>
      <c r="S189">
        <v>20</v>
      </c>
      <c r="T189" t="str">
        <f t="shared" si="147"/>
        <v>2120</v>
      </c>
      <c r="U189" t="str">
        <f t="shared" si="110"/>
        <v>高级智之丸</v>
      </c>
      <c r="V189" t="str">
        <f t="shared" si="111"/>
        <v>高级运之丸</v>
      </c>
      <c r="W189" t="str">
        <f t="shared" si="112"/>
        <v>高级力之丸</v>
      </c>
      <c r="X189">
        <f t="shared" si="113"/>
        <v>19</v>
      </c>
      <c r="Y189">
        <f t="shared" si="114"/>
        <v>0</v>
      </c>
      <c r="Z189">
        <f t="shared" si="115"/>
        <v>0</v>
      </c>
      <c r="AA189" t="str">
        <f t="shared" si="116"/>
        <v>1210007,19|</v>
      </c>
      <c r="AB189" t="str">
        <f t="shared" si="117"/>
        <v/>
      </c>
      <c r="AC189" t="str">
        <f t="shared" si="118"/>
        <v/>
      </c>
      <c r="AD189" t="str">
        <f t="shared" si="119"/>
        <v>1210007,19|1430003,18</v>
      </c>
      <c r="AE189" t="s">
        <v>2264</v>
      </c>
      <c r="AF189">
        <f t="shared" si="145"/>
        <v>18</v>
      </c>
      <c r="AG189" t="str">
        <f t="shared" si="120"/>
        <v>1430003,18|</v>
      </c>
    </row>
    <row r="190" spans="1:33" ht="17.25" customHeight="1">
      <c r="A190" s="2">
        <f t="shared" si="136"/>
        <v>1315</v>
      </c>
      <c r="B190" s="3">
        <v>13</v>
      </c>
      <c r="C190" s="2">
        <f t="shared" si="146"/>
        <v>15</v>
      </c>
      <c r="D190" t="str">
        <f t="shared" si="107"/>
        <v>毒刺</v>
      </c>
      <c r="E190">
        <f t="shared" si="144"/>
        <v>3</v>
      </c>
      <c r="F190">
        <f t="shared" si="108"/>
        <v>3</v>
      </c>
      <c r="G190" t="str">
        <f t="shared" si="121"/>
        <v>1210009,7|1430002,3</v>
      </c>
      <c r="H190">
        <f t="shared" si="109"/>
        <v>20800</v>
      </c>
      <c r="I190" t="str">
        <f>IF(E190=4,B190&amp;"Ⅱ"&amp;E190,"Ⅱ"&amp;E190)</f>
        <v>Ⅱ3</v>
      </c>
      <c r="J190" t="str">
        <f t="shared" si="122"/>
        <v/>
      </c>
      <c r="Q190">
        <v>2</v>
      </c>
      <c r="R190">
        <v>1</v>
      </c>
      <c r="S190">
        <v>21</v>
      </c>
      <c r="T190" t="str">
        <f t="shared" si="147"/>
        <v>2121</v>
      </c>
      <c r="U190" t="str">
        <f t="shared" si="110"/>
        <v>高级智之丸</v>
      </c>
      <c r="V190" t="str">
        <f t="shared" si="111"/>
        <v>高级运之丸</v>
      </c>
      <c r="W190" t="str">
        <f t="shared" si="112"/>
        <v>高级力之丸</v>
      </c>
      <c r="X190">
        <f t="shared" si="113"/>
        <v>0</v>
      </c>
      <c r="Y190">
        <f t="shared" si="114"/>
        <v>0</v>
      </c>
      <c r="Z190">
        <f t="shared" si="115"/>
        <v>0</v>
      </c>
      <c r="AA190" t="str">
        <f t="shared" si="116"/>
        <v/>
      </c>
      <c r="AB190" t="str">
        <f t="shared" si="117"/>
        <v/>
      </c>
      <c r="AC190" t="str">
        <f t="shared" si="118"/>
        <v/>
      </c>
      <c r="AD190" t="str">
        <f t="shared" si="119"/>
        <v>1430005,3</v>
      </c>
      <c r="AE190" t="s">
        <v>2266</v>
      </c>
      <c r="AF190">
        <v>3</v>
      </c>
      <c r="AG190" t="str">
        <f t="shared" si="120"/>
        <v>1430005,3|</v>
      </c>
    </row>
    <row r="191" spans="1:33" ht="17.25" customHeight="1">
      <c r="A191" s="2">
        <f t="shared" si="136"/>
        <v>1316</v>
      </c>
      <c r="B191" s="3">
        <v>13</v>
      </c>
      <c r="C191" s="2">
        <f t="shared" si="146"/>
        <v>16</v>
      </c>
      <c r="D191" t="str">
        <f t="shared" si="107"/>
        <v>毒刺</v>
      </c>
      <c r="E191">
        <f t="shared" si="144"/>
        <v>3</v>
      </c>
      <c r="F191">
        <f t="shared" si="108"/>
        <v>3</v>
      </c>
      <c r="G191" t="str">
        <f t="shared" si="121"/>
        <v>1210009,11|1430002,6</v>
      </c>
      <c r="H191">
        <f t="shared" si="109"/>
        <v>24000</v>
      </c>
      <c r="I191" t="str">
        <f t="shared" ref="I191:I196" si="148">IF(E191=4,B191&amp;"Ⅱ"&amp;E191,"Ⅱ"&amp;E191)</f>
        <v>Ⅱ3</v>
      </c>
      <c r="J191" t="str">
        <f t="shared" si="122"/>
        <v/>
      </c>
      <c r="Q191">
        <v>2</v>
      </c>
      <c r="R191">
        <v>1</v>
      </c>
      <c r="S191">
        <v>22</v>
      </c>
      <c r="T191" t="str">
        <f t="shared" si="147"/>
        <v>2122</v>
      </c>
      <c r="U191" t="str">
        <f t="shared" si="110"/>
        <v>高级智之丸</v>
      </c>
      <c r="V191" t="str">
        <f t="shared" si="111"/>
        <v>高级运之丸</v>
      </c>
      <c r="W191" t="str">
        <f t="shared" si="112"/>
        <v>高级力之丸</v>
      </c>
      <c r="X191">
        <f t="shared" si="113"/>
        <v>7</v>
      </c>
      <c r="Y191">
        <f t="shared" si="114"/>
        <v>0</v>
      </c>
      <c r="Z191">
        <f t="shared" si="115"/>
        <v>0</v>
      </c>
      <c r="AA191" t="str">
        <f t="shared" si="116"/>
        <v>1210007,7|</v>
      </c>
      <c r="AB191" t="str">
        <f t="shared" si="117"/>
        <v/>
      </c>
      <c r="AC191" t="str">
        <f t="shared" si="118"/>
        <v/>
      </c>
      <c r="AD191" t="str">
        <f t="shared" si="119"/>
        <v>1210007,7|1430003,9</v>
      </c>
      <c r="AE191" t="s">
        <v>2264</v>
      </c>
      <c r="AF191">
        <f>AF184*3</f>
        <v>9</v>
      </c>
      <c r="AG191" t="str">
        <f t="shared" si="120"/>
        <v>1430003,9|</v>
      </c>
    </row>
    <row r="192" spans="1:33" ht="17.25" customHeight="1">
      <c r="A192" s="2">
        <f t="shared" si="136"/>
        <v>1317</v>
      </c>
      <c r="B192" s="3">
        <v>13</v>
      </c>
      <c r="C192" s="2">
        <f t="shared" si="146"/>
        <v>17</v>
      </c>
      <c r="D192" t="str">
        <f t="shared" si="107"/>
        <v>毒刺</v>
      </c>
      <c r="E192">
        <f t="shared" si="144"/>
        <v>3</v>
      </c>
      <c r="F192">
        <f t="shared" si="108"/>
        <v>3</v>
      </c>
      <c r="G192" t="str">
        <f t="shared" si="121"/>
        <v>1210009,13|1430002,9</v>
      </c>
      <c r="H192">
        <f t="shared" si="109"/>
        <v>36000</v>
      </c>
      <c r="I192" t="str">
        <f t="shared" si="148"/>
        <v>Ⅱ3</v>
      </c>
      <c r="J192" t="str">
        <f t="shared" si="122"/>
        <v/>
      </c>
      <c r="Q192">
        <v>2</v>
      </c>
      <c r="R192">
        <v>1</v>
      </c>
      <c r="S192">
        <v>23</v>
      </c>
      <c r="T192" t="str">
        <f t="shared" si="147"/>
        <v>2123</v>
      </c>
      <c r="U192" t="str">
        <f t="shared" si="110"/>
        <v>高级智之丸</v>
      </c>
      <c r="V192" t="str">
        <f t="shared" si="111"/>
        <v>高级运之丸</v>
      </c>
      <c r="W192" t="str">
        <f t="shared" si="112"/>
        <v>高级力之丸</v>
      </c>
      <c r="X192">
        <f t="shared" si="113"/>
        <v>9</v>
      </c>
      <c r="Y192">
        <f t="shared" si="114"/>
        <v>0</v>
      </c>
      <c r="Z192">
        <f t="shared" si="115"/>
        <v>0</v>
      </c>
      <c r="AA192" t="str">
        <f t="shared" si="116"/>
        <v>1210007,9|</v>
      </c>
      <c r="AB192" t="str">
        <f t="shared" si="117"/>
        <v/>
      </c>
      <c r="AC192" t="str">
        <f t="shared" si="118"/>
        <v/>
      </c>
      <c r="AD192" t="str">
        <f t="shared" si="119"/>
        <v>1210007,9|1430003,18</v>
      </c>
      <c r="AE192" t="s">
        <v>2264</v>
      </c>
      <c r="AF192">
        <f t="shared" ref="AF192:AF196" si="149">AF185*3</f>
        <v>18</v>
      </c>
      <c r="AG192" t="str">
        <f t="shared" si="120"/>
        <v>1430003,18|</v>
      </c>
    </row>
    <row r="193" spans="1:33" ht="17.25" customHeight="1">
      <c r="A193" s="2">
        <f t="shared" si="136"/>
        <v>1318</v>
      </c>
      <c r="B193" s="3">
        <v>13</v>
      </c>
      <c r="C193" s="2">
        <f t="shared" si="146"/>
        <v>18</v>
      </c>
      <c r="D193" t="str">
        <f t="shared" si="107"/>
        <v>毒刺</v>
      </c>
      <c r="E193">
        <f t="shared" si="144"/>
        <v>3</v>
      </c>
      <c r="F193">
        <f t="shared" si="108"/>
        <v>3</v>
      </c>
      <c r="G193" t="str">
        <f t="shared" si="121"/>
        <v>1210009,16|1430002,12</v>
      </c>
      <c r="H193">
        <f t="shared" si="109"/>
        <v>53800</v>
      </c>
      <c r="I193" t="str">
        <f t="shared" si="148"/>
        <v>Ⅱ3</v>
      </c>
      <c r="J193" t="str">
        <f t="shared" si="122"/>
        <v/>
      </c>
      <c r="Q193">
        <v>2</v>
      </c>
      <c r="R193">
        <v>1</v>
      </c>
      <c r="S193">
        <v>24</v>
      </c>
      <c r="T193" t="str">
        <f t="shared" ref="T193:T197" si="150">Q193&amp;R193&amp;S193</f>
        <v>2124</v>
      </c>
      <c r="U193" t="str">
        <f t="shared" si="110"/>
        <v>高级智之丸</v>
      </c>
      <c r="V193" t="str">
        <f t="shared" si="111"/>
        <v>高级运之丸</v>
      </c>
      <c r="W193" t="str">
        <f t="shared" si="112"/>
        <v>高级力之丸</v>
      </c>
      <c r="X193">
        <f t="shared" si="113"/>
        <v>11</v>
      </c>
      <c r="Y193">
        <f t="shared" si="114"/>
        <v>0</v>
      </c>
      <c r="Z193">
        <f t="shared" si="115"/>
        <v>0</v>
      </c>
      <c r="AA193" t="str">
        <f t="shared" si="116"/>
        <v>1210007,11|</v>
      </c>
      <c r="AB193" t="str">
        <f t="shared" si="117"/>
        <v/>
      </c>
      <c r="AC193" t="str">
        <f t="shared" si="118"/>
        <v/>
      </c>
      <c r="AD193" t="str">
        <f t="shared" si="119"/>
        <v>1210007,11|1430003,27</v>
      </c>
      <c r="AE193" t="s">
        <v>2264</v>
      </c>
      <c r="AF193">
        <f t="shared" si="149"/>
        <v>27</v>
      </c>
      <c r="AG193" t="str">
        <f t="shared" si="120"/>
        <v>1430003,27|</v>
      </c>
    </row>
    <row r="194" spans="1:33" ht="17.25" customHeight="1">
      <c r="A194" s="2">
        <f t="shared" si="136"/>
        <v>1319</v>
      </c>
      <c r="B194" s="3">
        <v>13</v>
      </c>
      <c r="C194" s="2">
        <f t="shared" si="146"/>
        <v>19</v>
      </c>
      <c r="D194" t="str">
        <f t="shared" ref="D194:D257" si="151">VLOOKUP(B194,K:L,2,0)</f>
        <v>毒刺</v>
      </c>
      <c r="E194">
        <f t="shared" si="144"/>
        <v>3</v>
      </c>
      <c r="F194">
        <f t="shared" ref="F194:F257" si="152">VLOOKUP(B194,K:N,4,FALSE)</f>
        <v>3</v>
      </c>
      <c r="G194" t="str">
        <f t="shared" si="121"/>
        <v>1210009,21|1430002,15</v>
      </c>
      <c r="H194">
        <f t="shared" ref="H194:H257" si="153">VLOOKUP(E194&amp;C194,AN:AT,7,0)</f>
        <v>75200</v>
      </c>
      <c r="I194" t="str">
        <f t="shared" si="148"/>
        <v>Ⅱ3</v>
      </c>
      <c r="J194" t="str">
        <f t="shared" si="122"/>
        <v/>
      </c>
      <c r="Q194">
        <v>2</v>
      </c>
      <c r="R194">
        <v>1</v>
      </c>
      <c r="S194">
        <v>25</v>
      </c>
      <c r="T194" t="str">
        <f t="shared" si="150"/>
        <v>2125</v>
      </c>
      <c r="U194" t="str">
        <f t="shared" ref="U194:U257" si="154">VLOOKUP($Q194&amp;$S194,$AN:$AQ,2,0)</f>
        <v>高级智之丸</v>
      </c>
      <c r="V194" t="str">
        <f t="shared" ref="V194:V257" si="155">VLOOKUP($Q194&amp;$S194,$AN:$AQ,3,0)</f>
        <v>高级运之丸</v>
      </c>
      <c r="W194" t="str">
        <f t="shared" ref="W194:W257" si="156">VLOOKUP($Q194&amp;$S194,$AN:$AQ,4,0)</f>
        <v>高级力之丸</v>
      </c>
      <c r="X194">
        <f t="shared" ref="X194:X257" si="157">IF(R194=1,VLOOKUP($Q194&amp;$S194,$AN:$AS,5,0),VLOOKUP($Q194&amp;$S194,$AN:$AS,6,0))</f>
        <v>17</v>
      </c>
      <c r="Y194">
        <f t="shared" ref="Y194:Y257" si="158">IF(R194=2,VLOOKUP($Q194&amp;$S194,$AN:$AS,5,0),VLOOKUP($Q194&amp;$S194,$AN:$AS,6,0))</f>
        <v>0</v>
      </c>
      <c r="Z194">
        <f t="shared" ref="Z194:Z257" si="159">IF(R194=3,VLOOKUP($Q194&amp;$S194,$AN:$AS,5,0),VLOOKUP($Q194&amp;$S194,$AN:$AS,6,0))</f>
        <v>0</v>
      </c>
      <c r="AA194" t="str">
        <f t="shared" ref="AA194:AA257" si="160">IF(X194&gt;0,VLOOKUP(U194,$AH:$AI,2,0)&amp;","&amp;X194&amp;"|","")</f>
        <v>1210007,17|</v>
      </c>
      <c r="AB194" t="str">
        <f t="shared" ref="AB194:AB257" si="161">IF(Y194&gt;0,VLOOKUP(V194,$AH:$AI,2,0)&amp;","&amp;Y194&amp;"|","")</f>
        <v/>
      </c>
      <c r="AC194" t="str">
        <f t="shared" ref="AC194:AC257" si="162">IF(Z194&gt;0,VLOOKUP(W194,$AH:$AI,2,0)&amp;","&amp;Z194&amp;"|","")</f>
        <v/>
      </c>
      <c r="AD194" t="str">
        <f t="shared" ref="AD194:AD257" si="163">LEFT(AA194&amp;AB194&amp;AC194&amp;AG194,LEN(AA194&amp;AB194&amp;AC194&amp;AG194)-1)</f>
        <v>1210007,17|1430003,36</v>
      </c>
      <c r="AE194" t="s">
        <v>2264</v>
      </c>
      <c r="AF194">
        <f t="shared" si="149"/>
        <v>36</v>
      </c>
      <c r="AG194" t="str">
        <f t="shared" ref="AG194:AG257" si="164">IF(AF194&gt;0,VLOOKUP(AE194,$AH:$AJ,3,0)&amp;","&amp;AF194&amp;"|","")</f>
        <v>1430003,36|</v>
      </c>
    </row>
    <row r="195" spans="1:33" ht="17.25" customHeight="1">
      <c r="A195" s="2">
        <f t="shared" si="136"/>
        <v>1320</v>
      </c>
      <c r="B195" s="3">
        <v>13</v>
      </c>
      <c r="C195" s="2">
        <f t="shared" si="146"/>
        <v>20</v>
      </c>
      <c r="D195" t="str">
        <f t="shared" si="151"/>
        <v>毒刺</v>
      </c>
      <c r="E195">
        <f t="shared" si="144"/>
        <v>3</v>
      </c>
      <c r="F195">
        <f t="shared" si="152"/>
        <v>3</v>
      </c>
      <c r="G195" t="str">
        <f t="shared" ref="G195:G258" si="165">IF(J195&lt;&gt;"",J195,VLOOKUP(E195&amp;F195&amp;C195,T:AD,11,0))</f>
        <v>1210009,24|1430002,18</v>
      </c>
      <c r="H195">
        <f t="shared" si="153"/>
        <v>103200</v>
      </c>
      <c r="I195" t="str">
        <f t="shared" si="148"/>
        <v>Ⅱ3</v>
      </c>
      <c r="J195" t="str">
        <f t="shared" ref="J195:J258" si="166">IFERROR(IF(I195=I196,"",INDEX(AJ:AJ,MATCH(B195,AI:AI,0))&amp;","&amp;3^(C195/7-2)),"")</f>
        <v/>
      </c>
      <c r="Q195">
        <v>2</v>
      </c>
      <c r="R195">
        <v>1</v>
      </c>
      <c r="S195">
        <v>26</v>
      </c>
      <c r="T195" t="str">
        <f t="shared" si="150"/>
        <v>2126</v>
      </c>
      <c r="U195" t="str">
        <f t="shared" si="154"/>
        <v>高级智之丸</v>
      </c>
      <c r="V195" t="str">
        <f t="shared" si="155"/>
        <v>高级运之丸</v>
      </c>
      <c r="W195" t="str">
        <f t="shared" si="156"/>
        <v>高级力之丸</v>
      </c>
      <c r="X195">
        <f t="shared" si="157"/>
        <v>20</v>
      </c>
      <c r="Y195">
        <f t="shared" si="158"/>
        <v>0</v>
      </c>
      <c r="Z195">
        <f t="shared" si="159"/>
        <v>0</v>
      </c>
      <c r="AA195" t="str">
        <f t="shared" si="160"/>
        <v>1210007,20|</v>
      </c>
      <c r="AB195" t="str">
        <f t="shared" si="161"/>
        <v/>
      </c>
      <c r="AC195" t="str">
        <f t="shared" si="162"/>
        <v/>
      </c>
      <c r="AD195" t="str">
        <f t="shared" si="163"/>
        <v>1210007,20|1430003,45</v>
      </c>
      <c r="AE195" t="s">
        <v>2264</v>
      </c>
      <c r="AF195">
        <f t="shared" si="149"/>
        <v>45</v>
      </c>
      <c r="AG195" t="str">
        <f t="shared" si="164"/>
        <v>1430003,45|</v>
      </c>
    </row>
    <row r="196" spans="1:33" ht="17.25" customHeight="1">
      <c r="A196" s="2">
        <f t="shared" si="136"/>
        <v>1321</v>
      </c>
      <c r="B196" s="3">
        <v>13</v>
      </c>
      <c r="C196" s="2">
        <f t="shared" si="146"/>
        <v>21</v>
      </c>
      <c r="D196" t="str">
        <f t="shared" si="151"/>
        <v>毒刺</v>
      </c>
      <c r="E196">
        <f t="shared" si="144"/>
        <v>3</v>
      </c>
      <c r="F196">
        <f t="shared" si="152"/>
        <v>3</v>
      </c>
      <c r="G196" t="str">
        <f t="shared" si="165"/>
        <v>1430004,3</v>
      </c>
      <c r="H196">
        <f t="shared" si="153"/>
        <v>139200</v>
      </c>
      <c r="I196" t="str">
        <f t="shared" si="148"/>
        <v>Ⅱ3</v>
      </c>
      <c r="J196" t="str">
        <f t="shared" si="166"/>
        <v/>
      </c>
      <c r="Q196">
        <v>2</v>
      </c>
      <c r="R196">
        <v>1</v>
      </c>
      <c r="S196">
        <v>27</v>
      </c>
      <c r="T196" t="str">
        <f t="shared" si="150"/>
        <v>2127</v>
      </c>
      <c r="U196" t="str">
        <f t="shared" si="154"/>
        <v>高级智之丸</v>
      </c>
      <c r="V196" t="str">
        <f t="shared" si="155"/>
        <v>高级运之丸</v>
      </c>
      <c r="W196" t="str">
        <f t="shared" si="156"/>
        <v>高级力之丸</v>
      </c>
      <c r="X196">
        <f t="shared" si="157"/>
        <v>23</v>
      </c>
      <c r="Y196">
        <f t="shared" si="158"/>
        <v>0</v>
      </c>
      <c r="Z196">
        <f t="shared" si="159"/>
        <v>0</v>
      </c>
      <c r="AA196" t="str">
        <f t="shared" si="160"/>
        <v>1210007,23|</v>
      </c>
      <c r="AB196" t="str">
        <f t="shared" si="161"/>
        <v/>
      </c>
      <c r="AC196" t="str">
        <f t="shared" si="162"/>
        <v/>
      </c>
      <c r="AD196" t="str">
        <f t="shared" si="163"/>
        <v>1210007,23|1430003,54</v>
      </c>
      <c r="AE196" t="s">
        <v>2264</v>
      </c>
      <c r="AF196">
        <f t="shared" si="149"/>
        <v>54</v>
      </c>
      <c r="AG196" t="str">
        <f t="shared" si="164"/>
        <v>1430003,54|</v>
      </c>
    </row>
    <row r="197" spans="1:33" ht="17.25" customHeight="1">
      <c r="A197" s="2">
        <f t="shared" si="136"/>
        <v>1322</v>
      </c>
      <c r="B197" s="3">
        <v>13</v>
      </c>
      <c r="C197" s="2">
        <f t="shared" si="146"/>
        <v>22</v>
      </c>
      <c r="D197" t="str">
        <f t="shared" si="151"/>
        <v>毒刺</v>
      </c>
      <c r="E197">
        <f t="shared" si="144"/>
        <v>3</v>
      </c>
      <c r="F197">
        <f t="shared" si="152"/>
        <v>3</v>
      </c>
      <c r="G197" t="str">
        <f t="shared" si="165"/>
        <v>1210009,9|1430002,9</v>
      </c>
      <c r="H197">
        <f t="shared" si="153"/>
        <v>26000</v>
      </c>
      <c r="I197" t="str">
        <f>IF(E197=4,B197&amp;"Ⅲ"&amp;E197,"Ⅲ"&amp;E197)</f>
        <v>Ⅲ3</v>
      </c>
      <c r="J197" t="str">
        <f t="shared" si="166"/>
        <v/>
      </c>
      <c r="Q197">
        <v>2</v>
      </c>
      <c r="R197">
        <v>1</v>
      </c>
      <c r="S197">
        <v>28</v>
      </c>
      <c r="T197" t="str">
        <f t="shared" si="150"/>
        <v>2128</v>
      </c>
      <c r="U197" t="str">
        <f t="shared" si="154"/>
        <v>高级智之丸</v>
      </c>
      <c r="V197" t="str">
        <f t="shared" si="155"/>
        <v>高级运之丸</v>
      </c>
      <c r="W197" t="str">
        <f t="shared" si="156"/>
        <v>高级力之丸</v>
      </c>
      <c r="X197">
        <f t="shared" si="157"/>
        <v>0</v>
      </c>
      <c r="Y197">
        <f t="shared" si="158"/>
        <v>0</v>
      </c>
      <c r="Z197">
        <f t="shared" si="159"/>
        <v>0</v>
      </c>
      <c r="AA197" t="str">
        <f t="shared" si="160"/>
        <v/>
      </c>
      <c r="AB197" t="str">
        <f t="shared" si="161"/>
        <v/>
      </c>
      <c r="AC197" t="str">
        <f t="shared" si="162"/>
        <v/>
      </c>
      <c r="AD197" t="str">
        <f t="shared" si="163"/>
        <v>1430005,9</v>
      </c>
      <c r="AE197" t="s">
        <v>2266</v>
      </c>
      <c r="AF197">
        <v>9</v>
      </c>
      <c r="AG197" t="str">
        <f t="shared" si="164"/>
        <v>1430005,9|</v>
      </c>
    </row>
    <row r="198" spans="1:33" ht="17.25" customHeight="1">
      <c r="A198" s="2">
        <f t="shared" si="136"/>
        <v>1323</v>
      </c>
      <c r="B198" s="3">
        <v>13</v>
      </c>
      <c r="C198" s="2">
        <f t="shared" si="146"/>
        <v>23</v>
      </c>
      <c r="D198" t="str">
        <f t="shared" si="151"/>
        <v>毒刺</v>
      </c>
      <c r="E198">
        <f t="shared" si="144"/>
        <v>3</v>
      </c>
      <c r="F198">
        <f t="shared" si="152"/>
        <v>3</v>
      </c>
      <c r="G198" t="str">
        <f t="shared" si="165"/>
        <v>1210009,13|1430002,18</v>
      </c>
      <c r="H198">
        <f t="shared" si="153"/>
        <v>30000</v>
      </c>
      <c r="I198" t="str">
        <f t="shared" ref="I198:I203" si="167">IF(E198=4,B198&amp;"Ⅲ"&amp;E198,"Ⅲ"&amp;E198)</f>
        <v>Ⅲ3</v>
      </c>
      <c r="J198" t="str">
        <f t="shared" si="166"/>
        <v/>
      </c>
      <c r="Q198">
        <v>2</v>
      </c>
      <c r="R198">
        <f t="shared" ref="R198:R204" si="168">R170+1</f>
        <v>2</v>
      </c>
      <c r="S198">
        <f t="shared" ref="S198:S204" si="169">S170</f>
        <v>1</v>
      </c>
      <c r="T198" t="str">
        <f t="shared" ref="T198:T204" si="170">Q198&amp;R198&amp;S198</f>
        <v>221</v>
      </c>
      <c r="U198" t="str">
        <f t="shared" si="154"/>
        <v>初级智之丸</v>
      </c>
      <c r="V198" t="str">
        <f t="shared" si="155"/>
        <v>初级运之丸</v>
      </c>
      <c r="W198" t="str">
        <f t="shared" si="156"/>
        <v>初级力之丸</v>
      </c>
      <c r="X198">
        <f t="shared" si="157"/>
        <v>0</v>
      </c>
      <c r="Y198">
        <f t="shared" si="158"/>
        <v>24</v>
      </c>
      <c r="Z198">
        <f t="shared" si="159"/>
        <v>0</v>
      </c>
      <c r="AA198" t="str">
        <f t="shared" si="160"/>
        <v/>
      </c>
      <c r="AB198" t="str">
        <f t="shared" si="161"/>
        <v>1210002,24|</v>
      </c>
      <c r="AC198" t="str">
        <f t="shared" si="162"/>
        <v/>
      </c>
      <c r="AD198" t="str">
        <f t="shared" si="163"/>
        <v>1210002,24</v>
      </c>
      <c r="AG198" t="str">
        <f t="shared" si="164"/>
        <v/>
      </c>
    </row>
    <row r="199" spans="1:33" ht="17.25" customHeight="1">
      <c r="A199" s="2">
        <f t="shared" si="136"/>
        <v>1324</v>
      </c>
      <c r="B199" s="3">
        <v>13</v>
      </c>
      <c r="C199" s="2">
        <f t="shared" si="146"/>
        <v>24</v>
      </c>
      <c r="D199" t="str">
        <f t="shared" si="151"/>
        <v>毒刺</v>
      </c>
      <c r="E199">
        <f t="shared" si="144"/>
        <v>3</v>
      </c>
      <c r="F199">
        <f t="shared" si="152"/>
        <v>3</v>
      </c>
      <c r="G199" t="str">
        <f t="shared" si="165"/>
        <v>1210009,17|1430002,27</v>
      </c>
      <c r="H199">
        <f t="shared" si="153"/>
        <v>45000</v>
      </c>
      <c r="I199" t="str">
        <f t="shared" si="167"/>
        <v>Ⅲ3</v>
      </c>
      <c r="J199" t="str">
        <f t="shared" si="166"/>
        <v/>
      </c>
      <c r="Q199">
        <v>2</v>
      </c>
      <c r="R199">
        <f t="shared" si="168"/>
        <v>2</v>
      </c>
      <c r="S199">
        <f t="shared" si="169"/>
        <v>2</v>
      </c>
      <c r="T199" t="str">
        <f t="shared" si="170"/>
        <v>222</v>
      </c>
      <c r="U199" t="str">
        <f t="shared" si="154"/>
        <v>初级智之丸</v>
      </c>
      <c r="V199" t="str">
        <f t="shared" si="155"/>
        <v>初级运之丸</v>
      </c>
      <c r="W199" t="str">
        <f t="shared" si="156"/>
        <v>初级力之丸</v>
      </c>
      <c r="X199">
        <f t="shared" si="157"/>
        <v>0</v>
      </c>
      <c r="Y199">
        <f t="shared" si="158"/>
        <v>32</v>
      </c>
      <c r="Z199">
        <f t="shared" si="159"/>
        <v>0</v>
      </c>
      <c r="AA199" t="str">
        <f t="shared" si="160"/>
        <v/>
      </c>
      <c r="AB199" t="str">
        <f t="shared" si="161"/>
        <v>1210002,32|</v>
      </c>
      <c r="AC199" t="str">
        <f t="shared" si="162"/>
        <v/>
      </c>
      <c r="AD199" t="str">
        <f t="shared" si="163"/>
        <v>1210002,32</v>
      </c>
      <c r="AG199" t="str">
        <f t="shared" si="164"/>
        <v/>
      </c>
    </row>
    <row r="200" spans="1:33" ht="17.25" customHeight="1">
      <c r="A200" s="2">
        <f t="shared" si="136"/>
        <v>1325</v>
      </c>
      <c r="B200" s="3">
        <v>13</v>
      </c>
      <c r="C200" s="2">
        <f t="shared" si="146"/>
        <v>25</v>
      </c>
      <c r="D200" t="str">
        <f t="shared" si="151"/>
        <v>毒刺</v>
      </c>
      <c r="E200">
        <f t="shared" si="144"/>
        <v>3</v>
      </c>
      <c r="F200">
        <f t="shared" si="152"/>
        <v>3</v>
      </c>
      <c r="G200" t="str">
        <f t="shared" si="165"/>
        <v>1210009,20|1430002,36</v>
      </c>
      <c r="H200">
        <f t="shared" si="153"/>
        <v>67250</v>
      </c>
      <c r="I200" t="str">
        <f t="shared" si="167"/>
        <v>Ⅲ3</v>
      </c>
      <c r="J200" t="str">
        <f t="shared" si="166"/>
        <v/>
      </c>
      <c r="Q200">
        <v>2</v>
      </c>
      <c r="R200">
        <f t="shared" si="168"/>
        <v>2</v>
      </c>
      <c r="S200">
        <f t="shared" si="169"/>
        <v>3</v>
      </c>
      <c r="T200" t="str">
        <f t="shared" si="170"/>
        <v>223</v>
      </c>
      <c r="U200" t="str">
        <f t="shared" si="154"/>
        <v>初级智之丸</v>
      </c>
      <c r="V200" t="str">
        <f t="shared" si="155"/>
        <v>初级运之丸</v>
      </c>
      <c r="W200" t="str">
        <f t="shared" si="156"/>
        <v>初级力之丸</v>
      </c>
      <c r="X200">
        <f t="shared" si="157"/>
        <v>0</v>
      </c>
      <c r="Y200">
        <f t="shared" si="158"/>
        <v>40</v>
      </c>
      <c r="Z200">
        <f t="shared" si="159"/>
        <v>0</v>
      </c>
      <c r="AA200" t="str">
        <f t="shared" si="160"/>
        <v/>
      </c>
      <c r="AB200" t="str">
        <f t="shared" si="161"/>
        <v>1210002,40|</v>
      </c>
      <c r="AC200" t="str">
        <f t="shared" si="162"/>
        <v/>
      </c>
      <c r="AD200" t="str">
        <f t="shared" si="163"/>
        <v>1210002,40</v>
      </c>
      <c r="AG200" t="str">
        <f t="shared" si="164"/>
        <v/>
      </c>
    </row>
    <row r="201" spans="1:33" ht="17.25" customHeight="1">
      <c r="A201" s="2">
        <f t="shared" si="136"/>
        <v>1326</v>
      </c>
      <c r="B201" s="3">
        <v>13</v>
      </c>
      <c r="C201" s="2">
        <f t="shared" si="146"/>
        <v>26</v>
      </c>
      <c r="D201" t="str">
        <f t="shared" si="151"/>
        <v>毒刺</v>
      </c>
      <c r="E201">
        <f t="shared" si="144"/>
        <v>3</v>
      </c>
      <c r="F201">
        <f t="shared" si="152"/>
        <v>3</v>
      </c>
      <c r="G201" t="str">
        <f t="shared" si="165"/>
        <v>1210009,27|1430002,45</v>
      </c>
      <c r="H201">
        <f t="shared" si="153"/>
        <v>94000</v>
      </c>
      <c r="I201" t="str">
        <f t="shared" si="167"/>
        <v>Ⅲ3</v>
      </c>
      <c r="J201" t="str">
        <f t="shared" si="166"/>
        <v/>
      </c>
      <c r="Q201">
        <v>2</v>
      </c>
      <c r="R201">
        <f t="shared" si="168"/>
        <v>2</v>
      </c>
      <c r="S201">
        <f t="shared" si="169"/>
        <v>4</v>
      </c>
      <c r="T201" t="str">
        <f t="shared" si="170"/>
        <v>224</v>
      </c>
      <c r="U201" t="str">
        <f t="shared" si="154"/>
        <v>中级智之丸</v>
      </c>
      <c r="V201" t="str">
        <f t="shared" si="155"/>
        <v>中级运之丸</v>
      </c>
      <c r="W201" t="str">
        <f t="shared" si="156"/>
        <v>中级力之丸</v>
      </c>
      <c r="X201">
        <f t="shared" si="157"/>
        <v>0</v>
      </c>
      <c r="Y201">
        <f t="shared" si="158"/>
        <v>20</v>
      </c>
      <c r="Z201">
        <f t="shared" si="159"/>
        <v>0</v>
      </c>
      <c r="AA201" t="str">
        <f t="shared" si="160"/>
        <v/>
      </c>
      <c r="AB201" t="str">
        <f t="shared" si="161"/>
        <v>1210005,20|</v>
      </c>
      <c r="AC201" t="str">
        <f t="shared" si="162"/>
        <v/>
      </c>
      <c r="AD201" t="str">
        <f t="shared" si="163"/>
        <v>1210005,20</v>
      </c>
      <c r="AG201" t="str">
        <f t="shared" si="164"/>
        <v/>
      </c>
    </row>
    <row r="202" spans="1:33" ht="17.25" customHeight="1">
      <c r="A202" s="2">
        <f t="shared" si="136"/>
        <v>1327</v>
      </c>
      <c r="B202" s="3">
        <v>13</v>
      </c>
      <c r="C202" s="2">
        <f t="shared" si="146"/>
        <v>27</v>
      </c>
      <c r="D202" t="str">
        <f t="shared" si="151"/>
        <v>毒刺</v>
      </c>
      <c r="E202">
        <f t="shared" si="144"/>
        <v>3</v>
      </c>
      <c r="F202">
        <f t="shared" si="152"/>
        <v>3</v>
      </c>
      <c r="G202" t="str">
        <f t="shared" si="165"/>
        <v>1210009,30|1430002,54</v>
      </c>
      <c r="H202">
        <f t="shared" si="153"/>
        <v>129000</v>
      </c>
      <c r="I202" t="str">
        <f t="shared" si="167"/>
        <v>Ⅲ3</v>
      </c>
      <c r="J202" t="str">
        <f t="shared" si="166"/>
        <v/>
      </c>
      <c r="Q202">
        <v>2</v>
      </c>
      <c r="R202">
        <f t="shared" si="168"/>
        <v>2</v>
      </c>
      <c r="S202">
        <f t="shared" si="169"/>
        <v>5</v>
      </c>
      <c r="T202" t="str">
        <f t="shared" si="170"/>
        <v>225</v>
      </c>
      <c r="U202" t="str">
        <f t="shared" si="154"/>
        <v>中级智之丸</v>
      </c>
      <c r="V202" t="str">
        <f t="shared" si="155"/>
        <v>中级运之丸</v>
      </c>
      <c r="W202" t="str">
        <f t="shared" si="156"/>
        <v>中级力之丸</v>
      </c>
      <c r="X202">
        <f t="shared" si="157"/>
        <v>0</v>
      </c>
      <c r="Y202">
        <f t="shared" si="158"/>
        <v>24</v>
      </c>
      <c r="Z202">
        <f t="shared" si="159"/>
        <v>0</v>
      </c>
      <c r="AA202" t="str">
        <f t="shared" si="160"/>
        <v/>
      </c>
      <c r="AB202" t="str">
        <f t="shared" si="161"/>
        <v>1210005,24|</v>
      </c>
      <c r="AC202" t="str">
        <f t="shared" si="162"/>
        <v/>
      </c>
      <c r="AD202" t="str">
        <f t="shared" si="163"/>
        <v>1210005,24</v>
      </c>
      <c r="AG202" t="str">
        <f t="shared" si="164"/>
        <v/>
      </c>
    </row>
    <row r="203" spans="1:33" ht="17.25" customHeight="1">
      <c r="A203" s="2">
        <f t="shared" si="136"/>
        <v>1328</v>
      </c>
      <c r="B203" s="3">
        <v>13</v>
      </c>
      <c r="C203" s="2">
        <f t="shared" si="146"/>
        <v>28</v>
      </c>
      <c r="D203" t="str">
        <f t="shared" si="151"/>
        <v>毒刺</v>
      </c>
      <c r="E203">
        <f t="shared" si="144"/>
        <v>3</v>
      </c>
      <c r="F203">
        <f t="shared" si="152"/>
        <v>3</v>
      </c>
      <c r="G203" t="str">
        <f t="shared" si="165"/>
        <v>1430004,9</v>
      </c>
      <c r="H203">
        <f t="shared" si="153"/>
        <v>174000</v>
      </c>
      <c r="I203" t="str">
        <f t="shared" si="167"/>
        <v>Ⅲ3</v>
      </c>
      <c r="J203" t="str">
        <f t="shared" si="166"/>
        <v/>
      </c>
      <c r="Q203">
        <v>2</v>
      </c>
      <c r="R203">
        <f t="shared" si="168"/>
        <v>2</v>
      </c>
      <c r="S203">
        <f t="shared" si="169"/>
        <v>6</v>
      </c>
      <c r="T203" t="str">
        <f t="shared" si="170"/>
        <v>226</v>
      </c>
      <c r="U203" t="str">
        <f t="shared" si="154"/>
        <v>中级智之丸</v>
      </c>
      <c r="V203" t="str">
        <f t="shared" si="155"/>
        <v>中级运之丸</v>
      </c>
      <c r="W203" t="str">
        <f t="shared" si="156"/>
        <v>中级力之丸</v>
      </c>
      <c r="X203">
        <f t="shared" si="157"/>
        <v>0</v>
      </c>
      <c r="Y203">
        <f t="shared" si="158"/>
        <v>28</v>
      </c>
      <c r="Z203">
        <f t="shared" si="159"/>
        <v>0</v>
      </c>
      <c r="AA203" t="str">
        <f t="shared" si="160"/>
        <v/>
      </c>
      <c r="AB203" t="str">
        <f t="shared" si="161"/>
        <v>1210005,28|</v>
      </c>
      <c r="AC203" t="str">
        <f t="shared" si="162"/>
        <v/>
      </c>
      <c r="AD203" t="str">
        <f t="shared" si="163"/>
        <v>1210005,28</v>
      </c>
      <c r="AG203" t="str">
        <f t="shared" si="164"/>
        <v/>
      </c>
    </row>
    <row r="204" spans="1:33" ht="17.25" customHeight="1">
      <c r="A204" s="2">
        <f t="shared" si="136"/>
        <v>1329</v>
      </c>
      <c r="B204" s="34">
        <v>13</v>
      </c>
      <c r="C204" s="2">
        <f t="shared" si="146"/>
        <v>29</v>
      </c>
      <c r="D204" t="str">
        <f t="shared" si="151"/>
        <v>毒刺</v>
      </c>
      <c r="E204">
        <f t="shared" si="144"/>
        <v>3</v>
      </c>
      <c r="F204">
        <f t="shared" si="152"/>
        <v>3</v>
      </c>
      <c r="G204" t="e">
        <f t="shared" si="165"/>
        <v>#N/A</v>
      </c>
      <c r="H204" t="e">
        <f t="shared" si="153"/>
        <v>#N/A</v>
      </c>
      <c r="J204" t="str">
        <f t="shared" si="166"/>
        <v/>
      </c>
      <c r="Q204">
        <v>2</v>
      </c>
      <c r="R204">
        <f t="shared" si="168"/>
        <v>2</v>
      </c>
      <c r="S204">
        <f t="shared" si="169"/>
        <v>7</v>
      </c>
      <c r="T204" t="str">
        <f t="shared" si="170"/>
        <v>227</v>
      </c>
      <c r="U204" t="str">
        <f t="shared" si="154"/>
        <v>高级智之丸</v>
      </c>
      <c r="V204" t="str">
        <f t="shared" si="155"/>
        <v>高级运之丸</v>
      </c>
      <c r="W204" t="str">
        <f t="shared" si="156"/>
        <v>高级力之丸</v>
      </c>
      <c r="X204">
        <f t="shared" si="157"/>
        <v>0</v>
      </c>
      <c r="Y204">
        <f t="shared" si="158"/>
        <v>12</v>
      </c>
      <c r="Z204">
        <f t="shared" si="159"/>
        <v>0</v>
      </c>
      <c r="AA204" t="str">
        <f t="shared" si="160"/>
        <v/>
      </c>
      <c r="AB204" t="str">
        <f t="shared" si="161"/>
        <v>1210008,12|</v>
      </c>
      <c r="AC204" t="str">
        <f t="shared" si="162"/>
        <v/>
      </c>
      <c r="AD204" t="str">
        <f t="shared" si="163"/>
        <v>1210008,12</v>
      </c>
      <c r="AG204" t="str">
        <f t="shared" si="164"/>
        <v/>
      </c>
    </row>
    <row r="205" spans="1:33" ht="17.25" customHeight="1">
      <c r="A205" s="2">
        <f t="shared" si="136"/>
        <v>1401</v>
      </c>
      <c r="B205" s="3">
        <v>14</v>
      </c>
      <c r="C205" s="2">
        <f>IF(C204=29,1,C204+1)</f>
        <v>1</v>
      </c>
      <c r="D205" t="str">
        <f t="shared" si="151"/>
        <v>黄金球</v>
      </c>
      <c r="E205">
        <f t="shared" si="144"/>
        <v>3</v>
      </c>
      <c r="F205">
        <f t="shared" si="152"/>
        <v>1</v>
      </c>
      <c r="G205" t="str">
        <f t="shared" si="165"/>
        <v>1210001,32</v>
      </c>
      <c r="H205">
        <f t="shared" si="153"/>
        <v>10400</v>
      </c>
      <c r="I205" t="str">
        <f>IF(E205=4,B205&amp;"Ⅰ"&amp;E205,"Ⅰ"&amp;E205)</f>
        <v>Ⅰ3</v>
      </c>
      <c r="J205" t="str">
        <f t="shared" si="166"/>
        <v/>
      </c>
      <c r="Q205">
        <v>2</v>
      </c>
      <c r="R205">
        <f t="shared" ref="R205:R225" si="171">R177+1</f>
        <v>2</v>
      </c>
      <c r="S205">
        <f t="shared" ref="S205:S225" si="172">S177</f>
        <v>8</v>
      </c>
      <c r="T205" t="str">
        <f t="shared" ref="T205:T225" si="173">Q205&amp;R205&amp;S205</f>
        <v>228</v>
      </c>
      <c r="U205" t="str">
        <f t="shared" si="154"/>
        <v>高级智之丸</v>
      </c>
      <c r="V205" t="str">
        <f t="shared" si="155"/>
        <v>高级运之丸</v>
      </c>
      <c r="W205" t="str">
        <f t="shared" si="156"/>
        <v>高级力之丸</v>
      </c>
      <c r="X205">
        <f t="shared" si="157"/>
        <v>0</v>
      </c>
      <c r="Y205">
        <f t="shared" si="158"/>
        <v>4</v>
      </c>
      <c r="Z205">
        <f t="shared" si="159"/>
        <v>0</v>
      </c>
      <c r="AA205" t="str">
        <f t="shared" si="160"/>
        <v/>
      </c>
      <c r="AB205" t="str">
        <f t="shared" si="161"/>
        <v>1210008,4|</v>
      </c>
      <c r="AC205" t="str">
        <f t="shared" si="162"/>
        <v/>
      </c>
      <c r="AD205" t="str">
        <f t="shared" si="163"/>
        <v>1210008,4|1430003,1</v>
      </c>
      <c r="AE205" t="s">
        <v>2264</v>
      </c>
      <c r="AF205">
        <v>1</v>
      </c>
      <c r="AG205" t="str">
        <f t="shared" si="164"/>
        <v>1430003,1|</v>
      </c>
    </row>
    <row r="206" spans="1:33" ht="17.25" customHeight="1">
      <c r="A206" s="2">
        <f t="shared" si="136"/>
        <v>1402</v>
      </c>
      <c r="B206" s="3">
        <v>14</v>
      </c>
      <c r="C206" s="2">
        <f>IF(C205=29,1,C205+1)</f>
        <v>2</v>
      </c>
      <c r="D206" t="str">
        <f t="shared" si="151"/>
        <v>黄金球</v>
      </c>
      <c r="E206">
        <f t="shared" si="144"/>
        <v>3</v>
      </c>
      <c r="F206">
        <f t="shared" si="152"/>
        <v>1</v>
      </c>
      <c r="G206" t="str">
        <f t="shared" si="165"/>
        <v>1210001,48</v>
      </c>
      <c r="H206">
        <f t="shared" si="153"/>
        <v>12000</v>
      </c>
      <c r="I206" t="str">
        <f t="shared" ref="I206:I218" si="174">IF(E206=4,B206&amp;"Ⅰ"&amp;E206,"Ⅰ"&amp;E206)</f>
        <v>Ⅰ3</v>
      </c>
      <c r="J206" t="str">
        <f t="shared" si="166"/>
        <v/>
      </c>
      <c r="Q206">
        <v>2</v>
      </c>
      <c r="R206">
        <f t="shared" si="171"/>
        <v>2</v>
      </c>
      <c r="S206">
        <f t="shared" si="172"/>
        <v>9</v>
      </c>
      <c r="T206" t="str">
        <f t="shared" si="173"/>
        <v>229</v>
      </c>
      <c r="U206" t="str">
        <f t="shared" si="154"/>
        <v>高级智之丸</v>
      </c>
      <c r="V206" t="str">
        <f t="shared" si="155"/>
        <v>高级运之丸</v>
      </c>
      <c r="W206" t="str">
        <f t="shared" si="156"/>
        <v>高级力之丸</v>
      </c>
      <c r="X206">
        <f t="shared" si="157"/>
        <v>0</v>
      </c>
      <c r="Y206">
        <f t="shared" si="158"/>
        <v>5</v>
      </c>
      <c r="Z206">
        <f t="shared" si="159"/>
        <v>0</v>
      </c>
      <c r="AA206" t="str">
        <f t="shared" si="160"/>
        <v/>
      </c>
      <c r="AB206" t="str">
        <f t="shared" si="161"/>
        <v>1210008,5|</v>
      </c>
      <c r="AC206" t="str">
        <f t="shared" si="162"/>
        <v/>
      </c>
      <c r="AD206" t="str">
        <f t="shared" si="163"/>
        <v>1210008,5|1430003,2</v>
      </c>
      <c r="AE206" t="s">
        <v>2264</v>
      </c>
      <c r="AF206">
        <v>2</v>
      </c>
      <c r="AG206" t="str">
        <f t="shared" si="164"/>
        <v>1430003,2|</v>
      </c>
    </row>
    <row r="207" spans="1:33" ht="17.25" customHeight="1">
      <c r="A207" s="2">
        <f t="shared" si="136"/>
        <v>1403</v>
      </c>
      <c r="B207" s="3">
        <v>14</v>
      </c>
      <c r="C207" s="2">
        <f t="shared" ref="C207:C212" si="175">IF(C206=29,1,C206+1)</f>
        <v>3</v>
      </c>
      <c r="D207" t="str">
        <f t="shared" si="151"/>
        <v>黄金球</v>
      </c>
      <c r="E207">
        <f t="shared" si="144"/>
        <v>3</v>
      </c>
      <c r="F207">
        <f t="shared" si="152"/>
        <v>1</v>
      </c>
      <c r="G207" t="str">
        <f t="shared" si="165"/>
        <v>1210004,20</v>
      </c>
      <c r="H207">
        <f t="shared" si="153"/>
        <v>18000</v>
      </c>
      <c r="I207" t="str">
        <f t="shared" si="174"/>
        <v>Ⅰ3</v>
      </c>
      <c r="J207" t="str">
        <f t="shared" si="166"/>
        <v/>
      </c>
      <c r="Q207">
        <v>2</v>
      </c>
      <c r="R207">
        <f t="shared" si="171"/>
        <v>2</v>
      </c>
      <c r="S207">
        <f t="shared" si="172"/>
        <v>10</v>
      </c>
      <c r="T207" t="str">
        <f t="shared" si="173"/>
        <v>2210</v>
      </c>
      <c r="U207" t="str">
        <f t="shared" si="154"/>
        <v>高级智之丸</v>
      </c>
      <c r="V207" t="str">
        <f t="shared" si="155"/>
        <v>高级运之丸</v>
      </c>
      <c r="W207" t="str">
        <f t="shared" si="156"/>
        <v>高级力之丸</v>
      </c>
      <c r="X207">
        <f t="shared" si="157"/>
        <v>0</v>
      </c>
      <c r="Y207">
        <f t="shared" si="158"/>
        <v>7</v>
      </c>
      <c r="Z207">
        <f t="shared" si="159"/>
        <v>0</v>
      </c>
      <c r="AA207" t="str">
        <f t="shared" si="160"/>
        <v/>
      </c>
      <c r="AB207" t="str">
        <f t="shared" si="161"/>
        <v>1210008,7|</v>
      </c>
      <c r="AC207" t="str">
        <f t="shared" si="162"/>
        <v/>
      </c>
      <c r="AD207" t="str">
        <f t="shared" si="163"/>
        <v>1210008,7|1430003,3</v>
      </c>
      <c r="AE207" t="s">
        <v>2264</v>
      </c>
      <c r="AF207">
        <v>3</v>
      </c>
      <c r="AG207" t="str">
        <f t="shared" si="164"/>
        <v>1430003,3|</v>
      </c>
    </row>
    <row r="208" spans="1:33" ht="17.25" customHeight="1">
      <c r="A208" s="2">
        <f t="shared" si="136"/>
        <v>1404</v>
      </c>
      <c r="B208" s="3">
        <v>14</v>
      </c>
      <c r="C208" s="2">
        <f t="shared" si="175"/>
        <v>4</v>
      </c>
      <c r="D208" t="str">
        <f t="shared" si="151"/>
        <v>黄金球</v>
      </c>
      <c r="E208">
        <f t="shared" si="144"/>
        <v>3</v>
      </c>
      <c r="F208">
        <f t="shared" si="152"/>
        <v>1</v>
      </c>
      <c r="G208" t="str">
        <f t="shared" si="165"/>
        <v>1210004,24</v>
      </c>
      <c r="H208">
        <f t="shared" si="153"/>
        <v>26900</v>
      </c>
      <c r="I208" t="str">
        <f t="shared" si="174"/>
        <v>Ⅰ3</v>
      </c>
      <c r="J208" t="str">
        <f t="shared" si="166"/>
        <v/>
      </c>
      <c r="Q208">
        <v>2</v>
      </c>
      <c r="R208">
        <f t="shared" si="171"/>
        <v>2</v>
      </c>
      <c r="S208">
        <f t="shared" si="172"/>
        <v>11</v>
      </c>
      <c r="T208" t="str">
        <f t="shared" si="173"/>
        <v>2211</v>
      </c>
      <c r="U208" t="str">
        <f t="shared" si="154"/>
        <v>高级智之丸</v>
      </c>
      <c r="V208" t="str">
        <f t="shared" si="155"/>
        <v>高级运之丸</v>
      </c>
      <c r="W208" t="str">
        <f t="shared" si="156"/>
        <v>高级力之丸</v>
      </c>
      <c r="X208">
        <f t="shared" si="157"/>
        <v>0</v>
      </c>
      <c r="Y208">
        <f t="shared" si="158"/>
        <v>10</v>
      </c>
      <c r="Z208">
        <f t="shared" si="159"/>
        <v>0</v>
      </c>
      <c r="AA208" t="str">
        <f t="shared" si="160"/>
        <v/>
      </c>
      <c r="AB208" t="str">
        <f t="shared" si="161"/>
        <v>1210008,10|</v>
      </c>
      <c r="AC208" t="str">
        <f t="shared" si="162"/>
        <v/>
      </c>
      <c r="AD208" t="str">
        <f t="shared" si="163"/>
        <v>1210008,10|1430003,4</v>
      </c>
      <c r="AE208" t="s">
        <v>2264</v>
      </c>
      <c r="AF208">
        <v>4</v>
      </c>
      <c r="AG208" t="str">
        <f t="shared" si="164"/>
        <v>1430003,4|</v>
      </c>
    </row>
    <row r="209" spans="1:33" ht="17.25" customHeight="1">
      <c r="A209" s="2">
        <f t="shared" si="136"/>
        <v>1405</v>
      </c>
      <c r="B209" s="3">
        <v>14</v>
      </c>
      <c r="C209" s="2">
        <f t="shared" si="175"/>
        <v>5</v>
      </c>
      <c r="D209" t="str">
        <f t="shared" si="151"/>
        <v>黄金球</v>
      </c>
      <c r="E209">
        <f t="shared" si="144"/>
        <v>3</v>
      </c>
      <c r="F209">
        <f t="shared" si="152"/>
        <v>1</v>
      </c>
      <c r="G209" t="str">
        <f t="shared" si="165"/>
        <v>1210004,32</v>
      </c>
      <c r="H209">
        <f t="shared" si="153"/>
        <v>37600</v>
      </c>
      <c r="I209" t="str">
        <f t="shared" si="174"/>
        <v>Ⅰ3</v>
      </c>
      <c r="J209" t="str">
        <f t="shared" si="166"/>
        <v/>
      </c>
      <c r="Q209">
        <v>2</v>
      </c>
      <c r="R209">
        <f t="shared" si="171"/>
        <v>2</v>
      </c>
      <c r="S209">
        <f t="shared" si="172"/>
        <v>12</v>
      </c>
      <c r="T209" t="str">
        <f t="shared" si="173"/>
        <v>2212</v>
      </c>
      <c r="U209" t="str">
        <f t="shared" si="154"/>
        <v>高级智之丸</v>
      </c>
      <c r="V209" t="str">
        <f t="shared" si="155"/>
        <v>高级运之丸</v>
      </c>
      <c r="W209" t="str">
        <f t="shared" si="156"/>
        <v>高级力之丸</v>
      </c>
      <c r="X209">
        <f t="shared" si="157"/>
        <v>0</v>
      </c>
      <c r="Y209">
        <f t="shared" si="158"/>
        <v>12</v>
      </c>
      <c r="Z209">
        <f t="shared" si="159"/>
        <v>0</v>
      </c>
      <c r="AA209" t="str">
        <f t="shared" si="160"/>
        <v/>
      </c>
      <c r="AB209" t="str">
        <f t="shared" si="161"/>
        <v>1210008,12|</v>
      </c>
      <c r="AC209" t="str">
        <f t="shared" si="162"/>
        <v/>
      </c>
      <c r="AD209" t="str">
        <f t="shared" si="163"/>
        <v>1210008,12|1430003,5</v>
      </c>
      <c r="AE209" t="s">
        <v>2264</v>
      </c>
      <c r="AF209">
        <v>5</v>
      </c>
      <c r="AG209" t="str">
        <f t="shared" si="164"/>
        <v>1430003,5|</v>
      </c>
    </row>
    <row r="210" spans="1:33" ht="17.25" customHeight="1">
      <c r="A210" s="2">
        <f t="shared" si="136"/>
        <v>1406</v>
      </c>
      <c r="B210" s="3">
        <v>14</v>
      </c>
      <c r="C210" s="2">
        <f t="shared" si="175"/>
        <v>6</v>
      </c>
      <c r="D210" t="str">
        <f t="shared" si="151"/>
        <v>黄金球</v>
      </c>
      <c r="E210">
        <f t="shared" si="144"/>
        <v>3</v>
      </c>
      <c r="F210">
        <f t="shared" si="152"/>
        <v>1</v>
      </c>
      <c r="G210" t="str">
        <f t="shared" si="165"/>
        <v>1210007,12</v>
      </c>
      <c r="H210">
        <f t="shared" si="153"/>
        <v>51600</v>
      </c>
      <c r="I210" t="str">
        <f t="shared" si="174"/>
        <v>Ⅰ3</v>
      </c>
      <c r="J210" t="str">
        <f t="shared" si="166"/>
        <v/>
      </c>
      <c r="Q210">
        <v>2</v>
      </c>
      <c r="R210">
        <f t="shared" si="171"/>
        <v>2</v>
      </c>
      <c r="S210">
        <f t="shared" si="172"/>
        <v>13</v>
      </c>
      <c r="T210" t="str">
        <f t="shared" si="173"/>
        <v>2213</v>
      </c>
      <c r="U210" t="str">
        <f t="shared" si="154"/>
        <v>高级智之丸</v>
      </c>
      <c r="V210" t="str">
        <f t="shared" si="155"/>
        <v>高级运之丸</v>
      </c>
      <c r="W210" t="str">
        <f t="shared" si="156"/>
        <v>高级力之丸</v>
      </c>
      <c r="X210">
        <f t="shared" si="157"/>
        <v>0</v>
      </c>
      <c r="Y210">
        <f t="shared" si="158"/>
        <v>14</v>
      </c>
      <c r="Z210">
        <f t="shared" si="159"/>
        <v>0</v>
      </c>
      <c r="AA210" t="str">
        <f t="shared" si="160"/>
        <v/>
      </c>
      <c r="AB210" t="str">
        <f t="shared" si="161"/>
        <v>1210008,14|</v>
      </c>
      <c r="AC210" t="str">
        <f t="shared" si="162"/>
        <v/>
      </c>
      <c r="AD210" t="str">
        <f t="shared" si="163"/>
        <v>1210008,14|1430003,6</v>
      </c>
      <c r="AE210" t="s">
        <v>2264</v>
      </c>
      <c r="AF210">
        <v>6</v>
      </c>
      <c r="AG210" t="str">
        <f t="shared" si="164"/>
        <v>1430003,6|</v>
      </c>
    </row>
    <row r="211" spans="1:33" ht="17.25" customHeight="1">
      <c r="A211" s="2">
        <f t="shared" si="136"/>
        <v>1407</v>
      </c>
      <c r="B211" s="3">
        <v>14</v>
      </c>
      <c r="C211" s="2">
        <f t="shared" si="175"/>
        <v>7</v>
      </c>
      <c r="D211" t="str">
        <f t="shared" si="151"/>
        <v>黄金球</v>
      </c>
      <c r="E211">
        <f t="shared" si="144"/>
        <v>3</v>
      </c>
      <c r="F211">
        <f t="shared" si="152"/>
        <v>1</v>
      </c>
      <c r="G211" t="str">
        <f t="shared" si="165"/>
        <v>1210007,16</v>
      </c>
      <c r="H211">
        <f t="shared" si="153"/>
        <v>69600</v>
      </c>
      <c r="I211" t="str">
        <f t="shared" si="174"/>
        <v>Ⅰ3</v>
      </c>
      <c r="J211" t="str">
        <f t="shared" si="166"/>
        <v/>
      </c>
      <c r="Q211">
        <v>2</v>
      </c>
      <c r="R211">
        <f t="shared" si="171"/>
        <v>2</v>
      </c>
      <c r="S211">
        <f t="shared" si="172"/>
        <v>14</v>
      </c>
      <c r="T211" t="str">
        <f t="shared" si="173"/>
        <v>2214</v>
      </c>
      <c r="U211" t="str">
        <f t="shared" si="154"/>
        <v>高级智之丸</v>
      </c>
      <c r="V211" t="str">
        <f t="shared" si="155"/>
        <v>高级运之丸</v>
      </c>
      <c r="W211" t="str">
        <f t="shared" si="156"/>
        <v>高级力之丸</v>
      </c>
      <c r="X211">
        <f t="shared" si="157"/>
        <v>0</v>
      </c>
      <c r="Y211">
        <f t="shared" si="158"/>
        <v>0</v>
      </c>
      <c r="Z211">
        <f t="shared" si="159"/>
        <v>0</v>
      </c>
      <c r="AA211" t="str">
        <f t="shared" si="160"/>
        <v/>
      </c>
      <c r="AB211" t="str">
        <f t="shared" si="161"/>
        <v/>
      </c>
      <c r="AC211" t="str">
        <f t="shared" si="162"/>
        <v/>
      </c>
      <c r="AD211" t="str">
        <f t="shared" si="163"/>
        <v>1430005,1</v>
      </c>
      <c r="AE211" t="s">
        <v>2266</v>
      </c>
      <c r="AF211">
        <v>1</v>
      </c>
      <c r="AG211" t="str">
        <f t="shared" si="164"/>
        <v>1430005,1|</v>
      </c>
    </row>
    <row r="212" spans="1:33" ht="17.25" customHeight="1">
      <c r="A212" s="2">
        <f t="shared" si="136"/>
        <v>1408</v>
      </c>
      <c r="B212" s="3">
        <v>14</v>
      </c>
      <c r="C212" s="2">
        <f t="shared" si="175"/>
        <v>8</v>
      </c>
      <c r="D212" t="str">
        <f t="shared" si="151"/>
        <v>黄金球</v>
      </c>
      <c r="E212">
        <f t="shared" si="144"/>
        <v>3</v>
      </c>
      <c r="F212">
        <f t="shared" si="152"/>
        <v>1</v>
      </c>
      <c r="G212" t="str">
        <f t="shared" si="165"/>
        <v>1210007,5|1430002,1</v>
      </c>
      <c r="H212">
        <f t="shared" si="153"/>
        <v>15600</v>
      </c>
      <c r="I212" t="str">
        <f t="shared" si="174"/>
        <v>Ⅰ3</v>
      </c>
      <c r="J212" t="str">
        <f t="shared" si="166"/>
        <v/>
      </c>
      <c r="Q212">
        <v>2</v>
      </c>
      <c r="R212">
        <f t="shared" si="171"/>
        <v>2</v>
      </c>
      <c r="S212">
        <f t="shared" si="172"/>
        <v>15</v>
      </c>
      <c r="T212" t="str">
        <f t="shared" si="173"/>
        <v>2215</v>
      </c>
      <c r="U212" t="str">
        <f t="shared" si="154"/>
        <v>高级智之丸</v>
      </c>
      <c r="V212" t="str">
        <f t="shared" si="155"/>
        <v>高级运之丸</v>
      </c>
      <c r="W212" t="str">
        <f t="shared" si="156"/>
        <v>高级力之丸</v>
      </c>
      <c r="X212">
        <f t="shared" si="157"/>
        <v>0</v>
      </c>
      <c r="Y212">
        <f t="shared" si="158"/>
        <v>5</v>
      </c>
      <c r="Z212">
        <f t="shared" si="159"/>
        <v>0</v>
      </c>
      <c r="AA212" t="str">
        <f t="shared" si="160"/>
        <v/>
      </c>
      <c r="AB212" t="str">
        <f t="shared" si="161"/>
        <v>1210008,5|</v>
      </c>
      <c r="AC212" t="str">
        <f t="shared" si="162"/>
        <v/>
      </c>
      <c r="AD212" t="str">
        <f t="shared" si="163"/>
        <v>1210008,5|1430003,3</v>
      </c>
      <c r="AE212" t="s">
        <v>2264</v>
      </c>
      <c r="AF212">
        <f>AF205*3</f>
        <v>3</v>
      </c>
      <c r="AG212" t="str">
        <f t="shared" si="164"/>
        <v>1430003,3|</v>
      </c>
    </row>
    <row r="213" spans="1:33" ht="17.25" customHeight="1">
      <c r="A213" s="2">
        <f t="shared" si="136"/>
        <v>1409</v>
      </c>
      <c r="B213" s="3">
        <v>14</v>
      </c>
      <c r="C213" s="2">
        <f>IF(C212=29,1,C212+1)</f>
        <v>9</v>
      </c>
      <c r="D213" t="str">
        <f t="shared" si="151"/>
        <v>黄金球</v>
      </c>
      <c r="E213">
        <f t="shared" si="144"/>
        <v>3</v>
      </c>
      <c r="F213">
        <f t="shared" si="152"/>
        <v>1</v>
      </c>
      <c r="G213" t="str">
        <f t="shared" si="165"/>
        <v>1210007,8|1430002,2</v>
      </c>
      <c r="H213">
        <f t="shared" si="153"/>
        <v>18000</v>
      </c>
      <c r="I213" t="str">
        <f t="shared" si="174"/>
        <v>Ⅰ3</v>
      </c>
      <c r="J213" t="str">
        <f t="shared" si="166"/>
        <v/>
      </c>
      <c r="Q213">
        <v>2</v>
      </c>
      <c r="R213">
        <f t="shared" si="171"/>
        <v>2</v>
      </c>
      <c r="S213">
        <f t="shared" si="172"/>
        <v>16</v>
      </c>
      <c r="T213" t="str">
        <f t="shared" si="173"/>
        <v>2216</v>
      </c>
      <c r="U213" t="str">
        <f t="shared" si="154"/>
        <v>高级智之丸</v>
      </c>
      <c r="V213" t="str">
        <f t="shared" si="155"/>
        <v>高级运之丸</v>
      </c>
      <c r="W213" t="str">
        <f t="shared" si="156"/>
        <v>高级力之丸</v>
      </c>
      <c r="X213">
        <f t="shared" si="157"/>
        <v>0</v>
      </c>
      <c r="Y213">
        <f t="shared" si="158"/>
        <v>7</v>
      </c>
      <c r="Z213">
        <f t="shared" si="159"/>
        <v>0</v>
      </c>
      <c r="AA213" t="str">
        <f t="shared" si="160"/>
        <v/>
      </c>
      <c r="AB213" t="str">
        <f t="shared" si="161"/>
        <v>1210008,7|</v>
      </c>
      <c r="AC213" t="str">
        <f t="shared" si="162"/>
        <v/>
      </c>
      <c r="AD213" t="str">
        <f t="shared" si="163"/>
        <v>1210008,7|1430003,6</v>
      </c>
      <c r="AE213" t="s">
        <v>2264</v>
      </c>
      <c r="AF213">
        <f t="shared" ref="AF213:AF217" si="176">AF206*3</f>
        <v>6</v>
      </c>
      <c r="AG213" t="str">
        <f t="shared" si="164"/>
        <v>1430003,6|</v>
      </c>
    </row>
    <row r="214" spans="1:33" ht="17.25" customHeight="1">
      <c r="A214" s="2">
        <f t="shared" si="136"/>
        <v>1410</v>
      </c>
      <c r="B214" s="3">
        <v>14</v>
      </c>
      <c r="C214" s="2">
        <f>IF(C213=29,1,C213+1)</f>
        <v>10</v>
      </c>
      <c r="D214" t="str">
        <f t="shared" si="151"/>
        <v>黄金球</v>
      </c>
      <c r="E214">
        <f t="shared" si="144"/>
        <v>3</v>
      </c>
      <c r="F214">
        <f t="shared" si="152"/>
        <v>1</v>
      </c>
      <c r="G214" t="str">
        <f t="shared" si="165"/>
        <v>1210007,10|1430002,3</v>
      </c>
      <c r="H214">
        <f t="shared" si="153"/>
        <v>27000</v>
      </c>
      <c r="I214" t="str">
        <f t="shared" si="174"/>
        <v>Ⅰ3</v>
      </c>
      <c r="J214" t="str">
        <f t="shared" si="166"/>
        <v/>
      </c>
      <c r="Q214">
        <v>2</v>
      </c>
      <c r="R214">
        <f t="shared" si="171"/>
        <v>2</v>
      </c>
      <c r="S214">
        <f t="shared" si="172"/>
        <v>17</v>
      </c>
      <c r="T214" t="str">
        <f t="shared" si="173"/>
        <v>2217</v>
      </c>
      <c r="U214" t="str">
        <f t="shared" si="154"/>
        <v>高级智之丸</v>
      </c>
      <c r="V214" t="str">
        <f t="shared" si="155"/>
        <v>高级运之丸</v>
      </c>
      <c r="W214" t="str">
        <f t="shared" si="156"/>
        <v>高级力之丸</v>
      </c>
      <c r="X214">
        <f t="shared" si="157"/>
        <v>0</v>
      </c>
      <c r="Y214">
        <f t="shared" si="158"/>
        <v>9</v>
      </c>
      <c r="Z214">
        <f t="shared" si="159"/>
        <v>0</v>
      </c>
      <c r="AA214" t="str">
        <f t="shared" si="160"/>
        <v/>
      </c>
      <c r="AB214" t="str">
        <f t="shared" si="161"/>
        <v>1210008,9|</v>
      </c>
      <c r="AC214" t="str">
        <f t="shared" si="162"/>
        <v/>
      </c>
      <c r="AD214" t="str">
        <f t="shared" si="163"/>
        <v>1210008,9|1430003,9</v>
      </c>
      <c r="AE214" t="s">
        <v>2264</v>
      </c>
      <c r="AF214">
        <f t="shared" si="176"/>
        <v>9</v>
      </c>
      <c r="AG214" t="str">
        <f t="shared" si="164"/>
        <v>1430003,9|</v>
      </c>
    </row>
    <row r="215" spans="1:33" ht="17.25" customHeight="1">
      <c r="A215" s="2">
        <f t="shared" si="136"/>
        <v>1411</v>
      </c>
      <c r="B215" s="3">
        <v>14</v>
      </c>
      <c r="C215" s="2">
        <f t="shared" ref="C215:C233" si="177">IF(C214=29,1,C214+1)</f>
        <v>11</v>
      </c>
      <c r="D215" t="str">
        <f t="shared" si="151"/>
        <v>黄金球</v>
      </c>
      <c r="E215">
        <f t="shared" si="144"/>
        <v>3</v>
      </c>
      <c r="F215">
        <f t="shared" si="152"/>
        <v>1</v>
      </c>
      <c r="G215" t="str">
        <f t="shared" si="165"/>
        <v>1210007,12|1430002,4</v>
      </c>
      <c r="H215">
        <f t="shared" si="153"/>
        <v>40350</v>
      </c>
      <c r="I215" t="str">
        <f t="shared" si="174"/>
        <v>Ⅰ3</v>
      </c>
      <c r="J215" t="str">
        <f t="shared" si="166"/>
        <v/>
      </c>
      <c r="Q215">
        <v>2</v>
      </c>
      <c r="R215">
        <f t="shared" si="171"/>
        <v>2</v>
      </c>
      <c r="S215">
        <f t="shared" si="172"/>
        <v>18</v>
      </c>
      <c r="T215" t="str">
        <f t="shared" si="173"/>
        <v>2218</v>
      </c>
      <c r="U215" t="str">
        <f t="shared" si="154"/>
        <v>高级智之丸</v>
      </c>
      <c r="V215" t="str">
        <f t="shared" si="155"/>
        <v>高级运之丸</v>
      </c>
      <c r="W215" t="str">
        <f t="shared" si="156"/>
        <v>高级力之丸</v>
      </c>
      <c r="X215">
        <f t="shared" si="157"/>
        <v>0</v>
      </c>
      <c r="Y215">
        <f t="shared" si="158"/>
        <v>13</v>
      </c>
      <c r="Z215">
        <f t="shared" si="159"/>
        <v>0</v>
      </c>
      <c r="AA215" t="str">
        <f t="shared" si="160"/>
        <v/>
      </c>
      <c r="AB215" t="str">
        <f t="shared" si="161"/>
        <v>1210008,13|</v>
      </c>
      <c r="AC215" t="str">
        <f t="shared" si="162"/>
        <v/>
      </c>
      <c r="AD215" t="str">
        <f t="shared" si="163"/>
        <v>1210008,13|1430003,12</v>
      </c>
      <c r="AE215" t="s">
        <v>2264</v>
      </c>
      <c r="AF215">
        <f t="shared" si="176"/>
        <v>12</v>
      </c>
      <c r="AG215" t="str">
        <f t="shared" si="164"/>
        <v>1430003,12|</v>
      </c>
    </row>
    <row r="216" spans="1:33" ht="17.25" customHeight="1">
      <c r="A216" s="2">
        <f t="shared" si="136"/>
        <v>1412</v>
      </c>
      <c r="B216" s="3">
        <v>14</v>
      </c>
      <c r="C216" s="2">
        <f t="shared" si="177"/>
        <v>12</v>
      </c>
      <c r="D216" t="str">
        <f t="shared" si="151"/>
        <v>黄金球</v>
      </c>
      <c r="E216">
        <f t="shared" si="144"/>
        <v>3</v>
      </c>
      <c r="F216">
        <f t="shared" si="152"/>
        <v>1</v>
      </c>
      <c r="G216" t="str">
        <f t="shared" si="165"/>
        <v>1210007,16|1430002,5</v>
      </c>
      <c r="H216">
        <f t="shared" si="153"/>
        <v>56400</v>
      </c>
      <c r="I216" t="str">
        <f t="shared" si="174"/>
        <v>Ⅰ3</v>
      </c>
      <c r="J216" t="str">
        <f t="shared" si="166"/>
        <v/>
      </c>
      <c r="Q216">
        <v>2</v>
      </c>
      <c r="R216">
        <f t="shared" si="171"/>
        <v>2</v>
      </c>
      <c r="S216">
        <f t="shared" si="172"/>
        <v>19</v>
      </c>
      <c r="T216" t="str">
        <f t="shared" si="173"/>
        <v>2219</v>
      </c>
      <c r="U216" t="str">
        <f t="shared" si="154"/>
        <v>高级智之丸</v>
      </c>
      <c r="V216" t="str">
        <f t="shared" si="155"/>
        <v>高级运之丸</v>
      </c>
      <c r="W216" t="str">
        <f t="shared" si="156"/>
        <v>高级力之丸</v>
      </c>
      <c r="X216">
        <f t="shared" si="157"/>
        <v>0</v>
      </c>
      <c r="Y216">
        <f t="shared" si="158"/>
        <v>16</v>
      </c>
      <c r="Z216">
        <f t="shared" si="159"/>
        <v>0</v>
      </c>
      <c r="AA216" t="str">
        <f t="shared" si="160"/>
        <v/>
      </c>
      <c r="AB216" t="str">
        <f t="shared" si="161"/>
        <v>1210008,16|</v>
      </c>
      <c r="AC216" t="str">
        <f t="shared" si="162"/>
        <v/>
      </c>
      <c r="AD216" t="str">
        <f t="shared" si="163"/>
        <v>1210008,16|1430003,15</v>
      </c>
      <c r="AE216" t="s">
        <v>2264</v>
      </c>
      <c r="AF216">
        <f t="shared" si="176"/>
        <v>15</v>
      </c>
      <c r="AG216" t="str">
        <f t="shared" si="164"/>
        <v>1430003,15|</v>
      </c>
    </row>
    <row r="217" spans="1:33" ht="17.25" customHeight="1">
      <c r="A217" s="2">
        <f t="shared" si="136"/>
        <v>1413</v>
      </c>
      <c r="B217" s="3">
        <v>14</v>
      </c>
      <c r="C217" s="2">
        <f t="shared" si="177"/>
        <v>13</v>
      </c>
      <c r="D217" t="str">
        <f t="shared" si="151"/>
        <v>黄金球</v>
      </c>
      <c r="E217">
        <f t="shared" si="144"/>
        <v>3</v>
      </c>
      <c r="F217">
        <f t="shared" si="152"/>
        <v>1</v>
      </c>
      <c r="G217" t="str">
        <f t="shared" si="165"/>
        <v>1210007,18|1430002,6</v>
      </c>
      <c r="H217">
        <f t="shared" si="153"/>
        <v>77400</v>
      </c>
      <c r="I217" t="str">
        <f t="shared" si="174"/>
        <v>Ⅰ3</v>
      </c>
      <c r="J217" t="str">
        <f t="shared" si="166"/>
        <v/>
      </c>
      <c r="Q217">
        <v>2</v>
      </c>
      <c r="R217">
        <f t="shared" si="171"/>
        <v>2</v>
      </c>
      <c r="S217">
        <f t="shared" si="172"/>
        <v>20</v>
      </c>
      <c r="T217" t="str">
        <f t="shared" si="173"/>
        <v>2220</v>
      </c>
      <c r="U217" t="str">
        <f t="shared" si="154"/>
        <v>高级智之丸</v>
      </c>
      <c r="V217" t="str">
        <f t="shared" si="155"/>
        <v>高级运之丸</v>
      </c>
      <c r="W217" t="str">
        <f t="shared" si="156"/>
        <v>高级力之丸</v>
      </c>
      <c r="X217">
        <f t="shared" si="157"/>
        <v>0</v>
      </c>
      <c r="Y217">
        <f t="shared" si="158"/>
        <v>19</v>
      </c>
      <c r="Z217">
        <f t="shared" si="159"/>
        <v>0</v>
      </c>
      <c r="AA217" t="str">
        <f t="shared" si="160"/>
        <v/>
      </c>
      <c r="AB217" t="str">
        <f t="shared" si="161"/>
        <v>1210008,19|</v>
      </c>
      <c r="AC217" t="str">
        <f t="shared" si="162"/>
        <v/>
      </c>
      <c r="AD217" t="str">
        <f t="shared" si="163"/>
        <v>1210008,19|1430003,18</v>
      </c>
      <c r="AE217" t="s">
        <v>2264</v>
      </c>
      <c r="AF217">
        <f t="shared" si="176"/>
        <v>18</v>
      </c>
      <c r="AG217" t="str">
        <f t="shared" si="164"/>
        <v>1430003,18|</v>
      </c>
    </row>
    <row r="218" spans="1:33" ht="17.25" customHeight="1">
      <c r="A218" s="2">
        <f t="shared" si="136"/>
        <v>1414</v>
      </c>
      <c r="B218" s="3">
        <v>14</v>
      </c>
      <c r="C218" s="2">
        <f t="shared" si="177"/>
        <v>14</v>
      </c>
      <c r="D218" t="str">
        <f t="shared" si="151"/>
        <v>黄金球</v>
      </c>
      <c r="E218">
        <f t="shared" si="144"/>
        <v>3</v>
      </c>
      <c r="F218">
        <f t="shared" si="152"/>
        <v>1</v>
      </c>
      <c r="G218" t="str">
        <f t="shared" si="165"/>
        <v>1430004,1</v>
      </c>
      <c r="H218">
        <f t="shared" si="153"/>
        <v>104400</v>
      </c>
      <c r="I218" t="str">
        <f t="shared" si="174"/>
        <v>Ⅰ3</v>
      </c>
      <c r="J218" t="str">
        <f t="shared" si="166"/>
        <v/>
      </c>
      <c r="Q218">
        <v>2</v>
      </c>
      <c r="R218">
        <f t="shared" si="171"/>
        <v>2</v>
      </c>
      <c r="S218">
        <f t="shared" si="172"/>
        <v>21</v>
      </c>
      <c r="T218" t="str">
        <f t="shared" si="173"/>
        <v>2221</v>
      </c>
      <c r="U218" t="str">
        <f t="shared" si="154"/>
        <v>高级智之丸</v>
      </c>
      <c r="V218" t="str">
        <f t="shared" si="155"/>
        <v>高级运之丸</v>
      </c>
      <c r="W218" t="str">
        <f t="shared" si="156"/>
        <v>高级力之丸</v>
      </c>
      <c r="X218">
        <f t="shared" si="157"/>
        <v>0</v>
      </c>
      <c r="Y218">
        <f t="shared" si="158"/>
        <v>0</v>
      </c>
      <c r="Z218">
        <f t="shared" si="159"/>
        <v>0</v>
      </c>
      <c r="AA218" t="str">
        <f t="shared" si="160"/>
        <v/>
      </c>
      <c r="AB218" t="str">
        <f t="shared" si="161"/>
        <v/>
      </c>
      <c r="AC218" t="str">
        <f t="shared" si="162"/>
        <v/>
      </c>
      <c r="AD218" t="str">
        <f t="shared" si="163"/>
        <v>1430005,3</v>
      </c>
      <c r="AE218" t="s">
        <v>2266</v>
      </c>
      <c r="AF218">
        <v>3</v>
      </c>
      <c r="AG218" t="str">
        <f t="shared" si="164"/>
        <v>1430005,3|</v>
      </c>
    </row>
    <row r="219" spans="1:33" ht="17.25" customHeight="1">
      <c r="A219" s="2">
        <f t="shared" si="136"/>
        <v>1415</v>
      </c>
      <c r="B219" s="3">
        <v>14</v>
      </c>
      <c r="C219" s="2">
        <f t="shared" si="177"/>
        <v>15</v>
      </c>
      <c r="D219" t="str">
        <f t="shared" si="151"/>
        <v>黄金球</v>
      </c>
      <c r="E219">
        <f t="shared" si="144"/>
        <v>3</v>
      </c>
      <c r="F219">
        <f t="shared" si="152"/>
        <v>1</v>
      </c>
      <c r="G219" t="str">
        <f t="shared" si="165"/>
        <v>1210007,7|1430002,3</v>
      </c>
      <c r="H219">
        <f t="shared" si="153"/>
        <v>20800</v>
      </c>
      <c r="I219" t="str">
        <f>IF(E219=4,B219&amp;"Ⅱ"&amp;E219,"Ⅱ"&amp;E219)</f>
        <v>Ⅱ3</v>
      </c>
      <c r="J219" t="str">
        <f t="shared" si="166"/>
        <v/>
      </c>
      <c r="Q219">
        <v>2</v>
      </c>
      <c r="R219">
        <f t="shared" si="171"/>
        <v>2</v>
      </c>
      <c r="S219">
        <f t="shared" si="172"/>
        <v>22</v>
      </c>
      <c r="T219" t="str">
        <f t="shared" si="173"/>
        <v>2222</v>
      </c>
      <c r="U219" t="str">
        <f t="shared" si="154"/>
        <v>高级智之丸</v>
      </c>
      <c r="V219" t="str">
        <f t="shared" si="155"/>
        <v>高级运之丸</v>
      </c>
      <c r="W219" t="str">
        <f t="shared" si="156"/>
        <v>高级力之丸</v>
      </c>
      <c r="X219">
        <f t="shared" si="157"/>
        <v>0</v>
      </c>
      <c r="Y219">
        <f t="shared" si="158"/>
        <v>7</v>
      </c>
      <c r="Z219">
        <f t="shared" si="159"/>
        <v>0</v>
      </c>
      <c r="AA219" t="str">
        <f t="shared" si="160"/>
        <v/>
      </c>
      <c r="AB219" t="str">
        <f t="shared" si="161"/>
        <v>1210008,7|</v>
      </c>
      <c r="AC219" t="str">
        <f t="shared" si="162"/>
        <v/>
      </c>
      <c r="AD219" t="str">
        <f t="shared" si="163"/>
        <v>1210008,7|1430003,9</v>
      </c>
      <c r="AE219" t="s">
        <v>2264</v>
      </c>
      <c r="AF219">
        <f>AF212*3</f>
        <v>9</v>
      </c>
      <c r="AG219" t="str">
        <f t="shared" si="164"/>
        <v>1430003,9|</v>
      </c>
    </row>
    <row r="220" spans="1:33" ht="17.25" customHeight="1">
      <c r="A220" s="2">
        <f t="shared" si="136"/>
        <v>1416</v>
      </c>
      <c r="B220" s="3">
        <v>14</v>
      </c>
      <c r="C220" s="2">
        <f t="shared" si="177"/>
        <v>16</v>
      </c>
      <c r="D220" t="str">
        <f t="shared" si="151"/>
        <v>黄金球</v>
      </c>
      <c r="E220">
        <f t="shared" si="144"/>
        <v>3</v>
      </c>
      <c r="F220">
        <f t="shared" si="152"/>
        <v>1</v>
      </c>
      <c r="G220" t="str">
        <f t="shared" si="165"/>
        <v>1210007,11|1430002,6</v>
      </c>
      <c r="H220">
        <f t="shared" si="153"/>
        <v>24000</v>
      </c>
      <c r="I220" t="str">
        <f t="shared" ref="I220:I225" si="178">IF(E220=4,B220&amp;"Ⅱ"&amp;E220,"Ⅱ"&amp;E220)</f>
        <v>Ⅱ3</v>
      </c>
      <c r="J220" t="str">
        <f t="shared" si="166"/>
        <v/>
      </c>
      <c r="Q220">
        <v>2</v>
      </c>
      <c r="R220">
        <f t="shared" si="171"/>
        <v>2</v>
      </c>
      <c r="S220">
        <f t="shared" si="172"/>
        <v>23</v>
      </c>
      <c r="T220" t="str">
        <f t="shared" si="173"/>
        <v>2223</v>
      </c>
      <c r="U220" t="str">
        <f t="shared" si="154"/>
        <v>高级智之丸</v>
      </c>
      <c r="V220" t="str">
        <f t="shared" si="155"/>
        <v>高级运之丸</v>
      </c>
      <c r="W220" t="str">
        <f t="shared" si="156"/>
        <v>高级力之丸</v>
      </c>
      <c r="X220">
        <f t="shared" si="157"/>
        <v>0</v>
      </c>
      <c r="Y220">
        <f t="shared" si="158"/>
        <v>9</v>
      </c>
      <c r="Z220">
        <f t="shared" si="159"/>
        <v>0</v>
      </c>
      <c r="AA220" t="str">
        <f t="shared" si="160"/>
        <v/>
      </c>
      <c r="AB220" t="str">
        <f t="shared" si="161"/>
        <v>1210008,9|</v>
      </c>
      <c r="AC220" t="str">
        <f t="shared" si="162"/>
        <v/>
      </c>
      <c r="AD220" t="str">
        <f t="shared" si="163"/>
        <v>1210008,9|1430003,18</v>
      </c>
      <c r="AE220" t="s">
        <v>2264</v>
      </c>
      <c r="AF220">
        <f t="shared" ref="AF220:AF224" si="179">AF213*3</f>
        <v>18</v>
      </c>
      <c r="AG220" t="str">
        <f t="shared" si="164"/>
        <v>1430003,18|</v>
      </c>
    </row>
    <row r="221" spans="1:33" ht="17.25" customHeight="1">
      <c r="A221" s="2">
        <f t="shared" si="136"/>
        <v>1417</v>
      </c>
      <c r="B221" s="3">
        <v>14</v>
      </c>
      <c r="C221" s="2">
        <f t="shared" si="177"/>
        <v>17</v>
      </c>
      <c r="D221" t="str">
        <f t="shared" si="151"/>
        <v>黄金球</v>
      </c>
      <c r="E221">
        <f t="shared" si="144"/>
        <v>3</v>
      </c>
      <c r="F221">
        <f t="shared" si="152"/>
        <v>1</v>
      </c>
      <c r="G221" t="str">
        <f t="shared" si="165"/>
        <v>1210007,13|1430002,9</v>
      </c>
      <c r="H221">
        <f t="shared" si="153"/>
        <v>36000</v>
      </c>
      <c r="I221" t="str">
        <f t="shared" si="178"/>
        <v>Ⅱ3</v>
      </c>
      <c r="J221" t="str">
        <f t="shared" si="166"/>
        <v/>
      </c>
      <c r="Q221">
        <v>2</v>
      </c>
      <c r="R221">
        <f t="shared" si="171"/>
        <v>2</v>
      </c>
      <c r="S221">
        <f t="shared" si="172"/>
        <v>24</v>
      </c>
      <c r="T221" t="str">
        <f t="shared" si="173"/>
        <v>2224</v>
      </c>
      <c r="U221" t="str">
        <f t="shared" si="154"/>
        <v>高级智之丸</v>
      </c>
      <c r="V221" t="str">
        <f t="shared" si="155"/>
        <v>高级运之丸</v>
      </c>
      <c r="W221" t="str">
        <f t="shared" si="156"/>
        <v>高级力之丸</v>
      </c>
      <c r="X221">
        <f t="shared" si="157"/>
        <v>0</v>
      </c>
      <c r="Y221">
        <f t="shared" si="158"/>
        <v>11</v>
      </c>
      <c r="Z221">
        <f t="shared" si="159"/>
        <v>0</v>
      </c>
      <c r="AA221" t="str">
        <f t="shared" si="160"/>
        <v/>
      </c>
      <c r="AB221" t="str">
        <f t="shared" si="161"/>
        <v>1210008,11|</v>
      </c>
      <c r="AC221" t="str">
        <f t="shared" si="162"/>
        <v/>
      </c>
      <c r="AD221" t="str">
        <f t="shared" si="163"/>
        <v>1210008,11|1430003,27</v>
      </c>
      <c r="AE221" t="s">
        <v>2264</v>
      </c>
      <c r="AF221">
        <f t="shared" si="179"/>
        <v>27</v>
      </c>
      <c r="AG221" t="str">
        <f t="shared" si="164"/>
        <v>1430003,27|</v>
      </c>
    </row>
    <row r="222" spans="1:33" ht="17.25" customHeight="1">
      <c r="A222" s="2">
        <f t="shared" si="136"/>
        <v>1418</v>
      </c>
      <c r="B222" s="3">
        <v>14</v>
      </c>
      <c r="C222" s="2">
        <f t="shared" si="177"/>
        <v>18</v>
      </c>
      <c r="D222" t="str">
        <f t="shared" si="151"/>
        <v>黄金球</v>
      </c>
      <c r="E222">
        <f t="shared" si="144"/>
        <v>3</v>
      </c>
      <c r="F222">
        <f t="shared" si="152"/>
        <v>1</v>
      </c>
      <c r="G222" t="str">
        <f t="shared" si="165"/>
        <v>1210007,16|1430002,12</v>
      </c>
      <c r="H222">
        <f t="shared" si="153"/>
        <v>53800</v>
      </c>
      <c r="I222" t="str">
        <f t="shared" si="178"/>
        <v>Ⅱ3</v>
      </c>
      <c r="J222" t="str">
        <f t="shared" si="166"/>
        <v/>
      </c>
      <c r="Q222">
        <v>2</v>
      </c>
      <c r="R222">
        <f t="shared" si="171"/>
        <v>2</v>
      </c>
      <c r="S222">
        <f t="shared" si="172"/>
        <v>25</v>
      </c>
      <c r="T222" t="str">
        <f t="shared" si="173"/>
        <v>2225</v>
      </c>
      <c r="U222" t="str">
        <f t="shared" si="154"/>
        <v>高级智之丸</v>
      </c>
      <c r="V222" t="str">
        <f t="shared" si="155"/>
        <v>高级运之丸</v>
      </c>
      <c r="W222" t="str">
        <f t="shared" si="156"/>
        <v>高级力之丸</v>
      </c>
      <c r="X222">
        <f t="shared" si="157"/>
        <v>0</v>
      </c>
      <c r="Y222">
        <f t="shared" si="158"/>
        <v>17</v>
      </c>
      <c r="Z222">
        <f t="shared" si="159"/>
        <v>0</v>
      </c>
      <c r="AA222" t="str">
        <f t="shared" si="160"/>
        <v/>
      </c>
      <c r="AB222" t="str">
        <f t="shared" si="161"/>
        <v>1210008,17|</v>
      </c>
      <c r="AC222" t="str">
        <f t="shared" si="162"/>
        <v/>
      </c>
      <c r="AD222" t="str">
        <f t="shared" si="163"/>
        <v>1210008,17|1430003,36</v>
      </c>
      <c r="AE222" t="s">
        <v>2264</v>
      </c>
      <c r="AF222">
        <f t="shared" si="179"/>
        <v>36</v>
      </c>
      <c r="AG222" t="str">
        <f t="shared" si="164"/>
        <v>1430003,36|</v>
      </c>
    </row>
    <row r="223" spans="1:33" ht="17.25" customHeight="1">
      <c r="A223" s="2">
        <f t="shared" ref="A223:A286" si="180">B223*100+C223</f>
        <v>1419</v>
      </c>
      <c r="B223" s="3">
        <v>14</v>
      </c>
      <c r="C223" s="2">
        <f t="shared" si="177"/>
        <v>19</v>
      </c>
      <c r="D223" t="str">
        <f t="shared" si="151"/>
        <v>黄金球</v>
      </c>
      <c r="E223">
        <f t="shared" si="144"/>
        <v>3</v>
      </c>
      <c r="F223">
        <f t="shared" si="152"/>
        <v>1</v>
      </c>
      <c r="G223" t="str">
        <f t="shared" si="165"/>
        <v>1210007,21|1430002,15</v>
      </c>
      <c r="H223">
        <f t="shared" si="153"/>
        <v>75200</v>
      </c>
      <c r="I223" t="str">
        <f t="shared" si="178"/>
        <v>Ⅱ3</v>
      </c>
      <c r="J223" t="str">
        <f t="shared" si="166"/>
        <v/>
      </c>
      <c r="Q223">
        <v>2</v>
      </c>
      <c r="R223">
        <f t="shared" si="171"/>
        <v>2</v>
      </c>
      <c r="S223">
        <f t="shared" si="172"/>
        <v>26</v>
      </c>
      <c r="T223" t="str">
        <f t="shared" si="173"/>
        <v>2226</v>
      </c>
      <c r="U223" t="str">
        <f t="shared" si="154"/>
        <v>高级智之丸</v>
      </c>
      <c r="V223" t="str">
        <f t="shared" si="155"/>
        <v>高级运之丸</v>
      </c>
      <c r="W223" t="str">
        <f t="shared" si="156"/>
        <v>高级力之丸</v>
      </c>
      <c r="X223">
        <f t="shared" si="157"/>
        <v>0</v>
      </c>
      <c r="Y223">
        <f t="shared" si="158"/>
        <v>20</v>
      </c>
      <c r="Z223">
        <f t="shared" si="159"/>
        <v>0</v>
      </c>
      <c r="AA223" t="str">
        <f t="shared" si="160"/>
        <v/>
      </c>
      <c r="AB223" t="str">
        <f t="shared" si="161"/>
        <v>1210008,20|</v>
      </c>
      <c r="AC223" t="str">
        <f t="shared" si="162"/>
        <v/>
      </c>
      <c r="AD223" t="str">
        <f t="shared" si="163"/>
        <v>1210008,20|1430003,45</v>
      </c>
      <c r="AE223" t="s">
        <v>2264</v>
      </c>
      <c r="AF223">
        <f t="shared" si="179"/>
        <v>45</v>
      </c>
      <c r="AG223" t="str">
        <f t="shared" si="164"/>
        <v>1430003,45|</v>
      </c>
    </row>
    <row r="224" spans="1:33" ht="17.25" customHeight="1">
      <c r="A224" s="2">
        <f t="shared" si="180"/>
        <v>1420</v>
      </c>
      <c r="B224" s="3">
        <v>14</v>
      </c>
      <c r="C224" s="2">
        <f t="shared" si="177"/>
        <v>20</v>
      </c>
      <c r="D224" t="str">
        <f t="shared" si="151"/>
        <v>黄金球</v>
      </c>
      <c r="E224">
        <f t="shared" si="144"/>
        <v>3</v>
      </c>
      <c r="F224">
        <f t="shared" si="152"/>
        <v>1</v>
      </c>
      <c r="G224" t="str">
        <f t="shared" si="165"/>
        <v>1210007,24|1430002,18</v>
      </c>
      <c r="H224">
        <f t="shared" si="153"/>
        <v>103200</v>
      </c>
      <c r="I224" t="str">
        <f t="shared" si="178"/>
        <v>Ⅱ3</v>
      </c>
      <c r="J224" t="str">
        <f t="shared" si="166"/>
        <v/>
      </c>
      <c r="Q224">
        <v>2</v>
      </c>
      <c r="R224">
        <f t="shared" si="171"/>
        <v>2</v>
      </c>
      <c r="S224">
        <f t="shared" si="172"/>
        <v>27</v>
      </c>
      <c r="T224" t="str">
        <f t="shared" si="173"/>
        <v>2227</v>
      </c>
      <c r="U224" t="str">
        <f t="shared" si="154"/>
        <v>高级智之丸</v>
      </c>
      <c r="V224" t="str">
        <f t="shared" si="155"/>
        <v>高级运之丸</v>
      </c>
      <c r="W224" t="str">
        <f t="shared" si="156"/>
        <v>高级力之丸</v>
      </c>
      <c r="X224">
        <f t="shared" si="157"/>
        <v>0</v>
      </c>
      <c r="Y224">
        <f t="shared" si="158"/>
        <v>23</v>
      </c>
      <c r="Z224">
        <f t="shared" si="159"/>
        <v>0</v>
      </c>
      <c r="AA224" t="str">
        <f t="shared" si="160"/>
        <v/>
      </c>
      <c r="AB224" t="str">
        <f t="shared" si="161"/>
        <v>1210008,23|</v>
      </c>
      <c r="AC224" t="str">
        <f t="shared" si="162"/>
        <v/>
      </c>
      <c r="AD224" t="str">
        <f t="shared" si="163"/>
        <v>1210008,23|1430003,54</v>
      </c>
      <c r="AE224" t="s">
        <v>2264</v>
      </c>
      <c r="AF224">
        <f t="shared" si="179"/>
        <v>54</v>
      </c>
      <c r="AG224" t="str">
        <f t="shared" si="164"/>
        <v>1430003,54|</v>
      </c>
    </row>
    <row r="225" spans="1:33" ht="17.25" customHeight="1">
      <c r="A225" s="2">
        <f t="shared" si="180"/>
        <v>1421</v>
      </c>
      <c r="B225" s="3">
        <v>14</v>
      </c>
      <c r="C225" s="2">
        <f t="shared" si="177"/>
        <v>21</v>
      </c>
      <c r="D225" t="str">
        <f t="shared" si="151"/>
        <v>黄金球</v>
      </c>
      <c r="E225">
        <f t="shared" si="144"/>
        <v>3</v>
      </c>
      <c r="F225">
        <f t="shared" si="152"/>
        <v>1</v>
      </c>
      <c r="G225" t="str">
        <f t="shared" si="165"/>
        <v>1430004,3</v>
      </c>
      <c r="H225">
        <f t="shared" si="153"/>
        <v>139200</v>
      </c>
      <c r="I225" t="str">
        <f t="shared" si="178"/>
        <v>Ⅱ3</v>
      </c>
      <c r="J225" t="str">
        <f t="shared" si="166"/>
        <v/>
      </c>
      <c r="Q225">
        <v>2</v>
      </c>
      <c r="R225">
        <f t="shared" si="171"/>
        <v>2</v>
      </c>
      <c r="S225">
        <f t="shared" si="172"/>
        <v>28</v>
      </c>
      <c r="T225" t="str">
        <f t="shared" si="173"/>
        <v>2228</v>
      </c>
      <c r="U225" t="str">
        <f t="shared" si="154"/>
        <v>高级智之丸</v>
      </c>
      <c r="V225" t="str">
        <f t="shared" si="155"/>
        <v>高级运之丸</v>
      </c>
      <c r="W225" t="str">
        <f t="shared" si="156"/>
        <v>高级力之丸</v>
      </c>
      <c r="X225">
        <f t="shared" si="157"/>
        <v>0</v>
      </c>
      <c r="Y225">
        <f t="shared" si="158"/>
        <v>0</v>
      </c>
      <c r="Z225">
        <f t="shared" si="159"/>
        <v>0</v>
      </c>
      <c r="AA225" t="str">
        <f t="shared" si="160"/>
        <v/>
      </c>
      <c r="AB225" t="str">
        <f t="shared" si="161"/>
        <v/>
      </c>
      <c r="AC225" t="str">
        <f t="shared" si="162"/>
        <v/>
      </c>
      <c r="AD225" t="str">
        <f t="shared" si="163"/>
        <v>1430005,9</v>
      </c>
      <c r="AE225" t="s">
        <v>2266</v>
      </c>
      <c r="AF225">
        <v>9</v>
      </c>
      <c r="AG225" t="str">
        <f t="shared" si="164"/>
        <v>1430005,9|</v>
      </c>
    </row>
    <row r="226" spans="1:33" ht="17.25" customHeight="1">
      <c r="A226" s="2">
        <f t="shared" si="180"/>
        <v>1422</v>
      </c>
      <c r="B226" s="3">
        <v>14</v>
      </c>
      <c r="C226" s="2">
        <f t="shared" si="177"/>
        <v>22</v>
      </c>
      <c r="D226" t="str">
        <f t="shared" si="151"/>
        <v>黄金球</v>
      </c>
      <c r="E226">
        <f t="shared" si="144"/>
        <v>3</v>
      </c>
      <c r="F226">
        <f t="shared" si="152"/>
        <v>1</v>
      </c>
      <c r="G226" t="str">
        <f t="shared" si="165"/>
        <v>1210007,9|1430002,9</v>
      </c>
      <c r="H226">
        <f t="shared" si="153"/>
        <v>26000</v>
      </c>
      <c r="I226" t="str">
        <f>IF(E226=4,B226&amp;"Ⅲ"&amp;E226,"Ⅲ"&amp;E226)</f>
        <v>Ⅲ3</v>
      </c>
      <c r="J226" t="str">
        <f t="shared" si="166"/>
        <v/>
      </c>
      <c r="Q226">
        <v>2</v>
      </c>
      <c r="R226">
        <f t="shared" ref="R226:R232" si="181">R198+1</f>
        <v>3</v>
      </c>
      <c r="S226">
        <f t="shared" ref="S226:S232" si="182">S198</f>
        <v>1</v>
      </c>
      <c r="T226" t="str">
        <f t="shared" ref="T226:T232" si="183">Q226&amp;R226&amp;S226</f>
        <v>231</v>
      </c>
      <c r="U226" t="str">
        <f t="shared" si="154"/>
        <v>初级智之丸</v>
      </c>
      <c r="V226" t="str">
        <f t="shared" si="155"/>
        <v>初级运之丸</v>
      </c>
      <c r="W226" t="str">
        <f t="shared" si="156"/>
        <v>初级力之丸</v>
      </c>
      <c r="X226">
        <f t="shared" si="157"/>
        <v>0</v>
      </c>
      <c r="Y226">
        <f t="shared" si="158"/>
        <v>0</v>
      </c>
      <c r="Z226">
        <f t="shared" si="159"/>
        <v>24</v>
      </c>
      <c r="AA226" t="str">
        <f t="shared" si="160"/>
        <v/>
      </c>
      <c r="AB226" t="str">
        <f t="shared" si="161"/>
        <v/>
      </c>
      <c r="AC226" t="str">
        <f t="shared" si="162"/>
        <v>1210003,24|</v>
      </c>
      <c r="AD226" t="str">
        <f t="shared" si="163"/>
        <v>1210003,24</v>
      </c>
      <c r="AG226" t="str">
        <f t="shared" si="164"/>
        <v/>
      </c>
    </row>
    <row r="227" spans="1:33" ht="17.25" customHeight="1">
      <c r="A227" s="2">
        <f t="shared" si="180"/>
        <v>1423</v>
      </c>
      <c r="B227" s="3">
        <v>14</v>
      </c>
      <c r="C227" s="2">
        <f t="shared" si="177"/>
        <v>23</v>
      </c>
      <c r="D227" t="str">
        <f t="shared" si="151"/>
        <v>黄金球</v>
      </c>
      <c r="E227">
        <f t="shared" si="144"/>
        <v>3</v>
      </c>
      <c r="F227">
        <f t="shared" si="152"/>
        <v>1</v>
      </c>
      <c r="G227" t="str">
        <f t="shared" si="165"/>
        <v>1210007,13|1430002,18</v>
      </c>
      <c r="H227">
        <f t="shared" si="153"/>
        <v>30000</v>
      </c>
      <c r="I227" t="str">
        <f t="shared" ref="I227:I232" si="184">IF(E227=4,B227&amp;"Ⅲ"&amp;E227,"Ⅲ"&amp;E227)</f>
        <v>Ⅲ3</v>
      </c>
      <c r="J227" t="str">
        <f t="shared" si="166"/>
        <v/>
      </c>
      <c r="Q227">
        <v>2</v>
      </c>
      <c r="R227">
        <f t="shared" si="181"/>
        <v>3</v>
      </c>
      <c r="S227">
        <f t="shared" si="182"/>
        <v>2</v>
      </c>
      <c r="T227" t="str">
        <f t="shared" si="183"/>
        <v>232</v>
      </c>
      <c r="U227" t="str">
        <f t="shared" si="154"/>
        <v>初级智之丸</v>
      </c>
      <c r="V227" t="str">
        <f t="shared" si="155"/>
        <v>初级运之丸</v>
      </c>
      <c r="W227" t="str">
        <f t="shared" si="156"/>
        <v>初级力之丸</v>
      </c>
      <c r="X227">
        <f t="shared" si="157"/>
        <v>0</v>
      </c>
      <c r="Y227">
        <f t="shared" si="158"/>
        <v>0</v>
      </c>
      <c r="Z227">
        <f t="shared" si="159"/>
        <v>32</v>
      </c>
      <c r="AA227" t="str">
        <f t="shared" si="160"/>
        <v/>
      </c>
      <c r="AB227" t="str">
        <f t="shared" si="161"/>
        <v/>
      </c>
      <c r="AC227" t="str">
        <f t="shared" si="162"/>
        <v>1210003,32|</v>
      </c>
      <c r="AD227" t="str">
        <f t="shared" si="163"/>
        <v>1210003,32</v>
      </c>
      <c r="AG227" t="str">
        <f t="shared" si="164"/>
        <v/>
      </c>
    </row>
    <row r="228" spans="1:33" ht="17.25" customHeight="1">
      <c r="A228" s="2">
        <f t="shared" si="180"/>
        <v>1424</v>
      </c>
      <c r="B228" s="3">
        <v>14</v>
      </c>
      <c r="C228" s="2">
        <f t="shared" si="177"/>
        <v>24</v>
      </c>
      <c r="D228" t="str">
        <f t="shared" si="151"/>
        <v>黄金球</v>
      </c>
      <c r="E228">
        <f t="shared" si="144"/>
        <v>3</v>
      </c>
      <c r="F228">
        <f t="shared" si="152"/>
        <v>1</v>
      </c>
      <c r="G228" t="str">
        <f t="shared" si="165"/>
        <v>1210007,17|1430002,27</v>
      </c>
      <c r="H228">
        <f t="shared" si="153"/>
        <v>45000</v>
      </c>
      <c r="I228" t="str">
        <f t="shared" si="184"/>
        <v>Ⅲ3</v>
      </c>
      <c r="J228" t="str">
        <f t="shared" si="166"/>
        <v/>
      </c>
      <c r="Q228">
        <v>2</v>
      </c>
      <c r="R228">
        <f t="shared" si="181"/>
        <v>3</v>
      </c>
      <c r="S228">
        <f t="shared" si="182"/>
        <v>3</v>
      </c>
      <c r="T228" t="str">
        <f t="shared" si="183"/>
        <v>233</v>
      </c>
      <c r="U228" t="str">
        <f t="shared" si="154"/>
        <v>初级智之丸</v>
      </c>
      <c r="V228" t="str">
        <f t="shared" si="155"/>
        <v>初级运之丸</v>
      </c>
      <c r="W228" t="str">
        <f t="shared" si="156"/>
        <v>初级力之丸</v>
      </c>
      <c r="X228">
        <f t="shared" si="157"/>
        <v>0</v>
      </c>
      <c r="Y228">
        <f t="shared" si="158"/>
        <v>0</v>
      </c>
      <c r="Z228">
        <f t="shared" si="159"/>
        <v>40</v>
      </c>
      <c r="AA228" t="str">
        <f t="shared" si="160"/>
        <v/>
      </c>
      <c r="AB228" t="str">
        <f t="shared" si="161"/>
        <v/>
      </c>
      <c r="AC228" t="str">
        <f t="shared" si="162"/>
        <v>1210003,40|</v>
      </c>
      <c r="AD228" t="str">
        <f t="shared" si="163"/>
        <v>1210003,40</v>
      </c>
      <c r="AG228" t="str">
        <f t="shared" si="164"/>
        <v/>
      </c>
    </row>
    <row r="229" spans="1:33" ht="17.25" customHeight="1">
      <c r="A229" s="2">
        <f t="shared" si="180"/>
        <v>1425</v>
      </c>
      <c r="B229" s="3">
        <v>14</v>
      </c>
      <c r="C229" s="2">
        <f t="shared" si="177"/>
        <v>25</v>
      </c>
      <c r="D229" t="str">
        <f t="shared" si="151"/>
        <v>黄金球</v>
      </c>
      <c r="E229">
        <f t="shared" si="144"/>
        <v>3</v>
      </c>
      <c r="F229">
        <f t="shared" si="152"/>
        <v>1</v>
      </c>
      <c r="G229" t="str">
        <f t="shared" si="165"/>
        <v>1210007,20|1430002,36</v>
      </c>
      <c r="H229">
        <f t="shared" si="153"/>
        <v>67250</v>
      </c>
      <c r="I229" t="str">
        <f t="shared" si="184"/>
        <v>Ⅲ3</v>
      </c>
      <c r="J229" t="str">
        <f t="shared" si="166"/>
        <v/>
      </c>
      <c r="Q229">
        <v>2</v>
      </c>
      <c r="R229">
        <f t="shared" si="181"/>
        <v>3</v>
      </c>
      <c r="S229">
        <f t="shared" si="182"/>
        <v>4</v>
      </c>
      <c r="T229" t="str">
        <f t="shared" si="183"/>
        <v>234</v>
      </c>
      <c r="U229" t="str">
        <f t="shared" si="154"/>
        <v>中级智之丸</v>
      </c>
      <c r="V229" t="str">
        <f t="shared" si="155"/>
        <v>中级运之丸</v>
      </c>
      <c r="W229" t="str">
        <f t="shared" si="156"/>
        <v>中级力之丸</v>
      </c>
      <c r="X229">
        <f t="shared" si="157"/>
        <v>0</v>
      </c>
      <c r="Y229">
        <f t="shared" si="158"/>
        <v>0</v>
      </c>
      <c r="Z229">
        <f t="shared" si="159"/>
        <v>20</v>
      </c>
      <c r="AA229" t="str">
        <f t="shared" si="160"/>
        <v/>
      </c>
      <c r="AB229" t="str">
        <f t="shared" si="161"/>
        <v/>
      </c>
      <c r="AC229" t="str">
        <f t="shared" si="162"/>
        <v>1210006,20|</v>
      </c>
      <c r="AD229" t="str">
        <f t="shared" si="163"/>
        <v>1210006,20</v>
      </c>
      <c r="AG229" t="str">
        <f t="shared" si="164"/>
        <v/>
      </c>
    </row>
    <row r="230" spans="1:33" ht="17.25" customHeight="1">
      <c r="A230" s="2">
        <f t="shared" si="180"/>
        <v>1426</v>
      </c>
      <c r="B230" s="3">
        <v>14</v>
      </c>
      <c r="C230" s="2">
        <f t="shared" si="177"/>
        <v>26</v>
      </c>
      <c r="D230" t="str">
        <f t="shared" si="151"/>
        <v>黄金球</v>
      </c>
      <c r="E230">
        <f t="shared" si="144"/>
        <v>3</v>
      </c>
      <c r="F230">
        <f t="shared" si="152"/>
        <v>1</v>
      </c>
      <c r="G230" t="str">
        <f t="shared" si="165"/>
        <v>1210007,27|1430002,45</v>
      </c>
      <c r="H230">
        <f t="shared" si="153"/>
        <v>94000</v>
      </c>
      <c r="I230" t="str">
        <f t="shared" si="184"/>
        <v>Ⅲ3</v>
      </c>
      <c r="J230" t="str">
        <f t="shared" si="166"/>
        <v/>
      </c>
      <c r="Q230">
        <v>2</v>
      </c>
      <c r="R230">
        <f t="shared" si="181"/>
        <v>3</v>
      </c>
      <c r="S230">
        <f t="shared" si="182"/>
        <v>5</v>
      </c>
      <c r="T230" t="str">
        <f t="shared" si="183"/>
        <v>235</v>
      </c>
      <c r="U230" t="str">
        <f t="shared" si="154"/>
        <v>中级智之丸</v>
      </c>
      <c r="V230" t="str">
        <f t="shared" si="155"/>
        <v>中级运之丸</v>
      </c>
      <c r="W230" t="str">
        <f t="shared" si="156"/>
        <v>中级力之丸</v>
      </c>
      <c r="X230">
        <f t="shared" si="157"/>
        <v>0</v>
      </c>
      <c r="Y230">
        <f t="shared" si="158"/>
        <v>0</v>
      </c>
      <c r="Z230">
        <f t="shared" si="159"/>
        <v>24</v>
      </c>
      <c r="AA230" t="str">
        <f t="shared" si="160"/>
        <v/>
      </c>
      <c r="AB230" t="str">
        <f t="shared" si="161"/>
        <v/>
      </c>
      <c r="AC230" t="str">
        <f t="shared" si="162"/>
        <v>1210006,24|</v>
      </c>
      <c r="AD230" t="str">
        <f t="shared" si="163"/>
        <v>1210006,24</v>
      </c>
      <c r="AG230" t="str">
        <f t="shared" si="164"/>
        <v/>
      </c>
    </row>
    <row r="231" spans="1:33" ht="17.25" customHeight="1">
      <c r="A231" s="2">
        <f t="shared" si="180"/>
        <v>1427</v>
      </c>
      <c r="B231" s="3">
        <v>14</v>
      </c>
      <c r="C231" s="2">
        <f t="shared" si="177"/>
        <v>27</v>
      </c>
      <c r="D231" t="str">
        <f t="shared" si="151"/>
        <v>黄金球</v>
      </c>
      <c r="E231">
        <f t="shared" si="144"/>
        <v>3</v>
      </c>
      <c r="F231">
        <f t="shared" si="152"/>
        <v>1</v>
      </c>
      <c r="G231" t="str">
        <f t="shared" si="165"/>
        <v>1210007,30|1430002,54</v>
      </c>
      <c r="H231">
        <f t="shared" si="153"/>
        <v>129000</v>
      </c>
      <c r="I231" t="str">
        <f t="shared" si="184"/>
        <v>Ⅲ3</v>
      </c>
      <c r="J231" t="str">
        <f t="shared" si="166"/>
        <v/>
      </c>
      <c r="Q231">
        <v>2</v>
      </c>
      <c r="R231">
        <f t="shared" si="181"/>
        <v>3</v>
      </c>
      <c r="S231">
        <f t="shared" si="182"/>
        <v>6</v>
      </c>
      <c r="T231" t="str">
        <f t="shared" si="183"/>
        <v>236</v>
      </c>
      <c r="U231" t="str">
        <f t="shared" si="154"/>
        <v>中级智之丸</v>
      </c>
      <c r="V231" t="str">
        <f t="shared" si="155"/>
        <v>中级运之丸</v>
      </c>
      <c r="W231" t="str">
        <f t="shared" si="156"/>
        <v>中级力之丸</v>
      </c>
      <c r="X231">
        <f t="shared" si="157"/>
        <v>0</v>
      </c>
      <c r="Y231">
        <f t="shared" si="158"/>
        <v>0</v>
      </c>
      <c r="Z231">
        <f t="shared" si="159"/>
        <v>28</v>
      </c>
      <c r="AA231" t="str">
        <f t="shared" si="160"/>
        <v/>
      </c>
      <c r="AB231" t="str">
        <f t="shared" si="161"/>
        <v/>
      </c>
      <c r="AC231" t="str">
        <f t="shared" si="162"/>
        <v>1210006,28|</v>
      </c>
      <c r="AD231" t="str">
        <f t="shared" si="163"/>
        <v>1210006,28</v>
      </c>
      <c r="AG231" t="str">
        <f t="shared" si="164"/>
        <v/>
      </c>
    </row>
    <row r="232" spans="1:33" ht="17.25" customHeight="1">
      <c r="A232" s="2">
        <f t="shared" si="180"/>
        <v>1428</v>
      </c>
      <c r="B232" s="3">
        <v>14</v>
      </c>
      <c r="C232" s="2">
        <f t="shared" si="177"/>
        <v>28</v>
      </c>
      <c r="D232" t="str">
        <f t="shared" si="151"/>
        <v>黄金球</v>
      </c>
      <c r="E232">
        <f t="shared" si="144"/>
        <v>3</v>
      </c>
      <c r="F232">
        <f t="shared" si="152"/>
        <v>1</v>
      </c>
      <c r="G232" t="str">
        <f t="shared" si="165"/>
        <v>1430004,9</v>
      </c>
      <c r="H232">
        <f t="shared" si="153"/>
        <v>174000</v>
      </c>
      <c r="I232" t="str">
        <f t="shared" si="184"/>
        <v>Ⅲ3</v>
      </c>
      <c r="J232" t="str">
        <f t="shared" si="166"/>
        <v/>
      </c>
      <c r="Q232">
        <v>2</v>
      </c>
      <c r="R232">
        <f t="shared" si="181"/>
        <v>3</v>
      </c>
      <c r="S232">
        <f t="shared" si="182"/>
        <v>7</v>
      </c>
      <c r="T232" t="str">
        <f t="shared" si="183"/>
        <v>237</v>
      </c>
      <c r="U232" t="str">
        <f t="shared" si="154"/>
        <v>高级智之丸</v>
      </c>
      <c r="V232" t="str">
        <f t="shared" si="155"/>
        <v>高级运之丸</v>
      </c>
      <c r="W232" t="str">
        <f t="shared" si="156"/>
        <v>高级力之丸</v>
      </c>
      <c r="X232">
        <f t="shared" si="157"/>
        <v>0</v>
      </c>
      <c r="Y232">
        <f t="shared" si="158"/>
        <v>0</v>
      </c>
      <c r="Z232">
        <f t="shared" si="159"/>
        <v>12</v>
      </c>
      <c r="AA232" t="str">
        <f t="shared" si="160"/>
        <v/>
      </c>
      <c r="AB232" t="str">
        <f t="shared" si="161"/>
        <v/>
      </c>
      <c r="AC232" t="str">
        <f t="shared" si="162"/>
        <v>1210009,12|</v>
      </c>
      <c r="AD232" t="str">
        <f t="shared" si="163"/>
        <v>1210009,12</v>
      </c>
      <c r="AG232" t="str">
        <f t="shared" si="164"/>
        <v/>
      </c>
    </row>
    <row r="233" spans="1:33" ht="17.25" customHeight="1">
      <c r="A233" s="2">
        <f t="shared" si="180"/>
        <v>1429</v>
      </c>
      <c r="B233" s="34">
        <v>14</v>
      </c>
      <c r="C233" s="2">
        <f t="shared" si="177"/>
        <v>29</v>
      </c>
      <c r="D233" t="str">
        <f t="shared" si="151"/>
        <v>黄金球</v>
      </c>
      <c r="E233">
        <f t="shared" si="144"/>
        <v>3</v>
      </c>
      <c r="F233">
        <f t="shared" si="152"/>
        <v>1</v>
      </c>
      <c r="G233" t="e">
        <f t="shared" si="165"/>
        <v>#N/A</v>
      </c>
      <c r="H233" t="e">
        <f t="shared" si="153"/>
        <v>#N/A</v>
      </c>
      <c r="J233" t="str">
        <f t="shared" si="166"/>
        <v/>
      </c>
      <c r="Q233">
        <v>2</v>
      </c>
      <c r="R233">
        <f t="shared" ref="R233:R253" si="185">R205+1</f>
        <v>3</v>
      </c>
      <c r="S233">
        <f t="shared" ref="S233:S253" si="186">S205</f>
        <v>8</v>
      </c>
      <c r="T233" t="str">
        <f t="shared" ref="T233:T253" si="187">Q233&amp;R233&amp;S233</f>
        <v>238</v>
      </c>
      <c r="U233" t="str">
        <f t="shared" si="154"/>
        <v>高级智之丸</v>
      </c>
      <c r="V233" t="str">
        <f t="shared" si="155"/>
        <v>高级运之丸</v>
      </c>
      <c r="W233" t="str">
        <f t="shared" si="156"/>
        <v>高级力之丸</v>
      </c>
      <c r="X233">
        <f t="shared" si="157"/>
        <v>0</v>
      </c>
      <c r="Y233">
        <f t="shared" si="158"/>
        <v>0</v>
      </c>
      <c r="Z233">
        <f t="shared" si="159"/>
        <v>4</v>
      </c>
      <c r="AA233" t="str">
        <f t="shared" si="160"/>
        <v/>
      </c>
      <c r="AB233" t="str">
        <f t="shared" si="161"/>
        <v/>
      </c>
      <c r="AC233" t="str">
        <f t="shared" si="162"/>
        <v>1210009,4|</v>
      </c>
      <c r="AD233" t="str">
        <f t="shared" si="163"/>
        <v>1210009,4|1430003,1</v>
      </c>
      <c r="AE233" t="s">
        <v>2264</v>
      </c>
      <c r="AF233">
        <v>1</v>
      </c>
      <c r="AG233" t="str">
        <f t="shared" si="164"/>
        <v>1430003,1|</v>
      </c>
    </row>
    <row r="234" spans="1:33" ht="17.25" customHeight="1">
      <c r="A234" s="2">
        <f t="shared" si="180"/>
        <v>1501</v>
      </c>
      <c r="B234" s="3">
        <v>15</v>
      </c>
      <c r="C234" s="2">
        <f>IF(C233=29,1,C233+1)</f>
        <v>1</v>
      </c>
      <c r="D234" t="str">
        <f t="shared" si="151"/>
        <v>弹簧胡子</v>
      </c>
      <c r="E234">
        <f t="shared" si="144"/>
        <v>3</v>
      </c>
      <c r="F234">
        <f t="shared" si="152"/>
        <v>2</v>
      </c>
      <c r="G234" t="str">
        <f t="shared" si="165"/>
        <v>1210002,32</v>
      </c>
      <c r="H234">
        <f t="shared" si="153"/>
        <v>10400</v>
      </c>
      <c r="I234" t="str">
        <f>IF(E234=4,B234&amp;"Ⅰ"&amp;E234,"Ⅰ"&amp;E234)</f>
        <v>Ⅰ3</v>
      </c>
      <c r="J234" t="str">
        <f t="shared" si="166"/>
        <v/>
      </c>
      <c r="Q234">
        <v>2</v>
      </c>
      <c r="R234">
        <f t="shared" si="185"/>
        <v>3</v>
      </c>
      <c r="S234">
        <f t="shared" si="186"/>
        <v>9</v>
      </c>
      <c r="T234" t="str">
        <f t="shared" si="187"/>
        <v>239</v>
      </c>
      <c r="U234" t="str">
        <f t="shared" si="154"/>
        <v>高级智之丸</v>
      </c>
      <c r="V234" t="str">
        <f t="shared" si="155"/>
        <v>高级运之丸</v>
      </c>
      <c r="W234" t="str">
        <f t="shared" si="156"/>
        <v>高级力之丸</v>
      </c>
      <c r="X234">
        <f t="shared" si="157"/>
        <v>0</v>
      </c>
      <c r="Y234">
        <f t="shared" si="158"/>
        <v>0</v>
      </c>
      <c r="Z234">
        <f t="shared" si="159"/>
        <v>5</v>
      </c>
      <c r="AA234" t="str">
        <f t="shared" si="160"/>
        <v/>
      </c>
      <c r="AB234" t="str">
        <f t="shared" si="161"/>
        <v/>
      </c>
      <c r="AC234" t="str">
        <f t="shared" si="162"/>
        <v>1210009,5|</v>
      </c>
      <c r="AD234" t="str">
        <f t="shared" si="163"/>
        <v>1210009,5|1430003,2</v>
      </c>
      <c r="AE234" t="s">
        <v>2264</v>
      </c>
      <c r="AF234">
        <v>2</v>
      </c>
      <c r="AG234" t="str">
        <f t="shared" si="164"/>
        <v>1430003,2|</v>
      </c>
    </row>
    <row r="235" spans="1:33" ht="17.25" customHeight="1">
      <c r="A235" s="2">
        <f t="shared" si="180"/>
        <v>1502</v>
      </c>
      <c r="B235" s="3">
        <v>15</v>
      </c>
      <c r="C235" s="2">
        <f>IF(C234=29,1,C234+1)</f>
        <v>2</v>
      </c>
      <c r="D235" t="str">
        <f t="shared" si="151"/>
        <v>弹簧胡子</v>
      </c>
      <c r="E235">
        <f t="shared" si="144"/>
        <v>3</v>
      </c>
      <c r="F235">
        <f t="shared" si="152"/>
        <v>2</v>
      </c>
      <c r="G235" t="str">
        <f t="shared" si="165"/>
        <v>1210002,48</v>
      </c>
      <c r="H235">
        <f t="shared" si="153"/>
        <v>12000</v>
      </c>
      <c r="I235" t="str">
        <f t="shared" ref="I235:I247" si="188">IF(E235=4,B235&amp;"Ⅰ"&amp;E235,"Ⅰ"&amp;E235)</f>
        <v>Ⅰ3</v>
      </c>
      <c r="J235" t="str">
        <f t="shared" si="166"/>
        <v/>
      </c>
      <c r="Q235">
        <v>2</v>
      </c>
      <c r="R235">
        <f t="shared" si="185"/>
        <v>3</v>
      </c>
      <c r="S235">
        <f t="shared" si="186"/>
        <v>10</v>
      </c>
      <c r="T235" t="str">
        <f t="shared" si="187"/>
        <v>2310</v>
      </c>
      <c r="U235" t="str">
        <f t="shared" si="154"/>
        <v>高级智之丸</v>
      </c>
      <c r="V235" t="str">
        <f t="shared" si="155"/>
        <v>高级运之丸</v>
      </c>
      <c r="W235" t="str">
        <f t="shared" si="156"/>
        <v>高级力之丸</v>
      </c>
      <c r="X235">
        <f t="shared" si="157"/>
        <v>0</v>
      </c>
      <c r="Y235">
        <f t="shared" si="158"/>
        <v>0</v>
      </c>
      <c r="Z235">
        <f t="shared" si="159"/>
        <v>7</v>
      </c>
      <c r="AA235" t="str">
        <f t="shared" si="160"/>
        <v/>
      </c>
      <c r="AB235" t="str">
        <f t="shared" si="161"/>
        <v/>
      </c>
      <c r="AC235" t="str">
        <f t="shared" si="162"/>
        <v>1210009,7|</v>
      </c>
      <c r="AD235" t="str">
        <f t="shared" si="163"/>
        <v>1210009,7|1430003,3</v>
      </c>
      <c r="AE235" t="s">
        <v>2264</v>
      </c>
      <c r="AF235">
        <v>3</v>
      </c>
      <c r="AG235" t="str">
        <f t="shared" si="164"/>
        <v>1430003,3|</v>
      </c>
    </row>
    <row r="236" spans="1:33" ht="17.25" customHeight="1">
      <c r="A236" s="2">
        <f t="shared" si="180"/>
        <v>1503</v>
      </c>
      <c r="B236" s="3">
        <v>15</v>
      </c>
      <c r="C236" s="2">
        <f t="shared" ref="C236:C241" si="189">IF(C235=29,1,C235+1)</f>
        <v>3</v>
      </c>
      <c r="D236" t="str">
        <f t="shared" si="151"/>
        <v>弹簧胡子</v>
      </c>
      <c r="E236">
        <f t="shared" si="144"/>
        <v>3</v>
      </c>
      <c r="F236">
        <f t="shared" si="152"/>
        <v>2</v>
      </c>
      <c r="G236" t="str">
        <f t="shared" si="165"/>
        <v>1210005,20</v>
      </c>
      <c r="H236">
        <f t="shared" si="153"/>
        <v>18000</v>
      </c>
      <c r="I236" t="str">
        <f t="shared" si="188"/>
        <v>Ⅰ3</v>
      </c>
      <c r="J236" t="str">
        <f t="shared" si="166"/>
        <v/>
      </c>
      <c r="Q236">
        <v>2</v>
      </c>
      <c r="R236">
        <f t="shared" si="185"/>
        <v>3</v>
      </c>
      <c r="S236">
        <f t="shared" si="186"/>
        <v>11</v>
      </c>
      <c r="T236" t="str">
        <f t="shared" si="187"/>
        <v>2311</v>
      </c>
      <c r="U236" t="str">
        <f t="shared" si="154"/>
        <v>高级智之丸</v>
      </c>
      <c r="V236" t="str">
        <f t="shared" si="155"/>
        <v>高级运之丸</v>
      </c>
      <c r="W236" t="str">
        <f t="shared" si="156"/>
        <v>高级力之丸</v>
      </c>
      <c r="X236">
        <f t="shared" si="157"/>
        <v>0</v>
      </c>
      <c r="Y236">
        <f t="shared" si="158"/>
        <v>0</v>
      </c>
      <c r="Z236">
        <f t="shared" si="159"/>
        <v>10</v>
      </c>
      <c r="AA236" t="str">
        <f t="shared" si="160"/>
        <v/>
      </c>
      <c r="AB236" t="str">
        <f t="shared" si="161"/>
        <v/>
      </c>
      <c r="AC236" t="str">
        <f t="shared" si="162"/>
        <v>1210009,10|</v>
      </c>
      <c r="AD236" t="str">
        <f t="shared" si="163"/>
        <v>1210009,10|1430003,4</v>
      </c>
      <c r="AE236" t="s">
        <v>2264</v>
      </c>
      <c r="AF236">
        <v>4</v>
      </c>
      <c r="AG236" t="str">
        <f t="shared" si="164"/>
        <v>1430003,4|</v>
      </c>
    </row>
    <row r="237" spans="1:33" ht="17.25" customHeight="1">
      <c r="A237" s="2">
        <f t="shared" si="180"/>
        <v>1504</v>
      </c>
      <c r="B237" s="3">
        <v>15</v>
      </c>
      <c r="C237" s="2">
        <f t="shared" si="189"/>
        <v>4</v>
      </c>
      <c r="D237" t="str">
        <f t="shared" si="151"/>
        <v>弹簧胡子</v>
      </c>
      <c r="E237">
        <f t="shared" si="144"/>
        <v>3</v>
      </c>
      <c r="F237">
        <f t="shared" si="152"/>
        <v>2</v>
      </c>
      <c r="G237" t="str">
        <f t="shared" si="165"/>
        <v>1210005,24</v>
      </c>
      <c r="H237">
        <f t="shared" si="153"/>
        <v>26900</v>
      </c>
      <c r="I237" t="str">
        <f t="shared" si="188"/>
        <v>Ⅰ3</v>
      </c>
      <c r="J237" t="str">
        <f t="shared" si="166"/>
        <v/>
      </c>
      <c r="Q237">
        <v>2</v>
      </c>
      <c r="R237">
        <f t="shared" si="185"/>
        <v>3</v>
      </c>
      <c r="S237">
        <f t="shared" si="186"/>
        <v>12</v>
      </c>
      <c r="T237" t="str">
        <f t="shared" si="187"/>
        <v>2312</v>
      </c>
      <c r="U237" t="str">
        <f t="shared" si="154"/>
        <v>高级智之丸</v>
      </c>
      <c r="V237" t="str">
        <f t="shared" si="155"/>
        <v>高级运之丸</v>
      </c>
      <c r="W237" t="str">
        <f t="shared" si="156"/>
        <v>高级力之丸</v>
      </c>
      <c r="X237">
        <f t="shared" si="157"/>
        <v>0</v>
      </c>
      <c r="Y237">
        <f t="shared" si="158"/>
        <v>0</v>
      </c>
      <c r="Z237">
        <f t="shared" si="159"/>
        <v>12</v>
      </c>
      <c r="AA237" t="str">
        <f t="shared" si="160"/>
        <v/>
      </c>
      <c r="AB237" t="str">
        <f t="shared" si="161"/>
        <v/>
      </c>
      <c r="AC237" t="str">
        <f t="shared" si="162"/>
        <v>1210009,12|</v>
      </c>
      <c r="AD237" t="str">
        <f t="shared" si="163"/>
        <v>1210009,12|1430003,5</v>
      </c>
      <c r="AE237" t="s">
        <v>2264</v>
      </c>
      <c r="AF237">
        <v>5</v>
      </c>
      <c r="AG237" t="str">
        <f t="shared" si="164"/>
        <v>1430003,5|</v>
      </c>
    </row>
    <row r="238" spans="1:33" ht="17.25" customHeight="1">
      <c r="A238" s="2">
        <f t="shared" si="180"/>
        <v>1505</v>
      </c>
      <c r="B238" s="3">
        <v>15</v>
      </c>
      <c r="C238" s="2">
        <f t="shared" si="189"/>
        <v>5</v>
      </c>
      <c r="D238" t="str">
        <f t="shared" si="151"/>
        <v>弹簧胡子</v>
      </c>
      <c r="E238">
        <f t="shared" si="144"/>
        <v>3</v>
      </c>
      <c r="F238">
        <f t="shared" si="152"/>
        <v>2</v>
      </c>
      <c r="G238" t="str">
        <f t="shared" si="165"/>
        <v>1210005,32</v>
      </c>
      <c r="H238">
        <f t="shared" si="153"/>
        <v>37600</v>
      </c>
      <c r="I238" t="str">
        <f t="shared" si="188"/>
        <v>Ⅰ3</v>
      </c>
      <c r="J238" t="str">
        <f t="shared" si="166"/>
        <v/>
      </c>
      <c r="Q238">
        <v>2</v>
      </c>
      <c r="R238">
        <f t="shared" si="185"/>
        <v>3</v>
      </c>
      <c r="S238">
        <f t="shared" si="186"/>
        <v>13</v>
      </c>
      <c r="T238" t="str">
        <f t="shared" si="187"/>
        <v>2313</v>
      </c>
      <c r="U238" t="str">
        <f t="shared" si="154"/>
        <v>高级智之丸</v>
      </c>
      <c r="V238" t="str">
        <f t="shared" si="155"/>
        <v>高级运之丸</v>
      </c>
      <c r="W238" t="str">
        <f t="shared" si="156"/>
        <v>高级力之丸</v>
      </c>
      <c r="X238">
        <f t="shared" si="157"/>
        <v>0</v>
      </c>
      <c r="Y238">
        <f t="shared" si="158"/>
        <v>0</v>
      </c>
      <c r="Z238">
        <f t="shared" si="159"/>
        <v>14</v>
      </c>
      <c r="AA238" t="str">
        <f t="shared" si="160"/>
        <v/>
      </c>
      <c r="AB238" t="str">
        <f t="shared" si="161"/>
        <v/>
      </c>
      <c r="AC238" t="str">
        <f t="shared" si="162"/>
        <v>1210009,14|</v>
      </c>
      <c r="AD238" t="str">
        <f t="shared" si="163"/>
        <v>1210009,14|1430003,6</v>
      </c>
      <c r="AE238" t="s">
        <v>2264</v>
      </c>
      <c r="AF238">
        <v>6</v>
      </c>
      <c r="AG238" t="str">
        <f t="shared" si="164"/>
        <v>1430003,6|</v>
      </c>
    </row>
    <row r="239" spans="1:33" ht="17.25" customHeight="1">
      <c r="A239" s="2">
        <f t="shared" si="180"/>
        <v>1506</v>
      </c>
      <c r="B239" s="3">
        <v>15</v>
      </c>
      <c r="C239" s="2">
        <f t="shared" si="189"/>
        <v>6</v>
      </c>
      <c r="D239" t="str">
        <f t="shared" si="151"/>
        <v>弹簧胡子</v>
      </c>
      <c r="E239">
        <f t="shared" si="144"/>
        <v>3</v>
      </c>
      <c r="F239">
        <f t="shared" si="152"/>
        <v>2</v>
      </c>
      <c r="G239" t="str">
        <f t="shared" si="165"/>
        <v>1210008,12</v>
      </c>
      <c r="H239">
        <f t="shared" si="153"/>
        <v>51600</v>
      </c>
      <c r="I239" t="str">
        <f t="shared" si="188"/>
        <v>Ⅰ3</v>
      </c>
      <c r="J239" t="str">
        <f t="shared" si="166"/>
        <v/>
      </c>
      <c r="Q239">
        <v>2</v>
      </c>
      <c r="R239">
        <f t="shared" si="185"/>
        <v>3</v>
      </c>
      <c r="S239">
        <f t="shared" si="186"/>
        <v>14</v>
      </c>
      <c r="T239" t="str">
        <f t="shared" si="187"/>
        <v>2314</v>
      </c>
      <c r="U239" t="str">
        <f t="shared" si="154"/>
        <v>高级智之丸</v>
      </c>
      <c r="V239" t="str">
        <f t="shared" si="155"/>
        <v>高级运之丸</v>
      </c>
      <c r="W239" t="str">
        <f t="shared" si="156"/>
        <v>高级力之丸</v>
      </c>
      <c r="X239">
        <f t="shared" si="157"/>
        <v>0</v>
      </c>
      <c r="Y239">
        <f t="shared" si="158"/>
        <v>0</v>
      </c>
      <c r="Z239">
        <f t="shared" si="159"/>
        <v>0</v>
      </c>
      <c r="AA239" t="str">
        <f t="shared" si="160"/>
        <v/>
      </c>
      <c r="AB239" t="str">
        <f t="shared" si="161"/>
        <v/>
      </c>
      <c r="AC239" t="str">
        <f t="shared" si="162"/>
        <v/>
      </c>
      <c r="AD239" t="str">
        <f t="shared" si="163"/>
        <v>1430005,1</v>
      </c>
      <c r="AE239" t="s">
        <v>2266</v>
      </c>
      <c r="AF239">
        <v>1</v>
      </c>
      <c r="AG239" t="str">
        <f t="shared" si="164"/>
        <v>1430005,1|</v>
      </c>
    </row>
    <row r="240" spans="1:33" ht="17.25" customHeight="1">
      <c r="A240" s="2">
        <f t="shared" si="180"/>
        <v>1507</v>
      </c>
      <c r="B240" s="3">
        <v>15</v>
      </c>
      <c r="C240" s="2">
        <f t="shared" si="189"/>
        <v>7</v>
      </c>
      <c r="D240" t="str">
        <f t="shared" si="151"/>
        <v>弹簧胡子</v>
      </c>
      <c r="E240">
        <f t="shared" si="144"/>
        <v>3</v>
      </c>
      <c r="F240">
        <f t="shared" si="152"/>
        <v>2</v>
      </c>
      <c r="G240" t="str">
        <f t="shared" si="165"/>
        <v>1210008,16</v>
      </c>
      <c r="H240">
        <f t="shared" si="153"/>
        <v>69600</v>
      </c>
      <c r="I240" t="str">
        <f t="shared" si="188"/>
        <v>Ⅰ3</v>
      </c>
      <c r="J240" t="str">
        <f t="shared" si="166"/>
        <v/>
      </c>
      <c r="Q240">
        <v>2</v>
      </c>
      <c r="R240">
        <f t="shared" si="185"/>
        <v>3</v>
      </c>
      <c r="S240">
        <f t="shared" si="186"/>
        <v>15</v>
      </c>
      <c r="T240" t="str">
        <f t="shared" si="187"/>
        <v>2315</v>
      </c>
      <c r="U240" t="str">
        <f t="shared" si="154"/>
        <v>高级智之丸</v>
      </c>
      <c r="V240" t="str">
        <f t="shared" si="155"/>
        <v>高级运之丸</v>
      </c>
      <c r="W240" t="str">
        <f t="shared" si="156"/>
        <v>高级力之丸</v>
      </c>
      <c r="X240">
        <f t="shared" si="157"/>
        <v>0</v>
      </c>
      <c r="Y240">
        <f t="shared" si="158"/>
        <v>0</v>
      </c>
      <c r="Z240">
        <f t="shared" si="159"/>
        <v>5</v>
      </c>
      <c r="AA240" t="str">
        <f t="shared" si="160"/>
        <v/>
      </c>
      <c r="AB240" t="str">
        <f t="shared" si="161"/>
        <v/>
      </c>
      <c r="AC240" t="str">
        <f t="shared" si="162"/>
        <v>1210009,5|</v>
      </c>
      <c r="AD240" t="str">
        <f t="shared" si="163"/>
        <v>1210009,5|1430003,3</v>
      </c>
      <c r="AE240" t="s">
        <v>2264</v>
      </c>
      <c r="AF240">
        <f>AF233*3</f>
        <v>3</v>
      </c>
      <c r="AG240" t="str">
        <f t="shared" si="164"/>
        <v>1430003,3|</v>
      </c>
    </row>
    <row r="241" spans="1:33" ht="17.25" customHeight="1">
      <c r="A241" s="2">
        <f t="shared" si="180"/>
        <v>1508</v>
      </c>
      <c r="B241" s="3">
        <v>15</v>
      </c>
      <c r="C241" s="2">
        <f t="shared" si="189"/>
        <v>8</v>
      </c>
      <c r="D241" t="str">
        <f t="shared" si="151"/>
        <v>弹簧胡子</v>
      </c>
      <c r="E241">
        <f t="shared" si="144"/>
        <v>3</v>
      </c>
      <c r="F241">
        <f t="shared" si="152"/>
        <v>2</v>
      </c>
      <c r="G241" t="str">
        <f t="shared" si="165"/>
        <v>1210008,5|1430002,1</v>
      </c>
      <c r="H241">
        <f t="shared" si="153"/>
        <v>15600</v>
      </c>
      <c r="I241" t="str">
        <f t="shared" si="188"/>
        <v>Ⅰ3</v>
      </c>
      <c r="J241" t="str">
        <f t="shared" si="166"/>
        <v/>
      </c>
      <c r="Q241">
        <v>2</v>
      </c>
      <c r="R241">
        <f t="shared" si="185"/>
        <v>3</v>
      </c>
      <c r="S241">
        <f t="shared" si="186"/>
        <v>16</v>
      </c>
      <c r="T241" t="str">
        <f t="shared" si="187"/>
        <v>2316</v>
      </c>
      <c r="U241" t="str">
        <f t="shared" si="154"/>
        <v>高级智之丸</v>
      </c>
      <c r="V241" t="str">
        <f t="shared" si="155"/>
        <v>高级运之丸</v>
      </c>
      <c r="W241" t="str">
        <f t="shared" si="156"/>
        <v>高级力之丸</v>
      </c>
      <c r="X241">
        <f t="shared" si="157"/>
        <v>0</v>
      </c>
      <c r="Y241">
        <f t="shared" si="158"/>
        <v>0</v>
      </c>
      <c r="Z241">
        <f t="shared" si="159"/>
        <v>7</v>
      </c>
      <c r="AA241" t="str">
        <f t="shared" si="160"/>
        <v/>
      </c>
      <c r="AB241" t="str">
        <f t="shared" si="161"/>
        <v/>
      </c>
      <c r="AC241" t="str">
        <f t="shared" si="162"/>
        <v>1210009,7|</v>
      </c>
      <c r="AD241" t="str">
        <f t="shared" si="163"/>
        <v>1210009,7|1430003,6</v>
      </c>
      <c r="AE241" t="s">
        <v>2264</v>
      </c>
      <c r="AF241">
        <f t="shared" ref="AF241:AF245" si="190">AF234*3</f>
        <v>6</v>
      </c>
      <c r="AG241" t="str">
        <f t="shared" si="164"/>
        <v>1430003,6|</v>
      </c>
    </row>
    <row r="242" spans="1:33" ht="17.25" customHeight="1">
      <c r="A242" s="2">
        <f t="shared" si="180"/>
        <v>1509</v>
      </c>
      <c r="B242" s="3">
        <v>15</v>
      </c>
      <c r="C242" s="2">
        <f>IF(C241=29,1,C241+1)</f>
        <v>9</v>
      </c>
      <c r="D242" t="str">
        <f t="shared" si="151"/>
        <v>弹簧胡子</v>
      </c>
      <c r="E242">
        <f t="shared" si="144"/>
        <v>3</v>
      </c>
      <c r="F242">
        <f t="shared" si="152"/>
        <v>2</v>
      </c>
      <c r="G242" t="str">
        <f t="shared" si="165"/>
        <v>1210008,8|1430002,2</v>
      </c>
      <c r="H242">
        <f t="shared" si="153"/>
        <v>18000</v>
      </c>
      <c r="I242" t="str">
        <f t="shared" si="188"/>
        <v>Ⅰ3</v>
      </c>
      <c r="J242" t="str">
        <f t="shared" si="166"/>
        <v/>
      </c>
      <c r="Q242">
        <v>2</v>
      </c>
      <c r="R242">
        <f t="shared" si="185"/>
        <v>3</v>
      </c>
      <c r="S242">
        <f t="shared" si="186"/>
        <v>17</v>
      </c>
      <c r="T242" t="str">
        <f t="shared" si="187"/>
        <v>2317</v>
      </c>
      <c r="U242" t="str">
        <f t="shared" si="154"/>
        <v>高级智之丸</v>
      </c>
      <c r="V242" t="str">
        <f t="shared" si="155"/>
        <v>高级运之丸</v>
      </c>
      <c r="W242" t="str">
        <f t="shared" si="156"/>
        <v>高级力之丸</v>
      </c>
      <c r="X242">
        <f t="shared" si="157"/>
        <v>0</v>
      </c>
      <c r="Y242">
        <f t="shared" si="158"/>
        <v>0</v>
      </c>
      <c r="Z242">
        <f t="shared" si="159"/>
        <v>9</v>
      </c>
      <c r="AA242" t="str">
        <f t="shared" si="160"/>
        <v/>
      </c>
      <c r="AB242" t="str">
        <f t="shared" si="161"/>
        <v/>
      </c>
      <c r="AC242" t="str">
        <f t="shared" si="162"/>
        <v>1210009,9|</v>
      </c>
      <c r="AD242" t="str">
        <f t="shared" si="163"/>
        <v>1210009,9|1430003,9</v>
      </c>
      <c r="AE242" t="s">
        <v>2264</v>
      </c>
      <c r="AF242">
        <f t="shared" si="190"/>
        <v>9</v>
      </c>
      <c r="AG242" t="str">
        <f t="shared" si="164"/>
        <v>1430003,9|</v>
      </c>
    </row>
    <row r="243" spans="1:33" ht="17.25" customHeight="1">
      <c r="A243" s="2">
        <f t="shared" si="180"/>
        <v>1510</v>
      </c>
      <c r="B243" s="3">
        <v>15</v>
      </c>
      <c r="C243" s="2">
        <f>IF(C242=29,1,C242+1)</f>
        <v>10</v>
      </c>
      <c r="D243" t="str">
        <f t="shared" si="151"/>
        <v>弹簧胡子</v>
      </c>
      <c r="E243">
        <f t="shared" si="144"/>
        <v>3</v>
      </c>
      <c r="F243">
        <f t="shared" si="152"/>
        <v>2</v>
      </c>
      <c r="G243" t="str">
        <f t="shared" si="165"/>
        <v>1210008,10|1430002,3</v>
      </c>
      <c r="H243">
        <f t="shared" si="153"/>
        <v>27000</v>
      </c>
      <c r="I243" t="str">
        <f t="shared" si="188"/>
        <v>Ⅰ3</v>
      </c>
      <c r="J243" t="str">
        <f t="shared" si="166"/>
        <v/>
      </c>
      <c r="Q243">
        <v>2</v>
      </c>
      <c r="R243">
        <f t="shared" si="185"/>
        <v>3</v>
      </c>
      <c r="S243">
        <f t="shared" si="186"/>
        <v>18</v>
      </c>
      <c r="T243" t="str">
        <f t="shared" si="187"/>
        <v>2318</v>
      </c>
      <c r="U243" t="str">
        <f t="shared" si="154"/>
        <v>高级智之丸</v>
      </c>
      <c r="V243" t="str">
        <f t="shared" si="155"/>
        <v>高级运之丸</v>
      </c>
      <c r="W243" t="str">
        <f t="shared" si="156"/>
        <v>高级力之丸</v>
      </c>
      <c r="X243">
        <f t="shared" si="157"/>
        <v>0</v>
      </c>
      <c r="Y243">
        <f t="shared" si="158"/>
        <v>0</v>
      </c>
      <c r="Z243">
        <f t="shared" si="159"/>
        <v>13</v>
      </c>
      <c r="AA243" t="str">
        <f t="shared" si="160"/>
        <v/>
      </c>
      <c r="AB243" t="str">
        <f t="shared" si="161"/>
        <v/>
      </c>
      <c r="AC243" t="str">
        <f t="shared" si="162"/>
        <v>1210009,13|</v>
      </c>
      <c r="AD243" t="str">
        <f t="shared" si="163"/>
        <v>1210009,13|1430003,12</v>
      </c>
      <c r="AE243" t="s">
        <v>2264</v>
      </c>
      <c r="AF243">
        <f t="shared" si="190"/>
        <v>12</v>
      </c>
      <c r="AG243" t="str">
        <f t="shared" si="164"/>
        <v>1430003,12|</v>
      </c>
    </row>
    <row r="244" spans="1:33" ht="17.25" customHeight="1">
      <c r="A244" s="2">
        <f t="shared" si="180"/>
        <v>1511</v>
      </c>
      <c r="B244" s="3">
        <v>15</v>
      </c>
      <c r="C244" s="2">
        <f t="shared" ref="C244:C262" si="191">IF(C243=29,1,C243+1)</f>
        <v>11</v>
      </c>
      <c r="D244" t="str">
        <f t="shared" si="151"/>
        <v>弹簧胡子</v>
      </c>
      <c r="E244">
        <f t="shared" si="144"/>
        <v>3</v>
      </c>
      <c r="F244">
        <f t="shared" si="152"/>
        <v>2</v>
      </c>
      <c r="G244" t="str">
        <f t="shared" si="165"/>
        <v>1210008,12|1430002,4</v>
      </c>
      <c r="H244">
        <f t="shared" si="153"/>
        <v>40350</v>
      </c>
      <c r="I244" t="str">
        <f t="shared" si="188"/>
        <v>Ⅰ3</v>
      </c>
      <c r="J244" t="str">
        <f t="shared" si="166"/>
        <v/>
      </c>
      <c r="Q244">
        <v>2</v>
      </c>
      <c r="R244">
        <f t="shared" si="185"/>
        <v>3</v>
      </c>
      <c r="S244">
        <f t="shared" si="186"/>
        <v>19</v>
      </c>
      <c r="T244" t="str">
        <f t="shared" si="187"/>
        <v>2319</v>
      </c>
      <c r="U244" t="str">
        <f t="shared" si="154"/>
        <v>高级智之丸</v>
      </c>
      <c r="V244" t="str">
        <f t="shared" si="155"/>
        <v>高级运之丸</v>
      </c>
      <c r="W244" t="str">
        <f t="shared" si="156"/>
        <v>高级力之丸</v>
      </c>
      <c r="X244">
        <f t="shared" si="157"/>
        <v>0</v>
      </c>
      <c r="Y244">
        <f t="shared" si="158"/>
        <v>0</v>
      </c>
      <c r="Z244">
        <f t="shared" si="159"/>
        <v>16</v>
      </c>
      <c r="AA244" t="str">
        <f t="shared" si="160"/>
        <v/>
      </c>
      <c r="AB244" t="str">
        <f t="shared" si="161"/>
        <v/>
      </c>
      <c r="AC244" t="str">
        <f t="shared" si="162"/>
        <v>1210009,16|</v>
      </c>
      <c r="AD244" t="str">
        <f t="shared" si="163"/>
        <v>1210009,16|1430003,15</v>
      </c>
      <c r="AE244" t="s">
        <v>2264</v>
      </c>
      <c r="AF244">
        <f t="shared" si="190"/>
        <v>15</v>
      </c>
      <c r="AG244" t="str">
        <f t="shared" si="164"/>
        <v>1430003,15|</v>
      </c>
    </row>
    <row r="245" spans="1:33" ht="17.25" customHeight="1">
      <c r="A245" s="2">
        <f t="shared" si="180"/>
        <v>1512</v>
      </c>
      <c r="B245" s="3">
        <v>15</v>
      </c>
      <c r="C245" s="2">
        <f t="shared" si="191"/>
        <v>12</v>
      </c>
      <c r="D245" t="str">
        <f t="shared" si="151"/>
        <v>弹簧胡子</v>
      </c>
      <c r="E245">
        <f t="shared" si="144"/>
        <v>3</v>
      </c>
      <c r="F245">
        <f t="shared" si="152"/>
        <v>2</v>
      </c>
      <c r="G245" t="str">
        <f t="shared" si="165"/>
        <v>1210008,16|1430002,5</v>
      </c>
      <c r="H245">
        <f t="shared" si="153"/>
        <v>56400</v>
      </c>
      <c r="I245" t="str">
        <f t="shared" si="188"/>
        <v>Ⅰ3</v>
      </c>
      <c r="J245" t="str">
        <f t="shared" si="166"/>
        <v/>
      </c>
      <c r="Q245">
        <v>2</v>
      </c>
      <c r="R245">
        <f t="shared" si="185"/>
        <v>3</v>
      </c>
      <c r="S245">
        <f t="shared" si="186"/>
        <v>20</v>
      </c>
      <c r="T245" t="str">
        <f t="shared" si="187"/>
        <v>2320</v>
      </c>
      <c r="U245" t="str">
        <f t="shared" si="154"/>
        <v>高级智之丸</v>
      </c>
      <c r="V245" t="str">
        <f t="shared" si="155"/>
        <v>高级运之丸</v>
      </c>
      <c r="W245" t="str">
        <f t="shared" si="156"/>
        <v>高级力之丸</v>
      </c>
      <c r="X245">
        <f t="shared" si="157"/>
        <v>0</v>
      </c>
      <c r="Y245">
        <f t="shared" si="158"/>
        <v>0</v>
      </c>
      <c r="Z245">
        <f t="shared" si="159"/>
        <v>19</v>
      </c>
      <c r="AA245" t="str">
        <f t="shared" si="160"/>
        <v/>
      </c>
      <c r="AB245" t="str">
        <f t="shared" si="161"/>
        <v/>
      </c>
      <c r="AC245" t="str">
        <f t="shared" si="162"/>
        <v>1210009,19|</v>
      </c>
      <c r="AD245" t="str">
        <f t="shared" si="163"/>
        <v>1210009,19|1430003,18</v>
      </c>
      <c r="AE245" t="s">
        <v>2264</v>
      </c>
      <c r="AF245">
        <f t="shared" si="190"/>
        <v>18</v>
      </c>
      <c r="AG245" t="str">
        <f t="shared" si="164"/>
        <v>1430003,18|</v>
      </c>
    </row>
    <row r="246" spans="1:33" ht="17.25" customHeight="1">
      <c r="A246" s="2">
        <f t="shared" si="180"/>
        <v>1513</v>
      </c>
      <c r="B246" s="3">
        <v>15</v>
      </c>
      <c r="C246" s="2">
        <f t="shared" si="191"/>
        <v>13</v>
      </c>
      <c r="D246" t="str">
        <f t="shared" si="151"/>
        <v>弹簧胡子</v>
      </c>
      <c r="E246">
        <f t="shared" ref="E246:E309" si="192">VLOOKUP(B246,K:N,3,FALSE)</f>
        <v>3</v>
      </c>
      <c r="F246">
        <f t="shared" si="152"/>
        <v>2</v>
      </c>
      <c r="G246" t="str">
        <f t="shared" si="165"/>
        <v>1210008,18|1430002,6</v>
      </c>
      <c r="H246">
        <f t="shared" si="153"/>
        <v>77400</v>
      </c>
      <c r="I246" t="str">
        <f t="shared" si="188"/>
        <v>Ⅰ3</v>
      </c>
      <c r="J246" t="str">
        <f t="shared" si="166"/>
        <v/>
      </c>
      <c r="Q246">
        <v>2</v>
      </c>
      <c r="R246">
        <f t="shared" si="185"/>
        <v>3</v>
      </c>
      <c r="S246">
        <f t="shared" si="186"/>
        <v>21</v>
      </c>
      <c r="T246" t="str">
        <f t="shared" si="187"/>
        <v>2321</v>
      </c>
      <c r="U246" t="str">
        <f t="shared" si="154"/>
        <v>高级智之丸</v>
      </c>
      <c r="V246" t="str">
        <f t="shared" si="155"/>
        <v>高级运之丸</v>
      </c>
      <c r="W246" t="str">
        <f t="shared" si="156"/>
        <v>高级力之丸</v>
      </c>
      <c r="X246">
        <f t="shared" si="157"/>
        <v>0</v>
      </c>
      <c r="Y246">
        <f t="shared" si="158"/>
        <v>0</v>
      </c>
      <c r="Z246">
        <f t="shared" si="159"/>
        <v>0</v>
      </c>
      <c r="AA246" t="str">
        <f t="shared" si="160"/>
        <v/>
      </c>
      <c r="AB246" t="str">
        <f t="shared" si="161"/>
        <v/>
      </c>
      <c r="AC246" t="str">
        <f t="shared" si="162"/>
        <v/>
      </c>
      <c r="AD246" t="str">
        <f t="shared" si="163"/>
        <v>1430005,3</v>
      </c>
      <c r="AE246" t="s">
        <v>2266</v>
      </c>
      <c r="AF246">
        <v>3</v>
      </c>
      <c r="AG246" t="str">
        <f t="shared" si="164"/>
        <v>1430005,3|</v>
      </c>
    </row>
    <row r="247" spans="1:33" ht="17.25" customHeight="1">
      <c r="A247" s="2">
        <f t="shared" si="180"/>
        <v>1514</v>
      </c>
      <c r="B247" s="3">
        <v>15</v>
      </c>
      <c r="C247" s="2">
        <f t="shared" si="191"/>
        <v>14</v>
      </c>
      <c r="D247" t="str">
        <f t="shared" si="151"/>
        <v>弹簧胡子</v>
      </c>
      <c r="E247">
        <f t="shared" si="192"/>
        <v>3</v>
      </c>
      <c r="F247">
        <f t="shared" si="152"/>
        <v>2</v>
      </c>
      <c r="G247" t="str">
        <f t="shared" si="165"/>
        <v>1430004,1</v>
      </c>
      <c r="H247">
        <f t="shared" si="153"/>
        <v>104400</v>
      </c>
      <c r="I247" t="str">
        <f t="shared" si="188"/>
        <v>Ⅰ3</v>
      </c>
      <c r="J247" t="str">
        <f t="shared" si="166"/>
        <v/>
      </c>
      <c r="Q247">
        <v>2</v>
      </c>
      <c r="R247">
        <f t="shared" si="185"/>
        <v>3</v>
      </c>
      <c r="S247">
        <f t="shared" si="186"/>
        <v>22</v>
      </c>
      <c r="T247" t="str">
        <f t="shared" si="187"/>
        <v>2322</v>
      </c>
      <c r="U247" t="str">
        <f t="shared" si="154"/>
        <v>高级智之丸</v>
      </c>
      <c r="V247" t="str">
        <f t="shared" si="155"/>
        <v>高级运之丸</v>
      </c>
      <c r="W247" t="str">
        <f t="shared" si="156"/>
        <v>高级力之丸</v>
      </c>
      <c r="X247">
        <f t="shared" si="157"/>
        <v>0</v>
      </c>
      <c r="Y247">
        <f t="shared" si="158"/>
        <v>0</v>
      </c>
      <c r="Z247">
        <f t="shared" si="159"/>
        <v>7</v>
      </c>
      <c r="AA247" t="str">
        <f t="shared" si="160"/>
        <v/>
      </c>
      <c r="AB247" t="str">
        <f t="shared" si="161"/>
        <v/>
      </c>
      <c r="AC247" t="str">
        <f t="shared" si="162"/>
        <v>1210009,7|</v>
      </c>
      <c r="AD247" t="str">
        <f t="shared" si="163"/>
        <v>1210009,7|1430003,9</v>
      </c>
      <c r="AE247" t="s">
        <v>2264</v>
      </c>
      <c r="AF247">
        <f>AF240*3</f>
        <v>9</v>
      </c>
      <c r="AG247" t="str">
        <f t="shared" si="164"/>
        <v>1430003,9|</v>
      </c>
    </row>
    <row r="248" spans="1:33" ht="17.25" customHeight="1">
      <c r="A248" s="2">
        <f t="shared" si="180"/>
        <v>1515</v>
      </c>
      <c r="B248" s="3">
        <v>15</v>
      </c>
      <c r="C248" s="2">
        <f t="shared" si="191"/>
        <v>15</v>
      </c>
      <c r="D248" t="str">
        <f t="shared" si="151"/>
        <v>弹簧胡子</v>
      </c>
      <c r="E248">
        <f t="shared" si="192"/>
        <v>3</v>
      </c>
      <c r="F248">
        <f t="shared" si="152"/>
        <v>2</v>
      </c>
      <c r="G248" t="str">
        <f t="shared" si="165"/>
        <v>1210008,7|1430002,3</v>
      </c>
      <c r="H248">
        <f t="shared" si="153"/>
        <v>20800</v>
      </c>
      <c r="I248" t="str">
        <f>IF(E248=4,B248&amp;"Ⅱ"&amp;E248,"Ⅱ"&amp;E248)</f>
        <v>Ⅱ3</v>
      </c>
      <c r="J248" t="str">
        <f t="shared" si="166"/>
        <v/>
      </c>
      <c r="Q248">
        <v>2</v>
      </c>
      <c r="R248">
        <f t="shared" si="185"/>
        <v>3</v>
      </c>
      <c r="S248">
        <f t="shared" si="186"/>
        <v>23</v>
      </c>
      <c r="T248" t="str">
        <f t="shared" si="187"/>
        <v>2323</v>
      </c>
      <c r="U248" t="str">
        <f t="shared" si="154"/>
        <v>高级智之丸</v>
      </c>
      <c r="V248" t="str">
        <f t="shared" si="155"/>
        <v>高级运之丸</v>
      </c>
      <c r="W248" t="str">
        <f t="shared" si="156"/>
        <v>高级力之丸</v>
      </c>
      <c r="X248">
        <f t="shared" si="157"/>
        <v>0</v>
      </c>
      <c r="Y248">
        <f t="shared" si="158"/>
        <v>0</v>
      </c>
      <c r="Z248">
        <f t="shared" si="159"/>
        <v>9</v>
      </c>
      <c r="AA248" t="str">
        <f t="shared" si="160"/>
        <v/>
      </c>
      <c r="AB248" t="str">
        <f t="shared" si="161"/>
        <v/>
      </c>
      <c r="AC248" t="str">
        <f t="shared" si="162"/>
        <v>1210009,9|</v>
      </c>
      <c r="AD248" t="str">
        <f t="shared" si="163"/>
        <v>1210009,9|1430003,18</v>
      </c>
      <c r="AE248" t="s">
        <v>2264</v>
      </c>
      <c r="AF248">
        <f t="shared" ref="AF248:AF252" si="193">AF241*3</f>
        <v>18</v>
      </c>
      <c r="AG248" t="str">
        <f t="shared" si="164"/>
        <v>1430003,18|</v>
      </c>
    </row>
    <row r="249" spans="1:33" ht="17.25" customHeight="1">
      <c r="A249" s="2">
        <f t="shared" si="180"/>
        <v>1516</v>
      </c>
      <c r="B249" s="3">
        <v>15</v>
      </c>
      <c r="C249" s="2">
        <f t="shared" si="191"/>
        <v>16</v>
      </c>
      <c r="D249" t="str">
        <f t="shared" si="151"/>
        <v>弹簧胡子</v>
      </c>
      <c r="E249">
        <f t="shared" si="192"/>
        <v>3</v>
      </c>
      <c r="F249">
        <f t="shared" si="152"/>
        <v>2</v>
      </c>
      <c r="G249" t="str">
        <f t="shared" si="165"/>
        <v>1210008,11|1430002,6</v>
      </c>
      <c r="H249">
        <f t="shared" si="153"/>
        <v>24000</v>
      </c>
      <c r="I249" t="str">
        <f t="shared" ref="I249:I254" si="194">IF(E249=4,B249&amp;"Ⅱ"&amp;E249,"Ⅱ"&amp;E249)</f>
        <v>Ⅱ3</v>
      </c>
      <c r="J249" t="str">
        <f t="shared" si="166"/>
        <v/>
      </c>
      <c r="Q249">
        <v>2</v>
      </c>
      <c r="R249">
        <f t="shared" si="185"/>
        <v>3</v>
      </c>
      <c r="S249">
        <f t="shared" si="186"/>
        <v>24</v>
      </c>
      <c r="T249" t="str">
        <f t="shared" si="187"/>
        <v>2324</v>
      </c>
      <c r="U249" t="str">
        <f t="shared" si="154"/>
        <v>高级智之丸</v>
      </c>
      <c r="V249" t="str">
        <f t="shared" si="155"/>
        <v>高级运之丸</v>
      </c>
      <c r="W249" t="str">
        <f t="shared" si="156"/>
        <v>高级力之丸</v>
      </c>
      <c r="X249">
        <f t="shared" si="157"/>
        <v>0</v>
      </c>
      <c r="Y249">
        <f t="shared" si="158"/>
        <v>0</v>
      </c>
      <c r="Z249">
        <f t="shared" si="159"/>
        <v>11</v>
      </c>
      <c r="AA249" t="str">
        <f t="shared" si="160"/>
        <v/>
      </c>
      <c r="AB249" t="str">
        <f t="shared" si="161"/>
        <v/>
      </c>
      <c r="AC249" t="str">
        <f t="shared" si="162"/>
        <v>1210009,11|</v>
      </c>
      <c r="AD249" t="str">
        <f t="shared" si="163"/>
        <v>1210009,11|1430003,27</v>
      </c>
      <c r="AE249" t="s">
        <v>2264</v>
      </c>
      <c r="AF249">
        <f t="shared" si="193"/>
        <v>27</v>
      </c>
      <c r="AG249" t="str">
        <f t="shared" si="164"/>
        <v>1430003,27|</v>
      </c>
    </row>
    <row r="250" spans="1:33" ht="17.25" customHeight="1">
      <c r="A250" s="2">
        <f t="shared" si="180"/>
        <v>1517</v>
      </c>
      <c r="B250" s="3">
        <v>15</v>
      </c>
      <c r="C250" s="2">
        <f t="shared" si="191"/>
        <v>17</v>
      </c>
      <c r="D250" t="str">
        <f t="shared" si="151"/>
        <v>弹簧胡子</v>
      </c>
      <c r="E250">
        <f t="shared" si="192"/>
        <v>3</v>
      </c>
      <c r="F250">
        <f t="shared" si="152"/>
        <v>2</v>
      </c>
      <c r="G250" t="str">
        <f t="shared" si="165"/>
        <v>1210008,13|1430002,9</v>
      </c>
      <c r="H250">
        <f t="shared" si="153"/>
        <v>36000</v>
      </c>
      <c r="I250" t="str">
        <f t="shared" si="194"/>
        <v>Ⅱ3</v>
      </c>
      <c r="J250" t="str">
        <f t="shared" si="166"/>
        <v/>
      </c>
      <c r="Q250">
        <v>2</v>
      </c>
      <c r="R250">
        <f t="shared" si="185"/>
        <v>3</v>
      </c>
      <c r="S250">
        <f t="shared" si="186"/>
        <v>25</v>
      </c>
      <c r="T250" t="str">
        <f t="shared" si="187"/>
        <v>2325</v>
      </c>
      <c r="U250" t="str">
        <f t="shared" si="154"/>
        <v>高级智之丸</v>
      </c>
      <c r="V250" t="str">
        <f t="shared" si="155"/>
        <v>高级运之丸</v>
      </c>
      <c r="W250" t="str">
        <f t="shared" si="156"/>
        <v>高级力之丸</v>
      </c>
      <c r="X250">
        <f t="shared" si="157"/>
        <v>0</v>
      </c>
      <c r="Y250">
        <f t="shared" si="158"/>
        <v>0</v>
      </c>
      <c r="Z250">
        <f t="shared" si="159"/>
        <v>17</v>
      </c>
      <c r="AA250" t="str">
        <f t="shared" si="160"/>
        <v/>
      </c>
      <c r="AB250" t="str">
        <f t="shared" si="161"/>
        <v/>
      </c>
      <c r="AC250" t="str">
        <f t="shared" si="162"/>
        <v>1210009,17|</v>
      </c>
      <c r="AD250" t="str">
        <f t="shared" si="163"/>
        <v>1210009,17|1430003,36</v>
      </c>
      <c r="AE250" t="s">
        <v>2264</v>
      </c>
      <c r="AF250">
        <f t="shared" si="193"/>
        <v>36</v>
      </c>
      <c r="AG250" t="str">
        <f t="shared" si="164"/>
        <v>1430003,36|</v>
      </c>
    </row>
    <row r="251" spans="1:33" ht="17.25" customHeight="1">
      <c r="A251" s="2">
        <f t="shared" si="180"/>
        <v>1518</v>
      </c>
      <c r="B251" s="3">
        <v>15</v>
      </c>
      <c r="C251" s="2">
        <f t="shared" si="191"/>
        <v>18</v>
      </c>
      <c r="D251" t="str">
        <f t="shared" si="151"/>
        <v>弹簧胡子</v>
      </c>
      <c r="E251">
        <f t="shared" si="192"/>
        <v>3</v>
      </c>
      <c r="F251">
        <f t="shared" si="152"/>
        <v>2</v>
      </c>
      <c r="G251" t="str">
        <f t="shared" si="165"/>
        <v>1210008,16|1430002,12</v>
      </c>
      <c r="H251">
        <f t="shared" si="153"/>
        <v>53800</v>
      </c>
      <c r="I251" t="str">
        <f t="shared" si="194"/>
        <v>Ⅱ3</v>
      </c>
      <c r="J251" t="str">
        <f t="shared" si="166"/>
        <v/>
      </c>
      <c r="Q251">
        <v>2</v>
      </c>
      <c r="R251">
        <f t="shared" si="185"/>
        <v>3</v>
      </c>
      <c r="S251">
        <f t="shared" si="186"/>
        <v>26</v>
      </c>
      <c r="T251" t="str">
        <f t="shared" si="187"/>
        <v>2326</v>
      </c>
      <c r="U251" t="str">
        <f t="shared" si="154"/>
        <v>高级智之丸</v>
      </c>
      <c r="V251" t="str">
        <f t="shared" si="155"/>
        <v>高级运之丸</v>
      </c>
      <c r="W251" t="str">
        <f t="shared" si="156"/>
        <v>高级力之丸</v>
      </c>
      <c r="X251">
        <f t="shared" si="157"/>
        <v>0</v>
      </c>
      <c r="Y251">
        <f t="shared" si="158"/>
        <v>0</v>
      </c>
      <c r="Z251">
        <f t="shared" si="159"/>
        <v>20</v>
      </c>
      <c r="AA251" t="str">
        <f t="shared" si="160"/>
        <v/>
      </c>
      <c r="AB251" t="str">
        <f t="shared" si="161"/>
        <v/>
      </c>
      <c r="AC251" t="str">
        <f t="shared" si="162"/>
        <v>1210009,20|</v>
      </c>
      <c r="AD251" t="str">
        <f t="shared" si="163"/>
        <v>1210009,20|1430003,45</v>
      </c>
      <c r="AE251" t="s">
        <v>2264</v>
      </c>
      <c r="AF251">
        <f t="shared" si="193"/>
        <v>45</v>
      </c>
      <c r="AG251" t="str">
        <f t="shared" si="164"/>
        <v>1430003,45|</v>
      </c>
    </row>
    <row r="252" spans="1:33" ht="17.25" customHeight="1">
      <c r="A252" s="2">
        <f t="shared" si="180"/>
        <v>1519</v>
      </c>
      <c r="B252" s="3">
        <v>15</v>
      </c>
      <c r="C252" s="2">
        <f t="shared" si="191"/>
        <v>19</v>
      </c>
      <c r="D252" t="str">
        <f t="shared" si="151"/>
        <v>弹簧胡子</v>
      </c>
      <c r="E252">
        <f t="shared" si="192"/>
        <v>3</v>
      </c>
      <c r="F252">
        <f t="shared" si="152"/>
        <v>2</v>
      </c>
      <c r="G252" t="str">
        <f t="shared" si="165"/>
        <v>1210008,21|1430002,15</v>
      </c>
      <c r="H252">
        <f t="shared" si="153"/>
        <v>75200</v>
      </c>
      <c r="I252" t="str">
        <f t="shared" si="194"/>
        <v>Ⅱ3</v>
      </c>
      <c r="J252" t="str">
        <f t="shared" si="166"/>
        <v/>
      </c>
      <c r="Q252">
        <v>2</v>
      </c>
      <c r="R252">
        <f t="shared" si="185"/>
        <v>3</v>
      </c>
      <c r="S252">
        <f t="shared" si="186"/>
        <v>27</v>
      </c>
      <c r="T252" t="str">
        <f t="shared" si="187"/>
        <v>2327</v>
      </c>
      <c r="U252" t="str">
        <f t="shared" si="154"/>
        <v>高级智之丸</v>
      </c>
      <c r="V252" t="str">
        <f t="shared" si="155"/>
        <v>高级运之丸</v>
      </c>
      <c r="W252" t="str">
        <f t="shared" si="156"/>
        <v>高级力之丸</v>
      </c>
      <c r="X252">
        <f t="shared" si="157"/>
        <v>0</v>
      </c>
      <c r="Y252">
        <f t="shared" si="158"/>
        <v>0</v>
      </c>
      <c r="Z252">
        <f t="shared" si="159"/>
        <v>23</v>
      </c>
      <c r="AA252" t="str">
        <f t="shared" si="160"/>
        <v/>
      </c>
      <c r="AB252" t="str">
        <f t="shared" si="161"/>
        <v/>
      </c>
      <c r="AC252" t="str">
        <f t="shared" si="162"/>
        <v>1210009,23|</v>
      </c>
      <c r="AD252" t="str">
        <f t="shared" si="163"/>
        <v>1210009,23|1430003,54</v>
      </c>
      <c r="AE252" t="s">
        <v>2264</v>
      </c>
      <c r="AF252">
        <f t="shared" si="193"/>
        <v>54</v>
      </c>
      <c r="AG252" t="str">
        <f t="shared" si="164"/>
        <v>1430003,54|</v>
      </c>
    </row>
    <row r="253" spans="1:33" ht="17.25" customHeight="1">
      <c r="A253" s="2">
        <f t="shared" si="180"/>
        <v>1520</v>
      </c>
      <c r="B253" s="3">
        <v>15</v>
      </c>
      <c r="C253" s="2">
        <f t="shared" si="191"/>
        <v>20</v>
      </c>
      <c r="D253" t="str">
        <f t="shared" si="151"/>
        <v>弹簧胡子</v>
      </c>
      <c r="E253">
        <f t="shared" si="192"/>
        <v>3</v>
      </c>
      <c r="F253">
        <f t="shared" si="152"/>
        <v>2</v>
      </c>
      <c r="G253" t="str">
        <f t="shared" si="165"/>
        <v>1210008,24|1430002,18</v>
      </c>
      <c r="H253">
        <f t="shared" si="153"/>
        <v>103200</v>
      </c>
      <c r="I253" t="str">
        <f t="shared" si="194"/>
        <v>Ⅱ3</v>
      </c>
      <c r="J253" t="str">
        <f t="shared" si="166"/>
        <v/>
      </c>
      <c r="Q253">
        <v>2</v>
      </c>
      <c r="R253">
        <f t="shared" si="185"/>
        <v>3</v>
      </c>
      <c r="S253">
        <f t="shared" si="186"/>
        <v>28</v>
      </c>
      <c r="T253" t="str">
        <f t="shared" si="187"/>
        <v>2328</v>
      </c>
      <c r="U253" t="str">
        <f t="shared" si="154"/>
        <v>高级智之丸</v>
      </c>
      <c r="V253" t="str">
        <f t="shared" si="155"/>
        <v>高级运之丸</v>
      </c>
      <c r="W253" t="str">
        <f t="shared" si="156"/>
        <v>高级力之丸</v>
      </c>
      <c r="X253">
        <f t="shared" si="157"/>
        <v>0</v>
      </c>
      <c r="Y253">
        <f t="shared" si="158"/>
        <v>0</v>
      </c>
      <c r="Z253">
        <f t="shared" si="159"/>
        <v>0</v>
      </c>
      <c r="AA253" t="str">
        <f t="shared" si="160"/>
        <v/>
      </c>
      <c r="AB253" t="str">
        <f t="shared" si="161"/>
        <v/>
      </c>
      <c r="AC253" t="str">
        <f t="shared" si="162"/>
        <v/>
      </c>
      <c r="AD253" t="str">
        <f t="shared" si="163"/>
        <v>1430005,9</v>
      </c>
      <c r="AE253" t="s">
        <v>2266</v>
      </c>
      <c r="AF253">
        <v>9</v>
      </c>
      <c r="AG253" t="str">
        <f t="shared" si="164"/>
        <v>1430005,9|</v>
      </c>
    </row>
    <row r="254" spans="1:33" ht="17.25" customHeight="1">
      <c r="A254" s="2">
        <f t="shared" si="180"/>
        <v>1521</v>
      </c>
      <c r="B254" s="3">
        <v>15</v>
      </c>
      <c r="C254" s="2">
        <f t="shared" si="191"/>
        <v>21</v>
      </c>
      <c r="D254" t="str">
        <f t="shared" si="151"/>
        <v>弹簧胡子</v>
      </c>
      <c r="E254">
        <f t="shared" si="192"/>
        <v>3</v>
      </c>
      <c r="F254">
        <f t="shared" si="152"/>
        <v>2</v>
      </c>
      <c r="G254" t="str">
        <f t="shared" si="165"/>
        <v>1430004,3</v>
      </c>
      <c r="H254">
        <f t="shared" si="153"/>
        <v>139200</v>
      </c>
      <c r="I254" t="str">
        <f t="shared" si="194"/>
        <v>Ⅱ3</v>
      </c>
      <c r="J254" t="str">
        <f t="shared" si="166"/>
        <v/>
      </c>
      <c r="Q254">
        <v>1</v>
      </c>
      <c r="R254">
        <v>1</v>
      </c>
      <c r="S254">
        <v>1</v>
      </c>
      <c r="T254" t="str">
        <f t="shared" ref="T254:T260" si="195">Q254&amp;R254&amp;S254</f>
        <v>111</v>
      </c>
      <c r="U254" t="str">
        <f t="shared" si="154"/>
        <v>初级智之丸</v>
      </c>
      <c r="V254" t="str">
        <f t="shared" si="155"/>
        <v>初级运之丸</v>
      </c>
      <c r="W254" t="str">
        <f t="shared" si="156"/>
        <v>初级力之丸</v>
      </c>
      <c r="X254">
        <f t="shared" si="157"/>
        <v>16</v>
      </c>
      <c r="Y254">
        <f t="shared" si="158"/>
        <v>0</v>
      </c>
      <c r="Z254">
        <f t="shared" si="159"/>
        <v>0</v>
      </c>
      <c r="AA254" t="str">
        <f t="shared" si="160"/>
        <v>1210001,16|</v>
      </c>
      <c r="AB254" t="str">
        <f t="shared" si="161"/>
        <v/>
      </c>
      <c r="AC254" t="str">
        <f t="shared" si="162"/>
        <v/>
      </c>
      <c r="AD254" t="str">
        <f t="shared" si="163"/>
        <v>1210001,16</v>
      </c>
      <c r="AG254" t="str">
        <f t="shared" si="164"/>
        <v/>
      </c>
    </row>
    <row r="255" spans="1:33" ht="17.25" customHeight="1">
      <c r="A255" s="2">
        <f t="shared" si="180"/>
        <v>1522</v>
      </c>
      <c r="B255" s="3">
        <v>15</v>
      </c>
      <c r="C255" s="2">
        <f t="shared" si="191"/>
        <v>22</v>
      </c>
      <c r="D255" t="str">
        <f t="shared" si="151"/>
        <v>弹簧胡子</v>
      </c>
      <c r="E255">
        <f t="shared" si="192"/>
        <v>3</v>
      </c>
      <c r="F255">
        <f t="shared" si="152"/>
        <v>2</v>
      </c>
      <c r="G255" t="str">
        <f t="shared" si="165"/>
        <v>1210008,9|1430002,9</v>
      </c>
      <c r="H255">
        <f t="shared" si="153"/>
        <v>26000</v>
      </c>
      <c r="I255" t="str">
        <f>IF(E255=4,B255&amp;"Ⅲ"&amp;E255,"Ⅲ"&amp;E255)</f>
        <v>Ⅲ3</v>
      </c>
      <c r="J255" t="str">
        <f t="shared" si="166"/>
        <v/>
      </c>
      <c r="Q255">
        <v>1</v>
      </c>
      <c r="R255">
        <v>1</v>
      </c>
      <c r="S255">
        <v>2</v>
      </c>
      <c r="T255" t="str">
        <f t="shared" si="195"/>
        <v>112</v>
      </c>
      <c r="U255" t="str">
        <f t="shared" si="154"/>
        <v>初级智之丸</v>
      </c>
      <c r="V255" t="str">
        <f t="shared" si="155"/>
        <v>初级运之丸</v>
      </c>
      <c r="W255" t="str">
        <f t="shared" si="156"/>
        <v>初级力之丸</v>
      </c>
      <c r="X255">
        <f t="shared" si="157"/>
        <v>24</v>
      </c>
      <c r="Y255">
        <f t="shared" si="158"/>
        <v>0</v>
      </c>
      <c r="Z255">
        <f t="shared" si="159"/>
        <v>0</v>
      </c>
      <c r="AA255" t="str">
        <f t="shared" si="160"/>
        <v>1210001,24|</v>
      </c>
      <c r="AB255" t="str">
        <f t="shared" si="161"/>
        <v/>
      </c>
      <c r="AC255" t="str">
        <f t="shared" si="162"/>
        <v/>
      </c>
      <c r="AD255" t="str">
        <f t="shared" si="163"/>
        <v>1210001,24</v>
      </c>
      <c r="AG255" t="str">
        <f t="shared" si="164"/>
        <v/>
      </c>
    </row>
    <row r="256" spans="1:33" ht="17.25" customHeight="1">
      <c r="A256" s="2">
        <f t="shared" si="180"/>
        <v>1523</v>
      </c>
      <c r="B256" s="3">
        <v>15</v>
      </c>
      <c r="C256" s="2">
        <f t="shared" si="191"/>
        <v>23</v>
      </c>
      <c r="D256" t="str">
        <f t="shared" si="151"/>
        <v>弹簧胡子</v>
      </c>
      <c r="E256">
        <f t="shared" si="192"/>
        <v>3</v>
      </c>
      <c r="F256">
        <f t="shared" si="152"/>
        <v>2</v>
      </c>
      <c r="G256" t="str">
        <f t="shared" si="165"/>
        <v>1210008,13|1430002,18</v>
      </c>
      <c r="H256">
        <f t="shared" si="153"/>
        <v>30000</v>
      </c>
      <c r="I256" t="str">
        <f t="shared" ref="I256:I261" si="196">IF(E256=4,B256&amp;"Ⅲ"&amp;E256,"Ⅲ"&amp;E256)</f>
        <v>Ⅲ3</v>
      </c>
      <c r="J256" t="str">
        <f t="shared" si="166"/>
        <v/>
      </c>
      <c r="Q256">
        <v>1</v>
      </c>
      <c r="R256">
        <v>1</v>
      </c>
      <c r="S256">
        <v>3</v>
      </c>
      <c r="T256" t="str">
        <f t="shared" si="195"/>
        <v>113</v>
      </c>
      <c r="U256" t="str">
        <f t="shared" si="154"/>
        <v>初级智之丸</v>
      </c>
      <c r="V256" t="str">
        <f t="shared" si="155"/>
        <v>初级运之丸</v>
      </c>
      <c r="W256" t="str">
        <f t="shared" si="156"/>
        <v>初级力之丸</v>
      </c>
      <c r="X256">
        <f t="shared" si="157"/>
        <v>28</v>
      </c>
      <c r="Y256">
        <f t="shared" si="158"/>
        <v>0</v>
      </c>
      <c r="Z256">
        <f t="shared" si="159"/>
        <v>0</v>
      </c>
      <c r="AA256" t="str">
        <f t="shared" si="160"/>
        <v>1210001,28|</v>
      </c>
      <c r="AB256" t="str">
        <f t="shared" si="161"/>
        <v/>
      </c>
      <c r="AC256" t="str">
        <f t="shared" si="162"/>
        <v/>
      </c>
      <c r="AD256" t="str">
        <f t="shared" si="163"/>
        <v>1210001,28</v>
      </c>
      <c r="AG256" t="str">
        <f t="shared" si="164"/>
        <v/>
      </c>
    </row>
    <row r="257" spans="1:33" ht="17.25" customHeight="1">
      <c r="A257" s="2">
        <f t="shared" si="180"/>
        <v>1524</v>
      </c>
      <c r="B257" s="3">
        <v>15</v>
      </c>
      <c r="C257" s="2">
        <f t="shared" si="191"/>
        <v>24</v>
      </c>
      <c r="D257" t="str">
        <f t="shared" si="151"/>
        <v>弹簧胡子</v>
      </c>
      <c r="E257">
        <f t="shared" si="192"/>
        <v>3</v>
      </c>
      <c r="F257">
        <f t="shared" si="152"/>
        <v>2</v>
      </c>
      <c r="G257" t="str">
        <f t="shared" si="165"/>
        <v>1210008,17|1430002,27</v>
      </c>
      <c r="H257">
        <f t="shared" si="153"/>
        <v>45000</v>
      </c>
      <c r="I257" t="str">
        <f t="shared" si="196"/>
        <v>Ⅲ3</v>
      </c>
      <c r="J257" t="str">
        <f t="shared" si="166"/>
        <v/>
      </c>
      <c r="Q257">
        <v>1</v>
      </c>
      <c r="R257">
        <v>1</v>
      </c>
      <c r="S257">
        <v>4</v>
      </c>
      <c r="T257" t="str">
        <f t="shared" si="195"/>
        <v>114</v>
      </c>
      <c r="U257" t="str">
        <f t="shared" si="154"/>
        <v>初级智之丸</v>
      </c>
      <c r="V257" t="str">
        <f t="shared" si="155"/>
        <v>初级运之丸</v>
      </c>
      <c r="W257" t="str">
        <f t="shared" si="156"/>
        <v>初级力之丸</v>
      </c>
      <c r="X257">
        <f t="shared" si="157"/>
        <v>32</v>
      </c>
      <c r="Y257">
        <f t="shared" si="158"/>
        <v>0</v>
      </c>
      <c r="Z257">
        <f t="shared" si="159"/>
        <v>0</v>
      </c>
      <c r="AA257" t="str">
        <f t="shared" si="160"/>
        <v>1210001,32|</v>
      </c>
      <c r="AB257" t="str">
        <f t="shared" si="161"/>
        <v/>
      </c>
      <c r="AC257" t="str">
        <f t="shared" si="162"/>
        <v/>
      </c>
      <c r="AD257" t="str">
        <f t="shared" si="163"/>
        <v>1210001,32</v>
      </c>
      <c r="AG257" t="str">
        <f t="shared" si="164"/>
        <v/>
      </c>
    </row>
    <row r="258" spans="1:33" ht="17.25" customHeight="1">
      <c r="A258" s="2">
        <f t="shared" si="180"/>
        <v>1525</v>
      </c>
      <c r="B258" s="3">
        <v>15</v>
      </c>
      <c r="C258" s="2">
        <f t="shared" si="191"/>
        <v>25</v>
      </c>
      <c r="D258" t="str">
        <f t="shared" ref="D258:D321" si="197">VLOOKUP(B258,K:L,2,0)</f>
        <v>弹簧胡子</v>
      </c>
      <c r="E258">
        <f t="shared" si="192"/>
        <v>3</v>
      </c>
      <c r="F258">
        <f t="shared" ref="F258:F321" si="198">VLOOKUP(B258,K:N,4,FALSE)</f>
        <v>2</v>
      </c>
      <c r="G258" t="str">
        <f t="shared" si="165"/>
        <v>1210008,20|1430002,36</v>
      </c>
      <c r="H258">
        <f t="shared" ref="H258:H321" si="199">VLOOKUP(E258&amp;C258,AN:AT,7,0)</f>
        <v>67250</v>
      </c>
      <c r="I258" t="str">
        <f t="shared" si="196"/>
        <v>Ⅲ3</v>
      </c>
      <c r="J258" t="str">
        <f t="shared" si="166"/>
        <v/>
      </c>
      <c r="Q258">
        <v>1</v>
      </c>
      <c r="R258">
        <v>1</v>
      </c>
      <c r="S258">
        <v>5</v>
      </c>
      <c r="T258" t="str">
        <f t="shared" si="195"/>
        <v>115</v>
      </c>
      <c r="U258" t="str">
        <f t="shared" ref="U258:U321" si="200">VLOOKUP($Q258&amp;$S258,$AN:$AQ,2,0)</f>
        <v>中级智之丸</v>
      </c>
      <c r="V258" t="str">
        <f t="shared" ref="V258:V321" si="201">VLOOKUP($Q258&amp;$S258,$AN:$AQ,3,0)</f>
        <v>中级运之丸</v>
      </c>
      <c r="W258" t="str">
        <f t="shared" ref="W258:W321" si="202">VLOOKUP($Q258&amp;$S258,$AN:$AQ,4,0)</f>
        <v>中级力之丸</v>
      </c>
      <c r="X258">
        <f t="shared" ref="X258:X321" si="203">IF(R258=1,VLOOKUP($Q258&amp;$S258,$AN:$AS,5,0),VLOOKUP($Q258&amp;$S258,$AN:$AS,6,0))</f>
        <v>16</v>
      </c>
      <c r="Y258">
        <f t="shared" ref="Y258:Y321" si="204">IF(R258=2,VLOOKUP($Q258&amp;$S258,$AN:$AS,5,0),VLOOKUP($Q258&amp;$S258,$AN:$AS,6,0))</f>
        <v>0</v>
      </c>
      <c r="Z258">
        <f t="shared" ref="Z258:Z321" si="205">IF(R258=3,VLOOKUP($Q258&amp;$S258,$AN:$AS,5,0),VLOOKUP($Q258&amp;$S258,$AN:$AS,6,0))</f>
        <v>0</v>
      </c>
      <c r="AA258" t="str">
        <f t="shared" ref="AA258:AA321" si="206">IF(X258&gt;0,VLOOKUP(U258,$AH:$AI,2,0)&amp;","&amp;X258&amp;"|","")</f>
        <v>1210004,16|</v>
      </c>
      <c r="AB258" t="str">
        <f t="shared" ref="AB258:AB321" si="207">IF(Y258&gt;0,VLOOKUP(V258,$AH:$AI,2,0)&amp;","&amp;Y258&amp;"|","")</f>
        <v/>
      </c>
      <c r="AC258" t="str">
        <f t="shared" ref="AC258:AC321" si="208">IF(Z258&gt;0,VLOOKUP(W258,$AH:$AI,2,0)&amp;","&amp;Z258&amp;"|","")</f>
        <v/>
      </c>
      <c r="AD258" t="str">
        <f t="shared" ref="AD258:AD321" si="209">LEFT(AA258&amp;AB258&amp;AC258&amp;AG258,LEN(AA258&amp;AB258&amp;AC258&amp;AG258)-1)</f>
        <v>1210004,16</v>
      </c>
      <c r="AG258" t="str">
        <f t="shared" ref="AG258:AG321" si="210">IF(AF258&gt;0,VLOOKUP(AE258,$AH:$AJ,3,0)&amp;","&amp;AF258&amp;"|","")</f>
        <v/>
      </c>
    </row>
    <row r="259" spans="1:33" ht="17.25" customHeight="1">
      <c r="A259" s="2">
        <f t="shared" si="180"/>
        <v>1526</v>
      </c>
      <c r="B259" s="3">
        <v>15</v>
      </c>
      <c r="C259" s="2">
        <f t="shared" si="191"/>
        <v>26</v>
      </c>
      <c r="D259" t="str">
        <f t="shared" si="197"/>
        <v>弹簧胡子</v>
      </c>
      <c r="E259">
        <f t="shared" si="192"/>
        <v>3</v>
      </c>
      <c r="F259">
        <f t="shared" si="198"/>
        <v>2</v>
      </c>
      <c r="G259" t="str">
        <f t="shared" ref="G259:G322" si="211">IF(J259&lt;&gt;"",J259,VLOOKUP(E259&amp;F259&amp;C259,T:AD,11,0))</f>
        <v>1210008,27|1430002,45</v>
      </c>
      <c r="H259">
        <f t="shared" si="199"/>
        <v>94000</v>
      </c>
      <c r="I259" t="str">
        <f t="shared" si="196"/>
        <v>Ⅲ3</v>
      </c>
      <c r="J259" t="str">
        <f t="shared" ref="J259:J322" si="212">IFERROR(IF(I259=I260,"",INDEX(AJ:AJ,MATCH(B259,AI:AI,0))&amp;","&amp;3^(C259/7-2)),"")</f>
        <v/>
      </c>
      <c r="Q259">
        <v>1</v>
      </c>
      <c r="R259">
        <v>1</v>
      </c>
      <c r="S259">
        <v>6</v>
      </c>
      <c r="T259" t="str">
        <f t="shared" si="195"/>
        <v>116</v>
      </c>
      <c r="U259" t="str">
        <f t="shared" si="200"/>
        <v>中级智之丸</v>
      </c>
      <c r="V259" t="str">
        <f t="shared" si="201"/>
        <v>中级运之丸</v>
      </c>
      <c r="W259" t="str">
        <f t="shared" si="202"/>
        <v>中级力之丸</v>
      </c>
      <c r="X259">
        <f t="shared" si="203"/>
        <v>20</v>
      </c>
      <c r="Y259">
        <f t="shared" si="204"/>
        <v>0</v>
      </c>
      <c r="Z259">
        <f t="shared" si="205"/>
        <v>0</v>
      </c>
      <c r="AA259" t="str">
        <f t="shared" si="206"/>
        <v>1210004,20|</v>
      </c>
      <c r="AB259" t="str">
        <f t="shared" si="207"/>
        <v/>
      </c>
      <c r="AC259" t="str">
        <f t="shared" si="208"/>
        <v/>
      </c>
      <c r="AD259" t="str">
        <f t="shared" si="209"/>
        <v>1210004,20</v>
      </c>
      <c r="AG259" t="str">
        <f t="shared" si="210"/>
        <v/>
      </c>
    </row>
    <row r="260" spans="1:33" ht="17.25" customHeight="1">
      <c r="A260" s="2">
        <f t="shared" si="180"/>
        <v>1527</v>
      </c>
      <c r="B260" s="3">
        <v>15</v>
      </c>
      <c r="C260" s="2">
        <f t="shared" si="191"/>
        <v>27</v>
      </c>
      <c r="D260" t="str">
        <f t="shared" si="197"/>
        <v>弹簧胡子</v>
      </c>
      <c r="E260">
        <f t="shared" si="192"/>
        <v>3</v>
      </c>
      <c r="F260">
        <f t="shared" si="198"/>
        <v>2</v>
      </c>
      <c r="G260" t="str">
        <f t="shared" si="211"/>
        <v>1210008,30|1430002,54</v>
      </c>
      <c r="H260">
        <f t="shared" si="199"/>
        <v>129000</v>
      </c>
      <c r="I260" t="str">
        <f t="shared" si="196"/>
        <v>Ⅲ3</v>
      </c>
      <c r="J260" t="str">
        <f t="shared" si="212"/>
        <v/>
      </c>
      <c r="Q260">
        <v>1</v>
      </c>
      <c r="R260">
        <v>1</v>
      </c>
      <c r="S260">
        <v>7</v>
      </c>
      <c r="T260" t="str">
        <f t="shared" si="195"/>
        <v>117</v>
      </c>
      <c r="U260" t="str">
        <f t="shared" si="200"/>
        <v>中级智之丸</v>
      </c>
      <c r="V260" t="str">
        <f t="shared" si="201"/>
        <v>中级运之丸</v>
      </c>
      <c r="W260" t="str">
        <f t="shared" si="202"/>
        <v>中级力之丸</v>
      </c>
      <c r="X260">
        <f t="shared" si="203"/>
        <v>24</v>
      </c>
      <c r="Y260">
        <f t="shared" si="204"/>
        <v>0</v>
      </c>
      <c r="Z260">
        <f t="shared" si="205"/>
        <v>0</v>
      </c>
      <c r="AA260" t="str">
        <f t="shared" si="206"/>
        <v>1210004,24|</v>
      </c>
      <c r="AB260" t="str">
        <f t="shared" si="207"/>
        <v/>
      </c>
      <c r="AC260" t="str">
        <f t="shared" si="208"/>
        <v/>
      </c>
      <c r="AD260" t="str">
        <f t="shared" si="209"/>
        <v>1210004,24</v>
      </c>
      <c r="AG260" t="str">
        <f t="shared" si="210"/>
        <v/>
      </c>
    </row>
    <row r="261" spans="1:33" ht="17.25" customHeight="1">
      <c r="A261" s="2">
        <f t="shared" si="180"/>
        <v>1528</v>
      </c>
      <c r="B261" s="3">
        <v>15</v>
      </c>
      <c r="C261" s="2">
        <f t="shared" si="191"/>
        <v>28</v>
      </c>
      <c r="D261" t="str">
        <f t="shared" si="197"/>
        <v>弹簧胡子</v>
      </c>
      <c r="E261">
        <f t="shared" si="192"/>
        <v>3</v>
      </c>
      <c r="F261">
        <f t="shared" si="198"/>
        <v>2</v>
      </c>
      <c r="G261" t="str">
        <f t="shared" si="211"/>
        <v>1430004,9</v>
      </c>
      <c r="H261">
        <f t="shared" si="199"/>
        <v>174000</v>
      </c>
      <c r="I261" t="str">
        <f t="shared" si="196"/>
        <v>Ⅲ3</v>
      </c>
      <c r="J261" t="str">
        <f t="shared" si="212"/>
        <v/>
      </c>
      <c r="Q261">
        <v>1</v>
      </c>
      <c r="R261">
        <v>1</v>
      </c>
      <c r="S261">
        <v>8</v>
      </c>
      <c r="T261" t="str">
        <f t="shared" ref="T261:T281" si="213">Q261&amp;R261&amp;S261</f>
        <v>118</v>
      </c>
      <c r="U261" t="str">
        <f t="shared" si="200"/>
        <v>高级智之丸</v>
      </c>
      <c r="V261" t="str">
        <f t="shared" si="201"/>
        <v>高级运之丸</v>
      </c>
      <c r="W261" t="str">
        <f t="shared" si="202"/>
        <v>高级力之丸</v>
      </c>
      <c r="X261">
        <f t="shared" si="203"/>
        <v>3</v>
      </c>
      <c r="Y261">
        <f t="shared" si="204"/>
        <v>0</v>
      </c>
      <c r="Z261">
        <f t="shared" si="205"/>
        <v>0</v>
      </c>
      <c r="AA261" t="str">
        <f t="shared" si="206"/>
        <v>1210007,3|</v>
      </c>
      <c r="AB261" t="str">
        <f t="shared" si="207"/>
        <v/>
      </c>
      <c r="AC261" t="str">
        <f t="shared" si="208"/>
        <v/>
      </c>
      <c r="AD261" t="str">
        <f t="shared" si="209"/>
        <v>1210007,3|1430003,1</v>
      </c>
      <c r="AE261" t="s">
        <v>2264</v>
      </c>
      <c r="AF261">
        <v>1</v>
      </c>
      <c r="AG261" t="str">
        <f t="shared" si="210"/>
        <v>1430003,1|</v>
      </c>
    </row>
    <row r="262" spans="1:33" ht="17.25" customHeight="1">
      <c r="A262" s="2">
        <f t="shared" si="180"/>
        <v>1529</v>
      </c>
      <c r="B262" s="34">
        <v>15</v>
      </c>
      <c r="C262" s="2">
        <f t="shared" si="191"/>
        <v>29</v>
      </c>
      <c r="D262" t="str">
        <f t="shared" si="197"/>
        <v>弹簧胡子</v>
      </c>
      <c r="E262">
        <f t="shared" si="192"/>
        <v>3</v>
      </c>
      <c r="F262">
        <f t="shared" si="198"/>
        <v>2</v>
      </c>
      <c r="G262" t="e">
        <f t="shared" si="211"/>
        <v>#N/A</v>
      </c>
      <c r="H262" t="e">
        <f t="shared" si="199"/>
        <v>#N/A</v>
      </c>
      <c r="J262" t="str">
        <f t="shared" si="212"/>
        <v/>
      </c>
      <c r="Q262">
        <v>1</v>
      </c>
      <c r="R262">
        <v>1</v>
      </c>
      <c r="S262">
        <v>9</v>
      </c>
      <c r="T262" t="str">
        <f t="shared" si="213"/>
        <v>119</v>
      </c>
      <c r="U262" t="str">
        <f t="shared" si="200"/>
        <v>高级智之丸</v>
      </c>
      <c r="V262" t="str">
        <f t="shared" si="201"/>
        <v>高级运之丸</v>
      </c>
      <c r="W262" t="str">
        <f t="shared" si="202"/>
        <v>高级力之丸</v>
      </c>
      <c r="X262">
        <f t="shared" si="203"/>
        <v>4</v>
      </c>
      <c r="Y262">
        <f t="shared" si="204"/>
        <v>0</v>
      </c>
      <c r="Z262">
        <f t="shared" si="205"/>
        <v>0</v>
      </c>
      <c r="AA262" t="str">
        <f t="shared" si="206"/>
        <v>1210007,4|</v>
      </c>
      <c r="AB262" t="str">
        <f t="shared" si="207"/>
        <v/>
      </c>
      <c r="AC262" t="str">
        <f t="shared" si="208"/>
        <v/>
      </c>
      <c r="AD262" t="str">
        <f t="shared" si="209"/>
        <v>1210007,4|1430003,2</v>
      </c>
      <c r="AE262" t="s">
        <v>2264</v>
      </c>
      <c r="AF262">
        <v>2</v>
      </c>
      <c r="AG262" t="str">
        <f t="shared" si="210"/>
        <v>1430003,2|</v>
      </c>
    </row>
    <row r="263" spans="1:33" ht="17.25" customHeight="1">
      <c r="A263" s="2">
        <f t="shared" si="180"/>
        <v>1701</v>
      </c>
      <c r="B263" s="3">
        <v>17</v>
      </c>
      <c r="C263" s="2">
        <f>IF(C262=29,1,C262+1)</f>
        <v>1</v>
      </c>
      <c r="D263" t="str">
        <f t="shared" si="197"/>
        <v>青焰</v>
      </c>
      <c r="E263">
        <f t="shared" si="192"/>
        <v>3</v>
      </c>
      <c r="F263">
        <f t="shared" si="198"/>
        <v>2</v>
      </c>
      <c r="G263" t="str">
        <f t="shared" si="211"/>
        <v>1210002,32</v>
      </c>
      <c r="H263">
        <f t="shared" si="199"/>
        <v>10400</v>
      </c>
      <c r="I263" t="str">
        <f>IF(E263=4,B263&amp;"Ⅰ"&amp;E263,"Ⅰ"&amp;E263)</f>
        <v>Ⅰ3</v>
      </c>
      <c r="J263" t="str">
        <f t="shared" si="212"/>
        <v/>
      </c>
      <c r="Q263">
        <v>1</v>
      </c>
      <c r="R263">
        <v>1</v>
      </c>
      <c r="S263">
        <v>10</v>
      </c>
      <c r="T263" t="str">
        <f t="shared" si="213"/>
        <v>1110</v>
      </c>
      <c r="U263" t="str">
        <f t="shared" si="200"/>
        <v>高级智之丸</v>
      </c>
      <c r="V263" t="str">
        <f t="shared" si="201"/>
        <v>高级运之丸</v>
      </c>
      <c r="W263" t="str">
        <f t="shared" si="202"/>
        <v>高级力之丸</v>
      </c>
      <c r="X263">
        <f t="shared" si="203"/>
        <v>5</v>
      </c>
      <c r="Y263">
        <f t="shared" si="204"/>
        <v>0</v>
      </c>
      <c r="Z263">
        <f t="shared" si="205"/>
        <v>0</v>
      </c>
      <c r="AA263" t="str">
        <f t="shared" si="206"/>
        <v>1210007,5|</v>
      </c>
      <c r="AB263" t="str">
        <f t="shared" si="207"/>
        <v/>
      </c>
      <c r="AC263" t="str">
        <f t="shared" si="208"/>
        <v/>
      </c>
      <c r="AD263" t="str">
        <f t="shared" si="209"/>
        <v>1210007,5|1430003,3</v>
      </c>
      <c r="AE263" t="s">
        <v>2264</v>
      </c>
      <c r="AF263">
        <v>3</v>
      </c>
      <c r="AG263" t="str">
        <f t="shared" si="210"/>
        <v>1430003,3|</v>
      </c>
    </row>
    <row r="264" spans="1:33" ht="17.25" customHeight="1">
      <c r="A264" s="2">
        <f t="shared" si="180"/>
        <v>1702</v>
      </c>
      <c r="B264" s="3">
        <v>17</v>
      </c>
      <c r="C264" s="2">
        <f>IF(C263=29,1,C263+1)</f>
        <v>2</v>
      </c>
      <c r="D264" t="str">
        <f t="shared" si="197"/>
        <v>青焰</v>
      </c>
      <c r="E264">
        <f t="shared" si="192"/>
        <v>3</v>
      </c>
      <c r="F264">
        <f t="shared" si="198"/>
        <v>2</v>
      </c>
      <c r="G264" t="str">
        <f t="shared" si="211"/>
        <v>1210002,48</v>
      </c>
      <c r="H264">
        <f t="shared" si="199"/>
        <v>12000</v>
      </c>
      <c r="I264" t="str">
        <f t="shared" ref="I264:I276" si="214">IF(E264=4,B264&amp;"Ⅰ"&amp;E264,"Ⅰ"&amp;E264)</f>
        <v>Ⅰ3</v>
      </c>
      <c r="J264" t="str">
        <f t="shared" si="212"/>
        <v/>
      </c>
      <c r="Q264">
        <v>1</v>
      </c>
      <c r="R264">
        <v>1</v>
      </c>
      <c r="S264">
        <v>11</v>
      </c>
      <c r="T264" t="str">
        <f t="shared" si="213"/>
        <v>1111</v>
      </c>
      <c r="U264" t="str">
        <f t="shared" si="200"/>
        <v>高级智之丸</v>
      </c>
      <c r="V264" t="str">
        <f t="shared" si="201"/>
        <v>高级运之丸</v>
      </c>
      <c r="W264" t="str">
        <f t="shared" si="202"/>
        <v>高级力之丸</v>
      </c>
      <c r="X264">
        <f t="shared" si="203"/>
        <v>6</v>
      </c>
      <c r="Y264">
        <f t="shared" si="204"/>
        <v>0</v>
      </c>
      <c r="Z264">
        <f t="shared" si="205"/>
        <v>0</v>
      </c>
      <c r="AA264" t="str">
        <f t="shared" si="206"/>
        <v>1210007,6|</v>
      </c>
      <c r="AB264" t="str">
        <f t="shared" si="207"/>
        <v/>
      </c>
      <c r="AC264" t="str">
        <f t="shared" si="208"/>
        <v/>
      </c>
      <c r="AD264" t="str">
        <f t="shared" si="209"/>
        <v>1210007,6|1430003,4</v>
      </c>
      <c r="AE264" t="s">
        <v>2264</v>
      </c>
      <c r="AF264">
        <v>4</v>
      </c>
      <c r="AG264" t="str">
        <f t="shared" si="210"/>
        <v>1430003,4|</v>
      </c>
    </row>
    <row r="265" spans="1:33" ht="17.25" customHeight="1">
      <c r="A265" s="2">
        <f t="shared" si="180"/>
        <v>1703</v>
      </c>
      <c r="B265" s="3">
        <v>17</v>
      </c>
      <c r="C265" s="2">
        <f t="shared" ref="C265:C270" si="215">IF(C264=29,1,C264+1)</f>
        <v>3</v>
      </c>
      <c r="D265" t="str">
        <f t="shared" si="197"/>
        <v>青焰</v>
      </c>
      <c r="E265">
        <f t="shared" si="192"/>
        <v>3</v>
      </c>
      <c r="F265">
        <f t="shared" si="198"/>
        <v>2</v>
      </c>
      <c r="G265" t="str">
        <f t="shared" si="211"/>
        <v>1210005,20</v>
      </c>
      <c r="H265">
        <f t="shared" si="199"/>
        <v>18000</v>
      </c>
      <c r="I265" t="str">
        <f t="shared" si="214"/>
        <v>Ⅰ3</v>
      </c>
      <c r="J265" t="str">
        <f t="shared" si="212"/>
        <v/>
      </c>
      <c r="Q265">
        <v>1</v>
      </c>
      <c r="R265">
        <v>1</v>
      </c>
      <c r="S265">
        <v>12</v>
      </c>
      <c r="T265" t="str">
        <f t="shared" si="213"/>
        <v>1112</v>
      </c>
      <c r="U265" t="str">
        <f t="shared" si="200"/>
        <v>高级智之丸</v>
      </c>
      <c r="V265" t="str">
        <f t="shared" si="201"/>
        <v>高级运之丸</v>
      </c>
      <c r="W265" t="str">
        <f t="shared" si="202"/>
        <v>高级力之丸</v>
      </c>
      <c r="X265">
        <f t="shared" si="203"/>
        <v>8</v>
      </c>
      <c r="Y265">
        <f t="shared" si="204"/>
        <v>0</v>
      </c>
      <c r="Z265">
        <f t="shared" si="205"/>
        <v>0</v>
      </c>
      <c r="AA265" t="str">
        <f t="shared" si="206"/>
        <v>1210007,8|</v>
      </c>
      <c r="AB265" t="str">
        <f t="shared" si="207"/>
        <v/>
      </c>
      <c r="AC265" t="str">
        <f t="shared" si="208"/>
        <v/>
      </c>
      <c r="AD265" t="str">
        <f t="shared" si="209"/>
        <v>1210007,8|1430003,5</v>
      </c>
      <c r="AE265" t="s">
        <v>2264</v>
      </c>
      <c r="AF265">
        <v>5</v>
      </c>
      <c r="AG265" t="str">
        <f t="shared" si="210"/>
        <v>1430003,5|</v>
      </c>
    </row>
    <row r="266" spans="1:33" ht="17.25" customHeight="1">
      <c r="A266" s="2">
        <f t="shared" si="180"/>
        <v>1704</v>
      </c>
      <c r="B266" s="3">
        <v>17</v>
      </c>
      <c r="C266" s="2">
        <f t="shared" si="215"/>
        <v>4</v>
      </c>
      <c r="D266" t="str">
        <f t="shared" si="197"/>
        <v>青焰</v>
      </c>
      <c r="E266">
        <f t="shared" si="192"/>
        <v>3</v>
      </c>
      <c r="F266">
        <f t="shared" si="198"/>
        <v>2</v>
      </c>
      <c r="G266" t="str">
        <f t="shared" si="211"/>
        <v>1210005,24</v>
      </c>
      <c r="H266">
        <f t="shared" si="199"/>
        <v>26900</v>
      </c>
      <c r="I266" t="str">
        <f t="shared" si="214"/>
        <v>Ⅰ3</v>
      </c>
      <c r="J266" t="str">
        <f t="shared" si="212"/>
        <v/>
      </c>
      <c r="Q266">
        <v>1</v>
      </c>
      <c r="R266">
        <v>1</v>
      </c>
      <c r="S266">
        <v>13</v>
      </c>
      <c r="T266" t="str">
        <f t="shared" si="213"/>
        <v>1113</v>
      </c>
      <c r="U266" t="str">
        <f t="shared" si="200"/>
        <v>高级智之丸</v>
      </c>
      <c r="V266" t="str">
        <f t="shared" si="201"/>
        <v>高级运之丸</v>
      </c>
      <c r="W266" t="str">
        <f t="shared" si="202"/>
        <v>高级力之丸</v>
      </c>
      <c r="X266">
        <f t="shared" si="203"/>
        <v>10</v>
      </c>
      <c r="Y266">
        <f t="shared" si="204"/>
        <v>0</v>
      </c>
      <c r="Z266">
        <f t="shared" si="205"/>
        <v>0</v>
      </c>
      <c r="AA266" t="str">
        <f t="shared" si="206"/>
        <v>1210007,10|</v>
      </c>
      <c r="AB266" t="str">
        <f t="shared" si="207"/>
        <v/>
      </c>
      <c r="AC266" t="str">
        <f t="shared" si="208"/>
        <v/>
      </c>
      <c r="AD266" t="str">
        <f t="shared" si="209"/>
        <v>1210007,10|1430003,6</v>
      </c>
      <c r="AE266" t="s">
        <v>2264</v>
      </c>
      <c r="AF266">
        <v>6</v>
      </c>
      <c r="AG266" t="str">
        <f t="shared" si="210"/>
        <v>1430003,6|</v>
      </c>
    </row>
    <row r="267" spans="1:33" ht="17.25" customHeight="1">
      <c r="A267" s="2">
        <f t="shared" si="180"/>
        <v>1705</v>
      </c>
      <c r="B267" s="3">
        <v>17</v>
      </c>
      <c r="C267" s="2">
        <f t="shared" si="215"/>
        <v>5</v>
      </c>
      <c r="D267" t="str">
        <f t="shared" si="197"/>
        <v>青焰</v>
      </c>
      <c r="E267">
        <f t="shared" si="192"/>
        <v>3</v>
      </c>
      <c r="F267">
        <f t="shared" si="198"/>
        <v>2</v>
      </c>
      <c r="G267" t="str">
        <f t="shared" si="211"/>
        <v>1210005,32</v>
      </c>
      <c r="H267">
        <f t="shared" si="199"/>
        <v>37600</v>
      </c>
      <c r="I267" t="str">
        <f t="shared" si="214"/>
        <v>Ⅰ3</v>
      </c>
      <c r="J267" t="str">
        <f t="shared" si="212"/>
        <v/>
      </c>
      <c r="Q267">
        <v>1</v>
      </c>
      <c r="R267">
        <v>1</v>
      </c>
      <c r="S267">
        <v>14</v>
      </c>
      <c r="T267" t="str">
        <f t="shared" si="213"/>
        <v>1114</v>
      </c>
      <c r="U267" t="str">
        <f t="shared" si="200"/>
        <v>高级智之丸</v>
      </c>
      <c r="V267" t="str">
        <f t="shared" si="201"/>
        <v>高级运之丸</v>
      </c>
      <c r="W267" t="str">
        <f t="shared" si="202"/>
        <v>高级力之丸</v>
      </c>
      <c r="X267">
        <f t="shared" si="203"/>
        <v>0</v>
      </c>
      <c r="Y267">
        <f t="shared" si="204"/>
        <v>0</v>
      </c>
      <c r="Z267">
        <f t="shared" si="205"/>
        <v>0</v>
      </c>
      <c r="AA267" t="str">
        <f t="shared" si="206"/>
        <v/>
      </c>
      <c r="AB267" t="str">
        <f t="shared" si="207"/>
        <v/>
      </c>
      <c r="AC267" t="str">
        <f t="shared" si="208"/>
        <v/>
      </c>
      <c r="AD267" t="str">
        <f t="shared" si="209"/>
        <v>1430005,1</v>
      </c>
      <c r="AE267" t="s">
        <v>2266</v>
      </c>
      <c r="AF267">
        <v>1</v>
      </c>
      <c r="AG267" t="str">
        <f t="shared" si="210"/>
        <v>1430005,1|</v>
      </c>
    </row>
    <row r="268" spans="1:33" ht="17.25" customHeight="1">
      <c r="A268" s="2">
        <f t="shared" si="180"/>
        <v>1706</v>
      </c>
      <c r="B268" s="3">
        <v>17</v>
      </c>
      <c r="C268" s="2">
        <f t="shared" si="215"/>
        <v>6</v>
      </c>
      <c r="D268" t="str">
        <f t="shared" si="197"/>
        <v>青焰</v>
      </c>
      <c r="E268">
        <f t="shared" si="192"/>
        <v>3</v>
      </c>
      <c r="F268">
        <f t="shared" si="198"/>
        <v>2</v>
      </c>
      <c r="G268" t="str">
        <f t="shared" si="211"/>
        <v>1210008,12</v>
      </c>
      <c r="H268">
        <f t="shared" si="199"/>
        <v>51600</v>
      </c>
      <c r="I268" t="str">
        <f t="shared" si="214"/>
        <v>Ⅰ3</v>
      </c>
      <c r="J268" t="str">
        <f t="shared" si="212"/>
        <v/>
      </c>
      <c r="Q268">
        <v>1</v>
      </c>
      <c r="R268">
        <v>1</v>
      </c>
      <c r="S268">
        <v>15</v>
      </c>
      <c r="T268" t="str">
        <f t="shared" si="213"/>
        <v>1115</v>
      </c>
      <c r="U268" t="str">
        <f t="shared" si="200"/>
        <v>高级智之丸</v>
      </c>
      <c r="V268" t="str">
        <f t="shared" si="201"/>
        <v>高级运之丸</v>
      </c>
      <c r="W268" t="str">
        <f t="shared" si="202"/>
        <v>高级力之丸</v>
      </c>
      <c r="X268">
        <f t="shared" si="203"/>
        <v>4</v>
      </c>
      <c r="Y268">
        <f t="shared" si="204"/>
        <v>0</v>
      </c>
      <c r="Z268">
        <f t="shared" si="205"/>
        <v>0</v>
      </c>
      <c r="AA268" t="str">
        <f t="shared" si="206"/>
        <v>1210007,4|</v>
      </c>
      <c r="AB268" t="str">
        <f t="shared" si="207"/>
        <v/>
      </c>
      <c r="AC268" t="str">
        <f t="shared" si="208"/>
        <v/>
      </c>
      <c r="AD268" t="str">
        <f t="shared" si="209"/>
        <v>1210007,4|1430003,3</v>
      </c>
      <c r="AE268" t="s">
        <v>2264</v>
      </c>
      <c r="AF268">
        <f>AF261*3</f>
        <v>3</v>
      </c>
      <c r="AG268" t="str">
        <f t="shared" si="210"/>
        <v>1430003,3|</v>
      </c>
    </row>
    <row r="269" spans="1:33" ht="17.25" customHeight="1">
      <c r="A269" s="2">
        <f t="shared" si="180"/>
        <v>1707</v>
      </c>
      <c r="B269" s="3">
        <v>17</v>
      </c>
      <c r="C269" s="2">
        <f t="shared" si="215"/>
        <v>7</v>
      </c>
      <c r="D269" t="str">
        <f t="shared" si="197"/>
        <v>青焰</v>
      </c>
      <c r="E269">
        <f t="shared" si="192"/>
        <v>3</v>
      </c>
      <c r="F269">
        <f t="shared" si="198"/>
        <v>2</v>
      </c>
      <c r="G269" t="str">
        <f t="shared" si="211"/>
        <v>1210008,16</v>
      </c>
      <c r="H269">
        <f t="shared" si="199"/>
        <v>69600</v>
      </c>
      <c r="I269" t="str">
        <f t="shared" si="214"/>
        <v>Ⅰ3</v>
      </c>
      <c r="J269" t="str">
        <f t="shared" si="212"/>
        <v/>
      </c>
      <c r="Q269">
        <v>1</v>
      </c>
      <c r="R269">
        <v>1</v>
      </c>
      <c r="S269">
        <v>16</v>
      </c>
      <c r="T269" t="str">
        <f t="shared" si="213"/>
        <v>1116</v>
      </c>
      <c r="U269" t="str">
        <f t="shared" si="200"/>
        <v>高级智之丸</v>
      </c>
      <c r="V269" t="str">
        <f t="shared" si="201"/>
        <v>高级运之丸</v>
      </c>
      <c r="W269" t="str">
        <f t="shared" si="202"/>
        <v>高级力之丸</v>
      </c>
      <c r="X269">
        <f t="shared" si="203"/>
        <v>5</v>
      </c>
      <c r="Y269">
        <f t="shared" si="204"/>
        <v>0</v>
      </c>
      <c r="Z269">
        <f t="shared" si="205"/>
        <v>0</v>
      </c>
      <c r="AA269" t="str">
        <f t="shared" si="206"/>
        <v>1210007,5|</v>
      </c>
      <c r="AB269" t="str">
        <f t="shared" si="207"/>
        <v/>
      </c>
      <c r="AC269" t="str">
        <f t="shared" si="208"/>
        <v/>
      </c>
      <c r="AD269" t="str">
        <f t="shared" si="209"/>
        <v>1210007,5|1430003,6</v>
      </c>
      <c r="AE269" t="s">
        <v>2264</v>
      </c>
      <c r="AF269">
        <f t="shared" ref="AF269:AF273" si="216">AF262*3</f>
        <v>6</v>
      </c>
      <c r="AG269" t="str">
        <f t="shared" si="210"/>
        <v>1430003,6|</v>
      </c>
    </row>
    <row r="270" spans="1:33" ht="17.25" customHeight="1">
      <c r="A270" s="2">
        <f t="shared" si="180"/>
        <v>1708</v>
      </c>
      <c r="B270" s="3">
        <v>17</v>
      </c>
      <c r="C270" s="2">
        <f t="shared" si="215"/>
        <v>8</v>
      </c>
      <c r="D270" t="str">
        <f t="shared" si="197"/>
        <v>青焰</v>
      </c>
      <c r="E270">
        <f t="shared" si="192"/>
        <v>3</v>
      </c>
      <c r="F270">
        <f t="shared" si="198"/>
        <v>2</v>
      </c>
      <c r="G270" t="str">
        <f t="shared" si="211"/>
        <v>1210008,5|1430002,1</v>
      </c>
      <c r="H270">
        <f t="shared" si="199"/>
        <v>15600</v>
      </c>
      <c r="I270" t="str">
        <f t="shared" si="214"/>
        <v>Ⅰ3</v>
      </c>
      <c r="J270" t="str">
        <f t="shared" si="212"/>
        <v/>
      </c>
      <c r="Q270">
        <v>1</v>
      </c>
      <c r="R270">
        <v>1</v>
      </c>
      <c r="S270">
        <v>17</v>
      </c>
      <c r="T270" t="str">
        <f t="shared" si="213"/>
        <v>1117</v>
      </c>
      <c r="U270" t="str">
        <f t="shared" si="200"/>
        <v>高级智之丸</v>
      </c>
      <c r="V270" t="str">
        <f t="shared" si="201"/>
        <v>高级运之丸</v>
      </c>
      <c r="W270" t="str">
        <f t="shared" si="202"/>
        <v>高级力之丸</v>
      </c>
      <c r="X270">
        <f t="shared" si="203"/>
        <v>6</v>
      </c>
      <c r="Y270">
        <f t="shared" si="204"/>
        <v>0</v>
      </c>
      <c r="Z270">
        <f t="shared" si="205"/>
        <v>0</v>
      </c>
      <c r="AA270" t="str">
        <f t="shared" si="206"/>
        <v>1210007,6|</v>
      </c>
      <c r="AB270" t="str">
        <f t="shared" si="207"/>
        <v/>
      </c>
      <c r="AC270" t="str">
        <f t="shared" si="208"/>
        <v/>
      </c>
      <c r="AD270" t="str">
        <f t="shared" si="209"/>
        <v>1210007,6|1430003,9</v>
      </c>
      <c r="AE270" t="s">
        <v>2264</v>
      </c>
      <c r="AF270">
        <f t="shared" si="216"/>
        <v>9</v>
      </c>
      <c r="AG270" t="str">
        <f t="shared" si="210"/>
        <v>1430003,9|</v>
      </c>
    </row>
    <row r="271" spans="1:33" ht="17.25" customHeight="1">
      <c r="A271" s="2">
        <f t="shared" si="180"/>
        <v>1709</v>
      </c>
      <c r="B271" s="3">
        <v>17</v>
      </c>
      <c r="C271" s="2">
        <f>IF(C270=29,1,C270+1)</f>
        <v>9</v>
      </c>
      <c r="D271" t="str">
        <f t="shared" si="197"/>
        <v>青焰</v>
      </c>
      <c r="E271">
        <f t="shared" si="192"/>
        <v>3</v>
      </c>
      <c r="F271">
        <f t="shared" si="198"/>
        <v>2</v>
      </c>
      <c r="G271" t="str">
        <f t="shared" si="211"/>
        <v>1210008,8|1430002,2</v>
      </c>
      <c r="H271">
        <f t="shared" si="199"/>
        <v>18000</v>
      </c>
      <c r="I271" t="str">
        <f t="shared" si="214"/>
        <v>Ⅰ3</v>
      </c>
      <c r="J271" t="str">
        <f t="shared" si="212"/>
        <v/>
      </c>
      <c r="Q271">
        <v>1</v>
      </c>
      <c r="R271">
        <v>1</v>
      </c>
      <c r="S271">
        <v>18</v>
      </c>
      <c r="T271" t="str">
        <f t="shared" si="213"/>
        <v>1118</v>
      </c>
      <c r="U271" t="str">
        <f t="shared" si="200"/>
        <v>高级智之丸</v>
      </c>
      <c r="V271" t="str">
        <f t="shared" si="201"/>
        <v>高级运之丸</v>
      </c>
      <c r="W271" t="str">
        <f t="shared" si="202"/>
        <v>高级力之丸</v>
      </c>
      <c r="X271">
        <f t="shared" si="203"/>
        <v>7</v>
      </c>
      <c r="Y271">
        <f t="shared" si="204"/>
        <v>0</v>
      </c>
      <c r="Z271">
        <f t="shared" si="205"/>
        <v>0</v>
      </c>
      <c r="AA271" t="str">
        <f t="shared" si="206"/>
        <v>1210007,7|</v>
      </c>
      <c r="AB271" t="str">
        <f t="shared" si="207"/>
        <v/>
      </c>
      <c r="AC271" t="str">
        <f t="shared" si="208"/>
        <v/>
      </c>
      <c r="AD271" t="str">
        <f t="shared" si="209"/>
        <v>1210007,7|1430003,12</v>
      </c>
      <c r="AE271" t="s">
        <v>2264</v>
      </c>
      <c r="AF271">
        <f t="shared" si="216"/>
        <v>12</v>
      </c>
      <c r="AG271" t="str">
        <f t="shared" si="210"/>
        <v>1430003,12|</v>
      </c>
    </row>
    <row r="272" spans="1:33" ht="17.25" customHeight="1">
      <c r="A272" s="2">
        <f t="shared" si="180"/>
        <v>1710</v>
      </c>
      <c r="B272" s="3">
        <v>17</v>
      </c>
      <c r="C272" s="2">
        <f>IF(C271=29,1,C271+1)</f>
        <v>10</v>
      </c>
      <c r="D272" t="str">
        <f t="shared" si="197"/>
        <v>青焰</v>
      </c>
      <c r="E272">
        <f t="shared" si="192"/>
        <v>3</v>
      </c>
      <c r="F272">
        <f t="shared" si="198"/>
        <v>2</v>
      </c>
      <c r="G272" t="str">
        <f t="shared" si="211"/>
        <v>1210008,10|1430002,3</v>
      </c>
      <c r="H272">
        <f t="shared" si="199"/>
        <v>27000</v>
      </c>
      <c r="I272" t="str">
        <f t="shared" si="214"/>
        <v>Ⅰ3</v>
      </c>
      <c r="J272" t="str">
        <f t="shared" si="212"/>
        <v/>
      </c>
      <c r="Q272">
        <v>1</v>
      </c>
      <c r="R272">
        <v>1</v>
      </c>
      <c r="S272">
        <v>19</v>
      </c>
      <c r="T272" t="str">
        <f t="shared" si="213"/>
        <v>1119</v>
      </c>
      <c r="U272" t="str">
        <f t="shared" si="200"/>
        <v>高级智之丸</v>
      </c>
      <c r="V272" t="str">
        <f t="shared" si="201"/>
        <v>高级运之丸</v>
      </c>
      <c r="W272" t="str">
        <f t="shared" si="202"/>
        <v>高级力之丸</v>
      </c>
      <c r="X272">
        <f t="shared" si="203"/>
        <v>11</v>
      </c>
      <c r="Y272">
        <f t="shared" si="204"/>
        <v>0</v>
      </c>
      <c r="Z272">
        <f t="shared" si="205"/>
        <v>0</v>
      </c>
      <c r="AA272" t="str">
        <f t="shared" si="206"/>
        <v>1210007,11|</v>
      </c>
      <c r="AB272" t="str">
        <f t="shared" si="207"/>
        <v/>
      </c>
      <c r="AC272" t="str">
        <f t="shared" si="208"/>
        <v/>
      </c>
      <c r="AD272" t="str">
        <f t="shared" si="209"/>
        <v>1210007,11|1430003,15</v>
      </c>
      <c r="AE272" t="s">
        <v>2264</v>
      </c>
      <c r="AF272">
        <f t="shared" si="216"/>
        <v>15</v>
      </c>
      <c r="AG272" t="str">
        <f t="shared" si="210"/>
        <v>1430003,15|</v>
      </c>
    </row>
    <row r="273" spans="1:33" ht="17.25" customHeight="1">
      <c r="A273" s="2">
        <f t="shared" si="180"/>
        <v>1711</v>
      </c>
      <c r="B273" s="3">
        <v>17</v>
      </c>
      <c r="C273" s="2">
        <f t="shared" ref="C273:C291" si="217">IF(C272=29,1,C272+1)</f>
        <v>11</v>
      </c>
      <c r="D273" t="str">
        <f t="shared" si="197"/>
        <v>青焰</v>
      </c>
      <c r="E273">
        <f t="shared" si="192"/>
        <v>3</v>
      </c>
      <c r="F273">
        <f t="shared" si="198"/>
        <v>2</v>
      </c>
      <c r="G273" t="str">
        <f t="shared" si="211"/>
        <v>1210008,12|1430002,4</v>
      </c>
      <c r="H273">
        <f t="shared" si="199"/>
        <v>40350</v>
      </c>
      <c r="I273" t="str">
        <f t="shared" si="214"/>
        <v>Ⅰ3</v>
      </c>
      <c r="J273" t="str">
        <f t="shared" si="212"/>
        <v/>
      </c>
      <c r="Q273">
        <v>1</v>
      </c>
      <c r="R273">
        <v>1</v>
      </c>
      <c r="S273">
        <v>20</v>
      </c>
      <c r="T273" t="str">
        <f t="shared" si="213"/>
        <v>1120</v>
      </c>
      <c r="U273" t="str">
        <f t="shared" si="200"/>
        <v>高级智之丸</v>
      </c>
      <c r="V273" t="str">
        <f t="shared" si="201"/>
        <v>高级运之丸</v>
      </c>
      <c r="W273" t="str">
        <f t="shared" si="202"/>
        <v>高级力之丸</v>
      </c>
      <c r="X273">
        <f t="shared" si="203"/>
        <v>13</v>
      </c>
      <c r="Y273">
        <f t="shared" si="204"/>
        <v>0</v>
      </c>
      <c r="Z273">
        <f t="shared" si="205"/>
        <v>0</v>
      </c>
      <c r="AA273" t="str">
        <f t="shared" si="206"/>
        <v>1210007,13|</v>
      </c>
      <c r="AB273" t="str">
        <f t="shared" si="207"/>
        <v/>
      </c>
      <c r="AC273" t="str">
        <f t="shared" si="208"/>
        <v/>
      </c>
      <c r="AD273" t="str">
        <f t="shared" si="209"/>
        <v>1210007,13|1430003,18</v>
      </c>
      <c r="AE273" t="s">
        <v>2264</v>
      </c>
      <c r="AF273">
        <f t="shared" si="216"/>
        <v>18</v>
      </c>
      <c r="AG273" t="str">
        <f t="shared" si="210"/>
        <v>1430003,18|</v>
      </c>
    </row>
    <row r="274" spans="1:33" ht="17.25" customHeight="1">
      <c r="A274" s="2">
        <f t="shared" si="180"/>
        <v>1712</v>
      </c>
      <c r="B274" s="3">
        <v>17</v>
      </c>
      <c r="C274" s="2">
        <f t="shared" si="217"/>
        <v>12</v>
      </c>
      <c r="D274" t="str">
        <f t="shared" si="197"/>
        <v>青焰</v>
      </c>
      <c r="E274">
        <f t="shared" si="192"/>
        <v>3</v>
      </c>
      <c r="F274">
        <f t="shared" si="198"/>
        <v>2</v>
      </c>
      <c r="G274" t="str">
        <f t="shared" si="211"/>
        <v>1210008,16|1430002,5</v>
      </c>
      <c r="H274">
        <f t="shared" si="199"/>
        <v>56400</v>
      </c>
      <c r="I274" t="str">
        <f t="shared" si="214"/>
        <v>Ⅰ3</v>
      </c>
      <c r="J274" t="str">
        <f t="shared" si="212"/>
        <v/>
      </c>
      <c r="Q274">
        <v>1</v>
      </c>
      <c r="R274">
        <v>1</v>
      </c>
      <c r="S274">
        <v>21</v>
      </c>
      <c r="T274" t="str">
        <f t="shared" si="213"/>
        <v>1121</v>
      </c>
      <c r="U274" t="str">
        <f t="shared" si="200"/>
        <v>高级智之丸</v>
      </c>
      <c r="V274" t="str">
        <f t="shared" si="201"/>
        <v>高级运之丸</v>
      </c>
      <c r="W274" t="str">
        <f t="shared" si="202"/>
        <v>高级力之丸</v>
      </c>
      <c r="X274">
        <f t="shared" si="203"/>
        <v>0</v>
      </c>
      <c r="Y274">
        <f t="shared" si="204"/>
        <v>0</v>
      </c>
      <c r="Z274">
        <f t="shared" si="205"/>
        <v>0</v>
      </c>
      <c r="AA274" t="str">
        <f t="shared" si="206"/>
        <v/>
      </c>
      <c r="AB274" t="str">
        <f t="shared" si="207"/>
        <v/>
      </c>
      <c r="AC274" t="str">
        <f t="shared" si="208"/>
        <v/>
      </c>
      <c r="AD274" t="str">
        <f t="shared" si="209"/>
        <v>1430005,3</v>
      </c>
      <c r="AE274" t="s">
        <v>2266</v>
      </c>
      <c r="AF274">
        <v>3</v>
      </c>
      <c r="AG274" t="str">
        <f t="shared" si="210"/>
        <v>1430005,3|</v>
      </c>
    </row>
    <row r="275" spans="1:33" ht="17.25" customHeight="1">
      <c r="A275" s="2">
        <f t="shared" si="180"/>
        <v>1713</v>
      </c>
      <c r="B275" s="3">
        <v>17</v>
      </c>
      <c r="C275" s="2">
        <f t="shared" si="217"/>
        <v>13</v>
      </c>
      <c r="D275" t="str">
        <f t="shared" si="197"/>
        <v>青焰</v>
      </c>
      <c r="E275">
        <f t="shared" si="192"/>
        <v>3</v>
      </c>
      <c r="F275">
        <f t="shared" si="198"/>
        <v>2</v>
      </c>
      <c r="G275" t="str">
        <f t="shared" si="211"/>
        <v>1210008,18|1430002,6</v>
      </c>
      <c r="H275">
        <f t="shared" si="199"/>
        <v>77400</v>
      </c>
      <c r="I275" t="str">
        <f t="shared" si="214"/>
        <v>Ⅰ3</v>
      </c>
      <c r="J275" t="str">
        <f t="shared" si="212"/>
        <v/>
      </c>
      <c r="Q275">
        <v>1</v>
      </c>
      <c r="R275">
        <v>1</v>
      </c>
      <c r="S275">
        <v>22</v>
      </c>
      <c r="T275" t="str">
        <f t="shared" si="213"/>
        <v>1122</v>
      </c>
      <c r="U275" t="str">
        <f t="shared" si="200"/>
        <v>高级智之丸</v>
      </c>
      <c r="V275" t="str">
        <f t="shared" si="201"/>
        <v>高级运之丸</v>
      </c>
      <c r="W275" t="str">
        <f t="shared" si="202"/>
        <v>高级力之丸</v>
      </c>
      <c r="X275">
        <f t="shared" si="203"/>
        <v>5</v>
      </c>
      <c r="Y275">
        <f t="shared" si="204"/>
        <v>0</v>
      </c>
      <c r="Z275">
        <f t="shared" si="205"/>
        <v>0</v>
      </c>
      <c r="AA275" t="str">
        <f t="shared" si="206"/>
        <v>1210007,5|</v>
      </c>
      <c r="AB275" t="str">
        <f t="shared" si="207"/>
        <v/>
      </c>
      <c r="AC275" t="str">
        <f t="shared" si="208"/>
        <v/>
      </c>
      <c r="AD275" t="str">
        <f t="shared" si="209"/>
        <v>1210007,5|1430003,9</v>
      </c>
      <c r="AE275" t="s">
        <v>2264</v>
      </c>
      <c r="AF275">
        <f>AF268*3</f>
        <v>9</v>
      </c>
      <c r="AG275" t="str">
        <f t="shared" si="210"/>
        <v>1430003,9|</v>
      </c>
    </row>
    <row r="276" spans="1:33" ht="17.25" customHeight="1">
      <c r="A276" s="2">
        <f t="shared" si="180"/>
        <v>1714</v>
      </c>
      <c r="B276" s="3">
        <v>17</v>
      </c>
      <c r="C276" s="2">
        <f t="shared" si="217"/>
        <v>14</v>
      </c>
      <c r="D276" t="str">
        <f t="shared" si="197"/>
        <v>青焰</v>
      </c>
      <c r="E276">
        <f t="shared" si="192"/>
        <v>3</v>
      </c>
      <c r="F276">
        <f t="shared" si="198"/>
        <v>2</v>
      </c>
      <c r="G276" t="str">
        <f t="shared" si="211"/>
        <v>1430004,1</v>
      </c>
      <c r="H276">
        <f t="shared" si="199"/>
        <v>104400</v>
      </c>
      <c r="I276" t="str">
        <f t="shared" si="214"/>
        <v>Ⅰ3</v>
      </c>
      <c r="J276" t="str">
        <f t="shared" si="212"/>
        <v/>
      </c>
      <c r="Q276">
        <v>1</v>
      </c>
      <c r="R276">
        <v>1</v>
      </c>
      <c r="S276">
        <v>23</v>
      </c>
      <c r="T276" t="str">
        <f t="shared" si="213"/>
        <v>1123</v>
      </c>
      <c r="U276" t="str">
        <f t="shared" si="200"/>
        <v>高级智之丸</v>
      </c>
      <c r="V276" t="str">
        <f t="shared" si="201"/>
        <v>高级运之丸</v>
      </c>
      <c r="W276" t="str">
        <f t="shared" si="202"/>
        <v>高级力之丸</v>
      </c>
      <c r="X276">
        <f t="shared" si="203"/>
        <v>6</v>
      </c>
      <c r="Y276">
        <f t="shared" si="204"/>
        <v>0</v>
      </c>
      <c r="Z276">
        <f t="shared" si="205"/>
        <v>0</v>
      </c>
      <c r="AA276" t="str">
        <f t="shared" si="206"/>
        <v>1210007,6|</v>
      </c>
      <c r="AB276" t="str">
        <f t="shared" si="207"/>
        <v/>
      </c>
      <c r="AC276" t="str">
        <f t="shared" si="208"/>
        <v/>
      </c>
      <c r="AD276" t="str">
        <f t="shared" si="209"/>
        <v>1210007,6|1430003,18</v>
      </c>
      <c r="AE276" t="s">
        <v>2264</v>
      </c>
      <c r="AF276">
        <f t="shared" ref="AF276:AF280" si="218">AF269*3</f>
        <v>18</v>
      </c>
      <c r="AG276" t="str">
        <f t="shared" si="210"/>
        <v>1430003,18|</v>
      </c>
    </row>
    <row r="277" spans="1:33" ht="17.25" customHeight="1">
      <c r="A277" s="2">
        <f t="shared" si="180"/>
        <v>1715</v>
      </c>
      <c r="B277" s="3">
        <v>17</v>
      </c>
      <c r="C277" s="2">
        <f t="shared" si="217"/>
        <v>15</v>
      </c>
      <c r="D277" t="str">
        <f t="shared" si="197"/>
        <v>青焰</v>
      </c>
      <c r="E277">
        <f t="shared" si="192"/>
        <v>3</v>
      </c>
      <c r="F277">
        <f t="shared" si="198"/>
        <v>2</v>
      </c>
      <c r="G277" t="str">
        <f t="shared" si="211"/>
        <v>1210008,7|1430002,3</v>
      </c>
      <c r="H277">
        <f t="shared" si="199"/>
        <v>20800</v>
      </c>
      <c r="I277" t="str">
        <f>IF(E277=4,B277&amp;"Ⅱ"&amp;E277,"Ⅱ"&amp;E277)</f>
        <v>Ⅱ3</v>
      </c>
      <c r="J277" t="str">
        <f t="shared" si="212"/>
        <v/>
      </c>
      <c r="Q277">
        <v>1</v>
      </c>
      <c r="R277">
        <v>1</v>
      </c>
      <c r="S277">
        <v>24</v>
      </c>
      <c r="T277" t="str">
        <f t="shared" si="213"/>
        <v>1124</v>
      </c>
      <c r="U277" t="str">
        <f t="shared" si="200"/>
        <v>高级智之丸</v>
      </c>
      <c r="V277" t="str">
        <f t="shared" si="201"/>
        <v>高级运之丸</v>
      </c>
      <c r="W277" t="str">
        <f t="shared" si="202"/>
        <v>高级力之丸</v>
      </c>
      <c r="X277">
        <f t="shared" si="203"/>
        <v>7</v>
      </c>
      <c r="Y277">
        <f t="shared" si="204"/>
        <v>0</v>
      </c>
      <c r="Z277">
        <f t="shared" si="205"/>
        <v>0</v>
      </c>
      <c r="AA277" t="str">
        <f t="shared" si="206"/>
        <v>1210007,7|</v>
      </c>
      <c r="AB277" t="str">
        <f t="shared" si="207"/>
        <v/>
      </c>
      <c r="AC277" t="str">
        <f t="shared" si="208"/>
        <v/>
      </c>
      <c r="AD277" t="str">
        <f t="shared" si="209"/>
        <v>1210007,7|1430003,27</v>
      </c>
      <c r="AE277" t="s">
        <v>2264</v>
      </c>
      <c r="AF277">
        <f t="shared" si="218"/>
        <v>27</v>
      </c>
      <c r="AG277" t="str">
        <f t="shared" si="210"/>
        <v>1430003,27|</v>
      </c>
    </row>
    <row r="278" spans="1:33" ht="17.25" customHeight="1">
      <c r="A278" s="2">
        <f t="shared" si="180"/>
        <v>1716</v>
      </c>
      <c r="B278" s="3">
        <v>17</v>
      </c>
      <c r="C278" s="2">
        <f t="shared" si="217"/>
        <v>16</v>
      </c>
      <c r="D278" t="str">
        <f t="shared" si="197"/>
        <v>青焰</v>
      </c>
      <c r="E278">
        <f t="shared" si="192"/>
        <v>3</v>
      </c>
      <c r="F278">
        <f t="shared" si="198"/>
        <v>2</v>
      </c>
      <c r="G278" t="str">
        <f t="shared" si="211"/>
        <v>1210008,11|1430002,6</v>
      </c>
      <c r="H278">
        <f t="shared" si="199"/>
        <v>24000</v>
      </c>
      <c r="I278" t="str">
        <f t="shared" ref="I278:I283" si="219">IF(E278=4,B278&amp;"Ⅱ"&amp;E278,"Ⅱ"&amp;E278)</f>
        <v>Ⅱ3</v>
      </c>
      <c r="J278" t="str">
        <f t="shared" si="212"/>
        <v/>
      </c>
      <c r="Q278">
        <v>1</v>
      </c>
      <c r="R278">
        <v>1</v>
      </c>
      <c r="S278">
        <v>25</v>
      </c>
      <c r="T278" t="str">
        <f t="shared" si="213"/>
        <v>1125</v>
      </c>
      <c r="U278" t="str">
        <f t="shared" si="200"/>
        <v>高级智之丸</v>
      </c>
      <c r="V278" t="str">
        <f t="shared" si="201"/>
        <v>高级运之丸</v>
      </c>
      <c r="W278" t="str">
        <f t="shared" si="202"/>
        <v>高级力之丸</v>
      </c>
      <c r="X278">
        <f t="shared" si="203"/>
        <v>9</v>
      </c>
      <c r="Y278">
        <f t="shared" si="204"/>
        <v>0</v>
      </c>
      <c r="Z278">
        <f t="shared" si="205"/>
        <v>0</v>
      </c>
      <c r="AA278" t="str">
        <f t="shared" si="206"/>
        <v>1210007,9|</v>
      </c>
      <c r="AB278" t="str">
        <f t="shared" si="207"/>
        <v/>
      </c>
      <c r="AC278" t="str">
        <f t="shared" si="208"/>
        <v/>
      </c>
      <c r="AD278" t="str">
        <f t="shared" si="209"/>
        <v>1210007,9|1430003,36</v>
      </c>
      <c r="AE278" t="s">
        <v>2264</v>
      </c>
      <c r="AF278">
        <f t="shared" si="218"/>
        <v>36</v>
      </c>
      <c r="AG278" t="str">
        <f t="shared" si="210"/>
        <v>1430003,36|</v>
      </c>
    </row>
    <row r="279" spans="1:33" ht="17.25" customHeight="1">
      <c r="A279" s="2">
        <f t="shared" si="180"/>
        <v>1717</v>
      </c>
      <c r="B279" s="3">
        <v>17</v>
      </c>
      <c r="C279" s="2">
        <f t="shared" si="217"/>
        <v>17</v>
      </c>
      <c r="D279" t="str">
        <f t="shared" si="197"/>
        <v>青焰</v>
      </c>
      <c r="E279">
        <f t="shared" si="192"/>
        <v>3</v>
      </c>
      <c r="F279">
        <f t="shared" si="198"/>
        <v>2</v>
      </c>
      <c r="G279" t="str">
        <f t="shared" si="211"/>
        <v>1210008,13|1430002,9</v>
      </c>
      <c r="H279">
        <f t="shared" si="199"/>
        <v>36000</v>
      </c>
      <c r="I279" t="str">
        <f t="shared" si="219"/>
        <v>Ⅱ3</v>
      </c>
      <c r="J279" t="str">
        <f t="shared" si="212"/>
        <v/>
      </c>
      <c r="Q279">
        <v>1</v>
      </c>
      <c r="R279">
        <v>1</v>
      </c>
      <c r="S279">
        <v>26</v>
      </c>
      <c r="T279" t="str">
        <f t="shared" si="213"/>
        <v>1126</v>
      </c>
      <c r="U279" t="str">
        <f t="shared" si="200"/>
        <v>高级智之丸</v>
      </c>
      <c r="V279" t="str">
        <f t="shared" si="201"/>
        <v>高级运之丸</v>
      </c>
      <c r="W279" t="str">
        <f t="shared" si="202"/>
        <v>高级力之丸</v>
      </c>
      <c r="X279">
        <f t="shared" si="203"/>
        <v>13</v>
      </c>
      <c r="Y279">
        <f t="shared" si="204"/>
        <v>0</v>
      </c>
      <c r="Z279">
        <f t="shared" si="205"/>
        <v>0</v>
      </c>
      <c r="AA279" t="str">
        <f t="shared" si="206"/>
        <v>1210007,13|</v>
      </c>
      <c r="AB279" t="str">
        <f t="shared" si="207"/>
        <v/>
      </c>
      <c r="AC279" t="str">
        <f t="shared" si="208"/>
        <v/>
      </c>
      <c r="AD279" t="str">
        <f t="shared" si="209"/>
        <v>1210007,13|1430003,45</v>
      </c>
      <c r="AE279" t="s">
        <v>2264</v>
      </c>
      <c r="AF279">
        <f t="shared" si="218"/>
        <v>45</v>
      </c>
      <c r="AG279" t="str">
        <f t="shared" si="210"/>
        <v>1430003,45|</v>
      </c>
    </row>
    <row r="280" spans="1:33" ht="17.25" customHeight="1">
      <c r="A280" s="2">
        <f t="shared" si="180"/>
        <v>1718</v>
      </c>
      <c r="B280" s="3">
        <v>17</v>
      </c>
      <c r="C280" s="2">
        <f t="shared" si="217"/>
        <v>18</v>
      </c>
      <c r="D280" t="str">
        <f t="shared" si="197"/>
        <v>青焰</v>
      </c>
      <c r="E280">
        <f t="shared" si="192"/>
        <v>3</v>
      </c>
      <c r="F280">
        <f t="shared" si="198"/>
        <v>2</v>
      </c>
      <c r="G280" t="str">
        <f t="shared" si="211"/>
        <v>1210008,16|1430002,12</v>
      </c>
      <c r="H280">
        <f t="shared" si="199"/>
        <v>53800</v>
      </c>
      <c r="I280" t="str">
        <f t="shared" si="219"/>
        <v>Ⅱ3</v>
      </c>
      <c r="J280" t="str">
        <f t="shared" si="212"/>
        <v/>
      </c>
      <c r="Q280">
        <v>1</v>
      </c>
      <c r="R280">
        <v>1</v>
      </c>
      <c r="S280">
        <v>27</v>
      </c>
      <c r="T280" t="str">
        <f t="shared" si="213"/>
        <v>1127</v>
      </c>
      <c r="U280" t="str">
        <f t="shared" si="200"/>
        <v>高级智之丸</v>
      </c>
      <c r="V280" t="str">
        <f t="shared" si="201"/>
        <v>高级运之丸</v>
      </c>
      <c r="W280" t="str">
        <f t="shared" si="202"/>
        <v>高级力之丸</v>
      </c>
      <c r="X280">
        <f t="shared" si="203"/>
        <v>17</v>
      </c>
      <c r="Y280">
        <f t="shared" si="204"/>
        <v>0</v>
      </c>
      <c r="Z280">
        <f t="shared" si="205"/>
        <v>0</v>
      </c>
      <c r="AA280" t="str">
        <f t="shared" si="206"/>
        <v>1210007,17|</v>
      </c>
      <c r="AB280" t="str">
        <f t="shared" si="207"/>
        <v/>
      </c>
      <c r="AC280" t="str">
        <f t="shared" si="208"/>
        <v/>
      </c>
      <c r="AD280" t="str">
        <f t="shared" si="209"/>
        <v>1210007,17|1430003,54</v>
      </c>
      <c r="AE280" t="s">
        <v>2264</v>
      </c>
      <c r="AF280">
        <f t="shared" si="218"/>
        <v>54</v>
      </c>
      <c r="AG280" t="str">
        <f t="shared" si="210"/>
        <v>1430003,54|</v>
      </c>
    </row>
    <row r="281" spans="1:33" ht="17.25" customHeight="1">
      <c r="A281" s="2">
        <f t="shared" si="180"/>
        <v>1719</v>
      </c>
      <c r="B281" s="3">
        <v>17</v>
      </c>
      <c r="C281" s="2">
        <f t="shared" si="217"/>
        <v>19</v>
      </c>
      <c r="D281" t="str">
        <f t="shared" si="197"/>
        <v>青焰</v>
      </c>
      <c r="E281">
        <f t="shared" si="192"/>
        <v>3</v>
      </c>
      <c r="F281">
        <f t="shared" si="198"/>
        <v>2</v>
      </c>
      <c r="G281" t="str">
        <f t="shared" si="211"/>
        <v>1210008,21|1430002,15</v>
      </c>
      <c r="H281">
        <f t="shared" si="199"/>
        <v>75200</v>
      </c>
      <c r="I281" t="str">
        <f t="shared" si="219"/>
        <v>Ⅱ3</v>
      </c>
      <c r="J281" t="str">
        <f t="shared" si="212"/>
        <v/>
      </c>
      <c r="Q281">
        <v>1</v>
      </c>
      <c r="R281">
        <v>1</v>
      </c>
      <c r="S281">
        <v>28</v>
      </c>
      <c r="T281" t="str">
        <f t="shared" si="213"/>
        <v>1128</v>
      </c>
      <c r="U281" t="str">
        <f t="shared" si="200"/>
        <v>高级智之丸</v>
      </c>
      <c r="V281" t="str">
        <f t="shared" si="201"/>
        <v>高级运之丸</v>
      </c>
      <c r="W281" t="str">
        <f t="shared" si="202"/>
        <v>高级力之丸</v>
      </c>
      <c r="X281">
        <f t="shared" si="203"/>
        <v>0</v>
      </c>
      <c r="Y281">
        <f t="shared" si="204"/>
        <v>0</v>
      </c>
      <c r="Z281">
        <f t="shared" si="205"/>
        <v>0</v>
      </c>
      <c r="AA281" t="str">
        <f t="shared" si="206"/>
        <v/>
      </c>
      <c r="AB281" t="str">
        <f t="shared" si="207"/>
        <v/>
      </c>
      <c r="AC281" t="str">
        <f t="shared" si="208"/>
        <v/>
      </c>
      <c r="AD281" t="str">
        <f t="shared" si="209"/>
        <v>1430005,9</v>
      </c>
      <c r="AE281" t="s">
        <v>2266</v>
      </c>
      <c r="AF281">
        <v>9</v>
      </c>
      <c r="AG281" t="str">
        <f t="shared" si="210"/>
        <v>1430005,9|</v>
      </c>
    </row>
    <row r="282" spans="1:33" ht="17.25" customHeight="1">
      <c r="A282" s="2">
        <f t="shared" si="180"/>
        <v>1720</v>
      </c>
      <c r="B282" s="3">
        <v>17</v>
      </c>
      <c r="C282" s="2">
        <f t="shared" si="217"/>
        <v>20</v>
      </c>
      <c r="D282" t="str">
        <f t="shared" si="197"/>
        <v>青焰</v>
      </c>
      <c r="E282">
        <f t="shared" si="192"/>
        <v>3</v>
      </c>
      <c r="F282">
        <f t="shared" si="198"/>
        <v>2</v>
      </c>
      <c r="G282" t="str">
        <f t="shared" si="211"/>
        <v>1210008,24|1430002,18</v>
      </c>
      <c r="H282">
        <f t="shared" si="199"/>
        <v>103200</v>
      </c>
      <c r="I282" t="str">
        <f t="shared" si="219"/>
        <v>Ⅱ3</v>
      </c>
      <c r="J282" t="str">
        <f t="shared" si="212"/>
        <v/>
      </c>
      <c r="Q282">
        <v>1</v>
      </c>
      <c r="R282">
        <f t="shared" ref="R282:R288" si="220">R254+1</f>
        <v>2</v>
      </c>
      <c r="S282">
        <f t="shared" ref="S282:S288" si="221">S254</f>
        <v>1</v>
      </c>
      <c r="T282" t="str">
        <f t="shared" ref="T282:T288" si="222">Q282&amp;R282&amp;S282</f>
        <v>121</v>
      </c>
      <c r="U282" t="str">
        <f t="shared" si="200"/>
        <v>初级智之丸</v>
      </c>
      <c r="V282" t="str">
        <f t="shared" si="201"/>
        <v>初级运之丸</v>
      </c>
      <c r="W282" t="str">
        <f t="shared" si="202"/>
        <v>初级力之丸</v>
      </c>
      <c r="X282">
        <f t="shared" si="203"/>
        <v>0</v>
      </c>
      <c r="Y282">
        <f t="shared" si="204"/>
        <v>16</v>
      </c>
      <c r="Z282">
        <f t="shared" si="205"/>
        <v>0</v>
      </c>
      <c r="AA282" t="str">
        <f t="shared" si="206"/>
        <v/>
      </c>
      <c r="AB282" t="str">
        <f t="shared" si="207"/>
        <v>1210002,16|</v>
      </c>
      <c r="AC282" t="str">
        <f t="shared" si="208"/>
        <v/>
      </c>
      <c r="AD282" t="str">
        <f t="shared" si="209"/>
        <v>1210002,16</v>
      </c>
      <c r="AG282" t="str">
        <f t="shared" si="210"/>
        <v/>
      </c>
    </row>
    <row r="283" spans="1:33" ht="17.25" customHeight="1">
      <c r="A283" s="2">
        <f t="shared" si="180"/>
        <v>1721</v>
      </c>
      <c r="B283" s="3">
        <v>17</v>
      </c>
      <c r="C283" s="2">
        <f t="shared" si="217"/>
        <v>21</v>
      </c>
      <c r="D283" t="str">
        <f t="shared" si="197"/>
        <v>青焰</v>
      </c>
      <c r="E283">
        <f t="shared" si="192"/>
        <v>3</v>
      </c>
      <c r="F283">
        <f t="shared" si="198"/>
        <v>2</v>
      </c>
      <c r="G283" t="str">
        <f t="shared" si="211"/>
        <v>1430004,3</v>
      </c>
      <c r="H283">
        <f t="shared" si="199"/>
        <v>139200</v>
      </c>
      <c r="I283" t="str">
        <f t="shared" si="219"/>
        <v>Ⅱ3</v>
      </c>
      <c r="J283" t="str">
        <f t="shared" si="212"/>
        <v/>
      </c>
      <c r="Q283">
        <v>1</v>
      </c>
      <c r="R283">
        <f t="shared" si="220"/>
        <v>2</v>
      </c>
      <c r="S283">
        <f t="shared" si="221"/>
        <v>2</v>
      </c>
      <c r="T283" t="str">
        <f t="shared" si="222"/>
        <v>122</v>
      </c>
      <c r="U283" t="str">
        <f t="shared" si="200"/>
        <v>初级智之丸</v>
      </c>
      <c r="V283" t="str">
        <f t="shared" si="201"/>
        <v>初级运之丸</v>
      </c>
      <c r="W283" t="str">
        <f t="shared" si="202"/>
        <v>初级力之丸</v>
      </c>
      <c r="X283">
        <f t="shared" si="203"/>
        <v>0</v>
      </c>
      <c r="Y283">
        <f t="shared" si="204"/>
        <v>24</v>
      </c>
      <c r="Z283">
        <f t="shared" si="205"/>
        <v>0</v>
      </c>
      <c r="AA283" t="str">
        <f t="shared" si="206"/>
        <v/>
      </c>
      <c r="AB283" t="str">
        <f t="shared" si="207"/>
        <v>1210002,24|</v>
      </c>
      <c r="AC283" t="str">
        <f t="shared" si="208"/>
        <v/>
      </c>
      <c r="AD283" t="str">
        <f t="shared" si="209"/>
        <v>1210002,24</v>
      </c>
      <c r="AG283" t="str">
        <f t="shared" si="210"/>
        <v/>
      </c>
    </row>
    <row r="284" spans="1:33" ht="17.25" customHeight="1">
      <c r="A284" s="2">
        <f t="shared" si="180"/>
        <v>1722</v>
      </c>
      <c r="B284" s="3">
        <v>17</v>
      </c>
      <c r="C284" s="2">
        <f t="shared" si="217"/>
        <v>22</v>
      </c>
      <c r="D284" t="str">
        <f t="shared" si="197"/>
        <v>青焰</v>
      </c>
      <c r="E284">
        <f t="shared" si="192"/>
        <v>3</v>
      </c>
      <c r="F284">
        <f t="shared" si="198"/>
        <v>2</v>
      </c>
      <c r="G284" t="str">
        <f t="shared" si="211"/>
        <v>1210008,9|1430002,9</v>
      </c>
      <c r="H284">
        <f t="shared" si="199"/>
        <v>26000</v>
      </c>
      <c r="I284" t="str">
        <f>IF(E284=4,B284&amp;"Ⅲ"&amp;E284,"Ⅲ"&amp;E284)</f>
        <v>Ⅲ3</v>
      </c>
      <c r="J284" t="str">
        <f t="shared" si="212"/>
        <v/>
      </c>
      <c r="Q284">
        <v>1</v>
      </c>
      <c r="R284">
        <f t="shared" si="220"/>
        <v>2</v>
      </c>
      <c r="S284">
        <f t="shared" si="221"/>
        <v>3</v>
      </c>
      <c r="T284" t="str">
        <f t="shared" si="222"/>
        <v>123</v>
      </c>
      <c r="U284" t="str">
        <f t="shared" si="200"/>
        <v>初级智之丸</v>
      </c>
      <c r="V284" t="str">
        <f t="shared" si="201"/>
        <v>初级运之丸</v>
      </c>
      <c r="W284" t="str">
        <f t="shared" si="202"/>
        <v>初级力之丸</v>
      </c>
      <c r="X284">
        <f t="shared" si="203"/>
        <v>0</v>
      </c>
      <c r="Y284">
        <f t="shared" si="204"/>
        <v>28</v>
      </c>
      <c r="Z284">
        <f t="shared" si="205"/>
        <v>0</v>
      </c>
      <c r="AA284" t="str">
        <f t="shared" si="206"/>
        <v/>
      </c>
      <c r="AB284" t="str">
        <f t="shared" si="207"/>
        <v>1210002,28|</v>
      </c>
      <c r="AC284" t="str">
        <f t="shared" si="208"/>
        <v/>
      </c>
      <c r="AD284" t="str">
        <f t="shared" si="209"/>
        <v>1210002,28</v>
      </c>
      <c r="AG284" t="str">
        <f t="shared" si="210"/>
        <v/>
      </c>
    </row>
    <row r="285" spans="1:33" ht="17.25" customHeight="1">
      <c r="A285" s="2">
        <f t="shared" si="180"/>
        <v>1723</v>
      </c>
      <c r="B285" s="3">
        <v>17</v>
      </c>
      <c r="C285" s="2">
        <f t="shared" si="217"/>
        <v>23</v>
      </c>
      <c r="D285" t="str">
        <f t="shared" si="197"/>
        <v>青焰</v>
      </c>
      <c r="E285">
        <f t="shared" si="192"/>
        <v>3</v>
      </c>
      <c r="F285">
        <f t="shared" si="198"/>
        <v>2</v>
      </c>
      <c r="G285" t="str">
        <f t="shared" si="211"/>
        <v>1210008,13|1430002,18</v>
      </c>
      <c r="H285">
        <f t="shared" si="199"/>
        <v>30000</v>
      </c>
      <c r="I285" t="str">
        <f t="shared" ref="I285:I290" si="223">IF(E285=4,B285&amp;"Ⅲ"&amp;E285,"Ⅲ"&amp;E285)</f>
        <v>Ⅲ3</v>
      </c>
      <c r="J285" t="str">
        <f t="shared" si="212"/>
        <v/>
      </c>
      <c r="Q285">
        <v>1</v>
      </c>
      <c r="R285">
        <f t="shared" si="220"/>
        <v>2</v>
      </c>
      <c r="S285">
        <f t="shared" si="221"/>
        <v>4</v>
      </c>
      <c r="T285" t="str">
        <f t="shared" si="222"/>
        <v>124</v>
      </c>
      <c r="U285" t="str">
        <f t="shared" si="200"/>
        <v>初级智之丸</v>
      </c>
      <c r="V285" t="str">
        <f t="shared" si="201"/>
        <v>初级运之丸</v>
      </c>
      <c r="W285" t="str">
        <f t="shared" si="202"/>
        <v>初级力之丸</v>
      </c>
      <c r="X285">
        <f t="shared" si="203"/>
        <v>0</v>
      </c>
      <c r="Y285">
        <f t="shared" si="204"/>
        <v>32</v>
      </c>
      <c r="Z285">
        <f t="shared" si="205"/>
        <v>0</v>
      </c>
      <c r="AA285" t="str">
        <f t="shared" si="206"/>
        <v/>
      </c>
      <c r="AB285" t="str">
        <f t="shared" si="207"/>
        <v>1210002,32|</v>
      </c>
      <c r="AC285" t="str">
        <f t="shared" si="208"/>
        <v/>
      </c>
      <c r="AD285" t="str">
        <f t="shared" si="209"/>
        <v>1210002,32</v>
      </c>
      <c r="AG285" t="str">
        <f t="shared" si="210"/>
        <v/>
      </c>
    </row>
    <row r="286" spans="1:33" ht="17.25" customHeight="1">
      <c r="A286" s="2">
        <f t="shared" si="180"/>
        <v>1724</v>
      </c>
      <c r="B286" s="3">
        <v>17</v>
      </c>
      <c r="C286" s="2">
        <f t="shared" si="217"/>
        <v>24</v>
      </c>
      <c r="D286" t="str">
        <f t="shared" si="197"/>
        <v>青焰</v>
      </c>
      <c r="E286">
        <f t="shared" si="192"/>
        <v>3</v>
      </c>
      <c r="F286">
        <f t="shared" si="198"/>
        <v>2</v>
      </c>
      <c r="G286" t="str">
        <f t="shared" si="211"/>
        <v>1210008,17|1430002,27</v>
      </c>
      <c r="H286">
        <f t="shared" si="199"/>
        <v>45000</v>
      </c>
      <c r="I286" t="str">
        <f t="shared" si="223"/>
        <v>Ⅲ3</v>
      </c>
      <c r="J286" t="str">
        <f t="shared" si="212"/>
        <v/>
      </c>
      <c r="Q286">
        <v>1</v>
      </c>
      <c r="R286">
        <f t="shared" si="220"/>
        <v>2</v>
      </c>
      <c r="S286">
        <f t="shared" si="221"/>
        <v>5</v>
      </c>
      <c r="T286" t="str">
        <f t="shared" si="222"/>
        <v>125</v>
      </c>
      <c r="U286" t="str">
        <f t="shared" si="200"/>
        <v>中级智之丸</v>
      </c>
      <c r="V286" t="str">
        <f t="shared" si="201"/>
        <v>中级运之丸</v>
      </c>
      <c r="W286" t="str">
        <f t="shared" si="202"/>
        <v>中级力之丸</v>
      </c>
      <c r="X286">
        <f t="shared" si="203"/>
        <v>0</v>
      </c>
      <c r="Y286">
        <f t="shared" si="204"/>
        <v>16</v>
      </c>
      <c r="Z286">
        <f t="shared" si="205"/>
        <v>0</v>
      </c>
      <c r="AA286" t="str">
        <f t="shared" si="206"/>
        <v/>
      </c>
      <c r="AB286" t="str">
        <f t="shared" si="207"/>
        <v>1210005,16|</v>
      </c>
      <c r="AC286" t="str">
        <f t="shared" si="208"/>
        <v/>
      </c>
      <c r="AD286" t="str">
        <f t="shared" si="209"/>
        <v>1210005,16</v>
      </c>
      <c r="AG286" t="str">
        <f t="shared" si="210"/>
        <v/>
      </c>
    </row>
    <row r="287" spans="1:33" ht="17.25" customHeight="1">
      <c r="A287" s="2">
        <f t="shared" ref="A287:A350" si="224">B287*100+C287</f>
        <v>1725</v>
      </c>
      <c r="B287" s="3">
        <v>17</v>
      </c>
      <c r="C287" s="2">
        <f t="shared" si="217"/>
        <v>25</v>
      </c>
      <c r="D287" t="str">
        <f t="shared" si="197"/>
        <v>青焰</v>
      </c>
      <c r="E287">
        <f t="shared" si="192"/>
        <v>3</v>
      </c>
      <c r="F287">
        <f t="shared" si="198"/>
        <v>2</v>
      </c>
      <c r="G287" t="str">
        <f t="shared" si="211"/>
        <v>1210008,20|1430002,36</v>
      </c>
      <c r="H287">
        <f t="shared" si="199"/>
        <v>67250</v>
      </c>
      <c r="I287" t="str">
        <f t="shared" si="223"/>
        <v>Ⅲ3</v>
      </c>
      <c r="J287" t="str">
        <f t="shared" si="212"/>
        <v/>
      </c>
      <c r="Q287">
        <v>1</v>
      </c>
      <c r="R287">
        <f t="shared" si="220"/>
        <v>2</v>
      </c>
      <c r="S287">
        <f t="shared" si="221"/>
        <v>6</v>
      </c>
      <c r="T287" t="str">
        <f t="shared" si="222"/>
        <v>126</v>
      </c>
      <c r="U287" t="str">
        <f t="shared" si="200"/>
        <v>中级智之丸</v>
      </c>
      <c r="V287" t="str">
        <f t="shared" si="201"/>
        <v>中级运之丸</v>
      </c>
      <c r="W287" t="str">
        <f t="shared" si="202"/>
        <v>中级力之丸</v>
      </c>
      <c r="X287">
        <f t="shared" si="203"/>
        <v>0</v>
      </c>
      <c r="Y287">
        <f t="shared" si="204"/>
        <v>20</v>
      </c>
      <c r="Z287">
        <f t="shared" si="205"/>
        <v>0</v>
      </c>
      <c r="AA287" t="str">
        <f t="shared" si="206"/>
        <v/>
      </c>
      <c r="AB287" t="str">
        <f t="shared" si="207"/>
        <v>1210005,20|</v>
      </c>
      <c r="AC287" t="str">
        <f t="shared" si="208"/>
        <v/>
      </c>
      <c r="AD287" t="str">
        <f t="shared" si="209"/>
        <v>1210005,20</v>
      </c>
      <c r="AG287" t="str">
        <f t="shared" si="210"/>
        <v/>
      </c>
    </row>
    <row r="288" spans="1:33" ht="17.25" customHeight="1">
      <c r="A288" s="2">
        <f t="shared" si="224"/>
        <v>1726</v>
      </c>
      <c r="B288" s="3">
        <v>17</v>
      </c>
      <c r="C288" s="2">
        <f t="shared" si="217"/>
        <v>26</v>
      </c>
      <c r="D288" t="str">
        <f t="shared" si="197"/>
        <v>青焰</v>
      </c>
      <c r="E288">
        <f t="shared" si="192"/>
        <v>3</v>
      </c>
      <c r="F288">
        <f t="shared" si="198"/>
        <v>2</v>
      </c>
      <c r="G288" t="str">
        <f t="shared" si="211"/>
        <v>1210008,27|1430002,45</v>
      </c>
      <c r="H288">
        <f t="shared" si="199"/>
        <v>94000</v>
      </c>
      <c r="I288" t="str">
        <f t="shared" si="223"/>
        <v>Ⅲ3</v>
      </c>
      <c r="J288" t="str">
        <f t="shared" si="212"/>
        <v/>
      </c>
      <c r="Q288">
        <v>1</v>
      </c>
      <c r="R288">
        <f t="shared" si="220"/>
        <v>2</v>
      </c>
      <c r="S288">
        <f t="shared" si="221"/>
        <v>7</v>
      </c>
      <c r="T288" t="str">
        <f t="shared" si="222"/>
        <v>127</v>
      </c>
      <c r="U288" t="str">
        <f t="shared" si="200"/>
        <v>中级智之丸</v>
      </c>
      <c r="V288" t="str">
        <f t="shared" si="201"/>
        <v>中级运之丸</v>
      </c>
      <c r="W288" t="str">
        <f t="shared" si="202"/>
        <v>中级力之丸</v>
      </c>
      <c r="X288">
        <f t="shared" si="203"/>
        <v>0</v>
      </c>
      <c r="Y288">
        <f t="shared" si="204"/>
        <v>24</v>
      </c>
      <c r="Z288">
        <f t="shared" si="205"/>
        <v>0</v>
      </c>
      <c r="AA288" t="str">
        <f t="shared" si="206"/>
        <v/>
      </c>
      <c r="AB288" t="str">
        <f t="shared" si="207"/>
        <v>1210005,24|</v>
      </c>
      <c r="AC288" t="str">
        <f t="shared" si="208"/>
        <v/>
      </c>
      <c r="AD288" t="str">
        <f t="shared" si="209"/>
        <v>1210005,24</v>
      </c>
      <c r="AG288" t="str">
        <f t="shared" si="210"/>
        <v/>
      </c>
    </row>
    <row r="289" spans="1:33" ht="17.25" customHeight="1">
      <c r="A289" s="2">
        <f t="shared" si="224"/>
        <v>1727</v>
      </c>
      <c r="B289" s="3">
        <v>17</v>
      </c>
      <c r="C289" s="2">
        <f t="shared" si="217"/>
        <v>27</v>
      </c>
      <c r="D289" t="str">
        <f t="shared" si="197"/>
        <v>青焰</v>
      </c>
      <c r="E289">
        <f t="shared" si="192"/>
        <v>3</v>
      </c>
      <c r="F289">
        <f t="shared" si="198"/>
        <v>2</v>
      </c>
      <c r="G289" t="str">
        <f t="shared" si="211"/>
        <v>1210008,30|1430002,54</v>
      </c>
      <c r="H289">
        <f t="shared" si="199"/>
        <v>129000</v>
      </c>
      <c r="I289" t="str">
        <f t="shared" si="223"/>
        <v>Ⅲ3</v>
      </c>
      <c r="J289" t="str">
        <f t="shared" si="212"/>
        <v/>
      </c>
      <c r="Q289">
        <v>1</v>
      </c>
      <c r="R289">
        <f t="shared" ref="R289:R309" si="225">R261+1</f>
        <v>2</v>
      </c>
      <c r="S289">
        <f t="shared" ref="S289:S309" si="226">S261</f>
        <v>8</v>
      </c>
      <c r="T289" t="str">
        <f t="shared" ref="T289:T309" si="227">Q289&amp;R289&amp;S289</f>
        <v>128</v>
      </c>
      <c r="U289" t="str">
        <f t="shared" si="200"/>
        <v>高级智之丸</v>
      </c>
      <c r="V289" t="str">
        <f t="shared" si="201"/>
        <v>高级运之丸</v>
      </c>
      <c r="W289" t="str">
        <f t="shared" si="202"/>
        <v>高级力之丸</v>
      </c>
      <c r="X289">
        <f t="shared" si="203"/>
        <v>0</v>
      </c>
      <c r="Y289">
        <f t="shared" si="204"/>
        <v>3</v>
      </c>
      <c r="Z289">
        <f t="shared" si="205"/>
        <v>0</v>
      </c>
      <c r="AA289" t="str">
        <f t="shared" si="206"/>
        <v/>
      </c>
      <c r="AB289" t="str">
        <f t="shared" si="207"/>
        <v>1210008,3|</v>
      </c>
      <c r="AC289" t="str">
        <f t="shared" si="208"/>
        <v/>
      </c>
      <c r="AD289" t="str">
        <f t="shared" si="209"/>
        <v>1210008,3|1430003,1</v>
      </c>
      <c r="AE289" t="s">
        <v>2264</v>
      </c>
      <c r="AF289">
        <v>1</v>
      </c>
      <c r="AG289" t="str">
        <f t="shared" si="210"/>
        <v>1430003,1|</v>
      </c>
    </row>
    <row r="290" spans="1:33" ht="17.25" customHeight="1">
      <c r="A290" s="2">
        <f t="shared" si="224"/>
        <v>1728</v>
      </c>
      <c r="B290" s="3">
        <v>17</v>
      </c>
      <c r="C290" s="2">
        <f t="shared" si="217"/>
        <v>28</v>
      </c>
      <c r="D290" t="str">
        <f t="shared" si="197"/>
        <v>青焰</v>
      </c>
      <c r="E290">
        <f t="shared" si="192"/>
        <v>3</v>
      </c>
      <c r="F290">
        <f t="shared" si="198"/>
        <v>2</v>
      </c>
      <c r="G290" t="str">
        <f t="shared" si="211"/>
        <v>1430004,9</v>
      </c>
      <c r="H290">
        <f t="shared" si="199"/>
        <v>174000</v>
      </c>
      <c r="I290" t="str">
        <f t="shared" si="223"/>
        <v>Ⅲ3</v>
      </c>
      <c r="J290" t="str">
        <f t="shared" si="212"/>
        <v/>
      </c>
      <c r="Q290">
        <v>1</v>
      </c>
      <c r="R290">
        <f t="shared" si="225"/>
        <v>2</v>
      </c>
      <c r="S290">
        <f t="shared" si="226"/>
        <v>9</v>
      </c>
      <c r="T290" t="str">
        <f t="shared" si="227"/>
        <v>129</v>
      </c>
      <c r="U290" t="str">
        <f t="shared" si="200"/>
        <v>高级智之丸</v>
      </c>
      <c r="V290" t="str">
        <f t="shared" si="201"/>
        <v>高级运之丸</v>
      </c>
      <c r="W290" t="str">
        <f t="shared" si="202"/>
        <v>高级力之丸</v>
      </c>
      <c r="X290">
        <f t="shared" si="203"/>
        <v>0</v>
      </c>
      <c r="Y290">
        <f t="shared" si="204"/>
        <v>4</v>
      </c>
      <c r="Z290">
        <f t="shared" si="205"/>
        <v>0</v>
      </c>
      <c r="AA290" t="str">
        <f t="shared" si="206"/>
        <v/>
      </c>
      <c r="AB290" t="str">
        <f t="shared" si="207"/>
        <v>1210008,4|</v>
      </c>
      <c r="AC290" t="str">
        <f t="shared" si="208"/>
        <v/>
      </c>
      <c r="AD290" t="str">
        <f t="shared" si="209"/>
        <v>1210008,4|1430003,2</v>
      </c>
      <c r="AE290" t="s">
        <v>2264</v>
      </c>
      <c r="AF290">
        <v>2</v>
      </c>
      <c r="AG290" t="str">
        <f t="shared" si="210"/>
        <v>1430003,2|</v>
      </c>
    </row>
    <row r="291" spans="1:33" ht="17.25" customHeight="1">
      <c r="A291" s="2">
        <f t="shared" si="224"/>
        <v>1729</v>
      </c>
      <c r="B291" s="34">
        <v>17</v>
      </c>
      <c r="C291" s="2">
        <f t="shared" si="217"/>
        <v>29</v>
      </c>
      <c r="D291" t="str">
        <f t="shared" si="197"/>
        <v>青焰</v>
      </c>
      <c r="E291">
        <f t="shared" si="192"/>
        <v>3</v>
      </c>
      <c r="F291">
        <f t="shared" si="198"/>
        <v>2</v>
      </c>
      <c r="G291" t="e">
        <f t="shared" si="211"/>
        <v>#N/A</v>
      </c>
      <c r="H291" t="e">
        <f t="shared" si="199"/>
        <v>#N/A</v>
      </c>
      <c r="J291" t="str">
        <f t="shared" si="212"/>
        <v/>
      </c>
      <c r="Q291">
        <v>1</v>
      </c>
      <c r="R291">
        <f t="shared" si="225"/>
        <v>2</v>
      </c>
      <c r="S291">
        <f t="shared" si="226"/>
        <v>10</v>
      </c>
      <c r="T291" t="str">
        <f t="shared" si="227"/>
        <v>1210</v>
      </c>
      <c r="U291" t="str">
        <f t="shared" si="200"/>
        <v>高级智之丸</v>
      </c>
      <c r="V291" t="str">
        <f t="shared" si="201"/>
        <v>高级运之丸</v>
      </c>
      <c r="W291" t="str">
        <f t="shared" si="202"/>
        <v>高级力之丸</v>
      </c>
      <c r="X291">
        <f t="shared" si="203"/>
        <v>0</v>
      </c>
      <c r="Y291">
        <f t="shared" si="204"/>
        <v>5</v>
      </c>
      <c r="Z291">
        <f t="shared" si="205"/>
        <v>0</v>
      </c>
      <c r="AA291" t="str">
        <f t="shared" si="206"/>
        <v/>
      </c>
      <c r="AB291" t="str">
        <f t="shared" si="207"/>
        <v>1210008,5|</v>
      </c>
      <c r="AC291" t="str">
        <f t="shared" si="208"/>
        <v/>
      </c>
      <c r="AD291" t="str">
        <f t="shared" si="209"/>
        <v>1210008,5|1430003,3</v>
      </c>
      <c r="AE291" t="s">
        <v>2264</v>
      </c>
      <c r="AF291">
        <v>3</v>
      </c>
      <c r="AG291" t="str">
        <f t="shared" si="210"/>
        <v>1430003,3|</v>
      </c>
    </row>
    <row r="292" spans="1:33" ht="17.25" customHeight="1">
      <c r="A292" s="2">
        <f t="shared" si="224"/>
        <v>1901</v>
      </c>
      <c r="B292" s="3">
        <v>19</v>
      </c>
      <c r="C292" s="2">
        <f>IF(C291=29,1,C291+1)</f>
        <v>1</v>
      </c>
      <c r="D292" t="str">
        <f t="shared" si="197"/>
        <v>微笑超人</v>
      </c>
      <c r="E292">
        <f t="shared" si="192"/>
        <v>3</v>
      </c>
      <c r="F292">
        <f t="shared" si="198"/>
        <v>1</v>
      </c>
      <c r="G292" t="str">
        <f t="shared" si="211"/>
        <v>1210001,32</v>
      </c>
      <c r="H292">
        <f t="shared" si="199"/>
        <v>10400</v>
      </c>
      <c r="I292" t="str">
        <f>IF(E292=4,B292&amp;"Ⅰ"&amp;E292,"Ⅰ"&amp;E292)</f>
        <v>Ⅰ3</v>
      </c>
      <c r="J292" t="str">
        <f t="shared" si="212"/>
        <v/>
      </c>
      <c r="Q292">
        <v>1</v>
      </c>
      <c r="R292">
        <f t="shared" si="225"/>
        <v>2</v>
      </c>
      <c r="S292">
        <f t="shared" si="226"/>
        <v>11</v>
      </c>
      <c r="T292" t="str">
        <f t="shared" si="227"/>
        <v>1211</v>
      </c>
      <c r="U292" t="str">
        <f t="shared" si="200"/>
        <v>高级智之丸</v>
      </c>
      <c r="V292" t="str">
        <f t="shared" si="201"/>
        <v>高级运之丸</v>
      </c>
      <c r="W292" t="str">
        <f t="shared" si="202"/>
        <v>高级力之丸</v>
      </c>
      <c r="X292">
        <f t="shared" si="203"/>
        <v>0</v>
      </c>
      <c r="Y292">
        <f t="shared" si="204"/>
        <v>6</v>
      </c>
      <c r="Z292">
        <f t="shared" si="205"/>
        <v>0</v>
      </c>
      <c r="AA292" t="str">
        <f t="shared" si="206"/>
        <v/>
      </c>
      <c r="AB292" t="str">
        <f t="shared" si="207"/>
        <v>1210008,6|</v>
      </c>
      <c r="AC292" t="str">
        <f t="shared" si="208"/>
        <v/>
      </c>
      <c r="AD292" t="str">
        <f t="shared" si="209"/>
        <v>1210008,6|1430003,4</v>
      </c>
      <c r="AE292" t="s">
        <v>2264</v>
      </c>
      <c r="AF292">
        <v>4</v>
      </c>
      <c r="AG292" t="str">
        <f t="shared" si="210"/>
        <v>1430003,4|</v>
      </c>
    </row>
    <row r="293" spans="1:33" ht="17.25" customHeight="1">
      <c r="A293" s="2">
        <f t="shared" si="224"/>
        <v>1902</v>
      </c>
      <c r="B293" s="3">
        <v>19</v>
      </c>
      <c r="C293" s="2">
        <f>IF(C292=29,1,C292+1)</f>
        <v>2</v>
      </c>
      <c r="D293" t="str">
        <f t="shared" si="197"/>
        <v>微笑超人</v>
      </c>
      <c r="E293">
        <f t="shared" si="192"/>
        <v>3</v>
      </c>
      <c r="F293">
        <f t="shared" si="198"/>
        <v>1</v>
      </c>
      <c r="G293" t="str">
        <f t="shared" si="211"/>
        <v>1210001,48</v>
      </c>
      <c r="H293">
        <f t="shared" si="199"/>
        <v>12000</v>
      </c>
      <c r="I293" t="str">
        <f t="shared" ref="I293:I305" si="228">IF(E293=4,B293&amp;"Ⅰ"&amp;E293,"Ⅰ"&amp;E293)</f>
        <v>Ⅰ3</v>
      </c>
      <c r="J293" t="str">
        <f t="shared" si="212"/>
        <v/>
      </c>
      <c r="Q293">
        <v>1</v>
      </c>
      <c r="R293">
        <f t="shared" si="225"/>
        <v>2</v>
      </c>
      <c r="S293">
        <f t="shared" si="226"/>
        <v>12</v>
      </c>
      <c r="T293" t="str">
        <f t="shared" si="227"/>
        <v>1212</v>
      </c>
      <c r="U293" t="str">
        <f t="shared" si="200"/>
        <v>高级智之丸</v>
      </c>
      <c r="V293" t="str">
        <f t="shared" si="201"/>
        <v>高级运之丸</v>
      </c>
      <c r="W293" t="str">
        <f t="shared" si="202"/>
        <v>高级力之丸</v>
      </c>
      <c r="X293">
        <f t="shared" si="203"/>
        <v>0</v>
      </c>
      <c r="Y293">
        <f t="shared" si="204"/>
        <v>8</v>
      </c>
      <c r="Z293">
        <f t="shared" si="205"/>
        <v>0</v>
      </c>
      <c r="AA293" t="str">
        <f t="shared" si="206"/>
        <v/>
      </c>
      <c r="AB293" t="str">
        <f t="shared" si="207"/>
        <v>1210008,8|</v>
      </c>
      <c r="AC293" t="str">
        <f t="shared" si="208"/>
        <v/>
      </c>
      <c r="AD293" t="str">
        <f t="shared" si="209"/>
        <v>1210008,8|1430003,5</v>
      </c>
      <c r="AE293" t="s">
        <v>2264</v>
      </c>
      <c r="AF293">
        <v>5</v>
      </c>
      <c r="AG293" t="str">
        <f t="shared" si="210"/>
        <v>1430003,5|</v>
      </c>
    </row>
    <row r="294" spans="1:33" ht="17.25" customHeight="1">
      <c r="A294" s="2">
        <f t="shared" si="224"/>
        <v>1903</v>
      </c>
      <c r="B294" s="3">
        <v>19</v>
      </c>
      <c r="C294" s="2">
        <f t="shared" ref="C294:C299" si="229">IF(C293=29,1,C293+1)</f>
        <v>3</v>
      </c>
      <c r="D294" t="str">
        <f t="shared" si="197"/>
        <v>微笑超人</v>
      </c>
      <c r="E294">
        <f t="shared" si="192"/>
        <v>3</v>
      </c>
      <c r="F294">
        <f t="shared" si="198"/>
        <v>1</v>
      </c>
      <c r="G294" t="str">
        <f t="shared" si="211"/>
        <v>1210004,20</v>
      </c>
      <c r="H294">
        <f t="shared" si="199"/>
        <v>18000</v>
      </c>
      <c r="I294" t="str">
        <f t="shared" si="228"/>
        <v>Ⅰ3</v>
      </c>
      <c r="J294" t="str">
        <f t="shared" si="212"/>
        <v/>
      </c>
      <c r="Q294">
        <v>1</v>
      </c>
      <c r="R294">
        <f t="shared" si="225"/>
        <v>2</v>
      </c>
      <c r="S294">
        <f t="shared" si="226"/>
        <v>13</v>
      </c>
      <c r="T294" t="str">
        <f t="shared" si="227"/>
        <v>1213</v>
      </c>
      <c r="U294" t="str">
        <f t="shared" si="200"/>
        <v>高级智之丸</v>
      </c>
      <c r="V294" t="str">
        <f t="shared" si="201"/>
        <v>高级运之丸</v>
      </c>
      <c r="W294" t="str">
        <f t="shared" si="202"/>
        <v>高级力之丸</v>
      </c>
      <c r="X294">
        <f t="shared" si="203"/>
        <v>0</v>
      </c>
      <c r="Y294">
        <f t="shared" si="204"/>
        <v>10</v>
      </c>
      <c r="Z294">
        <f t="shared" si="205"/>
        <v>0</v>
      </c>
      <c r="AA294" t="str">
        <f t="shared" si="206"/>
        <v/>
      </c>
      <c r="AB294" t="str">
        <f t="shared" si="207"/>
        <v>1210008,10|</v>
      </c>
      <c r="AC294" t="str">
        <f t="shared" si="208"/>
        <v/>
      </c>
      <c r="AD294" t="str">
        <f t="shared" si="209"/>
        <v>1210008,10|1430003,6</v>
      </c>
      <c r="AE294" t="s">
        <v>2264</v>
      </c>
      <c r="AF294">
        <v>6</v>
      </c>
      <c r="AG294" t="str">
        <f t="shared" si="210"/>
        <v>1430003,6|</v>
      </c>
    </row>
    <row r="295" spans="1:33" ht="17.25" customHeight="1">
      <c r="A295" s="2">
        <f t="shared" si="224"/>
        <v>1904</v>
      </c>
      <c r="B295" s="3">
        <v>19</v>
      </c>
      <c r="C295" s="2">
        <f t="shared" si="229"/>
        <v>4</v>
      </c>
      <c r="D295" t="str">
        <f t="shared" si="197"/>
        <v>微笑超人</v>
      </c>
      <c r="E295">
        <f t="shared" si="192"/>
        <v>3</v>
      </c>
      <c r="F295">
        <f t="shared" si="198"/>
        <v>1</v>
      </c>
      <c r="G295" t="str">
        <f t="shared" si="211"/>
        <v>1210004,24</v>
      </c>
      <c r="H295">
        <f t="shared" si="199"/>
        <v>26900</v>
      </c>
      <c r="I295" t="str">
        <f t="shared" si="228"/>
        <v>Ⅰ3</v>
      </c>
      <c r="J295" t="str">
        <f t="shared" si="212"/>
        <v/>
      </c>
      <c r="Q295">
        <v>1</v>
      </c>
      <c r="R295">
        <f t="shared" si="225"/>
        <v>2</v>
      </c>
      <c r="S295">
        <f t="shared" si="226"/>
        <v>14</v>
      </c>
      <c r="T295" t="str">
        <f t="shared" si="227"/>
        <v>1214</v>
      </c>
      <c r="U295" t="str">
        <f t="shared" si="200"/>
        <v>高级智之丸</v>
      </c>
      <c r="V295" t="str">
        <f t="shared" si="201"/>
        <v>高级运之丸</v>
      </c>
      <c r="W295" t="str">
        <f t="shared" si="202"/>
        <v>高级力之丸</v>
      </c>
      <c r="X295">
        <f t="shared" si="203"/>
        <v>0</v>
      </c>
      <c r="Y295">
        <f t="shared" si="204"/>
        <v>0</v>
      </c>
      <c r="Z295">
        <f t="shared" si="205"/>
        <v>0</v>
      </c>
      <c r="AA295" t="str">
        <f t="shared" si="206"/>
        <v/>
      </c>
      <c r="AB295" t="str">
        <f t="shared" si="207"/>
        <v/>
      </c>
      <c r="AC295" t="str">
        <f t="shared" si="208"/>
        <v/>
      </c>
      <c r="AD295" t="str">
        <f t="shared" si="209"/>
        <v>1430005,1</v>
      </c>
      <c r="AE295" t="s">
        <v>2266</v>
      </c>
      <c r="AF295">
        <v>1</v>
      </c>
      <c r="AG295" t="str">
        <f t="shared" si="210"/>
        <v>1430005,1|</v>
      </c>
    </row>
    <row r="296" spans="1:33" ht="17.25" customHeight="1">
      <c r="A296" s="2">
        <f t="shared" si="224"/>
        <v>1905</v>
      </c>
      <c r="B296" s="3">
        <v>19</v>
      </c>
      <c r="C296" s="2">
        <f t="shared" si="229"/>
        <v>5</v>
      </c>
      <c r="D296" t="str">
        <f t="shared" si="197"/>
        <v>微笑超人</v>
      </c>
      <c r="E296">
        <f t="shared" si="192"/>
        <v>3</v>
      </c>
      <c r="F296">
        <f t="shared" si="198"/>
        <v>1</v>
      </c>
      <c r="G296" t="str">
        <f t="shared" si="211"/>
        <v>1210004,32</v>
      </c>
      <c r="H296">
        <f t="shared" si="199"/>
        <v>37600</v>
      </c>
      <c r="I296" t="str">
        <f t="shared" si="228"/>
        <v>Ⅰ3</v>
      </c>
      <c r="J296" t="str">
        <f t="shared" si="212"/>
        <v/>
      </c>
      <c r="Q296">
        <v>1</v>
      </c>
      <c r="R296">
        <f t="shared" si="225"/>
        <v>2</v>
      </c>
      <c r="S296">
        <f t="shared" si="226"/>
        <v>15</v>
      </c>
      <c r="T296" t="str">
        <f t="shared" si="227"/>
        <v>1215</v>
      </c>
      <c r="U296" t="str">
        <f t="shared" si="200"/>
        <v>高级智之丸</v>
      </c>
      <c r="V296" t="str">
        <f t="shared" si="201"/>
        <v>高级运之丸</v>
      </c>
      <c r="W296" t="str">
        <f t="shared" si="202"/>
        <v>高级力之丸</v>
      </c>
      <c r="X296">
        <f t="shared" si="203"/>
        <v>0</v>
      </c>
      <c r="Y296">
        <f t="shared" si="204"/>
        <v>4</v>
      </c>
      <c r="Z296">
        <f t="shared" si="205"/>
        <v>0</v>
      </c>
      <c r="AA296" t="str">
        <f t="shared" si="206"/>
        <v/>
      </c>
      <c r="AB296" t="str">
        <f t="shared" si="207"/>
        <v>1210008,4|</v>
      </c>
      <c r="AC296" t="str">
        <f t="shared" si="208"/>
        <v/>
      </c>
      <c r="AD296" t="str">
        <f t="shared" si="209"/>
        <v>1210008,4|1430003,3</v>
      </c>
      <c r="AE296" t="s">
        <v>2264</v>
      </c>
      <c r="AF296">
        <f>AF289*3</f>
        <v>3</v>
      </c>
      <c r="AG296" t="str">
        <f t="shared" si="210"/>
        <v>1430003,3|</v>
      </c>
    </row>
    <row r="297" spans="1:33" ht="17.25" customHeight="1">
      <c r="A297" s="2">
        <f t="shared" si="224"/>
        <v>1906</v>
      </c>
      <c r="B297" s="3">
        <v>19</v>
      </c>
      <c r="C297" s="2">
        <f t="shared" si="229"/>
        <v>6</v>
      </c>
      <c r="D297" t="str">
        <f t="shared" si="197"/>
        <v>微笑超人</v>
      </c>
      <c r="E297">
        <f t="shared" si="192"/>
        <v>3</v>
      </c>
      <c r="F297">
        <f t="shared" si="198"/>
        <v>1</v>
      </c>
      <c r="G297" t="str">
        <f t="shared" si="211"/>
        <v>1210007,12</v>
      </c>
      <c r="H297">
        <f t="shared" si="199"/>
        <v>51600</v>
      </c>
      <c r="I297" t="str">
        <f t="shared" si="228"/>
        <v>Ⅰ3</v>
      </c>
      <c r="J297" t="str">
        <f t="shared" si="212"/>
        <v/>
      </c>
      <c r="Q297">
        <v>1</v>
      </c>
      <c r="R297">
        <f t="shared" si="225"/>
        <v>2</v>
      </c>
      <c r="S297">
        <f t="shared" si="226"/>
        <v>16</v>
      </c>
      <c r="T297" t="str">
        <f t="shared" si="227"/>
        <v>1216</v>
      </c>
      <c r="U297" t="str">
        <f t="shared" si="200"/>
        <v>高级智之丸</v>
      </c>
      <c r="V297" t="str">
        <f t="shared" si="201"/>
        <v>高级运之丸</v>
      </c>
      <c r="W297" t="str">
        <f t="shared" si="202"/>
        <v>高级力之丸</v>
      </c>
      <c r="X297">
        <f t="shared" si="203"/>
        <v>0</v>
      </c>
      <c r="Y297">
        <f t="shared" si="204"/>
        <v>5</v>
      </c>
      <c r="Z297">
        <f t="shared" si="205"/>
        <v>0</v>
      </c>
      <c r="AA297" t="str">
        <f t="shared" si="206"/>
        <v/>
      </c>
      <c r="AB297" t="str">
        <f t="shared" si="207"/>
        <v>1210008,5|</v>
      </c>
      <c r="AC297" t="str">
        <f t="shared" si="208"/>
        <v/>
      </c>
      <c r="AD297" t="str">
        <f t="shared" si="209"/>
        <v>1210008,5|1430003,6</v>
      </c>
      <c r="AE297" t="s">
        <v>2264</v>
      </c>
      <c r="AF297">
        <f t="shared" ref="AF297:AF301" si="230">AF290*3</f>
        <v>6</v>
      </c>
      <c r="AG297" t="str">
        <f t="shared" si="210"/>
        <v>1430003,6|</v>
      </c>
    </row>
    <row r="298" spans="1:33" ht="17.25" customHeight="1">
      <c r="A298" s="2">
        <f t="shared" si="224"/>
        <v>1907</v>
      </c>
      <c r="B298" s="3">
        <v>19</v>
      </c>
      <c r="C298" s="2">
        <f t="shared" si="229"/>
        <v>7</v>
      </c>
      <c r="D298" t="str">
        <f t="shared" si="197"/>
        <v>微笑超人</v>
      </c>
      <c r="E298">
        <f t="shared" si="192"/>
        <v>3</v>
      </c>
      <c r="F298">
        <f t="shared" si="198"/>
        <v>1</v>
      </c>
      <c r="G298" t="str">
        <f t="shared" si="211"/>
        <v>1210007,16</v>
      </c>
      <c r="H298">
        <f t="shared" si="199"/>
        <v>69600</v>
      </c>
      <c r="I298" t="str">
        <f t="shared" si="228"/>
        <v>Ⅰ3</v>
      </c>
      <c r="J298" t="str">
        <f t="shared" si="212"/>
        <v/>
      </c>
      <c r="Q298">
        <v>1</v>
      </c>
      <c r="R298">
        <f t="shared" si="225"/>
        <v>2</v>
      </c>
      <c r="S298">
        <f t="shared" si="226"/>
        <v>17</v>
      </c>
      <c r="T298" t="str">
        <f t="shared" si="227"/>
        <v>1217</v>
      </c>
      <c r="U298" t="str">
        <f t="shared" si="200"/>
        <v>高级智之丸</v>
      </c>
      <c r="V298" t="str">
        <f t="shared" si="201"/>
        <v>高级运之丸</v>
      </c>
      <c r="W298" t="str">
        <f t="shared" si="202"/>
        <v>高级力之丸</v>
      </c>
      <c r="X298">
        <f t="shared" si="203"/>
        <v>0</v>
      </c>
      <c r="Y298">
        <f t="shared" si="204"/>
        <v>6</v>
      </c>
      <c r="Z298">
        <f t="shared" si="205"/>
        <v>0</v>
      </c>
      <c r="AA298" t="str">
        <f t="shared" si="206"/>
        <v/>
      </c>
      <c r="AB298" t="str">
        <f t="shared" si="207"/>
        <v>1210008,6|</v>
      </c>
      <c r="AC298" t="str">
        <f t="shared" si="208"/>
        <v/>
      </c>
      <c r="AD298" t="str">
        <f t="shared" si="209"/>
        <v>1210008,6|1430003,9</v>
      </c>
      <c r="AE298" t="s">
        <v>2264</v>
      </c>
      <c r="AF298">
        <f t="shared" si="230"/>
        <v>9</v>
      </c>
      <c r="AG298" t="str">
        <f t="shared" si="210"/>
        <v>1430003,9|</v>
      </c>
    </row>
    <row r="299" spans="1:33" ht="17.25" customHeight="1">
      <c r="A299" s="2">
        <f t="shared" si="224"/>
        <v>1908</v>
      </c>
      <c r="B299" s="3">
        <v>19</v>
      </c>
      <c r="C299" s="2">
        <f t="shared" si="229"/>
        <v>8</v>
      </c>
      <c r="D299" t="str">
        <f t="shared" si="197"/>
        <v>微笑超人</v>
      </c>
      <c r="E299">
        <f t="shared" si="192"/>
        <v>3</v>
      </c>
      <c r="F299">
        <f t="shared" si="198"/>
        <v>1</v>
      </c>
      <c r="G299" t="str">
        <f t="shared" si="211"/>
        <v>1210007,5|1430002,1</v>
      </c>
      <c r="H299">
        <f t="shared" si="199"/>
        <v>15600</v>
      </c>
      <c r="I299" t="str">
        <f t="shared" si="228"/>
        <v>Ⅰ3</v>
      </c>
      <c r="J299" t="str">
        <f t="shared" si="212"/>
        <v/>
      </c>
      <c r="Q299">
        <v>1</v>
      </c>
      <c r="R299">
        <f t="shared" si="225"/>
        <v>2</v>
      </c>
      <c r="S299">
        <f t="shared" si="226"/>
        <v>18</v>
      </c>
      <c r="T299" t="str">
        <f t="shared" si="227"/>
        <v>1218</v>
      </c>
      <c r="U299" t="str">
        <f t="shared" si="200"/>
        <v>高级智之丸</v>
      </c>
      <c r="V299" t="str">
        <f t="shared" si="201"/>
        <v>高级运之丸</v>
      </c>
      <c r="W299" t="str">
        <f t="shared" si="202"/>
        <v>高级力之丸</v>
      </c>
      <c r="X299">
        <f t="shared" si="203"/>
        <v>0</v>
      </c>
      <c r="Y299">
        <f t="shared" si="204"/>
        <v>7</v>
      </c>
      <c r="Z299">
        <f t="shared" si="205"/>
        <v>0</v>
      </c>
      <c r="AA299" t="str">
        <f t="shared" si="206"/>
        <v/>
      </c>
      <c r="AB299" t="str">
        <f t="shared" si="207"/>
        <v>1210008,7|</v>
      </c>
      <c r="AC299" t="str">
        <f t="shared" si="208"/>
        <v/>
      </c>
      <c r="AD299" t="str">
        <f t="shared" si="209"/>
        <v>1210008,7|1430003,12</v>
      </c>
      <c r="AE299" t="s">
        <v>2264</v>
      </c>
      <c r="AF299">
        <f t="shared" si="230"/>
        <v>12</v>
      </c>
      <c r="AG299" t="str">
        <f t="shared" si="210"/>
        <v>1430003,12|</v>
      </c>
    </row>
    <row r="300" spans="1:33" ht="17.25" customHeight="1">
      <c r="A300" s="2">
        <f t="shared" si="224"/>
        <v>1909</v>
      </c>
      <c r="B300" s="3">
        <v>19</v>
      </c>
      <c r="C300" s="2">
        <f>IF(C299=29,1,C299+1)</f>
        <v>9</v>
      </c>
      <c r="D300" t="str">
        <f t="shared" si="197"/>
        <v>微笑超人</v>
      </c>
      <c r="E300">
        <f t="shared" si="192"/>
        <v>3</v>
      </c>
      <c r="F300">
        <f t="shared" si="198"/>
        <v>1</v>
      </c>
      <c r="G300" t="str">
        <f t="shared" si="211"/>
        <v>1210007,8|1430002,2</v>
      </c>
      <c r="H300">
        <f t="shared" si="199"/>
        <v>18000</v>
      </c>
      <c r="I300" t="str">
        <f t="shared" si="228"/>
        <v>Ⅰ3</v>
      </c>
      <c r="J300" t="str">
        <f t="shared" si="212"/>
        <v/>
      </c>
      <c r="Q300">
        <v>1</v>
      </c>
      <c r="R300">
        <f t="shared" si="225"/>
        <v>2</v>
      </c>
      <c r="S300">
        <f t="shared" si="226"/>
        <v>19</v>
      </c>
      <c r="T300" t="str">
        <f t="shared" si="227"/>
        <v>1219</v>
      </c>
      <c r="U300" t="str">
        <f t="shared" si="200"/>
        <v>高级智之丸</v>
      </c>
      <c r="V300" t="str">
        <f t="shared" si="201"/>
        <v>高级运之丸</v>
      </c>
      <c r="W300" t="str">
        <f t="shared" si="202"/>
        <v>高级力之丸</v>
      </c>
      <c r="X300">
        <f t="shared" si="203"/>
        <v>0</v>
      </c>
      <c r="Y300">
        <f t="shared" si="204"/>
        <v>11</v>
      </c>
      <c r="Z300">
        <f t="shared" si="205"/>
        <v>0</v>
      </c>
      <c r="AA300" t="str">
        <f t="shared" si="206"/>
        <v/>
      </c>
      <c r="AB300" t="str">
        <f t="shared" si="207"/>
        <v>1210008,11|</v>
      </c>
      <c r="AC300" t="str">
        <f t="shared" si="208"/>
        <v/>
      </c>
      <c r="AD300" t="str">
        <f t="shared" si="209"/>
        <v>1210008,11|1430003,15</v>
      </c>
      <c r="AE300" t="s">
        <v>2264</v>
      </c>
      <c r="AF300">
        <f t="shared" si="230"/>
        <v>15</v>
      </c>
      <c r="AG300" t="str">
        <f t="shared" si="210"/>
        <v>1430003,15|</v>
      </c>
    </row>
    <row r="301" spans="1:33" ht="17.25" customHeight="1">
      <c r="A301" s="2">
        <f t="shared" si="224"/>
        <v>1910</v>
      </c>
      <c r="B301" s="3">
        <v>19</v>
      </c>
      <c r="C301" s="2">
        <f>IF(C300=29,1,C300+1)</f>
        <v>10</v>
      </c>
      <c r="D301" t="str">
        <f t="shared" si="197"/>
        <v>微笑超人</v>
      </c>
      <c r="E301">
        <f t="shared" si="192"/>
        <v>3</v>
      </c>
      <c r="F301">
        <f t="shared" si="198"/>
        <v>1</v>
      </c>
      <c r="G301" t="str">
        <f t="shared" si="211"/>
        <v>1210007,10|1430002,3</v>
      </c>
      <c r="H301">
        <f t="shared" si="199"/>
        <v>27000</v>
      </c>
      <c r="I301" t="str">
        <f t="shared" si="228"/>
        <v>Ⅰ3</v>
      </c>
      <c r="J301" t="str">
        <f t="shared" si="212"/>
        <v/>
      </c>
      <c r="Q301">
        <v>1</v>
      </c>
      <c r="R301">
        <f t="shared" si="225"/>
        <v>2</v>
      </c>
      <c r="S301">
        <f t="shared" si="226"/>
        <v>20</v>
      </c>
      <c r="T301" t="str">
        <f t="shared" si="227"/>
        <v>1220</v>
      </c>
      <c r="U301" t="str">
        <f t="shared" si="200"/>
        <v>高级智之丸</v>
      </c>
      <c r="V301" t="str">
        <f t="shared" si="201"/>
        <v>高级运之丸</v>
      </c>
      <c r="W301" t="str">
        <f t="shared" si="202"/>
        <v>高级力之丸</v>
      </c>
      <c r="X301">
        <f t="shared" si="203"/>
        <v>0</v>
      </c>
      <c r="Y301">
        <f t="shared" si="204"/>
        <v>13</v>
      </c>
      <c r="Z301">
        <f t="shared" si="205"/>
        <v>0</v>
      </c>
      <c r="AA301" t="str">
        <f t="shared" si="206"/>
        <v/>
      </c>
      <c r="AB301" t="str">
        <f t="shared" si="207"/>
        <v>1210008,13|</v>
      </c>
      <c r="AC301" t="str">
        <f t="shared" si="208"/>
        <v/>
      </c>
      <c r="AD301" t="str">
        <f t="shared" si="209"/>
        <v>1210008,13|1430003,18</v>
      </c>
      <c r="AE301" t="s">
        <v>2264</v>
      </c>
      <c r="AF301">
        <f t="shared" si="230"/>
        <v>18</v>
      </c>
      <c r="AG301" t="str">
        <f t="shared" si="210"/>
        <v>1430003,18|</v>
      </c>
    </row>
    <row r="302" spans="1:33" ht="17.25" customHeight="1">
      <c r="A302" s="2">
        <f t="shared" si="224"/>
        <v>1911</v>
      </c>
      <c r="B302" s="3">
        <v>19</v>
      </c>
      <c r="C302" s="2">
        <f t="shared" ref="C302:C320" si="231">IF(C301=29,1,C301+1)</f>
        <v>11</v>
      </c>
      <c r="D302" t="str">
        <f t="shared" si="197"/>
        <v>微笑超人</v>
      </c>
      <c r="E302">
        <f t="shared" si="192"/>
        <v>3</v>
      </c>
      <c r="F302">
        <f t="shared" si="198"/>
        <v>1</v>
      </c>
      <c r="G302" t="str">
        <f t="shared" si="211"/>
        <v>1210007,12|1430002,4</v>
      </c>
      <c r="H302">
        <f t="shared" si="199"/>
        <v>40350</v>
      </c>
      <c r="I302" t="str">
        <f t="shared" si="228"/>
        <v>Ⅰ3</v>
      </c>
      <c r="J302" t="str">
        <f t="shared" si="212"/>
        <v/>
      </c>
      <c r="Q302">
        <v>1</v>
      </c>
      <c r="R302">
        <f t="shared" si="225"/>
        <v>2</v>
      </c>
      <c r="S302">
        <f t="shared" si="226"/>
        <v>21</v>
      </c>
      <c r="T302" t="str">
        <f t="shared" si="227"/>
        <v>1221</v>
      </c>
      <c r="U302" t="str">
        <f t="shared" si="200"/>
        <v>高级智之丸</v>
      </c>
      <c r="V302" t="str">
        <f t="shared" si="201"/>
        <v>高级运之丸</v>
      </c>
      <c r="W302" t="str">
        <f t="shared" si="202"/>
        <v>高级力之丸</v>
      </c>
      <c r="X302">
        <f t="shared" si="203"/>
        <v>0</v>
      </c>
      <c r="Y302">
        <f t="shared" si="204"/>
        <v>0</v>
      </c>
      <c r="Z302">
        <f t="shared" si="205"/>
        <v>0</v>
      </c>
      <c r="AA302" t="str">
        <f t="shared" si="206"/>
        <v/>
      </c>
      <c r="AB302" t="str">
        <f t="shared" si="207"/>
        <v/>
      </c>
      <c r="AC302" t="str">
        <f t="shared" si="208"/>
        <v/>
      </c>
      <c r="AD302" t="str">
        <f t="shared" si="209"/>
        <v>1430005,3</v>
      </c>
      <c r="AE302" t="s">
        <v>2266</v>
      </c>
      <c r="AF302">
        <v>3</v>
      </c>
      <c r="AG302" t="str">
        <f t="shared" si="210"/>
        <v>1430005,3|</v>
      </c>
    </row>
    <row r="303" spans="1:33" ht="17.25" customHeight="1">
      <c r="A303" s="2">
        <f t="shared" si="224"/>
        <v>1912</v>
      </c>
      <c r="B303" s="3">
        <v>19</v>
      </c>
      <c r="C303" s="2">
        <f t="shared" si="231"/>
        <v>12</v>
      </c>
      <c r="D303" t="str">
        <f t="shared" si="197"/>
        <v>微笑超人</v>
      </c>
      <c r="E303">
        <f t="shared" si="192"/>
        <v>3</v>
      </c>
      <c r="F303">
        <f t="shared" si="198"/>
        <v>1</v>
      </c>
      <c r="G303" t="str">
        <f t="shared" si="211"/>
        <v>1210007,16|1430002,5</v>
      </c>
      <c r="H303">
        <f t="shared" si="199"/>
        <v>56400</v>
      </c>
      <c r="I303" t="str">
        <f t="shared" si="228"/>
        <v>Ⅰ3</v>
      </c>
      <c r="J303" t="str">
        <f t="shared" si="212"/>
        <v/>
      </c>
      <c r="Q303">
        <v>1</v>
      </c>
      <c r="R303">
        <f t="shared" si="225"/>
        <v>2</v>
      </c>
      <c r="S303">
        <f t="shared" si="226"/>
        <v>22</v>
      </c>
      <c r="T303" t="str">
        <f t="shared" si="227"/>
        <v>1222</v>
      </c>
      <c r="U303" t="str">
        <f t="shared" si="200"/>
        <v>高级智之丸</v>
      </c>
      <c r="V303" t="str">
        <f t="shared" si="201"/>
        <v>高级运之丸</v>
      </c>
      <c r="W303" t="str">
        <f t="shared" si="202"/>
        <v>高级力之丸</v>
      </c>
      <c r="X303">
        <f t="shared" si="203"/>
        <v>0</v>
      </c>
      <c r="Y303">
        <f t="shared" si="204"/>
        <v>5</v>
      </c>
      <c r="Z303">
        <f t="shared" si="205"/>
        <v>0</v>
      </c>
      <c r="AA303" t="str">
        <f t="shared" si="206"/>
        <v/>
      </c>
      <c r="AB303" t="str">
        <f t="shared" si="207"/>
        <v>1210008,5|</v>
      </c>
      <c r="AC303" t="str">
        <f t="shared" si="208"/>
        <v/>
      </c>
      <c r="AD303" t="str">
        <f t="shared" si="209"/>
        <v>1210008,5|1430003,9</v>
      </c>
      <c r="AE303" t="s">
        <v>2264</v>
      </c>
      <c r="AF303">
        <f>AF296*3</f>
        <v>9</v>
      </c>
      <c r="AG303" t="str">
        <f t="shared" si="210"/>
        <v>1430003,9|</v>
      </c>
    </row>
    <row r="304" spans="1:33" ht="17.25" customHeight="1">
      <c r="A304" s="2">
        <f t="shared" si="224"/>
        <v>1913</v>
      </c>
      <c r="B304" s="3">
        <v>19</v>
      </c>
      <c r="C304" s="2">
        <f t="shared" si="231"/>
        <v>13</v>
      </c>
      <c r="D304" t="str">
        <f t="shared" si="197"/>
        <v>微笑超人</v>
      </c>
      <c r="E304">
        <f t="shared" si="192"/>
        <v>3</v>
      </c>
      <c r="F304">
        <f t="shared" si="198"/>
        <v>1</v>
      </c>
      <c r="G304" t="str">
        <f t="shared" si="211"/>
        <v>1210007,18|1430002,6</v>
      </c>
      <c r="H304">
        <f t="shared" si="199"/>
        <v>77400</v>
      </c>
      <c r="I304" t="str">
        <f t="shared" si="228"/>
        <v>Ⅰ3</v>
      </c>
      <c r="J304" t="str">
        <f t="shared" si="212"/>
        <v/>
      </c>
      <c r="Q304">
        <v>1</v>
      </c>
      <c r="R304">
        <f t="shared" si="225"/>
        <v>2</v>
      </c>
      <c r="S304">
        <f t="shared" si="226"/>
        <v>23</v>
      </c>
      <c r="T304" t="str">
        <f t="shared" si="227"/>
        <v>1223</v>
      </c>
      <c r="U304" t="str">
        <f t="shared" si="200"/>
        <v>高级智之丸</v>
      </c>
      <c r="V304" t="str">
        <f t="shared" si="201"/>
        <v>高级运之丸</v>
      </c>
      <c r="W304" t="str">
        <f t="shared" si="202"/>
        <v>高级力之丸</v>
      </c>
      <c r="X304">
        <f t="shared" si="203"/>
        <v>0</v>
      </c>
      <c r="Y304">
        <f t="shared" si="204"/>
        <v>6</v>
      </c>
      <c r="Z304">
        <f t="shared" si="205"/>
        <v>0</v>
      </c>
      <c r="AA304" t="str">
        <f t="shared" si="206"/>
        <v/>
      </c>
      <c r="AB304" t="str">
        <f t="shared" si="207"/>
        <v>1210008,6|</v>
      </c>
      <c r="AC304" t="str">
        <f t="shared" si="208"/>
        <v/>
      </c>
      <c r="AD304" t="str">
        <f t="shared" si="209"/>
        <v>1210008,6|1430003,18</v>
      </c>
      <c r="AE304" t="s">
        <v>2264</v>
      </c>
      <c r="AF304">
        <f t="shared" ref="AF304:AF308" si="232">AF297*3</f>
        <v>18</v>
      </c>
      <c r="AG304" t="str">
        <f t="shared" si="210"/>
        <v>1430003,18|</v>
      </c>
    </row>
    <row r="305" spans="1:33" ht="17.25" customHeight="1">
      <c r="A305" s="2">
        <f t="shared" si="224"/>
        <v>1914</v>
      </c>
      <c r="B305" s="3">
        <v>19</v>
      </c>
      <c r="C305" s="2">
        <f t="shared" si="231"/>
        <v>14</v>
      </c>
      <c r="D305" t="str">
        <f t="shared" si="197"/>
        <v>微笑超人</v>
      </c>
      <c r="E305">
        <f t="shared" si="192"/>
        <v>3</v>
      </c>
      <c r="F305">
        <f t="shared" si="198"/>
        <v>1</v>
      </c>
      <c r="G305" t="str">
        <f t="shared" si="211"/>
        <v>1430004,1</v>
      </c>
      <c r="H305">
        <f t="shared" si="199"/>
        <v>104400</v>
      </c>
      <c r="I305" t="str">
        <f t="shared" si="228"/>
        <v>Ⅰ3</v>
      </c>
      <c r="J305" t="str">
        <f t="shared" si="212"/>
        <v/>
      </c>
      <c r="Q305">
        <v>1</v>
      </c>
      <c r="R305">
        <f t="shared" si="225"/>
        <v>2</v>
      </c>
      <c r="S305">
        <f t="shared" si="226"/>
        <v>24</v>
      </c>
      <c r="T305" t="str">
        <f t="shared" si="227"/>
        <v>1224</v>
      </c>
      <c r="U305" t="str">
        <f t="shared" si="200"/>
        <v>高级智之丸</v>
      </c>
      <c r="V305" t="str">
        <f t="shared" si="201"/>
        <v>高级运之丸</v>
      </c>
      <c r="W305" t="str">
        <f t="shared" si="202"/>
        <v>高级力之丸</v>
      </c>
      <c r="X305">
        <f t="shared" si="203"/>
        <v>0</v>
      </c>
      <c r="Y305">
        <f t="shared" si="204"/>
        <v>7</v>
      </c>
      <c r="Z305">
        <f t="shared" si="205"/>
        <v>0</v>
      </c>
      <c r="AA305" t="str">
        <f t="shared" si="206"/>
        <v/>
      </c>
      <c r="AB305" t="str">
        <f t="shared" si="207"/>
        <v>1210008,7|</v>
      </c>
      <c r="AC305" t="str">
        <f t="shared" si="208"/>
        <v/>
      </c>
      <c r="AD305" t="str">
        <f t="shared" si="209"/>
        <v>1210008,7|1430003,27</v>
      </c>
      <c r="AE305" t="s">
        <v>2264</v>
      </c>
      <c r="AF305">
        <f t="shared" si="232"/>
        <v>27</v>
      </c>
      <c r="AG305" t="str">
        <f t="shared" si="210"/>
        <v>1430003,27|</v>
      </c>
    </row>
    <row r="306" spans="1:33" ht="17.25" customHeight="1">
      <c r="A306" s="2">
        <f t="shared" si="224"/>
        <v>1915</v>
      </c>
      <c r="B306" s="3">
        <v>19</v>
      </c>
      <c r="C306" s="2">
        <f t="shared" si="231"/>
        <v>15</v>
      </c>
      <c r="D306" t="str">
        <f t="shared" si="197"/>
        <v>微笑超人</v>
      </c>
      <c r="E306">
        <f t="shared" si="192"/>
        <v>3</v>
      </c>
      <c r="F306">
        <f t="shared" si="198"/>
        <v>1</v>
      </c>
      <c r="G306" t="str">
        <f t="shared" si="211"/>
        <v>1210007,7|1430002,3</v>
      </c>
      <c r="H306">
        <f t="shared" si="199"/>
        <v>20800</v>
      </c>
      <c r="I306" t="str">
        <f>IF(E306=4,B306&amp;"Ⅱ"&amp;E306,"Ⅱ"&amp;E306)</f>
        <v>Ⅱ3</v>
      </c>
      <c r="J306" t="str">
        <f t="shared" si="212"/>
        <v/>
      </c>
      <c r="Q306">
        <v>1</v>
      </c>
      <c r="R306">
        <f t="shared" si="225"/>
        <v>2</v>
      </c>
      <c r="S306">
        <f t="shared" si="226"/>
        <v>25</v>
      </c>
      <c r="T306" t="str">
        <f t="shared" si="227"/>
        <v>1225</v>
      </c>
      <c r="U306" t="str">
        <f t="shared" si="200"/>
        <v>高级智之丸</v>
      </c>
      <c r="V306" t="str">
        <f t="shared" si="201"/>
        <v>高级运之丸</v>
      </c>
      <c r="W306" t="str">
        <f t="shared" si="202"/>
        <v>高级力之丸</v>
      </c>
      <c r="X306">
        <f t="shared" si="203"/>
        <v>0</v>
      </c>
      <c r="Y306">
        <f t="shared" si="204"/>
        <v>9</v>
      </c>
      <c r="Z306">
        <f t="shared" si="205"/>
        <v>0</v>
      </c>
      <c r="AA306" t="str">
        <f t="shared" si="206"/>
        <v/>
      </c>
      <c r="AB306" t="str">
        <f t="shared" si="207"/>
        <v>1210008,9|</v>
      </c>
      <c r="AC306" t="str">
        <f t="shared" si="208"/>
        <v/>
      </c>
      <c r="AD306" t="str">
        <f t="shared" si="209"/>
        <v>1210008,9|1430003,36</v>
      </c>
      <c r="AE306" t="s">
        <v>2264</v>
      </c>
      <c r="AF306">
        <f t="shared" si="232"/>
        <v>36</v>
      </c>
      <c r="AG306" t="str">
        <f t="shared" si="210"/>
        <v>1430003,36|</v>
      </c>
    </row>
    <row r="307" spans="1:33" ht="17.25" customHeight="1">
      <c r="A307" s="2">
        <f t="shared" si="224"/>
        <v>1916</v>
      </c>
      <c r="B307" s="3">
        <v>19</v>
      </c>
      <c r="C307" s="2">
        <f t="shared" si="231"/>
        <v>16</v>
      </c>
      <c r="D307" t="str">
        <f t="shared" si="197"/>
        <v>微笑超人</v>
      </c>
      <c r="E307">
        <f t="shared" si="192"/>
        <v>3</v>
      </c>
      <c r="F307">
        <f t="shared" si="198"/>
        <v>1</v>
      </c>
      <c r="G307" t="str">
        <f t="shared" si="211"/>
        <v>1210007,11|1430002,6</v>
      </c>
      <c r="H307">
        <f t="shared" si="199"/>
        <v>24000</v>
      </c>
      <c r="I307" t="str">
        <f t="shared" ref="I307:I312" si="233">IF(E307=4,B307&amp;"Ⅱ"&amp;E307,"Ⅱ"&amp;E307)</f>
        <v>Ⅱ3</v>
      </c>
      <c r="J307" t="str">
        <f t="shared" si="212"/>
        <v/>
      </c>
      <c r="Q307">
        <v>1</v>
      </c>
      <c r="R307">
        <f t="shared" si="225"/>
        <v>2</v>
      </c>
      <c r="S307">
        <f t="shared" si="226"/>
        <v>26</v>
      </c>
      <c r="T307" t="str">
        <f t="shared" si="227"/>
        <v>1226</v>
      </c>
      <c r="U307" t="str">
        <f t="shared" si="200"/>
        <v>高级智之丸</v>
      </c>
      <c r="V307" t="str">
        <f t="shared" si="201"/>
        <v>高级运之丸</v>
      </c>
      <c r="W307" t="str">
        <f t="shared" si="202"/>
        <v>高级力之丸</v>
      </c>
      <c r="X307">
        <f t="shared" si="203"/>
        <v>0</v>
      </c>
      <c r="Y307">
        <f t="shared" si="204"/>
        <v>13</v>
      </c>
      <c r="Z307">
        <f t="shared" si="205"/>
        <v>0</v>
      </c>
      <c r="AA307" t="str">
        <f t="shared" si="206"/>
        <v/>
      </c>
      <c r="AB307" t="str">
        <f t="shared" si="207"/>
        <v>1210008,13|</v>
      </c>
      <c r="AC307" t="str">
        <f t="shared" si="208"/>
        <v/>
      </c>
      <c r="AD307" t="str">
        <f t="shared" si="209"/>
        <v>1210008,13|1430003,45</v>
      </c>
      <c r="AE307" t="s">
        <v>2264</v>
      </c>
      <c r="AF307">
        <f t="shared" si="232"/>
        <v>45</v>
      </c>
      <c r="AG307" t="str">
        <f t="shared" si="210"/>
        <v>1430003,45|</v>
      </c>
    </row>
    <row r="308" spans="1:33" ht="17.25" customHeight="1">
      <c r="A308" s="2">
        <f t="shared" si="224"/>
        <v>1917</v>
      </c>
      <c r="B308" s="3">
        <v>19</v>
      </c>
      <c r="C308" s="2">
        <f t="shared" si="231"/>
        <v>17</v>
      </c>
      <c r="D308" t="str">
        <f t="shared" si="197"/>
        <v>微笑超人</v>
      </c>
      <c r="E308">
        <f t="shared" si="192"/>
        <v>3</v>
      </c>
      <c r="F308">
        <f t="shared" si="198"/>
        <v>1</v>
      </c>
      <c r="G308" t="str">
        <f t="shared" si="211"/>
        <v>1210007,13|1430002,9</v>
      </c>
      <c r="H308">
        <f t="shared" si="199"/>
        <v>36000</v>
      </c>
      <c r="I308" t="str">
        <f t="shared" si="233"/>
        <v>Ⅱ3</v>
      </c>
      <c r="J308" t="str">
        <f t="shared" si="212"/>
        <v/>
      </c>
      <c r="Q308">
        <v>1</v>
      </c>
      <c r="R308">
        <f t="shared" si="225"/>
        <v>2</v>
      </c>
      <c r="S308">
        <f t="shared" si="226"/>
        <v>27</v>
      </c>
      <c r="T308" t="str">
        <f t="shared" si="227"/>
        <v>1227</v>
      </c>
      <c r="U308" t="str">
        <f t="shared" si="200"/>
        <v>高级智之丸</v>
      </c>
      <c r="V308" t="str">
        <f t="shared" si="201"/>
        <v>高级运之丸</v>
      </c>
      <c r="W308" t="str">
        <f t="shared" si="202"/>
        <v>高级力之丸</v>
      </c>
      <c r="X308">
        <f t="shared" si="203"/>
        <v>0</v>
      </c>
      <c r="Y308">
        <f t="shared" si="204"/>
        <v>17</v>
      </c>
      <c r="Z308">
        <f t="shared" si="205"/>
        <v>0</v>
      </c>
      <c r="AA308" t="str">
        <f t="shared" si="206"/>
        <v/>
      </c>
      <c r="AB308" t="str">
        <f t="shared" si="207"/>
        <v>1210008,17|</v>
      </c>
      <c r="AC308" t="str">
        <f t="shared" si="208"/>
        <v/>
      </c>
      <c r="AD308" t="str">
        <f t="shared" si="209"/>
        <v>1210008,17|1430003,54</v>
      </c>
      <c r="AE308" t="s">
        <v>2264</v>
      </c>
      <c r="AF308">
        <f t="shared" si="232"/>
        <v>54</v>
      </c>
      <c r="AG308" t="str">
        <f t="shared" si="210"/>
        <v>1430003,54|</v>
      </c>
    </row>
    <row r="309" spans="1:33" ht="17.25" customHeight="1">
      <c r="A309" s="2">
        <f t="shared" si="224"/>
        <v>1918</v>
      </c>
      <c r="B309" s="3">
        <v>19</v>
      </c>
      <c r="C309" s="2">
        <f t="shared" si="231"/>
        <v>18</v>
      </c>
      <c r="D309" t="str">
        <f t="shared" si="197"/>
        <v>微笑超人</v>
      </c>
      <c r="E309">
        <f t="shared" si="192"/>
        <v>3</v>
      </c>
      <c r="F309">
        <f t="shared" si="198"/>
        <v>1</v>
      </c>
      <c r="G309" t="str">
        <f t="shared" si="211"/>
        <v>1210007,16|1430002,12</v>
      </c>
      <c r="H309">
        <f t="shared" si="199"/>
        <v>53800</v>
      </c>
      <c r="I309" t="str">
        <f t="shared" si="233"/>
        <v>Ⅱ3</v>
      </c>
      <c r="J309" t="str">
        <f t="shared" si="212"/>
        <v/>
      </c>
      <c r="Q309">
        <v>1</v>
      </c>
      <c r="R309">
        <f t="shared" si="225"/>
        <v>2</v>
      </c>
      <c r="S309">
        <f t="shared" si="226"/>
        <v>28</v>
      </c>
      <c r="T309" t="str">
        <f t="shared" si="227"/>
        <v>1228</v>
      </c>
      <c r="U309" t="str">
        <f t="shared" si="200"/>
        <v>高级智之丸</v>
      </c>
      <c r="V309" t="str">
        <f t="shared" si="201"/>
        <v>高级运之丸</v>
      </c>
      <c r="W309" t="str">
        <f t="shared" si="202"/>
        <v>高级力之丸</v>
      </c>
      <c r="X309">
        <f t="shared" si="203"/>
        <v>0</v>
      </c>
      <c r="Y309">
        <f t="shared" si="204"/>
        <v>0</v>
      </c>
      <c r="Z309">
        <f t="shared" si="205"/>
        <v>0</v>
      </c>
      <c r="AA309" t="str">
        <f t="shared" si="206"/>
        <v/>
      </c>
      <c r="AB309" t="str">
        <f t="shared" si="207"/>
        <v/>
      </c>
      <c r="AC309" t="str">
        <f t="shared" si="208"/>
        <v/>
      </c>
      <c r="AD309" t="str">
        <f t="shared" si="209"/>
        <v>1430005,9</v>
      </c>
      <c r="AE309" t="s">
        <v>2266</v>
      </c>
      <c r="AF309">
        <v>9</v>
      </c>
      <c r="AG309" t="str">
        <f t="shared" si="210"/>
        <v>1430005,9|</v>
      </c>
    </row>
    <row r="310" spans="1:33" ht="17.25" customHeight="1">
      <c r="A310" s="2">
        <f t="shared" si="224"/>
        <v>1919</v>
      </c>
      <c r="B310" s="3">
        <v>19</v>
      </c>
      <c r="C310" s="2">
        <f t="shared" si="231"/>
        <v>19</v>
      </c>
      <c r="D310" t="str">
        <f t="shared" si="197"/>
        <v>微笑超人</v>
      </c>
      <c r="E310">
        <f t="shared" ref="E310:E373" si="234">VLOOKUP(B310,K:N,3,FALSE)</f>
        <v>3</v>
      </c>
      <c r="F310">
        <f t="shared" si="198"/>
        <v>1</v>
      </c>
      <c r="G310" t="str">
        <f t="shared" si="211"/>
        <v>1210007,21|1430002,15</v>
      </c>
      <c r="H310">
        <f t="shared" si="199"/>
        <v>75200</v>
      </c>
      <c r="I310" t="str">
        <f t="shared" si="233"/>
        <v>Ⅱ3</v>
      </c>
      <c r="J310" t="str">
        <f t="shared" si="212"/>
        <v/>
      </c>
      <c r="Q310">
        <v>1</v>
      </c>
      <c r="R310">
        <f t="shared" ref="R310:R316" si="235">R282+1</f>
        <v>3</v>
      </c>
      <c r="S310">
        <f t="shared" ref="S310:S316" si="236">S282</f>
        <v>1</v>
      </c>
      <c r="T310" t="str">
        <f t="shared" ref="T310:T316" si="237">Q310&amp;R310&amp;S310</f>
        <v>131</v>
      </c>
      <c r="U310" t="str">
        <f t="shared" si="200"/>
        <v>初级智之丸</v>
      </c>
      <c r="V310" t="str">
        <f t="shared" si="201"/>
        <v>初级运之丸</v>
      </c>
      <c r="W310" t="str">
        <f t="shared" si="202"/>
        <v>初级力之丸</v>
      </c>
      <c r="X310">
        <f t="shared" si="203"/>
        <v>0</v>
      </c>
      <c r="Y310">
        <f t="shared" si="204"/>
        <v>0</v>
      </c>
      <c r="Z310">
        <f t="shared" si="205"/>
        <v>16</v>
      </c>
      <c r="AA310" t="str">
        <f t="shared" si="206"/>
        <v/>
      </c>
      <c r="AB310" t="str">
        <f t="shared" si="207"/>
        <v/>
      </c>
      <c r="AC310" t="str">
        <f t="shared" si="208"/>
        <v>1210003,16|</v>
      </c>
      <c r="AD310" t="str">
        <f t="shared" si="209"/>
        <v>1210003,16</v>
      </c>
      <c r="AG310" t="str">
        <f t="shared" si="210"/>
        <v/>
      </c>
    </row>
    <row r="311" spans="1:33" ht="17.25" customHeight="1">
      <c r="A311" s="2">
        <f t="shared" si="224"/>
        <v>1920</v>
      </c>
      <c r="B311" s="3">
        <v>19</v>
      </c>
      <c r="C311" s="2">
        <f t="shared" si="231"/>
        <v>20</v>
      </c>
      <c r="D311" t="str">
        <f t="shared" si="197"/>
        <v>微笑超人</v>
      </c>
      <c r="E311">
        <f t="shared" si="234"/>
        <v>3</v>
      </c>
      <c r="F311">
        <f t="shared" si="198"/>
        <v>1</v>
      </c>
      <c r="G311" t="str">
        <f t="shared" si="211"/>
        <v>1210007,24|1430002,18</v>
      </c>
      <c r="H311">
        <f t="shared" si="199"/>
        <v>103200</v>
      </c>
      <c r="I311" t="str">
        <f t="shared" si="233"/>
        <v>Ⅱ3</v>
      </c>
      <c r="J311" t="str">
        <f t="shared" si="212"/>
        <v/>
      </c>
      <c r="Q311">
        <v>1</v>
      </c>
      <c r="R311">
        <f t="shared" si="235"/>
        <v>3</v>
      </c>
      <c r="S311">
        <f t="shared" si="236"/>
        <v>2</v>
      </c>
      <c r="T311" t="str">
        <f t="shared" si="237"/>
        <v>132</v>
      </c>
      <c r="U311" t="str">
        <f t="shared" si="200"/>
        <v>初级智之丸</v>
      </c>
      <c r="V311" t="str">
        <f t="shared" si="201"/>
        <v>初级运之丸</v>
      </c>
      <c r="W311" t="str">
        <f t="shared" si="202"/>
        <v>初级力之丸</v>
      </c>
      <c r="X311">
        <f t="shared" si="203"/>
        <v>0</v>
      </c>
      <c r="Y311">
        <f t="shared" si="204"/>
        <v>0</v>
      </c>
      <c r="Z311">
        <f t="shared" si="205"/>
        <v>24</v>
      </c>
      <c r="AA311" t="str">
        <f t="shared" si="206"/>
        <v/>
      </c>
      <c r="AB311" t="str">
        <f t="shared" si="207"/>
        <v/>
      </c>
      <c r="AC311" t="str">
        <f t="shared" si="208"/>
        <v>1210003,24|</v>
      </c>
      <c r="AD311" t="str">
        <f t="shared" si="209"/>
        <v>1210003,24</v>
      </c>
      <c r="AG311" t="str">
        <f t="shared" si="210"/>
        <v/>
      </c>
    </row>
    <row r="312" spans="1:33" ht="17.25" customHeight="1">
      <c r="A312" s="2">
        <f t="shared" si="224"/>
        <v>1921</v>
      </c>
      <c r="B312" s="3">
        <v>19</v>
      </c>
      <c r="C312" s="2">
        <f t="shared" si="231"/>
        <v>21</v>
      </c>
      <c r="D312" t="str">
        <f t="shared" si="197"/>
        <v>微笑超人</v>
      </c>
      <c r="E312">
        <f t="shared" si="234"/>
        <v>3</v>
      </c>
      <c r="F312">
        <f t="shared" si="198"/>
        <v>1</v>
      </c>
      <c r="G312" t="str">
        <f t="shared" si="211"/>
        <v>1430004,3</v>
      </c>
      <c r="H312">
        <f t="shared" si="199"/>
        <v>139200</v>
      </c>
      <c r="I312" t="str">
        <f t="shared" si="233"/>
        <v>Ⅱ3</v>
      </c>
      <c r="J312" t="str">
        <f t="shared" si="212"/>
        <v/>
      </c>
      <c r="Q312">
        <v>1</v>
      </c>
      <c r="R312">
        <f t="shared" si="235"/>
        <v>3</v>
      </c>
      <c r="S312">
        <f t="shared" si="236"/>
        <v>3</v>
      </c>
      <c r="T312" t="str">
        <f t="shared" si="237"/>
        <v>133</v>
      </c>
      <c r="U312" t="str">
        <f t="shared" si="200"/>
        <v>初级智之丸</v>
      </c>
      <c r="V312" t="str">
        <f t="shared" si="201"/>
        <v>初级运之丸</v>
      </c>
      <c r="W312" t="str">
        <f t="shared" si="202"/>
        <v>初级力之丸</v>
      </c>
      <c r="X312">
        <f t="shared" si="203"/>
        <v>0</v>
      </c>
      <c r="Y312">
        <f t="shared" si="204"/>
        <v>0</v>
      </c>
      <c r="Z312">
        <f t="shared" si="205"/>
        <v>28</v>
      </c>
      <c r="AA312" t="str">
        <f t="shared" si="206"/>
        <v/>
      </c>
      <c r="AB312" t="str">
        <f t="shared" si="207"/>
        <v/>
      </c>
      <c r="AC312" t="str">
        <f t="shared" si="208"/>
        <v>1210003,28|</v>
      </c>
      <c r="AD312" t="str">
        <f t="shared" si="209"/>
        <v>1210003,28</v>
      </c>
      <c r="AG312" t="str">
        <f t="shared" si="210"/>
        <v/>
      </c>
    </row>
    <row r="313" spans="1:33" ht="17.25" customHeight="1">
      <c r="A313" s="2">
        <f t="shared" si="224"/>
        <v>1922</v>
      </c>
      <c r="B313" s="3">
        <v>19</v>
      </c>
      <c r="C313" s="2">
        <f t="shared" si="231"/>
        <v>22</v>
      </c>
      <c r="D313" t="str">
        <f t="shared" si="197"/>
        <v>微笑超人</v>
      </c>
      <c r="E313">
        <f t="shared" si="234"/>
        <v>3</v>
      </c>
      <c r="F313">
        <f t="shared" si="198"/>
        <v>1</v>
      </c>
      <c r="G313" t="str">
        <f t="shared" si="211"/>
        <v>1210007,9|1430002,9</v>
      </c>
      <c r="H313">
        <f t="shared" si="199"/>
        <v>26000</v>
      </c>
      <c r="I313" t="str">
        <f>IF(E313=4,B313&amp;"Ⅲ"&amp;E313,"Ⅲ"&amp;E313)</f>
        <v>Ⅲ3</v>
      </c>
      <c r="J313" t="str">
        <f t="shared" si="212"/>
        <v/>
      </c>
      <c r="Q313">
        <v>1</v>
      </c>
      <c r="R313">
        <f t="shared" si="235"/>
        <v>3</v>
      </c>
      <c r="S313">
        <f t="shared" si="236"/>
        <v>4</v>
      </c>
      <c r="T313" t="str">
        <f t="shared" si="237"/>
        <v>134</v>
      </c>
      <c r="U313" t="str">
        <f t="shared" si="200"/>
        <v>初级智之丸</v>
      </c>
      <c r="V313" t="str">
        <f t="shared" si="201"/>
        <v>初级运之丸</v>
      </c>
      <c r="W313" t="str">
        <f t="shared" si="202"/>
        <v>初级力之丸</v>
      </c>
      <c r="X313">
        <f t="shared" si="203"/>
        <v>0</v>
      </c>
      <c r="Y313">
        <f t="shared" si="204"/>
        <v>0</v>
      </c>
      <c r="Z313">
        <f t="shared" si="205"/>
        <v>32</v>
      </c>
      <c r="AA313" t="str">
        <f t="shared" si="206"/>
        <v/>
      </c>
      <c r="AB313" t="str">
        <f t="shared" si="207"/>
        <v/>
      </c>
      <c r="AC313" t="str">
        <f t="shared" si="208"/>
        <v>1210003,32|</v>
      </c>
      <c r="AD313" t="str">
        <f t="shared" si="209"/>
        <v>1210003,32</v>
      </c>
      <c r="AG313" t="str">
        <f t="shared" si="210"/>
        <v/>
      </c>
    </row>
    <row r="314" spans="1:33" ht="17.25" customHeight="1">
      <c r="A314" s="2">
        <f t="shared" si="224"/>
        <v>1923</v>
      </c>
      <c r="B314" s="3">
        <v>19</v>
      </c>
      <c r="C314" s="2">
        <f t="shared" si="231"/>
        <v>23</v>
      </c>
      <c r="D314" t="str">
        <f t="shared" si="197"/>
        <v>微笑超人</v>
      </c>
      <c r="E314">
        <f t="shared" si="234"/>
        <v>3</v>
      </c>
      <c r="F314">
        <f t="shared" si="198"/>
        <v>1</v>
      </c>
      <c r="G314" t="str">
        <f t="shared" si="211"/>
        <v>1210007,13|1430002,18</v>
      </c>
      <c r="H314">
        <f t="shared" si="199"/>
        <v>30000</v>
      </c>
      <c r="I314" t="str">
        <f t="shared" ref="I314:I319" si="238">IF(E314=4,B314&amp;"Ⅲ"&amp;E314,"Ⅲ"&amp;E314)</f>
        <v>Ⅲ3</v>
      </c>
      <c r="J314" t="str">
        <f t="shared" si="212"/>
        <v/>
      </c>
      <c r="Q314">
        <v>1</v>
      </c>
      <c r="R314">
        <f t="shared" si="235"/>
        <v>3</v>
      </c>
      <c r="S314">
        <f t="shared" si="236"/>
        <v>5</v>
      </c>
      <c r="T314" t="str">
        <f t="shared" si="237"/>
        <v>135</v>
      </c>
      <c r="U314" t="str">
        <f t="shared" si="200"/>
        <v>中级智之丸</v>
      </c>
      <c r="V314" t="str">
        <f t="shared" si="201"/>
        <v>中级运之丸</v>
      </c>
      <c r="W314" t="str">
        <f t="shared" si="202"/>
        <v>中级力之丸</v>
      </c>
      <c r="X314">
        <f t="shared" si="203"/>
        <v>0</v>
      </c>
      <c r="Y314">
        <f t="shared" si="204"/>
        <v>0</v>
      </c>
      <c r="Z314">
        <f t="shared" si="205"/>
        <v>16</v>
      </c>
      <c r="AA314" t="str">
        <f t="shared" si="206"/>
        <v/>
      </c>
      <c r="AB314" t="str">
        <f t="shared" si="207"/>
        <v/>
      </c>
      <c r="AC314" t="str">
        <f t="shared" si="208"/>
        <v>1210006,16|</v>
      </c>
      <c r="AD314" t="str">
        <f t="shared" si="209"/>
        <v>1210006,16</v>
      </c>
      <c r="AG314" t="str">
        <f t="shared" si="210"/>
        <v/>
      </c>
    </row>
    <row r="315" spans="1:33" ht="17.25" customHeight="1">
      <c r="A315" s="2">
        <f t="shared" si="224"/>
        <v>1924</v>
      </c>
      <c r="B315" s="3">
        <v>19</v>
      </c>
      <c r="C315" s="2">
        <f t="shared" si="231"/>
        <v>24</v>
      </c>
      <c r="D315" t="str">
        <f t="shared" si="197"/>
        <v>微笑超人</v>
      </c>
      <c r="E315">
        <f t="shared" si="234"/>
        <v>3</v>
      </c>
      <c r="F315">
        <f t="shared" si="198"/>
        <v>1</v>
      </c>
      <c r="G315" t="str">
        <f t="shared" si="211"/>
        <v>1210007,17|1430002,27</v>
      </c>
      <c r="H315">
        <f t="shared" si="199"/>
        <v>45000</v>
      </c>
      <c r="I315" t="str">
        <f t="shared" si="238"/>
        <v>Ⅲ3</v>
      </c>
      <c r="J315" t="str">
        <f t="shared" si="212"/>
        <v/>
      </c>
      <c r="Q315">
        <v>1</v>
      </c>
      <c r="R315">
        <f t="shared" si="235"/>
        <v>3</v>
      </c>
      <c r="S315">
        <f t="shared" si="236"/>
        <v>6</v>
      </c>
      <c r="T315" t="str">
        <f t="shared" si="237"/>
        <v>136</v>
      </c>
      <c r="U315" t="str">
        <f t="shared" si="200"/>
        <v>中级智之丸</v>
      </c>
      <c r="V315" t="str">
        <f t="shared" si="201"/>
        <v>中级运之丸</v>
      </c>
      <c r="W315" t="str">
        <f t="shared" si="202"/>
        <v>中级力之丸</v>
      </c>
      <c r="X315">
        <f t="shared" si="203"/>
        <v>0</v>
      </c>
      <c r="Y315">
        <f t="shared" si="204"/>
        <v>0</v>
      </c>
      <c r="Z315">
        <f t="shared" si="205"/>
        <v>20</v>
      </c>
      <c r="AA315" t="str">
        <f t="shared" si="206"/>
        <v/>
      </c>
      <c r="AB315" t="str">
        <f t="shared" si="207"/>
        <v/>
      </c>
      <c r="AC315" t="str">
        <f t="shared" si="208"/>
        <v>1210006,20|</v>
      </c>
      <c r="AD315" t="str">
        <f t="shared" si="209"/>
        <v>1210006,20</v>
      </c>
      <c r="AG315" t="str">
        <f t="shared" si="210"/>
        <v/>
      </c>
    </row>
    <row r="316" spans="1:33" ht="17.25" customHeight="1">
      <c r="A316" s="2">
        <f t="shared" si="224"/>
        <v>1925</v>
      </c>
      <c r="B316" s="3">
        <v>19</v>
      </c>
      <c r="C316" s="2">
        <f t="shared" si="231"/>
        <v>25</v>
      </c>
      <c r="D316" t="str">
        <f t="shared" si="197"/>
        <v>微笑超人</v>
      </c>
      <c r="E316">
        <f t="shared" si="234"/>
        <v>3</v>
      </c>
      <c r="F316">
        <f t="shared" si="198"/>
        <v>1</v>
      </c>
      <c r="G316" t="str">
        <f t="shared" si="211"/>
        <v>1210007,20|1430002,36</v>
      </c>
      <c r="H316">
        <f t="shared" si="199"/>
        <v>67250</v>
      </c>
      <c r="I316" t="str">
        <f t="shared" si="238"/>
        <v>Ⅲ3</v>
      </c>
      <c r="J316" t="str">
        <f t="shared" si="212"/>
        <v/>
      </c>
      <c r="Q316">
        <v>1</v>
      </c>
      <c r="R316">
        <f t="shared" si="235"/>
        <v>3</v>
      </c>
      <c r="S316">
        <f t="shared" si="236"/>
        <v>7</v>
      </c>
      <c r="T316" t="str">
        <f t="shared" si="237"/>
        <v>137</v>
      </c>
      <c r="U316" t="str">
        <f t="shared" si="200"/>
        <v>中级智之丸</v>
      </c>
      <c r="V316" t="str">
        <f t="shared" si="201"/>
        <v>中级运之丸</v>
      </c>
      <c r="W316" t="str">
        <f t="shared" si="202"/>
        <v>中级力之丸</v>
      </c>
      <c r="X316">
        <f t="shared" si="203"/>
        <v>0</v>
      </c>
      <c r="Y316">
        <f t="shared" si="204"/>
        <v>0</v>
      </c>
      <c r="Z316">
        <f t="shared" si="205"/>
        <v>24</v>
      </c>
      <c r="AA316" t="str">
        <f t="shared" si="206"/>
        <v/>
      </c>
      <c r="AB316" t="str">
        <f t="shared" si="207"/>
        <v/>
      </c>
      <c r="AC316" t="str">
        <f t="shared" si="208"/>
        <v>1210006,24|</v>
      </c>
      <c r="AD316" t="str">
        <f t="shared" si="209"/>
        <v>1210006,24</v>
      </c>
      <c r="AG316" t="str">
        <f t="shared" si="210"/>
        <v/>
      </c>
    </row>
    <row r="317" spans="1:33" ht="17.25" customHeight="1">
      <c r="A317" s="2">
        <f t="shared" si="224"/>
        <v>1926</v>
      </c>
      <c r="B317" s="3">
        <v>19</v>
      </c>
      <c r="C317" s="2">
        <f t="shared" si="231"/>
        <v>26</v>
      </c>
      <c r="D317" t="str">
        <f t="shared" si="197"/>
        <v>微笑超人</v>
      </c>
      <c r="E317">
        <f t="shared" si="234"/>
        <v>3</v>
      </c>
      <c r="F317">
        <f t="shared" si="198"/>
        <v>1</v>
      </c>
      <c r="G317" t="str">
        <f t="shared" si="211"/>
        <v>1210007,27|1430002,45</v>
      </c>
      <c r="H317">
        <f t="shared" si="199"/>
        <v>94000</v>
      </c>
      <c r="I317" t="str">
        <f t="shared" si="238"/>
        <v>Ⅲ3</v>
      </c>
      <c r="J317" t="str">
        <f t="shared" si="212"/>
        <v/>
      </c>
      <c r="Q317">
        <v>1</v>
      </c>
      <c r="R317">
        <f t="shared" ref="R317:R333" si="239">R289+1</f>
        <v>3</v>
      </c>
      <c r="S317">
        <f t="shared" ref="S317:S333" si="240">S289</f>
        <v>8</v>
      </c>
      <c r="T317" t="str">
        <f t="shared" ref="T317:T333" si="241">Q317&amp;R317&amp;S317</f>
        <v>138</v>
      </c>
      <c r="U317" t="str">
        <f t="shared" si="200"/>
        <v>高级智之丸</v>
      </c>
      <c r="V317" t="str">
        <f t="shared" si="201"/>
        <v>高级运之丸</v>
      </c>
      <c r="W317" t="str">
        <f t="shared" si="202"/>
        <v>高级力之丸</v>
      </c>
      <c r="X317">
        <f t="shared" si="203"/>
        <v>0</v>
      </c>
      <c r="Y317">
        <f t="shared" si="204"/>
        <v>0</v>
      </c>
      <c r="Z317">
        <f t="shared" si="205"/>
        <v>3</v>
      </c>
      <c r="AA317" t="str">
        <f t="shared" si="206"/>
        <v/>
      </c>
      <c r="AB317" t="str">
        <f t="shared" si="207"/>
        <v/>
      </c>
      <c r="AC317" t="str">
        <f t="shared" si="208"/>
        <v>1210009,3|</v>
      </c>
      <c r="AD317" t="str">
        <f t="shared" si="209"/>
        <v>1210009,3|1430003,1</v>
      </c>
      <c r="AE317" t="s">
        <v>2264</v>
      </c>
      <c r="AF317">
        <v>1</v>
      </c>
      <c r="AG317" t="str">
        <f t="shared" si="210"/>
        <v>1430003,1|</v>
      </c>
    </row>
    <row r="318" spans="1:33" ht="17.25" customHeight="1">
      <c r="A318" s="2">
        <f t="shared" si="224"/>
        <v>1927</v>
      </c>
      <c r="B318" s="3">
        <v>19</v>
      </c>
      <c r="C318" s="2">
        <f t="shared" si="231"/>
        <v>27</v>
      </c>
      <c r="D318" t="str">
        <f t="shared" si="197"/>
        <v>微笑超人</v>
      </c>
      <c r="E318">
        <f t="shared" si="234"/>
        <v>3</v>
      </c>
      <c r="F318">
        <f t="shared" si="198"/>
        <v>1</v>
      </c>
      <c r="G318" t="str">
        <f t="shared" si="211"/>
        <v>1210007,30|1430002,54</v>
      </c>
      <c r="H318">
        <f t="shared" si="199"/>
        <v>129000</v>
      </c>
      <c r="I318" t="str">
        <f t="shared" si="238"/>
        <v>Ⅲ3</v>
      </c>
      <c r="J318" t="str">
        <f t="shared" si="212"/>
        <v/>
      </c>
      <c r="Q318">
        <v>1</v>
      </c>
      <c r="R318">
        <f t="shared" si="239"/>
        <v>3</v>
      </c>
      <c r="S318">
        <f t="shared" si="240"/>
        <v>9</v>
      </c>
      <c r="T318" t="str">
        <f t="shared" si="241"/>
        <v>139</v>
      </c>
      <c r="U318" t="str">
        <f t="shared" si="200"/>
        <v>高级智之丸</v>
      </c>
      <c r="V318" t="str">
        <f t="shared" si="201"/>
        <v>高级运之丸</v>
      </c>
      <c r="W318" t="str">
        <f t="shared" si="202"/>
        <v>高级力之丸</v>
      </c>
      <c r="X318">
        <f t="shared" si="203"/>
        <v>0</v>
      </c>
      <c r="Y318">
        <f t="shared" si="204"/>
        <v>0</v>
      </c>
      <c r="Z318">
        <f t="shared" si="205"/>
        <v>4</v>
      </c>
      <c r="AA318" t="str">
        <f t="shared" si="206"/>
        <v/>
      </c>
      <c r="AB318" t="str">
        <f t="shared" si="207"/>
        <v/>
      </c>
      <c r="AC318" t="str">
        <f t="shared" si="208"/>
        <v>1210009,4|</v>
      </c>
      <c r="AD318" t="str">
        <f t="shared" si="209"/>
        <v>1210009,4|1430003,2</v>
      </c>
      <c r="AE318" t="s">
        <v>2264</v>
      </c>
      <c r="AF318">
        <v>2</v>
      </c>
      <c r="AG318" t="str">
        <f t="shared" si="210"/>
        <v>1430003,2|</v>
      </c>
    </row>
    <row r="319" spans="1:33" ht="17.25" customHeight="1">
      <c r="A319" s="2">
        <f t="shared" si="224"/>
        <v>1928</v>
      </c>
      <c r="B319" s="3">
        <v>19</v>
      </c>
      <c r="C319" s="2">
        <f t="shared" si="231"/>
        <v>28</v>
      </c>
      <c r="D319" t="str">
        <f t="shared" si="197"/>
        <v>微笑超人</v>
      </c>
      <c r="E319">
        <f t="shared" si="234"/>
        <v>3</v>
      </c>
      <c r="F319">
        <f t="shared" si="198"/>
        <v>1</v>
      </c>
      <c r="G319" t="str">
        <f t="shared" si="211"/>
        <v>1430004,9</v>
      </c>
      <c r="H319">
        <f t="shared" si="199"/>
        <v>174000</v>
      </c>
      <c r="I319" t="str">
        <f t="shared" si="238"/>
        <v>Ⅲ3</v>
      </c>
      <c r="J319" t="str">
        <f t="shared" si="212"/>
        <v/>
      </c>
      <c r="Q319">
        <v>1</v>
      </c>
      <c r="R319">
        <f t="shared" si="239"/>
        <v>3</v>
      </c>
      <c r="S319">
        <f t="shared" si="240"/>
        <v>10</v>
      </c>
      <c r="T319" t="str">
        <f t="shared" si="241"/>
        <v>1310</v>
      </c>
      <c r="U319" t="str">
        <f t="shared" si="200"/>
        <v>高级智之丸</v>
      </c>
      <c r="V319" t="str">
        <f t="shared" si="201"/>
        <v>高级运之丸</v>
      </c>
      <c r="W319" t="str">
        <f t="shared" si="202"/>
        <v>高级力之丸</v>
      </c>
      <c r="X319">
        <f t="shared" si="203"/>
        <v>0</v>
      </c>
      <c r="Y319">
        <f t="shared" si="204"/>
        <v>0</v>
      </c>
      <c r="Z319">
        <f t="shared" si="205"/>
        <v>5</v>
      </c>
      <c r="AA319" t="str">
        <f t="shared" si="206"/>
        <v/>
      </c>
      <c r="AB319" t="str">
        <f t="shared" si="207"/>
        <v/>
      </c>
      <c r="AC319" t="str">
        <f t="shared" si="208"/>
        <v>1210009,5|</v>
      </c>
      <c r="AD319" t="str">
        <f t="shared" si="209"/>
        <v>1210009,5|1430003,3</v>
      </c>
      <c r="AE319" t="s">
        <v>2264</v>
      </c>
      <c r="AF319">
        <v>3</v>
      </c>
      <c r="AG319" t="str">
        <f t="shared" si="210"/>
        <v>1430003,3|</v>
      </c>
    </row>
    <row r="320" spans="1:33" ht="17.25" customHeight="1">
      <c r="A320" s="2">
        <f t="shared" si="224"/>
        <v>1929</v>
      </c>
      <c r="B320" s="34">
        <v>19</v>
      </c>
      <c r="C320" s="2">
        <f t="shared" si="231"/>
        <v>29</v>
      </c>
      <c r="D320" t="str">
        <f t="shared" si="197"/>
        <v>微笑超人</v>
      </c>
      <c r="E320">
        <f t="shared" si="234"/>
        <v>3</v>
      </c>
      <c r="F320">
        <f t="shared" si="198"/>
        <v>1</v>
      </c>
      <c r="G320" t="e">
        <f t="shared" si="211"/>
        <v>#N/A</v>
      </c>
      <c r="H320" t="e">
        <f t="shared" si="199"/>
        <v>#N/A</v>
      </c>
      <c r="J320" t="str">
        <f t="shared" si="212"/>
        <v/>
      </c>
      <c r="Q320">
        <v>1</v>
      </c>
      <c r="R320">
        <f t="shared" si="239"/>
        <v>3</v>
      </c>
      <c r="S320">
        <f t="shared" si="240"/>
        <v>11</v>
      </c>
      <c r="T320" t="str">
        <f t="shared" si="241"/>
        <v>1311</v>
      </c>
      <c r="U320" t="str">
        <f t="shared" si="200"/>
        <v>高级智之丸</v>
      </c>
      <c r="V320" t="str">
        <f t="shared" si="201"/>
        <v>高级运之丸</v>
      </c>
      <c r="W320" t="str">
        <f t="shared" si="202"/>
        <v>高级力之丸</v>
      </c>
      <c r="X320">
        <f t="shared" si="203"/>
        <v>0</v>
      </c>
      <c r="Y320">
        <f t="shared" si="204"/>
        <v>0</v>
      </c>
      <c r="Z320">
        <f t="shared" si="205"/>
        <v>6</v>
      </c>
      <c r="AA320" t="str">
        <f t="shared" si="206"/>
        <v/>
      </c>
      <c r="AB320" t="str">
        <f t="shared" si="207"/>
        <v/>
      </c>
      <c r="AC320" t="str">
        <f t="shared" si="208"/>
        <v>1210009,6|</v>
      </c>
      <c r="AD320" t="str">
        <f t="shared" si="209"/>
        <v>1210009,6|1430003,4</v>
      </c>
      <c r="AE320" t="s">
        <v>2264</v>
      </c>
      <c r="AF320">
        <v>4</v>
      </c>
      <c r="AG320" t="str">
        <f t="shared" si="210"/>
        <v>1430003,4|</v>
      </c>
    </row>
    <row r="321" spans="1:33" ht="17.25" customHeight="1">
      <c r="A321" s="2">
        <f t="shared" si="224"/>
        <v>4001</v>
      </c>
      <c r="B321" s="3">
        <v>40</v>
      </c>
      <c r="C321" s="2">
        <f>IF(C320=29,1,C320+1)</f>
        <v>1</v>
      </c>
      <c r="D321" t="str">
        <f t="shared" si="197"/>
        <v>钉锤头</v>
      </c>
      <c r="E321">
        <f t="shared" si="234"/>
        <v>3</v>
      </c>
      <c r="F321">
        <f t="shared" si="198"/>
        <v>1</v>
      </c>
      <c r="G321" t="str">
        <f t="shared" si="211"/>
        <v>1210001,32</v>
      </c>
      <c r="H321">
        <f t="shared" si="199"/>
        <v>10400</v>
      </c>
      <c r="I321" t="str">
        <f>IF(E321=4,B321&amp;"Ⅰ"&amp;E321,"Ⅰ"&amp;E321)</f>
        <v>Ⅰ3</v>
      </c>
      <c r="J321" t="str">
        <f t="shared" si="212"/>
        <v/>
      </c>
      <c r="Q321">
        <v>1</v>
      </c>
      <c r="R321">
        <f t="shared" si="239"/>
        <v>3</v>
      </c>
      <c r="S321">
        <f t="shared" si="240"/>
        <v>12</v>
      </c>
      <c r="T321" t="str">
        <f t="shared" si="241"/>
        <v>1312</v>
      </c>
      <c r="U321" t="str">
        <f t="shared" si="200"/>
        <v>高级智之丸</v>
      </c>
      <c r="V321" t="str">
        <f t="shared" si="201"/>
        <v>高级运之丸</v>
      </c>
      <c r="W321" t="str">
        <f t="shared" si="202"/>
        <v>高级力之丸</v>
      </c>
      <c r="X321">
        <f t="shared" si="203"/>
        <v>0</v>
      </c>
      <c r="Y321">
        <f t="shared" si="204"/>
        <v>0</v>
      </c>
      <c r="Z321">
        <f t="shared" si="205"/>
        <v>8</v>
      </c>
      <c r="AA321" t="str">
        <f t="shared" si="206"/>
        <v/>
      </c>
      <c r="AB321" t="str">
        <f t="shared" si="207"/>
        <v/>
      </c>
      <c r="AC321" t="str">
        <f t="shared" si="208"/>
        <v>1210009,8|</v>
      </c>
      <c r="AD321" t="str">
        <f t="shared" si="209"/>
        <v>1210009,8|1430003,5</v>
      </c>
      <c r="AE321" t="s">
        <v>2264</v>
      </c>
      <c r="AF321">
        <v>5</v>
      </c>
      <c r="AG321" t="str">
        <f t="shared" si="210"/>
        <v>1430003,5|</v>
      </c>
    </row>
    <row r="322" spans="1:33" ht="17.25" customHeight="1">
      <c r="A322" s="2">
        <f t="shared" si="224"/>
        <v>4002</v>
      </c>
      <c r="B322" s="3">
        <v>40</v>
      </c>
      <c r="C322" s="2">
        <f>IF(C321=29,1,C321+1)</f>
        <v>2</v>
      </c>
      <c r="D322" t="str">
        <f t="shared" ref="D322:D385" si="242">VLOOKUP(B322,K:L,2,0)</f>
        <v>钉锤头</v>
      </c>
      <c r="E322">
        <f t="shared" si="234"/>
        <v>3</v>
      </c>
      <c r="F322">
        <f t="shared" ref="F322:F385" si="243">VLOOKUP(B322,K:N,4,FALSE)</f>
        <v>1</v>
      </c>
      <c r="G322" t="str">
        <f t="shared" si="211"/>
        <v>1210001,48</v>
      </c>
      <c r="H322">
        <f t="shared" ref="H322:H385" si="244">VLOOKUP(E322&amp;C322,AN:AT,7,0)</f>
        <v>12000</v>
      </c>
      <c r="I322" t="str">
        <f t="shared" ref="I322:I334" si="245">IF(E322=4,B322&amp;"Ⅰ"&amp;E322,"Ⅰ"&amp;E322)</f>
        <v>Ⅰ3</v>
      </c>
      <c r="J322" t="str">
        <f t="shared" si="212"/>
        <v/>
      </c>
      <c r="Q322">
        <v>1</v>
      </c>
      <c r="R322">
        <f t="shared" si="239"/>
        <v>3</v>
      </c>
      <c r="S322">
        <f t="shared" si="240"/>
        <v>13</v>
      </c>
      <c r="T322" t="str">
        <f t="shared" si="241"/>
        <v>1313</v>
      </c>
      <c r="U322" t="str">
        <f t="shared" ref="U322:U337" si="246">VLOOKUP($Q322&amp;$S322,$AN:$AQ,2,0)</f>
        <v>高级智之丸</v>
      </c>
      <c r="V322" t="str">
        <f t="shared" ref="V322:V337" si="247">VLOOKUP($Q322&amp;$S322,$AN:$AQ,3,0)</f>
        <v>高级运之丸</v>
      </c>
      <c r="W322" t="str">
        <f t="shared" ref="W322:W337" si="248">VLOOKUP($Q322&amp;$S322,$AN:$AQ,4,0)</f>
        <v>高级力之丸</v>
      </c>
      <c r="X322">
        <f t="shared" ref="X322:X337" si="249">IF(R322=1,VLOOKUP($Q322&amp;$S322,$AN:$AS,5,0),VLOOKUP($Q322&amp;$S322,$AN:$AS,6,0))</f>
        <v>0</v>
      </c>
      <c r="Y322">
        <f t="shared" ref="Y322:Y337" si="250">IF(R322=2,VLOOKUP($Q322&amp;$S322,$AN:$AS,5,0),VLOOKUP($Q322&amp;$S322,$AN:$AS,6,0))</f>
        <v>0</v>
      </c>
      <c r="Z322">
        <f t="shared" ref="Z322:Z337" si="251">IF(R322=3,VLOOKUP($Q322&amp;$S322,$AN:$AS,5,0),VLOOKUP($Q322&amp;$S322,$AN:$AS,6,0))</f>
        <v>10</v>
      </c>
      <c r="AA322" t="str">
        <f t="shared" ref="AA322:AA337" si="252">IF(X322&gt;0,VLOOKUP(U322,$AH:$AI,2,0)&amp;","&amp;X322&amp;"|","")</f>
        <v/>
      </c>
      <c r="AB322" t="str">
        <f t="shared" ref="AB322:AB337" si="253">IF(Y322&gt;0,VLOOKUP(V322,$AH:$AI,2,0)&amp;","&amp;Y322&amp;"|","")</f>
        <v/>
      </c>
      <c r="AC322" t="str">
        <f t="shared" ref="AC322:AC337" si="254">IF(Z322&gt;0,VLOOKUP(W322,$AH:$AI,2,0)&amp;","&amp;Z322&amp;"|","")</f>
        <v>1210009,10|</v>
      </c>
      <c r="AD322" t="str">
        <f t="shared" ref="AD322:AD337" si="255">LEFT(AA322&amp;AB322&amp;AC322&amp;AG322,LEN(AA322&amp;AB322&amp;AC322&amp;AG322)-1)</f>
        <v>1210009,10|1430003,6</v>
      </c>
      <c r="AE322" t="s">
        <v>2264</v>
      </c>
      <c r="AF322">
        <v>6</v>
      </c>
      <c r="AG322" t="str">
        <f t="shared" ref="AG322:AG337" si="256">IF(AF322&gt;0,VLOOKUP(AE322,$AH:$AJ,3,0)&amp;","&amp;AF322&amp;"|","")</f>
        <v>1430003,6|</v>
      </c>
    </row>
    <row r="323" spans="1:33" ht="17.25" customHeight="1">
      <c r="A323" s="2">
        <f t="shared" si="224"/>
        <v>4003</v>
      </c>
      <c r="B323" s="3">
        <v>40</v>
      </c>
      <c r="C323" s="2">
        <f t="shared" ref="C323:C328" si="257">IF(C322=29,1,C322+1)</f>
        <v>3</v>
      </c>
      <c r="D323" t="str">
        <f t="shared" si="242"/>
        <v>钉锤头</v>
      </c>
      <c r="E323">
        <f t="shared" si="234"/>
        <v>3</v>
      </c>
      <c r="F323">
        <f t="shared" si="243"/>
        <v>1</v>
      </c>
      <c r="G323" t="str">
        <f t="shared" ref="G323:G386" si="258">IF(J323&lt;&gt;"",J323,VLOOKUP(E323&amp;F323&amp;C323,T:AD,11,0))</f>
        <v>1210004,20</v>
      </c>
      <c r="H323">
        <f t="shared" si="244"/>
        <v>18000</v>
      </c>
      <c r="I323" t="str">
        <f t="shared" si="245"/>
        <v>Ⅰ3</v>
      </c>
      <c r="J323" t="str">
        <f t="shared" ref="J323:J386" si="259">IFERROR(IF(I323=I324,"",INDEX(AJ:AJ,MATCH(B323,AI:AI,0))&amp;","&amp;3^(C323/7-2)),"")</f>
        <v/>
      </c>
      <c r="Q323">
        <v>1</v>
      </c>
      <c r="R323">
        <f t="shared" si="239"/>
        <v>3</v>
      </c>
      <c r="S323">
        <f t="shared" si="240"/>
        <v>14</v>
      </c>
      <c r="T323" t="str">
        <f t="shared" si="241"/>
        <v>1314</v>
      </c>
      <c r="U323" t="str">
        <f t="shared" si="246"/>
        <v>高级智之丸</v>
      </c>
      <c r="V323" t="str">
        <f t="shared" si="247"/>
        <v>高级运之丸</v>
      </c>
      <c r="W323" t="str">
        <f t="shared" si="248"/>
        <v>高级力之丸</v>
      </c>
      <c r="X323">
        <f t="shared" si="249"/>
        <v>0</v>
      </c>
      <c r="Y323">
        <f t="shared" si="250"/>
        <v>0</v>
      </c>
      <c r="Z323">
        <f t="shared" si="251"/>
        <v>0</v>
      </c>
      <c r="AA323" t="str">
        <f t="shared" si="252"/>
        <v/>
      </c>
      <c r="AB323" t="str">
        <f t="shared" si="253"/>
        <v/>
      </c>
      <c r="AC323" t="str">
        <f t="shared" si="254"/>
        <v/>
      </c>
      <c r="AD323" t="str">
        <f t="shared" si="255"/>
        <v>1430005,1</v>
      </c>
      <c r="AE323" t="s">
        <v>2266</v>
      </c>
      <c r="AF323">
        <v>1</v>
      </c>
      <c r="AG323" t="str">
        <f t="shared" si="256"/>
        <v>1430005,1|</v>
      </c>
    </row>
    <row r="324" spans="1:33" ht="17.25" customHeight="1">
      <c r="A324" s="2">
        <f t="shared" si="224"/>
        <v>4004</v>
      </c>
      <c r="B324" s="3">
        <v>40</v>
      </c>
      <c r="C324" s="2">
        <f t="shared" si="257"/>
        <v>4</v>
      </c>
      <c r="D324" t="str">
        <f t="shared" si="242"/>
        <v>钉锤头</v>
      </c>
      <c r="E324">
        <f t="shared" si="234"/>
        <v>3</v>
      </c>
      <c r="F324">
        <f t="shared" si="243"/>
        <v>1</v>
      </c>
      <c r="G324" t="str">
        <f t="shared" si="258"/>
        <v>1210004,24</v>
      </c>
      <c r="H324">
        <f t="shared" si="244"/>
        <v>26900</v>
      </c>
      <c r="I324" t="str">
        <f t="shared" si="245"/>
        <v>Ⅰ3</v>
      </c>
      <c r="J324" t="str">
        <f t="shared" si="259"/>
        <v/>
      </c>
      <c r="Q324">
        <v>1</v>
      </c>
      <c r="R324">
        <f t="shared" si="239"/>
        <v>3</v>
      </c>
      <c r="S324">
        <f t="shared" si="240"/>
        <v>15</v>
      </c>
      <c r="T324" t="str">
        <f t="shared" si="241"/>
        <v>1315</v>
      </c>
      <c r="U324" t="str">
        <f t="shared" si="246"/>
        <v>高级智之丸</v>
      </c>
      <c r="V324" t="str">
        <f t="shared" si="247"/>
        <v>高级运之丸</v>
      </c>
      <c r="W324" t="str">
        <f t="shared" si="248"/>
        <v>高级力之丸</v>
      </c>
      <c r="X324">
        <f t="shared" si="249"/>
        <v>0</v>
      </c>
      <c r="Y324">
        <f t="shared" si="250"/>
        <v>0</v>
      </c>
      <c r="Z324">
        <f t="shared" si="251"/>
        <v>4</v>
      </c>
      <c r="AA324" t="str">
        <f t="shared" si="252"/>
        <v/>
      </c>
      <c r="AB324" t="str">
        <f t="shared" si="253"/>
        <v/>
      </c>
      <c r="AC324" t="str">
        <f t="shared" si="254"/>
        <v>1210009,4|</v>
      </c>
      <c r="AD324" t="str">
        <f t="shared" si="255"/>
        <v>1210009,4|1430003,3</v>
      </c>
      <c r="AE324" t="s">
        <v>2264</v>
      </c>
      <c r="AF324">
        <f>AF317*3</f>
        <v>3</v>
      </c>
      <c r="AG324" t="str">
        <f t="shared" si="256"/>
        <v>1430003,3|</v>
      </c>
    </row>
    <row r="325" spans="1:33" ht="17.25" customHeight="1">
      <c r="A325" s="2">
        <f t="shared" si="224"/>
        <v>4005</v>
      </c>
      <c r="B325" s="3">
        <v>40</v>
      </c>
      <c r="C325" s="2">
        <f t="shared" si="257"/>
        <v>5</v>
      </c>
      <c r="D325" t="str">
        <f t="shared" si="242"/>
        <v>钉锤头</v>
      </c>
      <c r="E325">
        <f t="shared" si="234"/>
        <v>3</v>
      </c>
      <c r="F325">
        <f t="shared" si="243"/>
        <v>1</v>
      </c>
      <c r="G325" t="str">
        <f t="shared" si="258"/>
        <v>1210004,32</v>
      </c>
      <c r="H325">
        <f t="shared" si="244"/>
        <v>37600</v>
      </c>
      <c r="I325" t="str">
        <f t="shared" si="245"/>
        <v>Ⅰ3</v>
      </c>
      <c r="J325" t="str">
        <f t="shared" si="259"/>
        <v/>
      </c>
      <c r="Q325">
        <v>1</v>
      </c>
      <c r="R325">
        <f t="shared" si="239"/>
        <v>3</v>
      </c>
      <c r="S325">
        <f t="shared" si="240"/>
        <v>16</v>
      </c>
      <c r="T325" t="str">
        <f t="shared" si="241"/>
        <v>1316</v>
      </c>
      <c r="U325" t="str">
        <f t="shared" si="246"/>
        <v>高级智之丸</v>
      </c>
      <c r="V325" t="str">
        <f t="shared" si="247"/>
        <v>高级运之丸</v>
      </c>
      <c r="W325" t="str">
        <f t="shared" si="248"/>
        <v>高级力之丸</v>
      </c>
      <c r="X325">
        <f t="shared" si="249"/>
        <v>0</v>
      </c>
      <c r="Y325">
        <f t="shared" si="250"/>
        <v>0</v>
      </c>
      <c r="Z325">
        <f t="shared" si="251"/>
        <v>5</v>
      </c>
      <c r="AA325" t="str">
        <f t="shared" si="252"/>
        <v/>
      </c>
      <c r="AB325" t="str">
        <f t="shared" si="253"/>
        <v/>
      </c>
      <c r="AC325" t="str">
        <f t="shared" si="254"/>
        <v>1210009,5|</v>
      </c>
      <c r="AD325" t="str">
        <f t="shared" si="255"/>
        <v>1210009,5|1430003,6</v>
      </c>
      <c r="AE325" t="s">
        <v>2264</v>
      </c>
      <c r="AF325">
        <f t="shared" ref="AF325:AF329" si="260">AF318*3</f>
        <v>6</v>
      </c>
      <c r="AG325" t="str">
        <f t="shared" si="256"/>
        <v>1430003,6|</v>
      </c>
    </row>
    <row r="326" spans="1:33" ht="17.25" customHeight="1">
      <c r="A326" s="2">
        <f t="shared" si="224"/>
        <v>4006</v>
      </c>
      <c r="B326" s="3">
        <v>40</v>
      </c>
      <c r="C326" s="2">
        <f t="shared" si="257"/>
        <v>6</v>
      </c>
      <c r="D326" t="str">
        <f t="shared" si="242"/>
        <v>钉锤头</v>
      </c>
      <c r="E326">
        <f t="shared" si="234"/>
        <v>3</v>
      </c>
      <c r="F326">
        <f t="shared" si="243"/>
        <v>1</v>
      </c>
      <c r="G326" t="str">
        <f t="shared" si="258"/>
        <v>1210007,12</v>
      </c>
      <c r="H326">
        <f t="shared" si="244"/>
        <v>51600</v>
      </c>
      <c r="I326" t="str">
        <f t="shared" si="245"/>
        <v>Ⅰ3</v>
      </c>
      <c r="J326" t="str">
        <f t="shared" si="259"/>
        <v/>
      </c>
      <c r="Q326">
        <v>1</v>
      </c>
      <c r="R326">
        <f t="shared" si="239"/>
        <v>3</v>
      </c>
      <c r="S326">
        <f t="shared" si="240"/>
        <v>17</v>
      </c>
      <c r="T326" t="str">
        <f t="shared" si="241"/>
        <v>1317</v>
      </c>
      <c r="U326" t="str">
        <f t="shared" si="246"/>
        <v>高级智之丸</v>
      </c>
      <c r="V326" t="str">
        <f t="shared" si="247"/>
        <v>高级运之丸</v>
      </c>
      <c r="W326" t="str">
        <f t="shared" si="248"/>
        <v>高级力之丸</v>
      </c>
      <c r="X326">
        <f t="shared" si="249"/>
        <v>0</v>
      </c>
      <c r="Y326">
        <f t="shared" si="250"/>
        <v>0</v>
      </c>
      <c r="Z326">
        <f t="shared" si="251"/>
        <v>6</v>
      </c>
      <c r="AA326" t="str">
        <f t="shared" si="252"/>
        <v/>
      </c>
      <c r="AB326" t="str">
        <f t="shared" si="253"/>
        <v/>
      </c>
      <c r="AC326" t="str">
        <f t="shared" si="254"/>
        <v>1210009,6|</v>
      </c>
      <c r="AD326" t="str">
        <f t="shared" si="255"/>
        <v>1210009,6|1430003,9</v>
      </c>
      <c r="AE326" t="s">
        <v>2264</v>
      </c>
      <c r="AF326">
        <f t="shared" si="260"/>
        <v>9</v>
      </c>
      <c r="AG326" t="str">
        <f t="shared" si="256"/>
        <v>1430003,9|</v>
      </c>
    </row>
    <row r="327" spans="1:33" ht="17.25" customHeight="1">
      <c r="A327" s="2">
        <f t="shared" si="224"/>
        <v>4007</v>
      </c>
      <c r="B327" s="3">
        <v>40</v>
      </c>
      <c r="C327" s="2">
        <f t="shared" si="257"/>
        <v>7</v>
      </c>
      <c r="D327" t="str">
        <f t="shared" si="242"/>
        <v>钉锤头</v>
      </c>
      <c r="E327">
        <f t="shared" si="234"/>
        <v>3</v>
      </c>
      <c r="F327">
        <f t="shared" si="243"/>
        <v>1</v>
      </c>
      <c r="G327" t="str">
        <f t="shared" si="258"/>
        <v>1210007,16</v>
      </c>
      <c r="H327">
        <f t="shared" si="244"/>
        <v>69600</v>
      </c>
      <c r="I327" t="str">
        <f t="shared" si="245"/>
        <v>Ⅰ3</v>
      </c>
      <c r="J327" t="str">
        <f t="shared" si="259"/>
        <v/>
      </c>
      <c r="Q327">
        <v>1</v>
      </c>
      <c r="R327">
        <f t="shared" si="239"/>
        <v>3</v>
      </c>
      <c r="S327">
        <f t="shared" si="240"/>
        <v>18</v>
      </c>
      <c r="T327" t="str">
        <f t="shared" si="241"/>
        <v>1318</v>
      </c>
      <c r="U327" t="str">
        <f t="shared" si="246"/>
        <v>高级智之丸</v>
      </c>
      <c r="V327" t="str">
        <f t="shared" si="247"/>
        <v>高级运之丸</v>
      </c>
      <c r="W327" t="str">
        <f t="shared" si="248"/>
        <v>高级力之丸</v>
      </c>
      <c r="X327">
        <f t="shared" si="249"/>
        <v>0</v>
      </c>
      <c r="Y327">
        <f t="shared" si="250"/>
        <v>0</v>
      </c>
      <c r="Z327">
        <f t="shared" si="251"/>
        <v>7</v>
      </c>
      <c r="AA327" t="str">
        <f t="shared" si="252"/>
        <v/>
      </c>
      <c r="AB327" t="str">
        <f t="shared" si="253"/>
        <v/>
      </c>
      <c r="AC327" t="str">
        <f t="shared" si="254"/>
        <v>1210009,7|</v>
      </c>
      <c r="AD327" t="str">
        <f t="shared" si="255"/>
        <v>1210009,7|1430003,12</v>
      </c>
      <c r="AE327" t="s">
        <v>2264</v>
      </c>
      <c r="AF327">
        <f t="shared" si="260"/>
        <v>12</v>
      </c>
      <c r="AG327" t="str">
        <f t="shared" si="256"/>
        <v>1430003,12|</v>
      </c>
    </row>
    <row r="328" spans="1:33" ht="17.25" customHeight="1">
      <c r="A328" s="2">
        <f t="shared" si="224"/>
        <v>4008</v>
      </c>
      <c r="B328" s="3">
        <v>40</v>
      </c>
      <c r="C328" s="2">
        <f t="shared" si="257"/>
        <v>8</v>
      </c>
      <c r="D328" t="str">
        <f t="shared" si="242"/>
        <v>钉锤头</v>
      </c>
      <c r="E328">
        <f t="shared" si="234"/>
        <v>3</v>
      </c>
      <c r="F328">
        <f t="shared" si="243"/>
        <v>1</v>
      </c>
      <c r="G328" t="str">
        <f t="shared" si="258"/>
        <v>1210007,5|1430002,1</v>
      </c>
      <c r="H328">
        <f t="shared" si="244"/>
        <v>15600</v>
      </c>
      <c r="I328" t="str">
        <f t="shared" si="245"/>
        <v>Ⅰ3</v>
      </c>
      <c r="J328" t="str">
        <f t="shared" si="259"/>
        <v/>
      </c>
      <c r="Q328">
        <v>1</v>
      </c>
      <c r="R328">
        <f t="shared" si="239"/>
        <v>3</v>
      </c>
      <c r="S328">
        <f t="shared" si="240"/>
        <v>19</v>
      </c>
      <c r="T328" t="str">
        <f t="shared" si="241"/>
        <v>1319</v>
      </c>
      <c r="U328" t="str">
        <f t="shared" si="246"/>
        <v>高级智之丸</v>
      </c>
      <c r="V328" t="str">
        <f t="shared" si="247"/>
        <v>高级运之丸</v>
      </c>
      <c r="W328" t="str">
        <f t="shared" si="248"/>
        <v>高级力之丸</v>
      </c>
      <c r="X328">
        <f t="shared" si="249"/>
        <v>0</v>
      </c>
      <c r="Y328">
        <f t="shared" si="250"/>
        <v>0</v>
      </c>
      <c r="Z328">
        <f t="shared" si="251"/>
        <v>11</v>
      </c>
      <c r="AA328" t="str">
        <f t="shared" si="252"/>
        <v/>
      </c>
      <c r="AB328" t="str">
        <f t="shared" si="253"/>
        <v/>
      </c>
      <c r="AC328" t="str">
        <f t="shared" si="254"/>
        <v>1210009,11|</v>
      </c>
      <c r="AD328" t="str">
        <f t="shared" si="255"/>
        <v>1210009,11|1430003,15</v>
      </c>
      <c r="AE328" t="s">
        <v>2264</v>
      </c>
      <c r="AF328">
        <f t="shared" si="260"/>
        <v>15</v>
      </c>
      <c r="AG328" t="str">
        <f t="shared" si="256"/>
        <v>1430003,15|</v>
      </c>
    </row>
    <row r="329" spans="1:33" ht="17.25" customHeight="1">
      <c r="A329" s="2">
        <f t="shared" si="224"/>
        <v>4009</v>
      </c>
      <c r="B329" s="3">
        <v>40</v>
      </c>
      <c r="C329" s="2">
        <f>IF(C328=29,1,C328+1)</f>
        <v>9</v>
      </c>
      <c r="D329" t="str">
        <f t="shared" si="242"/>
        <v>钉锤头</v>
      </c>
      <c r="E329">
        <f t="shared" si="234"/>
        <v>3</v>
      </c>
      <c r="F329">
        <f t="shared" si="243"/>
        <v>1</v>
      </c>
      <c r="G329" t="str">
        <f t="shared" si="258"/>
        <v>1210007,8|1430002,2</v>
      </c>
      <c r="H329">
        <f t="shared" si="244"/>
        <v>18000</v>
      </c>
      <c r="I329" t="str">
        <f t="shared" si="245"/>
        <v>Ⅰ3</v>
      </c>
      <c r="J329" t="str">
        <f t="shared" si="259"/>
        <v/>
      </c>
      <c r="Q329">
        <v>1</v>
      </c>
      <c r="R329">
        <f t="shared" si="239"/>
        <v>3</v>
      </c>
      <c r="S329">
        <f t="shared" si="240"/>
        <v>20</v>
      </c>
      <c r="T329" t="str">
        <f t="shared" si="241"/>
        <v>1320</v>
      </c>
      <c r="U329" t="str">
        <f t="shared" si="246"/>
        <v>高级智之丸</v>
      </c>
      <c r="V329" t="str">
        <f t="shared" si="247"/>
        <v>高级运之丸</v>
      </c>
      <c r="W329" t="str">
        <f t="shared" si="248"/>
        <v>高级力之丸</v>
      </c>
      <c r="X329">
        <f t="shared" si="249"/>
        <v>0</v>
      </c>
      <c r="Y329">
        <f t="shared" si="250"/>
        <v>0</v>
      </c>
      <c r="Z329">
        <f t="shared" si="251"/>
        <v>13</v>
      </c>
      <c r="AA329" t="str">
        <f t="shared" si="252"/>
        <v/>
      </c>
      <c r="AB329" t="str">
        <f t="shared" si="253"/>
        <v/>
      </c>
      <c r="AC329" t="str">
        <f t="shared" si="254"/>
        <v>1210009,13|</v>
      </c>
      <c r="AD329" t="str">
        <f t="shared" si="255"/>
        <v>1210009,13|1430003,18</v>
      </c>
      <c r="AE329" t="s">
        <v>2264</v>
      </c>
      <c r="AF329">
        <f t="shared" si="260"/>
        <v>18</v>
      </c>
      <c r="AG329" t="str">
        <f t="shared" si="256"/>
        <v>1430003,18|</v>
      </c>
    </row>
    <row r="330" spans="1:33" ht="17.25" customHeight="1">
      <c r="A330" s="2">
        <f t="shared" si="224"/>
        <v>4010</v>
      </c>
      <c r="B330" s="3">
        <v>40</v>
      </c>
      <c r="C330" s="2">
        <f>IF(C329=29,1,C329+1)</f>
        <v>10</v>
      </c>
      <c r="D330" t="str">
        <f t="shared" si="242"/>
        <v>钉锤头</v>
      </c>
      <c r="E330">
        <f t="shared" si="234"/>
        <v>3</v>
      </c>
      <c r="F330">
        <f t="shared" si="243"/>
        <v>1</v>
      </c>
      <c r="G330" t="str">
        <f t="shared" si="258"/>
        <v>1210007,10|1430002,3</v>
      </c>
      <c r="H330">
        <f t="shared" si="244"/>
        <v>27000</v>
      </c>
      <c r="I330" t="str">
        <f t="shared" si="245"/>
        <v>Ⅰ3</v>
      </c>
      <c r="J330" t="str">
        <f t="shared" si="259"/>
        <v/>
      </c>
      <c r="Q330">
        <v>1</v>
      </c>
      <c r="R330">
        <f t="shared" si="239"/>
        <v>3</v>
      </c>
      <c r="S330">
        <f t="shared" si="240"/>
        <v>21</v>
      </c>
      <c r="T330" t="str">
        <f t="shared" si="241"/>
        <v>1321</v>
      </c>
      <c r="U330" t="str">
        <f t="shared" si="246"/>
        <v>高级智之丸</v>
      </c>
      <c r="V330" t="str">
        <f t="shared" si="247"/>
        <v>高级运之丸</v>
      </c>
      <c r="W330" t="str">
        <f t="shared" si="248"/>
        <v>高级力之丸</v>
      </c>
      <c r="X330">
        <f t="shared" si="249"/>
        <v>0</v>
      </c>
      <c r="Y330">
        <f t="shared" si="250"/>
        <v>0</v>
      </c>
      <c r="Z330">
        <f t="shared" si="251"/>
        <v>0</v>
      </c>
      <c r="AA330" t="str">
        <f t="shared" si="252"/>
        <v/>
      </c>
      <c r="AB330" t="str">
        <f t="shared" si="253"/>
        <v/>
      </c>
      <c r="AC330" t="str">
        <f t="shared" si="254"/>
        <v/>
      </c>
      <c r="AD330" t="str">
        <f t="shared" si="255"/>
        <v>1430005,3</v>
      </c>
      <c r="AE330" t="s">
        <v>2266</v>
      </c>
      <c r="AF330">
        <v>3</v>
      </c>
      <c r="AG330" t="str">
        <f t="shared" si="256"/>
        <v>1430005,3|</v>
      </c>
    </row>
    <row r="331" spans="1:33" ht="17.25" customHeight="1">
      <c r="A331" s="2">
        <f t="shared" si="224"/>
        <v>4011</v>
      </c>
      <c r="B331" s="3">
        <v>40</v>
      </c>
      <c r="C331" s="2">
        <f t="shared" ref="C331:C349" si="261">IF(C330=29,1,C330+1)</f>
        <v>11</v>
      </c>
      <c r="D331" t="str">
        <f t="shared" si="242"/>
        <v>钉锤头</v>
      </c>
      <c r="E331">
        <f t="shared" si="234"/>
        <v>3</v>
      </c>
      <c r="F331">
        <f t="shared" si="243"/>
        <v>1</v>
      </c>
      <c r="G331" t="str">
        <f t="shared" si="258"/>
        <v>1210007,12|1430002,4</v>
      </c>
      <c r="H331">
        <f t="shared" si="244"/>
        <v>40350</v>
      </c>
      <c r="I331" t="str">
        <f t="shared" si="245"/>
        <v>Ⅰ3</v>
      </c>
      <c r="J331" t="str">
        <f t="shared" si="259"/>
        <v/>
      </c>
      <c r="Q331">
        <v>1</v>
      </c>
      <c r="R331">
        <f t="shared" si="239"/>
        <v>3</v>
      </c>
      <c r="S331">
        <f t="shared" si="240"/>
        <v>22</v>
      </c>
      <c r="T331" t="str">
        <f t="shared" si="241"/>
        <v>1322</v>
      </c>
      <c r="U331" t="str">
        <f t="shared" si="246"/>
        <v>高级智之丸</v>
      </c>
      <c r="V331" t="str">
        <f t="shared" si="247"/>
        <v>高级运之丸</v>
      </c>
      <c r="W331" t="str">
        <f t="shared" si="248"/>
        <v>高级力之丸</v>
      </c>
      <c r="X331">
        <f t="shared" si="249"/>
        <v>0</v>
      </c>
      <c r="Y331">
        <f t="shared" si="250"/>
        <v>0</v>
      </c>
      <c r="Z331">
        <f t="shared" si="251"/>
        <v>5</v>
      </c>
      <c r="AA331" t="str">
        <f t="shared" si="252"/>
        <v/>
      </c>
      <c r="AB331" t="str">
        <f t="shared" si="253"/>
        <v/>
      </c>
      <c r="AC331" t="str">
        <f t="shared" si="254"/>
        <v>1210009,5|</v>
      </c>
      <c r="AD331" t="str">
        <f t="shared" si="255"/>
        <v>1210009,5|1430003,9</v>
      </c>
      <c r="AE331" t="s">
        <v>2264</v>
      </c>
      <c r="AF331">
        <f>AF324*3</f>
        <v>9</v>
      </c>
      <c r="AG331" t="str">
        <f t="shared" si="256"/>
        <v>1430003,9|</v>
      </c>
    </row>
    <row r="332" spans="1:33" ht="17.25" customHeight="1">
      <c r="A332" s="2">
        <f t="shared" si="224"/>
        <v>4012</v>
      </c>
      <c r="B332" s="3">
        <v>40</v>
      </c>
      <c r="C332" s="2">
        <f t="shared" si="261"/>
        <v>12</v>
      </c>
      <c r="D332" t="str">
        <f t="shared" si="242"/>
        <v>钉锤头</v>
      </c>
      <c r="E332">
        <f t="shared" si="234"/>
        <v>3</v>
      </c>
      <c r="F332">
        <f t="shared" si="243"/>
        <v>1</v>
      </c>
      <c r="G332" t="str">
        <f t="shared" si="258"/>
        <v>1210007,16|1430002,5</v>
      </c>
      <c r="H332">
        <f t="shared" si="244"/>
        <v>56400</v>
      </c>
      <c r="I332" t="str">
        <f t="shared" si="245"/>
        <v>Ⅰ3</v>
      </c>
      <c r="J332" t="str">
        <f t="shared" si="259"/>
        <v/>
      </c>
      <c r="Q332">
        <v>1</v>
      </c>
      <c r="R332">
        <f t="shared" si="239"/>
        <v>3</v>
      </c>
      <c r="S332">
        <f t="shared" si="240"/>
        <v>23</v>
      </c>
      <c r="T332" t="str">
        <f t="shared" si="241"/>
        <v>1323</v>
      </c>
      <c r="U332" t="str">
        <f t="shared" si="246"/>
        <v>高级智之丸</v>
      </c>
      <c r="V332" t="str">
        <f t="shared" si="247"/>
        <v>高级运之丸</v>
      </c>
      <c r="W332" t="str">
        <f t="shared" si="248"/>
        <v>高级力之丸</v>
      </c>
      <c r="X332">
        <f t="shared" si="249"/>
        <v>0</v>
      </c>
      <c r="Y332">
        <f t="shared" si="250"/>
        <v>0</v>
      </c>
      <c r="Z332">
        <f t="shared" si="251"/>
        <v>6</v>
      </c>
      <c r="AA332" t="str">
        <f t="shared" si="252"/>
        <v/>
      </c>
      <c r="AB332" t="str">
        <f t="shared" si="253"/>
        <v/>
      </c>
      <c r="AC332" t="str">
        <f t="shared" si="254"/>
        <v>1210009,6|</v>
      </c>
      <c r="AD332" t="str">
        <f t="shared" si="255"/>
        <v>1210009,6|1430003,18</v>
      </c>
      <c r="AE332" t="s">
        <v>2264</v>
      </c>
      <c r="AF332">
        <f t="shared" ref="AF332:AF336" si="262">AF325*3</f>
        <v>18</v>
      </c>
      <c r="AG332" t="str">
        <f t="shared" si="256"/>
        <v>1430003,18|</v>
      </c>
    </row>
    <row r="333" spans="1:33" ht="17.25" customHeight="1">
      <c r="A333" s="2">
        <f t="shared" si="224"/>
        <v>4013</v>
      </c>
      <c r="B333" s="3">
        <v>40</v>
      </c>
      <c r="C333" s="2">
        <f t="shared" si="261"/>
        <v>13</v>
      </c>
      <c r="D333" t="str">
        <f t="shared" si="242"/>
        <v>钉锤头</v>
      </c>
      <c r="E333">
        <f t="shared" si="234"/>
        <v>3</v>
      </c>
      <c r="F333">
        <f t="shared" si="243"/>
        <v>1</v>
      </c>
      <c r="G333" t="str">
        <f t="shared" si="258"/>
        <v>1210007,18|1430002,6</v>
      </c>
      <c r="H333">
        <f t="shared" si="244"/>
        <v>77400</v>
      </c>
      <c r="I333" t="str">
        <f t="shared" si="245"/>
        <v>Ⅰ3</v>
      </c>
      <c r="J333" t="str">
        <f t="shared" si="259"/>
        <v/>
      </c>
      <c r="Q333">
        <v>1</v>
      </c>
      <c r="R333">
        <f t="shared" si="239"/>
        <v>3</v>
      </c>
      <c r="S333">
        <f t="shared" si="240"/>
        <v>24</v>
      </c>
      <c r="T333" t="str">
        <f t="shared" si="241"/>
        <v>1324</v>
      </c>
      <c r="U333" t="str">
        <f t="shared" si="246"/>
        <v>高级智之丸</v>
      </c>
      <c r="V333" t="str">
        <f t="shared" si="247"/>
        <v>高级运之丸</v>
      </c>
      <c r="W333" t="str">
        <f t="shared" si="248"/>
        <v>高级力之丸</v>
      </c>
      <c r="X333">
        <f t="shared" si="249"/>
        <v>0</v>
      </c>
      <c r="Y333">
        <f t="shared" si="250"/>
        <v>0</v>
      </c>
      <c r="Z333">
        <f t="shared" si="251"/>
        <v>7</v>
      </c>
      <c r="AA333" t="str">
        <f t="shared" si="252"/>
        <v/>
      </c>
      <c r="AB333" t="str">
        <f t="shared" si="253"/>
        <v/>
      </c>
      <c r="AC333" t="str">
        <f t="shared" si="254"/>
        <v>1210009,7|</v>
      </c>
      <c r="AD333" t="str">
        <f t="shared" si="255"/>
        <v>1210009,7|1430003,27</v>
      </c>
      <c r="AE333" t="s">
        <v>2264</v>
      </c>
      <c r="AF333">
        <f t="shared" si="262"/>
        <v>27</v>
      </c>
      <c r="AG333" t="str">
        <f t="shared" si="256"/>
        <v>1430003,27|</v>
      </c>
    </row>
    <row r="334" spans="1:33" ht="17.25" customHeight="1">
      <c r="A334" s="2">
        <f t="shared" si="224"/>
        <v>4014</v>
      </c>
      <c r="B334" s="3">
        <v>40</v>
      </c>
      <c r="C334" s="2">
        <f t="shared" si="261"/>
        <v>14</v>
      </c>
      <c r="D334" t="str">
        <f t="shared" si="242"/>
        <v>钉锤头</v>
      </c>
      <c r="E334">
        <f t="shared" si="234"/>
        <v>3</v>
      </c>
      <c r="F334">
        <f t="shared" si="243"/>
        <v>1</v>
      </c>
      <c r="G334" t="str">
        <f t="shared" si="258"/>
        <v>1430004,1</v>
      </c>
      <c r="H334">
        <f t="shared" si="244"/>
        <v>104400</v>
      </c>
      <c r="I334" t="str">
        <f t="shared" si="245"/>
        <v>Ⅰ3</v>
      </c>
      <c r="J334" t="str">
        <f t="shared" si="259"/>
        <v/>
      </c>
      <c r="Q334">
        <v>1</v>
      </c>
      <c r="R334">
        <f>R306+1</f>
        <v>3</v>
      </c>
      <c r="S334">
        <f>S306</f>
        <v>25</v>
      </c>
      <c r="T334" t="str">
        <f>Q334&amp;R334&amp;S334</f>
        <v>1325</v>
      </c>
      <c r="U334" t="str">
        <f t="shared" si="246"/>
        <v>高级智之丸</v>
      </c>
      <c r="V334" t="str">
        <f t="shared" si="247"/>
        <v>高级运之丸</v>
      </c>
      <c r="W334" t="str">
        <f t="shared" si="248"/>
        <v>高级力之丸</v>
      </c>
      <c r="X334">
        <f t="shared" si="249"/>
        <v>0</v>
      </c>
      <c r="Y334">
        <f t="shared" si="250"/>
        <v>0</v>
      </c>
      <c r="Z334">
        <f t="shared" si="251"/>
        <v>9</v>
      </c>
      <c r="AA334" t="str">
        <f t="shared" si="252"/>
        <v/>
      </c>
      <c r="AB334" t="str">
        <f t="shared" si="253"/>
        <v/>
      </c>
      <c r="AC334" t="str">
        <f t="shared" si="254"/>
        <v>1210009,9|</v>
      </c>
      <c r="AD334" t="str">
        <f t="shared" si="255"/>
        <v>1210009,9|1430003,36</v>
      </c>
      <c r="AE334" t="s">
        <v>2264</v>
      </c>
      <c r="AF334">
        <f t="shared" si="262"/>
        <v>36</v>
      </c>
      <c r="AG334" t="str">
        <f t="shared" si="256"/>
        <v>1430003,36|</v>
      </c>
    </row>
    <row r="335" spans="1:33" ht="17.25" customHeight="1">
      <c r="A335" s="2">
        <f t="shared" si="224"/>
        <v>4015</v>
      </c>
      <c r="B335" s="3">
        <v>40</v>
      </c>
      <c r="C335" s="2">
        <f t="shared" si="261"/>
        <v>15</v>
      </c>
      <c r="D335" t="str">
        <f t="shared" si="242"/>
        <v>钉锤头</v>
      </c>
      <c r="E335">
        <f t="shared" si="234"/>
        <v>3</v>
      </c>
      <c r="F335">
        <f t="shared" si="243"/>
        <v>1</v>
      </c>
      <c r="G335" t="str">
        <f t="shared" si="258"/>
        <v>1210007,7|1430002,3</v>
      </c>
      <c r="H335">
        <f t="shared" si="244"/>
        <v>20800</v>
      </c>
      <c r="I335" t="str">
        <f>IF(E335=4,B335&amp;"Ⅱ"&amp;E335,"Ⅱ"&amp;E335)</f>
        <v>Ⅱ3</v>
      </c>
      <c r="J335" t="str">
        <f t="shared" si="259"/>
        <v/>
      </c>
      <c r="Q335">
        <v>1</v>
      </c>
      <c r="R335">
        <f>R307+1</f>
        <v>3</v>
      </c>
      <c r="S335">
        <f>S307</f>
        <v>26</v>
      </c>
      <c r="T335" t="str">
        <f>Q335&amp;R335&amp;S335</f>
        <v>1326</v>
      </c>
      <c r="U335" t="str">
        <f t="shared" si="246"/>
        <v>高级智之丸</v>
      </c>
      <c r="V335" t="str">
        <f t="shared" si="247"/>
        <v>高级运之丸</v>
      </c>
      <c r="W335" t="str">
        <f t="shared" si="248"/>
        <v>高级力之丸</v>
      </c>
      <c r="X335">
        <f t="shared" si="249"/>
        <v>0</v>
      </c>
      <c r="Y335">
        <f t="shared" si="250"/>
        <v>0</v>
      </c>
      <c r="Z335">
        <f t="shared" si="251"/>
        <v>13</v>
      </c>
      <c r="AA335" t="str">
        <f t="shared" si="252"/>
        <v/>
      </c>
      <c r="AB335" t="str">
        <f t="shared" si="253"/>
        <v/>
      </c>
      <c r="AC335" t="str">
        <f t="shared" si="254"/>
        <v>1210009,13|</v>
      </c>
      <c r="AD335" t="str">
        <f t="shared" si="255"/>
        <v>1210009,13|1430003,45</v>
      </c>
      <c r="AE335" t="s">
        <v>2264</v>
      </c>
      <c r="AF335">
        <f t="shared" si="262"/>
        <v>45</v>
      </c>
      <c r="AG335" t="str">
        <f t="shared" si="256"/>
        <v>1430003,45|</v>
      </c>
    </row>
    <row r="336" spans="1:33" ht="17.25" customHeight="1">
      <c r="A336" s="2">
        <f t="shared" si="224"/>
        <v>4016</v>
      </c>
      <c r="B336" s="3">
        <v>40</v>
      </c>
      <c r="C336" s="2">
        <f t="shared" si="261"/>
        <v>16</v>
      </c>
      <c r="D336" t="str">
        <f t="shared" si="242"/>
        <v>钉锤头</v>
      </c>
      <c r="E336">
        <f t="shared" si="234"/>
        <v>3</v>
      </c>
      <c r="F336">
        <f t="shared" si="243"/>
        <v>1</v>
      </c>
      <c r="G336" t="str">
        <f t="shared" si="258"/>
        <v>1210007,11|1430002,6</v>
      </c>
      <c r="H336">
        <f t="shared" si="244"/>
        <v>24000</v>
      </c>
      <c r="I336" t="str">
        <f t="shared" ref="I336:I341" si="263">IF(E336=4,B336&amp;"Ⅱ"&amp;E336,"Ⅱ"&amp;E336)</f>
        <v>Ⅱ3</v>
      </c>
      <c r="J336" t="str">
        <f t="shared" si="259"/>
        <v/>
      </c>
      <c r="Q336">
        <v>1</v>
      </c>
      <c r="R336">
        <f>R308+1</f>
        <v>3</v>
      </c>
      <c r="S336">
        <f>S308</f>
        <v>27</v>
      </c>
      <c r="T336" t="str">
        <f>Q336&amp;R336&amp;S336</f>
        <v>1327</v>
      </c>
      <c r="U336" t="str">
        <f t="shared" si="246"/>
        <v>高级智之丸</v>
      </c>
      <c r="V336" t="str">
        <f t="shared" si="247"/>
        <v>高级运之丸</v>
      </c>
      <c r="W336" t="str">
        <f t="shared" si="248"/>
        <v>高级力之丸</v>
      </c>
      <c r="X336">
        <f t="shared" si="249"/>
        <v>0</v>
      </c>
      <c r="Y336">
        <f t="shared" si="250"/>
        <v>0</v>
      </c>
      <c r="Z336">
        <f t="shared" si="251"/>
        <v>17</v>
      </c>
      <c r="AA336" t="str">
        <f t="shared" si="252"/>
        <v/>
      </c>
      <c r="AB336" t="str">
        <f t="shared" si="253"/>
        <v/>
      </c>
      <c r="AC336" t="str">
        <f t="shared" si="254"/>
        <v>1210009,17|</v>
      </c>
      <c r="AD336" t="str">
        <f t="shared" si="255"/>
        <v>1210009,17|1430003,54</v>
      </c>
      <c r="AE336" t="s">
        <v>2264</v>
      </c>
      <c r="AF336">
        <f t="shared" si="262"/>
        <v>54</v>
      </c>
      <c r="AG336" t="str">
        <f t="shared" si="256"/>
        <v>1430003,54|</v>
      </c>
    </row>
    <row r="337" spans="1:33" ht="17.25" customHeight="1">
      <c r="A337" s="2">
        <f t="shared" si="224"/>
        <v>4017</v>
      </c>
      <c r="B337" s="3">
        <v>40</v>
      </c>
      <c r="C337" s="2">
        <f t="shared" si="261"/>
        <v>17</v>
      </c>
      <c r="D337" t="str">
        <f t="shared" si="242"/>
        <v>钉锤头</v>
      </c>
      <c r="E337">
        <f t="shared" si="234"/>
        <v>3</v>
      </c>
      <c r="F337">
        <f t="shared" si="243"/>
        <v>1</v>
      </c>
      <c r="G337" t="str">
        <f t="shared" si="258"/>
        <v>1210007,13|1430002,9</v>
      </c>
      <c r="H337">
        <f t="shared" si="244"/>
        <v>36000</v>
      </c>
      <c r="I337" t="str">
        <f t="shared" si="263"/>
        <v>Ⅱ3</v>
      </c>
      <c r="J337" t="str">
        <f t="shared" si="259"/>
        <v/>
      </c>
      <c r="Q337">
        <v>1</v>
      </c>
      <c r="R337">
        <f>R309+1</f>
        <v>3</v>
      </c>
      <c r="S337">
        <f>S309</f>
        <v>28</v>
      </c>
      <c r="T337" t="str">
        <f>Q337&amp;R337&amp;S337</f>
        <v>1328</v>
      </c>
      <c r="U337" t="str">
        <f t="shared" si="246"/>
        <v>高级智之丸</v>
      </c>
      <c r="V337" t="str">
        <f t="shared" si="247"/>
        <v>高级运之丸</v>
      </c>
      <c r="W337" t="str">
        <f t="shared" si="248"/>
        <v>高级力之丸</v>
      </c>
      <c r="X337">
        <f t="shared" si="249"/>
        <v>0</v>
      </c>
      <c r="Y337">
        <f t="shared" si="250"/>
        <v>0</v>
      </c>
      <c r="Z337">
        <f t="shared" si="251"/>
        <v>0</v>
      </c>
      <c r="AA337" t="str">
        <f t="shared" si="252"/>
        <v/>
      </c>
      <c r="AB337" t="str">
        <f t="shared" si="253"/>
        <v/>
      </c>
      <c r="AC337" t="str">
        <f t="shared" si="254"/>
        <v/>
      </c>
      <c r="AD337" t="str">
        <f t="shared" si="255"/>
        <v>1430005,9</v>
      </c>
      <c r="AE337" t="s">
        <v>2266</v>
      </c>
      <c r="AF337">
        <v>9</v>
      </c>
      <c r="AG337" t="str">
        <f t="shared" si="256"/>
        <v>1430005,9|</v>
      </c>
    </row>
    <row r="338" spans="1:33" ht="17.25" customHeight="1">
      <c r="A338" s="2">
        <f t="shared" si="224"/>
        <v>4018</v>
      </c>
      <c r="B338" s="3">
        <v>40</v>
      </c>
      <c r="C338" s="2">
        <f t="shared" si="261"/>
        <v>18</v>
      </c>
      <c r="D338" t="str">
        <f t="shared" si="242"/>
        <v>钉锤头</v>
      </c>
      <c r="E338">
        <f t="shared" si="234"/>
        <v>3</v>
      </c>
      <c r="F338">
        <f t="shared" si="243"/>
        <v>1</v>
      </c>
      <c r="G338" t="str">
        <f t="shared" si="258"/>
        <v>1210007,16|1430002,12</v>
      </c>
      <c r="H338">
        <f t="shared" si="244"/>
        <v>53800</v>
      </c>
      <c r="I338" t="str">
        <f t="shared" si="263"/>
        <v>Ⅱ3</v>
      </c>
      <c r="J338" t="str">
        <f t="shared" si="259"/>
        <v/>
      </c>
    </row>
    <row r="339" spans="1:33" ht="17.25" customHeight="1">
      <c r="A339" s="2">
        <f t="shared" si="224"/>
        <v>4019</v>
      </c>
      <c r="B339" s="3">
        <v>40</v>
      </c>
      <c r="C339" s="2">
        <f t="shared" si="261"/>
        <v>19</v>
      </c>
      <c r="D339" t="str">
        <f t="shared" si="242"/>
        <v>钉锤头</v>
      </c>
      <c r="E339">
        <f t="shared" si="234"/>
        <v>3</v>
      </c>
      <c r="F339">
        <f t="shared" si="243"/>
        <v>1</v>
      </c>
      <c r="G339" t="str">
        <f t="shared" si="258"/>
        <v>1210007,21|1430002,15</v>
      </c>
      <c r="H339">
        <f t="shared" si="244"/>
        <v>75200</v>
      </c>
      <c r="I339" t="str">
        <f t="shared" si="263"/>
        <v>Ⅱ3</v>
      </c>
      <c r="J339" t="str">
        <f t="shared" si="259"/>
        <v/>
      </c>
    </row>
    <row r="340" spans="1:33" ht="17.25" customHeight="1">
      <c r="A340" s="2">
        <f t="shared" si="224"/>
        <v>4020</v>
      </c>
      <c r="B340" s="3">
        <v>40</v>
      </c>
      <c r="C340" s="2">
        <f t="shared" si="261"/>
        <v>20</v>
      </c>
      <c r="D340" t="str">
        <f t="shared" si="242"/>
        <v>钉锤头</v>
      </c>
      <c r="E340">
        <f t="shared" si="234"/>
        <v>3</v>
      </c>
      <c r="F340">
        <f t="shared" si="243"/>
        <v>1</v>
      </c>
      <c r="G340" t="str">
        <f t="shared" si="258"/>
        <v>1210007,24|1430002,18</v>
      </c>
      <c r="H340">
        <f t="shared" si="244"/>
        <v>103200</v>
      </c>
      <c r="I340" t="str">
        <f t="shared" si="263"/>
        <v>Ⅱ3</v>
      </c>
      <c r="J340" t="str">
        <f t="shared" si="259"/>
        <v/>
      </c>
    </row>
    <row r="341" spans="1:33" ht="17.25" customHeight="1">
      <c r="A341" s="2">
        <f t="shared" si="224"/>
        <v>4021</v>
      </c>
      <c r="B341" s="3">
        <v>40</v>
      </c>
      <c r="C341" s="2">
        <f t="shared" si="261"/>
        <v>21</v>
      </c>
      <c r="D341" t="str">
        <f t="shared" si="242"/>
        <v>钉锤头</v>
      </c>
      <c r="E341">
        <f t="shared" si="234"/>
        <v>3</v>
      </c>
      <c r="F341">
        <f t="shared" si="243"/>
        <v>1</v>
      </c>
      <c r="G341" t="str">
        <f t="shared" si="258"/>
        <v>1430004,3</v>
      </c>
      <c r="H341">
        <f t="shared" si="244"/>
        <v>139200</v>
      </c>
      <c r="I341" t="str">
        <f t="shared" si="263"/>
        <v>Ⅱ3</v>
      </c>
      <c r="J341" t="str">
        <f t="shared" si="259"/>
        <v/>
      </c>
    </row>
    <row r="342" spans="1:33" ht="17.25" customHeight="1">
      <c r="A342" s="2">
        <f t="shared" si="224"/>
        <v>4022</v>
      </c>
      <c r="B342" s="3">
        <v>40</v>
      </c>
      <c r="C342" s="2">
        <f t="shared" si="261"/>
        <v>22</v>
      </c>
      <c r="D342" t="str">
        <f t="shared" si="242"/>
        <v>钉锤头</v>
      </c>
      <c r="E342">
        <f t="shared" si="234"/>
        <v>3</v>
      </c>
      <c r="F342">
        <f t="shared" si="243"/>
        <v>1</v>
      </c>
      <c r="G342" t="str">
        <f t="shared" si="258"/>
        <v>1210007,9|1430002,9</v>
      </c>
      <c r="H342">
        <f t="shared" si="244"/>
        <v>26000</v>
      </c>
      <c r="I342" t="str">
        <f>IF(E342=4,B342&amp;"Ⅲ"&amp;E342,"Ⅲ"&amp;E342)</f>
        <v>Ⅲ3</v>
      </c>
      <c r="J342" t="str">
        <f t="shared" si="259"/>
        <v/>
      </c>
    </row>
    <row r="343" spans="1:33" ht="17.25" customHeight="1">
      <c r="A343" s="2">
        <f t="shared" si="224"/>
        <v>4023</v>
      </c>
      <c r="B343" s="3">
        <v>40</v>
      </c>
      <c r="C343" s="2">
        <f t="shared" si="261"/>
        <v>23</v>
      </c>
      <c r="D343" t="str">
        <f t="shared" si="242"/>
        <v>钉锤头</v>
      </c>
      <c r="E343">
        <f t="shared" si="234"/>
        <v>3</v>
      </c>
      <c r="F343">
        <f t="shared" si="243"/>
        <v>1</v>
      </c>
      <c r="G343" t="str">
        <f t="shared" si="258"/>
        <v>1210007,13|1430002,18</v>
      </c>
      <c r="H343">
        <f t="shared" si="244"/>
        <v>30000</v>
      </c>
      <c r="I343" t="str">
        <f t="shared" ref="I343:I348" si="264">IF(E343=4,B343&amp;"Ⅲ"&amp;E343,"Ⅲ"&amp;E343)</f>
        <v>Ⅲ3</v>
      </c>
      <c r="J343" t="str">
        <f t="shared" si="259"/>
        <v/>
      </c>
    </row>
    <row r="344" spans="1:33" ht="17.25" customHeight="1">
      <c r="A344" s="2">
        <f t="shared" si="224"/>
        <v>4024</v>
      </c>
      <c r="B344" s="3">
        <v>40</v>
      </c>
      <c r="C344" s="2">
        <f t="shared" si="261"/>
        <v>24</v>
      </c>
      <c r="D344" t="str">
        <f t="shared" si="242"/>
        <v>钉锤头</v>
      </c>
      <c r="E344">
        <f t="shared" si="234"/>
        <v>3</v>
      </c>
      <c r="F344">
        <f t="shared" si="243"/>
        <v>1</v>
      </c>
      <c r="G344" t="str">
        <f t="shared" si="258"/>
        <v>1210007,17|1430002,27</v>
      </c>
      <c r="H344">
        <f t="shared" si="244"/>
        <v>45000</v>
      </c>
      <c r="I344" t="str">
        <f t="shared" si="264"/>
        <v>Ⅲ3</v>
      </c>
      <c r="J344" t="str">
        <f t="shared" si="259"/>
        <v/>
      </c>
    </row>
    <row r="345" spans="1:33" ht="17.25" customHeight="1">
      <c r="A345" s="2">
        <f t="shared" si="224"/>
        <v>4025</v>
      </c>
      <c r="B345" s="3">
        <v>40</v>
      </c>
      <c r="C345" s="2">
        <f t="shared" si="261"/>
        <v>25</v>
      </c>
      <c r="D345" t="str">
        <f t="shared" si="242"/>
        <v>钉锤头</v>
      </c>
      <c r="E345">
        <f t="shared" si="234"/>
        <v>3</v>
      </c>
      <c r="F345">
        <f t="shared" si="243"/>
        <v>1</v>
      </c>
      <c r="G345" t="str">
        <f t="shared" si="258"/>
        <v>1210007,20|1430002,36</v>
      </c>
      <c r="H345">
        <f t="shared" si="244"/>
        <v>67250</v>
      </c>
      <c r="I345" t="str">
        <f t="shared" si="264"/>
        <v>Ⅲ3</v>
      </c>
      <c r="J345" t="str">
        <f t="shared" si="259"/>
        <v/>
      </c>
    </row>
    <row r="346" spans="1:33" ht="16.5">
      <c r="A346" s="2">
        <f t="shared" si="224"/>
        <v>4026</v>
      </c>
      <c r="B346" s="3">
        <v>40</v>
      </c>
      <c r="C346" s="2">
        <f t="shared" si="261"/>
        <v>26</v>
      </c>
      <c r="D346" t="str">
        <f t="shared" si="242"/>
        <v>钉锤头</v>
      </c>
      <c r="E346">
        <f t="shared" si="234"/>
        <v>3</v>
      </c>
      <c r="F346">
        <f t="shared" si="243"/>
        <v>1</v>
      </c>
      <c r="G346" t="str">
        <f t="shared" si="258"/>
        <v>1210007,27|1430002,45</v>
      </c>
      <c r="H346">
        <f t="shared" si="244"/>
        <v>94000</v>
      </c>
      <c r="I346" t="str">
        <f t="shared" si="264"/>
        <v>Ⅲ3</v>
      </c>
      <c r="J346" t="str">
        <f t="shared" si="259"/>
        <v/>
      </c>
    </row>
    <row r="347" spans="1:33" ht="16.5">
      <c r="A347" s="2">
        <f t="shared" si="224"/>
        <v>4027</v>
      </c>
      <c r="B347" s="3">
        <v>40</v>
      </c>
      <c r="C347" s="2">
        <f t="shared" si="261"/>
        <v>27</v>
      </c>
      <c r="D347" t="str">
        <f t="shared" si="242"/>
        <v>钉锤头</v>
      </c>
      <c r="E347">
        <f t="shared" si="234"/>
        <v>3</v>
      </c>
      <c r="F347">
        <f t="shared" si="243"/>
        <v>1</v>
      </c>
      <c r="G347" t="str">
        <f t="shared" si="258"/>
        <v>1210007,30|1430002,54</v>
      </c>
      <c r="H347">
        <f t="shared" si="244"/>
        <v>129000</v>
      </c>
      <c r="I347" t="str">
        <f t="shared" si="264"/>
        <v>Ⅲ3</v>
      </c>
      <c r="J347" t="str">
        <f t="shared" si="259"/>
        <v/>
      </c>
    </row>
    <row r="348" spans="1:33" ht="16.5">
      <c r="A348" s="2">
        <f t="shared" si="224"/>
        <v>4028</v>
      </c>
      <c r="B348" s="3">
        <v>40</v>
      </c>
      <c r="C348" s="2">
        <f t="shared" si="261"/>
        <v>28</v>
      </c>
      <c r="D348" t="str">
        <f t="shared" si="242"/>
        <v>钉锤头</v>
      </c>
      <c r="E348">
        <f t="shared" si="234"/>
        <v>3</v>
      </c>
      <c r="F348">
        <f t="shared" si="243"/>
        <v>1</v>
      </c>
      <c r="G348" t="str">
        <f t="shared" si="258"/>
        <v>1430004,9</v>
      </c>
      <c r="H348">
        <f t="shared" si="244"/>
        <v>174000</v>
      </c>
      <c r="I348" t="str">
        <f t="shared" si="264"/>
        <v>Ⅲ3</v>
      </c>
      <c r="J348" t="str">
        <f t="shared" si="259"/>
        <v/>
      </c>
    </row>
    <row r="349" spans="1:33" ht="16.5">
      <c r="A349" s="2">
        <f t="shared" si="224"/>
        <v>4029</v>
      </c>
      <c r="B349" s="34">
        <v>40</v>
      </c>
      <c r="C349" s="2">
        <f t="shared" si="261"/>
        <v>29</v>
      </c>
      <c r="D349" t="str">
        <f t="shared" si="242"/>
        <v>钉锤头</v>
      </c>
      <c r="E349">
        <f t="shared" si="234"/>
        <v>3</v>
      </c>
      <c r="F349">
        <f t="shared" si="243"/>
        <v>1</v>
      </c>
      <c r="G349" t="e">
        <f t="shared" si="258"/>
        <v>#N/A</v>
      </c>
      <c r="H349" t="e">
        <f t="shared" si="244"/>
        <v>#N/A</v>
      </c>
      <c r="J349" t="str">
        <f t="shared" si="259"/>
        <v/>
      </c>
    </row>
    <row r="350" spans="1:33" ht="16.5">
      <c r="A350" s="2">
        <f t="shared" si="224"/>
        <v>401</v>
      </c>
      <c r="B350" s="3">
        <v>4</v>
      </c>
      <c r="C350" s="2">
        <f>IF(C349=29,1,C349+1)</f>
        <v>1</v>
      </c>
      <c r="D350" t="str">
        <f t="shared" si="242"/>
        <v>银色獠牙</v>
      </c>
      <c r="E350">
        <f t="shared" si="234"/>
        <v>4</v>
      </c>
      <c r="F350">
        <f t="shared" si="243"/>
        <v>2</v>
      </c>
      <c r="G350" t="str">
        <f t="shared" si="258"/>
        <v>1210002,40</v>
      </c>
      <c r="H350">
        <f t="shared" si="244"/>
        <v>13000</v>
      </c>
      <c r="I350" t="str">
        <f>IF(E350=4,B350&amp;"Ⅰ"&amp;E350,"Ⅰ"&amp;E350)</f>
        <v>4Ⅰ4</v>
      </c>
      <c r="J350" t="str">
        <f t="shared" si="259"/>
        <v/>
      </c>
    </row>
    <row r="351" spans="1:33" ht="16.5">
      <c r="A351" s="2">
        <f t="shared" ref="A351:A414" si="265">B351*100+C351</f>
        <v>402</v>
      </c>
      <c r="B351" s="3">
        <v>4</v>
      </c>
      <c r="C351" s="2">
        <f>IF(C350=29,1,C350+1)</f>
        <v>2</v>
      </c>
      <c r="D351" t="str">
        <f t="shared" si="242"/>
        <v>银色獠牙</v>
      </c>
      <c r="E351">
        <f t="shared" si="234"/>
        <v>4</v>
      </c>
      <c r="F351">
        <f t="shared" si="243"/>
        <v>2</v>
      </c>
      <c r="G351" t="str">
        <f t="shared" si="258"/>
        <v>1210002,60</v>
      </c>
      <c r="H351">
        <f t="shared" si="244"/>
        <v>15000</v>
      </c>
      <c r="I351" t="str">
        <f t="shared" ref="I351:I363" si="266">IF(E351=4,B351&amp;"Ⅰ"&amp;E351,"Ⅰ"&amp;E351)</f>
        <v>4Ⅰ4</v>
      </c>
      <c r="J351" t="str">
        <f t="shared" si="259"/>
        <v/>
      </c>
    </row>
    <row r="352" spans="1:33" ht="16.5">
      <c r="A352" s="2">
        <f t="shared" si="265"/>
        <v>403</v>
      </c>
      <c r="B352" s="3">
        <v>4</v>
      </c>
      <c r="C352" s="2">
        <f t="shared" ref="C352:C357" si="267">IF(C351=29,1,C351+1)</f>
        <v>3</v>
      </c>
      <c r="D352" t="str">
        <f t="shared" si="242"/>
        <v>银色獠牙</v>
      </c>
      <c r="E352">
        <f t="shared" si="234"/>
        <v>4</v>
      </c>
      <c r="F352">
        <f t="shared" si="243"/>
        <v>2</v>
      </c>
      <c r="G352" t="str">
        <f t="shared" si="258"/>
        <v>1210005,24</v>
      </c>
      <c r="H352">
        <f t="shared" si="244"/>
        <v>22500</v>
      </c>
      <c r="I352" t="str">
        <f t="shared" si="266"/>
        <v>4Ⅰ4</v>
      </c>
      <c r="J352" t="str">
        <f t="shared" si="259"/>
        <v/>
      </c>
    </row>
    <row r="353" spans="1:10" ht="16.5">
      <c r="A353" s="2">
        <f t="shared" si="265"/>
        <v>404</v>
      </c>
      <c r="B353" s="3">
        <v>4</v>
      </c>
      <c r="C353" s="2">
        <f t="shared" si="267"/>
        <v>4</v>
      </c>
      <c r="D353" t="str">
        <f t="shared" si="242"/>
        <v>银色獠牙</v>
      </c>
      <c r="E353">
        <f t="shared" si="234"/>
        <v>4</v>
      </c>
      <c r="F353">
        <f t="shared" si="243"/>
        <v>2</v>
      </c>
      <c r="G353" t="str">
        <f t="shared" si="258"/>
        <v>1210005,32</v>
      </c>
      <c r="H353">
        <f t="shared" si="244"/>
        <v>33700</v>
      </c>
      <c r="I353" t="str">
        <f t="shared" si="266"/>
        <v>4Ⅰ4</v>
      </c>
      <c r="J353" t="str">
        <f t="shared" si="259"/>
        <v/>
      </c>
    </row>
    <row r="354" spans="1:10" ht="16.5">
      <c r="A354" s="2">
        <f t="shared" si="265"/>
        <v>405</v>
      </c>
      <c r="B354" s="3">
        <v>4</v>
      </c>
      <c r="C354" s="2">
        <f t="shared" si="267"/>
        <v>5</v>
      </c>
      <c r="D354" t="str">
        <f t="shared" si="242"/>
        <v>银色獠牙</v>
      </c>
      <c r="E354">
        <f t="shared" si="234"/>
        <v>4</v>
      </c>
      <c r="F354">
        <f t="shared" si="243"/>
        <v>2</v>
      </c>
      <c r="G354" t="str">
        <f t="shared" si="258"/>
        <v>1210008,12</v>
      </c>
      <c r="H354">
        <f t="shared" si="244"/>
        <v>47100</v>
      </c>
      <c r="I354" t="str">
        <f t="shared" si="266"/>
        <v>4Ⅰ4</v>
      </c>
      <c r="J354" t="str">
        <f t="shared" si="259"/>
        <v/>
      </c>
    </row>
    <row r="355" spans="1:10" ht="16.5">
      <c r="A355" s="2">
        <f t="shared" si="265"/>
        <v>406</v>
      </c>
      <c r="B355" s="3">
        <v>4</v>
      </c>
      <c r="C355" s="2">
        <f t="shared" si="267"/>
        <v>6</v>
      </c>
      <c r="D355" t="str">
        <f t="shared" si="242"/>
        <v>银色獠牙</v>
      </c>
      <c r="E355">
        <f t="shared" si="234"/>
        <v>4</v>
      </c>
      <c r="F355">
        <f t="shared" si="243"/>
        <v>2</v>
      </c>
      <c r="G355" t="str">
        <f t="shared" si="258"/>
        <v>1210008,16</v>
      </c>
      <c r="H355">
        <f t="shared" si="244"/>
        <v>64500</v>
      </c>
      <c r="I355" t="str">
        <f t="shared" si="266"/>
        <v>4Ⅰ4</v>
      </c>
      <c r="J355" t="str">
        <f t="shared" si="259"/>
        <v/>
      </c>
    </row>
    <row r="356" spans="1:10" ht="16.5">
      <c r="A356" s="2">
        <f t="shared" si="265"/>
        <v>407</v>
      </c>
      <c r="B356" s="3">
        <v>4</v>
      </c>
      <c r="C356" s="2">
        <f t="shared" si="267"/>
        <v>7</v>
      </c>
      <c r="D356" t="str">
        <f t="shared" si="242"/>
        <v>银色獠牙</v>
      </c>
      <c r="E356">
        <f t="shared" si="234"/>
        <v>4</v>
      </c>
      <c r="F356">
        <f t="shared" si="243"/>
        <v>2</v>
      </c>
      <c r="G356" t="str">
        <f t="shared" si="258"/>
        <v>1210008,20</v>
      </c>
      <c r="H356">
        <f t="shared" si="244"/>
        <v>87000</v>
      </c>
      <c r="I356" t="str">
        <f t="shared" si="266"/>
        <v>4Ⅰ4</v>
      </c>
      <c r="J356" t="str">
        <f t="shared" si="259"/>
        <v/>
      </c>
    </row>
    <row r="357" spans="1:10" ht="16.5">
      <c r="A357" s="2">
        <f t="shared" si="265"/>
        <v>408</v>
      </c>
      <c r="B357" s="3">
        <v>4</v>
      </c>
      <c r="C357" s="2">
        <f t="shared" si="267"/>
        <v>8</v>
      </c>
      <c r="D357" t="str">
        <f t="shared" si="242"/>
        <v>银色獠牙</v>
      </c>
      <c r="E357">
        <f t="shared" si="234"/>
        <v>4</v>
      </c>
      <c r="F357">
        <f t="shared" si="243"/>
        <v>2</v>
      </c>
      <c r="G357" t="str">
        <f t="shared" si="258"/>
        <v>1210008,6|1430001,1</v>
      </c>
      <c r="H357">
        <f t="shared" si="244"/>
        <v>19500</v>
      </c>
      <c r="I357" t="str">
        <f t="shared" si="266"/>
        <v>4Ⅰ4</v>
      </c>
      <c r="J357" t="str">
        <f t="shared" si="259"/>
        <v/>
      </c>
    </row>
    <row r="358" spans="1:10" ht="16.5">
      <c r="A358" s="2">
        <f t="shared" si="265"/>
        <v>409</v>
      </c>
      <c r="B358" s="3">
        <v>4</v>
      </c>
      <c r="C358" s="2">
        <f>IF(C357=29,1,C357+1)</f>
        <v>9</v>
      </c>
      <c r="D358" t="str">
        <f t="shared" si="242"/>
        <v>银色獠牙</v>
      </c>
      <c r="E358">
        <f t="shared" si="234"/>
        <v>4</v>
      </c>
      <c r="F358">
        <f t="shared" si="243"/>
        <v>2</v>
      </c>
      <c r="G358" t="str">
        <f t="shared" si="258"/>
        <v>1210008,9|1430001,2</v>
      </c>
      <c r="H358">
        <f t="shared" si="244"/>
        <v>22500</v>
      </c>
      <c r="I358" t="str">
        <f t="shared" si="266"/>
        <v>4Ⅰ4</v>
      </c>
      <c r="J358" t="str">
        <f t="shared" si="259"/>
        <v/>
      </c>
    </row>
    <row r="359" spans="1:10" ht="16.5">
      <c r="A359" s="2">
        <f t="shared" si="265"/>
        <v>410</v>
      </c>
      <c r="B359" s="3">
        <v>4</v>
      </c>
      <c r="C359" s="2">
        <f>IF(C358=29,1,C358+1)</f>
        <v>10</v>
      </c>
      <c r="D359" t="str">
        <f t="shared" si="242"/>
        <v>银色獠牙</v>
      </c>
      <c r="E359">
        <f t="shared" si="234"/>
        <v>4</v>
      </c>
      <c r="F359">
        <f t="shared" si="243"/>
        <v>2</v>
      </c>
      <c r="G359" t="str">
        <f t="shared" si="258"/>
        <v>1210008,12|1430001,3</v>
      </c>
      <c r="H359">
        <f t="shared" si="244"/>
        <v>33750</v>
      </c>
      <c r="I359" t="str">
        <f t="shared" si="266"/>
        <v>4Ⅰ4</v>
      </c>
      <c r="J359" t="str">
        <f t="shared" si="259"/>
        <v/>
      </c>
    </row>
    <row r="360" spans="1:10" ht="16.5">
      <c r="A360" s="2">
        <f t="shared" si="265"/>
        <v>411</v>
      </c>
      <c r="B360" s="3">
        <v>4</v>
      </c>
      <c r="C360" s="2">
        <f t="shared" ref="C360:C378" si="268">IF(C359=29,1,C359+1)</f>
        <v>11</v>
      </c>
      <c r="D360" t="str">
        <f t="shared" si="242"/>
        <v>银色獠牙</v>
      </c>
      <c r="E360">
        <f t="shared" si="234"/>
        <v>4</v>
      </c>
      <c r="F360">
        <f t="shared" si="243"/>
        <v>2</v>
      </c>
      <c r="G360" t="str">
        <f t="shared" si="258"/>
        <v>1210008,15|1430001,4</v>
      </c>
      <c r="H360">
        <f t="shared" si="244"/>
        <v>50550</v>
      </c>
      <c r="I360" t="str">
        <f t="shared" si="266"/>
        <v>4Ⅰ4</v>
      </c>
      <c r="J360" t="str">
        <f t="shared" si="259"/>
        <v/>
      </c>
    </row>
    <row r="361" spans="1:10" ht="16.5">
      <c r="A361" s="2">
        <f t="shared" si="265"/>
        <v>412</v>
      </c>
      <c r="B361" s="3">
        <v>4</v>
      </c>
      <c r="C361" s="2">
        <f t="shared" si="268"/>
        <v>12</v>
      </c>
      <c r="D361" t="str">
        <f t="shared" si="242"/>
        <v>银色獠牙</v>
      </c>
      <c r="E361">
        <f t="shared" si="234"/>
        <v>4</v>
      </c>
      <c r="F361">
        <f t="shared" si="243"/>
        <v>2</v>
      </c>
      <c r="G361" t="str">
        <f t="shared" si="258"/>
        <v>1210008,18|1430001,5</v>
      </c>
      <c r="H361">
        <f t="shared" si="244"/>
        <v>70650</v>
      </c>
      <c r="I361" t="str">
        <f t="shared" si="266"/>
        <v>4Ⅰ4</v>
      </c>
      <c r="J361" t="str">
        <f t="shared" si="259"/>
        <v/>
      </c>
    </row>
    <row r="362" spans="1:10" ht="16.5">
      <c r="A362" s="2">
        <f t="shared" si="265"/>
        <v>413</v>
      </c>
      <c r="B362" s="3">
        <v>4</v>
      </c>
      <c r="C362" s="2">
        <f t="shared" si="268"/>
        <v>13</v>
      </c>
      <c r="D362" t="str">
        <f t="shared" si="242"/>
        <v>银色獠牙</v>
      </c>
      <c r="E362">
        <f t="shared" si="234"/>
        <v>4</v>
      </c>
      <c r="F362">
        <f t="shared" si="243"/>
        <v>2</v>
      </c>
      <c r="G362" t="str">
        <f t="shared" si="258"/>
        <v>1210008,24|1430001,6</v>
      </c>
      <c r="H362">
        <f t="shared" si="244"/>
        <v>96750</v>
      </c>
      <c r="I362" t="str">
        <f t="shared" si="266"/>
        <v>4Ⅰ4</v>
      </c>
      <c r="J362" t="str">
        <f t="shared" si="259"/>
        <v/>
      </c>
    </row>
    <row r="363" spans="1:10" ht="16.5">
      <c r="A363" s="2">
        <f t="shared" si="265"/>
        <v>414</v>
      </c>
      <c r="B363" s="3">
        <v>4</v>
      </c>
      <c r="C363" s="2">
        <f t="shared" si="268"/>
        <v>14</v>
      </c>
      <c r="D363" t="str">
        <f t="shared" si="242"/>
        <v>银色獠牙</v>
      </c>
      <c r="E363">
        <f t="shared" si="234"/>
        <v>4</v>
      </c>
      <c r="F363">
        <f t="shared" si="243"/>
        <v>2</v>
      </c>
      <c r="G363" t="str">
        <f t="shared" si="258"/>
        <v>1431004,1</v>
      </c>
      <c r="H363">
        <f t="shared" si="244"/>
        <v>130500</v>
      </c>
      <c r="I363" t="str">
        <f t="shared" si="266"/>
        <v>4Ⅰ4</v>
      </c>
      <c r="J363" t="str">
        <f t="shared" si="259"/>
        <v>1431004,1</v>
      </c>
    </row>
    <row r="364" spans="1:10" ht="16.5">
      <c r="A364" s="2">
        <f t="shared" si="265"/>
        <v>415</v>
      </c>
      <c r="B364" s="3">
        <v>4</v>
      </c>
      <c r="C364" s="2">
        <f t="shared" si="268"/>
        <v>15</v>
      </c>
      <c r="D364" t="str">
        <f t="shared" si="242"/>
        <v>银色獠牙</v>
      </c>
      <c r="E364">
        <f t="shared" si="234"/>
        <v>4</v>
      </c>
      <c r="F364">
        <f t="shared" si="243"/>
        <v>2</v>
      </c>
      <c r="G364" t="str">
        <f t="shared" si="258"/>
        <v>1210008,8|1430001,3</v>
      </c>
      <c r="H364">
        <f t="shared" si="244"/>
        <v>26000</v>
      </c>
      <c r="I364" t="str">
        <f>IF(E364=4,B364&amp;"Ⅱ"&amp;E364,"Ⅱ"&amp;E364)</f>
        <v>4Ⅱ4</v>
      </c>
      <c r="J364" t="str">
        <f t="shared" si="259"/>
        <v/>
      </c>
    </row>
    <row r="365" spans="1:10" ht="16.5">
      <c r="A365" s="2">
        <f t="shared" si="265"/>
        <v>416</v>
      </c>
      <c r="B365" s="3">
        <v>4</v>
      </c>
      <c r="C365" s="2">
        <f t="shared" si="268"/>
        <v>16</v>
      </c>
      <c r="D365" t="str">
        <f t="shared" si="242"/>
        <v>银色獠牙</v>
      </c>
      <c r="E365">
        <f t="shared" si="234"/>
        <v>4</v>
      </c>
      <c r="F365">
        <f t="shared" si="243"/>
        <v>2</v>
      </c>
      <c r="G365" t="str">
        <f t="shared" si="258"/>
        <v>1210008,12|1430001,6</v>
      </c>
      <c r="H365">
        <f t="shared" si="244"/>
        <v>30000</v>
      </c>
      <c r="I365" t="str">
        <f t="shared" ref="I365:I370" si="269">IF(E365=4,B365&amp;"Ⅱ"&amp;E365,"Ⅱ"&amp;E365)</f>
        <v>4Ⅱ4</v>
      </c>
      <c r="J365" t="str">
        <f t="shared" si="259"/>
        <v/>
      </c>
    </row>
    <row r="366" spans="1:10" ht="16.5">
      <c r="A366" s="2">
        <f t="shared" si="265"/>
        <v>417</v>
      </c>
      <c r="B366" s="3">
        <v>4</v>
      </c>
      <c r="C366" s="2">
        <f t="shared" si="268"/>
        <v>17</v>
      </c>
      <c r="D366" t="str">
        <f t="shared" si="242"/>
        <v>银色獠牙</v>
      </c>
      <c r="E366">
        <f t="shared" si="234"/>
        <v>4</v>
      </c>
      <c r="F366">
        <f t="shared" si="243"/>
        <v>2</v>
      </c>
      <c r="G366" t="str">
        <f t="shared" si="258"/>
        <v>1210008,16|1430001,9</v>
      </c>
      <c r="H366">
        <f t="shared" si="244"/>
        <v>45000</v>
      </c>
      <c r="I366" t="str">
        <f t="shared" si="269"/>
        <v>4Ⅱ4</v>
      </c>
      <c r="J366" t="str">
        <f t="shared" si="259"/>
        <v/>
      </c>
    </row>
    <row r="367" spans="1:10" ht="16.5">
      <c r="A367" s="2">
        <f t="shared" si="265"/>
        <v>418</v>
      </c>
      <c r="B367" s="3">
        <v>4</v>
      </c>
      <c r="C367" s="2">
        <f t="shared" si="268"/>
        <v>18</v>
      </c>
      <c r="D367" t="str">
        <f t="shared" si="242"/>
        <v>银色獠牙</v>
      </c>
      <c r="E367">
        <f t="shared" si="234"/>
        <v>4</v>
      </c>
      <c r="F367">
        <f t="shared" si="243"/>
        <v>2</v>
      </c>
      <c r="G367" t="str">
        <f t="shared" si="258"/>
        <v>1210008,20|1430001,12</v>
      </c>
      <c r="H367">
        <f t="shared" si="244"/>
        <v>67400</v>
      </c>
      <c r="I367" t="str">
        <f t="shared" si="269"/>
        <v>4Ⅱ4</v>
      </c>
      <c r="J367" t="str">
        <f t="shared" si="259"/>
        <v/>
      </c>
    </row>
    <row r="368" spans="1:10" ht="16.5">
      <c r="A368" s="2">
        <f t="shared" si="265"/>
        <v>419</v>
      </c>
      <c r="B368" s="3">
        <v>4</v>
      </c>
      <c r="C368" s="2">
        <f t="shared" si="268"/>
        <v>19</v>
      </c>
      <c r="D368" t="str">
        <f t="shared" si="242"/>
        <v>银色獠牙</v>
      </c>
      <c r="E368">
        <f t="shared" si="234"/>
        <v>4</v>
      </c>
      <c r="F368">
        <f t="shared" si="243"/>
        <v>2</v>
      </c>
      <c r="G368" t="str">
        <f t="shared" si="258"/>
        <v>1210008,24|1430001,15</v>
      </c>
      <c r="H368">
        <f t="shared" si="244"/>
        <v>94200</v>
      </c>
      <c r="I368" t="str">
        <f t="shared" si="269"/>
        <v>4Ⅱ4</v>
      </c>
      <c r="J368" t="str">
        <f t="shared" si="259"/>
        <v/>
      </c>
    </row>
    <row r="369" spans="1:10" ht="16.5">
      <c r="A369" s="2">
        <f t="shared" si="265"/>
        <v>420</v>
      </c>
      <c r="B369" s="3">
        <v>4</v>
      </c>
      <c r="C369" s="2">
        <f t="shared" si="268"/>
        <v>20</v>
      </c>
      <c r="D369" t="str">
        <f t="shared" si="242"/>
        <v>银色獠牙</v>
      </c>
      <c r="E369">
        <f t="shared" si="234"/>
        <v>4</v>
      </c>
      <c r="F369">
        <f t="shared" si="243"/>
        <v>2</v>
      </c>
      <c r="G369" t="str">
        <f t="shared" si="258"/>
        <v>1210008,32|1430001,18</v>
      </c>
      <c r="H369">
        <f t="shared" si="244"/>
        <v>129000</v>
      </c>
      <c r="I369" t="str">
        <f t="shared" si="269"/>
        <v>4Ⅱ4</v>
      </c>
      <c r="J369" t="str">
        <f t="shared" si="259"/>
        <v/>
      </c>
    </row>
    <row r="370" spans="1:10" ht="16.5">
      <c r="A370" s="2">
        <f t="shared" si="265"/>
        <v>421</v>
      </c>
      <c r="B370" s="3">
        <v>4</v>
      </c>
      <c r="C370" s="2">
        <f t="shared" si="268"/>
        <v>21</v>
      </c>
      <c r="D370" t="str">
        <f t="shared" si="242"/>
        <v>银色獠牙</v>
      </c>
      <c r="E370">
        <f t="shared" si="234"/>
        <v>4</v>
      </c>
      <c r="F370">
        <f t="shared" si="243"/>
        <v>2</v>
      </c>
      <c r="G370" t="str">
        <f t="shared" si="258"/>
        <v>1431004,3</v>
      </c>
      <c r="H370">
        <f t="shared" si="244"/>
        <v>174000</v>
      </c>
      <c r="I370" t="str">
        <f t="shared" si="269"/>
        <v>4Ⅱ4</v>
      </c>
      <c r="J370" t="str">
        <f t="shared" si="259"/>
        <v>1431004,3</v>
      </c>
    </row>
    <row r="371" spans="1:10" ht="16.5">
      <c r="A371" s="2">
        <f t="shared" si="265"/>
        <v>422</v>
      </c>
      <c r="B371" s="3">
        <v>4</v>
      </c>
      <c r="C371" s="2">
        <f t="shared" si="268"/>
        <v>22</v>
      </c>
      <c r="D371" t="str">
        <f t="shared" si="242"/>
        <v>银色獠牙</v>
      </c>
      <c r="E371">
        <f t="shared" si="234"/>
        <v>4</v>
      </c>
      <c r="F371">
        <f t="shared" si="243"/>
        <v>2</v>
      </c>
      <c r="G371" t="str">
        <f t="shared" si="258"/>
        <v>1210008,10|1430001,9</v>
      </c>
      <c r="H371">
        <f t="shared" si="244"/>
        <v>32500</v>
      </c>
      <c r="I371" t="str">
        <f>IF(E371=4,B371&amp;"Ⅲ"&amp;E371,"Ⅲ"&amp;E371)</f>
        <v>4Ⅲ4</v>
      </c>
      <c r="J371" t="str">
        <f t="shared" si="259"/>
        <v/>
      </c>
    </row>
    <row r="372" spans="1:10" ht="16.5">
      <c r="A372" s="2">
        <f t="shared" si="265"/>
        <v>423</v>
      </c>
      <c r="B372" s="3">
        <v>4</v>
      </c>
      <c r="C372" s="2">
        <f t="shared" si="268"/>
        <v>23</v>
      </c>
      <c r="D372" t="str">
        <f t="shared" si="242"/>
        <v>银色獠牙</v>
      </c>
      <c r="E372">
        <f t="shared" si="234"/>
        <v>4</v>
      </c>
      <c r="F372">
        <f t="shared" si="243"/>
        <v>2</v>
      </c>
      <c r="G372" t="str">
        <f t="shared" si="258"/>
        <v>1210008,15|1430001,18</v>
      </c>
      <c r="H372">
        <f t="shared" si="244"/>
        <v>37500</v>
      </c>
      <c r="I372" t="str">
        <f t="shared" ref="I372:I377" si="270">IF(E372=4,B372&amp;"Ⅲ"&amp;E372,"Ⅲ"&amp;E372)</f>
        <v>4Ⅲ4</v>
      </c>
      <c r="J372" t="str">
        <f t="shared" si="259"/>
        <v/>
      </c>
    </row>
    <row r="373" spans="1:10" ht="16.5">
      <c r="A373" s="2">
        <f t="shared" si="265"/>
        <v>424</v>
      </c>
      <c r="B373" s="3">
        <v>4</v>
      </c>
      <c r="C373" s="2">
        <f t="shared" si="268"/>
        <v>24</v>
      </c>
      <c r="D373" t="str">
        <f t="shared" si="242"/>
        <v>银色獠牙</v>
      </c>
      <c r="E373">
        <f t="shared" si="234"/>
        <v>4</v>
      </c>
      <c r="F373">
        <f t="shared" si="243"/>
        <v>2</v>
      </c>
      <c r="G373" t="str">
        <f t="shared" si="258"/>
        <v>1210008,20|1430001,27</v>
      </c>
      <c r="H373">
        <f t="shared" si="244"/>
        <v>56250</v>
      </c>
      <c r="I373" t="str">
        <f t="shared" si="270"/>
        <v>4Ⅲ4</v>
      </c>
      <c r="J373" t="str">
        <f t="shared" si="259"/>
        <v/>
      </c>
    </row>
    <row r="374" spans="1:10" ht="16.5">
      <c r="A374" s="2">
        <f t="shared" si="265"/>
        <v>425</v>
      </c>
      <c r="B374" s="3">
        <v>4</v>
      </c>
      <c r="C374" s="2">
        <f t="shared" si="268"/>
        <v>25</v>
      </c>
      <c r="D374" t="str">
        <f t="shared" si="242"/>
        <v>银色獠牙</v>
      </c>
      <c r="E374">
        <f t="shared" ref="E374:E437" si="271">VLOOKUP(B374,K:N,3,FALSE)</f>
        <v>4</v>
      </c>
      <c r="F374">
        <f t="shared" si="243"/>
        <v>2</v>
      </c>
      <c r="G374" t="str">
        <f t="shared" si="258"/>
        <v>1210008,25|1430001,36</v>
      </c>
      <c r="H374">
        <f t="shared" si="244"/>
        <v>84250</v>
      </c>
      <c r="I374" t="str">
        <f t="shared" si="270"/>
        <v>4Ⅲ4</v>
      </c>
      <c r="J374" t="str">
        <f t="shared" si="259"/>
        <v/>
      </c>
    </row>
    <row r="375" spans="1:10" ht="16.5">
      <c r="A375" s="2">
        <f t="shared" si="265"/>
        <v>426</v>
      </c>
      <c r="B375" s="3">
        <v>4</v>
      </c>
      <c r="C375" s="2">
        <f t="shared" si="268"/>
        <v>26</v>
      </c>
      <c r="D375" t="str">
        <f t="shared" si="242"/>
        <v>银色獠牙</v>
      </c>
      <c r="E375">
        <f t="shared" si="271"/>
        <v>4</v>
      </c>
      <c r="F375">
        <f t="shared" si="243"/>
        <v>2</v>
      </c>
      <c r="G375" t="str">
        <f t="shared" si="258"/>
        <v>1210008,30|1430001,45</v>
      </c>
      <c r="H375">
        <f t="shared" si="244"/>
        <v>117750</v>
      </c>
      <c r="I375" t="str">
        <f t="shared" si="270"/>
        <v>4Ⅲ4</v>
      </c>
      <c r="J375" t="str">
        <f t="shared" si="259"/>
        <v/>
      </c>
    </row>
    <row r="376" spans="1:10" ht="16.5">
      <c r="A376" s="2">
        <f t="shared" si="265"/>
        <v>427</v>
      </c>
      <c r="B376" s="3">
        <v>4</v>
      </c>
      <c r="C376" s="2">
        <f t="shared" si="268"/>
        <v>27</v>
      </c>
      <c r="D376" t="str">
        <f t="shared" si="242"/>
        <v>银色獠牙</v>
      </c>
      <c r="E376">
        <f t="shared" si="271"/>
        <v>4</v>
      </c>
      <c r="F376">
        <f t="shared" si="243"/>
        <v>2</v>
      </c>
      <c r="G376" t="str">
        <f t="shared" si="258"/>
        <v>1210008,40|1430001,54</v>
      </c>
      <c r="H376">
        <f t="shared" si="244"/>
        <v>161250</v>
      </c>
      <c r="I376" t="str">
        <f t="shared" si="270"/>
        <v>4Ⅲ4</v>
      </c>
      <c r="J376" t="str">
        <f t="shared" si="259"/>
        <v/>
      </c>
    </row>
    <row r="377" spans="1:10" ht="16.5">
      <c r="A377" s="2">
        <f t="shared" si="265"/>
        <v>428</v>
      </c>
      <c r="B377" s="3">
        <v>4</v>
      </c>
      <c r="C377" s="2">
        <f t="shared" si="268"/>
        <v>28</v>
      </c>
      <c r="D377" t="str">
        <f t="shared" si="242"/>
        <v>银色獠牙</v>
      </c>
      <c r="E377">
        <f t="shared" si="271"/>
        <v>4</v>
      </c>
      <c r="F377">
        <f t="shared" si="243"/>
        <v>2</v>
      </c>
      <c r="G377" t="str">
        <f t="shared" si="258"/>
        <v>1431004,9</v>
      </c>
      <c r="H377">
        <f t="shared" si="244"/>
        <v>217500</v>
      </c>
      <c r="I377" t="str">
        <f t="shared" si="270"/>
        <v>4Ⅲ4</v>
      </c>
      <c r="J377" t="str">
        <f t="shared" si="259"/>
        <v>1431004,9</v>
      </c>
    </row>
    <row r="378" spans="1:10" ht="16.5">
      <c r="A378" s="2">
        <f t="shared" si="265"/>
        <v>429</v>
      </c>
      <c r="B378" s="34">
        <v>4</v>
      </c>
      <c r="C378" s="2">
        <f t="shared" si="268"/>
        <v>29</v>
      </c>
      <c r="D378" t="str">
        <f t="shared" si="242"/>
        <v>银色獠牙</v>
      </c>
      <c r="E378">
        <f t="shared" si="271"/>
        <v>4</v>
      </c>
      <c r="F378">
        <f t="shared" si="243"/>
        <v>2</v>
      </c>
      <c r="G378" t="str">
        <f t="shared" si="258"/>
        <v>1431004,10.5293773148282</v>
      </c>
      <c r="H378" t="e">
        <f t="shared" si="244"/>
        <v>#N/A</v>
      </c>
      <c r="J378" t="str">
        <f t="shared" si="259"/>
        <v>1431004,10.5293773148282</v>
      </c>
    </row>
    <row r="379" spans="1:10" ht="16.5">
      <c r="A379" s="2">
        <f t="shared" si="265"/>
        <v>901</v>
      </c>
      <c r="B379" s="3">
        <v>9</v>
      </c>
      <c r="C379" s="2">
        <f>IF(C378=29,1,C378+1)</f>
        <v>1</v>
      </c>
      <c r="D379" t="str">
        <f t="shared" si="242"/>
        <v>性感囚犯</v>
      </c>
      <c r="E379">
        <f t="shared" si="271"/>
        <v>4</v>
      </c>
      <c r="F379">
        <f t="shared" si="243"/>
        <v>3</v>
      </c>
      <c r="G379" t="str">
        <f t="shared" si="258"/>
        <v>1210003,40</v>
      </c>
      <c r="H379">
        <f t="shared" si="244"/>
        <v>13000</v>
      </c>
      <c r="I379" t="str">
        <f>IF(E379=4,B379&amp;"Ⅰ"&amp;E379,"Ⅰ"&amp;E379)</f>
        <v>9Ⅰ4</v>
      </c>
      <c r="J379" t="str">
        <f t="shared" si="259"/>
        <v/>
      </c>
    </row>
    <row r="380" spans="1:10" ht="16.5">
      <c r="A380" s="2">
        <f t="shared" si="265"/>
        <v>902</v>
      </c>
      <c r="B380" s="3">
        <v>9</v>
      </c>
      <c r="C380" s="2">
        <f>IF(C379=29,1,C379+1)</f>
        <v>2</v>
      </c>
      <c r="D380" t="str">
        <f t="shared" si="242"/>
        <v>性感囚犯</v>
      </c>
      <c r="E380">
        <f t="shared" si="271"/>
        <v>4</v>
      </c>
      <c r="F380">
        <f t="shared" si="243"/>
        <v>3</v>
      </c>
      <c r="G380" t="str">
        <f t="shared" si="258"/>
        <v>1210003,60</v>
      </c>
      <c r="H380">
        <f t="shared" si="244"/>
        <v>15000</v>
      </c>
      <c r="I380" t="str">
        <f t="shared" ref="I380:I392" si="272">IF(E380=4,B380&amp;"Ⅰ"&amp;E380,"Ⅰ"&amp;E380)</f>
        <v>9Ⅰ4</v>
      </c>
      <c r="J380" t="str">
        <f t="shared" si="259"/>
        <v/>
      </c>
    </row>
    <row r="381" spans="1:10" ht="16.5">
      <c r="A381" s="2">
        <f t="shared" si="265"/>
        <v>903</v>
      </c>
      <c r="B381" s="3">
        <v>9</v>
      </c>
      <c r="C381" s="2">
        <f t="shared" ref="C381:C386" si="273">IF(C380=29,1,C380+1)</f>
        <v>3</v>
      </c>
      <c r="D381" t="str">
        <f t="shared" si="242"/>
        <v>性感囚犯</v>
      </c>
      <c r="E381">
        <f t="shared" si="271"/>
        <v>4</v>
      </c>
      <c r="F381">
        <f t="shared" si="243"/>
        <v>3</v>
      </c>
      <c r="G381" t="str">
        <f t="shared" si="258"/>
        <v>1210006,24</v>
      </c>
      <c r="H381">
        <f t="shared" si="244"/>
        <v>22500</v>
      </c>
      <c r="I381" t="str">
        <f t="shared" si="272"/>
        <v>9Ⅰ4</v>
      </c>
      <c r="J381" t="str">
        <f t="shared" si="259"/>
        <v/>
      </c>
    </row>
    <row r="382" spans="1:10" ht="16.5">
      <c r="A382" s="2">
        <f t="shared" si="265"/>
        <v>904</v>
      </c>
      <c r="B382" s="3">
        <v>9</v>
      </c>
      <c r="C382" s="2">
        <f t="shared" si="273"/>
        <v>4</v>
      </c>
      <c r="D382" t="str">
        <f t="shared" si="242"/>
        <v>性感囚犯</v>
      </c>
      <c r="E382">
        <f t="shared" si="271"/>
        <v>4</v>
      </c>
      <c r="F382">
        <f t="shared" si="243"/>
        <v>3</v>
      </c>
      <c r="G382" t="str">
        <f t="shared" si="258"/>
        <v>1210006,32</v>
      </c>
      <c r="H382">
        <f t="shared" si="244"/>
        <v>33700</v>
      </c>
      <c r="I382" t="str">
        <f t="shared" si="272"/>
        <v>9Ⅰ4</v>
      </c>
      <c r="J382" t="str">
        <f t="shared" si="259"/>
        <v/>
      </c>
    </row>
    <row r="383" spans="1:10" ht="16.5">
      <c r="A383" s="2">
        <f t="shared" si="265"/>
        <v>905</v>
      </c>
      <c r="B383" s="3">
        <v>9</v>
      </c>
      <c r="C383" s="2">
        <f t="shared" si="273"/>
        <v>5</v>
      </c>
      <c r="D383" t="str">
        <f t="shared" si="242"/>
        <v>性感囚犯</v>
      </c>
      <c r="E383">
        <f t="shared" si="271"/>
        <v>4</v>
      </c>
      <c r="F383">
        <f t="shared" si="243"/>
        <v>3</v>
      </c>
      <c r="G383" t="str">
        <f t="shared" si="258"/>
        <v>1210009,12</v>
      </c>
      <c r="H383">
        <f t="shared" si="244"/>
        <v>47100</v>
      </c>
      <c r="I383" t="str">
        <f t="shared" si="272"/>
        <v>9Ⅰ4</v>
      </c>
      <c r="J383" t="str">
        <f t="shared" si="259"/>
        <v/>
      </c>
    </row>
    <row r="384" spans="1:10" ht="16.5">
      <c r="A384" s="2">
        <f t="shared" si="265"/>
        <v>906</v>
      </c>
      <c r="B384" s="3">
        <v>9</v>
      </c>
      <c r="C384" s="2">
        <f t="shared" si="273"/>
        <v>6</v>
      </c>
      <c r="D384" t="str">
        <f t="shared" si="242"/>
        <v>性感囚犯</v>
      </c>
      <c r="E384">
        <f t="shared" si="271"/>
        <v>4</v>
      </c>
      <c r="F384">
        <f t="shared" si="243"/>
        <v>3</v>
      </c>
      <c r="G384" t="str">
        <f t="shared" si="258"/>
        <v>1210009,16</v>
      </c>
      <c r="H384">
        <f t="shared" si="244"/>
        <v>64500</v>
      </c>
      <c r="I384" t="str">
        <f t="shared" si="272"/>
        <v>9Ⅰ4</v>
      </c>
      <c r="J384" t="str">
        <f t="shared" si="259"/>
        <v/>
      </c>
    </row>
    <row r="385" spans="1:10" ht="16.5">
      <c r="A385" s="2">
        <f t="shared" si="265"/>
        <v>907</v>
      </c>
      <c r="B385" s="3">
        <v>9</v>
      </c>
      <c r="C385" s="2">
        <f t="shared" si="273"/>
        <v>7</v>
      </c>
      <c r="D385" t="str">
        <f t="shared" si="242"/>
        <v>性感囚犯</v>
      </c>
      <c r="E385">
        <f t="shared" si="271"/>
        <v>4</v>
      </c>
      <c r="F385">
        <f t="shared" si="243"/>
        <v>3</v>
      </c>
      <c r="G385" t="str">
        <f t="shared" si="258"/>
        <v>1210009,20</v>
      </c>
      <c r="H385">
        <f t="shared" si="244"/>
        <v>87000</v>
      </c>
      <c r="I385" t="str">
        <f t="shared" si="272"/>
        <v>9Ⅰ4</v>
      </c>
      <c r="J385" t="str">
        <f t="shared" si="259"/>
        <v/>
      </c>
    </row>
    <row r="386" spans="1:10" ht="16.5">
      <c r="A386" s="2">
        <f t="shared" si="265"/>
        <v>908</v>
      </c>
      <c r="B386" s="3">
        <v>9</v>
      </c>
      <c r="C386" s="2">
        <f t="shared" si="273"/>
        <v>8</v>
      </c>
      <c r="D386" t="str">
        <f t="shared" ref="D386:D449" si="274">VLOOKUP(B386,K:L,2,0)</f>
        <v>性感囚犯</v>
      </c>
      <c r="E386">
        <f t="shared" si="271"/>
        <v>4</v>
      </c>
      <c r="F386">
        <f t="shared" ref="F386:F449" si="275">VLOOKUP(B386,K:N,4,FALSE)</f>
        <v>3</v>
      </c>
      <c r="G386" t="str">
        <f t="shared" si="258"/>
        <v>1210009,6|1430001,1</v>
      </c>
      <c r="H386">
        <f t="shared" ref="H386:H449" si="276">VLOOKUP(E386&amp;C386,AN:AT,7,0)</f>
        <v>19500</v>
      </c>
      <c r="I386" t="str">
        <f t="shared" si="272"/>
        <v>9Ⅰ4</v>
      </c>
      <c r="J386" t="str">
        <f t="shared" si="259"/>
        <v/>
      </c>
    </row>
    <row r="387" spans="1:10" ht="16.5">
      <c r="A387" s="2">
        <f t="shared" si="265"/>
        <v>909</v>
      </c>
      <c r="B387" s="3">
        <v>9</v>
      </c>
      <c r="C387" s="2">
        <f>IF(C386=29,1,C386+1)</f>
        <v>9</v>
      </c>
      <c r="D387" t="str">
        <f t="shared" si="274"/>
        <v>性感囚犯</v>
      </c>
      <c r="E387">
        <f t="shared" si="271"/>
        <v>4</v>
      </c>
      <c r="F387">
        <f t="shared" si="275"/>
        <v>3</v>
      </c>
      <c r="G387" t="str">
        <f t="shared" ref="G387:G450" si="277">IF(J387&lt;&gt;"",J387,VLOOKUP(E387&amp;F387&amp;C387,T:AD,11,0))</f>
        <v>1210009,9|1430001,2</v>
      </c>
      <c r="H387">
        <f t="shared" si="276"/>
        <v>22500</v>
      </c>
      <c r="I387" t="str">
        <f t="shared" si="272"/>
        <v>9Ⅰ4</v>
      </c>
      <c r="J387" t="str">
        <f t="shared" ref="J387:J450" si="278">IFERROR(IF(I387=I388,"",INDEX(AJ:AJ,MATCH(B387,AI:AI,0))&amp;","&amp;3^(C387/7-2)),"")</f>
        <v/>
      </c>
    </row>
    <row r="388" spans="1:10" ht="16.5">
      <c r="A388" s="2">
        <f t="shared" si="265"/>
        <v>910</v>
      </c>
      <c r="B388" s="3">
        <v>9</v>
      </c>
      <c r="C388" s="2">
        <f>IF(C387=29,1,C387+1)</f>
        <v>10</v>
      </c>
      <c r="D388" t="str">
        <f t="shared" si="274"/>
        <v>性感囚犯</v>
      </c>
      <c r="E388">
        <f t="shared" si="271"/>
        <v>4</v>
      </c>
      <c r="F388">
        <f t="shared" si="275"/>
        <v>3</v>
      </c>
      <c r="G388" t="str">
        <f t="shared" si="277"/>
        <v>1210009,12|1430001,3</v>
      </c>
      <c r="H388">
        <f t="shared" si="276"/>
        <v>33750</v>
      </c>
      <c r="I388" t="str">
        <f t="shared" si="272"/>
        <v>9Ⅰ4</v>
      </c>
      <c r="J388" t="str">
        <f t="shared" si="278"/>
        <v/>
      </c>
    </row>
    <row r="389" spans="1:10" ht="16.5">
      <c r="A389" s="2">
        <f t="shared" si="265"/>
        <v>911</v>
      </c>
      <c r="B389" s="3">
        <v>9</v>
      </c>
      <c r="C389" s="2">
        <f t="shared" ref="C389:C407" si="279">IF(C388=29,1,C388+1)</f>
        <v>11</v>
      </c>
      <c r="D389" t="str">
        <f t="shared" si="274"/>
        <v>性感囚犯</v>
      </c>
      <c r="E389">
        <f t="shared" si="271"/>
        <v>4</v>
      </c>
      <c r="F389">
        <f t="shared" si="275"/>
        <v>3</v>
      </c>
      <c r="G389" t="str">
        <f t="shared" si="277"/>
        <v>1210009,15|1430001,4</v>
      </c>
      <c r="H389">
        <f t="shared" si="276"/>
        <v>50550</v>
      </c>
      <c r="I389" t="str">
        <f t="shared" si="272"/>
        <v>9Ⅰ4</v>
      </c>
      <c r="J389" t="str">
        <f t="shared" si="278"/>
        <v/>
      </c>
    </row>
    <row r="390" spans="1:10" ht="16.5">
      <c r="A390" s="2">
        <f t="shared" si="265"/>
        <v>912</v>
      </c>
      <c r="B390" s="3">
        <v>9</v>
      </c>
      <c r="C390" s="2">
        <f t="shared" si="279"/>
        <v>12</v>
      </c>
      <c r="D390" t="str">
        <f t="shared" si="274"/>
        <v>性感囚犯</v>
      </c>
      <c r="E390">
        <f t="shared" si="271"/>
        <v>4</v>
      </c>
      <c r="F390">
        <f t="shared" si="275"/>
        <v>3</v>
      </c>
      <c r="G390" t="str">
        <f t="shared" si="277"/>
        <v>1210009,18|1430001,5</v>
      </c>
      <c r="H390">
        <f t="shared" si="276"/>
        <v>70650</v>
      </c>
      <c r="I390" t="str">
        <f t="shared" si="272"/>
        <v>9Ⅰ4</v>
      </c>
      <c r="J390" t="str">
        <f t="shared" si="278"/>
        <v/>
      </c>
    </row>
    <row r="391" spans="1:10" ht="16.5">
      <c r="A391" s="2">
        <f t="shared" si="265"/>
        <v>913</v>
      </c>
      <c r="B391" s="3">
        <v>9</v>
      </c>
      <c r="C391" s="2">
        <f t="shared" si="279"/>
        <v>13</v>
      </c>
      <c r="D391" t="str">
        <f t="shared" si="274"/>
        <v>性感囚犯</v>
      </c>
      <c r="E391">
        <f t="shared" si="271"/>
        <v>4</v>
      </c>
      <c r="F391">
        <f t="shared" si="275"/>
        <v>3</v>
      </c>
      <c r="G391" t="str">
        <f t="shared" si="277"/>
        <v>1210009,24|1430001,6</v>
      </c>
      <c r="H391">
        <f t="shared" si="276"/>
        <v>96750</v>
      </c>
      <c r="I391" t="str">
        <f t="shared" si="272"/>
        <v>9Ⅰ4</v>
      </c>
      <c r="J391" t="str">
        <f t="shared" si="278"/>
        <v/>
      </c>
    </row>
    <row r="392" spans="1:10" ht="16.5">
      <c r="A392" s="2">
        <f t="shared" si="265"/>
        <v>914</v>
      </c>
      <c r="B392" s="3">
        <v>9</v>
      </c>
      <c r="C392" s="2">
        <f t="shared" si="279"/>
        <v>14</v>
      </c>
      <c r="D392" t="str">
        <f t="shared" si="274"/>
        <v>性感囚犯</v>
      </c>
      <c r="E392">
        <f t="shared" si="271"/>
        <v>4</v>
      </c>
      <c r="F392">
        <f t="shared" si="275"/>
        <v>3</v>
      </c>
      <c r="G392" t="str">
        <f t="shared" si="277"/>
        <v>1431009,1</v>
      </c>
      <c r="H392">
        <f t="shared" si="276"/>
        <v>130500</v>
      </c>
      <c r="I392" t="str">
        <f t="shared" si="272"/>
        <v>9Ⅰ4</v>
      </c>
      <c r="J392" t="str">
        <f t="shared" si="278"/>
        <v>1431009,1</v>
      </c>
    </row>
    <row r="393" spans="1:10" ht="16.5">
      <c r="A393" s="2">
        <f t="shared" si="265"/>
        <v>915</v>
      </c>
      <c r="B393" s="3">
        <v>9</v>
      </c>
      <c r="C393" s="2">
        <f t="shared" si="279"/>
        <v>15</v>
      </c>
      <c r="D393" t="str">
        <f t="shared" si="274"/>
        <v>性感囚犯</v>
      </c>
      <c r="E393">
        <f t="shared" si="271"/>
        <v>4</v>
      </c>
      <c r="F393">
        <f t="shared" si="275"/>
        <v>3</v>
      </c>
      <c r="G393" t="str">
        <f t="shared" si="277"/>
        <v>1210009,8|1430001,3</v>
      </c>
      <c r="H393">
        <f t="shared" si="276"/>
        <v>26000</v>
      </c>
      <c r="I393" t="str">
        <f>IF(E393=4,B393&amp;"Ⅱ"&amp;E393,"Ⅱ"&amp;E393)</f>
        <v>9Ⅱ4</v>
      </c>
      <c r="J393" t="str">
        <f t="shared" si="278"/>
        <v/>
      </c>
    </row>
    <row r="394" spans="1:10" ht="16.5">
      <c r="A394" s="2">
        <f t="shared" si="265"/>
        <v>916</v>
      </c>
      <c r="B394" s="3">
        <v>9</v>
      </c>
      <c r="C394" s="2">
        <f t="shared" si="279"/>
        <v>16</v>
      </c>
      <c r="D394" t="str">
        <f t="shared" si="274"/>
        <v>性感囚犯</v>
      </c>
      <c r="E394">
        <f t="shared" si="271"/>
        <v>4</v>
      </c>
      <c r="F394">
        <f t="shared" si="275"/>
        <v>3</v>
      </c>
      <c r="G394" t="str">
        <f t="shared" si="277"/>
        <v>1210009,12|1430001,6</v>
      </c>
      <c r="H394">
        <f t="shared" si="276"/>
        <v>30000</v>
      </c>
      <c r="I394" t="str">
        <f t="shared" ref="I394:I399" si="280">IF(E394=4,B394&amp;"Ⅱ"&amp;E394,"Ⅱ"&amp;E394)</f>
        <v>9Ⅱ4</v>
      </c>
      <c r="J394" t="str">
        <f t="shared" si="278"/>
        <v/>
      </c>
    </row>
    <row r="395" spans="1:10" ht="16.5">
      <c r="A395" s="2">
        <f t="shared" si="265"/>
        <v>917</v>
      </c>
      <c r="B395" s="3">
        <v>9</v>
      </c>
      <c r="C395" s="2">
        <f t="shared" si="279"/>
        <v>17</v>
      </c>
      <c r="D395" t="str">
        <f t="shared" si="274"/>
        <v>性感囚犯</v>
      </c>
      <c r="E395">
        <f t="shared" si="271"/>
        <v>4</v>
      </c>
      <c r="F395">
        <f t="shared" si="275"/>
        <v>3</v>
      </c>
      <c r="G395" t="str">
        <f t="shared" si="277"/>
        <v>1210009,16|1430001,9</v>
      </c>
      <c r="H395">
        <f t="shared" si="276"/>
        <v>45000</v>
      </c>
      <c r="I395" t="str">
        <f t="shared" si="280"/>
        <v>9Ⅱ4</v>
      </c>
      <c r="J395" t="str">
        <f t="shared" si="278"/>
        <v/>
      </c>
    </row>
    <row r="396" spans="1:10" ht="16.5">
      <c r="A396" s="2">
        <f t="shared" si="265"/>
        <v>918</v>
      </c>
      <c r="B396" s="3">
        <v>9</v>
      </c>
      <c r="C396" s="2">
        <f t="shared" si="279"/>
        <v>18</v>
      </c>
      <c r="D396" t="str">
        <f t="shared" si="274"/>
        <v>性感囚犯</v>
      </c>
      <c r="E396">
        <f t="shared" si="271"/>
        <v>4</v>
      </c>
      <c r="F396">
        <f t="shared" si="275"/>
        <v>3</v>
      </c>
      <c r="G396" t="str">
        <f t="shared" si="277"/>
        <v>1210009,20|1430001,12</v>
      </c>
      <c r="H396">
        <f t="shared" si="276"/>
        <v>67400</v>
      </c>
      <c r="I396" t="str">
        <f t="shared" si="280"/>
        <v>9Ⅱ4</v>
      </c>
      <c r="J396" t="str">
        <f t="shared" si="278"/>
        <v/>
      </c>
    </row>
    <row r="397" spans="1:10" ht="16.5">
      <c r="A397" s="2">
        <f t="shared" si="265"/>
        <v>919</v>
      </c>
      <c r="B397" s="3">
        <v>9</v>
      </c>
      <c r="C397" s="2">
        <f t="shared" si="279"/>
        <v>19</v>
      </c>
      <c r="D397" t="str">
        <f t="shared" si="274"/>
        <v>性感囚犯</v>
      </c>
      <c r="E397">
        <f t="shared" si="271"/>
        <v>4</v>
      </c>
      <c r="F397">
        <f t="shared" si="275"/>
        <v>3</v>
      </c>
      <c r="G397" t="str">
        <f t="shared" si="277"/>
        <v>1210009,24|1430001,15</v>
      </c>
      <c r="H397">
        <f t="shared" si="276"/>
        <v>94200</v>
      </c>
      <c r="I397" t="str">
        <f t="shared" si="280"/>
        <v>9Ⅱ4</v>
      </c>
      <c r="J397" t="str">
        <f t="shared" si="278"/>
        <v/>
      </c>
    </row>
    <row r="398" spans="1:10" ht="16.5">
      <c r="A398" s="2">
        <f t="shared" si="265"/>
        <v>920</v>
      </c>
      <c r="B398" s="3">
        <v>9</v>
      </c>
      <c r="C398" s="2">
        <f t="shared" si="279"/>
        <v>20</v>
      </c>
      <c r="D398" t="str">
        <f t="shared" si="274"/>
        <v>性感囚犯</v>
      </c>
      <c r="E398">
        <f t="shared" si="271"/>
        <v>4</v>
      </c>
      <c r="F398">
        <f t="shared" si="275"/>
        <v>3</v>
      </c>
      <c r="G398" t="str">
        <f t="shared" si="277"/>
        <v>1210009,32|1430001,18</v>
      </c>
      <c r="H398">
        <f t="shared" si="276"/>
        <v>129000</v>
      </c>
      <c r="I398" t="str">
        <f t="shared" si="280"/>
        <v>9Ⅱ4</v>
      </c>
      <c r="J398" t="str">
        <f t="shared" si="278"/>
        <v/>
      </c>
    </row>
    <row r="399" spans="1:10" ht="16.5">
      <c r="A399" s="2">
        <f t="shared" si="265"/>
        <v>921</v>
      </c>
      <c r="B399" s="3">
        <v>9</v>
      </c>
      <c r="C399" s="2">
        <f t="shared" si="279"/>
        <v>21</v>
      </c>
      <c r="D399" t="str">
        <f t="shared" si="274"/>
        <v>性感囚犯</v>
      </c>
      <c r="E399">
        <f t="shared" si="271"/>
        <v>4</v>
      </c>
      <c r="F399">
        <f t="shared" si="275"/>
        <v>3</v>
      </c>
      <c r="G399" t="str">
        <f t="shared" si="277"/>
        <v>1431009,3</v>
      </c>
      <c r="H399">
        <f t="shared" si="276"/>
        <v>174000</v>
      </c>
      <c r="I399" t="str">
        <f t="shared" si="280"/>
        <v>9Ⅱ4</v>
      </c>
      <c r="J399" t="str">
        <f t="shared" si="278"/>
        <v>1431009,3</v>
      </c>
    </row>
    <row r="400" spans="1:10" ht="16.5">
      <c r="A400" s="2">
        <f t="shared" si="265"/>
        <v>922</v>
      </c>
      <c r="B400" s="3">
        <v>9</v>
      </c>
      <c r="C400" s="2">
        <f t="shared" si="279"/>
        <v>22</v>
      </c>
      <c r="D400" t="str">
        <f t="shared" si="274"/>
        <v>性感囚犯</v>
      </c>
      <c r="E400">
        <f t="shared" si="271"/>
        <v>4</v>
      </c>
      <c r="F400">
        <f t="shared" si="275"/>
        <v>3</v>
      </c>
      <c r="G400" t="str">
        <f t="shared" si="277"/>
        <v>1210009,10|1430001,9</v>
      </c>
      <c r="H400">
        <f t="shared" si="276"/>
        <v>32500</v>
      </c>
      <c r="I400" t="str">
        <f>IF(E400=4,B400&amp;"Ⅲ"&amp;E400,"Ⅲ"&amp;E400)</f>
        <v>9Ⅲ4</v>
      </c>
      <c r="J400" t="str">
        <f t="shared" si="278"/>
        <v/>
      </c>
    </row>
    <row r="401" spans="1:10" ht="16.5">
      <c r="A401" s="2">
        <f t="shared" si="265"/>
        <v>923</v>
      </c>
      <c r="B401" s="3">
        <v>9</v>
      </c>
      <c r="C401" s="2">
        <f t="shared" si="279"/>
        <v>23</v>
      </c>
      <c r="D401" t="str">
        <f t="shared" si="274"/>
        <v>性感囚犯</v>
      </c>
      <c r="E401">
        <f t="shared" si="271"/>
        <v>4</v>
      </c>
      <c r="F401">
        <f t="shared" si="275"/>
        <v>3</v>
      </c>
      <c r="G401" t="str">
        <f t="shared" si="277"/>
        <v>1210009,15|1430001,18</v>
      </c>
      <c r="H401">
        <f t="shared" si="276"/>
        <v>37500</v>
      </c>
      <c r="I401" t="str">
        <f t="shared" ref="I401:I406" si="281">IF(E401=4,B401&amp;"Ⅲ"&amp;E401,"Ⅲ"&amp;E401)</f>
        <v>9Ⅲ4</v>
      </c>
      <c r="J401" t="str">
        <f t="shared" si="278"/>
        <v/>
      </c>
    </row>
    <row r="402" spans="1:10" ht="16.5">
      <c r="A402" s="2">
        <f t="shared" si="265"/>
        <v>924</v>
      </c>
      <c r="B402" s="3">
        <v>9</v>
      </c>
      <c r="C402" s="2">
        <f t="shared" si="279"/>
        <v>24</v>
      </c>
      <c r="D402" t="str">
        <f t="shared" si="274"/>
        <v>性感囚犯</v>
      </c>
      <c r="E402">
        <f t="shared" si="271"/>
        <v>4</v>
      </c>
      <c r="F402">
        <f t="shared" si="275"/>
        <v>3</v>
      </c>
      <c r="G402" t="str">
        <f t="shared" si="277"/>
        <v>1210009,20|1430001,27</v>
      </c>
      <c r="H402">
        <f t="shared" si="276"/>
        <v>56250</v>
      </c>
      <c r="I402" t="str">
        <f t="shared" si="281"/>
        <v>9Ⅲ4</v>
      </c>
      <c r="J402" t="str">
        <f t="shared" si="278"/>
        <v/>
      </c>
    </row>
    <row r="403" spans="1:10" ht="16.5">
      <c r="A403" s="2">
        <f t="shared" si="265"/>
        <v>925</v>
      </c>
      <c r="B403" s="3">
        <v>9</v>
      </c>
      <c r="C403" s="2">
        <f t="shared" si="279"/>
        <v>25</v>
      </c>
      <c r="D403" t="str">
        <f t="shared" si="274"/>
        <v>性感囚犯</v>
      </c>
      <c r="E403">
        <f t="shared" si="271"/>
        <v>4</v>
      </c>
      <c r="F403">
        <f t="shared" si="275"/>
        <v>3</v>
      </c>
      <c r="G403" t="str">
        <f t="shared" si="277"/>
        <v>1210009,25|1430001,36</v>
      </c>
      <c r="H403">
        <f t="shared" si="276"/>
        <v>84250</v>
      </c>
      <c r="I403" t="str">
        <f t="shared" si="281"/>
        <v>9Ⅲ4</v>
      </c>
      <c r="J403" t="str">
        <f t="shared" si="278"/>
        <v/>
      </c>
    </row>
    <row r="404" spans="1:10" ht="16.5">
      <c r="A404" s="2">
        <f t="shared" si="265"/>
        <v>926</v>
      </c>
      <c r="B404" s="3">
        <v>9</v>
      </c>
      <c r="C404" s="2">
        <f t="shared" si="279"/>
        <v>26</v>
      </c>
      <c r="D404" t="str">
        <f t="shared" si="274"/>
        <v>性感囚犯</v>
      </c>
      <c r="E404">
        <f t="shared" si="271"/>
        <v>4</v>
      </c>
      <c r="F404">
        <f t="shared" si="275"/>
        <v>3</v>
      </c>
      <c r="G404" t="str">
        <f t="shared" si="277"/>
        <v>1210009,30|1430001,45</v>
      </c>
      <c r="H404">
        <f t="shared" si="276"/>
        <v>117750</v>
      </c>
      <c r="I404" t="str">
        <f t="shared" si="281"/>
        <v>9Ⅲ4</v>
      </c>
      <c r="J404" t="str">
        <f t="shared" si="278"/>
        <v/>
      </c>
    </row>
    <row r="405" spans="1:10" ht="16.5">
      <c r="A405" s="2">
        <f t="shared" si="265"/>
        <v>927</v>
      </c>
      <c r="B405" s="3">
        <v>9</v>
      </c>
      <c r="C405" s="2">
        <f t="shared" si="279"/>
        <v>27</v>
      </c>
      <c r="D405" t="str">
        <f t="shared" si="274"/>
        <v>性感囚犯</v>
      </c>
      <c r="E405">
        <f t="shared" si="271"/>
        <v>4</v>
      </c>
      <c r="F405">
        <f t="shared" si="275"/>
        <v>3</v>
      </c>
      <c r="G405" t="str">
        <f t="shared" si="277"/>
        <v>1210009,40|1430001,54</v>
      </c>
      <c r="H405">
        <f t="shared" si="276"/>
        <v>161250</v>
      </c>
      <c r="I405" t="str">
        <f t="shared" si="281"/>
        <v>9Ⅲ4</v>
      </c>
      <c r="J405" t="str">
        <f t="shared" si="278"/>
        <v/>
      </c>
    </row>
    <row r="406" spans="1:10" ht="16.5">
      <c r="A406" s="2">
        <f t="shared" si="265"/>
        <v>928</v>
      </c>
      <c r="B406" s="3">
        <v>9</v>
      </c>
      <c r="C406" s="2">
        <f t="shared" si="279"/>
        <v>28</v>
      </c>
      <c r="D406" t="str">
        <f t="shared" si="274"/>
        <v>性感囚犯</v>
      </c>
      <c r="E406">
        <f t="shared" si="271"/>
        <v>4</v>
      </c>
      <c r="F406">
        <f t="shared" si="275"/>
        <v>3</v>
      </c>
      <c r="G406" t="str">
        <f t="shared" si="277"/>
        <v>1431009,9</v>
      </c>
      <c r="H406">
        <f t="shared" si="276"/>
        <v>217500</v>
      </c>
      <c r="I406" t="str">
        <f t="shared" si="281"/>
        <v>9Ⅲ4</v>
      </c>
      <c r="J406" t="str">
        <f t="shared" si="278"/>
        <v>1431009,9</v>
      </c>
    </row>
    <row r="407" spans="1:10" ht="16.5">
      <c r="A407" s="2">
        <f t="shared" si="265"/>
        <v>929</v>
      </c>
      <c r="B407" s="34">
        <v>9</v>
      </c>
      <c r="C407" s="2">
        <f t="shared" si="279"/>
        <v>29</v>
      </c>
      <c r="D407" t="str">
        <f t="shared" si="274"/>
        <v>性感囚犯</v>
      </c>
      <c r="E407">
        <f t="shared" si="271"/>
        <v>4</v>
      </c>
      <c r="F407">
        <f t="shared" si="275"/>
        <v>3</v>
      </c>
      <c r="G407" t="str">
        <f t="shared" si="277"/>
        <v>1431009,10.5293773148282</v>
      </c>
      <c r="H407" t="e">
        <f t="shared" si="276"/>
        <v>#N/A</v>
      </c>
      <c r="J407" t="str">
        <f t="shared" si="278"/>
        <v>1431009,10.5293773148282</v>
      </c>
    </row>
    <row r="408" spans="1:10" ht="16.5">
      <c r="A408" s="2">
        <f t="shared" si="265"/>
        <v>1601</v>
      </c>
      <c r="B408" s="3">
        <v>16</v>
      </c>
      <c r="C408" s="2">
        <f>IF(C407=29,1,C407+1)</f>
        <v>1</v>
      </c>
      <c r="D408" t="str">
        <f t="shared" si="274"/>
        <v>斯奈克</v>
      </c>
      <c r="E408">
        <f t="shared" si="271"/>
        <v>3</v>
      </c>
      <c r="F408">
        <f t="shared" si="275"/>
        <v>2</v>
      </c>
      <c r="G408" t="str">
        <f t="shared" si="277"/>
        <v>1210002,32</v>
      </c>
      <c r="H408">
        <f t="shared" si="276"/>
        <v>10400</v>
      </c>
      <c r="I408" t="str">
        <f>IF(E408=4,B408&amp;"Ⅰ"&amp;E408,"Ⅰ"&amp;E408)</f>
        <v>Ⅰ3</v>
      </c>
      <c r="J408" t="str">
        <f t="shared" si="278"/>
        <v/>
      </c>
    </row>
    <row r="409" spans="1:10" ht="16.5">
      <c r="A409" s="2">
        <f t="shared" si="265"/>
        <v>1602</v>
      </c>
      <c r="B409" s="3">
        <v>16</v>
      </c>
      <c r="C409" s="2">
        <f>IF(C408=29,1,C408+1)</f>
        <v>2</v>
      </c>
      <c r="D409" t="str">
        <f t="shared" si="274"/>
        <v>斯奈克</v>
      </c>
      <c r="E409">
        <f t="shared" si="271"/>
        <v>3</v>
      </c>
      <c r="F409">
        <f t="shared" si="275"/>
        <v>2</v>
      </c>
      <c r="G409" t="str">
        <f t="shared" si="277"/>
        <v>1210002,48</v>
      </c>
      <c r="H409">
        <f t="shared" si="276"/>
        <v>12000</v>
      </c>
      <c r="I409" t="str">
        <f t="shared" ref="I409:I421" si="282">IF(E409=4,B409&amp;"Ⅰ"&amp;E409,"Ⅰ"&amp;E409)</f>
        <v>Ⅰ3</v>
      </c>
      <c r="J409" t="str">
        <f t="shared" si="278"/>
        <v/>
      </c>
    </row>
    <row r="410" spans="1:10" ht="16.5">
      <c r="A410" s="2">
        <f t="shared" si="265"/>
        <v>1603</v>
      </c>
      <c r="B410" s="3">
        <v>16</v>
      </c>
      <c r="C410" s="2">
        <f t="shared" ref="C410:C415" si="283">IF(C409=29,1,C409+1)</f>
        <v>3</v>
      </c>
      <c r="D410" t="str">
        <f t="shared" si="274"/>
        <v>斯奈克</v>
      </c>
      <c r="E410">
        <f t="shared" si="271"/>
        <v>3</v>
      </c>
      <c r="F410">
        <f t="shared" si="275"/>
        <v>2</v>
      </c>
      <c r="G410" t="str">
        <f t="shared" si="277"/>
        <v>1210005,20</v>
      </c>
      <c r="H410">
        <f t="shared" si="276"/>
        <v>18000</v>
      </c>
      <c r="I410" t="str">
        <f t="shared" si="282"/>
        <v>Ⅰ3</v>
      </c>
      <c r="J410" t="str">
        <f t="shared" si="278"/>
        <v/>
      </c>
    </row>
    <row r="411" spans="1:10" ht="16.5">
      <c r="A411" s="2">
        <f t="shared" si="265"/>
        <v>1604</v>
      </c>
      <c r="B411" s="3">
        <v>16</v>
      </c>
      <c r="C411" s="2">
        <f t="shared" si="283"/>
        <v>4</v>
      </c>
      <c r="D411" t="str">
        <f t="shared" si="274"/>
        <v>斯奈克</v>
      </c>
      <c r="E411">
        <f t="shared" si="271"/>
        <v>3</v>
      </c>
      <c r="F411">
        <f t="shared" si="275"/>
        <v>2</v>
      </c>
      <c r="G411" t="str">
        <f t="shared" si="277"/>
        <v>1210005,24</v>
      </c>
      <c r="H411">
        <f t="shared" si="276"/>
        <v>26900</v>
      </c>
      <c r="I411" t="str">
        <f t="shared" si="282"/>
        <v>Ⅰ3</v>
      </c>
      <c r="J411" t="str">
        <f t="shared" si="278"/>
        <v/>
      </c>
    </row>
    <row r="412" spans="1:10" ht="16.5">
      <c r="A412" s="2">
        <f t="shared" si="265"/>
        <v>1605</v>
      </c>
      <c r="B412" s="3">
        <v>16</v>
      </c>
      <c r="C412" s="2">
        <f t="shared" si="283"/>
        <v>5</v>
      </c>
      <c r="D412" t="str">
        <f t="shared" si="274"/>
        <v>斯奈克</v>
      </c>
      <c r="E412">
        <f t="shared" si="271"/>
        <v>3</v>
      </c>
      <c r="F412">
        <f t="shared" si="275"/>
        <v>2</v>
      </c>
      <c r="G412" t="str">
        <f t="shared" si="277"/>
        <v>1210005,32</v>
      </c>
      <c r="H412">
        <f t="shared" si="276"/>
        <v>37600</v>
      </c>
      <c r="I412" t="str">
        <f t="shared" si="282"/>
        <v>Ⅰ3</v>
      </c>
      <c r="J412" t="str">
        <f t="shared" si="278"/>
        <v/>
      </c>
    </row>
    <row r="413" spans="1:10" ht="16.5">
      <c r="A413" s="2">
        <f t="shared" si="265"/>
        <v>1606</v>
      </c>
      <c r="B413" s="3">
        <v>16</v>
      </c>
      <c r="C413" s="2">
        <f t="shared" si="283"/>
        <v>6</v>
      </c>
      <c r="D413" t="str">
        <f t="shared" si="274"/>
        <v>斯奈克</v>
      </c>
      <c r="E413">
        <f t="shared" si="271"/>
        <v>3</v>
      </c>
      <c r="F413">
        <f t="shared" si="275"/>
        <v>2</v>
      </c>
      <c r="G413" t="str">
        <f t="shared" si="277"/>
        <v>1210008,12</v>
      </c>
      <c r="H413">
        <f t="shared" si="276"/>
        <v>51600</v>
      </c>
      <c r="I413" t="str">
        <f t="shared" si="282"/>
        <v>Ⅰ3</v>
      </c>
      <c r="J413" t="str">
        <f t="shared" si="278"/>
        <v/>
      </c>
    </row>
    <row r="414" spans="1:10" ht="16.5">
      <c r="A414" s="2">
        <f t="shared" si="265"/>
        <v>1607</v>
      </c>
      <c r="B414" s="3">
        <v>16</v>
      </c>
      <c r="C414" s="2">
        <f t="shared" si="283"/>
        <v>7</v>
      </c>
      <c r="D414" t="str">
        <f t="shared" si="274"/>
        <v>斯奈克</v>
      </c>
      <c r="E414">
        <f t="shared" si="271"/>
        <v>3</v>
      </c>
      <c r="F414">
        <f t="shared" si="275"/>
        <v>2</v>
      </c>
      <c r="G414" t="str">
        <f t="shared" si="277"/>
        <v>1210008,16</v>
      </c>
      <c r="H414">
        <f t="shared" si="276"/>
        <v>69600</v>
      </c>
      <c r="I414" t="str">
        <f t="shared" si="282"/>
        <v>Ⅰ3</v>
      </c>
      <c r="J414" t="str">
        <f t="shared" si="278"/>
        <v/>
      </c>
    </row>
    <row r="415" spans="1:10" ht="16.5">
      <c r="A415" s="2">
        <f t="shared" ref="A415:A478" si="284">B415*100+C415</f>
        <v>1608</v>
      </c>
      <c r="B415" s="3">
        <v>16</v>
      </c>
      <c r="C415" s="2">
        <f t="shared" si="283"/>
        <v>8</v>
      </c>
      <c r="D415" t="str">
        <f t="shared" si="274"/>
        <v>斯奈克</v>
      </c>
      <c r="E415">
        <f t="shared" si="271"/>
        <v>3</v>
      </c>
      <c r="F415">
        <f t="shared" si="275"/>
        <v>2</v>
      </c>
      <c r="G415" t="str">
        <f t="shared" si="277"/>
        <v>1210008,5|1430002,1</v>
      </c>
      <c r="H415">
        <f t="shared" si="276"/>
        <v>15600</v>
      </c>
      <c r="I415" t="str">
        <f t="shared" si="282"/>
        <v>Ⅰ3</v>
      </c>
      <c r="J415" t="str">
        <f t="shared" si="278"/>
        <v/>
      </c>
    </row>
    <row r="416" spans="1:10" ht="16.5">
      <c r="A416" s="2">
        <f t="shared" si="284"/>
        <v>1609</v>
      </c>
      <c r="B416" s="3">
        <v>16</v>
      </c>
      <c r="C416" s="2">
        <f>IF(C415=29,1,C415+1)</f>
        <v>9</v>
      </c>
      <c r="D416" t="str">
        <f t="shared" si="274"/>
        <v>斯奈克</v>
      </c>
      <c r="E416">
        <f t="shared" si="271"/>
        <v>3</v>
      </c>
      <c r="F416">
        <f t="shared" si="275"/>
        <v>2</v>
      </c>
      <c r="G416" t="str">
        <f t="shared" si="277"/>
        <v>1210008,8|1430002,2</v>
      </c>
      <c r="H416">
        <f t="shared" si="276"/>
        <v>18000</v>
      </c>
      <c r="I416" t="str">
        <f t="shared" si="282"/>
        <v>Ⅰ3</v>
      </c>
      <c r="J416" t="str">
        <f t="shared" si="278"/>
        <v/>
      </c>
    </row>
    <row r="417" spans="1:10" ht="16.5">
      <c r="A417" s="2">
        <f t="shared" si="284"/>
        <v>1610</v>
      </c>
      <c r="B417" s="3">
        <v>16</v>
      </c>
      <c r="C417" s="2">
        <f>IF(C416=29,1,C416+1)</f>
        <v>10</v>
      </c>
      <c r="D417" t="str">
        <f t="shared" si="274"/>
        <v>斯奈克</v>
      </c>
      <c r="E417">
        <f t="shared" si="271"/>
        <v>3</v>
      </c>
      <c r="F417">
        <f t="shared" si="275"/>
        <v>2</v>
      </c>
      <c r="G417" t="str">
        <f t="shared" si="277"/>
        <v>1210008,10|1430002,3</v>
      </c>
      <c r="H417">
        <f t="shared" si="276"/>
        <v>27000</v>
      </c>
      <c r="I417" t="str">
        <f t="shared" si="282"/>
        <v>Ⅰ3</v>
      </c>
      <c r="J417" t="str">
        <f t="shared" si="278"/>
        <v/>
      </c>
    </row>
    <row r="418" spans="1:10" ht="16.5">
      <c r="A418" s="2">
        <f t="shared" si="284"/>
        <v>1611</v>
      </c>
      <c r="B418" s="3">
        <v>16</v>
      </c>
      <c r="C418" s="2">
        <f t="shared" ref="C418:C436" si="285">IF(C417=29,1,C417+1)</f>
        <v>11</v>
      </c>
      <c r="D418" t="str">
        <f t="shared" si="274"/>
        <v>斯奈克</v>
      </c>
      <c r="E418">
        <f t="shared" si="271"/>
        <v>3</v>
      </c>
      <c r="F418">
        <f t="shared" si="275"/>
        <v>2</v>
      </c>
      <c r="G418" t="str">
        <f t="shared" si="277"/>
        <v>1210008,12|1430002,4</v>
      </c>
      <c r="H418">
        <f t="shared" si="276"/>
        <v>40350</v>
      </c>
      <c r="I418" t="str">
        <f t="shared" si="282"/>
        <v>Ⅰ3</v>
      </c>
      <c r="J418" t="str">
        <f t="shared" si="278"/>
        <v/>
      </c>
    </row>
    <row r="419" spans="1:10" ht="16.5">
      <c r="A419" s="2">
        <f t="shared" si="284"/>
        <v>1612</v>
      </c>
      <c r="B419" s="3">
        <v>16</v>
      </c>
      <c r="C419" s="2">
        <f t="shared" si="285"/>
        <v>12</v>
      </c>
      <c r="D419" t="str">
        <f t="shared" si="274"/>
        <v>斯奈克</v>
      </c>
      <c r="E419">
        <f t="shared" si="271"/>
        <v>3</v>
      </c>
      <c r="F419">
        <f t="shared" si="275"/>
        <v>2</v>
      </c>
      <c r="G419" t="str">
        <f t="shared" si="277"/>
        <v>1210008,16|1430002,5</v>
      </c>
      <c r="H419">
        <f t="shared" si="276"/>
        <v>56400</v>
      </c>
      <c r="I419" t="str">
        <f t="shared" si="282"/>
        <v>Ⅰ3</v>
      </c>
      <c r="J419" t="str">
        <f t="shared" si="278"/>
        <v/>
      </c>
    </row>
    <row r="420" spans="1:10" ht="16.5">
      <c r="A420" s="2">
        <f t="shared" si="284"/>
        <v>1613</v>
      </c>
      <c r="B420" s="3">
        <v>16</v>
      </c>
      <c r="C420" s="2">
        <f t="shared" si="285"/>
        <v>13</v>
      </c>
      <c r="D420" t="str">
        <f t="shared" si="274"/>
        <v>斯奈克</v>
      </c>
      <c r="E420">
        <f t="shared" si="271"/>
        <v>3</v>
      </c>
      <c r="F420">
        <f t="shared" si="275"/>
        <v>2</v>
      </c>
      <c r="G420" t="str">
        <f t="shared" si="277"/>
        <v>1210008,18|1430002,6</v>
      </c>
      <c r="H420">
        <f t="shared" si="276"/>
        <v>77400</v>
      </c>
      <c r="I420" t="str">
        <f t="shared" si="282"/>
        <v>Ⅰ3</v>
      </c>
      <c r="J420" t="str">
        <f t="shared" si="278"/>
        <v/>
      </c>
    </row>
    <row r="421" spans="1:10" ht="16.5">
      <c r="A421" s="2">
        <f t="shared" si="284"/>
        <v>1614</v>
      </c>
      <c r="B421" s="3">
        <v>16</v>
      </c>
      <c r="C421" s="2">
        <f t="shared" si="285"/>
        <v>14</v>
      </c>
      <c r="D421" t="str">
        <f t="shared" si="274"/>
        <v>斯奈克</v>
      </c>
      <c r="E421">
        <f t="shared" si="271"/>
        <v>3</v>
      </c>
      <c r="F421">
        <f t="shared" si="275"/>
        <v>2</v>
      </c>
      <c r="G421" t="str">
        <f t="shared" si="277"/>
        <v>1430004,1</v>
      </c>
      <c r="H421">
        <f t="shared" si="276"/>
        <v>104400</v>
      </c>
      <c r="I421" t="str">
        <f t="shared" si="282"/>
        <v>Ⅰ3</v>
      </c>
      <c r="J421" t="str">
        <f t="shared" si="278"/>
        <v/>
      </c>
    </row>
    <row r="422" spans="1:10" ht="16.5">
      <c r="A422" s="2">
        <f t="shared" si="284"/>
        <v>1615</v>
      </c>
      <c r="B422" s="3">
        <v>16</v>
      </c>
      <c r="C422" s="2">
        <f t="shared" si="285"/>
        <v>15</v>
      </c>
      <c r="D422" t="str">
        <f t="shared" si="274"/>
        <v>斯奈克</v>
      </c>
      <c r="E422">
        <f t="shared" si="271"/>
        <v>3</v>
      </c>
      <c r="F422">
        <f t="shared" si="275"/>
        <v>2</v>
      </c>
      <c r="G422" t="str">
        <f t="shared" si="277"/>
        <v>1210008,7|1430002,3</v>
      </c>
      <c r="H422">
        <f t="shared" si="276"/>
        <v>20800</v>
      </c>
      <c r="I422" t="str">
        <f>IF(E422=4,B422&amp;"Ⅱ"&amp;E422,"Ⅱ"&amp;E422)</f>
        <v>Ⅱ3</v>
      </c>
      <c r="J422" t="str">
        <f t="shared" si="278"/>
        <v/>
      </c>
    </row>
    <row r="423" spans="1:10" ht="16.5">
      <c r="A423" s="2">
        <f t="shared" si="284"/>
        <v>1616</v>
      </c>
      <c r="B423" s="3">
        <v>16</v>
      </c>
      <c r="C423" s="2">
        <f t="shared" si="285"/>
        <v>16</v>
      </c>
      <c r="D423" t="str">
        <f t="shared" si="274"/>
        <v>斯奈克</v>
      </c>
      <c r="E423">
        <f t="shared" si="271"/>
        <v>3</v>
      </c>
      <c r="F423">
        <f t="shared" si="275"/>
        <v>2</v>
      </c>
      <c r="G423" t="str">
        <f t="shared" si="277"/>
        <v>1210008,11|1430002,6</v>
      </c>
      <c r="H423">
        <f t="shared" si="276"/>
        <v>24000</v>
      </c>
      <c r="I423" t="str">
        <f t="shared" ref="I423:I428" si="286">IF(E423=4,B423&amp;"Ⅱ"&amp;E423,"Ⅱ"&amp;E423)</f>
        <v>Ⅱ3</v>
      </c>
      <c r="J423" t="str">
        <f t="shared" si="278"/>
        <v/>
      </c>
    </row>
    <row r="424" spans="1:10" ht="16.5">
      <c r="A424" s="2">
        <f t="shared" si="284"/>
        <v>1617</v>
      </c>
      <c r="B424" s="3">
        <v>16</v>
      </c>
      <c r="C424" s="2">
        <f t="shared" si="285"/>
        <v>17</v>
      </c>
      <c r="D424" t="str">
        <f t="shared" si="274"/>
        <v>斯奈克</v>
      </c>
      <c r="E424">
        <f t="shared" si="271"/>
        <v>3</v>
      </c>
      <c r="F424">
        <f t="shared" si="275"/>
        <v>2</v>
      </c>
      <c r="G424" t="str">
        <f t="shared" si="277"/>
        <v>1210008,13|1430002,9</v>
      </c>
      <c r="H424">
        <f t="shared" si="276"/>
        <v>36000</v>
      </c>
      <c r="I424" t="str">
        <f t="shared" si="286"/>
        <v>Ⅱ3</v>
      </c>
      <c r="J424" t="str">
        <f t="shared" si="278"/>
        <v/>
      </c>
    </row>
    <row r="425" spans="1:10" ht="16.5">
      <c r="A425" s="2">
        <f t="shared" si="284"/>
        <v>1618</v>
      </c>
      <c r="B425" s="3">
        <v>16</v>
      </c>
      <c r="C425" s="2">
        <f t="shared" si="285"/>
        <v>18</v>
      </c>
      <c r="D425" t="str">
        <f t="shared" si="274"/>
        <v>斯奈克</v>
      </c>
      <c r="E425">
        <f t="shared" si="271"/>
        <v>3</v>
      </c>
      <c r="F425">
        <f t="shared" si="275"/>
        <v>2</v>
      </c>
      <c r="G425" t="str">
        <f t="shared" si="277"/>
        <v>1210008,16|1430002,12</v>
      </c>
      <c r="H425">
        <f t="shared" si="276"/>
        <v>53800</v>
      </c>
      <c r="I425" t="str">
        <f t="shared" si="286"/>
        <v>Ⅱ3</v>
      </c>
      <c r="J425" t="str">
        <f t="shared" si="278"/>
        <v/>
      </c>
    </row>
    <row r="426" spans="1:10" ht="16.5">
      <c r="A426" s="2">
        <f t="shared" si="284"/>
        <v>1619</v>
      </c>
      <c r="B426" s="3">
        <v>16</v>
      </c>
      <c r="C426" s="2">
        <f t="shared" si="285"/>
        <v>19</v>
      </c>
      <c r="D426" t="str">
        <f t="shared" si="274"/>
        <v>斯奈克</v>
      </c>
      <c r="E426">
        <f t="shared" si="271"/>
        <v>3</v>
      </c>
      <c r="F426">
        <f t="shared" si="275"/>
        <v>2</v>
      </c>
      <c r="G426" t="str">
        <f t="shared" si="277"/>
        <v>1210008,21|1430002,15</v>
      </c>
      <c r="H426">
        <f t="shared" si="276"/>
        <v>75200</v>
      </c>
      <c r="I426" t="str">
        <f t="shared" si="286"/>
        <v>Ⅱ3</v>
      </c>
      <c r="J426" t="str">
        <f t="shared" si="278"/>
        <v/>
      </c>
    </row>
    <row r="427" spans="1:10" ht="16.5">
      <c r="A427" s="2">
        <f t="shared" si="284"/>
        <v>1620</v>
      </c>
      <c r="B427" s="3">
        <v>16</v>
      </c>
      <c r="C427" s="2">
        <f t="shared" si="285"/>
        <v>20</v>
      </c>
      <c r="D427" t="str">
        <f t="shared" si="274"/>
        <v>斯奈克</v>
      </c>
      <c r="E427">
        <f t="shared" si="271"/>
        <v>3</v>
      </c>
      <c r="F427">
        <f t="shared" si="275"/>
        <v>2</v>
      </c>
      <c r="G427" t="str">
        <f t="shared" si="277"/>
        <v>1210008,24|1430002,18</v>
      </c>
      <c r="H427">
        <f t="shared" si="276"/>
        <v>103200</v>
      </c>
      <c r="I427" t="str">
        <f t="shared" si="286"/>
        <v>Ⅱ3</v>
      </c>
      <c r="J427" t="str">
        <f t="shared" si="278"/>
        <v/>
      </c>
    </row>
    <row r="428" spans="1:10" ht="16.5">
      <c r="A428" s="2">
        <f t="shared" si="284"/>
        <v>1621</v>
      </c>
      <c r="B428" s="3">
        <v>16</v>
      </c>
      <c r="C428" s="2">
        <f t="shared" si="285"/>
        <v>21</v>
      </c>
      <c r="D428" t="str">
        <f t="shared" si="274"/>
        <v>斯奈克</v>
      </c>
      <c r="E428">
        <f t="shared" si="271"/>
        <v>3</v>
      </c>
      <c r="F428">
        <f t="shared" si="275"/>
        <v>2</v>
      </c>
      <c r="G428" t="str">
        <f t="shared" si="277"/>
        <v>1430004,3</v>
      </c>
      <c r="H428">
        <f t="shared" si="276"/>
        <v>139200</v>
      </c>
      <c r="I428" t="str">
        <f t="shared" si="286"/>
        <v>Ⅱ3</v>
      </c>
      <c r="J428" t="str">
        <f t="shared" si="278"/>
        <v/>
      </c>
    </row>
    <row r="429" spans="1:10" ht="16.5">
      <c r="A429" s="2">
        <f t="shared" si="284"/>
        <v>1622</v>
      </c>
      <c r="B429" s="3">
        <v>16</v>
      </c>
      <c r="C429" s="2">
        <f t="shared" si="285"/>
        <v>22</v>
      </c>
      <c r="D429" t="str">
        <f t="shared" si="274"/>
        <v>斯奈克</v>
      </c>
      <c r="E429">
        <f t="shared" si="271"/>
        <v>3</v>
      </c>
      <c r="F429">
        <f t="shared" si="275"/>
        <v>2</v>
      </c>
      <c r="G429" t="str">
        <f t="shared" si="277"/>
        <v>1210008,9|1430002,9</v>
      </c>
      <c r="H429">
        <f t="shared" si="276"/>
        <v>26000</v>
      </c>
      <c r="I429" t="str">
        <f>IF(E429=4,B429&amp;"Ⅲ"&amp;E429,"Ⅲ"&amp;E429)</f>
        <v>Ⅲ3</v>
      </c>
      <c r="J429" t="str">
        <f t="shared" si="278"/>
        <v/>
      </c>
    </row>
    <row r="430" spans="1:10" ht="16.5">
      <c r="A430" s="2">
        <f t="shared" si="284"/>
        <v>1623</v>
      </c>
      <c r="B430" s="3">
        <v>16</v>
      </c>
      <c r="C430" s="2">
        <f t="shared" si="285"/>
        <v>23</v>
      </c>
      <c r="D430" t="str">
        <f t="shared" si="274"/>
        <v>斯奈克</v>
      </c>
      <c r="E430">
        <f t="shared" si="271"/>
        <v>3</v>
      </c>
      <c r="F430">
        <f t="shared" si="275"/>
        <v>2</v>
      </c>
      <c r="G430" t="str">
        <f t="shared" si="277"/>
        <v>1210008,13|1430002,18</v>
      </c>
      <c r="H430">
        <f t="shared" si="276"/>
        <v>30000</v>
      </c>
      <c r="I430" t="str">
        <f t="shared" ref="I430:I435" si="287">IF(E430=4,B430&amp;"Ⅲ"&amp;E430,"Ⅲ"&amp;E430)</f>
        <v>Ⅲ3</v>
      </c>
      <c r="J430" t="str">
        <f t="shared" si="278"/>
        <v/>
      </c>
    </row>
    <row r="431" spans="1:10" ht="16.5">
      <c r="A431" s="2">
        <f t="shared" si="284"/>
        <v>1624</v>
      </c>
      <c r="B431" s="3">
        <v>16</v>
      </c>
      <c r="C431" s="2">
        <f t="shared" si="285"/>
        <v>24</v>
      </c>
      <c r="D431" t="str">
        <f t="shared" si="274"/>
        <v>斯奈克</v>
      </c>
      <c r="E431">
        <f t="shared" si="271"/>
        <v>3</v>
      </c>
      <c r="F431">
        <f t="shared" si="275"/>
        <v>2</v>
      </c>
      <c r="G431" t="str">
        <f t="shared" si="277"/>
        <v>1210008,17|1430002,27</v>
      </c>
      <c r="H431">
        <f t="shared" si="276"/>
        <v>45000</v>
      </c>
      <c r="I431" t="str">
        <f t="shared" si="287"/>
        <v>Ⅲ3</v>
      </c>
      <c r="J431" t="str">
        <f t="shared" si="278"/>
        <v/>
      </c>
    </row>
    <row r="432" spans="1:10" ht="16.5">
      <c r="A432" s="2">
        <f t="shared" si="284"/>
        <v>1625</v>
      </c>
      <c r="B432" s="3">
        <v>16</v>
      </c>
      <c r="C432" s="2">
        <f t="shared" si="285"/>
        <v>25</v>
      </c>
      <c r="D432" t="str">
        <f t="shared" si="274"/>
        <v>斯奈克</v>
      </c>
      <c r="E432">
        <f t="shared" si="271"/>
        <v>3</v>
      </c>
      <c r="F432">
        <f t="shared" si="275"/>
        <v>2</v>
      </c>
      <c r="G432" t="str">
        <f t="shared" si="277"/>
        <v>1210008,20|1430002,36</v>
      </c>
      <c r="H432">
        <f t="shared" si="276"/>
        <v>67250</v>
      </c>
      <c r="I432" t="str">
        <f t="shared" si="287"/>
        <v>Ⅲ3</v>
      </c>
      <c r="J432" t="str">
        <f t="shared" si="278"/>
        <v/>
      </c>
    </row>
    <row r="433" spans="1:10" ht="16.5">
      <c r="A433" s="2">
        <f t="shared" si="284"/>
        <v>1626</v>
      </c>
      <c r="B433" s="3">
        <v>16</v>
      </c>
      <c r="C433" s="2">
        <f t="shared" si="285"/>
        <v>26</v>
      </c>
      <c r="D433" t="str">
        <f t="shared" si="274"/>
        <v>斯奈克</v>
      </c>
      <c r="E433">
        <f t="shared" si="271"/>
        <v>3</v>
      </c>
      <c r="F433">
        <f t="shared" si="275"/>
        <v>2</v>
      </c>
      <c r="G433" t="str">
        <f t="shared" si="277"/>
        <v>1210008,27|1430002,45</v>
      </c>
      <c r="H433">
        <f t="shared" si="276"/>
        <v>94000</v>
      </c>
      <c r="I433" t="str">
        <f t="shared" si="287"/>
        <v>Ⅲ3</v>
      </c>
      <c r="J433" t="str">
        <f t="shared" si="278"/>
        <v/>
      </c>
    </row>
    <row r="434" spans="1:10" ht="16.5">
      <c r="A434" s="2">
        <f t="shared" si="284"/>
        <v>1627</v>
      </c>
      <c r="B434" s="3">
        <v>16</v>
      </c>
      <c r="C434" s="2">
        <f t="shared" si="285"/>
        <v>27</v>
      </c>
      <c r="D434" t="str">
        <f t="shared" si="274"/>
        <v>斯奈克</v>
      </c>
      <c r="E434">
        <f t="shared" si="271"/>
        <v>3</v>
      </c>
      <c r="F434">
        <f t="shared" si="275"/>
        <v>2</v>
      </c>
      <c r="G434" t="str">
        <f t="shared" si="277"/>
        <v>1210008,30|1430002,54</v>
      </c>
      <c r="H434">
        <f t="shared" si="276"/>
        <v>129000</v>
      </c>
      <c r="I434" t="str">
        <f t="shared" si="287"/>
        <v>Ⅲ3</v>
      </c>
      <c r="J434" t="str">
        <f t="shared" si="278"/>
        <v/>
      </c>
    </row>
    <row r="435" spans="1:10" ht="16.5">
      <c r="A435" s="2">
        <f t="shared" si="284"/>
        <v>1628</v>
      </c>
      <c r="B435" s="3">
        <v>16</v>
      </c>
      <c r="C435" s="2">
        <f t="shared" si="285"/>
        <v>28</v>
      </c>
      <c r="D435" t="str">
        <f t="shared" si="274"/>
        <v>斯奈克</v>
      </c>
      <c r="E435">
        <f t="shared" si="271"/>
        <v>3</v>
      </c>
      <c r="F435">
        <f t="shared" si="275"/>
        <v>2</v>
      </c>
      <c r="G435" t="str">
        <f t="shared" si="277"/>
        <v>1430004,9</v>
      </c>
      <c r="H435">
        <f t="shared" si="276"/>
        <v>174000</v>
      </c>
      <c r="I435" t="str">
        <f t="shared" si="287"/>
        <v>Ⅲ3</v>
      </c>
      <c r="J435" t="str">
        <f t="shared" si="278"/>
        <v/>
      </c>
    </row>
    <row r="436" spans="1:10" ht="16.5">
      <c r="A436" s="2">
        <f t="shared" si="284"/>
        <v>1629</v>
      </c>
      <c r="B436" s="34">
        <v>16</v>
      </c>
      <c r="C436" s="2">
        <f t="shared" si="285"/>
        <v>29</v>
      </c>
      <c r="D436" t="str">
        <f t="shared" si="274"/>
        <v>斯奈克</v>
      </c>
      <c r="E436">
        <f t="shared" si="271"/>
        <v>3</v>
      </c>
      <c r="F436">
        <f t="shared" si="275"/>
        <v>2</v>
      </c>
      <c r="G436" t="e">
        <f t="shared" si="277"/>
        <v>#N/A</v>
      </c>
      <c r="H436" t="e">
        <f t="shared" si="276"/>
        <v>#N/A</v>
      </c>
      <c r="J436" t="str">
        <f t="shared" si="278"/>
        <v/>
      </c>
    </row>
    <row r="437" spans="1:10" ht="16.5">
      <c r="A437" s="2">
        <f t="shared" si="284"/>
        <v>2101</v>
      </c>
      <c r="B437" s="3">
        <v>21</v>
      </c>
      <c r="C437" s="2">
        <f>IF(C436=29,1,C436+1)</f>
        <v>1</v>
      </c>
      <c r="D437" t="str">
        <f t="shared" si="274"/>
        <v>地狱的吹雪</v>
      </c>
      <c r="E437">
        <f t="shared" si="271"/>
        <v>3</v>
      </c>
      <c r="F437">
        <f t="shared" si="275"/>
        <v>2</v>
      </c>
      <c r="G437" t="str">
        <f t="shared" si="277"/>
        <v>1210002,32</v>
      </c>
      <c r="H437">
        <f t="shared" si="276"/>
        <v>10400</v>
      </c>
      <c r="I437" t="str">
        <f>IF(E437=4,B437&amp;"Ⅰ"&amp;E437,"Ⅰ"&amp;E437)</f>
        <v>Ⅰ3</v>
      </c>
      <c r="J437" t="str">
        <f t="shared" si="278"/>
        <v/>
      </c>
    </row>
    <row r="438" spans="1:10" ht="16.5">
      <c r="A438" s="2">
        <f t="shared" si="284"/>
        <v>2102</v>
      </c>
      <c r="B438" s="3">
        <v>21</v>
      </c>
      <c r="C438" s="2">
        <f>IF(C437=29,1,C437+1)</f>
        <v>2</v>
      </c>
      <c r="D438" t="str">
        <f t="shared" si="274"/>
        <v>地狱的吹雪</v>
      </c>
      <c r="E438">
        <f t="shared" ref="E438:E501" si="288">VLOOKUP(B438,K:N,3,FALSE)</f>
        <v>3</v>
      </c>
      <c r="F438">
        <f t="shared" si="275"/>
        <v>2</v>
      </c>
      <c r="G438" t="str">
        <f t="shared" si="277"/>
        <v>1210002,48</v>
      </c>
      <c r="H438">
        <f t="shared" si="276"/>
        <v>12000</v>
      </c>
      <c r="I438" t="str">
        <f t="shared" ref="I438:I450" si="289">IF(E438=4,B438&amp;"Ⅰ"&amp;E438,"Ⅰ"&amp;E438)</f>
        <v>Ⅰ3</v>
      </c>
      <c r="J438" t="str">
        <f t="shared" si="278"/>
        <v/>
      </c>
    </row>
    <row r="439" spans="1:10" ht="16.5">
      <c r="A439" s="2">
        <f t="shared" si="284"/>
        <v>2103</v>
      </c>
      <c r="B439" s="3">
        <v>21</v>
      </c>
      <c r="C439" s="2">
        <f t="shared" ref="C439:C444" si="290">IF(C438=29,1,C438+1)</f>
        <v>3</v>
      </c>
      <c r="D439" t="str">
        <f t="shared" si="274"/>
        <v>地狱的吹雪</v>
      </c>
      <c r="E439">
        <f t="shared" si="288"/>
        <v>3</v>
      </c>
      <c r="F439">
        <f t="shared" si="275"/>
        <v>2</v>
      </c>
      <c r="G439" t="str">
        <f t="shared" si="277"/>
        <v>1210005,20</v>
      </c>
      <c r="H439">
        <f t="shared" si="276"/>
        <v>18000</v>
      </c>
      <c r="I439" t="str">
        <f t="shared" si="289"/>
        <v>Ⅰ3</v>
      </c>
      <c r="J439" t="str">
        <f t="shared" si="278"/>
        <v/>
      </c>
    </row>
    <row r="440" spans="1:10" ht="16.5">
      <c r="A440" s="2">
        <f t="shared" si="284"/>
        <v>2104</v>
      </c>
      <c r="B440" s="3">
        <v>21</v>
      </c>
      <c r="C440" s="2">
        <f t="shared" si="290"/>
        <v>4</v>
      </c>
      <c r="D440" t="str">
        <f t="shared" si="274"/>
        <v>地狱的吹雪</v>
      </c>
      <c r="E440">
        <f t="shared" si="288"/>
        <v>3</v>
      </c>
      <c r="F440">
        <f t="shared" si="275"/>
        <v>2</v>
      </c>
      <c r="G440" t="str">
        <f t="shared" si="277"/>
        <v>1210005,24</v>
      </c>
      <c r="H440">
        <f t="shared" si="276"/>
        <v>26900</v>
      </c>
      <c r="I440" t="str">
        <f t="shared" si="289"/>
        <v>Ⅰ3</v>
      </c>
      <c r="J440" t="str">
        <f t="shared" si="278"/>
        <v/>
      </c>
    </row>
    <row r="441" spans="1:10" ht="16.5">
      <c r="A441" s="2">
        <f t="shared" si="284"/>
        <v>2105</v>
      </c>
      <c r="B441" s="3">
        <v>21</v>
      </c>
      <c r="C441" s="2">
        <f t="shared" si="290"/>
        <v>5</v>
      </c>
      <c r="D441" t="str">
        <f t="shared" si="274"/>
        <v>地狱的吹雪</v>
      </c>
      <c r="E441">
        <f t="shared" si="288"/>
        <v>3</v>
      </c>
      <c r="F441">
        <f t="shared" si="275"/>
        <v>2</v>
      </c>
      <c r="G441" t="str">
        <f t="shared" si="277"/>
        <v>1210005,32</v>
      </c>
      <c r="H441">
        <f t="shared" si="276"/>
        <v>37600</v>
      </c>
      <c r="I441" t="str">
        <f t="shared" si="289"/>
        <v>Ⅰ3</v>
      </c>
      <c r="J441" t="str">
        <f t="shared" si="278"/>
        <v/>
      </c>
    </row>
    <row r="442" spans="1:10" ht="16.5">
      <c r="A442" s="2">
        <f t="shared" si="284"/>
        <v>2106</v>
      </c>
      <c r="B442" s="3">
        <v>21</v>
      </c>
      <c r="C442" s="2">
        <f t="shared" si="290"/>
        <v>6</v>
      </c>
      <c r="D442" t="str">
        <f t="shared" si="274"/>
        <v>地狱的吹雪</v>
      </c>
      <c r="E442">
        <f t="shared" si="288"/>
        <v>3</v>
      </c>
      <c r="F442">
        <f t="shared" si="275"/>
        <v>2</v>
      </c>
      <c r="G442" t="str">
        <f t="shared" si="277"/>
        <v>1210008,12</v>
      </c>
      <c r="H442">
        <f t="shared" si="276"/>
        <v>51600</v>
      </c>
      <c r="I442" t="str">
        <f t="shared" si="289"/>
        <v>Ⅰ3</v>
      </c>
      <c r="J442" t="str">
        <f t="shared" si="278"/>
        <v/>
      </c>
    </row>
    <row r="443" spans="1:10" ht="16.5">
      <c r="A443" s="2">
        <f t="shared" si="284"/>
        <v>2107</v>
      </c>
      <c r="B443" s="3">
        <v>21</v>
      </c>
      <c r="C443" s="2">
        <f t="shared" si="290"/>
        <v>7</v>
      </c>
      <c r="D443" t="str">
        <f t="shared" si="274"/>
        <v>地狱的吹雪</v>
      </c>
      <c r="E443">
        <f t="shared" si="288"/>
        <v>3</v>
      </c>
      <c r="F443">
        <f t="shared" si="275"/>
        <v>2</v>
      </c>
      <c r="G443" t="str">
        <f t="shared" si="277"/>
        <v>1210008,16</v>
      </c>
      <c r="H443">
        <f t="shared" si="276"/>
        <v>69600</v>
      </c>
      <c r="I443" t="str">
        <f t="shared" si="289"/>
        <v>Ⅰ3</v>
      </c>
      <c r="J443" t="str">
        <f t="shared" si="278"/>
        <v/>
      </c>
    </row>
    <row r="444" spans="1:10" ht="16.5">
      <c r="A444" s="2">
        <f t="shared" si="284"/>
        <v>2108</v>
      </c>
      <c r="B444" s="3">
        <v>21</v>
      </c>
      <c r="C444" s="2">
        <f t="shared" si="290"/>
        <v>8</v>
      </c>
      <c r="D444" t="str">
        <f t="shared" si="274"/>
        <v>地狱的吹雪</v>
      </c>
      <c r="E444">
        <f t="shared" si="288"/>
        <v>3</v>
      </c>
      <c r="F444">
        <f t="shared" si="275"/>
        <v>2</v>
      </c>
      <c r="G444" t="str">
        <f t="shared" si="277"/>
        <v>1210008,5|1430002,1</v>
      </c>
      <c r="H444">
        <f t="shared" si="276"/>
        <v>15600</v>
      </c>
      <c r="I444" t="str">
        <f t="shared" si="289"/>
        <v>Ⅰ3</v>
      </c>
      <c r="J444" t="str">
        <f t="shared" si="278"/>
        <v/>
      </c>
    </row>
    <row r="445" spans="1:10" ht="16.5">
      <c r="A445" s="2">
        <f t="shared" si="284"/>
        <v>2109</v>
      </c>
      <c r="B445" s="3">
        <v>21</v>
      </c>
      <c r="C445" s="2">
        <f>IF(C444=29,1,C444+1)</f>
        <v>9</v>
      </c>
      <c r="D445" t="str">
        <f t="shared" si="274"/>
        <v>地狱的吹雪</v>
      </c>
      <c r="E445">
        <f t="shared" si="288"/>
        <v>3</v>
      </c>
      <c r="F445">
        <f t="shared" si="275"/>
        <v>2</v>
      </c>
      <c r="G445" t="str">
        <f t="shared" si="277"/>
        <v>1210008,8|1430002,2</v>
      </c>
      <c r="H445">
        <f t="shared" si="276"/>
        <v>18000</v>
      </c>
      <c r="I445" t="str">
        <f t="shared" si="289"/>
        <v>Ⅰ3</v>
      </c>
      <c r="J445" t="str">
        <f t="shared" si="278"/>
        <v/>
      </c>
    </row>
    <row r="446" spans="1:10" ht="16.5">
      <c r="A446" s="2">
        <f t="shared" si="284"/>
        <v>2110</v>
      </c>
      <c r="B446" s="3">
        <v>21</v>
      </c>
      <c r="C446" s="2">
        <f>IF(C445=29,1,C445+1)</f>
        <v>10</v>
      </c>
      <c r="D446" t="str">
        <f t="shared" si="274"/>
        <v>地狱的吹雪</v>
      </c>
      <c r="E446">
        <f t="shared" si="288"/>
        <v>3</v>
      </c>
      <c r="F446">
        <f t="shared" si="275"/>
        <v>2</v>
      </c>
      <c r="G446" t="str">
        <f t="shared" si="277"/>
        <v>1210008,10|1430002,3</v>
      </c>
      <c r="H446">
        <f t="shared" si="276"/>
        <v>27000</v>
      </c>
      <c r="I446" t="str">
        <f t="shared" si="289"/>
        <v>Ⅰ3</v>
      </c>
      <c r="J446" t="str">
        <f t="shared" si="278"/>
        <v/>
      </c>
    </row>
    <row r="447" spans="1:10" ht="16.5">
      <c r="A447" s="2">
        <f t="shared" si="284"/>
        <v>2111</v>
      </c>
      <c r="B447" s="3">
        <v>21</v>
      </c>
      <c r="C447" s="2">
        <f t="shared" ref="C447:C465" si="291">IF(C446=29,1,C446+1)</f>
        <v>11</v>
      </c>
      <c r="D447" t="str">
        <f t="shared" si="274"/>
        <v>地狱的吹雪</v>
      </c>
      <c r="E447">
        <f t="shared" si="288"/>
        <v>3</v>
      </c>
      <c r="F447">
        <f t="shared" si="275"/>
        <v>2</v>
      </c>
      <c r="G447" t="str">
        <f t="shared" si="277"/>
        <v>1210008,12|1430002,4</v>
      </c>
      <c r="H447">
        <f t="shared" si="276"/>
        <v>40350</v>
      </c>
      <c r="I447" t="str">
        <f t="shared" si="289"/>
        <v>Ⅰ3</v>
      </c>
      <c r="J447" t="str">
        <f t="shared" si="278"/>
        <v/>
      </c>
    </row>
    <row r="448" spans="1:10" ht="16.5">
      <c r="A448" s="2">
        <f t="shared" si="284"/>
        <v>2112</v>
      </c>
      <c r="B448" s="3">
        <v>21</v>
      </c>
      <c r="C448" s="2">
        <f t="shared" si="291"/>
        <v>12</v>
      </c>
      <c r="D448" t="str">
        <f t="shared" si="274"/>
        <v>地狱的吹雪</v>
      </c>
      <c r="E448">
        <f t="shared" si="288"/>
        <v>3</v>
      </c>
      <c r="F448">
        <f t="shared" si="275"/>
        <v>2</v>
      </c>
      <c r="G448" t="str">
        <f t="shared" si="277"/>
        <v>1210008,16|1430002,5</v>
      </c>
      <c r="H448">
        <f t="shared" si="276"/>
        <v>56400</v>
      </c>
      <c r="I448" t="str">
        <f t="shared" si="289"/>
        <v>Ⅰ3</v>
      </c>
      <c r="J448" t="str">
        <f t="shared" si="278"/>
        <v/>
      </c>
    </row>
    <row r="449" spans="1:10" ht="16.5">
      <c r="A449" s="2">
        <f t="shared" si="284"/>
        <v>2113</v>
      </c>
      <c r="B449" s="3">
        <v>21</v>
      </c>
      <c r="C449" s="2">
        <f t="shared" si="291"/>
        <v>13</v>
      </c>
      <c r="D449" t="str">
        <f t="shared" si="274"/>
        <v>地狱的吹雪</v>
      </c>
      <c r="E449">
        <f t="shared" si="288"/>
        <v>3</v>
      </c>
      <c r="F449">
        <f t="shared" si="275"/>
        <v>2</v>
      </c>
      <c r="G449" t="str">
        <f t="shared" si="277"/>
        <v>1210008,18|1430002,6</v>
      </c>
      <c r="H449">
        <f t="shared" si="276"/>
        <v>77400</v>
      </c>
      <c r="I449" t="str">
        <f t="shared" si="289"/>
        <v>Ⅰ3</v>
      </c>
      <c r="J449" t="str">
        <f t="shared" si="278"/>
        <v/>
      </c>
    </row>
    <row r="450" spans="1:10" ht="16.5">
      <c r="A450" s="2">
        <f t="shared" si="284"/>
        <v>2114</v>
      </c>
      <c r="B450" s="3">
        <v>21</v>
      </c>
      <c r="C450" s="2">
        <f t="shared" si="291"/>
        <v>14</v>
      </c>
      <c r="D450" t="str">
        <f t="shared" ref="D450:D513" si="292">VLOOKUP(B450,K:L,2,0)</f>
        <v>地狱的吹雪</v>
      </c>
      <c r="E450">
        <f t="shared" si="288"/>
        <v>3</v>
      </c>
      <c r="F450">
        <f t="shared" ref="F450:F513" si="293">VLOOKUP(B450,K:N,4,FALSE)</f>
        <v>2</v>
      </c>
      <c r="G450" t="str">
        <f t="shared" si="277"/>
        <v>1430004,1</v>
      </c>
      <c r="H450">
        <f t="shared" ref="H450:H513" si="294">VLOOKUP(E450&amp;C450,AN:AT,7,0)</f>
        <v>104400</v>
      </c>
      <c r="I450" t="str">
        <f t="shared" si="289"/>
        <v>Ⅰ3</v>
      </c>
      <c r="J450" t="str">
        <f t="shared" si="278"/>
        <v/>
      </c>
    </row>
    <row r="451" spans="1:10" ht="16.5">
      <c r="A451" s="2">
        <f t="shared" si="284"/>
        <v>2115</v>
      </c>
      <c r="B451" s="3">
        <v>21</v>
      </c>
      <c r="C451" s="2">
        <f t="shared" si="291"/>
        <v>15</v>
      </c>
      <c r="D451" t="str">
        <f t="shared" si="292"/>
        <v>地狱的吹雪</v>
      </c>
      <c r="E451">
        <f t="shared" si="288"/>
        <v>3</v>
      </c>
      <c r="F451">
        <f t="shared" si="293"/>
        <v>2</v>
      </c>
      <c r="G451" t="str">
        <f t="shared" ref="G451:G514" si="295">IF(J451&lt;&gt;"",J451,VLOOKUP(E451&amp;F451&amp;C451,T:AD,11,0))</f>
        <v>1210008,7|1430002,3</v>
      </c>
      <c r="H451">
        <f t="shared" si="294"/>
        <v>20800</v>
      </c>
      <c r="I451" t="str">
        <f>IF(E451=4,B451&amp;"Ⅱ"&amp;E451,"Ⅱ"&amp;E451)</f>
        <v>Ⅱ3</v>
      </c>
      <c r="J451" t="str">
        <f t="shared" ref="J451:J514" si="296">IFERROR(IF(I451=I452,"",INDEX(AJ:AJ,MATCH(B451,AI:AI,0))&amp;","&amp;3^(C451/7-2)),"")</f>
        <v/>
      </c>
    </row>
    <row r="452" spans="1:10" ht="16.5">
      <c r="A452" s="2">
        <f t="shared" si="284"/>
        <v>2116</v>
      </c>
      <c r="B452" s="3">
        <v>21</v>
      </c>
      <c r="C452" s="2">
        <f t="shared" si="291"/>
        <v>16</v>
      </c>
      <c r="D452" t="str">
        <f t="shared" si="292"/>
        <v>地狱的吹雪</v>
      </c>
      <c r="E452">
        <f t="shared" si="288"/>
        <v>3</v>
      </c>
      <c r="F452">
        <f t="shared" si="293"/>
        <v>2</v>
      </c>
      <c r="G452" t="str">
        <f t="shared" si="295"/>
        <v>1210008,11|1430002,6</v>
      </c>
      <c r="H452">
        <f t="shared" si="294"/>
        <v>24000</v>
      </c>
      <c r="I452" t="str">
        <f t="shared" ref="I452:I457" si="297">IF(E452=4,B452&amp;"Ⅱ"&amp;E452,"Ⅱ"&amp;E452)</f>
        <v>Ⅱ3</v>
      </c>
      <c r="J452" t="str">
        <f t="shared" si="296"/>
        <v/>
      </c>
    </row>
    <row r="453" spans="1:10" ht="16.5">
      <c r="A453" s="2">
        <f t="shared" si="284"/>
        <v>2117</v>
      </c>
      <c r="B453" s="3">
        <v>21</v>
      </c>
      <c r="C453" s="2">
        <f t="shared" si="291"/>
        <v>17</v>
      </c>
      <c r="D453" t="str">
        <f t="shared" si="292"/>
        <v>地狱的吹雪</v>
      </c>
      <c r="E453">
        <f t="shared" si="288"/>
        <v>3</v>
      </c>
      <c r="F453">
        <f t="shared" si="293"/>
        <v>2</v>
      </c>
      <c r="G453" t="str">
        <f t="shared" si="295"/>
        <v>1210008,13|1430002,9</v>
      </c>
      <c r="H453">
        <f t="shared" si="294"/>
        <v>36000</v>
      </c>
      <c r="I453" t="str">
        <f t="shared" si="297"/>
        <v>Ⅱ3</v>
      </c>
      <c r="J453" t="str">
        <f t="shared" si="296"/>
        <v/>
      </c>
    </row>
    <row r="454" spans="1:10" ht="16.5">
      <c r="A454" s="2">
        <f t="shared" si="284"/>
        <v>2118</v>
      </c>
      <c r="B454" s="3">
        <v>21</v>
      </c>
      <c r="C454" s="2">
        <f t="shared" si="291"/>
        <v>18</v>
      </c>
      <c r="D454" t="str">
        <f t="shared" si="292"/>
        <v>地狱的吹雪</v>
      </c>
      <c r="E454">
        <f t="shared" si="288"/>
        <v>3</v>
      </c>
      <c r="F454">
        <f t="shared" si="293"/>
        <v>2</v>
      </c>
      <c r="G454" t="str">
        <f t="shared" si="295"/>
        <v>1210008,16|1430002,12</v>
      </c>
      <c r="H454">
        <f t="shared" si="294"/>
        <v>53800</v>
      </c>
      <c r="I454" t="str">
        <f t="shared" si="297"/>
        <v>Ⅱ3</v>
      </c>
      <c r="J454" t="str">
        <f t="shared" si="296"/>
        <v/>
      </c>
    </row>
    <row r="455" spans="1:10" ht="16.5">
      <c r="A455" s="2">
        <f t="shared" si="284"/>
        <v>2119</v>
      </c>
      <c r="B455" s="3">
        <v>21</v>
      </c>
      <c r="C455" s="2">
        <f t="shared" si="291"/>
        <v>19</v>
      </c>
      <c r="D455" t="str">
        <f t="shared" si="292"/>
        <v>地狱的吹雪</v>
      </c>
      <c r="E455">
        <f t="shared" si="288"/>
        <v>3</v>
      </c>
      <c r="F455">
        <f t="shared" si="293"/>
        <v>2</v>
      </c>
      <c r="G455" t="str">
        <f t="shared" si="295"/>
        <v>1210008,21|1430002,15</v>
      </c>
      <c r="H455">
        <f t="shared" si="294"/>
        <v>75200</v>
      </c>
      <c r="I455" t="str">
        <f t="shared" si="297"/>
        <v>Ⅱ3</v>
      </c>
      <c r="J455" t="str">
        <f t="shared" si="296"/>
        <v/>
      </c>
    </row>
    <row r="456" spans="1:10" ht="16.5">
      <c r="A456" s="2">
        <f t="shared" si="284"/>
        <v>2120</v>
      </c>
      <c r="B456" s="3">
        <v>21</v>
      </c>
      <c r="C456" s="2">
        <f t="shared" si="291"/>
        <v>20</v>
      </c>
      <c r="D456" t="str">
        <f t="shared" si="292"/>
        <v>地狱的吹雪</v>
      </c>
      <c r="E456">
        <f t="shared" si="288"/>
        <v>3</v>
      </c>
      <c r="F456">
        <f t="shared" si="293"/>
        <v>2</v>
      </c>
      <c r="G456" t="str">
        <f t="shared" si="295"/>
        <v>1210008,24|1430002,18</v>
      </c>
      <c r="H456">
        <f t="shared" si="294"/>
        <v>103200</v>
      </c>
      <c r="I456" t="str">
        <f t="shared" si="297"/>
        <v>Ⅱ3</v>
      </c>
      <c r="J456" t="str">
        <f t="shared" si="296"/>
        <v/>
      </c>
    </row>
    <row r="457" spans="1:10" ht="16.5">
      <c r="A457" s="2">
        <f t="shared" si="284"/>
        <v>2121</v>
      </c>
      <c r="B457" s="3">
        <v>21</v>
      </c>
      <c r="C457" s="2">
        <f t="shared" si="291"/>
        <v>21</v>
      </c>
      <c r="D457" t="str">
        <f t="shared" si="292"/>
        <v>地狱的吹雪</v>
      </c>
      <c r="E457">
        <f t="shared" si="288"/>
        <v>3</v>
      </c>
      <c r="F457">
        <f t="shared" si="293"/>
        <v>2</v>
      </c>
      <c r="G457" t="str">
        <f t="shared" si="295"/>
        <v>1430004,3</v>
      </c>
      <c r="H457">
        <f t="shared" si="294"/>
        <v>139200</v>
      </c>
      <c r="I457" t="str">
        <f t="shared" si="297"/>
        <v>Ⅱ3</v>
      </c>
      <c r="J457" t="str">
        <f t="shared" si="296"/>
        <v/>
      </c>
    </row>
    <row r="458" spans="1:10" ht="16.5">
      <c r="A458" s="2">
        <f t="shared" si="284"/>
        <v>2122</v>
      </c>
      <c r="B458" s="3">
        <v>21</v>
      </c>
      <c r="C458" s="2">
        <f t="shared" si="291"/>
        <v>22</v>
      </c>
      <c r="D458" t="str">
        <f t="shared" si="292"/>
        <v>地狱的吹雪</v>
      </c>
      <c r="E458">
        <f t="shared" si="288"/>
        <v>3</v>
      </c>
      <c r="F458">
        <f t="shared" si="293"/>
        <v>2</v>
      </c>
      <c r="G458" t="str">
        <f t="shared" si="295"/>
        <v>1210008,9|1430002,9</v>
      </c>
      <c r="H458">
        <f t="shared" si="294"/>
        <v>26000</v>
      </c>
      <c r="I458" t="str">
        <f>IF(E458=4,B458&amp;"Ⅲ"&amp;E458,"Ⅲ"&amp;E458)</f>
        <v>Ⅲ3</v>
      </c>
      <c r="J458" t="str">
        <f t="shared" si="296"/>
        <v/>
      </c>
    </row>
    <row r="459" spans="1:10" ht="16.5">
      <c r="A459" s="2">
        <f t="shared" si="284"/>
        <v>2123</v>
      </c>
      <c r="B459" s="3">
        <v>21</v>
      </c>
      <c r="C459" s="2">
        <f t="shared" si="291"/>
        <v>23</v>
      </c>
      <c r="D459" t="str">
        <f t="shared" si="292"/>
        <v>地狱的吹雪</v>
      </c>
      <c r="E459">
        <f t="shared" si="288"/>
        <v>3</v>
      </c>
      <c r="F459">
        <f t="shared" si="293"/>
        <v>2</v>
      </c>
      <c r="G459" t="str">
        <f t="shared" si="295"/>
        <v>1210008,13|1430002,18</v>
      </c>
      <c r="H459">
        <f t="shared" si="294"/>
        <v>30000</v>
      </c>
      <c r="I459" t="str">
        <f t="shared" ref="I459:I464" si="298">IF(E459=4,B459&amp;"Ⅲ"&amp;E459,"Ⅲ"&amp;E459)</f>
        <v>Ⅲ3</v>
      </c>
      <c r="J459" t="str">
        <f t="shared" si="296"/>
        <v/>
      </c>
    </row>
    <row r="460" spans="1:10" ht="16.5">
      <c r="A460" s="2">
        <f t="shared" si="284"/>
        <v>2124</v>
      </c>
      <c r="B460" s="3">
        <v>21</v>
      </c>
      <c r="C460" s="2">
        <f t="shared" si="291"/>
        <v>24</v>
      </c>
      <c r="D460" t="str">
        <f t="shared" si="292"/>
        <v>地狱的吹雪</v>
      </c>
      <c r="E460">
        <f t="shared" si="288"/>
        <v>3</v>
      </c>
      <c r="F460">
        <f t="shared" si="293"/>
        <v>2</v>
      </c>
      <c r="G460" t="str">
        <f t="shared" si="295"/>
        <v>1210008,17|1430002,27</v>
      </c>
      <c r="H460">
        <f t="shared" si="294"/>
        <v>45000</v>
      </c>
      <c r="I460" t="str">
        <f t="shared" si="298"/>
        <v>Ⅲ3</v>
      </c>
      <c r="J460" t="str">
        <f t="shared" si="296"/>
        <v/>
      </c>
    </row>
    <row r="461" spans="1:10" ht="16.5">
      <c r="A461" s="2">
        <f t="shared" si="284"/>
        <v>2125</v>
      </c>
      <c r="B461" s="3">
        <v>21</v>
      </c>
      <c r="C461" s="2">
        <f t="shared" si="291"/>
        <v>25</v>
      </c>
      <c r="D461" t="str">
        <f t="shared" si="292"/>
        <v>地狱的吹雪</v>
      </c>
      <c r="E461">
        <f t="shared" si="288"/>
        <v>3</v>
      </c>
      <c r="F461">
        <f t="shared" si="293"/>
        <v>2</v>
      </c>
      <c r="G461" t="str">
        <f t="shared" si="295"/>
        <v>1210008,20|1430002,36</v>
      </c>
      <c r="H461">
        <f t="shared" si="294"/>
        <v>67250</v>
      </c>
      <c r="I461" t="str">
        <f t="shared" si="298"/>
        <v>Ⅲ3</v>
      </c>
      <c r="J461" t="str">
        <f t="shared" si="296"/>
        <v/>
      </c>
    </row>
    <row r="462" spans="1:10" ht="16.5">
      <c r="A462" s="2">
        <f t="shared" si="284"/>
        <v>2126</v>
      </c>
      <c r="B462" s="3">
        <v>21</v>
      </c>
      <c r="C462" s="2">
        <f t="shared" si="291"/>
        <v>26</v>
      </c>
      <c r="D462" t="str">
        <f t="shared" si="292"/>
        <v>地狱的吹雪</v>
      </c>
      <c r="E462">
        <f t="shared" si="288"/>
        <v>3</v>
      </c>
      <c r="F462">
        <f t="shared" si="293"/>
        <v>2</v>
      </c>
      <c r="G462" t="str">
        <f t="shared" si="295"/>
        <v>1210008,27|1430002,45</v>
      </c>
      <c r="H462">
        <f t="shared" si="294"/>
        <v>94000</v>
      </c>
      <c r="I462" t="str">
        <f t="shared" si="298"/>
        <v>Ⅲ3</v>
      </c>
      <c r="J462" t="str">
        <f t="shared" si="296"/>
        <v/>
      </c>
    </row>
    <row r="463" spans="1:10" ht="16.5">
      <c r="A463" s="2">
        <f t="shared" si="284"/>
        <v>2127</v>
      </c>
      <c r="B463" s="3">
        <v>21</v>
      </c>
      <c r="C463" s="2">
        <f t="shared" si="291"/>
        <v>27</v>
      </c>
      <c r="D463" t="str">
        <f t="shared" si="292"/>
        <v>地狱的吹雪</v>
      </c>
      <c r="E463">
        <f t="shared" si="288"/>
        <v>3</v>
      </c>
      <c r="F463">
        <f t="shared" si="293"/>
        <v>2</v>
      </c>
      <c r="G463" t="str">
        <f t="shared" si="295"/>
        <v>1210008,30|1430002,54</v>
      </c>
      <c r="H463">
        <f t="shared" si="294"/>
        <v>129000</v>
      </c>
      <c r="I463" t="str">
        <f t="shared" si="298"/>
        <v>Ⅲ3</v>
      </c>
      <c r="J463" t="str">
        <f t="shared" si="296"/>
        <v/>
      </c>
    </row>
    <row r="464" spans="1:10" ht="16.5">
      <c r="A464" s="2">
        <f t="shared" si="284"/>
        <v>2128</v>
      </c>
      <c r="B464" s="3">
        <v>21</v>
      </c>
      <c r="C464" s="2">
        <f t="shared" si="291"/>
        <v>28</v>
      </c>
      <c r="D464" t="str">
        <f t="shared" si="292"/>
        <v>地狱的吹雪</v>
      </c>
      <c r="E464">
        <f t="shared" si="288"/>
        <v>3</v>
      </c>
      <c r="F464">
        <f t="shared" si="293"/>
        <v>2</v>
      </c>
      <c r="G464" t="str">
        <f t="shared" si="295"/>
        <v>1430004,9</v>
      </c>
      <c r="H464">
        <f t="shared" si="294"/>
        <v>174000</v>
      </c>
      <c r="I464" t="str">
        <f t="shared" si="298"/>
        <v>Ⅲ3</v>
      </c>
      <c r="J464" t="str">
        <f t="shared" si="296"/>
        <v/>
      </c>
    </row>
    <row r="465" spans="1:10" ht="16.5">
      <c r="A465" s="2">
        <f t="shared" si="284"/>
        <v>2129</v>
      </c>
      <c r="B465" s="34">
        <v>21</v>
      </c>
      <c r="C465" s="2">
        <f t="shared" si="291"/>
        <v>29</v>
      </c>
      <c r="D465" t="str">
        <f t="shared" si="292"/>
        <v>地狱的吹雪</v>
      </c>
      <c r="E465">
        <f t="shared" si="288"/>
        <v>3</v>
      </c>
      <c r="F465">
        <f t="shared" si="293"/>
        <v>2</v>
      </c>
      <c r="G465" t="e">
        <f t="shared" si="295"/>
        <v>#N/A</v>
      </c>
      <c r="H465" t="e">
        <f t="shared" si="294"/>
        <v>#N/A</v>
      </c>
      <c r="J465" t="str">
        <f t="shared" si="296"/>
        <v/>
      </c>
    </row>
    <row r="466" spans="1:10" ht="16.5">
      <c r="A466" s="2">
        <f t="shared" si="284"/>
        <v>2301</v>
      </c>
      <c r="B466" s="3">
        <v>23</v>
      </c>
      <c r="C466" s="2">
        <f>IF(C465=29,1,C465+1)</f>
        <v>1</v>
      </c>
      <c r="D466" t="str">
        <f t="shared" si="292"/>
        <v>背心黑洞</v>
      </c>
      <c r="E466">
        <f t="shared" si="288"/>
        <v>2</v>
      </c>
      <c r="F466">
        <f t="shared" si="293"/>
        <v>3</v>
      </c>
      <c r="G466" t="str">
        <f t="shared" si="295"/>
        <v>1210003,24</v>
      </c>
      <c r="H466">
        <f t="shared" si="294"/>
        <v>8300</v>
      </c>
      <c r="I466" t="str">
        <f>IF(E466=4,B466&amp;"Ⅰ"&amp;E466,"Ⅰ"&amp;E466)</f>
        <v>Ⅰ2</v>
      </c>
      <c r="J466" t="str">
        <f t="shared" si="296"/>
        <v/>
      </c>
    </row>
    <row r="467" spans="1:10" ht="16.5">
      <c r="A467" s="2">
        <f t="shared" si="284"/>
        <v>2302</v>
      </c>
      <c r="B467" s="3">
        <v>23</v>
      </c>
      <c r="C467" s="2">
        <f>IF(C466=29,1,C466+1)</f>
        <v>2</v>
      </c>
      <c r="D467" t="str">
        <f t="shared" si="292"/>
        <v>背心黑洞</v>
      </c>
      <c r="E467">
        <f t="shared" si="288"/>
        <v>2</v>
      </c>
      <c r="F467">
        <f t="shared" si="293"/>
        <v>3</v>
      </c>
      <c r="G467" t="str">
        <f t="shared" si="295"/>
        <v>1210003,32</v>
      </c>
      <c r="H467">
        <f t="shared" si="294"/>
        <v>9600</v>
      </c>
      <c r="I467" t="str">
        <f t="shared" ref="I467:I479" si="299">IF(E467=4,B467&amp;"Ⅰ"&amp;E467,"Ⅰ"&amp;E467)</f>
        <v>Ⅰ2</v>
      </c>
      <c r="J467" t="str">
        <f t="shared" si="296"/>
        <v/>
      </c>
    </row>
    <row r="468" spans="1:10" ht="16.5">
      <c r="A468" s="2">
        <f t="shared" si="284"/>
        <v>2303</v>
      </c>
      <c r="B468" s="3">
        <v>23</v>
      </c>
      <c r="C468" s="2">
        <f t="shared" ref="C468:C473" si="300">IF(C467=29,1,C467+1)</f>
        <v>3</v>
      </c>
      <c r="D468" t="str">
        <f t="shared" si="292"/>
        <v>背心黑洞</v>
      </c>
      <c r="E468">
        <f t="shared" si="288"/>
        <v>2</v>
      </c>
      <c r="F468">
        <f t="shared" si="293"/>
        <v>3</v>
      </c>
      <c r="G468" t="str">
        <f t="shared" si="295"/>
        <v>1210003,40</v>
      </c>
      <c r="H468">
        <f t="shared" si="294"/>
        <v>14400</v>
      </c>
      <c r="I468" t="str">
        <f t="shared" si="299"/>
        <v>Ⅰ2</v>
      </c>
      <c r="J468" t="str">
        <f t="shared" si="296"/>
        <v/>
      </c>
    </row>
    <row r="469" spans="1:10" ht="16.5">
      <c r="A469" s="2">
        <f t="shared" si="284"/>
        <v>2304</v>
      </c>
      <c r="B469" s="3">
        <v>23</v>
      </c>
      <c r="C469" s="2">
        <f t="shared" si="300"/>
        <v>4</v>
      </c>
      <c r="D469" t="str">
        <f t="shared" si="292"/>
        <v>背心黑洞</v>
      </c>
      <c r="E469">
        <f t="shared" si="288"/>
        <v>2</v>
      </c>
      <c r="F469">
        <f t="shared" si="293"/>
        <v>3</v>
      </c>
      <c r="G469" t="str">
        <f t="shared" si="295"/>
        <v>1210006,20</v>
      </c>
      <c r="H469">
        <f t="shared" si="294"/>
        <v>21500</v>
      </c>
      <c r="I469" t="str">
        <f t="shared" si="299"/>
        <v>Ⅰ2</v>
      </c>
      <c r="J469" t="str">
        <f t="shared" si="296"/>
        <v/>
      </c>
    </row>
    <row r="470" spans="1:10" ht="16.5">
      <c r="A470" s="2">
        <f t="shared" si="284"/>
        <v>2305</v>
      </c>
      <c r="B470" s="3">
        <v>23</v>
      </c>
      <c r="C470" s="2">
        <f t="shared" si="300"/>
        <v>5</v>
      </c>
      <c r="D470" t="str">
        <f t="shared" si="292"/>
        <v>背心黑洞</v>
      </c>
      <c r="E470">
        <f t="shared" si="288"/>
        <v>2</v>
      </c>
      <c r="F470">
        <f t="shared" si="293"/>
        <v>3</v>
      </c>
      <c r="G470" t="str">
        <f t="shared" si="295"/>
        <v>1210006,24</v>
      </c>
      <c r="H470">
        <f t="shared" si="294"/>
        <v>30000</v>
      </c>
      <c r="I470" t="str">
        <f t="shared" si="299"/>
        <v>Ⅰ2</v>
      </c>
      <c r="J470" t="str">
        <f t="shared" si="296"/>
        <v/>
      </c>
    </row>
    <row r="471" spans="1:10" ht="16.5">
      <c r="A471" s="2">
        <f t="shared" si="284"/>
        <v>2306</v>
      </c>
      <c r="B471" s="3">
        <v>23</v>
      </c>
      <c r="C471" s="2">
        <f t="shared" si="300"/>
        <v>6</v>
      </c>
      <c r="D471" t="str">
        <f t="shared" si="292"/>
        <v>背心黑洞</v>
      </c>
      <c r="E471">
        <f t="shared" si="288"/>
        <v>2</v>
      </c>
      <c r="F471">
        <f t="shared" si="293"/>
        <v>3</v>
      </c>
      <c r="G471" t="str">
        <f t="shared" si="295"/>
        <v>1210006,28</v>
      </c>
      <c r="H471">
        <f t="shared" si="294"/>
        <v>41200</v>
      </c>
      <c r="I471" t="str">
        <f t="shared" si="299"/>
        <v>Ⅰ2</v>
      </c>
      <c r="J471" t="str">
        <f t="shared" si="296"/>
        <v/>
      </c>
    </row>
    <row r="472" spans="1:10" ht="16.5">
      <c r="A472" s="2">
        <f t="shared" si="284"/>
        <v>2307</v>
      </c>
      <c r="B472" s="3">
        <v>23</v>
      </c>
      <c r="C472" s="2">
        <f t="shared" si="300"/>
        <v>7</v>
      </c>
      <c r="D472" t="str">
        <f t="shared" si="292"/>
        <v>背心黑洞</v>
      </c>
      <c r="E472">
        <f t="shared" si="288"/>
        <v>2</v>
      </c>
      <c r="F472">
        <f t="shared" si="293"/>
        <v>3</v>
      </c>
      <c r="G472" t="str">
        <f t="shared" si="295"/>
        <v>1210009,12</v>
      </c>
      <c r="H472">
        <f t="shared" si="294"/>
        <v>55600</v>
      </c>
      <c r="I472" t="str">
        <f t="shared" si="299"/>
        <v>Ⅰ2</v>
      </c>
      <c r="J472" t="str">
        <f t="shared" si="296"/>
        <v/>
      </c>
    </row>
    <row r="473" spans="1:10" ht="16.5">
      <c r="A473" s="2">
        <f t="shared" si="284"/>
        <v>2308</v>
      </c>
      <c r="B473" s="3">
        <v>23</v>
      </c>
      <c r="C473" s="2">
        <f t="shared" si="300"/>
        <v>8</v>
      </c>
      <c r="D473" t="str">
        <f t="shared" si="292"/>
        <v>背心黑洞</v>
      </c>
      <c r="E473">
        <f t="shared" si="288"/>
        <v>2</v>
      </c>
      <c r="F473">
        <f t="shared" si="293"/>
        <v>3</v>
      </c>
      <c r="G473" t="str">
        <f t="shared" si="295"/>
        <v>1210009,4|1430003,1</v>
      </c>
      <c r="H473">
        <f t="shared" si="294"/>
        <v>12450</v>
      </c>
      <c r="I473" t="str">
        <f t="shared" si="299"/>
        <v>Ⅰ2</v>
      </c>
      <c r="J473" t="str">
        <f t="shared" si="296"/>
        <v/>
      </c>
    </row>
    <row r="474" spans="1:10" ht="16.5">
      <c r="A474" s="2">
        <f t="shared" si="284"/>
        <v>2309</v>
      </c>
      <c r="B474" s="3">
        <v>23</v>
      </c>
      <c r="C474" s="2">
        <f>IF(C473=29,1,C473+1)</f>
        <v>9</v>
      </c>
      <c r="D474" t="str">
        <f t="shared" si="292"/>
        <v>背心黑洞</v>
      </c>
      <c r="E474">
        <f t="shared" si="288"/>
        <v>2</v>
      </c>
      <c r="F474">
        <f t="shared" si="293"/>
        <v>3</v>
      </c>
      <c r="G474" t="str">
        <f t="shared" si="295"/>
        <v>1210009,5|1430003,2</v>
      </c>
      <c r="H474">
        <f t="shared" si="294"/>
        <v>14400</v>
      </c>
      <c r="I474" t="str">
        <f t="shared" si="299"/>
        <v>Ⅰ2</v>
      </c>
      <c r="J474" t="str">
        <f t="shared" si="296"/>
        <v/>
      </c>
    </row>
    <row r="475" spans="1:10" ht="16.5">
      <c r="A475" s="2">
        <f t="shared" si="284"/>
        <v>2310</v>
      </c>
      <c r="B475" s="3">
        <v>23</v>
      </c>
      <c r="C475" s="2">
        <f>IF(C474=29,1,C474+1)</f>
        <v>10</v>
      </c>
      <c r="D475" t="str">
        <f t="shared" si="292"/>
        <v>背心黑洞</v>
      </c>
      <c r="E475">
        <f t="shared" si="288"/>
        <v>2</v>
      </c>
      <c r="F475">
        <f t="shared" si="293"/>
        <v>3</v>
      </c>
      <c r="G475" t="str">
        <f t="shared" si="295"/>
        <v>1210009,7|1430003,3</v>
      </c>
      <c r="H475">
        <f t="shared" si="294"/>
        <v>21600</v>
      </c>
      <c r="I475" t="str">
        <f t="shared" si="299"/>
        <v>Ⅰ2</v>
      </c>
      <c r="J475" t="str">
        <f t="shared" si="296"/>
        <v/>
      </c>
    </row>
    <row r="476" spans="1:10" ht="16.5">
      <c r="A476" s="2">
        <f t="shared" si="284"/>
        <v>2311</v>
      </c>
      <c r="B476" s="3">
        <v>23</v>
      </c>
      <c r="C476" s="2">
        <f t="shared" ref="C476:C494" si="301">IF(C475=29,1,C475+1)</f>
        <v>11</v>
      </c>
      <c r="D476" t="str">
        <f t="shared" si="292"/>
        <v>背心黑洞</v>
      </c>
      <c r="E476">
        <f t="shared" si="288"/>
        <v>2</v>
      </c>
      <c r="F476">
        <f t="shared" si="293"/>
        <v>3</v>
      </c>
      <c r="G476" t="str">
        <f t="shared" si="295"/>
        <v>1210009,10|1430003,4</v>
      </c>
      <c r="H476">
        <f t="shared" si="294"/>
        <v>32250</v>
      </c>
      <c r="I476" t="str">
        <f t="shared" si="299"/>
        <v>Ⅰ2</v>
      </c>
      <c r="J476" t="str">
        <f t="shared" si="296"/>
        <v/>
      </c>
    </row>
    <row r="477" spans="1:10" ht="16.5">
      <c r="A477" s="2">
        <f t="shared" si="284"/>
        <v>2312</v>
      </c>
      <c r="B477" s="3">
        <v>23</v>
      </c>
      <c r="C477" s="2">
        <f t="shared" si="301"/>
        <v>12</v>
      </c>
      <c r="D477" t="str">
        <f t="shared" si="292"/>
        <v>背心黑洞</v>
      </c>
      <c r="E477">
        <f t="shared" si="288"/>
        <v>2</v>
      </c>
      <c r="F477">
        <f t="shared" si="293"/>
        <v>3</v>
      </c>
      <c r="G477" t="str">
        <f t="shared" si="295"/>
        <v>1210009,12|1430003,5</v>
      </c>
      <c r="H477">
        <f t="shared" si="294"/>
        <v>45000</v>
      </c>
      <c r="I477" t="str">
        <f t="shared" si="299"/>
        <v>Ⅰ2</v>
      </c>
      <c r="J477" t="str">
        <f t="shared" si="296"/>
        <v/>
      </c>
    </row>
    <row r="478" spans="1:10" ht="16.5">
      <c r="A478" s="2">
        <f t="shared" si="284"/>
        <v>2313</v>
      </c>
      <c r="B478" s="3">
        <v>23</v>
      </c>
      <c r="C478" s="2">
        <f t="shared" si="301"/>
        <v>13</v>
      </c>
      <c r="D478" t="str">
        <f t="shared" si="292"/>
        <v>背心黑洞</v>
      </c>
      <c r="E478">
        <f t="shared" si="288"/>
        <v>2</v>
      </c>
      <c r="F478">
        <f t="shared" si="293"/>
        <v>3</v>
      </c>
      <c r="G478" t="str">
        <f t="shared" si="295"/>
        <v>1210009,14|1430003,6</v>
      </c>
      <c r="H478">
        <f t="shared" si="294"/>
        <v>61800</v>
      </c>
      <c r="I478" t="str">
        <f t="shared" si="299"/>
        <v>Ⅰ2</v>
      </c>
      <c r="J478" t="str">
        <f t="shared" si="296"/>
        <v/>
      </c>
    </row>
    <row r="479" spans="1:10" ht="16.5">
      <c r="A479" s="2">
        <f t="shared" ref="A479:A542" si="302">B479*100+C479</f>
        <v>2314</v>
      </c>
      <c r="B479" s="3">
        <v>23</v>
      </c>
      <c r="C479" s="2">
        <f t="shared" si="301"/>
        <v>14</v>
      </c>
      <c r="D479" t="str">
        <f t="shared" si="292"/>
        <v>背心黑洞</v>
      </c>
      <c r="E479">
        <f t="shared" si="288"/>
        <v>2</v>
      </c>
      <c r="F479">
        <f t="shared" si="293"/>
        <v>3</v>
      </c>
      <c r="G479" t="str">
        <f t="shared" si="295"/>
        <v>1430005,1</v>
      </c>
      <c r="H479">
        <f t="shared" si="294"/>
        <v>83400</v>
      </c>
      <c r="I479" t="str">
        <f t="shared" si="299"/>
        <v>Ⅰ2</v>
      </c>
      <c r="J479" t="str">
        <f t="shared" si="296"/>
        <v/>
      </c>
    </row>
    <row r="480" spans="1:10" ht="16.5">
      <c r="A480" s="2">
        <f t="shared" si="302"/>
        <v>2315</v>
      </c>
      <c r="B480" s="3">
        <v>23</v>
      </c>
      <c r="C480" s="2">
        <f t="shared" si="301"/>
        <v>15</v>
      </c>
      <c r="D480" t="str">
        <f t="shared" si="292"/>
        <v>背心黑洞</v>
      </c>
      <c r="E480">
        <f t="shared" si="288"/>
        <v>2</v>
      </c>
      <c r="F480">
        <f t="shared" si="293"/>
        <v>3</v>
      </c>
      <c r="G480" t="str">
        <f t="shared" si="295"/>
        <v>1210009,5|1430003,3</v>
      </c>
      <c r="H480">
        <f t="shared" si="294"/>
        <v>16600</v>
      </c>
      <c r="I480" t="str">
        <f>IF(E480=4,B480&amp;"Ⅱ"&amp;E480,"Ⅱ"&amp;E480)</f>
        <v>Ⅱ2</v>
      </c>
      <c r="J480" t="str">
        <f t="shared" si="296"/>
        <v/>
      </c>
    </row>
    <row r="481" spans="1:10" ht="16.5">
      <c r="A481" s="2">
        <f t="shared" si="302"/>
        <v>2316</v>
      </c>
      <c r="B481" s="3">
        <v>23</v>
      </c>
      <c r="C481" s="2">
        <f t="shared" si="301"/>
        <v>16</v>
      </c>
      <c r="D481" t="str">
        <f t="shared" si="292"/>
        <v>背心黑洞</v>
      </c>
      <c r="E481">
        <f t="shared" si="288"/>
        <v>2</v>
      </c>
      <c r="F481">
        <f t="shared" si="293"/>
        <v>3</v>
      </c>
      <c r="G481" t="str">
        <f t="shared" si="295"/>
        <v>1210009,7|1430003,6</v>
      </c>
      <c r="H481">
        <f t="shared" si="294"/>
        <v>19200</v>
      </c>
      <c r="I481" t="str">
        <f t="shared" ref="I481:I486" si="303">IF(E481=4,B481&amp;"Ⅱ"&amp;E481,"Ⅱ"&amp;E481)</f>
        <v>Ⅱ2</v>
      </c>
      <c r="J481" t="str">
        <f t="shared" si="296"/>
        <v/>
      </c>
    </row>
    <row r="482" spans="1:10" ht="16.5">
      <c r="A482" s="2">
        <f t="shared" si="302"/>
        <v>2317</v>
      </c>
      <c r="B482" s="3">
        <v>23</v>
      </c>
      <c r="C482" s="2">
        <f t="shared" si="301"/>
        <v>17</v>
      </c>
      <c r="D482" t="str">
        <f t="shared" si="292"/>
        <v>背心黑洞</v>
      </c>
      <c r="E482">
        <f t="shared" si="288"/>
        <v>2</v>
      </c>
      <c r="F482">
        <f t="shared" si="293"/>
        <v>3</v>
      </c>
      <c r="G482" t="str">
        <f t="shared" si="295"/>
        <v>1210009,9|1430003,9</v>
      </c>
      <c r="H482">
        <f t="shared" si="294"/>
        <v>28800</v>
      </c>
      <c r="I482" t="str">
        <f t="shared" si="303"/>
        <v>Ⅱ2</v>
      </c>
      <c r="J482" t="str">
        <f t="shared" si="296"/>
        <v/>
      </c>
    </row>
    <row r="483" spans="1:10" ht="16.5">
      <c r="A483" s="2">
        <f t="shared" si="302"/>
        <v>2318</v>
      </c>
      <c r="B483" s="3">
        <v>23</v>
      </c>
      <c r="C483" s="2">
        <f t="shared" si="301"/>
        <v>18</v>
      </c>
      <c r="D483" t="str">
        <f t="shared" si="292"/>
        <v>背心黑洞</v>
      </c>
      <c r="E483">
        <f t="shared" si="288"/>
        <v>2</v>
      </c>
      <c r="F483">
        <f t="shared" si="293"/>
        <v>3</v>
      </c>
      <c r="G483" t="str">
        <f t="shared" si="295"/>
        <v>1210009,13|1430003,12</v>
      </c>
      <c r="H483">
        <f t="shared" si="294"/>
        <v>43000</v>
      </c>
      <c r="I483" t="str">
        <f t="shared" si="303"/>
        <v>Ⅱ2</v>
      </c>
      <c r="J483" t="str">
        <f t="shared" si="296"/>
        <v/>
      </c>
    </row>
    <row r="484" spans="1:10" ht="16.5">
      <c r="A484" s="2">
        <f t="shared" si="302"/>
        <v>2319</v>
      </c>
      <c r="B484" s="3">
        <v>23</v>
      </c>
      <c r="C484" s="2">
        <f t="shared" si="301"/>
        <v>19</v>
      </c>
      <c r="D484" t="str">
        <f t="shared" si="292"/>
        <v>背心黑洞</v>
      </c>
      <c r="E484">
        <f t="shared" si="288"/>
        <v>2</v>
      </c>
      <c r="F484">
        <f t="shared" si="293"/>
        <v>3</v>
      </c>
      <c r="G484" t="str">
        <f t="shared" si="295"/>
        <v>1210009,16|1430003,15</v>
      </c>
      <c r="H484">
        <f t="shared" si="294"/>
        <v>60000</v>
      </c>
      <c r="I484" t="str">
        <f t="shared" si="303"/>
        <v>Ⅱ2</v>
      </c>
      <c r="J484" t="str">
        <f t="shared" si="296"/>
        <v/>
      </c>
    </row>
    <row r="485" spans="1:10" ht="16.5">
      <c r="A485" s="2">
        <f t="shared" si="302"/>
        <v>2320</v>
      </c>
      <c r="B485" s="3">
        <v>23</v>
      </c>
      <c r="C485" s="2">
        <f t="shared" si="301"/>
        <v>20</v>
      </c>
      <c r="D485" t="str">
        <f t="shared" si="292"/>
        <v>背心黑洞</v>
      </c>
      <c r="E485">
        <f t="shared" si="288"/>
        <v>2</v>
      </c>
      <c r="F485">
        <f t="shared" si="293"/>
        <v>3</v>
      </c>
      <c r="G485" t="str">
        <f t="shared" si="295"/>
        <v>1210009,19|1430003,18</v>
      </c>
      <c r="H485">
        <f t="shared" si="294"/>
        <v>82400</v>
      </c>
      <c r="I485" t="str">
        <f t="shared" si="303"/>
        <v>Ⅱ2</v>
      </c>
      <c r="J485" t="str">
        <f t="shared" si="296"/>
        <v/>
      </c>
    </row>
    <row r="486" spans="1:10" ht="16.5">
      <c r="A486" s="2">
        <f t="shared" si="302"/>
        <v>2321</v>
      </c>
      <c r="B486" s="3">
        <v>23</v>
      </c>
      <c r="C486" s="2">
        <f t="shared" si="301"/>
        <v>21</v>
      </c>
      <c r="D486" t="str">
        <f t="shared" si="292"/>
        <v>背心黑洞</v>
      </c>
      <c r="E486">
        <f t="shared" si="288"/>
        <v>2</v>
      </c>
      <c r="F486">
        <f t="shared" si="293"/>
        <v>3</v>
      </c>
      <c r="G486" t="str">
        <f t="shared" si="295"/>
        <v>1430005,3</v>
      </c>
      <c r="H486">
        <f t="shared" si="294"/>
        <v>111200</v>
      </c>
      <c r="I486" t="str">
        <f t="shared" si="303"/>
        <v>Ⅱ2</v>
      </c>
      <c r="J486" t="str">
        <f t="shared" si="296"/>
        <v/>
      </c>
    </row>
    <row r="487" spans="1:10" ht="16.5">
      <c r="A487" s="2">
        <f t="shared" si="302"/>
        <v>2322</v>
      </c>
      <c r="B487" s="3">
        <v>23</v>
      </c>
      <c r="C487" s="2">
        <f t="shared" si="301"/>
        <v>22</v>
      </c>
      <c r="D487" t="str">
        <f t="shared" si="292"/>
        <v>背心黑洞</v>
      </c>
      <c r="E487">
        <f t="shared" si="288"/>
        <v>2</v>
      </c>
      <c r="F487">
        <f t="shared" si="293"/>
        <v>3</v>
      </c>
      <c r="G487" t="str">
        <f t="shared" si="295"/>
        <v>1210009,7|1430003,9</v>
      </c>
      <c r="H487">
        <f t="shared" si="294"/>
        <v>20750</v>
      </c>
      <c r="I487" t="str">
        <f>IF(E487=4,B487&amp;"Ⅲ"&amp;E487,"Ⅲ"&amp;E487)</f>
        <v>Ⅲ2</v>
      </c>
      <c r="J487" t="str">
        <f t="shared" si="296"/>
        <v/>
      </c>
    </row>
    <row r="488" spans="1:10" ht="16.5">
      <c r="A488" s="2">
        <f t="shared" si="302"/>
        <v>2323</v>
      </c>
      <c r="B488" s="3">
        <v>23</v>
      </c>
      <c r="C488" s="2">
        <f t="shared" si="301"/>
        <v>23</v>
      </c>
      <c r="D488" t="str">
        <f t="shared" si="292"/>
        <v>背心黑洞</v>
      </c>
      <c r="E488">
        <f t="shared" si="288"/>
        <v>2</v>
      </c>
      <c r="F488">
        <f t="shared" si="293"/>
        <v>3</v>
      </c>
      <c r="G488" t="str">
        <f t="shared" si="295"/>
        <v>1210009,9|1430003,18</v>
      </c>
      <c r="H488">
        <f t="shared" si="294"/>
        <v>24000</v>
      </c>
      <c r="I488" t="str">
        <f t="shared" ref="I488:I493" si="304">IF(E488=4,B488&amp;"Ⅲ"&amp;E488,"Ⅲ"&amp;E488)</f>
        <v>Ⅲ2</v>
      </c>
      <c r="J488" t="str">
        <f t="shared" si="296"/>
        <v/>
      </c>
    </row>
    <row r="489" spans="1:10" ht="16.5">
      <c r="A489" s="2">
        <f t="shared" si="302"/>
        <v>2324</v>
      </c>
      <c r="B489" s="3">
        <v>23</v>
      </c>
      <c r="C489" s="2">
        <f t="shared" si="301"/>
        <v>24</v>
      </c>
      <c r="D489" t="str">
        <f t="shared" si="292"/>
        <v>背心黑洞</v>
      </c>
      <c r="E489">
        <f t="shared" si="288"/>
        <v>2</v>
      </c>
      <c r="F489">
        <f t="shared" si="293"/>
        <v>3</v>
      </c>
      <c r="G489" t="str">
        <f t="shared" si="295"/>
        <v>1210009,11|1430003,27</v>
      </c>
      <c r="H489">
        <f t="shared" si="294"/>
        <v>36000</v>
      </c>
      <c r="I489" t="str">
        <f t="shared" si="304"/>
        <v>Ⅲ2</v>
      </c>
      <c r="J489" t="str">
        <f t="shared" si="296"/>
        <v/>
      </c>
    </row>
    <row r="490" spans="1:10" ht="16.5">
      <c r="A490" s="2">
        <f t="shared" si="302"/>
        <v>2325</v>
      </c>
      <c r="B490" s="3">
        <v>23</v>
      </c>
      <c r="C490" s="2">
        <f t="shared" si="301"/>
        <v>25</v>
      </c>
      <c r="D490" t="str">
        <f t="shared" si="292"/>
        <v>背心黑洞</v>
      </c>
      <c r="E490">
        <f t="shared" si="288"/>
        <v>2</v>
      </c>
      <c r="F490">
        <f t="shared" si="293"/>
        <v>3</v>
      </c>
      <c r="G490" t="str">
        <f t="shared" si="295"/>
        <v>1210009,17|1430003,36</v>
      </c>
      <c r="H490">
        <f t="shared" si="294"/>
        <v>53750</v>
      </c>
      <c r="I490" t="str">
        <f t="shared" si="304"/>
        <v>Ⅲ2</v>
      </c>
      <c r="J490" t="str">
        <f t="shared" si="296"/>
        <v/>
      </c>
    </row>
    <row r="491" spans="1:10" ht="16.5">
      <c r="A491" s="2">
        <f t="shared" si="302"/>
        <v>2326</v>
      </c>
      <c r="B491" s="3">
        <v>23</v>
      </c>
      <c r="C491" s="2">
        <f t="shared" si="301"/>
        <v>26</v>
      </c>
      <c r="D491" t="str">
        <f t="shared" si="292"/>
        <v>背心黑洞</v>
      </c>
      <c r="E491">
        <f t="shared" si="288"/>
        <v>2</v>
      </c>
      <c r="F491">
        <f t="shared" si="293"/>
        <v>3</v>
      </c>
      <c r="G491" t="str">
        <f t="shared" si="295"/>
        <v>1210009,20|1430003,45</v>
      </c>
      <c r="H491">
        <f t="shared" si="294"/>
        <v>75000</v>
      </c>
      <c r="I491" t="str">
        <f t="shared" si="304"/>
        <v>Ⅲ2</v>
      </c>
      <c r="J491" t="str">
        <f t="shared" si="296"/>
        <v/>
      </c>
    </row>
    <row r="492" spans="1:10" ht="16.5">
      <c r="A492" s="2">
        <f t="shared" si="302"/>
        <v>2327</v>
      </c>
      <c r="B492" s="3">
        <v>23</v>
      </c>
      <c r="C492" s="2">
        <f t="shared" si="301"/>
        <v>27</v>
      </c>
      <c r="D492" t="str">
        <f t="shared" si="292"/>
        <v>背心黑洞</v>
      </c>
      <c r="E492">
        <f t="shared" si="288"/>
        <v>2</v>
      </c>
      <c r="F492">
        <f t="shared" si="293"/>
        <v>3</v>
      </c>
      <c r="G492" t="str">
        <f t="shared" si="295"/>
        <v>1210009,23|1430003,54</v>
      </c>
      <c r="H492">
        <f t="shared" si="294"/>
        <v>103000</v>
      </c>
      <c r="I492" t="str">
        <f t="shared" si="304"/>
        <v>Ⅲ2</v>
      </c>
      <c r="J492" t="str">
        <f t="shared" si="296"/>
        <v/>
      </c>
    </row>
    <row r="493" spans="1:10" ht="16.5">
      <c r="A493" s="2">
        <f t="shared" si="302"/>
        <v>2328</v>
      </c>
      <c r="B493" s="3">
        <v>23</v>
      </c>
      <c r="C493" s="2">
        <f t="shared" si="301"/>
        <v>28</v>
      </c>
      <c r="D493" t="str">
        <f t="shared" si="292"/>
        <v>背心黑洞</v>
      </c>
      <c r="E493">
        <f t="shared" si="288"/>
        <v>2</v>
      </c>
      <c r="F493">
        <f t="shared" si="293"/>
        <v>3</v>
      </c>
      <c r="G493" t="str">
        <f t="shared" si="295"/>
        <v>1430005,9</v>
      </c>
      <c r="H493">
        <f t="shared" si="294"/>
        <v>139000</v>
      </c>
      <c r="I493" t="str">
        <f t="shared" si="304"/>
        <v>Ⅲ2</v>
      </c>
      <c r="J493" t="str">
        <f t="shared" si="296"/>
        <v/>
      </c>
    </row>
    <row r="494" spans="1:10" ht="16.5">
      <c r="A494" s="2">
        <f t="shared" si="302"/>
        <v>2329</v>
      </c>
      <c r="B494" s="34">
        <v>23</v>
      </c>
      <c r="C494" s="2">
        <f t="shared" si="301"/>
        <v>29</v>
      </c>
      <c r="D494" t="str">
        <f t="shared" si="292"/>
        <v>背心黑洞</v>
      </c>
      <c r="E494">
        <f t="shared" si="288"/>
        <v>2</v>
      </c>
      <c r="F494">
        <f t="shared" si="293"/>
        <v>3</v>
      </c>
      <c r="G494" t="e">
        <f t="shared" si="295"/>
        <v>#N/A</v>
      </c>
      <c r="H494" t="e">
        <f t="shared" si="294"/>
        <v>#N/A</v>
      </c>
      <c r="J494" t="str">
        <f t="shared" si="296"/>
        <v/>
      </c>
    </row>
    <row r="495" spans="1:10" ht="16.5">
      <c r="A495" s="2">
        <f t="shared" si="302"/>
        <v>2601</v>
      </c>
      <c r="B495" s="3">
        <v>26</v>
      </c>
      <c r="C495" s="2">
        <f>IF(C494=29,1,C494+1)</f>
        <v>1</v>
      </c>
      <c r="D495" t="str">
        <f t="shared" si="292"/>
        <v>三节棍莉莉</v>
      </c>
      <c r="E495">
        <f t="shared" si="288"/>
        <v>3</v>
      </c>
      <c r="F495">
        <f t="shared" si="293"/>
        <v>2</v>
      </c>
      <c r="G495" t="str">
        <f t="shared" si="295"/>
        <v>1210002,32</v>
      </c>
      <c r="H495">
        <f t="shared" si="294"/>
        <v>10400</v>
      </c>
      <c r="I495" t="str">
        <f>IF(E495=4,B495&amp;"Ⅰ"&amp;E495,"Ⅰ"&amp;E495)</f>
        <v>Ⅰ3</v>
      </c>
      <c r="J495" t="str">
        <f t="shared" si="296"/>
        <v/>
      </c>
    </row>
    <row r="496" spans="1:10" ht="16.5">
      <c r="A496" s="2">
        <f t="shared" si="302"/>
        <v>2602</v>
      </c>
      <c r="B496" s="3">
        <v>26</v>
      </c>
      <c r="C496" s="2">
        <f>IF(C495=29,1,C495+1)</f>
        <v>2</v>
      </c>
      <c r="D496" t="str">
        <f t="shared" si="292"/>
        <v>三节棍莉莉</v>
      </c>
      <c r="E496">
        <f t="shared" si="288"/>
        <v>3</v>
      </c>
      <c r="F496">
        <f t="shared" si="293"/>
        <v>2</v>
      </c>
      <c r="G496" t="str">
        <f t="shared" si="295"/>
        <v>1210002,48</v>
      </c>
      <c r="H496">
        <f t="shared" si="294"/>
        <v>12000</v>
      </c>
      <c r="I496" t="str">
        <f t="shared" ref="I496:I508" si="305">IF(E496=4,B496&amp;"Ⅰ"&amp;E496,"Ⅰ"&amp;E496)</f>
        <v>Ⅰ3</v>
      </c>
      <c r="J496" t="str">
        <f t="shared" si="296"/>
        <v/>
      </c>
    </row>
    <row r="497" spans="1:10" ht="16.5">
      <c r="A497" s="2">
        <f t="shared" si="302"/>
        <v>2603</v>
      </c>
      <c r="B497" s="3">
        <v>26</v>
      </c>
      <c r="C497" s="2">
        <f t="shared" ref="C497:C502" si="306">IF(C496=29,1,C496+1)</f>
        <v>3</v>
      </c>
      <c r="D497" t="str">
        <f t="shared" si="292"/>
        <v>三节棍莉莉</v>
      </c>
      <c r="E497">
        <f t="shared" si="288"/>
        <v>3</v>
      </c>
      <c r="F497">
        <f t="shared" si="293"/>
        <v>2</v>
      </c>
      <c r="G497" t="str">
        <f t="shared" si="295"/>
        <v>1210005,20</v>
      </c>
      <c r="H497">
        <f t="shared" si="294"/>
        <v>18000</v>
      </c>
      <c r="I497" t="str">
        <f t="shared" si="305"/>
        <v>Ⅰ3</v>
      </c>
      <c r="J497" t="str">
        <f t="shared" si="296"/>
        <v/>
      </c>
    </row>
    <row r="498" spans="1:10" ht="16.5">
      <c r="A498" s="2">
        <f t="shared" si="302"/>
        <v>2604</v>
      </c>
      <c r="B498" s="3">
        <v>26</v>
      </c>
      <c r="C498" s="2">
        <f t="shared" si="306"/>
        <v>4</v>
      </c>
      <c r="D498" t="str">
        <f t="shared" si="292"/>
        <v>三节棍莉莉</v>
      </c>
      <c r="E498">
        <f t="shared" si="288"/>
        <v>3</v>
      </c>
      <c r="F498">
        <f t="shared" si="293"/>
        <v>2</v>
      </c>
      <c r="G498" t="str">
        <f t="shared" si="295"/>
        <v>1210005,24</v>
      </c>
      <c r="H498">
        <f t="shared" si="294"/>
        <v>26900</v>
      </c>
      <c r="I498" t="str">
        <f t="shared" si="305"/>
        <v>Ⅰ3</v>
      </c>
      <c r="J498" t="str">
        <f t="shared" si="296"/>
        <v/>
      </c>
    </row>
    <row r="499" spans="1:10" ht="16.5">
      <c r="A499" s="2">
        <f t="shared" si="302"/>
        <v>2605</v>
      </c>
      <c r="B499" s="3">
        <v>26</v>
      </c>
      <c r="C499" s="2">
        <f t="shared" si="306"/>
        <v>5</v>
      </c>
      <c r="D499" t="str">
        <f t="shared" si="292"/>
        <v>三节棍莉莉</v>
      </c>
      <c r="E499">
        <f t="shared" si="288"/>
        <v>3</v>
      </c>
      <c r="F499">
        <f t="shared" si="293"/>
        <v>2</v>
      </c>
      <c r="G499" t="str">
        <f t="shared" si="295"/>
        <v>1210005,32</v>
      </c>
      <c r="H499">
        <f t="shared" si="294"/>
        <v>37600</v>
      </c>
      <c r="I499" t="str">
        <f t="shared" si="305"/>
        <v>Ⅰ3</v>
      </c>
      <c r="J499" t="str">
        <f t="shared" si="296"/>
        <v/>
      </c>
    </row>
    <row r="500" spans="1:10" ht="16.5">
      <c r="A500" s="2">
        <f t="shared" si="302"/>
        <v>2606</v>
      </c>
      <c r="B500" s="3">
        <v>26</v>
      </c>
      <c r="C500" s="2">
        <f t="shared" si="306"/>
        <v>6</v>
      </c>
      <c r="D500" t="str">
        <f t="shared" si="292"/>
        <v>三节棍莉莉</v>
      </c>
      <c r="E500">
        <f t="shared" si="288"/>
        <v>3</v>
      </c>
      <c r="F500">
        <f t="shared" si="293"/>
        <v>2</v>
      </c>
      <c r="G500" t="str">
        <f t="shared" si="295"/>
        <v>1210008,12</v>
      </c>
      <c r="H500">
        <f t="shared" si="294"/>
        <v>51600</v>
      </c>
      <c r="I500" t="str">
        <f t="shared" si="305"/>
        <v>Ⅰ3</v>
      </c>
      <c r="J500" t="str">
        <f t="shared" si="296"/>
        <v/>
      </c>
    </row>
    <row r="501" spans="1:10" ht="16.5">
      <c r="A501" s="2">
        <f t="shared" si="302"/>
        <v>2607</v>
      </c>
      <c r="B501" s="3">
        <v>26</v>
      </c>
      <c r="C501" s="2">
        <f t="shared" si="306"/>
        <v>7</v>
      </c>
      <c r="D501" t="str">
        <f t="shared" si="292"/>
        <v>三节棍莉莉</v>
      </c>
      <c r="E501">
        <f t="shared" si="288"/>
        <v>3</v>
      </c>
      <c r="F501">
        <f t="shared" si="293"/>
        <v>2</v>
      </c>
      <c r="G501" t="str">
        <f t="shared" si="295"/>
        <v>1210008,16</v>
      </c>
      <c r="H501">
        <f t="shared" si="294"/>
        <v>69600</v>
      </c>
      <c r="I501" t="str">
        <f t="shared" si="305"/>
        <v>Ⅰ3</v>
      </c>
      <c r="J501" t="str">
        <f t="shared" si="296"/>
        <v/>
      </c>
    </row>
    <row r="502" spans="1:10" ht="16.5">
      <c r="A502" s="2">
        <f t="shared" si="302"/>
        <v>2608</v>
      </c>
      <c r="B502" s="3">
        <v>26</v>
      </c>
      <c r="C502" s="2">
        <f t="shared" si="306"/>
        <v>8</v>
      </c>
      <c r="D502" t="str">
        <f t="shared" si="292"/>
        <v>三节棍莉莉</v>
      </c>
      <c r="E502">
        <f t="shared" ref="E502:E565" si="307">VLOOKUP(B502,K:N,3,FALSE)</f>
        <v>3</v>
      </c>
      <c r="F502">
        <f t="shared" si="293"/>
        <v>2</v>
      </c>
      <c r="G502" t="str">
        <f t="shared" si="295"/>
        <v>1210008,5|1430002,1</v>
      </c>
      <c r="H502">
        <f t="shared" si="294"/>
        <v>15600</v>
      </c>
      <c r="I502" t="str">
        <f t="shared" si="305"/>
        <v>Ⅰ3</v>
      </c>
      <c r="J502" t="str">
        <f t="shared" si="296"/>
        <v/>
      </c>
    </row>
    <row r="503" spans="1:10" ht="16.5">
      <c r="A503" s="2">
        <f t="shared" si="302"/>
        <v>2609</v>
      </c>
      <c r="B503" s="3">
        <v>26</v>
      </c>
      <c r="C503" s="2">
        <f>IF(C502=29,1,C502+1)</f>
        <v>9</v>
      </c>
      <c r="D503" t="str">
        <f t="shared" si="292"/>
        <v>三节棍莉莉</v>
      </c>
      <c r="E503">
        <f t="shared" si="307"/>
        <v>3</v>
      </c>
      <c r="F503">
        <f t="shared" si="293"/>
        <v>2</v>
      </c>
      <c r="G503" t="str">
        <f t="shared" si="295"/>
        <v>1210008,8|1430002,2</v>
      </c>
      <c r="H503">
        <f t="shared" si="294"/>
        <v>18000</v>
      </c>
      <c r="I503" t="str">
        <f t="shared" si="305"/>
        <v>Ⅰ3</v>
      </c>
      <c r="J503" t="str">
        <f t="shared" si="296"/>
        <v/>
      </c>
    </row>
    <row r="504" spans="1:10" ht="16.5">
      <c r="A504" s="2">
        <f t="shared" si="302"/>
        <v>2610</v>
      </c>
      <c r="B504" s="3">
        <v>26</v>
      </c>
      <c r="C504" s="2">
        <f>IF(C503=29,1,C503+1)</f>
        <v>10</v>
      </c>
      <c r="D504" t="str">
        <f t="shared" si="292"/>
        <v>三节棍莉莉</v>
      </c>
      <c r="E504">
        <f t="shared" si="307"/>
        <v>3</v>
      </c>
      <c r="F504">
        <f t="shared" si="293"/>
        <v>2</v>
      </c>
      <c r="G504" t="str">
        <f t="shared" si="295"/>
        <v>1210008,10|1430002,3</v>
      </c>
      <c r="H504">
        <f t="shared" si="294"/>
        <v>27000</v>
      </c>
      <c r="I504" t="str">
        <f t="shared" si="305"/>
        <v>Ⅰ3</v>
      </c>
      <c r="J504" t="str">
        <f t="shared" si="296"/>
        <v/>
      </c>
    </row>
    <row r="505" spans="1:10" ht="16.5">
      <c r="A505" s="2">
        <f t="shared" si="302"/>
        <v>2611</v>
      </c>
      <c r="B505" s="3">
        <v>26</v>
      </c>
      <c r="C505" s="2">
        <f t="shared" ref="C505:C523" si="308">IF(C504=29,1,C504+1)</f>
        <v>11</v>
      </c>
      <c r="D505" t="str">
        <f t="shared" si="292"/>
        <v>三节棍莉莉</v>
      </c>
      <c r="E505">
        <f t="shared" si="307"/>
        <v>3</v>
      </c>
      <c r="F505">
        <f t="shared" si="293"/>
        <v>2</v>
      </c>
      <c r="G505" t="str">
        <f t="shared" si="295"/>
        <v>1210008,12|1430002,4</v>
      </c>
      <c r="H505">
        <f t="shared" si="294"/>
        <v>40350</v>
      </c>
      <c r="I505" t="str">
        <f t="shared" si="305"/>
        <v>Ⅰ3</v>
      </c>
      <c r="J505" t="str">
        <f t="shared" si="296"/>
        <v/>
      </c>
    </row>
    <row r="506" spans="1:10" ht="16.5">
      <c r="A506" s="2">
        <f t="shared" si="302"/>
        <v>2612</v>
      </c>
      <c r="B506" s="3">
        <v>26</v>
      </c>
      <c r="C506" s="2">
        <f t="shared" si="308"/>
        <v>12</v>
      </c>
      <c r="D506" t="str">
        <f t="shared" si="292"/>
        <v>三节棍莉莉</v>
      </c>
      <c r="E506">
        <f t="shared" si="307"/>
        <v>3</v>
      </c>
      <c r="F506">
        <f t="shared" si="293"/>
        <v>2</v>
      </c>
      <c r="G506" t="str">
        <f t="shared" si="295"/>
        <v>1210008,16|1430002,5</v>
      </c>
      <c r="H506">
        <f t="shared" si="294"/>
        <v>56400</v>
      </c>
      <c r="I506" t="str">
        <f t="shared" si="305"/>
        <v>Ⅰ3</v>
      </c>
      <c r="J506" t="str">
        <f t="shared" si="296"/>
        <v/>
      </c>
    </row>
    <row r="507" spans="1:10" ht="16.5">
      <c r="A507" s="2">
        <f t="shared" si="302"/>
        <v>2613</v>
      </c>
      <c r="B507" s="3">
        <v>26</v>
      </c>
      <c r="C507" s="2">
        <f t="shared" si="308"/>
        <v>13</v>
      </c>
      <c r="D507" t="str">
        <f t="shared" si="292"/>
        <v>三节棍莉莉</v>
      </c>
      <c r="E507">
        <f t="shared" si="307"/>
        <v>3</v>
      </c>
      <c r="F507">
        <f t="shared" si="293"/>
        <v>2</v>
      </c>
      <c r="G507" t="str">
        <f t="shared" si="295"/>
        <v>1210008,18|1430002,6</v>
      </c>
      <c r="H507">
        <f t="shared" si="294"/>
        <v>77400</v>
      </c>
      <c r="I507" t="str">
        <f t="shared" si="305"/>
        <v>Ⅰ3</v>
      </c>
      <c r="J507" t="str">
        <f t="shared" si="296"/>
        <v/>
      </c>
    </row>
    <row r="508" spans="1:10" ht="16.5">
      <c r="A508" s="2">
        <f t="shared" si="302"/>
        <v>2614</v>
      </c>
      <c r="B508" s="3">
        <v>26</v>
      </c>
      <c r="C508" s="2">
        <f t="shared" si="308"/>
        <v>14</v>
      </c>
      <c r="D508" t="str">
        <f t="shared" si="292"/>
        <v>三节棍莉莉</v>
      </c>
      <c r="E508">
        <f t="shared" si="307"/>
        <v>3</v>
      </c>
      <c r="F508">
        <f t="shared" si="293"/>
        <v>2</v>
      </c>
      <c r="G508" t="str">
        <f t="shared" si="295"/>
        <v>1430004,1</v>
      </c>
      <c r="H508">
        <f t="shared" si="294"/>
        <v>104400</v>
      </c>
      <c r="I508" t="str">
        <f t="shared" si="305"/>
        <v>Ⅰ3</v>
      </c>
      <c r="J508" t="str">
        <f t="shared" si="296"/>
        <v/>
      </c>
    </row>
    <row r="509" spans="1:10" ht="16.5">
      <c r="A509" s="2">
        <f t="shared" si="302"/>
        <v>2615</v>
      </c>
      <c r="B509" s="3">
        <v>26</v>
      </c>
      <c r="C509" s="2">
        <f t="shared" si="308"/>
        <v>15</v>
      </c>
      <c r="D509" t="str">
        <f t="shared" si="292"/>
        <v>三节棍莉莉</v>
      </c>
      <c r="E509">
        <f t="shared" si="307"/>
        <v>3</v>
      </c>
      <c r="F509">
        <f t="shared" si="293"/>
        <v>2</v>
      </c>
      <c r="G509" t="str">
        <f t="shared" si="295"/>
        <v>1210008,7|1430002,3</v>
      </c>
      <c r="H509">
        <f t="shared" si="294"/>
        <v>20800</v>
      </c>
      <c r="I509" t="str">
        <f>IF(E509=4,B509&amp;"Ⅱ"&amp;E509,"Ⅱ"&amp;E509)</f>
        <v>Ⅱ3</v>
      </c>
      <c r="J509" t="str">
        <f t="shared" si="296"/>
        <v/>
      </c>
    </row>
    <row r="510" spans="1:10" ht="16.5">
      <c r="A510" s="2">
        <f t="shared" si="302"/>
        <v>2616</v>
      </c>
      <c r="B510" s="3">
        <v>26</v>
      </c>
      <c r="C510" s="2">
        <f t="shared" si="308"/>
        <v>16</v>
      </c>
      <c r="D510" t="str">
        <f t="shared" si="292"/>
        <v>三节棍莉莉</v>
      </c>
      <c r="E510">
        <f t="shared" si="307"/>
        <v>3</v>
      </c>
      <c r="F510">
        <f t="shared" si="293"/>
        <v>2</v>
      </c>
      <c r="G510" t="str">
        <f t="shared" si="295"/>
        <v>1210008,11|1430002,6</v>
      </c>
      <c r="H510">
        <f t="shared" si="294"/>
        <v>24000</v>
      </c>
      <c r="I510" t="str">
        <f t="shared" ref="I510:I515" si="309">IF(E510=4,B510&amp;"Ⅱ"&amp;E510,"Ⅱ"&amp;E510)</f>
        <v>Ⅱ3</v>
      </c>
      <c r="J510" t="str">
        <f t="shared" si="296"/>
        <v/>
      </c>
    </row>
    <row r="511" spans="1:10" ht="16.5">
      <c r="A511" s="2">
        <f t="shared" si="302"/>
        <v>2617</v>
      </c>
      <c r="B511" s="3">
        <v>26</v>
      </c>
      <c r="C511" s="2">
        <f t="shared" si="308"/>
        <v>17</v>
      </c>
      <c r="D511" t="str">
        <f t="shared" si="292"/>
        <v>三节棍莉莉</v>
      </c>
      <c r="E511">
        <f t="shared" si="307"/>
        <v>3</v>
      </c>
      <c r="F511">
        <f t="shared" si="293"/>
        <v>2</v>
      </c>
      <c r="G511" t="str">
        <f t="shared" si="295"/>
        <v>1210008,13|1430002,9</v>
      </c>
      <c r="H511">
        <f t="shared" si="294"/>
        <v>36000</v>
      </c>
      <c r="I511" t="str">
        <f t="shared" si="309"/>
        <v>Ⅱ3</v>
      </c>
      <c r="J511" t="str">
        <f t="shared" si="296"/>
        <v/>
      </c>
    </row>
    <row r="512" spans="1:10" ht="16.5">
      <c r="A512" s="2">
        <f t="shared" si="302"/>
        <v>2618</v>
      </c>
      <c r="B512" s="3">
        <v>26</v>
      </c>
      <c r="C512" s="2">
        <f t="shared" si="308"/>
        <v>18</v>
      </c>
      <c r="D512" t="str">
        <f t="shared" si="292"/>
        <v>三节棍莉莉</v>
      </c>
      <c r="E512">
        <f t="shared" si="307"/>
        <v>3</v>
      </c>
      <c r="F512">
        <f t="shared" si="293"/>
        <v>2</v>
      </c>
      <c r="G512" t="str">
        <f t="shared" si="295"/>
        <v>1210008,16|1430002,12</v>
      </c>
      <c r="H512">
        <f t="shared" si="294"/>
        <v>53800</v>
      </c>
      <c r="I512" t="str">
        <f t="shared" si="309"/>
        <v>Ⅱ3</v>
      </c>
      <c r="J512" t="str">
        <f t="shared" si="296"/>
        <v/>
      </c>
    </row>
    <row r="513" spans="1:10" ht="16.5">
      <c r="A513" s="2">
        <f t="shared" si="302"/>
        <v>2619</v>
      </c>
      <c r="B513" s="3">
        <v>26</v>
      </c>
      <c r="C513" s="2">
        <f t="shared" si="308"/>
        <v>19</v>
      </c>
      <c r="D513" t="str">
        <f t="shared" si="292"/>
        <v>三节棍莉莉</v>
      </c>
      <c r="E513">
        <f t="shared" si="307"/>
        <v>3</v>
      </c>
      <c r="F513">
        <f t="shared" si="293"/>
        <v>2</v>
      </c>
      <c r="G513" t="str">
        <f t="shared" si="295"/>
        <v>1210008,21|1430002,15</v>
      </c>
      <c r="H513">
        <f t="shared" si="294"/>
        <v>75200</v>
      </c>
      <c r="I513" t="str">
        <f t="shared" si="309"/>
        <v>Ⅱ3</v>
      </c>
      <c r="J513" t="str">
        <f t="shared" si="296"/>
        <v/>
      </c>
    </row>
    <row r="514" spans="1:10" ht="16.5">
      <c r="A514" s="2">
        <f t="shared" si="302"/>
        <v>2620</v>
      </c>
      <c r="B514" s="3">
        <v>26</v>
      </c>
      <c r="C514" s="2">
        <f t="shared" si="308"/>
        <v>20</v>
      </c>
      <c r="D514" t="str">
        <f t="shared" ref="D514:D577" si="310">VLOOKUP(B514,K:L,2,0)</f>
        <v>三节棍莉莉</v>
      </c>
      <c r="E514">
        <f t="shared" si="307"/>
        <v>3</v>
      </c>
      <c r="F514">
        <f t="shared" ref="F514:F577" si="311">VLOOKUP(B514,K:N,4,FALSE)</f>
        <v>2</v>
      </c>
      <c r="G514" t="str">
        <f t="shared" si="295"/>
        <v>1210008,24|1430002,18</v>
      </c>
      <c r="H514">
        <f t="shared" ref="H514:H577" si="312">VLOOKUP(E514&amp;C514,AN:AT,7,0)</f>
        <v>103200</v>
      </c>
      <c r="I514" t="str">
        <f t="shared" si="309"/>
        <v>Ⅱ3</v>
      </c>
      <c r="J514" t="str">
        <f t="shared" si="296"/>
        <v/>
      </c>
    </row>
    <row r="515" spans="1:10" ht="16.5">
      <c r="A515" s="2">
        <f t="shared" si="302"/>
        <v>2621</v>
      </c>
      <c r="B515" s="3">
        <v>26</v>
      </c>
      <c r="C515" s="2">
        <f t="shared" si="308"/>
        <v>21</v>
      </c>
      <c r="D515" t="str">
        <f t="shared" si="310"/>
        <v>三节棍莉莉</v>
      </c>
      <c r="E515">
        <f t="shared" si="307"/>
        <v>3</v>
      </c>
      <c r="F515">
        <f t="shared" si="311"/>
        <v>2</v>
      </c>
      <c r="G515" t="str">
        <f t="shared" ref="G515:G578" si="313">IF(J515&lt;&gt;"",J515,VLOOKUP(E515&amp;F515&amp;C515,T:AD,11,0))</f>
        <v>1430004,3</v>
      </c>
      <c r="H515">
        <f t="shared" si="312"/>
        <v>139200</v>
      </c>
      <c r="I515" t="str">
        <f t="shared" si="309"/>
        <v>Ⅱ3</v>
      </c>
      <c r="J515" t="str">
        <f t="shared" ref="J515:J578" si="314">IFERROR(IF(I515=I516,"",INDEX(AJ:AJ,MATCH(B515,AI:AI,0))&amp;","&amp;3^(C515/7-2)),"")</f>
        <v/>
      </c>
    </row>
    <row r="516" spans="1:10" ht="16.5">
      <c r="A516" s="2">
        <f t="shared" si="302"/>
        <v>2622</v>
      </c>
      <c r="B516" s="3">
        <v>26</v>
      </c>
      <c r="C516" s="2">
        <f t="shared" si="308"/>
        <v>22</v>
      </c>
      <c r="D516" t="str">
        <f t="shared" si="310"/>
        <v>三节棍莉莉</v>
      </c>
      <c r="E516">
        <f t="shared" si="307"/>
        <v>3</v>
      </c>
      <c r="F516">
        <f t="shared" si="311"/>
        <v>2</v>
      </c>
      <c r="G516" t="str">
        <f t="shared" si="313"/>
        <v>1210008,9|1430002,9</v>
      </c>
      <c r="H516">
        <f t="shared" si="312"/>
        <v>26000</v>
      </c>
      <c r="I516" t="str">
        <f>IF(E516=4,B516&amp;"Ⅲ"&amp;E516,"Ⅲ"&amp;E516)</f>
        <v>Ⅲ3</v>
      </c>
      <c r="J516" t="str">
        <f t="shared" si="314"/>
        <v/>
      </c>
    </row>
    <row r="517" spans="1:10" ht="16.5">
      <c r="A517" s="2">
        <f t="shared" si="302"/>
        <v>2623</v>
      </c>
      <c r="B517" s="3">
        <v>26</v>
      </c>
      <c r="C517" s="2">
        <f t="shared" si="308"/>
        <v>23</v>
      </c>
      <c r="D517" t="str">
        <f t="shared" si="310"/>
        <v>三节棍莉莉</v>
      </c>
      <c r="E517">
        <f t="shared" si="307"/>
        <v>3</v>
      </c>
      <c r="F517">
        <f t="shared" si="311"/>
        <v>2</v>
      </c>
      <c r="G517" t="str">
        <f t="shared" si="313"/>
        <v>1210008,13|1430002,18</v>
      </c>
      <c r="H517">
        <f t="shared" si="312"/>
        <v>30000</v>
      </c>
      <c r="I517" t="str">
        <f t="shared" ref="I517:I522" si="315">IF(E517=4,B517&amp;"Ⅲ"&amp;E517,"Ⅲ"&amp;E517)</f>
        <v>Ⅲ3</v>
      </c>
      <c r="J517" t="str">
        <f t="shared" si="314"/>
        <v/>
      </c>
    </row>
    <row r="518" spans="1:10" ht="16.5">
      <c r="A518" s="2">
        <f t="shared" si="302"/>
        <v>2624</v>
      </c>
      <c r="B518" s="3">
        <v>26</v>
      </c>
      <c r="C518" s="2">
        <f t="shared" si="308"/>
        <v>24</v>
      </c>
      <c r="D518" t="str">
        <f t="shared" si="310"/>
        <v>三节棍莉莉</v>
      </c>
      <c r="E518">
        <f t="shared" si="307"/>
        <v>3</v>
      </c>
      <c r="F518">
        <f t="shared" si="311"/>
        <v>2</v>
      </c>
      <c r="G518" t="str">
        <f t="shared" si="313"/>
        <v>1210008,17|1430002,27</v>
      </c>
      <c r="H518">
        <f t="shared" si="312"/>
        <v>45000</v>
      </c>
      <c r="I518" t="str">
        <f t="shared" si="315"/>
        <v>Ⅲ3</v>
      </c>
      <c r="J518" t="str">
        <f t="shared" si="314"/>
        <v/>
      </c>
    </row>
    <row r="519" spans="1:10" ht="16.5">
      <c r="A519" s="2">
        <f t="shared" si="302"/>
        <v>2625</v>
      </c>
      <c r="B519" s="3">
        <v>26</v>
      </c>
      <c r="C519" s="2">
        <f t="shared" si="308"/>
        <v>25</v>
      </c>
      <c r="D519" t="str">
        <f t="shared" si="310"/>
        <v>三节棍莉莉</v>
      </c>
      <c r="E519">
        <f t="shared" si="307"/>
        <v>3</v>
      </c>
      <c r="F519">
        <f t="shared" si="311"/>
        <v>2</v>
      </c>
      <c r="G519" t="str">
        <f t="shared" si="313"/>
        <v>1210008,20|1430002,36</v>
      </c>
      <c r="H519">
        <f t="shared" si="312"/>
        <v>67250</v>
      </c>
      <c r="I519" t="str">
        <f t="shared" si="315"/>
        <v>Ⅲ3</v>
      </c>
      <c r="J519" t="str">
        <f t="shared" si="314"/>
        <v/>
      </c>
    </row>
    <row r="520" spans="1:10" ht="16.5">
      <c r="A520" s="2">
        <f t="shared" si="302"/>
        <v>2626</v>
      </c>
      <c r="B520" s="3">
        <v>26</v>
      </c>
      <c r="C520" s="2">
        <f t="shared" si="308"/>
        <v>26</v>
      </c>
      <c r="D520" t="str">
        <f t="shared" si="310"/>
        <v>三节棍莉莉</v>
      </c>
      <c r="E520">
        <f t="shared" si="307"/>
        <v>3</v>
      </c>
      <c r="F520">
        <f t="shared" si="311"/>
        <v>2</v>
      </c>
      <c r="G520" t="str">
        <f t="shared" si="313"/>
        <v>1210008,27|1430002,45</v>
      </c>
      <c r="H520">
        <f t="shared" si="312"/>
        <v>94000</v>
      </c>
      <c r="I520" t="str">
        <f t="shared" si="315"/>
        <v>Ⅲ3</v>
      </c>
      <c r="J520" t="str">
        <f t="shared" si="314"/>
        <v/>
      </c>
    </row>
    <row r="521" spans="1:10" ht="16.5">
      <c r="A521" s="2">
        <f t="shared" si="302"/>
        <v>2627</v>
      </c>
      <c r="B521" s="3">
        <v>26</v>
      </c>
      <c r="C521" s="2">
        <f t="shared" si="308"/>
        <v>27</v>
      </c>
      <c r="D521" t="str">
        <f t="shared" si="310"/>
        <v>三节棍莉莉</v>
      </c>
      <c r="E521">
        <f t="shared" si="307"/>
        <v>3</v>
      </c>
      <c r="F521">
        <f t="shared" si="311"/>
        <v>2</v>
      </c>
      <c r="G521" t="str">
        <f t="shared" si="313"/>
        <v>1210008,30|1430002,54</v>
      </c>
      <c r="H521">
        <f t="shared" si="312"/>
        <v>129000</v>
      </c>
      <c r="I521" t="str">
        <f t="shared" si="315"/>
        <v>Ⅲ3</v>
      </c>
      <c r="J521" t="str">
        <f t="shared" si="314"/>
        <v/>
      </c>
    </row>
    <row r="522" spans="1:10" ht="16.5">
      <c r="A522" s="2">
        <f t="shared" si="302"/>
        <v>2628</v>
      </c>
      <c r="B522" s="3">
        <v>26</v>
      </c>
      <c r="C522" s="2">
        <f t="shared" si="308"/>
        <v>28</v>
      </c>
      <c r="D522" t="str">
        <f t="shared" si="310"/>
        <v>三节棍莉莉</v>
      </c>
      <c r="E522">
        <f t="shared" si="307"/>
        <v>3</v>
      </c>
      <c r="F522">
        <f t="shared" si="311"/>
        <v>2</v>
      </c>
      <c r="G522" t="str">
        <f t="shared" si="313"/>
        <v>1430004,9</v>
      </c>
      <c r="H522">
        <f t="shared" si="312"/>
        <v>174000</v>
      </c>
      <c r="I522" t="str">
        <f t="shared" si="315"/>
        <v>Ⅲ3</v>
      </c>
      <c r="J522" t="str">
        <f t="shared" si="314"/>
        <v/>
      </c>
    </row>
    <row r="523" spans="1:10" ht="16.5">
      <c r="A523" s="2">
        <f t="shared" si="302"/>
        <v>2629</v>
      </c>
      <c r="B523" s="34">
        <v>26</v>
      </c>
      <c r="C523" s="2">
        <f t="shared" si="308"/>
        <v>29</v>
      </c>
      <c r="D523" t="str">
        <f t="shared" si="310"/>
        <v>三节棍莉莉</v>
      </c>
      <c r="E523">
        <f t="shared" si="307"/>
        <v>3</v>
      </c>
      <c r="F523">
        <f t="shared" si="311"/>
        <v>2</v>
      </c>
      <c r="G523" t="e">
        <f t="shared" si="313"/>
        <v>#N/A</v>
      </c>
      <c r="H523" t="e">
        <f t="shared" si="312"/>
        <v>#N/A</v>
      </c>
      <c r="J523" t="str">
        <f t="shared" si="314"/>
        <v/>
      </c>
    </row>
    <row r="524" spans="1:10" ht="16.5">
      <c r="A524" s="2">
        <f t="shared" si="302"/>
        <v>2901</v>
      </c>
      <c r="B524" s="3">
        <v>29</v>
      </c>
      <c r="C524" s="2">
        <f>IF(C523=29,1,C523+1)</f>
        <v>1</v>
      </c>
      <c r="D524" t="str">
        <f t="shared" si="310"/>
        <v>背心猛虎</v>
      </c>
      <c r="E524">
        <f t="shared" si="307"/>
        <v>2</v>
      </c>
      <c r="F524">
        <f t="shared" si="311"/>
        <v>2</v>
      </c>
      <c r="G524" t="str">
        <f t="shared" si="313"/>
        <v>1210002,24</v>
      </c>
      <c r="H524">
        <f t="shared" si="312"/>
        <v>8300</v>
      </c>
      <c r="I524" t="str">
        <f>IF(E524=4,B524&amp;"Ⅰ"&amp;E524,"Ⅰ"&amp;E524)</f>
        <v>Ⅰ2</v>
      </c>
      <c r="J524" t="str">
        <f t="shared" si="314"/>
        <v/>
      </c>
    </row>
    <row r="525" spans="1:10" ht="16.5">
      <c r="A525" s="2">
        <f t="shared" si="302"/>
        <v>2902</v>
      </c>
      <c r="B525" s="3">
        <v>29</v>
      </c>
      <c r="C525" s="2">
        <f>IF(C524=29,1,C524+1)</f>
        <v>2</v>
      </c>
      <c r="D525" t="str">
        <f t="shared" si="310"/>
        <v>背心猛虎</v>
      </c>
      <c r="E525">
        <f t="shared" si="307"/>
        <v>2</v>
      </c>
      <c r="F525">
        <f t="shared" si="311"/>
        <v>2</v>
      </c>
      <c r="G525" t="str">
        <f t="shared" si="313"/>
        <v>1210002,32</v>
      </c>
      <c r="H525">
        <f t="shared" si="312"/>
        <v>9600</v>
      </c>
      <c r="I525" t="str">
        <f t="shared" ref="I525:I537" si="316">IF(E525=4,B525&amp;"Ⅰ"&amp;E525,"Ⅰ"&amp;E525)</f>
        <v>Ⅰ2</v>
      </c>
      <c r="J525" t="str">
        <f t="shared" si="314"/>
        <v/>
      </c>
    </row>
    <row r="526" spans="1:10" ht="16.5">
      <c r="A526" s="2">
        <f t="shared" si="302"/>
        <v>2903</v>
      </c>
      <c r="B526" s="3">
        <v>29</v>
      </c>
      <c r="C526" s="2">
        <f t="shared" ref="C526:C531" si="317">IF(C525=29,1,C525+1)</f>
        <v>3</v>
      </c>
      <c r="D526" t="str">
        <f t="shared" si="310"/>
        <v>背心猛虎</v>
      </c>
      <c r="E526">
        <f t="shared" si="307"/>
        <v>2</v>
      </c>
      <c r="F526">
        <f t="shared" si="311"/>
        <v>2</v>
      </c>
      <c r="G526" t="str">
        <f t="shared" si="313"/>
        <v>1210002,40</v>
      </c>
      <c r="H526">
        <f t="shared" si="312"/>
        <v>14400</v>
      </c>
      <c r="I526" t="str">
        <f t="shared" si="316"/>
        <v>Ⅰ2</v>
      </c>
      <c r="J526" t="str">
        <f t="shared" si="314"/>
        <v/>
      </c>
    </row>
    <row r="527" spans="1:10" ht="16.5">
      <c r="A527" s="2">
        <f t="shared" si="302"/>
        <v>2904</v>
      </c>
      <c r="B527" s="3">
        <v>29</v>
      </c>
      <c r="C527" s="2">
        <f t="shared" si="317"/>
        <v>4</v>
      </c>
      <c r="D527" t="str">
        <f t="shared" si="310"/>
        <v>背心猛虎</v>
      </c>
      <c r="E527">
        <f t="shared" si="307"/>
        <v>2</v>
      </c>
      <c r="F527">
        <f t="shared" si="311"/>
        <v>2</v>
      </c>
      <c r="G527" t="str">
        <f t="shared" si="313"/>
        <v>1210005,20</v>
      </c>
      <c r="H527">
        <f t="shared" si="312"/>
        <v>21500</v>
      </c>
      <c r="I527" t="str">
        <f t="shared" si="316"/>
        <v>Ⅰ2</v>
      </c>
      <c r="J527" t="str">
        <f t="shared" si="314"/>
        <v/>
      </c>
    </row>
    <row r="528" spans="1:10" ht="16.5">
      <c r="A528" s="2">
        <f t="shared" si="302"/>
        <v>2905</v>
      </c>
      <c r="B528" s="3">
        <v>29</v>
      </c>
      <c r="C528" s="2">
        <f t="shared" si="317"/>
        <v>5</v>
      </c>
      <c r="D528" t="str">
        <f t="shared" si="310"/>
        <v>背心猛虎</v>
      </c>
      <c r="E528">
        <f t="shared" si="307"/>
        <v>2</v>
      </c>
      <c r="F528">
        <f t="shared" si="311"/>
        <v>2</v>
      </c>
      <c r="G528" t="str">
        <f t="shared" si="313"/>
        <v>1210005,24</v>
      </c>
      <c r="H528">
        <f t="shared" si="312"/>
        <v>30000</v>
      </c>
      <c r="I528" t="str">
        <f t="shared" si="316"/>
        <v>Ⅰ2</v>
      </c>
      <c r="J528" t="str">
        <f t="shared" si="314"/>
        <v/>
      </c>
    </row>
    <row r="529" spans="1:10" ht="16.5">
      <c r="A529" s="2">
        <f t="shared" si="302"/>
        <v>2906</v>
      </c>
      <c r="B529" s="3">
        <v>29</v>
      </c>
      <c r="C529" s="2">
        <f t="shared" si="317"/>
        <v>6</v>
      </c>
      <c r="D529" t="str">
        <f t="shared" si="310"/>
        <v>背心猛虎</v>
      </c>
      <c r="E529">
        <f t="shared" si="307"/>
        <v>2</v>
      </c>
      <c r="F529">
        <f t="shared" si="311"/>
        <v>2</v>
      </c>
      <c r="G529" t="str">
        <f t="shared" si="313"/>
        <v>1210005,28</v>
      </c>
      <c r="H529">
        <f t="shared" si="312"/>
        <v>41200</v>
      </c>
      <c r="I529" t="str">
        <f t="shared" si="316"/>
        <v>Ⅰ2</v>
      </c>
      <c r="J529" t="str">
        <f t="shared" si="314"/>
        <v/>
      </c>
    </row>
    <row r="530" spans="1:10" ht="16.5">
      <c r="A530" s="2">
        <f t="shared" si="302"/>
        <v>2907</v>
      </c>
      <c r="B530" s="3">
        <v>29</v>
      </c>
      <c r="C530" s="2">
        <f t="shared" si="317"/>
        <v>7</v>
      </c>
      <c r="D530" t="str">
        <f t="shared" si="310"/>
        <v>背心猛虎</v>
      </c>
      <c r="E530">
        <f t="shared" si="307"/>
        <v>2</v>
      </c>
      <c r="F530">
        <f t="shared" si="311"/>
        <v>2</v>
      </c>
      <c r="G530" t="str">
        <f t="shared" si="313"/>
        <v>1210008,12</v>
      </c>
      <c r="H530">
        <f t="shared" si="312"/>
        <v>55600</v>
      </c>
      <c r="I530" t="str">
        <f t="shared" si="316"/>
        <v>Ⅰ2</v>
      </c>
      <c r="J530" t="str">
        <f t="shared" si="314"/>
        <v/>
      </c>
    </row>
    <row r="531" spans="1:10" ht="16.5">
      <c r="A531" s="2">
        <f t="shared" si="302"/>
        <v>2908</v>
      </c>
      <c r="B531" s="3">
        <v>29</v>
      </c>
      <c r="C531" s="2">
        <f t="shared" si="317"/>
        <v>8</v>
      </c>
      <c r="D531" t="str">
        <f t="shared" si="310"/>
        <v>背心猛虎</v>
      </c>
      <c r="E531">
        <f t="shared" si="307"/>
        <v>2</v>
      </c>
      <c r="F531">
        <f t="shared" si="311"/>
        <v>2</v>
      </c>
      <c r="G531" t="str">
        <f t="shared" si="313"/>
        <v>1210008,4|1430003,1</v>
      </c>
      <c r="H531">
        <f t="shared" si="312"/>
        <v>12450</v>
      </c>
      <c r="I531" t="str">
        <f t="shared" si="316"/>
        <v>Ⅰ2</v>
      </c>
      <c r="J531" t="str">
        <f t="shared" si="314"/>
        <v/>
      </c>
    </row>
    <row r="532" spans="1:10" ht="16.5">
      <c r="A532" s="2">
        <f t="shared" si="302"/>
        <v>2909</v>
      </c>
      <c r="B532" s="3">
        <v>29</v>
      </c>
      <c r="C532" s="2">
        <f>IF(C531=29,1,C531+1)</f>
        <v>9</v>
      </c>
      <c r="D532" t="str">
        <f t="shared" si="310"/>
        <v>背心猛虎</v>
      </c>
      <c r="E532">
        <f t="shared" si="307"/>
        <v>2</v>
      </c>
      <c r="F532">
        <f t="shared" si="311"/>
        <v>2</v>
      </c>
      <c r="G532" t="str">
        <f t="shared" si="313"/>
        <v>1210008,5|1430003,2</v>
      </c>
      <c r="H532">
        <f t="shared" si="312"/>
        <v>14400</v>
      </c>
      <c r="I532" t="str">
        <f t="shared" si="316"/>
        <v>Ⅰ2</v>
      </c>
      <c r="J532" t="str">
        <f t="shared" si="314"/>
        <v/>
      </c>
    </row>
    <row r="533" spans="1:10" ht="16.5">
      <c r="A533" s="2">
        <f t="shared" si="302"/>
        <v>2910</v>
      </c>
      <c r="B533" s="3">
        <v>29</v>
      </c>
      <c r="C533" s="2">
        <f>IF(C532=29,1,C532+1)</f>
        <v>10</v>
      </c>
      <c r="D533" t="str">
        <f t="shared" si="310"/>
        <v>背心猛虎</v>
      </c>
      <c r="E533">
        <f t="shared" si="307"/>
        <v>2</v>
      </c>
      <c r="F533">
        <f t="shared" si="311"/>
        <v>2</v>
      </c>
      <c r="G533" t="str">
        <f t="shared" si="313"/>
        <v>1210008,7|1430003,3</v>
      </c>
      <c r="H533">
        <f t="shared" si="312"/>
        <v>21600</v>
      </c>
      <c r="I533" t="str">
        <f t="shared" si="316"/>
        <v>Ⅰ2</v>
      </c>
      <c r="J533" t="str">
        <f t="shared" si="314"/>
        <v/>
      </c>
    </row>
    <row r="534" spans="1:10" ht="16.5">
      <c r="A534" s="2">
        <f t="shared" si="302"/>
        <v>2911</v>
      </c>
      <c r="B534" s="3">
        <v>29</v>
      </c>
      <c r="C534" s="2">
        <f t="shared" ref="C534:C552" si="318">IF(C533=29,1,C533+1)</f>
        <v>11</v>
      </c>
      <c r="D534" t="str">
        <f t="shared" si="310"/>
        <v>背心猛虎</v>
      </c>
      <c r="E534">
        <f t="shared" si="307"/>
        <v>2</v>
      </c>
      <c r="F534">
        <f t="shared" si="311"/>
        <v>2</v>
      </c>
      <c r="G534" t="str">
        <f t="shared" si="313"/>
        <v>1210008,10|1430003,4</v>
      </c>
      <c r="H534">
        <f t="shared" si="312"/>
        <v>32250</v>
      </c>
      <c r="I534" t="str">
        <f t="shared" si="316"/>
        <v>Ⅰ2</v>
      </c>
      <c r="J534" t="str">
        <f t="shared" si="314"/>
        <v/>
      </c>
    </row>
    <row r="535" spans="1:10" ht="16.5">
      <c r="A535" s="2">
        <f t="shared" si="302"/>
        <v>2912</v>
      </c>
      <c r="B535" s="3">
        <v>29</v>
      </c>
      <c r="C535" s="2">
        <f t="shared" si="318"/>
        <v>12</v>
      </c>
      <c r="D535" t="str">
        <f t="shared" si="310"/>
        <v>背心猛虎</v>
      </c>
      <c r="E535">
        <f t="shared" si="307"/>
        <v>2</v>
      </c>
      <c r="F535">
        <f t="shared" si="311"/>
        <v>2</v>
      </c>
      <c r="G535" t="str">
        <f t="shared" si="313"/>
        <v>1210008,12|1430003,5</v>
      </c>
      <c r="H535">
        <f t="shared" si="312"/>
        <v>45000</v>
      </c>
      <c r="I535" t="str">
        <f t="shared" si="316"/>
        <v>Ⅰ2</v>
      </c>
      <c r="J535" t="str">
        <f t="shared" si="314"/>
        <v/>
      </c>
    </row>
    <row r="536" spans="1:10" ht="16.5">
      <c r="A536" s="2">
        <f t="shared" si="302"/>
        <v>2913</v>
      </c>
      <c r="B536" s="3">
        <v>29</v>
      </c>
      <c r="C536" s="2">
        <f t="shared" si="318"/>
        <v>13</v>
      </c>
      <c r="D536" t="str">
        <f t="shared" si="310"/>
        <v>背心猛虎</v>
      </c>
      <c r="E536">
        <f t="shared" si="307"/>
        <v>2</v>
      </c>
      <c r="F536">
        <f t="shared" si="311"/>
        <v>2</v>
      </c>
      <c r="G536" t="str">
        <f t="shared" si="313"/>
        <v>1210008,14|1430003,6</v>
      </c>
      <c r="H536">
        <f t="shared" si="312"/>
        <v>61800</v>
      </c>
      <c r="I536" t="str">
        <f t="shared" si="316"/>
        <v>Ⅰ2</v>
      </c>
      <c r="J536" t="str">
        <f t="shared" si="314"/>
        <v/>
      </c>
    </row>
    <row r="537" spans="1:10" ht="16.5">
      <c r="A537" s="2">
        <f t="shared" si="302"/>
        <v>2914</v>
      </c>
      <c r="B537" s="3">
        <v>29</v>
      </c>
      <c r="C537" s="2">
        <f t="shared" si="318"/>
        <v>14</v>
      </c>
      <c r="D537" t="str">
        <f t="shared" si="310"/>
        <v>背心猛虎</v>
      </c>
      <c r="E537">
        <f t="shared" si="307"/>
        <v>2</v>
      </c>
      <c r="F537">
        <f t="shared" si="311"/>
        <v>2</v>
      </c>
      <c r="G537" t="str">
        <f t="shared" si="313"/>
        <v>1430005,1</v>
      </c>
      <c r="H537">
        <f t="shared" si="312"/>
        <v>83400</v>
      </c>
      <c r="I537" t="str">
        <f t="shared" si="316"/>
        <v>Ⅰ2</v>
      </c>
      <c r="J537" t="str">
        <f t="shared" si="314"/>
        <v/>
      </c>
    </row>
    <row r="538" spans="1:10" ht="16.5">
      <c r="A538" s="2">
        <f t="shared" si="302"/>
        <v>2915</v>
      </c>
      <c r="B538" s="3">
        <v>29</v>
      </c>
      <c r="C538" s="2">
        <f t="shared" si="318"/>
        <v>15</v>
      </c>
      <c r="D538" t="str">
        <f t="shared" si="310"/>
        <v>背心猛虎</v>
      </c>
      <c r="E538">
        <f t="shared" si="307"/>
        <v>2</v>
      </c>
      <c r="F538">
        <f t="shared" si="311"/>
        <v>2</v>
      </c>
      <c r="G538" t="str">
        <f t="shared" si="313"/>
        <v>1210008,5|1430003,3</v>
      </c>
      <c r="H538">
        <f t="shared" si="312"/>
        <v>16600</v>
      </c>
      <c r="I538" t="str">
        <f>IF(E538=4,B538&amp;"Ⅱ"&amp;E538,"Ⅱ"&amp;E538)</f>
        <v>Ⅱ2</v>
      </c>
      <c r="J538" t="str">
        <f t="shared" si="314"/>
        <v/>
      </c>
    </row>
    <row r="539" spans="1:10" ht="16.5">
      <c r="A539" s="2">
        <f t="shared" si="302"/>
        <v>2916</v>
      </c>
      <c r="B539" s="3">
        <v>29</v>
      </c>
      <c r="C539" s="2">
        <f t="shared" si="318"/>
        <v>16</v>
      </c>
      <c r="D539" t="str">
        <f t="shared" si="310"/>
        <v>背心猛虎</v>
      </c>
      <c r="E539">
        <f t="shared" si="307"/>
        <v>2</v>
      </c>
      <c r="F539">
        <f t="shared" si="311"/>
        <v>2</v>
      </c>
      <c r="G539" t="str">
        <f t="shared" si="313"/>
        <v>1210008,7|1430003,6</v>
      </c>
      <c r="H539">
        <f t="shared" si="312"/>
        <v>19200</v>
      </c>
      <c r="I539" t="str">
        <f t="shared" ref="I539:I544" si="319">IF(E539=4,B539&amp;"Ⅱ"&amp;E539,"Ⅱ"&amp;E539)</f>
        <v>Ⅱ2</v>
      </c>
      <c r="J539" t="str">
        <f t="shared" si="314"/>
        <v/>
      </c>
    </row>
    <row r="540" spans="1:10" ht="16.5">
      <c r="A540" s="2">
        <f t="shared" si="302"/>
        <v>2917</v>
      </c>
      <c r="B540" s="3">
        <v>29</v>
      </c>
      <c r="C540" s="2">
        <f t="shared" si="318"/>
        <v>17</v>
      </c>
      <c r="D540" t="str">
        <f t="shared" si="310"/>
        <v>背心猛虎</v>
      </c>
      <c r="E540">
        <f t="shared" si="307"/>
        <v>2</v>
      </c>
      <c r="F540">
        <f t="shared" si="311"/>
        <v>2</v>
      </c>
      <c r="G540" t="str">
        <f t="shared" si="313"/>
        <v>1210008,9|1430003,9</v>
      </c>
      <c r="H540">
        <f t="shared" si="312"/>
        <v>28800</v>
      </c>
      <c r="I540" t="str">
        <f t="shared" si="319"/>
        <v>Ⅱ2</v>
      </c>
      <c r="J540" t="str">
        <f t="shared" si="314"/>
        <v/>
      </c>
    </row>
    <row r="541" spans="1:10" ht="16.5">
      <c r="A541" s="2">
        <f t="shared" si="302"/>
        <v>2918</v>
      </c>
      <c r="B541" s="3">
        <v>29</v>
      </c>
      <c r="C541" s="2">
        <f t="shared" si="318"/>
        <v>18</v>
      </c>
      <c r="D541" t="str">
        <f t="shared" si="310"/>
        <v>背心猛虎</v>
      </c>
      <c r="E541">
        <f t="shared" si="307"/>
        <v>2</v>
      </c>
      <c r="F541">
        <f t="shared" si="311"/>
        <v>2</v>
      </c>
      <c r="G541" t="str">
        <f t="shared" si="313"/>
        <v>1210008,13|1430003,12</v>
      </c>
      <c r="H541">
        <f t="shared" si="312"/>
        <v>43000</v>
      </c>
      <c r="I541" t="str">
        <f t="shared" si="319"/>
        <v>Ⅱ2</v>
      </c>
      <c r="J541" t="str">
        <f t="shared" si="314"/>
        <v/>
      </c>
    </row>
    <row r="542" spans="1:10" ht="16.5">
      <c r="A542" s="2">
        <f t="shared" si="302"/>
        <v>2919</v>
      </c>
      <c r="B542" s="3">
        <v>29</v>
      </c>
      <c r="C542" s="2">
        <f t="shared" si="318"/>
        <v>19</v>
      </c>
      <c r="D542" t="str">
        <f t="shared" si="310"/>
        <v>背心猛虎</v>
      </c>
      <c r="E542">
        <f t="shared" si="307"/>
        <v>2</v>
      </c>
      <c r="F542">
        <f t="shared" si="311"/>
        <v>2</v>
      </c>
      <c r="G542" t="str">
        <f t="shared" si="313"/>
        <v>1210008,16|1430003,15</v>
      </c>
      <c r="H542">
        <f t="shared" si="312"/>
        <v>60000</v>
      </c>
      <c r="I542" t="str">
        <f t="shared" si="319"/>
        <v>Ⅱ2</v>
      </c>
      <c r="J542" t="str">
        <f t="shared" si="314"/>
        <v/>
      </c>
    </row>
    <row r="543" spans="1:10" ht="16.5">
      <c r="A543" s="2">
        <f t="shared" ref="A543:A606" si="320">B543*100+C543</f>
        <v>2920</v>
      </c>
      <c r="B543" s="3">
        <v>29</v>
      </c>
      <c r="C543" s="2">
        <f t="shared" si="318"/>
        <v>20</v>
      </c>
      <c r="D543" t="str">
        <f t="shared" si="310"/>
        <v>背心猛虎</v>
      </c>
      <c r="E543">
        <f t="shared" si="307"/>
        <v>2</v>
      </c>
      <c r="F543">
        <f t="shared" si="311"/>
        <v>2</v>
      </c>
      <c r="G543" t="str">
        <f t="shared" si="313"/>
        <v>1210008,19|1430003,18</v>
      </c>
      <c r="H543">
        <f t="shared" si="312"/>
        <v>82400</v>
      </c>
      <c r="I543" t="str">
        <f t="shared" si="319"/>
        <v>Ⅱ2</v>
      </c>
      <c r="J543" t="str">
        <f t="shared" si="314"/>
        <v/>
      </c>
    </row>
    <row r="544" spans="1:10" ht="16.5">
      <c r="A544" s="2">
        <f t="shared" si="320"/>
        <v>2921</v>
      </c>
      <c r="B544" s="3">
        <v>29</v>
      </c>
      <c r="C544" s="2">
        <f t="shared" si="318"/>
        <v>21</v>
      </c>
      <c r="D544" t="str">
        <f t="shared" si="310"/>
        <v>背心猛虎</v>
      </c>
      <c r="E544">
        <f t="shared" si="307"/>
        <v>2</v>
      </c>
      <c r="F544">
        <f t="shared" si="311"/>
        <v>2</v>
      </c>
      <c r="G544" t="str">
        <f t="shared" si="313"/>
        <v>1430005,3</v>
      </c>
      <c r="H544">
        <f t="shared" si="312"/>
        <v>111200</v>
      </c>
      <c r="I544" t="str">
        <f t="shared" si="319"/>
        <v>Ⅱ2</v>
      </c>
      <c r="J544" t="str">
        <f t="shared" si="314"/>
        <v/>
      </c>
    </row>
    <row r="545" spans="1:10" ht="16.5">
      <c r="A545" s="2">
        <f t="shared" si="320"/>
        <v>2922</v>
      </c>
      <c r="B545" s="3">
        <v>29</v>
      </c>
      <c r="C545" s="2">
        <f t="shared" si="318"/>
        <v>22</v>
      </c>
      <c r="D545" t="str">
        <f t="shared" si="310"/>
        <v>背心猛虎</v>
      </c>
      <c r="E545">
        <f t="shared" si="307"/>
        <v>2</v>
      </c>
      <c r="F545">
        <f t="shared" si="311"/>
        <v>2</v>
      </c>
      <c r="G545" t="str">
        <f t="shared" si="313"/>
        <v>1210008,7|1430003,9</v>
      </c>
      <c r="H545">
        <f t="shared" si="312"/>
        <v>20750</v>
      </c>
      <c r="I545" t="str">
        <f>IF(E545=4,B545&amp;"Ⅲ"&amp;E545,"Ⅲ"&amp;E545)</f>
        <v>Ⅲ2</v>
      </c>
      <c r="J545" t="str">
        <f t="shared" si="314"/>
        <v/>
      </c>
    </row>
    <row r="546" spans="1:10" ht="16.5">
      <c r="A546" s="2">
        <f t="shared" si="320"/>
        <v>2923</v>
      </c>
      <c r="B546" s="3">
        <v>29</v>
      </c>
      <c r="C546" s="2">
        <f t="shared" si="318"/>
        <v>23</v>
      </c>
      <c r="D546" t="str">
        <f t="shared" si="310"/>
        <v>背心猛虎</v>
      </c>
      <c r="E546">
        <f t="shared" si="307"/>
        <v>2</v>
      </c>
      <c r="F546">
        <f t="shared" si="311"/>
        <v>2</v>
      </c>
      <c r="G546" t="str">
        <f t="shared" si="313"/>
        <v>1210008,9|1430003,18</v>
      </c>
      <c r="H546">
        <f t="shared" si="312"/>
        <v>24000</v>
      </c>
      <c r="I546" t="str">
        <f t="shared" ref="I546:I551" si="321">IF(E546=4,B546&amp;"Ⅲ"&amp;E546,"Ⅲ"&amp;E546)</f>
        <v>Ⅲ2</v>
      </c>
      <c r="J546" t="str">
        <f t="shared" si="314"/>
        <v/>
      </c>
    </row>
    <row r="547" spans="1:10" ht="16.5">
      <c r="A547" s="2">
        <f t="shared" si="320"/>
        <v>2924</v>
      </c>
      <c r="B547" s="3">
        <v>29</v>
      </c>
      <c r="C547" s="2">
        <f t="shared" si="318"/>
        <v>24</v>
      </c>
      <c r="D547" t="str">
        <f t="shared" si="310"/>
        <v>背心猛虎</v>
      </c>
      <c r="E547">
        <f t="shared" si="307"/>
        <v>2</v>
      </c>
      <c r="F547">
        <f t="shared" si="311"/>
        <v>2</v>
      </c>
      <c r="G547" t="str">
        <f t="shared" si="313"/>
        <v>1210008,11|1430003,27</v>
      </c>
      <c r="H547">
        <f t="shared" si="312"/>
        <v>36000</v>
      </c>
      <c r="I547" t="str">
        <f t="shared" si="321"/>
        <v>Ⅲ2</v>
      </c>
      <c r="J547" t="str">
        <f t="shared" si="314"/>
        <v/>
      </c>
    </row>
    <row r="548" spans="1:10" ht="16.5">
      <c r="A548" s="2">
        <f t="shared" si="320"/>
        <v>2925</v>
      </c>
      <c r="B548" s="3">
        <v>29</v>
      </c>
      <c r="C548" s="2">
        <f t="shared" si="318"/>
        <v>25</v>
      </c>
      <c r="D548" t="str">
        <f t="shared" si="310"/>
        <v>背心猛虎</v>
      </c>
      <c r="E548">
        <f t="shared" si="307"/>
        <v>2</v>
      </c>
      <c r="F548">
        <f t="shared" si="311"/>
        <v>2</v>
      </c>
      <c r="G548" t="str">
        <f t="shared" si="313"/>
        <v>1210008,17|1430003,36</v>
      </c>
      <c r="H548">
        <f t="shared" si="312"/>
        <v>53750</v>
      </c>
      <c r="I548" t="str">
        <f t="shared" si="321"/>
        <v>Ⅲ2</v>
      </c>
      <c r="J548" t="str">
        <f t="shared" si="314"/>
        <v/>
      </c>
    </row>
    <row r="549" spans="1:10" ht="16.5">
      <c r="A549" s="2">
        <f t="shared" si="320"/>
        <v>2926</v>
      </c>
      <c r="B549" s="3">
        <v>29</v>
      </c>
      <c r="C549" s="2">
        <f t="shared" si="318"/>
        <v>26</v>
      </c>
      <c r="D549" t="str">
        <f t="shared" si="310"/>
        <v>背心猛虎</v>
      </c>
      <c r="E549">
        <f t="shared" si="307"/>
        <v>2</v>
      </c>
      <c r="F549">
        <f t="shared" si="311"/>
        <v>2</v>
      </c>
      <c r="G549" t="str">
        <f t="shared" si="313"/>
        <v>1210008,20|1430003,45</v>
      </c>
      <c r="H549">
        <f t="shared" si="312"/>
        <v>75000</v>
      </c>
      <c r="I549" t="str">
        <f t="shared" si="321"/>
        <v>Ⅲ2</v>
      </c>
      <c r="J549" t="str">
        <f t="shared" si="314"/>
        <v/>
      </c>
    </row>
    <row r="550" spans="1:10" ht="16.5">
      <c r="A550" s="2">
        <f t="shared" si="320"/>
        <v>2927</v>
      </c>
      <c r="B550" s="3">
        <v>29</v>
      </c>
      <c r="C550" s="2">
        <f t="shared" si="318"/>
        <v>27</v>
      </c>
      <c r="D550" t="str">
        <f t="shared" si="310"/>
        <v>背心猛虎</v>
      </c>
      <c r="E550">
        <f t="shared" si="307"/>
        <v>2</v>
      </c>
      <c r="F550">
        <f t="shared" si="311"/>
        <v>2</v>
      </c>
      <c r="G550" t="str">
        <f t="shared" si="313"/>
        <v>1210008,23|1430003,54</v>
      </c>
      <c r="H550">
        <f t="shared" si="312"/>
        <v>103000</v>
      </c>
      <c r="I550" t="str">
        <f t="shared" si="321"/>
        <v>Ⅲ2</v>
      </c>
      <c r="J550" t="str">
        <f t="shared" si="314"/>
        <v/>
      </c>
    </row>
    <row r="551" spans="1:10" ht="16.5">
      <c r="A551" s="2">
        <f t="shared" si="320"/>
        <v>2928</v>
      </c>
      <c r="B551" s="3">
        <v>29</v>
      </c>
      <c r="C551" s="2">
        <f t="shared" si="318"/>
        <v>28</v>
      </c>
      <c r="D551" t="str">
        <f t="shared" si="310"/>
        <v>背心猛虎</v>
      </c>
      <c r="E551">
        <f t="shared" si="307"/>
        <v>2</v>
      </c>
      <c r="F551">
        <f t="shared" si="311"/>
        <v>2</v>
      </c>
      <c r="G551" t="str">
        <f t="shared" si="313"/>
        <v>1430005,9</v>
      </c>
      <c r="H551">
        <f t="shared" si="312"/>
        <v>139000</v>
      </c>
      <c r="I551" t="str">
        <f t="shared" si="321"/>
        <v>Ⅲ2</v>
      </c>
      <c r="J551" t="str">
        <f t="shared" si="314"/>
        <v/>
      </c>
    </row>
    <row r="552" spans="1:10" ht="16.5">
      <c r="A552" s="2">
        <f t="shared" si="320"/>
        <v>2929</v>
      </c>
      <c r="B552" s="34">
        <v>29</v>
      </c>
      <c r="C552" s="2">
        <f t="shared" si="318"/>
        <v>29</v>
      </c>
      <c r="D552" t="str">
        <f t="shared" si="310"/>
        <v>背心猛虎</v>
      </c>
      <c r="E552">
        <f t="shared" si="307"/>
        <v>2</v>
      </c>
      <c r="F552">
        <f t="shared" si="311"/>
        <v>2</v>
      </c>
      <c r="G552" t="e">
        <f t="shared" si="313"/>
        <v>#N/A</v>
      </c>
      <c r="H552" t="e">
        <f t="shared" si="312"/>
        <v>#N/A</v>
      </c>
      <c r="J552" t="str">
        <f t="shared" si="314"/>
        <v/>
      </c>
    </row>
    <row r="553" spans="1:10" ht="16.5">
      <c r="A553" s="2">
        <f t="shared" si="320"/>
        <v>3901</v>
      </c>
      <c r="B553" s="3">
        <v>39</v>
      </c>
      <c r="C553" s="2">
        <f>IF(C552=29,1,C552+1)</f>
        <v>1</v>
      </c>
      <c r="D553" t="str">
        <f t="shared" si="310"/>
        <v>音速索尼克</v>
      </c>
      <c r="E553">
        <f t="shared" si="307"/>
        <v>4</v>
      </c>
      <c r="F553">
        <f t="shared" si="311"/>
        <v>3</v>
      </c>
      <c r="G553" t="str">
        <f t="shared" si="313"/>
        <v>1210003,40</v>
      </c>
      <c r="H553">
        <f t="shared" si="312"/>
        <v>13000</v>
      </c>
      <c r="I553" t="str">
        <f>IF(E553=4,B553&amp;"Ⅰ"&amp;E553,"Ⅰ"&amp;E553)</f>
        <v>39Ⅰ4</v>
      </c>
      <c r="J553" t="str">
        <f t="shared" si="314"/>
        <v/>
      </c>
    </row>
    <row r="554" spans="1:10" ht="16.5">
      <c r="A554" s="2">
        <f t="shared" si="320"/>
        <v>3902</v>
      </c>
      <c r="B554" s="3">
        <v>39</v>
      </c>
      <c r="C554" s="2">
        <f>IF(C553=29,1,C553+1)</f>
        <v>2</v>
      </c>
      <c r="D554" t="str">
        <f t="shared" si="310"/>
        <v>音速索尼克</v>
      </c>
      <c r="E554">
        <f t="shared" si="307"/>
        <v>4</v>
      </c>
      <c r="F554">
        <f t="shared" si="311"/>
        <v>3</v>
      </c>
      <c r="G554" t="str">
        <f t="shared" si="313"/>
        <v>1210003,60</v>
      </c>
      <c r="H554">
        <f t="shared" si="312"/>
        <v>15000</v>
      </c>
      <c r="I554" t="str">
        <f t="shared" ref="I554:I566" si="322">IF(E554=4,B554&amp;"Ⅰ"&amp;E554,"Ⅰ"&amp;E554)</f>
        <v>39Ⅰ4</v>
      </c>
      <c r="J554" t="str">
        <f t="shared" si="314"/>
        <v/>
      </c>
    </row>
    <row r="555" spans="1:10" ht="16.5">
      <c r="A555" s="2">
        <f t="shared" si="320"/>
        <v>3903</v>
      </c>
      <c r="B555" s="3">
        <v>39</v>
      </c>
      <c r="C555" s="2">
        <f t="shared" ref="C555:C560" si="323">IF(C554=29,1,C554+1)</f>
        <v>3</v>
      </c>
      <c r="D555" t="str">
        <f t="shared" si="310"/>
        <v>音速索尼克</v>
      </c>
      <c r="E555">
        <f t="shared" si="307"/>
        <v>4</v>
      </c>
      <c r="F555">
        <f t="shared" si="311"/>
        <v>3</v>
      </c>
      <c r="G555" t="str">
        <f t="shared" si="313"/>
        <v>1210006,24</v>
      </c>
      <c r="H555">
        <f t="shared" si="312"/>
        <v>22500</v>
      </c>
      <c r="I555" t="str">
        <f t="shared" si="322"/>
        <v>39Ⅰ4</v>
      </c>
      <c r="J555" t="str">
        <f t="shared" si="314"/>
        <v/>
      </c>
    </row>
    <row r="556" spans="1:10" ht="16.5">
      <c r="A556" s="2">
        <f t="shared" si="320"/>
        <v>3904</v>
      </c>
      <c r="B556" s="3">
        <v>39</v>
      </c>
      <c r="C556" s="2">
        <f t="shared" si="323"/>
        <v>4</v>
      </c>
      <c r="D556" t="str">
        <f t="shared" si="310"/>
        <v>音速索尼克</v>
      </c>
      <c r="E556">
        <f t="shared" si="307"/>
        <v>4</v>
      </c>
      <c r="F556">
        <f t="shared" si="311"/>
        <v>3</v>
      </c>
      <c r="G556" t="str">
        <f t="shared" si="313"/>
        <v>1210006,32</v>
      </c>
      <c r="H556">
        <f t="shared" si="312"/>
        <v>33700</v>
      </c>
      <c r="I556" t="str">
        <f t="shared" si="322"/>
        <v>39Ⅰ4</v>
      </c>
      <c r="J556" t="str">
        <f t="shared" si="314"/>
        <v/>
      </c>
    </row>
    <row r="557" spans="1:10" ht="16.5">
      <c r="A557" s="2">
        <f t="shared" si="320"/>
        <v>3905</v>
      </c>
      <c r="B557" s="3">
        <v>39</v>
      </c>
      <c r="C557" s="2">
        <f t="shared" si="323"/>
        <v>5</v>
      </c>
      <c r="D557" t="str">
        <f t="shared" si="310"/>
        <v>音速索尼克</v>
      </c>
      <c r="E557">
        <f t="shared" si="307"/>
        <v>4</v>
      </c>
      <c r="F557">
        <f t="shared" si="311"/>
        <v>3</v>
      </c>
      <c r="G557" t="str">
        <f t="shared" si="313"/>
        <v>1210009,12</v>
      </c>
      <c r="H557">
        <f t="shared" si="312"/>
        <v>47100</v>
      </c>
      <c r="I557" t="str">
        <f t="shared" si="322"/>
        <v>39Ⅰ4</v>
      </c>
      <c r="J557" t="str">
        <f t="shared" si="314"/>
        <v/>
      </c>
    </row>
    <row r="558" spans="1:10" ht="16.5">
      <c r="A558" s="2">
        <f t="shared" si="320"/>
        <v>3906</v>
      </c>
      <c r="B558" s="3">
        <v>39</v>
      </c>
      <c r="C558" s="2">
        <f t="shared" si="323"/>
        <v>6</v>
      </c>
      <c r="D558" t="str">
        <f t="shared" si="310"/>
        <v>音速索尼克</v>
      </c>
      <c r="E558">
        <f t="shared" si="307"/>
        <v>4</v>
      </c>
      <c r="F558">
        <f t="shared" si="311"/>
        <v>3</v>
      </c>
      <c r="G558" t="str">
        <f t="shared" si="313"/>
        <v>1210009,16</v>
      </c>
      <c r="H558">
        <f t="shared" si="312"/>
        <v>64500</v>
      </c>
      <c r="I558" t="str">
        <f t="shared" si="322"/>
        <v>39Ⅰ4</v>
      </c>
      <c r="J558" t="str">
        <f t="shared" si="314"/>
        <v/>
      </c>
    </row>
    <row r="559" spans="1:10" ht="16.5">
      <c r="A559" s="2">
        <f t="shared" si="320"/>
        <v>3907</v>
      </c>
      <c r="B559" s="3">
        <v>39</v>
      </c>
      <c r="C559" s="2">
        <f t="shared" si="323"/>
        <v>7</v>
      </c>
      <c r="D559" t="str">
        <f t="shared" si="310"/>
        <v>音速索尼克</v>
      </c>
      <c r="E559">
        <f t="shared" si="307"/>
        <v>4</v>
      </c>
      <c r="F559">
        <f t="shared" si="311"/>
        <v>3</v>
      </c>
      <c r="G559" t="str">
        <f t="shared" si="313"/>
        <v>1210009,20</v>
      </c>
      <c r="H559">
        <f t="shared" si="312"/>
        <v>87000</v>
      </c>
      <c r="I559" t="str">
        <f t="shared" si="322"/>
        <v>39Ⅰ4</v>
      </c>
      <c r="J559" t="str">
        <f t="shared" si="314"/>
        <v/>
      </c>
    </row>
    <row r="560" spans="1:10" ht="16.5">
      <c r="A560" s="2">
        <f t="shared" si="320"/>
        <v>3908</v>
      </c>
      <c r="B560" s="3">
        <v>39</v>
      </c>
      <c r="C560" s="2">
        <f t="shared" si="323"/>
        <v>8</v>
      </c>
      <c r="D560" t="str">
        <f t="shared" si="310"/>
        <v>音速索尼克</v>
      </c>
      <c r="E560">
        <f t="shared" si="307"/>
        <v>4</v>
      </c>
      <c r="F560">
        <f t="shared" si="311"/>
        <v>3</v>
      </c>
      <c r="G560" t="str">
        <f t="shared" si="313"/>
        <v>1210009,6|1430001,1</v>
      </c>
      <c r="H560">
        <f t="shared" si="312"/>
        <v>19500</v>
      </c>
      <c r="I560" t="str">
        <f t="shared" si="322"/>
        <v>39Ⅰ4</v>
      </c>
      <c r="J560" t="str">
        <f t="shared" si="314"/>
        <v/>
      </c>
    </row>
    <row r="561" spans="1:10" ht="16.5">
      <c r="A561" s="2">
        <f t="shared" si="320"/>
        <v>3909</v>
      </c>
      <c r="B561" s="3">
        <v>39</v>
      </c>
      <c r="C561" s="2">
        <f>IF(C560=29,1,C560+1)</f>
        <v>9</v>
      </c>
      <c r="D561" t="str">
        <f t="shared" si="310"/>
        <v>音速索尼克</v>
      </c>
      <c r="E561">
        <f t="shared" si="307"/>
        <v>4</v>
      </c>
      <c r="F561">
        <f t="shared" si="311"/>
        <v>3</v>
      </c>
      <c r="G561" t="str">
        <f t="shared" si="313"/>
        <v>1210009,9|1430001,2</v>
      </c>
      <c r="H561">
        <f t="shared" si="312"/>
        <v>22500</v>
      </c>
      <c r="I561" t="str">
        <f t="shared" si="322"/>
        <v>39Ⅰ4</v>
      </c>
      <c r="J561" t="str">
        <f t="shared" si="314"/>
        <v/>
      </c>
    </row>
    <row r="562" spans="1:10" ht="16.5">
      <c r="A562" s="2">
        <f t="shared" si="320"/>
        <v>3910</v>
      </c>
      <c r="B562" s="3">
        <v>39</v>
      </c>
      <c r="C562" s="2">
        <f>IF(C561=29,1,C561+1)</f>
        <v>10</v>
      </c>
      <c r="D562" t="str">
        <f t="shared" si="310"/>
        <v>音速索尼克</v>
      </c>
      <c r="E562">
        <f t="shared" si="307"/>
        <v>4</v>
      </c>
      <c r="F562">
        <f t="shared" si="311"/>
        <v>3</v>
      </c>
      <c r="G562" t="str">
        <f t="shared" si="313"/>
        <v>1210009,12|1430001,3</v>
      </c>
      <c r="H562">
        <f t="shared" si="312"/>
        <v>33750</v>
      </c>
      <c r="I562" t="str">
        <f t="shared" si="322"/>
        <v>39Ⅰ4</v>
      </c>
      <c r="J562" t="str">
        <f t="shared" si="314"/>
        <v/>
      </c>
    </row>
    <row r="563" spans="1:10" ht="16.5">
      <c r="A563" s="2">
        <f t="shared" si="320"/>
        <v>3911</v>
      </c>
      <c r="B563" s="3">
        <v>39</v>
      </c>
      <c r="C563" s="2">
        <f t="shared" ref="C563:C581" si="324">IF(C562=29,1,C562+1)</f>
        <v>11</v>
      </c>
      <c r="D563" t="str">
        <f t="shared" si="310"/>
        <v>音速索尼克</v>
      </c>
      <c r="E563">
        <f t="shared" si="307"/>
        <v>4</v>
      </c>
      <c r="F563">
        <f t="shared" si="311"/>
        <v>3</v>
      </c>
      <c r="G563" t="str">
        <f t="shared" si="313"/>
        <v>1210009,15|1430001,4</v>
      </c>
      <c r="H563">
        <f t="shared" si="312"/>
        <v>50550</v>
      </c>
      <c r="I563" t="str">
        <f t="shared" si="322"/>
        <v>39Ⅰ4</v>
      </c>
      <c r="J563" t="str">
        <f t="shared" si="314"/>
        <v/>
      </c>
    </row>
    <row r="564" spans="1:10" ht="16.5">
      <c r="A564" s="2">
        <f t="shared" si="320"/>
        <v>3912</v>
      </c>
      <c r="B564" s="3">
        <v>39</v>
      </c>
      <c r="C564" s="2">
        <f t="shared" si="324"/>
        <v>12</v>
      </c>
      <c r="D564" t="str">
        <f t="shared" si="310"/>
        <v>音速索尼克</v>
      </c>
      <c r="E564">
        <f t="shared" si="307"/>
        <v>4</v>
      </c>
      <c r="F564">
        <f t="shared" si="311"/>
        <v>3</v>
      </c>
      <c r="G564" t="str">
        <f t="shared" si="313"/>
        <v>1210009,18|1430001,5</v>
      </c>
      <c r="H564">
        <f t="shared" si="312"/>
        <v>70650</v>
      </c>
      <c r="I564" t="str">
        <f t="shared" si="322"/>
        <v>39Ⅰ4</v>
      </c>
      <c r="J564" t="str">
        <f t="shared" si="314"/>
        <v/>
      </c>
    </row>
    <row r="565" spans="1:10" ht="16.5">
      <c r="A565" s="2">
        <f t="shared" si="320"/>
        <v>3913</v>
      </c>
      <c r="B565" s="3">
        <v>39</v>
      </c>
      <c r="C565" s="2">
        <f t="shared" si="324"/>
        <v>13</v>
      </c>
      <c r="D565" t="str">
        <f t="shared" si="310"/>
        <v>音速索尼克</v>
      </c>
      <c r="E565">
        <f t="shared" si="307"/>
        <v>4</v>
      </c>
      <c r="F565">
        <f t="shared" si="311"/>
        <v>3</v>
      </c>
      <c r="G565" t="str">
        <f t="shared" si="313"/>
        <v>1210009,24|1430001,6</v>
      </c>
      <c r="H565">
        <f t="shared" si="312"/>
        <v>96750</v>
      </c>
      <c r="I565" t="str">
        <f t="shared" si="322"/>
        <v>39Ⅰ4</v>
      </c>
      <c r="J565" t="str">
        <f t="shared" si="314"/>
        <v/>
      </c>
    </row>
    <row r="566" spans="1:10" ht="16.5">
      <c r="A566" s="2">
        <f t="shared" si="320"/>
        <v>3914</v>
      </c>
      <c r="B566" s="3">
        <v>39</v>
      </c>
      <c r="C566" s="2">
        <f t="shared" si="324"/>
        <v>14</v>
      </c>
      <c r="D566" t="str">
        <f t="shared" si="310"/>
        <v>音速索尼克</v>
      </c>
      <c r="E566">
        <f t="shared" ref="E566:E629" si="325">VLOOKUP(B566,K:N,3,FALSE)</f>
        <v>4</v>
      </c>
      <c r="F566">
        <f t="shared" si="311"/>
        <v>3</v>
      </c>
      <c r="G566" t="str">
        <f t="shared" si="313"/>
        <v>1431039,1</v>
      </c>
      <c r="H566">
        <f t="shared" si="312"/>
        <v>130500</v>
      </c>
      <c r="I566" t="str">
        <f t="shared" si="322"/>
        <v>39Ⅰ4</v>
      </c>
      <c r="J566" t="str">
        <f t="shared" si="314"/>
        <v>1431039,1</v>
      </c>
    </row>
    <row r="567" spans="1:10" ht="16.5">
      <c r="A567" s="2">
        <f t="shared" si="320"/>
        <v>3915</v>
      </c>
      <c r="B567" s="3">
        <v>39</v>
      </c>
      <c r="C567" s="2">
        <f t="shared" si="324"/>
        <v>15</v>
      </c>
      <c r="D567" t="str">
        <f t="shared" si="310"/>
        <v>音速索尼克</v>
      </c>
      <c r="E567">
        <f t="shared" si="325"/>
        <v>4</v>
      </c>
      <c r="F567">
        <f t="shared" si="311"/>
        <v>3</v>
      </c>
      <c r="G567" t="str">
        <f t="shared" si="313"/>
        <v>1210009,8|1430001,3</v>
      </c>
      <c r="H567">
        <f t="shared" si="312"/>
        <v>26000</v>
      </c>
      <c r="I567" t="str">
        <f>IF(E567=4,B567&amp;"Ⅱ"&amp;E567,"Ⅱ"&amp;E567)</f>
        <v>39Ⅱ4</v>
      </c>
      <c r="J567" t="str">
        <f t="shared" si="314"/>
        <v/>
      </c>
    </row>
    <row r="568" spans="1:10" ht="16.5">
      <c r="A568" s="2">
        <f t="shared" si="320"/>
        <v>3916</v>
      </c>
      <c r="B568" s="3">
        <v>39</v>
      </c>
      <c r="C568" s="2">
        <f t="shared" si="324"/>
        <v>16</v>
      </c>
      <c r="D568" t="str">
        <f t="shared" si="310"/>
        <v>音速索尼克</v>
      </c>
      <c r="E568">
        <f t="shared" si="325"/>
        <v>4</v>
      </c>
      <c r="F568">
        <f t="shared" si="311"/>
        <v>3</v>
      </c>
      <c r="G568" t="str">
        <f t="shared" si="313"/>
        <v>1210009,12|1430001,6</v>
      </c>
      <c r="H568">
        <f t="shared" si="312"/>
        <v>30000</v>
      </c>
      <c r="I568" t="str">
        <f t="shared" ref="I568:I573" si="326">IF(E568=4,B568&amp;"Ⅱ"&amp;E568,"Ⅱ"&amp;E568)</f>
        <v>39Ⅱ4</v>
      </c>
      <c r="J568" t="str">
        <f t="shared" si="314"/>
        <v/>
      </c>
    </row>
    <row r="569" spans="1:10" ht="16.5">
      <c r="A569" s="2">
        <f t="shared" si="320"/>
        <v>3917</v>
      </c>
      <c r="B569" s="3">
        <v>39</v>
      </c>
      <c r="C569" s="2">
        <f t="shared" si="324"/>
        <v>17</v>
      </c>
      <c r="D569" t="str">
        <f t="shared" si="310"/>
        <v>音速索尼克</v>
      </c>
      <c r="E569">
        <f t="shared" si="325"/>
        <v>4</v>
      </c>
      <c r="F569">
        <f t="shared" si="311"/>
        <v>3</v>
      </c>
      <c r="G569" t="str">
        <f t="shared" si="313"/>
        <v>1210009,16|1430001,9</v>
      </c>
      <c r="H569">
        <f t="shared" si="312"/>
        <v>45000</v>
      </c>
      <c r="I569" t="str">
        <f t="shared" si="326"/>
        <v>39Ⅱ4</v>
      </c>
      <c r="J569" t="str">
        <f t="shared" si="314"/>
        <v/>
      </c>
    </row>
    <row r="570" spans="1:10" ht="16.5">
      <c r="A570" s="2">
        <f t="shared" si="320"/>
        <v>3918</v>
      </c>
      <c r="B570" s="3">
        <v>39</v>
      </c>
      <c r="C570" s="2">
        <f t="shared" si="324"/>
        <v>18</v>
      </c>
      <c r="D570" t="str">
        <f t="shared" si="310"/>
        <v>音速索尼克</v>
      </c>
      <c r="E570">
        <f t="shared" si="325"/>
        <v>4</v>
      </c>
      <c r="F570">
        <f t="shared" si="311"/>
        <v>3</v>
      </c>
      <c r="G570" t="str">
        <f t="shared" si="313"/>
        <v>1210009,20|1430001,12</v>
      </c>
      <c r="H570">
        <f t="shared" si="312"/>
        <v>67400</v>
      </c>
      <c r="I570" t="str">
        <f t="shared" si="326"/>
        <v>39Ⅱ4</v>
      </c>
      <c r="J570" t="str">
        <f t="shared" si="314"/>
        <v/>
      </c>
    </row>
    <row r="571" spans="1:10" ht="16.5">
      <c r="A571" s="2">
        <f t="shared" si="320"/>
        <v>3919</v>
      </c>
      <c r="B571" s="3">
        <v>39</v>
      </c>
      <c r="C571" s="2">
        <f t="shared" si="324"/>
        <v>19</v>
      </c>
      <c r="D571" t="str">
        <f t="shared" si="310"/>
        <v>音速索尼克</v>
      </c>
      <c r="E571">
        <f t="shared" si="325"/>
        <v>4</v>
      </c>
      <c r="F571">
        <f t="shared" si="311"/>
        <v>3</v>
      </c>
      <c r="G571" t="str">
        <f t="shared" si="313"/>
        <v>1210009,24|1430001,15</v>
      </c>
      <c r="H571">
        <f t="shared" si="312"/>
        <v>94200</v>
      </c>
      <c r="I571" t="str">
        <f t="shared" si="326"/>
        <v>39Ⅱ4</v>
      </c>
      <c r="J571" t="str">
        <f t="shared" si="314"/>
        <v/>
      </c>
    </row>
    <row r="572" spans="1:10" ht="16.5">
      <c r="A572" s="2">
        <f t="shared" si="320"/>
        <v>3920</v>
      </c>
      <c r="B572" s="3">
        <v>39</v>
      </c>
      <c r="C572" s="2">
        <f t="shared" si="324"/>
        <v>20</v>
      </c>
      <c r="D572" t="str">
        <f t="shared" si="310"/>
        <v>音速索尼克</v>
      </c>
      <c r="E572">
        <f t="shared" si="325"/>
        <v>4</v>
      </c>
      <c r="F572">
        <f t="shared" si="311"/>
        <v>3</v>
      </c>
      <c r="G572" t="str">
        <f t="shared" si="313"/>
        <v>1210009,32|1430001,18</v>
      </c>
      <c r="H572">
        <f t="shared" si="312"/>
        <v>129000</v>
      </c>
      <c r="I572" t="str">
        <f t="shared" si="326"/>
        <v>39Ⅱ4</v>
      </c>
      <c r="J572" t="str">
        <f t="shared" si="314"/>
        <v/>
      </c>
    </row>
    <row r="573" spans="1:10" ht="16.5">
      <c r="A573" s="2">
        <f t="shared" si="320"/>
        <v>3921</v>
      </c>
      <c r="B573" s="3">
        <v>39</v>
      </c>
      <c r="C573" s="2">
        <f t="shared" si="324"/>
        <v>21</v>
      </c>
      <c r="D573" t="str">
        <f t="shared" si="310"/>
        <v>音速索尼克</v>
      </c>
      <c r="E573">
        <f t="shared" si="325"/>
        <v>4</v>
      </c>
      <c r="F573">
        <f t="shared" si="311"/>
        <v>3</v>
      </c>
      <c r="G573" t="str">
        <f t="shared" si="313"/>
        <v>1431039,3</v>
      </c>
      <c r="H573">
        <f t="shared" si="312"/>
        <v>174000</v>
      </c>
      <c r="I573" t="str">
        <f t="shared" si="326"/>
        <v>39Ⅱ4</v>
      </c>
      <c r="J573" t="str">
        <f t="shared" si="314"/>
        <v>1431039,3</v>
      </c>
    </row>
    <row r="574" spans="1:10" ht="16.5">
      <c r="A574" s="2">
        <f t="shared" si="320"/>
        <v>3922</v>
      </c>
      <c r="B574" s="3">
        <v>39</v>
      </c>
      <c r="C574" s="2">
        <f t="shared" si="324"/>
        <v>22</v>
      </c>
      <c r="D574" t="str">
        <f t="shared" si="310"/>
        <v>音速索尼克</v>
      </c>
      <c r="E574">
        <f t="shared" si="325"/>
        <v>4</v>
      </c>
      <c r="F574">
        <f t="shared" si="311"/>
        <v>3</v>
      </c>
      <c r="G574" t="str">
        <f t="shared" si="313"/>
        <v>1210009,10|1430001,9</v>
      </c>
      <c r="H574">
        <f t="shared" si="312"/>
        <v>32500</v>
      </c>
      <c r="I574" t="str">
        <f>IF(E574=4,B574&amp;"Ⅲ"&amp;E574,"Ⅲ"&amp;E574)</f>
        <v>39Ⅲ4</v>
      </c>
      <c r="J574" t="str">
        <f t="shared" si="314"/>
        <v/>
      </c>
    </row>
    <row r="575" spans="1:10" ht="16.5">
      <c r="A575" s="2">
        <f t="shared" si="320"/>
        <v>3923</v>
      </c>
      <c r="B575" s="3">
        <v>39</v>
      </c>
      <c r="C575" s="2">
        <f t="shared" si="324"/>
        <v>23</v>
      </c>
      <c r="D575" t="str">
        <f t="shared" si="310"/>
        <v>音速索尼克</v>
      </c>
      <c r="E575">
        <f t="shared" si="325"/>
        <v>4</v>
      </c>
      <c r="F575">
        <f t="shared" si="311"/>
        <v>3</v>
      </c>
      <c r="G575" t="str">
        <f t="shared" si="313"/>
        <v>1210009,15|1430001,18</v>
      </c>
      <c r="H575">
        <f t="shared" si="312"/>
        <v>37500</v>
      </c>
      <c r="I575" t="str">
        <f t="shared" ref="I575:I580" si="327">IF(E575=4,B575&amp;"Ⅲ"&amp;E575,"Ⅲ"&amp;E575)</f>
        <v>39Ⅲ4</v>
      </c>
      <c r="J575" t="str">
        <f t="shared" si="314"/>
        <v/>
      </c>
    </row>
    <row r="576" spans="1:10" ht="16.5">
      <c r="A576" s="2">
        <f t="shared" si="320"/>
        <v>3924</v>
      </c>
      <c r="B576" s="3">
        <v>39</v>
      </c>
      <c r="C576" s="2">
        <f t="shared" si="324"/>
        <v>24</v>
      </c>
      <c r="D576" t="str">
        <f t="shared" si="310"/>
        <v>音速索尼克</v>
      </c>
      <c r="E576">
        <f t="shared" si="325"/>
        <v>4</v>
      </c>
      <c r="F576">
        <f t="shared" si="311"/>
        <v>3</v>
      </c>
      <c r="G576" t="str">
        <f t="shared" si="313"/>
        <v>1210009,20|1430001,27</v>
      </c>
      <c r="H576">
        <f t="shared" si="312"/>
        <v>56250</v>
      </c>
      <c r="I576" t="str">
        <f t="shared" si="327"/>
        <v>39Ⅲ4</v>
      </c>
      <c r="J576" t="str">
        <f t="shared" si="314"/>
        <v/>
      </c>
    </row>
    <row r="577" spans="1:10" ht="16.5">
      <c r="A577" s="2">
        <f t="shared" si="320"/>
        <v>3925</v>
      </c>
      <c r="B577" s="3">
        <v>39</v>
      </c>
      <c r="C577" s="2">
        <f t="shared" si="324"/>
        <v>25</v>
      </c>
      <c r="D577" t="str">
        <f t="shared" si="310"/>
        <v>音速索尼克</v>
      </c>
      <c r="E577">
        <f t="shared" si="325"/>
        <v>4</v>
      </c>
      <c r="F577">
        <f t="shared" si="311"/>
        <v>3</v>
      </c>
      <c r="G577" t="str">
        <f t="shared" si="313"/>
        <v>1210009,25|1430001,36</v>
      </c>
      <c r="H577">
        <f t="shared" si="312"/>
        <v>84250</v>
      </c>
      <c r="I577" t="str">
        <f t="shared" si="327"/>
        <v>39Ⅲ4</v>
      </c>
      <c r="J577" t="str">
        <f t="shared" si="314"/>
        <v/>
      </c>
    </row>
    <row r="578" spans="1:10" ht="16.5">
      <c r="A578" s="2">
        <f t="shared" si="320"/>
        <v>3926</v>
      </c>
      <c r="B578" s="3">
        <v>39</v>
      </c>
      <c r="C578" s="2">
        <f t="shared" si="324"/>
        <v>26</v>
      </c>
      <c r="D578" t="str">
        <f t="shared" ref="D578:D641" si="328">VLOOKUP(B578,K:L,2,0)</f>
        <v>音速索尼克</v>
      </c>
      <c r="E578">
        <f t="shared" si="325"/>
        <v>4</v>
      </c>
      <c r="F578">
        <f t="shared" ref="F578:F641" si="329">VLOOKUP(B578,K:N,4,FALSE)</f>
        <v>3</v>
      </c>
      <c r="G578" t="str">
        <f t="shared" si="313"/>
        <v>1210009,30|1430001,45</v>
      </c>
      <c r="H578">
        <f t="shared" ref="H578:H641" si="330">VLOOKUP(E578&amp;C578,AN:AT,7,0)</f>
        <v>117750</v>
      </c>
      <c r="I578" t="str">
        <f t="shared" si="327"/>
        <v>39Ⅲ4</v>
      </c>
      <c r="J578" t="str">
        <f t="shared" si="314"/>
        <v/>
      </c>
    </row>
    <row r="579" spans="1:10" ht="16.5">
      <c r="A579" s="2">
        <f t="shared" si="320"/>
        <v>3927</v>
      </c>
      <c r="B579" s="3">
        <v>39</v>
      </c>
      <c r="C579" s="2">
        <f t="shared" si="324"/>
        <v>27</v>
      </c>
      <c r="D579" t="str">
        <f t="shared" si="328"/>
        <v>音速索尼克</v>
      </c>
      <c r="E579">
        <f t="shared" si="325"/>
        <v>4</v>
      </c>
      <c r="F579">
        <f t="shared" si="329"/>
        <v>3</v>
      </c>
      <c r="G579" t="str">
        <f t="shared" ref="G579:G642" si="331">IF(J579&lt;&gt;"",J579,VLOOKUP(E579&amp;F579&amp;C579,T:AD,11,0))</f>
        <v>1210009,40|1430001,54</v>
      </c>
      <c r="H579">
        <f t="shared" si="330"/>
        <v>161250</v>
      </c>
      <c r="I579" t="str">
        <f t="shared" si="327"/>
        <v>39Ⅲ4</v>
      </c>
      <c r="J579" t="str">
        <f t="shared" ref="J579:J642" si="332">IFERROR(IF(I579=I580,"",INDEX(AJ:AJ,MATCH(B579,AI:AI,0))&amp;","&amp;3^(C579/7-2)),"")</f>
        <v/>
      </c>
    </row>
    <row r="580" spans="1:10" ht="16.5">
      <c r="A580" s="2">
        <f t="shared" si="320"/>
        <v>3928</v>
      </c>
      <c r="B580" s="3">
        <v>39</v>
      </c>
      <c r="C580" s="2">
        <f t="shared" si="324"/>
        <v>28</v>
      </c>
      <c r="D580" t="str">
        <f t="shared" si="328"/>
        <v>音速索尼克</v>
      </c>
      <c r="E580">
        <f t="shared" si="325"/>
        <v>4</v>
      </c>
      <c r="F580">
        <f t="shared" si="329"/>
        <v>3</v>
      </c>
      <c r="G580" t="str">
        <f t="shared" si="331"/>
        <v>1431039,9</v>
      </c>
      <c r="H580">
        <f t="shared" si="330"/>
        <v>217500</v>
      </c>
      <c r="I580" t="str">
        <f t="shared" si="327"/>
        <v>39Ⅲ4</v>
      </c>
      <c r="J580" t="str">
        <f t="shared" si="332"/>
        <v>1431039,9</v>
      </c>
    </row>
    <row r="581" spans="1:10" ht="16.5">
      <c r="A581" s="2">
        <f t="shared" si="320"/>
        <v>3929</v>
      </c>
      <c r="B581" s="34">
        <v>39</v>
      </c>
      <c r="C581" s="2">
        <f t="shared" si="324"/>
        <v>29</v>
      </c>
      <c r="D581" t="str">
        <f t="shared" si="328"/>
        <v>音速索尼克</v>
      </c>
      <c r="E581">
        <f t="shared" si="325"/>
        <v>4</v>
      </c>
      <c r="F581">
        <f t="shared" si="329"/>
        <v>3</v>
      </c>
      <c r="G581" t="str">
        <f t="shared" si="331"/>
        <v>1431039,10.5293773148282</v>
      </c>
      <c r="H581" t="e">
        <f t="shared" si="330"/>
        <v>#N/A</v>
      </c>
      <c r="J581" t="str">
        <f t="shared" si="332"/>
        <v>1431039,10.5293773148282</v>
      </c>
    </row>
    <row r="582" spans="1:10" ht="16.5">
      <c r="A582" s="2">
        <f t="shared" si="320"/>
        <v>4101</v>
      </c>
      <c r="B582" s="3">
        <v>41</v>
      </c>
      <c r="C582" s="2">
        <f>IF(C581=29,1,C581+1)</f>
        <v>1</v>
      </c>
      <c r="D582" t="str">
        <f t="shared" si="328"/>
        <v>茶岚子</v>
      </c>
      <c r="E582">
        <f t="shared" si="325"/>
        <v>3</v>
      </c>
      <c r="F582">
        <f t="shared" si="329"/>
        <v>3</v>
      </c>
      <c r="G582" t="str">
        <f t="shared" si="331"/>
        <v>1210003,32</v>
      </c>
      <c r="H582">
        <f t="shared" si="330"/>
        <v>10400</v>
      </c>
      <c r="I582" t="str">
        <f>IF(E582=4,B582&amp;"Ⅰ"&amp;E582,"Ⅰ"&amp;E582)</f>
        <v>Ⅰ3</v>
      </c>
      <c r="J582" t="str">
        <f t="shared" si="332"/>
        <v/>
      </c>
    </row>
    <row r="583" spans="1:10" ht="16.5">
      <c r="A583" s="2">
        <f t="shared" si="320"/>
        <v>4102</v>
      </c>
      <c r="B583" s="3">
        <v>41</v>
      </c>
      <c r="C583" s="2">
        <f>IF(C582=29,1,C582+1)</f>
        <v>2</v>
      </c>
      <c r="D583" t="str">
        <f t="shared" si="328"/>
        <v>茶岚子</v>
      </c>
      <c r="E583">
        <f t="shared" si="325"/>
        <v>3</v>
      </c>
      <c r="F583">
        <f t="shared" si="329"/>
        <v>3</v>
      </c>
      <c r="G583" t="str">
        <f t="shared" si="331"/>
        <v>1210003,48</v>
      </c>
      <c r="H583">
        <f t="shared" si="330"/>
        <v>12000</v>
      </c>
      <c r="I583" t="str">
        <f t="shared" ref="I583:I595" si="333">IF(E583=4,B583&amp;"Ⅰ"&amp;E583,"Ⅰ"&amp;E583)</f>
        <v>Ⅰ3</v>
      </c>
      <c r="J583" t="str">
        <f t="shared" si="332"/>
        <v/>
      </c>
    </row>
    <row r="584" spans="1:10" ht="16.5">
      <c r="A584" s="2">
        <f t="shared" si="320"/>
        <v>4103</v>
      </c>
      <c r="B584" s="3">
        <v>41</v>
      </c>
      <c r="C584" s="2">
        <f t="shared" ref="C584:C589" si="334">IF(C583=29,1,C583+1)</f>
        <v>3</v>
      </c>
      <c r="D584" t="str">
        <f t="shared" si="328"/>
        <v>茶岚子</v>
      </c>
      <c r="E584">
        <f t="shared" si="325"/>
        <v>3</v>
      </c>
      <c r="F584">
        <f t="shared" si="329"/>
        <v>3</v>
      </c>
      <c r="G584" t="str">
        <f t="shared" si="331"/>
        <v>1210006,20</v>
      </c>
      <c r="H584">
        <f t="shared" si="330"/>
        <v>18000</v>
      </c>
      <c r="I584" t="str">
        <f t="shared" si="333"/>
        <v>Ⅰ3</v>
      </c>
      <c r="J584" t="str">
        <f t="shared" si="332"/>
        <v/>
      </c>
    </row>
    <row r="585" spans="1:10" ht="16.5">
      <c r="A585" s="2">
        <f t="shared" si="320"/>
        <v>4104</v>
      </c>
      <c r="B585" s="3">
        <v>41</v>
      </c>
      <c r="C585" s="2">
        <f t="shared" si="334"/>
        <v>4</v>
      </c>
      <c r="D585" t="str">
        <f t="shared" si="328"/>
        <v>茶岚子</v>
      </c>
      <c r="E585">
        <f t="shared" si="325"/>
        <v>3</v>
      </c>
      <c r="F585">
        <f t="shared" si="329"/>
        <v>3</v>
      </c>
      <c r="G585" t="str">
        <f t="shared" si="331"/>
        <v>1210006,24</v>
      </c>
      <c r="H585">
        <f t="shared" si="330"/>
        <v>26900</v>
      </c>
      <c r="I585" t="str">
        <f t="shared" si="333"/>
        <v>Ⅰ3</v>
      </c>
      <c r="J585" t="str">
        <f t="shared" si="332"/>
        <v/>
      </c>
    </row>
    <row r="586" spans="1:10" ht="16.5">
      <c r="A586" s="2">
        <f t="shared" si="320"/>
        <v>4105</v>
      </c>
      <c r="B586" s="3">
        <v>41</v>
      </c>
      <c r="C586" s="2">
        <f t="shared" si="334"/>
        <v>5</v>
      </c>
      <c r="D586" t="str">
        <f t="shared" si="328"/>
        <v>茶岚子</v>
      </c>
      <c r="E586">
        <f t="shared" si="325"/>
        <v>3</v>
      </c>
      <c r="F586">
        <f t="shared" si="329"/>
        <v>3</v>
      </c>
      <c r="G586" t="str">
        <f t="shared" si="331"/>
        <v>1210006,32</v>
      </c>
      <c r="H586">
        <f t="shared" si="330"/>
        <v>37600</v>
      </c>
      <c r="I586" t="str">
        <f t="shared" si="333"/>
        <v>Ⅰ3</v>
      </c>
      <c r="J586" t="str">
        <f t="shared" si="332"/>
        <v/>
      </c>
    </row>
    <row r="587" spans="1:10" ht="16.5">
      <c r="A587" s="2">
        <f t="shared" si="320"/>
        <v>4106</v>
      </c>
      <c r="B587" s="3">
        <v>41</v>
      </c>
      <c r="C587" s="2">
        <f t="shared" si="334"/>
        <v>6</v>
      </c>
      <c r="D587" t="str">
        <f t="shared" si="328"/>
        <v>茶岚子</v>
      </c>
      <c r="E587">
        <f t="shared" si="325"/>
        <v>3</v>
      </c>
      <c r="F587">
        <f t="shared" si="329"/>
        <v>3</v>
      </c>
      <c r="G587" t="str">
        <f t="shared" si="331"/>
        <v>1210009,12</v>
      </c>
      <c r="H587">
        <f t="shared" si="330"/>
        <v>51600</v>
      </c>
      <c r="I587" t="str">
        <f t="shared" si="333"/>
        <v>Ⅰ3</v>
      </c>
      <c r="J587" t="str">
        <f t="shared" si="332"/>
        <v/>
      </c>
    </row>
    <row r="588" spans="1:10" ht="16.5">
      <c r="A588" s="2">
        <f t="shared" si="320"/>
        <v>4107</v>
      </c>
      <c r="B588" s="3">
        <v>41</v>
      </c>
      <c r="C588" s="2">
        <f t="shared" si="334"/>
        <v>7</v>
      </c>
      <c r="D588" t="str">
        <f t="shared" si="328"/>
        <v>茶岚子</v>
      </c>
      <c r="E588">
        <f t="shared" si="325"/>
        <v>3</v>
      </c>
      <c r="F588">
        <f t="shared" si="329"/>
        <v>3</v>
      </c>
      <c r="G588" t="str">
        <f t="shared" si="331"/>
        <v>1210009,16</v>
      </c>
      <c r="H588">
        <f t="shared" si="330"/>
        <v>69600</v>
      </c>
      <c r="I588" t="str">
        <f t="shared" si="333"/>
        <v>Ⅰ3</v>
      </c>
      <c r="J588" t="str">
        <f t="shared" si="332"/>
        <v/>
      </c>
    </row>
    <row r="589" spans="1:10" ht="16.5">
      <c r="A589" s="2">
        <f t="shared" si="320"/>
        <v>4108</v>
      </c>
      <c r="B589" s="3">
        <v>41</v>
      </c>
      <c r="C589" s="2">
        <f t="shared" si="334"/>
        <v>8</v>
      </c>
      <c r="D589" t="str">
        <f t="shared" si="328"/>
        <v>茶岚子</v>
      </c>
      <c r="E589">
        <f t="shared" si="325"/>
        <v>3</v>
      </c>
      <c r="F589">
        <f t="shared" si="329"/>
        <v>3</v>
      </c>
      <c r="G589" t="str">
        <f t="shared" si="331"/>
        <v>1210009,5|1430002,1</v>
      </c>
      <c r="H589">
        <f t="shared" si="330"/>
        <v>15600</v>
      </c>
      <c r="I589" t="str">
        <f t="shared" si="333"/>
        <v>Ⅰ3</v>
      </c>
      <c r="J589" t="str">
        <f t="shared" si="332"/>
        <v/>
      </c>
    </row>
    <row r="590" spans="1:10" ht="16.5">
      <c r="A590" s="2">
        <f t="shared" si="320"/>
        <v>4109</v>
      </c>
      <c r="B590" s="3">
        <v>41</v>
      </c>
      <c r="C590" s="2">
        <f>IF(C589=29,1,C589+1)</f>
        <v>9</v>
      </c>
      <c r="D590" t="str">
        <f t="shared" si="328"/>
        <v>茶岚子</v>
      </c>
      <c r="E590">
        <f t="shared" si="325"/>
        <v>3</v>
      </c>
      <c r="F590">
        <f t="shared" si="329"/>
        <v>3</v>
      </c>
      <c r="G590" t="str">
        <f t="shared" si="331"/>
        <v>1210009,8|1430002,2</v>
      </c>
      <c r="H590">
        <f t="shared" si="330"/>
        <v>18000</v>
      </c>
      <c r="I590" t="str">
        <f t="shared" si="333"/>
        <v>Ⅰ3</v>
      </c>
      <c r="J590" t="str">
        <f t="shared" si="332"/>
        <v/>
      </c>
    </row>
    <row r="591" spans="1:10" ht="16.5">
      <c r="A591" s="2">
        <f t="shared" si="320"/>
        <v>4110</v>
      </c>
      <c r="B591" s="3">
        <v>41</v>
      </c>
      <c r="C591" s="2">
        <f>IF(C590=29,1,C590+1)</f>
        <v>10</v>
      </c>
      <c r="D591" t="str">
        <f t="shared" si="328"/>
        <v>茶岚子</v>
      </c>
      <c r="E591">
        <f t="shared" si="325"/>
        <v>3</v>
      </c>
      <c r="F591">
        <f t="shared" si="329"/>
        <v>3</v>
      </c>
      <c r="G591" t="str">
        <f t="shared" si="331"/>
        <v>1210009,10|1430002,3</v>
      </c>
      <c r="H591">
        <f t="shared" si="330"/>
        <v>27000</v>
      </c>
      <c r="I591" t="str">
        <f t="shared" si="333"/>
        <v>Ⅰ3</v>
      </c>
      <c r="J591" t="str">
        <f t="shared" si="332"/>
        <v/>
      </c>
    </row>
    <row r="592" spans="1:10" ht="16.5">
      <c r="A592" s="2">
        <f t="shared" si="320"/>
        <v>4111</v>
      </c>
      <c r="B592" s="3">
        <v>41</v>
      </c>
      <c r="C592" s="2">
        <f t="shared" ref="C592:C610" si="335">IF(C591=29,1,C591+1)</f>
        <v>11</v>
      </c>
      <c r="D592" t="str">
        <f t="shared" si="328"/>
        <v>茶岚子</v>
      </c>
      <c r="E592">
        <f t="shared" si="325"/>
        <v>3</v>
      </c>
      <c r="F592">
        <f t="shared" si="329"/>
        <v>3</v>
      </c>
      <c r="G592" t="str">
        <f t="shared" si="331"/>
        <v>1210009,12|1430002,4</v>
      </c>
      <c r="H592">
        <f t="shared" si="330"/>
        <v>40350</v>
      </c>
      <c r="I592" t="str">
        <f t="shared" si="333"/>
        <v>Ⅰ3</v>
      </c>
      <c r="J592" t="str">
        <f t="shared" si="332"/>
        <v/>
      </c>
    </row>
    <row r="593" spans="1:10" ht="16.5">
      <c r="A593" s="2">
        <f t="shared" si="320"/>
        <v>4112</v>
      </c>
      <c r="B593" s="3">
        <v>41</v>
      </c>
      <c r="C593" s="2">
        <f t="shared" si="335"/>
        <v>12</v>
      </c>
      <c r="D593" t="str">
        <f t="shared" si="328"/>
        <v>茶岚子</v>
      </c>
      <c r="E593">
        <f t="shared" si="325"/>
        <v>3</v>
      </c>
      <c r="F593">
        <f t="shared" si="329"/>
        <v>3</v>
      </c>
      <c r="G593" t="str">
        <f t="shared" si="331"/>
        <v>1210009,16|1430002,5</v>
      </c>
      <c r="H593">
        <f t="shared" si="330"/>
        <v>56400</v>
      </c>
      <c r="I593" t="str">
        <f t="shared" si="333"/>
        <v>Ⅰ3</v>
      </c>
      <c r="J593" t="str">
        <f t="shared" si="332"/>
        <v/>
      </c>
    </row>
    <row r="594" spans="1:10" ht="16.5">
      <c r="A594" s="2">
        <f t="shared" si="320"/>
        <v>4113</v>
      </c>
      <c r="B594" s="3">
        <v>41</v>
      </c>
      <c r="C594" s="2">
        <f t="shared" si="335"/>
        <v>13</v>
      </c>
      <c r="D594" t="str">
        <f t="shared" si="328"/>
        <v>茶岚子</v>
      </c>
      <c r="E594">
        <f t="shared" si="325"/>
        <v>3</v>
      </c>
      <c r="F594">
        <f t="shared" si="329"/>
        <v>3</v>
      </c>
      <c r="G594" t="str">
        <f t="shared" si="331"/>
        <v>1210009,18|1430002,6</v>
      </c>
      <c r="H594">
        <f t="shared" si="330"/>
        <v>77400</v>
      </c>
      <c r="I594" t="str">
        <f t="shared" si="333"/>
        <v>Ⅰ3</v>
      </c>
      <c r="J594" t="str">
        <f t="shared" si="332"/>
        <v/>
      </c>
    </row>
    <row r="595" spans="1:10" ht="16.5">
      <c r="A595" s="2">
        <f t="shared" si="320"/>
        <v>4114</v>
      </c>
      <c r="B595" s="3">
        <v>41</v>
      </c>
      <c r="C595" s="2">
        <f t="shared" si="335"/>
        <v>14</v>
      </c>
      <c r="D595" t="str">
        <f t="shared" si="328"/>
        <v>茶岚子</v>
      </c>
      <c r="E595">
        <f t="shared" si="325"/>
        <v>3</v>
      </c>
      <c r="F595">
        <f t="shared" si="329"/>
        <v>3</v>
      </c>
      <c r="G595" t="str">
        <f t="shared" si="331"/>
        <v>1430004,1</v>
      </c>
      <c r="H595">
        <f t="shared" si="330"/>
        <v>104400</v>
      </c>
      <c r="I595" t="str">
        <f t="shared" si="333"/>
        <v>Ⅰ3</v>
      </c>
      <c r="J595" t="str">
        <f t="shared" si="332"/>
        <v/>
      </c>
    </row>
    <row r="596" spans="1:10" ht="16.5">
      <c r="A596" s="2">
        <f t="shared" si="320"/>
        <v>4115</v>
      </c>
      <c r="B596" s="3">
        <v>41</v>
      </c>
      <c r="C596" s="2">
        <f t="shared" si="335"/>
        <v>15</v>
      </c>
      <c r="D596" t="str">
        <f t="shared" si="328"/>
        <v>茶岚子</v>
      </c>
      <c r="E596">
        <f t="shared" si="325"/>
        <v>3</v>
      </c>
      <c r="F596">
        <f t="shared" si="329"/>
        <v>3</v>
      </c>
      <c r="G596" t="str">
        <f t="shared" si="331"/>
        <v>1210009,7|1430002,3</v>
      </c>
      <c r="H596">
        <f t="shared" si="330"/>
        <v>20800</v>
      </c>
      <c r="I596" t="str">
        <f>IF(E596=4,B596&amp;"Ⅱ"&amp;E596,"Ⅱ"&amp;E596)</f>
        <v>Ⅱ3</v>
      </c>
      <c r="J596" t="str">
        <f t="shared" si="332"/>
        <v/>
      </c>
    </row>
    <row r="597" spans="1:10" ht="16.5">
      <c r="A597" s="2">
        <f t="shared" si="320"/>
        <v>4116</v>
      </c>
      <c r="B597" s="3">
        <v>41</v>
      </c>
      <c r="C597" s="2">
        <f t="shared" si="335"/>
        <v>16</v>
      </c>
      <c r="D597" t="str">
        <f t="shared" si="328"/>
        <v>茶岚子</v>
      </c>
      <c r="E597">
        <f t="shared" si="325"/>
        <v>3</v>
      </c>
      <c r="F597">
        <f t="shared" si="329"/>
        <v>3</v>
      </c>
      <c r="G597" t="str">
        <f t="shared" si="331"/>
        <v>1210009,11|1430002,6</v>
      </c>
      <c r="H597">
        <f t="shared" si="330"/>
        <v>24000</v>
      </c>
      <c r="I597" t="str">
        <f t="shared" ref="I597:I602" si="336">IF(E597=4,B597&amp;"Ⅱ"&amp;E597,"Ⅱ"&amp;E597)</f>
        <v>Ⅱ3</v>
      </c>
      <c r="J597" t="str">
        <f t="shared" si="332"/>
        <v/>
      </c>
    </row>
    <row r="598" spans="1:10" ht="16.5">
      <c r="A598" s="2">
        <f t="shared" si="320"/>
        <v>4117</v>
      </c>
      <c r="B598" s="3">
        <v>41</v>
      </c>
      <c r="C598" s="2">
        <f t="shared" si="335"/>
        <v>17</v>
      </c>
      <c r="D598" t="str">
        <f t="shared" si="328"/>
        <v>茶岚子</v>
      </c>
      <c r="E598">
        <f t="shared" si="325"/>
        <v>3</v>
      </c>
      <c r="F598">
        <f t="shared" si="329"/>
        <v>3</v>
      </c>
      <c r="G598" t="str">
        <f t="shared" si="331"/>
        <v>1210009,13|1430002,9</v>
      </c>
      <c r="H598">
        <f t="shared" si="330"/>
        <v>36000</v>
      </c>
      <c r="I598" t="str">
        <f t="shared" si="336"/>
        <v>Ⅱ3</v>
      </c>
      <c r="J598" t="str">
        <f t="shared" si="332"/>
        <v/>
      </c>
    </row>
    <row r="599" spans="1:10" ht="16.5">
      <c r="A599" s="2">
        <f t="shared" si="320"/>
        <v>4118</v>
      </c>
      <c r="B599" s="3">
        <v>41</v>
      </c>
      <c r="C599" s="2">
        <f t="shared" si="335"/>
        <v>18</v>
      </c>
      <c r="D599" t="str">
        <f t="shared" si="328"/>
        <v>茶岚子</v>
      </c>
      <c r="E599">
        <f t="shared" si="325"/>
        <v>3</v>
      </c>
      <c r="F599">
        <f t="shared" si="329"/>
        <v>3</v>
      </c>
      <c r="G599" t="str">
        <f t="shared" si="331"/>
        <v>1210009,16|1430002,12</v>
      </c>
      <c r="H599">
        <f t="shared" si="330"/>
        <v>53800</v>
      </c>
      <c r="I599" t="str">
        <f t="shared" si="336"/>
        <v>Ⅱ3</v>
      </c>
      <c r="J599" t="str">
        <f t="shared" si="332"/>
        <v/>
      </c>
    </row>
    <row r="600" spans="1:10" ht="16.5">
      <c r="A600" s="2">
        <f t="shared" si="320"/>
        <v>4119</v>
      </c>
      <c r="B600" s="3">
        <v>41</v>
      </c>
      <c r="C600" s="2">
        <f t="shared" si="335"/>
        <v>19</v>
      </c>
      <c r="D600" t="str">
        <f t="shared" si="328"/>
        <v>茶岚子</v>
      </c>
      <c r="E600">
        <f t="shared" si="325"/>
        <v>3</v>
      </c>
      <c r="F600">
        <f t="shared" si="329"/>
        <v>3</v>
      </c>
      <c r="G600" t="str">
        <f t="shared" si="331"/>
        <v>1210009,21|1430002,15</v>
      </c>
      <c r="H600">
        <f t="shared" si="330"/>
        <v>75200</v>
      </c>
      <c r="I600" t="str">
        <f t="shared" si="336"/>
        <v>Ⅱ3</v>
      </c>
      <c r="J600" t="str">
        <f t="shared" si="332"/>
        <v/>
      </c>
    </row>
    <row r="601" spans="1:10" ht="16.5">
      <c r="A601" s="2">
        <f t="shared" si="320"/>
        <v>4120</v>
      </c>
      <c r="B601" s="3">
        <v>41</v>
      </c>
      <c r="C601" s="2">
        <f t="shared" si="335"/>
        <v>20</v>
      </c>
      <c r="D601" t="str">
        <f t="shared" si="328"/>
        <v>茶岚子</v>
      </c>
      <c r="E601">
        <f t="shared" si="325"/>
        <v>3</v>
      </c>
      <c r="F601">
        <f t="shared" si="329"/>
        <v>3</v>
      </c>
      <c r="G601" t="str">
        <f t="shared" si="331"/>
        <v>1210009,24|1430002,18</v>
      </c>
      <c r="H601">
        <f t="shared" si="330"/>
        <v>103200</v>
      </c>
      <c r="I601" t="str">
        <f t="shared" si="336"/>
        <v>Ⅱ3</v>
      </c>
      <c r="J601" t="str">
        <f t="shared" si="332"/>
        <v/>
      </c>
    </row>
    <row r="602" spans="1:10" ht="16.5">
      <c r="A602" s="2">
        <f t="shared" si="320"/>
        <v>4121</v>
      </c>
      <c r="B602" s="3">
        <v>41</v>
      </c>
      <c r="C602" s="2">
        <f t="shared" si="335"/>
        <v>21</v>
      </c>
      <c r="D602" t="str">
        <f t="shared" si="328"/>
        <v>茶岚子</v>
      </c>
      <c r="E602">
        <f t="shared" si="325"/>
        <v>3</v>
      </c>
      <c r="F602">
        <f t="shared" si="329"/>
        <v>3</v>
      </c>
      <c r="G602" t="str">
        <f t="shared" si="331"/>
        <v>1430004,3</v>
      </c>
      <c r="H602">
        <f t="shared" si="330"/>
        <v>139200</v>
      </c>
      <c r="I602" t="str">
        <f t="shared" si="336"/>
        <v>Ⅱ3</v>
      </c>
      <c r="J602" t="str">
        <f t="shared" si="332"/>
        <v/>
      </c>
    </row>
    <row r="603" spans="1:10" ht="16.5">
      <c r="A603" s="2">
        <f t="shared" si="320"/>
        <v>4122</v>
      </c>
      <c r="B603" s="3">
        <v>41</v>
      </c>
      <c r="C603" s="2">
        <f t="shared" si="335"/>
        <v>22</v>
      </c>
      <c r="D603" t="str">
        <f t="shared" si="328"/>
        <v>茶岚子</v>
      </c>
      <c r="E603">
        <f t="shared" si="325"/>
        <v>3</v>
      </c>
      <c r="F603">
        <f t="shared" si="329"/>
        <v>3</v>
      </c>
      <c r="G603" t="str">
        <f t="shared" si="331"/>
        <v>1210009,9|1430002,9</v>
      </c>
      <c r="H603">
        <f t="shared" si="330"/>
        <v>26000</v>
      </c>
      <c r="I603" t="str">
        <f>IF(E603=4,B603&amp;"Ⅲ"&amp;E603,"Ⅲ"&amp;E603)</f>
        <v>Ⅲ3</v>
      </c>
      <c r="J603" t="str">
        <f t="shared" si="332"/>
        <v/>
      </c>
    </row>
    <row r="604" spans="1:10" ht="16.5">
      <c r="A604" s="2">
        <f t="shared" si="320"/>
        <v>4123</v>
      </c>
      <c r="B604" s="3">
        <v>41</v>
      </c>
      <c r="C604" s="2">
        <f t="shared" si="335"/>
        <v>23</v>
      </c>
      <c r="D604" t="str">
        <f t="shared" si="328"/>
        <v>茶岚子</v>
      </c>
      <c r="E604">
        <f t="shared" si="325"/>
        <v>3</v>
      </c>
      <c r="F604">
        <f t="shared" si="329"/>
        <v>3</v>
      </c>
      <c r="G604" t="str">
        <f t="shared" si="331"/>
        <v>1210009,13|1430002,18</v>
      </c>
      <c r="H604">
        <f t="shared" si="330"/>
        <v>30000</v>
      </c>
      <c r="I604" t="str">
        <f t="shared" ref="I604:I609" si="337">IF(E604=4,B604&amp;"Ⅲ"&amp;E604,"Ⅲ"&amp;E604)</f>
        <v>Ⅲ3</v>
      </c>
      <c r="J604" t="str">
        <f t="shared" si="332"/>
        <v/>
      </c>
    </row>
    <row r="605" spans="1:10" ht="16.5">
      <c r="A605" s="2">
        <f t="shared" si="320"/>
        <v>4124</v>
      </c>
      <c r="B605" s="3">
        <v>41</v>
      </c>
      <c r="C605" s="2">
        <f t="shared" si="335"/>
        <v>24</v>
      </c>
      <c r="D605" t="str">
        <f t="shared" si="328"/>
        <v>茶岚子</v>
      </c>
      <c r="E605">
        <f t="shared" si="325"/>
        <v>3</v>
      </c>
      <c r="F605">
        <f t="shared" si="329"/>
        <v>3</v>
      </c>
      <c r="G605" t="str">
        <f t="shared" si="331"/>
        <v>1210009,17|1430002,27</v>
      </c>
      <c r="H605">
        <f t="shared" si="330"/>
        <v>45000</v>
      </c>
      <c r="I605" t="str">
        <f t="shared" si="337"/>
        <v>Ⅲ3</v>
      </c>
      <c r="J605" t="str">
        <f t="shared" si="332"/>
        <v/>
      </c>
    </row>
    <row r="606" spans="1:10" ht="16.5">
      <c r="A606" s="2">
        <f t="shared" si="320"/>
        <v>4125</v>
      </c>
      <c r="B606" s="3">
        <v>41</v>
      </c>
      <c r="C606" s="2">
        <f t="shared" si="335"/>
        <v>25</v>
      </c>
      <c r="D606" t="str">
        <f t="shared" si="328"/>
        <v>茶岚子</v>
      </c>
      <c r="E606">
        <f t="shared" si="325"/>
        <v>3</v>
      </c>
      <c r="F606">
        <f t="shared" si="329"/>
        <v>3</v>
      </c>
      <c r="G606" t="str">
        <f t="shared" si="331"/>
        <v>1210009,20|1430002,36</v>
      </c>
      <c r="H606">
        <f t="shared" si="330"/>
        <v>67250</v>
      </c>
      <c r="I606" t="str">
        <f t="shared" si="337"/>
        <v>Ⅲ3</v>
      </c>
      <c r="J606" t="str">
        <f t="shared" si="332"/>
        <v/>
      </c>
    </row>
    <row r="607" spans="1:10" ht="16.5">
      <c r="A607" s="2">
        <f t="shared" ref="A607:A670" si="338">B607*100+C607</f>
        <v>4126</v>
      </c>
      <c r="B607" s="3">
        <v>41</v>
      </c>
      <c r="C607" s="2">
        <f t="shared" si="335"/>
        <v>26</v>
      </c>
      <c r="D607" t="str">
        <f t="shared" si="328"/>
        <v>茶岚子</v>
      </c>
      <c r="E607">
        <f t="shared" si="325"/>
        <v>3</v>
      </c>
      <c r="F607">
        <f t="shared" si="329"/>
        <v>3</v>
      </c>
      <c r="G607" t="str">
        <f t="shared" si="331"/>
        <v>1210009,27|1430002,45</v>
      </c>
      <c r="H607">
        <f t="shared" si="330"/>
        <v>94000</v>
      </c>
      <c r="I607" t="str">
        <f t="shared" si="337"/>
        <v>Ⅲ3</v>
      </c>
      <c r="J607" t="str">
        <f t="shared" si="332"/>
        <v/>
      </c>
    </row>
    <row r="608" spans="1:10" ht="16.5">
      <c r="A608" s="2">
        <f t="shared" si="338"/>
        <v>4127</v>
      </c>
      <c r="B608" s="3">
        <v>41</v>
      </c>
      <c r="C608" s="2">
        <f t="shared" si="335"/>
        <v>27</v>
      </c>
      <c r="D608" t="str">
        <f t="shared" si="328"/>
        <v>茶岚子</v>
      </c>
      <c r="E608">
        <f t="shared" si="325"/>
        <v>3</v>
      </c>
      <c r="F608">
        <f t="shared" si="329"/>
        <v>3</v>
      </c>
      <c r="G608" t="str">
        <f t="shared" si="331"/>
        <v>1210009,30|1430002,54</v>
      </c>
      <c r="H608">
        <f t="shared" si="330"/>
        <v>129000</v>
      </c>
      <c r="I608" t="str">
        <f t="shared" si="337"/>
        <v>Ⅲ3</v>
      </c>
      <c r="J608" t="str">
        <f t="shared" si="332"/>
        <v/>
      </c>
    </row>
    <row r="609" spans="1:10" ht="16.5">
      <c r="A609" s="2">
        <f t="shared" si="338"/>
        <v>4128</v>
      </c>
      <c r="B609" s="3">
        <v>41</v>
      </c>
      <c r="C609" s="2">
        <f t="shared" si="335"/>
        <v>28</v>
      </c>
      <c r="D609" t="str">
        <f t="shared" si="328"/>
        <v>茶岚子</v>
      </c>
      <c r="E609">
        <f t="shared" si="325"/>
        <v>3</v>
      </c>
      <c r="F609">
        <f t="shared" si="329"/>
        <v>3</v>
      </c>
      <c r="G609" t="str">
        <f t="shared" si="331"/>
        <v>1430004,9</v>
      </c>
      <c r="H609">
        <f t="shared" si="330"/>
        <v>174000</v>
      </c>
      <c r="I609" t="str">
        <f t="shared" si="337"/>
        <v>Ⅲ3</v>
      </c>
      <c r="J609" t="str">
        <f t="shared" si="332"/>
        <v/>
      </c>
    </row>
    <row r="610" spans="1:10" ht="16.5">
      <c r="A610" s="2">
        <f t="shared" si="338"/>
        <v>4129</v>
      </c>
      <c r="B610" s="34">
        <v>41</v>
      </c>
      <c r="C610" s="2">
        <f t="shared" si="335"/>
        <v>29</v>
      </c>
      <c r="D610" t="str">
        <f t="shared" si="328"/>
        <v>茶岚子</v>
      </c>
      <c r="E610">
        <f t="shared" si="325"/>
        <v>3</v>
      </c>
      <c r="F610">
        <f t="shared" si="329"/>
        <v>3</v>
      </c>
      <c r="G610" t="e">
        <f t="shared" si="331"/>
        <v>#N/A</v>
      </c>
      <c r="H610" t="e">
        <f t="shared" si="330"/>
        <v>#N/A</v>
      </c>
      <c r="J610" t="str">
        <f t="shared" si="332"/>
        <v/>
      </c>
    </row>
    <row r="611" spans="1:10" ht="16.5">
      <c r="A611" s="2">
        <f t="shared" si="338"/>
        <v>2801</v>
      </c>
      <c r="B611" s="3">
        <v>28</v>
      </c>
      <c r="C611" s="2">
        <f>IF(C610=29,1,C610+1)</f>
        <v>1</v>
      </c>
      <c r="D611" t="str">
        <f t="shared" si="328"/>
        <v>无证骑士</v>
      </c>
      <c r="E611">
        <f t="shared" si="325"/>
        <v>2</v>
      </c>
      <c r="F611">
        <f t="shared" si="329"/>
        <v>2</v>
      </c>
      <c r="G611" t="str">
        <f t="shared" si="331"/>
        <v>1210002,24</v>
      </c>
      <c r="H611">
        <f t="shared" si="330"/>
        <v>8300</v>
      </c>
      <c r="I611" t="str">
        <f>IF(E611=4,B611&amp;"Ⅰ"&amp;E611,"Ⅰ"&amp;E611)</f>
        <v>Ⅰ2</v>
      </c>
      <c r="J611" t="str">
        <f t="shared" si="332"/>
        <v/>
      </c>
    </row>
    <row r="612" spans="1:10" ht="16.5">
      <c r="A612" s="2">
        <f t="shared" si="338"/>
        <v>2802</v>
      </c>
      <c r="B612" s="3">
        <v>28</v>
      </c>
      <c r="C612" s="2">
        <f>IF(C611=29,1,C611+1)</f>
        <v>2</v>
      </c>
      <c r="D612" t="str">
        <f t="shared" si="328"/>
        <v>无证骑士</v>
      </c>
      <c r="E612">
        <f t="shared" si="325"/>
        <v>2</v>
      </c>
      <c r="F612">
        <f t="shared" si="329"/>
        <v>2</v>
      </c>
      <c r="G612" t="str">
        <f t="shared" si="331"/>
        <v>1210002,32</v>
      </c>
      <c r="H612">
        <f t="shared" si="330"/>
        <v>9600</v>
      </c>
      <c r="I612" t="str">
        <f t="shared" ref="I612:I624" si="339">IF(E612=4,B612&amp;"Ⅰ"&amp;E612,"Ⅰ"&amp;E612)</f>
        <v>Ⅰ2</v>
      </c>
      <c r="J612" t="str">
        <f t="shared" si="332"/>
        <v/>
      </c>
    </row>
    <row r="613" spans="1:10" ht="16.5">
      <c r="A613" s="2">
        <f t="shared" si="338"/>
        <v>2803</v>
      </c>
      <c r="B613" s="3">
        <v>28</v>
      </c>
      <c r="C613" s="2">
        <f t="shared" ref="C613:C618" si="340">IF(C612=29,1,C612+1)</f>
        <v>3</v>
      </c>
      <c r="D613" t="str">
        <f t="shared" si="328"/>
        <v>无证骑士</v>
      </c>
      <c r="E613">
        <f t="shared" si="325"/>
        <v>2</v>
      </c>
      <c r="F613">
        <f t="shared" si="329"/>
        <v>2</v>
      </c>
      <c r="G613" t="str">
        <f t="shared" si="331"/>
        <v>1210002,40</v>
      </c>
      <c r="H613">
        <f t="shared" si="330"/>
        <v>14400</v>
      </c>
      <c r="I613" t="str">
        <f t="shared" si="339"/>
        <v>Ⅰ2</v>
      </c>
      <c r="J613" t="str">
        <f t="shared" si="332"/>
        <v/>
      </c>
    </row>
    <row r="614" spans="1:10" ht="16.5">
      <c r="A614" s="2">
        <f t="shared" si="338"/>
        <v>2804</v>
      </c>
      <c r="B614" s="3">
        <v>28</v>
      </c>
      <c r="C614" s="2">
        <f t="shared" si="340"/>
        <v>4</v>
      </c>
      <c r="D614" t="str">
        <f t="shared" si="328"/>
        <v>无证骑士</v>
      </c>
      <c r="E614">
        <f t="shared" si="325"/>
        <v>2</v>
      </c>
      <c r="F614">
        <f t="shared" si="329"/>
        <v>2</v>
      </c>
      <c r="G614" t="str">
        <f t="shared" si="331"/>
        <v>1210005,20</v>
      </c>
      <c r="H614">
        <f t="shared" si="330"/>
        <v>21500</v>
      </c>
      <c r="I614" t="str">
        <f t="shared" si="339"/>
        <v>Ⅰ2</v>
      </c>
      <c r="J614" t="str">
        <f t="shared" si="332"/>
        <v/>
      </c>
    </row>
    <row r="615" spans="1:10" ht="16.5">
      <c r="A615" s="2">
        <f t="shared" si="338"/>
        <v>2805</v>
      </c>
      <c r="B615" s="3">
        <v>28</v>
      </c>
      <c r="C615" s="2">
        <f t="shared" si="340"/>
        <v>5</v>
      </c>
      <c r="D615" t="str">
        <f t="shared" si="328"/>
        <v>无证骑士</v>
      </c>
      <c r="E615">
        <f t="shared" si="325"/>
        <v>2</v>
      </c>
      <c r="F615">
        <f t="shared" si="329"/>
        <v>2</v>
      </c>
      <c r="G615" t="str">
        <f t="shared" si="331"/>
        <v>1210005,24</v>
      </c>
      <c r="H615">
        <f t="shared" si="330"/>
        <v>30000</v>
      </c>
      <c r="I615" t="str">
        <f t="shared" si="339"/>
        <v>Ⅰ2</v>
      </c>
      <c r="J615" t="str">
        <f t="shared" si="332"/>
        <v/>
      </c>
    </row>
    <row r="616" spans="1:10" ht="16.5">
      <c r="A616" s="2">
        <f t="shared" si="338"/>
        <v>2806</v>
      </c>
      <c r="B616" s="3">
        <v>28</v>
      </c>
      <c r="C616" s="2">
        <f t="shared" si="340"/>
        <v>6</v>
      </c>
      <c r="D616" t="str">
        <f t="shared" si="328"/>
        <v>无证骑士</v>
      </c>
      <c r="E616">
        <f t="shared" si="325"/>
        <v>2</v>
      </c>
      <c r="F616">
        <f t="shared" si="329"/>
        <v>2</v>
      </c>
      <c r="G616" t="str">
        <f t="shared" si="331"/>
        <v>1210005,28</v>
      </c>
      <c r="H616">
        <f t="shared" si="330"/>
        <v>41200</v>
      </c>
      <c r="I616" t="str">
        <f t="shared" si="339"/>
        <v>Ⅰ2</v>
      </c>
      <c r="J616" t="str">
        <f t="shared" si="332"/>
        <v/>
      </c>
    </row>
    <row r="617" spans="1:10" ht="16.5">
      <c r="A617" s="2">
        <f t="shared" si="338"/>
        <v>2807</v>
      </c>
      <c r="B617" s="3">
        <v>28</v>
      </c>
      <c r="C617" s="2">
        <f t="shared" si="340"/>
        <v>7</v>
      </c>
      <c r="D617" t="str">
        <f t="shared" si="328"/>
        <v>无证骑士</v>
      </c>
      <c r="E617">
        <f t="shared" si="325"/>
        <v>2</v>
      </c>
      <c r="F617">
        <f t="shared" si="329"/>
        <v>2</v>
      </c>
      <c r="G617" t="str">
        <f t="shared" si="331"/>
        <v>1210008,12</v>
      </c>
      <c r="H617">
        <f t="shared" si="330"/>
        <v>55600</v>
      </c>
      <c r="I617" t="str">
        <f t="shared" si="339"/>
        <v>Ⅰ2</v>
      </c>
      <c r="J617" t="str">
        <f t="shared" si="332"/>
        <v/>
      </c>
    </row>
    <row r="618" spans="1:10" ht="16.5">
      <c r="A618" s="2">
        <f t="shared" si="338"/>
        <v>2808</v>
      </c>
      <c r="B618" s="3">
        <v>28</v>
      </c>
      <c r="C618" s="2">
        <f t="shared" si="340"/>
        <v>8</v>
      </c>
      <c r="D618" t="str">
        <f t="shared" si="328"/>
        <v>无证骑士</v>
      </c>
      <c r="E618">
        <f t="shared" si="325"/>
        <v>2</v>
      </c>
      <c r="F618">
        <f t="shared" si="329"/>
        <v>2</v>
      </c>
      <c r="G618" t="str">
        <f t="shared" si="331"/>
        <v>1210008,4|1430003,1</v>
      </c>
      <c r="H618">
        <f t="shared" si="330"/>
        <v>12450</v>
      </c>
      <c r="I618" t="str">
        <f t="shared" si="339"/>
        <v>Ⅰ2</v>
      </c>
      <c r="J618" t="str">
        <f t="shared" si="332"/>
        <v/>
      </c>
    </row>
    <row r="619" spans="1:10" ht="16.5">
      <c r="A619" s="2">
        <f t="shared" si="338"/>
        <v>2809</v>
      </c>
      <c r="B619" s="3">
        <v>28</v>
      </c>
      <c r="C619" s="2">
        <f>IF(C618=29,1,C618+1)</f>
        <v>9</v>
      </c>
      <c r="D619" t="str">
        <f t="shared" si="328"/>
        <v>无证骑士</v>
      </c>
      <c r="E619">
        <f t="shared" si="325"/>
        <v>2</v>
      </c>
      <c r="F619">
        <f t="shared" si="329"/>
        <v>2</v>
      </c>
      <c r="G619" t="str">
        <f t="shared" si="331"/>
        <v>1210008,5|1430003,2</v>
      </c>
      <c r="H619">
        <f t="shared" si="330"/>
        <v>14400</v>
      </c>
      <c r="I619" t="str">
        <f t="shared" si="339"/>
        <v>Ⅰ2</v>
      </c>
      <c r="J619" t="str">
        <f t="shared" si="332"/>
        <v/>
      </c>
    </row>
    <row r="620" spans="1:10" ht="16.5">
      <c r="A620" s="2">
        <f t="shared" si="338"/>
        <v>2810</v>
      </c>
      <c r="B620" s="3">
        <v>28</v>
      </c>
      <c r="C620" s="2">
        <f>IF(C619=29,1,C619+1)</f>
        <v>10</v>
      </c>
      <c r="D620" t="str">
        <f t="shared" si="328"/>
        <v>无证骑士</v>
      </c>
      <c r="E620">
        <f t="shared" si="325"/>
        <v>2</v>
      </c>
      <c r="F620">
        <f t="shared" si="329"/>
        <v>2</v>
      </c>
      <c r="G620" t="str">
        <f t="shared" si="331"/>
        <v>1210008,7|1430003,3</v>
      </c>
      <c r="H620">
        <f t="shared" si="330"/>
        <v>21600</v>
      </c>
      <c r="I620" t="str">
        <f t="shared" si="339"/>
        <v>Ⅰ2</v>
      </c>
      <c r="J620" t="str">
        <f t="shared" si="332"/>
        <v/>
      </c>
    </row>
    <row r="621" spans="1:10" ht="16.5">
      <c r="A621" s="2">
        <f t="shared" si="338"/>
        <v>2811</v>
      </c>
      <c r="B621" s="3">
        <v>28</v>
      </c>
      <c r="C621" s="2">
        <f t="shared" ref="C621:C639" si="341">IF(C620=29,1,C620+1)</f>
        <v>11</v>
      </c>
      <c r="D621" t="str">
        <f t="shared" si="328"/>
        <v>无证骑士</v>
      </c>
      <c r="E621">
        <f t="shared" si="325"/>
        <v>2</v>
      </c>
      <c r="F621">
        <f t="shared" si="329"/>
        <v>2</v>
      </c>
      <c r="G621" t="str">
        <f t="shared" si="331"/>
        <v>1210008,10|1430003,4</v>
      </c>
      <c r="H621">
        <f t="shared" si="330"/>
        <v>32250</v>
      </c>
      <c r="I621" t="str">
        <f t="shared" si="339"/>
        <v>Ⅰ2</v>
      </c>
      <c r="J621" t="str">
        <f t="shared" si="332"/>
        <v/>
      </c>
    </row>
    <row r="622" spans="1:10" ht="16.5">
      <c r="A622" s="2">
        <f t="shared" si="338"/>
        <v>2812</v>
      </c>
      <c r="B622" s="3">
        <v>28</v>
      </c>
      <c r="C622" s="2">
        <f t="shared" si="341"/>
        <v>12</v>
      </c>
      <c r="D622" t="str">
        <f t="shared" si="328"/>
        <v>无证骑士</v>
      </c>
      <c r="E622">
        <f t="shared" si="325"/>
        <v>2</v>
      </c>
      <c r="F622">
        <f t="shared" si="329"/>
        <v>2</v>
      </c>
      <c r="G622" t="str">
        <f t="shared" si="331"/>
        <v>1210008,12|1430003,5</v>
      </c>
      <c r="H622">
        <f t="shared" si="330"/>
        <v>45000</v>
      </c>
      <c r="I622" t="str">
        <f t="shared" si="339"/>
        <v>Ⅰ2</v>
      </c>
      <c r="J622" t="str">
        <f t="shared" si="332"/>
        <v/>
      </c>
    </row>
    <row r="623" spans="1:10" ht="16.5">
      <c r="A623" s="2">
        <f t="shared" si="338"/>
        <v>2813</v>
      </c>
      <c r="B623" s="3">
        <v>28</v>
      </c>
      <c r="C623" s="2">
        <f t="shared" si="341"/>
        <v>13</v>
      </c>
      <c r="D623" t="str">
        <f t="shared" si="328"/>
        <v>无证骑士</v>
      </c>
      <c r="E623">
        <f t="shared" si="325"/>
        <v>2</v>
      </c>
      <c r="F623">
        <f t="shared" si="329"/>
        <v>2</v>
      </c>
      <c r="G623" t="str">
        <f t="shared" si="331"/>
        <v>1210008,14|1430003,6</v>
      </c>
      <c r="H623">
        <f t="shared" si="330"/>
        <v>61800</v>
      </c>
      <c r="I623" t="str">
        <f t="shared" si="339"/>
        <v>Ⅰ2</v>
      </c>
      <c r="J623" t="str">
        <f t="shared" si="332"/>
        <v/>
      </c>
    </row>
    <row r="624" spans="1:10" ht="16.5">
      <c r="A624" s="2">
        <f t="shared" si="338"/>
        <v>2814</v>
      </c>
      <c r="B624" s="3">
        <v>28</v>
      </c>
      <c r="C624" s="2">
        <f t="shared" si="341"/>
        <v>14</v>
      </c>
      <c r="D624" t="str">
        <f t="shared" si="328"/>
        <v>无证骑士</v>
      </c>
      <c r="E624">
        <f t="shared" si="325"/>
        <v>2</v>
      </c>
      <c r="F624">
        <f t="shared" si="329"/>
        <v>2</v>
      </c>
      <c r="G624" t="str">
        <f t="shared" si="331"/>
        <v>1430005,1</v>
      </c>
      <c r="H624">
        <f t="shared" si="330"/>
        <v>83400</v>
      </c>
      <c r="I624" t="str">
        <f t="shared" si="339"/>
        <v>Ⅰ2</v>
      </c>
      <c r="J624" t="str">
        <f t="shared" si="332"/>
        <v/>
      </c>
    </row>
    <row r="625" spans="1:10" ht="16.5">
      <c r="A625" s="2">
        <f t="shared" si="338"/>
        <v>2815</v>
      </c>
      <c r="B625" s="3">
        <v>28</v>
      </c>
      <c r="C625" s="2">
        <f t="shared" si="341"/>
        <v>15</v>
      </c>
      <c r="D625" t="str">
        <f t="shared" si="328"/>
        <v>无证骑士</v>
      </c>
      <c r="E625">
        <f t="shared" si="325"/>
        <v>2</v>
      </c>
      <c r="F625">
        <f t="shared" si="329"/>
        <v>2</v>
      </c>
      <c r="G625" t="str">
        <f t="shared" si="331"/>
        <v>1210008,5|1430003,3</v>
      </c>
      <c r="H625">
        <f t="shared" si="330"/>
        <v>16600</v>
      </c>
      <c r="I625" t="str">
        <f>IF(E625=4,B625&amp;"Ⅱ"&amp;E625,"Ⅱ"&amp;E625)</f>
        <v>Ⅱ2</v>
      </c>
      <c r="J625" t="str">
        <f t="shared" si="332"/>
        <v/>
      </c>
    </row>
    <row r="626" spans="1:10" ht="16.5">
      <c r="A626" s="2">
        <f t="shared" si="338"/>
        <v>2816</v>
      </c>
      <c r="B626" s="3">
        <v>28</v>
      </c>
      <c r="C626" s="2">
        <f t="shared" si="341"/>
        <v>16</v>
      </c>
      <c r="D626" t="str">
        <f t="shared" si="328"/>
        <v>无证骑士</v>
      </c>
      <c r="E626">
        <f t="shared" si="325"/>
        <v>2</v>
      </c>
      <c r="F626">
        <f t="shared" si="329"/>
        <v>2</v>
      </c>
      <c r="G626" t="str">
        <f t="shared" si="331"/>
        <v>1210008,7|1430003,6</v>
      </c>
      <c r="H626">
        <f t="shared" si="330"/>
        <v>19200</v>
      </c>
      <c r="I626" t="str">
        <f t="shared" ref="I626:I631" si="342">IF(E626=4,B626&amp;"Ⅱ"&amp;E626,"Ⅱ"&amp;E626)</f>
        <v>Ⅱ2</v>
      </c>
      <c r="J626" t="str">
        <f t="shared" si="332"/>
        <v/>
      </c>
    </row>
    <row r="627" spans="1:10" ht="16.5">
      <c r="A627" s="2">
        <f t="shared" si="338"/>
        <v>2817</v>
      </c>
      <c r="B627" s="3">
        <v>28</v>
      </c>
      <c r="C627" s="2">
        <f t="shared" si="341"/>
        <v>17</v>
      </c>
      <c r="D627" t="str">
        <f t="shared" si="328"/>
        <v>无证骑士</v>
      </c>
      <c r="E627">
        <f t="shared" si="325"/>
        <v>2</v>
      </c>
      <c r="F627">
        <f t="shared" si="329"/>
        <v>2</v>
      </c>
      <c r="G627" t="str">
        <f t="shared" si="331"/>
        <v>1210008,9|1430003,9</v>
      </c>
      <c r="H627">
        <f t="shared" si="330"/>
        <v>28800</v>
      </c>
      <c r="I627" t="str">
        <f t="shared" si="342"/>
        <v>Ⅱ2</v>
      </c>
      <c r="J627" t="str">
        <f t="shared" si="332"/>
        <v/>
      </c>
    </row>
    <row r="628" spans="1:10" ht="16.5">
      <c r="A628" s="2">
        <f t="shared" si="338"/>
        <v>2818</v>
      </c>
      <c r="B628" s="3">
        <v>28</v>
      </c>
      <c r="C628" s="2">
        <f t="shared" si="341"/>
        <v>18</v>
      </c>
      <c r="D628" t="str">
        <f t="shared" si="328"/>
        <v>无证骑士</v>
      </c>
      <c r="E628">
        <f t="shared" si="325"/>
        <v>2</v>
      </c>
      <c r="F628">
        <f t="shared" si="329"/>
        <v>2</v>
      </c>
      <c r="G628" t="str">
        <f t="shared" si="331"/>
        <v>1210008,13|1430003,12</v>
      </c>
      <c r="H628">
        <f t="shared" si="330"/>
        <v>43000</v>
      </c>
      <c r="I628" t="str">
        <f t="shared" si="342"/>
        <v>Ⅱ2</v>
      </c>
      <c r="J628" t="str">
        <f t="shared" si="332"/>
        <v/>
      </c>
    </row>
    <row r="629" spans="1:10" ht="16.5">
      <c r="A629" s="2">
        <f t="shared" si="338"/>
        <v>2819</v>
      </c>
      <c r="B629" s="3">
        <v>28</v>
      </c>
      <c r="C629" s="2">
        <f t="shared" si="341"/>
        <v>19</v>
      </c>
      <c r="D629" t="str">
        <f t="shared" si="328"/>
        <v>无证骑士</v>
      </c>
      <c r="E629">
        <f t="shared" si="325"/>
        <v>2</v>
      </c>
      <c r="F629">
        <f t="shared" si="329"/>
        <v>2</v>
      </c>
      <c r="G629" t="str">
        <f t="shared" si="331"/>
        <v>1210008,16|1430003,15</v>
      </c>
      <c r="H629">
        <f t="shared" si="330"/>
        <v>60000</v>
      </c>
      <c r="I629" t="str">
        <f t="shared" si="342"/>
        <v>Ⅱ2</v>
      </c>
      <c r="J629" t="str">
        <f t="shared" si="332"/>
        <v/>
      </c>
    </row>
    <row r="630" spans="1:10" ht="16.5">
      <c r="A630" s="2">
        <f t="shared" si="338"/>
        <v>2820</v>
      </c>
      <c r="B630" s="3">
        <v>28</v>
      </c>
      <c r="C630" s="2">
        <f t="shared" si="341"/>
        <v>20</v>
      </c>
      <c r="D630" t="str">
        <f t="shared" si="328"/>
        <v>无证骑士</v>
      </c>
      <c r="E630">
        <f t="shared" ref="E630:E693" si="343">VLOOKUP(B630,K:N,3,FALSE)</f>
        <v>2</v>
      </c>
      <c r="F630">
        <f t="shared" si="329"/>
        <v>2</v>
      </c>
      <c r="G630" t="str">
        <f t="shared" si="331"/>
        <v>1210008,19|1430003,18</v>
      </c>
      <c r="H630">
        <f t="shared" si="330"/>
        <v>82400</v>
      </c>
      <c r="I630" t="str">
        <f t="shared" si="342"/>
        <v>Ⅱ2</v>
      </c>
      <c r="J630" t="str">
        <f t="shared" si="332"/>
        <v/>
      </c>
    </row>
    <row r="631" spans="1:10" ht="16.5">
      <c r="A631" s="2">
        <f t="shared" si="338"/>
        <v>2821</v>
      </c>
      <c r="B631" s="3">
        <v>28</v>
      </c>
      <c r="C631" s="2">
        <f t="shared" si="341"/>
        <v>21</v>
      </c>
      <c r="D631" t="str">
        <f t="shared" si="328"/>
        <v>无证骑士</v>
      </c>
      <c r="E631">
        <f t="shared" si="343"/>
        <v>2</v>
      </c>
      <c r="F631">
        <f t="shared" si="329"/>
        <v>2</v>
      </c>
      <c r="G631" t="str">
        <f t="shared" si="331"/>
        <v>1430005,3</v>
      </c>
      <c r="H631">
        <f t="shared" si="330"/>
        <v>111200</v>
      </c>
      <c r="I631" t="str">
        <f t="shared" si="342"/>
        <v>Ⅱ2</v>
      </c>
      <c r="J631" t="str">
        <f t="shared" si="332"/>
        <v/>
      </c>
    </row>
    <row r="632" spans="1:10" ht="16.5">
      <c r="A632" s="2">
        <f t="shared" si="338"/>
        <v>2822</v>
      </c>
      <c r="B632" s="3">
        <v>28</v>
      </c>
      <c r="C632" s="2">
        <f t="shared" si="341"/>
        <v>22</v>
      </c>
      <c r="D632" t="str">
        <f t="shared" si="328"/>
        <v>无证骑士</v>
      </c>
      <c r="E632">
        <f t="shared" si="343"/>
        <v>2</v>
      </c>
      <c r="F632">
        <f t="shared" si="329"/>
        <v>2</v>
      </c>
      <c r="G632" t="str">
        <f t="shared" si="331"/>
        <v>1210008,7|1430003,9</v>
      </c>
      <c r="H632">
        <f t="shared" si="330"/>
        <v>20750</v>
      </c>
      <c r="I632" t="str">
        <f>IF(E632=4,B632&amp;"Ⅲ"&amp;E632,"Ⅲ"&amp;E632)</f>
        <v>Ⅲ2</v>
      </c>
      <c r="J632" t="str">
        <f t="shared" si="332"/>
        <v/>
      </c>
    </row>
    <row r="633" spans="1:10" ht="16.5">
      <c r="A633" s="2">
        <f t="shared" si="338"/>
        <v>2823</v>
      </c>
      <c r="B633" s="3">
        <v>28</v>
      </c>
      <c r="C633" s="2">
        <f t="shared" si="341"/>
        <v>23</v>
      </c>
      <c r="D633" t="str">
        <f t="shared" si="328"/>
        <v>无证骑士</v>
      </c>
      <c r="E633">
        <f t="shared" si="343"/>
        <v>2</v>
      </c>
      <c r="F633">
        <f t="shared" si="329"/>
        <v>2</v>
      </c>
      <c r="G633" t="str">
        <f t="shared" si="331"/>
        <v>1210008,9|1430003,18</v>
      </c>
      <c r="H633">
        <f t="shared" si="330"/>
        <v>24000</v>
      </c>
      <c r="I633" t="str">
        <f t="shared" ref="I633:I638" si="344">IF(E633=4,B633&amp;"Ⅲ"&amp;E633,"Ⅲ"&amp;E633)</f>
        <v>Ⅲ2</v>
      </c>
      <c r="J633" t="str">
        <f t="shared" si="332"/>
        <v/>
      </c>
    </row>
    <row r="634" spans="1:10" ht="16.5">
      <c r="A634" s="2">
        <f t="shared" si="338"/>
        <v>2824</v>
      </c>
      <c r="B634" s="3">
        <v>28</v>
      </c>
      <c r="C634" s="2">
        <f t="shared" si="341"/>
        <v>24</v>
      </c>
      <c r="D634" t="str">
        <f t="shared" si="328"/>
        <v>无证骑士</v>
      </c>
      <c r="E634">
        <f t="shared" si="343"/>
        <v>2</v>
      </c>
      <c r="F634">
        <f t="shared" si="329"/>
        <v>2</v>
      </c>
      <c r="G634" t="str">
        <f t="shared" si="331"/>
        <v>1210008,11|1430003,27</v>
      </c>
      <c r="H634">
        <f t="shared" si="330"/>
        <v>36000</v>
      </c>
      <c r="I634" t="str">
        <f t="shared" si="344"/>
        <v>Ⅲ2</v>
      </c>
      <c r="J634" t="str">
        <f t="shared" si="332"/>
        <v/>
      </c>
    </row>
    <row r="635" spans="1:10" ht="16.5">
      <c r="A635" s="2">
        <f t="shared" si="338"/>
        <v>2825</v>
      </c>
      <c r="B635" s="3">
        <v>28</v>
      </c>
      <c r="C635" s="2">
        <f t="shared" si="341"/>
        <v>25</v>
      </c>
      <c r="D635" t="str">
        <f t="shared" si="328"/>
        <v>无证骑士</v>
      </c>
      <c r="E635">
        <f t="shared" si="343"/>
        <v>2</v>
      </c>
      <c r="F635">
        <f t="shared" si="329"/>
        <v>2</v>
      </c>
      <c r="G635" t="str">
        <f t="shared" si="331"/>
        <v>1210008,17|1430003,36</v>
      </c>
      <c r="H635">
        <f t="shared" si="330"/>
        <v>53750</v>
      </c>
      <c r="I635" t="str">
        <f t="shared" si="344"/>
        <v>Ⅲ2</v>
      </c>
      <c r="J635" t="str">
        <f t="shared" si="332"/>
        <v/>
      </c>
    </row>
    <row r="636" spans="1:10" ht="16.5">
      <c r="A636" s="2">
        <f t="shared" si="338"/>
        <v>2826</v>
      </c>
      <c r="B636" s="3">
        <v>28</v>
      </c>
      <c r="C636" s="2">
        <f t="shared" si="341"/>
        <v>26</v>
      </c>
      <c r="D636" t="str">
        <f t="shared" si="328"/>
        <v>无证骑士</v>
      </c>
      <c r="E636">
        <f t="shared" si="343"/>
        <v>2</v>
      </c>
      <c r="F636">
        <f t="shared" si="329"/>
        <v>2</v>
      </c>
      <c r="G636" t="str">
        <f t="shared" si="331"/>
        <v>1210008,20|1430003,45</v>
      </c>
      <c r="H636">
        <f t="shared" si="330"/>
        <v>75000</v>
      </c>
      <c r="I636" t="str">
        <f t="shared" si="344"/>
        <v>Ⅲ2</v>
      </c>
      <c r="J636" t="str">
        <f t="shared" si="332"/>
        <v/>
      </c>
    </row>
    <row r="637" spans="1:10" ht="16.5">
      <c r="A637" s="2">
        <f t="shared" si="338"/>
        <v>2827</v>
      </c>
      <c r="B637" s="3">
        <v>28</v>
      </c>
      <c r="C637" s="2">
        <f t="shared" si="341"/>
        <v>27</v>
      </c>
      <c r="D637" t="str">
        <f t="shared" si="328"/>
        <v>无证骑士</v>
      </c>
      <c r="E637">
        <f t="shared" si="343"/>
        <v>2</v>
      </c>
      <c r="F637">
        <f t="shared" si="329"/>
        <v>2</v>
      </c>
      <c r="G637" t="str">
        <f t="shared" si="331"/>
        <v>1210008,23|1430003,54</v>
      </c>
      <c r="H637">
        <f t="shared" si="330"/>
        <v>103000</v>
      </c>
      <c r="I637" t="str">
        <f t="shared" si="344"/>
        <v>Ⅲ2</v>
      </c>
      <c r="J637" t="str">
        <f t="shared" si="332"/>
        <v/>
      </c>
    </row>
    <row r="638" spans="1:10" ht="16.5">
      <c r="A638" s="2">
        <f t="shared" si="338"/>
        <v>2828</v>
      </c>
      <c r="B638" s="3">
        <v>28</v>
      </c>
      <c r="C638" s="2">
        <f t="shared" si="341"/>
        <v>28</v>
      </c>
      <c r="D638" t="str">
        <f t="shared" si="328"/>
        <v>无证骑士</v>
      </c>
      <c r="E638">
        <f t="shared" si="343"/>
        <v>2</v>
      </c>
      <c r="F638">
        <f t="shared" si="329"/>
        <v>2</v>
      </c>
      <c r="G638" t="str">
        <f t="shared" si="331"/>
        <v>1430005,9</v>
      </c>
      <c r="H638">
        <f t="shared" si="330"/>
        <v>139000</v>
      </c>
      <c r="I638" t="str">
        <f t="shared" si="344"/>
        <v>Ⅲ2</v>
      </c>
      <c r="J638" t="str">
        <f t="shared" si="332"/>
        <v/>
      </c>
    </row>
    <row r="639" spans="1:10" ht="16.5">
      <c r="A639" s="2">
        <f t="shared" si="338"/>
        <v>2829</v>
      </c>
      <c r="B639" s="34">
        <v>28</v>
      </c>
      <c r="C639" s="2">
        <f t="shared" si="341"/>
        <v>29</v>
      </c>
      <c r="D639" t="str">
        <f t="shared" si="328"/>
        <v>无证骑士</v>
      </c>
      <c r="E639">
        <f t="shared" si="343"/>
        <v>2</v>
      </c>
      <c r="F639">
        <f t="shared" si="329"/>
        <v>2</v>
      </c>
      <c r="G639" t="e">
        <f t="shared" si="331"/>
        <v>#N/A</v>
      </c>
      <c r="H639" t="e">
        <f t="shared" si="330"/>
        <v>#N/A</v>
      </c>
      <c r="J639" t="str">
        <f t="shared" si="332"/>
        <v/>
      </c>
    </row>
    <row r="640" spans="1:10" ht="16.5">
      <c r="A640" s="2">
        <f t="shared" si="338"/>
        <v>601</v>
      </c>
      <c r="B640" s="3">
        <v>6</v>
      </c>
      <c r="C640" s="2">
        <f>IF(C639=29,1,C639+1)</f>
        <v>1</v>
      </c>
      <c r="D640" t="str">
        <f t="shared" si="328"/>
        <v>原子武士</v>
      </c>
      <c r="E640">
        <f t="shared" si="343"/>
        <v>4</v>
      </c>
      <c r="F640">
        <f t="shared" si="329"/>
        <v>3</v>
      </c>
      <c r="G640" t="str">
        <f t="shared" si="331"/>
        <v>1210003,40</v>
      </c>
      <c r="H640">
        <f t="shared" si="330"/>
        <v>13000</v>
      </c>
      <c r="I640" t="str">
        <f>IF(E640=4,B640&amp;"Ⅰ"&amp;E640,"Ⅰ"&amp;E640)</f>
        <v>6Ⅰ4</v>
      </c>
      <c r="J640" t="str">
        <f t="shared" si="332"/>
        <v/>
      </c>
    </row>
    <row r="641" spans="1:10" ht="16.5">
      <c r="A641" s="2">
        <f t="shared" si="338"/>
        <v>602</v>
      </c>
      <c r="B641" s="3">
        <v>6</v>
      </c>
      <c r="C641" s="2">
        <f>IF(C640=29,1,C640+1)</f>
        <v>2</v>
      </c>
      <c r="D641" t="str">
        <f t="shared" si="328"/>
        <v>原子武士</v>
      </c>
      <c r="E641">
        <f t="shared" si="343"/>
        <v>4</v>
      </c>
      <c r="F641">
        <f t="shared" si="329"/>
        <v>3</v>
      </c>
      <c r="G641" t="str">
        <f t="shared" si="331"/>
        <v>1210003,60</v>
      </c>
      <c r="H641">
        <f t="shared" si="330"/>
        <v>15000</v>
      </c>
      <c r="I641" t="str">
        <f t="shared" ref="I641:I653" si="345">IF(E641=4,B641&amp;"Ⅰ"&amp;E641,"Ⅰ"&amp;E641)</f>
        <v>6Ⅰ4</v>
      </c>
      <c r="J641" t="str">
        <f t="shared" si="332"/>
        <v/>
      </c>
    </row>
    <row r="642" spans="1:10" ht="16.5">
      <c r="A642" s="2">
        <f t="shared" si="338"/>
        <v>603</v>
      </c>
      <c r="B642" s="3">
        <v>6</v>
      </c>
      <c r="C642" s="2">
        <f t="shared" ref="C642:C647" si="346">IF(C641=29,1,C641+1)</f>
        <v>3</v>
      </c>
      <c r="D642" t="str">
        <f t="shared" ref="D642:D705" si="347">VLOOKUP(B642,K:L,2,0)</f>
        <v>原子武士</v>
      </c>
      <c r="E642">
        <f t="shared" si="343"/>
        <v>4</v>
      </c>
      <c r="F642">
        <f t="shared" ref="F642:F705" si="348">VLOOKUP(B642,K:N,4,FALSE)</f>
        <v>3</v>
      </c>
      <c r="G642" t="str">
        <f t="shared" si="331"/>
        <v>1210006,24</v>
      </c>
      <c r="H642">
        <f t="shared" ref="H642:H705" si="349">VLOOKUP(E642&amp;C642,AN:AT,7,0)</f>
        <v>22500</v>
      </c>
      <c r="I642" t="str">
        <f t="shared" si="345"/>
        <v>6Ⅰ4</v>
      </c>
      <c r="J642" t="str">
        <f t="shared" si="332"/>
        <v/>
      </c>
    </row>
    <row r="643" spans="1:10" ht="16.5">
      <c r="A643" s="2">
        <f t="shared" si="338"/>
        <v>604</v>
      </c>
      <c r="B643" s="3">
        <v>6</v>
      </c>
      <c r="C643" s="2">
        <f t="shared" si="346"/>
        <v>4</v>
      </c>
      <c r="D643" t="str">
        <f t="shared" si="347"/>
        <v>原子武士</v>
      </c>
      <c r="E643">
        <f t="shared" si="343"/>
        <v>4</v>
      </c>
      <c r="F643">
        <f t="shared" si="348"/>
        <v>3</v>
      </c>
      <c r="G643" t="str">
        <f t="shared" ref="G643:G706" si="350">IF(J643&lt;&gt;"",J643,VLOOKUP(E643&amp;F643&amp;C643,T:AD,11,0))</f>
        <v>1210006,32</v>
      </c>
      <c r="H643">
        <f t="shared" si="349"/>
        <v>33700</v>
      </c>
      <c r="I643" t="str">
        <f t="shared" si="345"/>
        <v>6Ⅰ4</v>
      </c>
      <c r="J643" t="str">
        <f t="shared" ref="J643:J706" si="351">IFERROR(IF(I643=I644,"",INDEX(AJ:AJ,MATCH(B643,AI:AI,0))&amp;","&amp;3^(C643/7-2)),"")</f>
        <v/>
      </c>
    </row>
    <row r="644" spans="1:10" ht="16.5">
      <c r="A644" s="2">
        <f t="shared" si="338"/>
        <v>605</v>
      </c>
      <c r="B644" s="3">
        <v>6</v>
      </c>
      <c r="C644" s="2">
        <f t="shared" si="346"/>
        <v>5</v>
      </c>
      <c r="D644" t="str">
        <f t="shared" si="347"/>
        <v>原子武士</v>
      </c>
      <c r="E644">
        <f t="shared" si="343"/>
        <v>4</v>
      </c>
      <c r="F644">
        <f t="shared" si="348"/>
        <v>3</v>
      </c>
      <c r="G644" t="str">
        <f t="shared" si="350"/>
        <v>1210009,12</v>
      </c>
      <c r="H644">
        <f t="shared" si="349"/>
        <v>47100</v>
      </c>
      <c r="I644" t="str">
        <f t="shared" si="345"/>
        <v>6Ⅰ4</v>
      </c>
      <c r="J644" t="str">
        <f t="shared" si="351"/>
        <v/>
      </c>
    </row>
    <row r="645" spans="1:10" ht="16.5">
      <c r="A645" s="2">
        <f t="shared" si="338"/>
        <v>606</v>
      </c>
      <c r="B645" s="3">
        <v>6</v>
      </c>
      <c r="C645" s="2">
        <f t="shared" si="346"/>
        <v>6</v>
      </c>
      <c r="D645" t="str">
        <f t="shared" si="347"/>
        <v>原子武士</v>
      </c>
      <c r="E645">
        <f t="shared" si="343"/>
        <v>4</v>
      </c>
      <c r="F645">
        <f t="shared" si="348"/>
        <v>3</v>
      </c>
      <c r="G645" t="str">
        <f t="shared" si="350"/>
        <v>1210009,16</v>
      </c>
      <c r="H645">
        <f t="shared" si="349"/>
        <v>64500</v>
      </c>
      <c r="I645" t="str">
        <f t="shared" si="345"/>
        <v>6Ⅰ4</v>
      </c>
      <c r="J645" t="str">
        <f t="shared" si="351"/>
        <v/>
      </c>
    </row>
    <row r="646" spans="1:10" ht="16.5">
      <c r="A646" s="2">
        <f t="shared" si="338"/>
        <v>607</v>
      </c>
      <c r="B646" s="3">
        <v>6</v>
      </c>
      <c r="C646" s="2">
        <f t="shared" si="346"/>
        <v>7</v>
      </c>
      <c r="D646" t="str">
        <f t="shared" si="347"/>
        <v>原子武士</v>
      </c>
      <c r="E646">
        <f t="shared" si="343"/>
        <v>4</v>
      </c>
      <c r="F646">
        <f t="shared" si="348"/>
        <v>3</v>
      </c>
      <c r="G646" t="str">
        <f t="shared" si="350"/>
        <v>1210009,20</v>
      </c>
      <c r="H646">
        <f t="shared" si="349"/>
        <v>87000</v>
      </c>
      <c r="I646" t="str">
        <f t="shared" si="345"/>
        <v>6Ⅰ4</v>
      </c>
      <c r="J646" t="str">
        <f t="shared" si="351"/>
        <v/>
      </c>
    </row>
    <row r="647" spans="1:10" ht="16.5">
      <c r="A647" s="2">
        <f t="shared" si="338"/>
        <v>608</v>
      </c>
      <c r="B647" s="3">
        <v>6</v>
      </c>
      <c r="C647" s="2">
        <f t="shared" si="346"/>
        <v>8</v>
      </c>
      <c r="D647" t="str">
        <f t="shared" si="347"/>
        <v>原子武士</v>
      </c>
      <c r="E647">
        <f t="shared" si="343"/>
        <v>4</v>
      </c>
      <c r="F647">
        <f t="shared" si="348"/>
        <v>3</v>
      </c>
      <c r="G647" t="str">
        <f t="shared" si="350"/>
        <v>1210009,6|1430001,1</v>
      </c>
      <c r="H647">
        <f t="shared" si="349"/>
        <v>19500</v>
      </c>
      <c r="I647" t="str">
        <f t="shared" si="345"/>
        <v>6Ⅰ4</v>
      </c>
      <c r="J647" t="str">
        <f t="shared" si="351"/>
        <v/>
      </c>
    </row>
    <row r="648" spans="1:10" ht="16.5">
      <c r="A648" s="2">
        <f t="shared" si="338"/>
        <v>609</v>
      </c>
      <c r="B648" s="3">
        <v>6</v>
      </c>
      <c r="C648" s="2">
        <f>IF(C647=29,1,C647+1)</f>
        <v>9</v>
      </c>
      <c r="D648" t="str">
        <f t="shared" si="347"/>
        <v>原子武士</v>
      </c>
      <c r="E648">
        <f t="shared" si="343"/>
        <v>4</v>
      </c>
      <c r="F648">
        <f t="shared" si="348"/>
        <v>3</v>
      </c>
      <c r="G648" t="str">
        <f t="shared" si="350"/>
        <v>1210009,9|1430001,2</v>
      </c>
      <c r="H648">
        <f t="shared" si="349"/>
        <v>22500</v>
      </c>
      <c r="I648" t="str">
        <f t="shared" si="345"/>
        <v>6Ⅰ4</v>
      </c>
      <c r="J648" t="str">
        <f t="shared" si="351"/>
        <v/>
      </c>
    </row>
    <row r="649" spans="1:10" ht="16.5">
      <c r="A649" s="2">
        <f t="shared" si="338"/>
        <v>610</v>
      </c>
      <c r="B649" s="3">
        <v>6</v>
      </c>
      <c r="C649" s="2">
        <f>IF(C648=29,1,C648+1)</f>
        <v>10</v>
      </c>
      <c r="D649" t="str">
        <f t="shared" si="347"/>
        <v>原子武士</v>
      </c>
      <c r="E649">
        <f t="shared" si="343"/>
        <v>4</v>
      </c>
      <c r="F649">
        <f t="shared" si="348"/>
        <v>3</v>
      </c>
      <c r="G649" t="str">
        <f t="shared" si="350"/>
        <v>1210009,12|1430001,3</v>
      </c>
      <c r="H649">
        <f t="shared" si="349"/>
        <v>33750</v>
      </c>
      <c r="I649" t="str">
        <f t="shared" si="345"/>
        <v>6Ⅰ4</v>
      </c>
      <c r="J649" t="str">
        <f t="shared" si="351"/>
        <v/>
      </c>
    </row>
    <row r="650" spans="1:10" ht="16.5">
      <c r="A650" s="2">
        <f t="shared" si="338"/>
        <v>611</v>
      </c>
      <c r="B650" s="3">
        <v>6</v>
      </c>
      <c r="C650" s="2">
        <f t="shared" ref="C650:C668" si="352">IF(C649=29,1,C649+1)</f>
        <v>11</v>
      </c>
      <c r="D650" t="str">
        <f t="shared" si="347"/>
        <v>原子武士</v>
      </c>
      <c r="E650">
        <f t="shared" si="343"/>
        <v>4</v>
      </c>
      <c r="F650">
        <f t="shared" si="348"/>
        <v>3</v>
      </c>
      <c r="G650" t="str">
        <f t="shared" si="350"/>
        <v>1210009,15|1430001,4</v>
      </c>
      <c r="H650">
        <f t="shared" si="349"/>
        <v>50550</v>
      </c>
      <c r="I650" t="str">
        <f t="shared" si="345"/>
        <v>6Ⅰ4</v>
      </c>
      <c r="J650" t="str">
        <f t="shared" si="351"/>
        <v/>
      </c>
    </row>
    <row r="651" spans="1:10" ht="16.5">
      <c r="A651" s="2">
        <f t="shared" si="338"/>
        <v>612</v>
      </c>
      <c r="B651" s="3">
        <v>6</v>
      </c>
      <c r="C651" s="2">
        <f t="shared" si="352"/>
        <v>12</v>
      </c>
      <c r="D651" t="str">
        <f t="shared" si="347"/>
        <v>原子武士</v>
      </c>
      <c r="E651">
        <f t="shared" si="343"/>
        <v>4</v>
      </c>
      <c r="F651">
        <f t="shared" si="348"/>
        <v>3</v>
      </c>
      <c r="G651" t="str">
        <f t="shared" si="350"/>
        <v>1210009,18|1430001,5</v>
      </c>
      <c r="H651">
        <f t="shared" si="349"/>
        <v>70650</v>
      </c>
      <c r="I651" t="str">
        <f t="shared" si="345"/>
        <v>6Ⅰ4</v>
      </c>
      <c r="J651" t="str">
        <f t="shared" si="351"/>
        <v/>
      </c>
    </row>
    <row r="652" spans="1:10" ht="16.5">
      <c r="A652" s="2">
        <f t="shared" si="338"/>
        <v>613</v>
      </c>
      <c r="B652" s="3">
        <v>6</v>
      </c>
      <c r="C652" s="2">
        <f t="shared" si="352"/>
        <v>13</v>
      </c>
      <c r="D652" t="str">
        <f t="shared" si="347"/>
        <v>原子武士</v>
      </c>
      <c r="E652">
        <f t="shared" si="343"/>
        <v>4</v>
      </c>
      <c r="F652">
        <f t="shared" si="348"/>
        <v>3</v>
      </c>
      <c r="G652" t="str">
        <f t="shared" si="350"/>
        <v>1210009,24|1430001,6</v>
      </c>
      <c r="H652">
        <f t="shared" si="349"/>
        <v>96750</v>
      </c>
      <c r="I652" t="str">
        <f t="shared" si="345"/>
        <v>6Ⅰ4</v>
      </c>
      <c r="J652" t="str">
        <f t="shared" si="351"/>
        <v/>
      </c>
    </row>
    <row r="653" spans="1:10" ht="16.5">
      <c r="A653" s="2">
        <f t="shared" si="338"/>
        <v>614</v>
      </c>
      <c r="B653" s="3">
        <v>6</v>
      </c>
      <c r="C653" s="2">
        <f t="shared" si="352"/>
        <v>14</v>
      </c>
      <c r="D653" t="str">
        <f t="shared" si="347"/>
        <v>原子武士</v>
      </c>
      <c r="E653">
        <f t="shared" si="343"/>
        <v>4</v>
      </c>
      <c r="F653">
        <f t="shared" si="348"/>
        <v>3</v>
      </c>
      <c r="G653" t="str">
        <f t="shared" si="350"/>
        <v>1431006,1</v>
      </c>
      <c r="H653">
        <f t="shared" si="349"/>
        <v>130500</v>
      </c>
      <c r="I653" t="str">
        <f t="shared" si="345"/>
        <v>6Ⅰ4</v>
      </c>
      <c r="J653" t="str">
        <f t="shared" si="351"/>
        <v>1431006,1</v>
      </c>
    </row>
    <row r="654" spans="1:10" ht="16.5">
      <c r="A654" s="2">
        <f t="shared" si="338"/>
        <v>615</v>
      </c>
      <c r="B654" s="3">
        <v>6</v>
      </c>
      <c r="C654" s="2">
        <f t="shared" si="352"/>
        <v>15</v>
      </c>
      <c r="D654" t="str">
        <f t="shared" si="347"/>
        <v>原子武士</v>
      </c>
      <c r="E654">
        <f t="shared" si="343"/>
        <v>4</v>
      </c>
      <c r="F654">
        <f t="shared" si="348"/>
        <v>3</v>
      </c>
      <c r="G654" t="str">
        <f t="shared" si="350"/>
        <v>1210009,8|1430001,3</v>
      </c>
      <c r="H654">
        <f t="shared" si="349"/>
        <v>26000</v>
      </c>
      <c r="I654" t="str">
        <f>IF(E654=4,B654&amp;"Ⅱ"&amp;E654,"Ⅱ"&amp;E654)</f>
        <v>6Ⅱ4</v>
      </c>
      <c r="J654" t="str">
        <f t="shared" si="351"/>
        <v/>
      </c>
    </row>
    <row r="655" spans="1:10" ht="16.5">
      <c r="A655" s="2">
        <f t="shared" si="338"/>
        <v>616</v>
      </c>
      <c r="B655" s="3">
        <v>6</v>
      </c>
      <c r="C655" s="2">
        <f t="shared" si="352"/>
        <v>16</v>
      </c>
      <c r="D655" t="str">
        <f t="shared" si="347"/>
        <v>原子武士</v>
      </c>
      <c r="E655">
        <f t="shared" si="343"/>
        <v>4</v>
      </c>
      <c r="F655">
        <f t="shared" si="348"/>
        <v>3</v>
      </c>
      <c r="G655" t="str">
        <f t="shared" si="350"/>
        <v>1210009,12|1430001,6</v>
      </c>
      <c r="H655">
        <f t="shared" si="349"/>
        <v>30000</v>
      </c>
      <c r="I655" t="str">
        <f t="shared" ref="I655:I660" si="353">IF(E655=4,B655&amp;"Ⅱ"&amp;E655,"Ⅱ"&amp;E655)</f>
        <v>6Ⅱ4</v>
      </c>
      <c r="J655" t="str">
        <f t="shared" si="351"/>
        <v/>
      </c>
    </row>
    <row r="656" spans="1:10" ht="16.5">
      <c r="A656" s="2">
        <f t="shared" si="338"/>
        <v>617</v>
      </c>
      <c r="B656" s="3">
        <v>6</v>
      </c>
      <c r="C656" s="2">
        <f t="shared" si="352"/>
        <v>17</v>
      </c>
      <c r="D656" t="str">
        <f t="shared" si="347"/>
        <v>原子武士</v>
      </c>
      <c r="E656">
        <f t="shared" si="343"/>
        <v>4</v>
      </c>
      <c r="F656">
        <f t="shared" si="348"/>
        <v>3</v>
      </c>
      <c r="G656" t="str">
        <f t="shared" si="350"/>
        <v>1210009,16|1430001,9</v>
      </c>
      <c r="H656">
        <f t="shared" si="349"/>
        <v>45000</v>
      </c>
      <c r="I656" t="str">
        <f t="shared" si="353"/>
        <v>6Ⅱ4</v>
      </c>
      <c r="J656" t="str">
        <f t="shared" si="351"/>
        <v/>
      </c>
    </row>
    <row r="657" spans="1:10" ht="16.5">
      <c r="A657" s="2">
        <f t="shared" si="338"/>
        <v>618</v>
      </c>
      <c r="B657" s="3">
        <v>6</v>
      </c>
      <c r="C657" s="2">
        <f t="shared" si="352"/>
        <v>18</v>
      </c>
      <c r="D657" t="str">
        <f t="shared" si="347"/>
        <v>原子武士</v>
      </c>
      <c r="E657">
        <f t="shared" si="343"/>
        <v>4</v>
      </c>
      <c r="F657">
        <f t="shared" si="348"/>
        <v>3</v>
      </c>
      <c r="G657" t="str">
        <f t="shared" si="350"/>
        <v>1210009,20|1430001,12</v>
      </c>
      <c r="H657">
        <f t="shared" si="349"/>
        <v>67400</v>
      </c>
      <c r="I657" t="str">
        <f t="shared" si="353"/>
        <v>6Ⅱ4</v>
      </c>
      <c r="J657" t="str">
        <f t="shared" si="351"/>
        <v/>
      </c>
    </row>
    <row r="658" spans="1:10" ht="16.5">
      <c r="A658" s="2">
        <f t="shared" si="338"/>
        <v>619</v>
      </c>
      <c r="B658" s="3">
        <v>6</v>
      </c>
      <c r="C658" s="2">
        <f t="shared" si="352"/>
        <v>19</v>
      </c>
      <c r="D658" t="str">
        <f t="shared" si="347"/>
        <v>原子武士</v>
      </c>
      <c r="E658">
        <f t="shared" si="343"/>
        <v>4</v>
      </c>
      <c r="F658">
        <f t="shared" si="348"/>
        <v>3</v>
      </c>
      <c r="G658" t="str">
        <f t="shared" si="350"/>
        <v>1210009,24|1430001,15</v>
      </c>
      <c r="H658">
        <f t="shared" si="349"/>
        <v>94200</v>
      </c>
      <c r="I658" t="str">
        <f t="shared" si="353"/>
        <v>6Ⅱ4</v>
      </c>
      <c r="J658" t="str">
        <f t="shared" si="351"/>
        <v/>
      </c>
    </row>
    <row r="659" spans="1:10" ht="16.5">
      <c r="A659" s="2">
        <f t="shared" si="338"/>
        <v>620</v>
      </c>
      <c r="B659" s="3">
        <v>6</v>
      </c>
      <c r="C659" s="2">
        <f t="shared" si="352"/>
        <v>20</v>
      </c>
      <c r="D659" t="str">
        <f t="shared" si="347"/>
        <v>原子武士</v>
      </c>
      <c r="E659">
        <f t="shared" si="343"/>
        <v>4</v>
      </c>
      <c r="F659">
        <f t="shared" si="348"/>
        <v>3</v>
      </c>
      <c r="G659" t="str">
        <f t="shared" si="350"/>
        <v>1210009,32|1430001,18</v>
      </c>
      <c r="H659">
        <f t="shared" si="349"/>
        <v>129000</v>
      </c>
      <c r="I659" t="str">
        <f t="shared" si="353"/>
        <v>6Ⅱ4</v>
      </c>
      <c r="J659" t="str">
        <f t="shared" si="351"/>
        <v/>
      </c>
    </row>
    <row r="660" spans="1:10" ht="16.5">
      <c r="A660" s="2">
        <f t="shared" si="338"/>
        <v>621</v>
      </c>
      <c r="B660" s="3">
        <v>6</v>
      </c>
      <c r="C660" s="2">
        <f t="shared" si="352"/>
        <v>21</v>
      </c>
      <c r="D660" t="str">
        <f t="shared" si="347"/>
        <v>原子武士</v>
      </c>
      <c r="E660">
        <f t="shared" si="343"/>
        <v>4</v>
      </c>
      <c r="F660">
        <f t="shared" si="348"/>
        <v>3</v>
      </c>
      <c r="G660" t="str">
        <f t="shared" si="350"/>
        <v>1431006,3</v>
      </c>
      <c r="H660">
        <f t="shared" si="349"/>
        <v>174000</v>
      </c>
      <c r="I660" t="str">
        <f t="shared" si="353"/>
        <v>6Ⅱ4</v>
      </c>
      <c r="J660" t="str">
        <f t="shared" si="351"/>
        <v>1431006,3</v>
      </c>
    </row>
    <row r="661" spans="1:10" ht="16.5">
      <c r="A661" s="2">
        <f t="shared" si="338"/>
        <v>622</v>
      </c>
      <c r="B661" s="3">
        <v>6</v>
      </c>
      <c r="C661" s="2">
        <f t="shared" si="352"/>
        <v>22</v>
      </c>
      <c r="D661" t="str">
        <f t="shared" si="347"/>
        <v>原子武士</v>
      </c>
      <c r="E661">
        <f t="shared" si="343"/>
        <v>4</v>
      </c>
      <c r="F661">
        <f t="shared" si="348"/>
        <v>3</v>
      </c>
      <c r="G661" t="str">
        <f t="shared" si="350"/>
        <v>1210009,10|1430001,9</v>
      </c>
      <c r="H661">
        <f t="shared" si="349"/>
        <v>32500</v>
      </c>
      <c r="I661" t="str">
        <f>IF(E661=4,B661&amp;"Ⅲ"&amp;E661,"Ⅲ"&amp;E661)</f>
        <v>6Ⅲ4</v>
      </c>
      <c r="J661" t="str">
        <f t="shared" si="351"/>
        <v/>
      </c>
    </row>
    <row r="662" spans="1:10" ht="16.5">
      <c r="A662" s="2">
        <f t="shared" si="338"/>
        <v>623</v>
      </c>
      <c r="B662" s="3">
        <v>6</v>
      </c>
      <c r="C662" s="2">
        <f t="shared" si="352"/>
        <v>23</v>
      </c>
      <c r="D662" t="str">
        <f t="shared" si="347"/>
        <v>原子武士</v>
      </c>
      <c r="E662">
        <f t="shared" si="343"/>
        <v>4</v>
      </c>
      <c r="F662">
        <f t="shared" si="348"/>
        <v>3</v>
      </c>
      <c r="G662" t="str">
        <f t="shared" si="350"/>
        <v>1210009,15|1430001,18</v>
      </c>
      <c r="H662">
        <f t="shared" si="349"/>
        <v>37500</v>
      </c>
      <c r="I662" t="str">
        <f t="shared" ref="I662:I667" si="354">IF(E662=4,B662&amp;"Ⅲ"&amp;E662,"Ⅲ"&amp;E662)</f>
        <v>6Ⅲ4</v>
      </c>
      <c r="J662" t="str">
        <f t="shared" si="351"/>
        <v/>
      </c>
    </row>
    <row r="663" spans="1:10" ht="16.5">
      <c r="A663" s="2">
        <f t="shared" si="338"/>
        <v>624</v>
      </c>
      <c r="B663" s="3">
        <v>6</v>
      </c>
      <c r="C663" s="2">
        <f t="shared" si="352"/>
        <v>24</v>
      </c>
      <c r="D663" t="str">
        <f t="shared" si="347"/>
        <v>原子武士</v>
      </c>
      <c r="E663">
        <f t="shared" si="343"/>
        <v>4</v>
      </c>
      <c r="F663">
        <f t="shared" si="348"/>
        <v>3</v>
      </c>
      <c r="G663" t="str">
        <f t="shared" si="350"/>
        <v>1210009,20|1430001,27</v>
      </c>
      <c r="H663">
        <f t="shared" si="349"/>
        <v>56250</v>
      </c>
      <c r="I663" t="str">
        <f t="shared" si="354"/>
        <v>6Ⅲ4</v>
      </c>
      <c r="J663" t="str">
        <f t="shared" si="351"/>
        <v/>
      </c>
    </row>
    <row r="664" spans="1:10" ht="16.5">
      <c r="A664" s="2">
        <f t="shared" si="338"/>
        <v>625</v>
      </c>
      <c r="B664" s="3">
        <v>6</v>
      </c>
      <c r="C664" s="2">
        <f t="shared" si="352"/>
        <v>25</v>
      </c>
      <c r="D664" t="str">
        <f t="shared" si="347"/>
        <v>原子武士</v>
      </c>
      <c r="E664">
        <f t="shared" si="343"/>
        <v>4</v>
      </c>
      <c r="F664">
        <f t="shared" si="348"/>
        <v>3</v>
      </c>
      <c r="G664" t="str">
        <f t="shared" si="350"/>
        <v>1210009,25|1430001,36</v>
      </c>
      <c r="H664">
        <f t="shared" si="349"/>
        <v>84250</v>
      </c>
      <c r="I664" t="str">
        <f t="shared" si="354"/>
        <v>6Ⅲ4</v>
      </c>
      <c r="J664" t="str">
        <f t="shared" si="351"/>
        <v/>
      </c>
    </row>
    <row r="665" spans="1:10" ht="16.5">
      <c r="A665" s="2">
        <f t="shared" si="338"/>
        <v>626</v>
      </c>
      <c r="B665" s="3">
        <v>6</v>
      </c>
      <c r="C665" s="2">
        <f t="shared" si="352"/>
        <v>26</v>
      </c>
      <c r="D665" t="str">
        <f t="shared" si="347"/>
        <v>原子武士</v>
      </c>
      <c r="E665">
        <f t="shared" si="343"/>
        <v>4</v>
      </c>
      <c r="F665">
        <f t="shared" si="348"/>
        <v>3</v>
      </c>
      <c r="G665" t="str">
        <f t="shared" si="350"/>
        <v>1210009,30|1430001,45</v>
      </c>
      <c r="H665">
        <f t="shared" si="349"/>
        <v>117750</v>
      </c>
      <c r="I665" t="str">
        <f t="shared" si="354"/>
        <v>6Ⅲ4</v>
      </c>
      <c r="J665" t="str">
        <f t="shared" si="351"/>
        <v/>
      </c>
    </row>
    <row r="666" spans="1:10" ht="16.5">
      <c r="A666" s="2">
        <f t="shared" si="338"/>
        <v>627</v>
      </c>
      <c r="B666" s="3">
        <v>6</v>
      </c>
      <c r="C666" s="2">
        <f t="shared" si="352"/>
        <v>27</v>
      </c>
      <c r="D666" t="str">
        <f t="shared" si="347"/>
        <v>原子武士</v>
      </c>
      <c r="E666">
        <f t="shared" si="343"/>
        <v>4</v>
      </c>
      <c r="F666">
        <f t="shared" si="348"/>
        <v>3</v>
      </c>
      <c r="G666" t="str">
        <f t="shared" si="350"/>
        <v>1210009,40|1430001,54</v>
      </c>
      <c r="H666">
        <f t="shared" si="349"/>
        <v>161250</v>
      </c>
      <c r="I666" t="str">
        <f t="shared" si="354"/>
        <v>6Ⅲ4</v>
      </c>
      <c r="J666" t="str">
        <f t="shared" si="351"/>
        <v/>
      </c>
    </row>
    <row r="667" spans="1:10" ht="16.5">
      <c r="A667" s="2">
        <f t="shared" si="338"/>
        <v>628</v>
      </c>
      <c r="B667" s="3">
        <v>6</v>
      </c>
      <c r="C667" s="2">
        <f t="shared" si="352"/>
        <v>28</v>
      </c>
      <c r="D667" t="str">
        <f t="shared" si="347"/>
        <v>原子武士</v>
      </c>
      <c r="E667">
        <f t="shared" si="343"/>
        <v>4</v>
      </c>
      <c r="F667">
        <f t="shared" si="348"/>
        <v>3</v>
      </c>
      <c r="G667" t="str">
        <f t="shared" si="350"/>
        <v>1431006,9</v>
      </c>
      <c r="H667">
        <f t="shared" si="349"/>
        <v>217500</v>
      </c>
      <c r="I667" t="str">
        <f t="shared" si="354"/>
        <v>6Ⅲ4</v>
      </c>
      <c r="J667" t="str">
        <f t="shared" si="351"/>
        <v>1431006,9</v>
      </c>
    </row>
    <row r="668" spans="1:10" ht="16.5">
      <c r="A668" s="2">
        <f t="shared" si="338"/>
        <v>629</v>
      </c>
      <c r="B668" s="34">
        <v>6</v>
      </c>
      <c r="C668" s="2">
        <f t="shared" si="352"/>
        <v>29</v>
      </c>
      <c r="D668" t="str">
        <f t="shared" si="347"/>
        <v>原子武士</v>
      </c>
      <c r="E668">
        <f t="shared" si="343"/>
        <v>4</v>
      </c>
      <c r="F668">
        <f t="shared" si="348"/>
        <v>3</v>
      </c>
      <c r="G668" t="str">
        <f t="shared" si="350"/>
        <v>1431006,10.5293773148282</v>
      </c>
      <c r="H668" t="e">
        <f t="shared" si="349"/>
        <v>#N/A</v>
      </c>
      <c r="J668" t="str">
        <f t="shared" si="351"/>
        <v>1431006,10.5293773148282</v>
      </c>
    </row>
    <row r="669" spans="1:10" ht="16.5">
      <c r="A669" s="2">
        <f t="shared" si="338"/>
        <v>501</v>
      </c>
      <c r="B669" s="3">
        <v>5</v>
      </c>
      <c r="C669" s="2">
        <f>IF(C668=29,1,C668+1)</f>
        <v>1</v>
      </c>
      <c r="D669" t="str">
        <f t="shared" si="347"/>
        <v>King</v>
      </c>
      <c r="E669">
        <f t="shared" si="343"/>
        <v>4</v>
      </c>
      <c r="F669">
        <f t="shared" si="348"/>
        <v>2</v>
      </c>
      <c r="G669" t="str">
        <f t="shared" si="350"/>
        <v>1210002,40</v>
      </c>
      <c r="H669">
        <f t="shared" si="349"/>
        <v>13000</v>
      </c>
      <c r="I669" t="str">
        <f>IF(E669=4,B669&amp;"Ⅰ"&amp;E669,"Ⅰ"&amp;E669)</f>
        <v>5Ⅰ4</v>
      </c>
      <c r="J669" t="str">
        <f t="shared" si="351"/>
        <v/>
      </c>
    </row>
    <row r="670" spans="1:10" ht="16.5">
      <c r="A670" s="2">
        <f t="shared" si="338"/>
        <v>502</v>
      </c>
      <c r="B670" s="3">
        <v>5</v>
      </c>
      <c r="C670" s="2">
        <f>IF(C669=29,1,C669+1)</f>
        <v>2</v>
      </c>
      <c r="D670" t="str">
        <f t="shared" si="347"/>
        <v>King</v>
      </c>
      <c r="E670">
        <f t="shared" si="343"/>
        <v>4</v>
      </c>
      <c r="F670">
        <f t="shared" si="348"/>
        <v>2</v>
      </c>
      <c r="G670" t="str">
        <f t="shared" si="350"/>
        <v>1210002,60</v>
      </c>
      <c r="H670">
        <f t="shared" si="349"/>
        <v>15000</v>
      </c>
      <c r="I670" t="str">
        <f t="shared" ref="I670:I682" si="355">IF(E670=4,B670&amp;"Ⅰ"&amp;E670,"Ⅰ"&amp;E670)</f>
        <v>5Ⅰ4</v>
      </c>
      <c r="J670" t="str">
        <f t="shared" si="351"/>
        <v/>
      </c>
    </row>
    <row r="671" spans="1:10" ht="16.5">
      <c r="A671" s="2">
        <f t="shared" ref="A671:A734" si="356">B671*100+C671</f>
        <v>503</v>
      </c>
      <c r="B671" s="3">
        <v>5</v>
      </c>
      <c r="C671" s="2">
        <f t="shared" ref="C671:C676" si="357">IF(C670=29,1,C670+1)</f>
        <v>3</v>
      </c>
      <c r="D671" t="str">
        <f t="shared" si="347"/>
        <v>King</v>
      </c>
      <c r="E671">
        <f t="shared" si="343"/>
        <v>4</v>
      </c>
      <c r="F671">
        <f t="shared" si="348"/>
        <v>2</v>
      </c>
      <c r="G671" t="str">
        <f t="shared" si="350"/>
        <v>1210005,24</v>
      </c>
      <c r="H671">
        <f t="shared" si="349"/>
        <v>22500</v>
      </c>
      <c r="I671" t="str">
        <f t="shared" si="355"/>
        <v>5Ⅰ4</v>
      </c>
      <c r="J671" t="str">
        <f t="shared" si="351"/>
        <v/>
      </c>
    </row>
    <row r="672" spans="1:10" ht="16.5">
      <c r="A672" s="2">
        <f t="shared" si="356"/>
        <v>504</v>
      </c>
      <c r="B672" s="3">
        <v>5</v>
      </c>
      <c r="C672" s="2">
        <f t="shared" si="357"/>
        <v>4</v>
      </c>
      <c r="D672" t="str">
        <f t="shared" si="347"/>
        <v>King</v>
      </c>
      <c r="E672">
        <f t="shared" si="343"/>
        <v>4</v>
      </c>
      <c r="F672">
        <f t="shared" si="348"/>
        <v>2</v>
      </c>
      <c r="G672" t="str">
        <f t="shared" si="350"/>
        <v>1210005,32</v>
      </c>
      <c r="H672">
        <f t="shared" si="349"/>
        <v>33700</v>
      </c>
      <c r="I672" t="str">
        <f t="shared" si="355"/>
        <v>5Ⅰ4</v>
      </c>
      <c r="J672" t="str">
        <f t="shared" si="351"/>
        <v/>
      </c>
    </row>
    <row r="673" spans="1:10" ht="16.5">
      <c r="A673" s="2">
        <f t="shared" si="356"/>
        <v>505</v>
      </c>
      <c r="B673" s="3">
        <v>5</v>
      </c>
      <c r="C673" s="2">
        <f t="shared" si="357"/>
        <v>5</v>
      </c>
      <c r="D673" t="str">
        <f t="shared" si="347"/>
        <v>King</v>
      </c>
      <c r="E673">
        <f t="shared" si="343"/>
        <v>4</v>
      </c>
      <c r="F673">
        <f t="shared" si="348"/>
        <v>2</v>
      </c>
      <c r="G673" t="str">
        <f t="shared" si="350"/>
        <v>1210008,12</v>
      </c>
      <c r="H673">
        <f t="shared" si="349"/>
        <v>47100</v>
      </c>
      <c r="I673" t="str">
        <f t="shared" si="355"/>
        <v>5Ⅰ4</v>
      </c>
      <c r="J673" t="str">
        <f t="shared" si="351"/>
        <v/>
      </c>
    </row>
    <row r="674" spans="1:10" ht="16.5">
      <c r="A674" s="2">
        <f t="shared" si="356"/>
        <v>506</v>
      </c>
      <c r="B674" s="3">
        <v>5</v>
      </c>
      <c r="C674" s="2">
        <f t="shared" si="357"/>
        <v>6</v>
      </c>
      <c r="D674" t="str">
        <f t="shared" si="347"/>
        <v>King</v>
      </c>
      <c r="E674">
        <f t="shared" si="343"/>
        <v>4</v>
      </c>
      <c r="F674">
        <f t="shared" si="348"/>
        <v>2</v>
      </c>
      <c r="G674" t="str">
        <f t="shared" si="350"/>
        <v>1210008,16</v>
      </c>
      <c r="H674">
        <f t="shared" si="349"/>
        <v>64500</v>
      </c>
      <c r="I674" t="str">
        <f t="shared" si="355"/>
        <v>5Ⅰ4</v>
      </c>
      <c r="J674" t="str">
        <f t="shared" si="351"/>
        <v/>
      </c>
    </row>
    <row r="675" spans="1:10" ht="16.5">
      <c r="A675" s="2">
        <f t="shared" si="356"/>
        <v>507</v>
      </c>
      <c r="B675" s="3">
        <v>5</v>
      </c>
      <c r="C675" s="2">
        <f t="shared" si="357"/>
        <v>7</v>
      </c>
      <c r="D675" t="str">
        <f t="shared" si="347"/>
        <v>King</v>
      </c>
      <c r="E675">
        <f t="shared" si="343"/>
        <v>4</v>
      </c>
      <c r="F675">
        <f t="shared" si="348"/>
        <v>2</v>
      </c>
      <c r="G675" t="str">
        <f t="shared" si="350"/>
        <v>1210008,20</v>
      </c>
      <c r="H675">
        <f t="shared" si="349"/>
        <v>87000</v>
      </c>
      <c r="I675" t="str">
        <f t="shared" si="355"/>
        <v>5Ⅰ4</v>
      </c>
      <c r="J675" t="str">
        <f t="shared" si="351"/>
        <v/>
      </c>
    </row>
    <row r="676" spans="1:10" ht="16.5">
      <c r="A676" s="2">
        <f t="shared" si="356"/>
        <v>508</v>
      </c>
      <c r="B676" s="3">
        <v>5</v>
      </c>
      <c r="C676" s="2">
        <f t="shared" si="357"/>
        <v>8</v>
      </c>
      <c r="D676" t="str">
        <f t="shared" si="347"/>
        <v>King</v>
      </c>
      <c r="E676">
        <f t="shared" si="343"/>
        <v>4</v>
      </c>
      <c r="F676">
        <f t="shared" si="348"/>
        <v>2</v>
      </c>
      <c r="G676" t="str">
        <f t="shared" si="350"/>
        <v>1210008,6|1430001,1</v>
      </c>
      <c r="H676">
        <f t="shared" si="349"/>
        <v>19500</v>
      </c>
      <c r="I676" t="str">
        <f t="shared" si="355"/>
        <v>5Ⅰ4</v>
      </c>
      <c r="J676" t="str">
        <f t="shared" si="351"/>
        <v/>
      </c>
    </row>
    <row r="677" spans="1:10" ht="16.5">
      <c r="A677" s="2">
        <f t="shared" si="356"/>
        <v>509</v>
      </c>
      <c r="B677" s="3">
        <v>5</v>
      </c>
      <c r="C677" s="2">
        <f>IF(C676=29,1,C676+1)</f>
        <v>9</v>
      </c>
      <c r="D677" t="str">
        <f t="shared" si="347"/>
        <v>King</v>
      </c>
      <c r="E677">
        <f t="shared" si="343"/>
        <v>4</v>
      </c>
      <c r="F677">
        <f t="shared" si="348"/>
        <v>2</v>
      </c>
      <c r="G677" t="str">
        <f t="shared" si="350"/>
        <v>1210008,9|1430001,2</v>
      </c>
      <c r="H677">
        <f t="shared" si="349"/>
        <v>22500</v>
      </c>
      <c r="I677" t="str">
        <f t="shared" si="355"/>
        <v>5Ⅰ4</v>
      </c>
      <c r="J677" t="str">
        <f t="shared" si="351"/>
        <v/>
      </c>
    </row>
    <row r="678" spans="1:10" ht="16.5">
      <c r="A678" s="2">
        <f t="shared" si="356"/>
        <v>510</v>
      </c>
      <c r="B678" s="3">
        <v>5</v>
      </c>
      <c r="C678" s="2">
        <f>IF(C677=29,1,C677+1)</f>
        <v>10</v>
      </c>
      <c r="D678" t="str">
        <f t="shared" si="347"/>
        <v>King</v>
      </c>
      <c r="E678">
        <f t="shared" si="343"/>
        <v>4</v>
      </c>
      <c r="F678">
        <f t="shared" si="348"/>
        <v>2</v>
      </c>
      <c r="G678" t="str">
        <f t="shared" si="350"/>
        <v>1210008,12|1430001,3</v>
      </c>
      <c r="H678">
        <f t="shared" si="349"/>
        <v>33750</v>
      </c>
      <c r="I678" t="str">
        <f t="shared" si="355"/>
        <v>5Ⅰ4</v>
      </c>
      <c r="J678" t="str">
        <f t="shared" si="351"/>
        <v/>
      </c>
    </row>
    <row r="679" spans="1:10" ht="16.5">
      <c r="A679" s="2">
        <f t="shared" si="356"/>
        <v>511</v>
      </c>
      <c r="B679" s="3">
        <v>5</v>
      </c>
      <c r="C679" s="2">
        <f t="shared" ref="C679:C697" si="358">IF(C678=29,1,C678+1)</f>
        <v>11</v>
      </c>
      <c r="D679" t="str">
        <f t="shared" si="347"/>
        <v>King</v>
      </c>
      <c r="E679">
        <f t="shared" si="343"/>
        <v>4</v>
      </c>
      <c r="F679">
        <f t="shared" si="348"/>
        <v>2</v>
      </c>
      <c r="G679" t="str">
        <f t="shared" si="350"/>
        <v>1210008,15|1430001,4</v>
      </c>
      <c r="H679">
        <f t="shared" si="349"/>
        <v>50550</v>
      </c>
      <c r="I679" t="str">
        <f t="shared" si="355"/>
        <v>5Ⅰ4</v>
      </c>
      <c r="J679" t="str">
        <f t="shared" si="351"/>
        <v/>
      </c>
    </row>
    <row r="680" spans="1:10" ht="16.5">
      <c r="A680" s="2">
        <f t="shared" si="356"/>
        <v>512</v>
      </c>
      <c r="B680" s="3">
        <v>5</v>
      </c>
      <c r="C680" s="2">
        <f t="shared" si="358"/>
        <v>12</v>
      </c>
      <c r="D680" t="str">
        <f t="shared" si="347"/>
        <v>King</v>
      </c>
      <c r="E680">
        <f t="shared" si="343"/>
        <v>4</v>
      </c>
      <c r="F680">
        <f t="shared" si="348"/>
        <v>2</v>
      </c>
      <c r="G680" t="str">
        <f t="shared" si="350"/>
        <v>1210008,18|1430001,5</v>
      </c>
      <c r="H680">
        <f t="shared" si="349"/>
        <v>70650</v>
      </c>
      <c r="I680" t="str">
        <f t="shared" si="355"/>
        <v>5Ⅰ4</v>
      </c>
      <c r="J680" t="str">
        <f t="shared" si="351"/>
        <v/>
      </c>
    </row>
    <row r="681" spans="1:10" ht="16.5">
      <c r="A681" s="2">
        <f t="shared" si="356"/>
        <v>513</v>
      </c>
      <c r="B681" s="3">
        <v>5</v>
      </c>
      <c r="C681" s="2">
        <f t="shared" si="358"/>
        <v>13</v>
      </c>
      <c r="D681" t="str">
        <f t="shared" si="347"/>
        <v>King</v>
      </c>
      <c r="E681">
        <f t="shared" si="343"/>
        <v>4</v>
      </c>
      <c r="F681">
        <f t="shared" si="348"/>
        <v>2</v>
      </c>
      <c r="G681" t="str">
        <f t="shared" si="350"/>
        <v>1210008,24|1430001,6</v>
      </c>
      <c r="H681">
        <f t="shared" si="349"/>
        <v>96750</v>
      </c>
      <c r="I681" t="str">
        <f t="shared" si="355"/>
        <v>5Ⅰ4</v>
      </c>
      <c r="J681" t="str">
        <f t="shared" si="351"/>
        <v/>
      </c>
    </row>
    <row r="682" spans="1:10" ht="16.5">
      <c r="A682" s="2">
        <f t="shared" si="356"/>
        <v>514</v>
      </c>
      <c r="B682" s="3">
        <v>5</v>
      </c>
      <c r="C682" s="2">
        <f t="shared" si="358"/>
        <v>14</v>
      </c>
      <c r="D682" t="str">
        <f t="shared" si="347"/>
        <v>King</v>
      </c>
      <c r="E682">
        <f t="shared" si="343"/>
        <v>4</v>
      </c>
      <c r="F682">
        <f t="shared" si="348"/>
        <v>2</v>
      </c>
      <c r="G682" t="str">
        <f t="shared" si="350"/>
        <v>1431005,1</v>
      </c>
      <c r="H682">
        <f t="shared" si="349"/>
        <v>130500</v>
      </c>
      <c r="I682" t="str">
        <f t="shared" si="355"/>
        <v>5Ⅰ4</v>
      </c>
      <c r="J682" t="str">
        <f t="shared" si="351"/>
        <v>1431005,1</v>
      </c>
    </row>
    <row r="683" spans="1:10" ht="16.5">
      <c r="A683" s="2">
        <f t="shared" si="356"/>
        <v>515</v>
      </c>
      <c r="B683" s="3">
        <v>5</v>
      </c>
      <c r="C683" s="2">
        <f t="shared" si="358"/>
        <v>15</v>
      </c>
      <c r="D683" t="str">
        <f t="shared" si="347"/>
        <v>King</v>
      </c>
      <c r="E683">
        <f t="shared" si="343"/>
        <v>4</v>
      </c>
      <c r="F683">
        <f t="shared" si="348"/>
        <v>2</v>
      </c>
      <c r="G683" t="str">
        <f t="shared" si="350"/>
        <v>1210008,8|1430001,3</v>
      </c>
      <c r="H683">
        <f t="shared" si="349"/>
        <v>26000</v>
      </c>
      <c r="I683" t="str">
        <f>IF(E683=4,B683&amp;"Ⅱ"&amp;E683,"Ⅱ"&amp;E683)</f>
        <v>5Ⅱ4</v>
      </c>
      <c r="J683" t="str">
        <f t="shared" si="351"/>
        <v/>
      </c>
    </row>
    <row r="684" spans="1:10" ht="16.5">
      <c r="A684" s="2">
        <f t="shared" si="356"/>
        <v>516</v>
      </c>
      <c r="B684" s="3">
        <v>5</v>
      </c>
      <c r="C684" s="2">
        <f t="shared" si="358"/>
        <v>16</v>
      </c>
      <c r="D684" t="str">
        <f t="shared" si="347"/>
        <v>King</v>
      </c>
      <c r="E684">
        <f t="shared" si="343"/>
        <v>4</v>
      </c>
      <c r="F684">
        <f t="shared" si="348"/>
        <v>2</v>
      </c>
      <c r="G684" t="str">
        <f t="shared" si="350"/>
        <v>1210008,12|1430001,6</v>
      </c>
      <c r="H684">
        <f t="shared" si="349"/>
        <v>30000</v>
      </c>
      <c r="I684" t="str">
        <f t="shared" ref="I684:I689" si="359">IF(E684=4,B684&amp;"Ⅱ"&amp;E684,"Ⅱ"&amp;E684)</f>
        <v>5Ⅱ4</v>
      </c>
      <c r="J684" t="str">
        <f t="shared" si="351"/>
        <v/>
      </c>
    </row>
    <row r="685" spans="1:10" ht="16.5">
      <c r="A685" s="2">
        <f t="shared" si="356"/>
        <v>517</v>
      </c>
      <c r="B685" s="3">
        <v>5</v>
      </c>
      <c r="C685" s="2">
        <f t="shared" si="358"/>
        <v>17</v>
      </c>
      <c r="D685" t="str">
        <f t="shared" si="347"/>
        <v>King</v>
      </c>
      <c r="E685">
        <f t="shared" si="343"/>
        <v>4</v>
      </c>
      <c r="F685">
        <f t="shared" si="348"/>
        <v>2</v>
      </c>
      <c r="G685" t="str">
        <f t="shared" si="350"/>
        <v>1210008,16|1430001,9</v>
      </c>
      <c r="H685">
        <f t="shared" si="349"/>
        <v>45000</v>
      </c>
      <c r="I685" t="str">
        <f t="shared" si="359"/>
        <v>5Ⅱ4</v>
      </c>
      <c r="J685" t="str">
        <f t="shared" si="351"/>
        <v/>
      </c>
    </row>
    <row r="686" spans="1:10" ht="16.5">
      <c r="A686" s="2">
        <f t="shared" si="356"/>
        <v>518</v>
      </c>
      <c r="B686" s="3">
        <v>5</v>
      </c>
      <c r="C686" s="2">
        <f t="shared" si="358"/>
        <v>18</v>
      </c>
      <c r="D686" t="str">
        <f t="shared" si="347"/>
        <v>King</v>
      </c>
      <c r="E686">
        <f t="shared" si="343"/>
        <v>4</v>
      </c>
      <c r="F686">
        <f t="shared" si="348"/>
        <v>2</v>
      </c>
      <c r="G686" t="str">
        <f t="shared" si="350"/>
        <v>1210008,20|1430001,12</v>
      </c>
      <c r="H686">
        <f t="shared" si="349"/>
        <v>67400</v>
      </c>
      <c r="I686" t="str">
        <f t="shared" si="359"/>
        <v>5Ⅱ4</v>
      </c>
      <c r="J686" t="str">
        <f t="shared" si="351"/>
        <v/>
      </c>
    </row>
    <row r="687" spans="1:10" ht="16.5">
      <c r="A687" s="2">
        <f t="shared" si="356"/>
        <v>519</v>
      </c>
      <c r="B687" s="3">
        <v>5</v>
      </c>
      <c r="C687" s="2">
        <f t="shared" si="358"/>
        <v>19</v>
      </c>
      <c r="D687" t="str">
        <f t="shared" si="347"/>
        <v>King</v>
      </c>
      <c r="E687">
        <f t="shared" si="343"/>
        <v>4</v>
      </c>
      <c r="F687">
        <f t="shared" si="348"/>
        <v>2</v>
      </c>
      <c r="G687" t="str">
        <f t="shared" si="350"/>
        <v>1210008,24|1430001,15</v>
      </c>
      <c r="H687">
        <f t="shared" si="349"/>
        <v>94200</v>
      </c>
      <c r="I687" t="str">
        <f t="shared" si="359"/>
        <v>5Ⅱ4</v>
      </c>
      <c r="J687" t="str">
        <f t="shared" si="351"/>
        <v/>
      </c>
    </row>
    <row r="688" spans="1:10" ht="16.5">
      <c r="A688" s="2">
        <f t="shared" si="356"/>
        <v>520</v>
      </c>
      <c r="B688" s="3">
        <v>5</v>
      </c>
      <c r="C688" s="2">
        <f t="shared" si="358"/>
        <v>20</v>
      </c>
      <c r="D688" t="str">
        <f t="shared" si="347"/>
        <v>King</v>
      </c>
      <c r="E688">
        <f t="shared" si="343"/>
        <v>4</v>
      </c>
      <c r="F688">
        <f t="shared" si="348"/>
        <v>2</v>
      </c>
      <c r="G688" t="str">
        <f t="shared" si="350"/>
        <v>1210008,32|1430001,18</v>
      </c>
      <c r="H688">
        <f t="shared" si="349"/>
        <v>129000</v>
      </c>
      <c r="I688" t="str">
        <f t="shared" si="359"/>
        <v>5Ⅱ4</v>
      </c>
      <c r="J688" t="str">
        <f t="shared" si="351"/>
        <v/>
      </c>
    </row>
    <row r="689" spans="1:10" ht="16.5">
      <c r="A689" s="2">
        <f t="shared" si="356"/>
        <v>521</v>
      </c>
      <c r="B689" s="3">
        <v>5</v>
      </c>
      <c r="C689" s="2">
        <f t="shared" si="358"/>
        <v>21</v>
      </c>
      <c r="D689" t="str">
        <f t="shared" si="347"/>
        <v>King</v>
      </c>
      <c r="E689">
        <f t="shared" si="343"/>
        <v>4</v>
      </c>
      <c r="F689">
        <f t="shared" si="348"/>
        <v>2</v>
      </c>
      <c r="G689" t="str">
        <f t="shared" si="350"/>
        <v>1431005,3</v>
      </c>
      <c r="H689">
        <f t="shared" si="349"/>
        <v>174000</v>
      </c>
      <c r="I689" t="str">
        <f t="shared" si="359"/>
        <v>5Ⅱ4</v>
      </c>
      <c r="J689" t="str">
        <f t="shared" si="351"/>
        <v>1431005,3</v>
      </c>
    </row>
    <row r="690" spans="1:10" ht="16.5">
      <c r="A690" s="2">
        <f t="shared" si="356"/>
        <v>522</v>
      </c>
      <c r="B690" s="3">
        <v>5</v>
      </c>
      <c r="C690" s="2">
        <f t="shared" si="358"/>
        <v>22</v>
      </c>
      <c r="D690" t="str">
        <f t="shared" si="347"/>
        <v>King</v>
      </c>
      <c r="E690">
        <f t="shared" si="343"/>
        <v>4</v>
      </c>
      <c r="F690">
        <f t="shared" si="348"/>
        <v>2</v>
      </c>
      <c r="G690" t="str">
        <f t="shared" si="350"/>
        <v>1210008,10|1430001,9</v>
      </c>
      <c r="H690">
        <f t="shared" si="349"/>
        <v>32500</v>
      </c>
      <c r="I690" t="str">
        <f>IF(E690=4,B690&amp;"Ⅲ"&amp;E690,"Ⅲ"&amp;E690)</f>
        <v>5Ⅲ4</v>
      </c>
      <c r="J690" t="str">
        <f t="shared" si="351"/>
        <v/>
      </c>
    </row>
    <row r="691" spans="1:10" ht="16.5">
      <c r="A691" s="2">
        <f t="shared" si="356"/>
        <v>523</v>
      </c>
      <c r="B691" s="3">
        <v>5</v>
      </c>
      <c r="C691" s="2">
        <f t="shared" si="358"/>
        <v>23</v>
      </c>
      <c r="D691" t="str">
        <f t="shared" si="347"/>
        <v>King</v>
      </c>
      <c r="E691">
        <f t="shared" si="343"/>
        <v>4</v>
      </c>
      <c r="F691">
        <f t="shared" si="348"/>
        <v>2</v>
      </c>
      <c r="G691" t="str">
        <f t="shared" si="350"/>
        <v>1210008,15|1430001,18</v>
      </c>
      <c r="H691">
        <f t="shared" si="349"/>
        <v>37500</v>
      </c>
      <c r="I691" t="str">
        <f t="shared" ref="I691:I696" si="360">IF(E691=4,B691&amp;"Ⅲ"&amp;E691,"Ⅲ"&amp;E691)</f>
        <v>5Ⅲ4</v>
      </c>
      <c r="J691" t="str">
        <f t="shared" si="351"/>
        <v/>
      </c>
    </row>
    <row r="692" spans="1:10" ht="16.5">
      <c r="A692" s="2">
        <f t="shared" si="356"/>
        <v>524</v>
      </c>
      <c r="B692" s="3">
        <v>5</v>
      </c>
      <c r="C692" s="2">
        <f t="shared" si="358"/>
        <v>24</v>
      </c>
      <c r="D692" t="str">
        <f t="shared" si="347"/>
        <v>King</v>
      </c>
      <c r="E692">
        <f t="shared" si="343"/>
        <v>4</v>
      </c>
      <c r="F692">
        <f t="shared" si="348"/>
        <v>2</v>
      </c>
      <c r="G692" t="str">
        <f t="shared" si="350"/>
        <v>1210008,20|1430001,27</v>
      </c>
      <c r="H692">
        <f t="shared" si="349"/>
        <v>56250</v>
      </c>
      <c r="I692" t="str">
        <f t="shared" si="360"/>
        <v>5Ⅲ4</v>
      </c>
      <c r="J692" t="str">
        <f t="shared" si="351"/>
        <v/>
      </c>
    </row>
    <row r="693" spans="1:10" ht="16.5">
      <c r="A693" s="2">
        <f t="shared" si="356"/>
        <v>525</v>
      </c>
      <c r="B693" s="3">
        <v>5</v>
      </c>
      <c r="C693" s="2">
        <f t="shared" si="358"/>
        <v>25</v>
      </c>
      <c r="D693" t="str">
        <f t="shared" si="347"/>
        <v>King</v>
      </c>
      <c r="E693">
        <f t="shared" si="343"/>
        <v>4</v>
      </c>
      <c r="F693">
        <f t="shared" si="348"/>
        <v>2</v>
      </c>
      <c r="G693" t="str">
        <f t="shared" si="350"/>
        <v>1210008,25|1430001,36</v>
      </c>
      <c r="H693">
        <f t="shared" si="349"/>
        <v>84250</v>
      </c>
      <c r="I693" t="str">
        <f t="shared" si="360"/>
        <v>5Ⅲ4</v>
      </c>
      <c r="J693" t="str">
        <f t="shared" si="351"/>
        <v/>
      </c>
    </row>
    <row r="694" spans="1:10" ht="16.5">
      <c r="A694" s="2">
        <f t="shared" si="356"/>
        <v>526</v>
      </c>
      <c r="B694" s="3">
        <v>5</v>
      </c>
      <c r="C694" s="2">
        <f t="shared" si="358"/>
        <v>26</v>
      </c>
      <c r="D694" t="str">
        <f t="shared" si="347"/>
        <v>King</v>
      </c>
      <c r="E694">
        <f t="shared" ref="E694:E757" si="361">VLOOKUP(B694,K:N,3,FALSE)</f>
        <v>4</v>
      </c>
      <c r="F694">
        <f t="shared" si="348"/>
        <v>2</v>
      </c>
      <c r="G694" t="str">
        <f t="shared" si="350"/>
        <v>1210008,30|1430001,45</v>
      </c>
      <c r="H694">
        <f t="shared" si="349"/>
        <v>117750</v>
      </c>
      <c r="I694" t="str">
        <f t="shared" si="360"/>
        <v>5Ⅲ4</v>
      </c>
      <c r="J694" t="str">
        <f t="shared" si="351"/>
        <v/>
      </c>
    </row>
    <row r="695" spans="1:10" ht="16.5">
      <c r="A695" s="2">
        <f t="shared" si="356"/>
        <v>527</v>
      </c>
      <c r="B695" s="3">
        <v>5</v>
      </c>
      <c r="C695" s="2">
        <f t="shared" si="358"/>
        <v>27</v>
      </c>
      <c r="D695" t="str">
        <f t="shared" si="347"/>
        <v>King</v>
      </c>
      <c r="E695">
        <f t="shared" si="361"/>
        <v>4</v>
      </c>
      <c r="F695">
        <f t="shared" si="348"/>
        <v>2</v>
      </c>
      <c r="G695" t="str">
        <f t="shared" si="350"/>
        <v>1210008,40|1430001,54</v>
      </c>
      <c r="H695">
        <f t="shared" si="349"/>
        <v>161250</v>
      </c>
      <c r="I695" t="str">
        <f t="shared" si="360"/>
        <v>5Ⅲ4</v>
      </c>
      <c r="J695" t="str">
        <f t="shared" si="351"/>
        <v/>
      </c>
    </row>
    <row r="696" spans="1:10" ht="16.5">
      <c r="A696" s="2">
        <f t="shared" si="356"/>
        <v>528</v>
      </c>
      <c r="B696" s="3">
        <v>5</v>
      </c>
      <c r="C696" s="2">
        <f t="shared" si="358"/>
        <v>28</v>
      </c>
      <c r="D696" t="str">
        <f t="shared" si="347"/>
        <v>King</v>
      </c>
      <c r="E696">
        <f t="shared" si="361"/>
        <v>4</v>
      </c>
      <c r="F696">
        <f t="shared" si="348"/>
        <v>2</v>
      </c>
      <c r="G696" t="str">
        <f t="shared" si="350"/>
        <v>1431005,9</v>
      </c>
      <c r="H696">
        <f t="shared" si="349"/>
        <v>217500</v>
      </c>
      <c r="I696" t="str">
        <f t="shared" si="360"/>
        <v>5Ⅲ4</v>
      </c>
      <c r="J696" t="str">
        <f t="shared" si="351"/>
        <v>1431005,9</v>
      </c>
    </row>
    <row r="697" spans="1:10" ht="16.5">
      <c r="A697" s="2">
        <f t="shared" si="356"/>
        <v>529</v>
      </c>
      <c r="B697" s="34">
        <v>5</v>
      </c>
      <c r="C697" s="2">
        <f t="shared" si="358"/>
        <v>29</v>
      </c>
      <c r="D697" t="str">
        <f t="shared" si="347"/>
        <v>King</v>
      </c>
      <c r="E697">
        <f t="shared" si="361"/>
        <v>4</v>
      </c>
      <c r="F697">
        <f t="shared" si="348"/>
        <v>2</v>
      </c>
      <c r="G697" t="str">
        <f t="shared" si="350"/>
        <v>1431005,10.5293773148282</v>
      </c>
      <c r="H697" t="e">
        <f t="shared" si="349"/>
        <v>#N/A</v>
      </c>
      <c r="J697" t="str">
        <f t="shared" si="351"/>
        <v>1431005,10.5293773148282</v>
      </c>
    </row>
    <row r="698" spans="1:10" ht="16.5">
      <c r="A698" s="2">
        <f t="shared" si="356"/>
        <v>3001</v>
      </c>
      <c r="B698" s="3">
        <v>30</v>
      </c>
      <c r="C698" s="2">
        <f>IF(C697=29,1,C697+1)</f>
        <v>1</v>
      </c>
      <c r="D698" t="str">
        <f t="shared" si="347"/>
        <v>大背头男</v>
      </c>
      <c r="E698">
        <f t="shared" si="361"/>
        <v>2</v>
      </c>
      <c r="F698">
        <f t="shared" si="348"/>
        <v>3</v>
      </c>
      <c r="G698" t="str">
        <f t="shared" si="350"/>
        <v>1210003,24</v>
      </c>
      <c r="H698">
        <f t="shared" si="349"/>
        <v>8300</v>
      </c>
      <c r="I698" t="str">
        <f>IF(E698=4,B698&amp;"Ⅰ"&amp;E698,"Ⅰ"&amp;E698)</f>
        <v>Ⅰ2</v>
      </c>
      <c r="J698" t="str">
        <f t="shared" si="351"/>
        <v/>
      </c>
    </row>
    <row r="699" spans="1:10" ht="16.5">
      <c r="A699" s="2">
        <f t="shared" si="356"/>
        <v>3002</v>
      </c>
      <c r="B699" s="3">
        <v>30</v>
      </c>
      <c r="C699" s="2">
        <f>IF(C698=29,1,C698+1)</f>
        <v>2</v>
      </c>
      <c r="D699" t="str">
        <f t="shared" si="347"/>
        <v>大背头男</v>
      </c>
      <c r="E699">
        <f t="shared" si="361"/>
        <v>2</v>
      </c>
      <c r="F699">
        <f t="shared" si="348"/>
        <v>3</v>
      </c>
      <c r="G699" t="str">
        <f t="shared" si="350"/>
        <v>1210003,32</v>
      </c>
      <c r="H699">
        <f t="shared" si="349"/>
        <v>9600</v>
      </c>
      <c r="I699" t="str">
        <f t="shared" ref="I699:I711" si="362">IF(E699=4,B699&amp;"Ⅰ"&amp;E699,"Ⅰ"&amp;E699)</f>
        <v>Ⅰ2</v>
      </c>
      <c r="J699" t="str">
        <f t="shared" si="351"/>
        <v/>
      </c>
    </row>
    <row r="700" spans="1:10" ht="16.5">
      <c r="A700" s="2">
        <f t="shared" si="356"/>
        <v>3003</v>
      </c>
      <c r="B700" s="3">
        <v>30</v>
      </c>
      <c r="C700" s="2">
        <f t="shared" ref="C700:C705" si="363">IF(C699=29,1,C699+1)</f>
        <v>3</v>
      </c>
      <c r="D700" t="str">
        <f t="shared" si="347"/>
        <v>大背头男</v>
      </c>
      <c r="E700">
        <f t="shared" si="361"/>
        <v>2</v>
      </c>
      <c r="F700">
        <f t="shared" si="348"/>
        <v>3</v>
      </c>
      <c r="G700" t="str">
        <f t="shared" si="350"/>
        <v>1210003,40</v>
      </c>
      <c r="H700">
        <f t="shared" si="349"/>
        <v>14400</v>
      </c>
      <c r="I700" t="str">
        <f t="shared" si="362"/>
        <v>Ⅰ2</v>
      </c>
      <c r="J700" t="str">
        <f t="shared" si="351"/>
        <v/>
      </c>
    </row>
    <row r="701" spans="1:10" ht="16.5">
      <c r="A701" s="2">
        <f t="shared" si="356"/>
        <v>3004</v>
      </c>
      <c r="B701" s="3">
        <v>30</v>
      </c>
      <c r="C701" s="2">
        <f t="shared" si="363"/>
        <v>4</v>
      </c>
      <c r="D701" t="str">
        <f t="shared" si="347"/>
        <v>大背头男</v>
      </c>
      <c r="E701">
        <f t="shared" si="361"/>
        <v>2</v>
      </c>
      <c r="F701">
        <f t="shared" si="348"/>
        <v>3</v>
      </c>
      <c r="G701" t="str">
        <f t="shared" si="350"/>
        <v>1210006,20</v>
      </c>
      <c r="H701">
        <f t="shared" si="349"/>
        <v>21500</v>
      </c>
      <c r="I701" t="str">
        <f t="shared" si="362"/>
        <v>Ⅰ2</v>
      </c>
      <c r="J701" t="str">
        <f t="shared" si="351"/>
        <v/>
      </c>
    </row>
    <row r="702" spans="1:10" ht="16.5">
      <c r="A702" s="2">
        <f t="shared" si="356"/>
        <v>3005</v>
      </c>
      <c r="B702" s="3">
        <v>30</v>
      </c>
      <c r="C702" s="2">
        <f t="shared" si="363"/>
        <v>5</v>
      </c>
      <c r="D702" t="str">
        <f t="shared" si="347"/>
        <v>大背头男</v>
      </c>
      <c r="E702">
        <f t="shared" si="361"/>
        <v>2</v>
      </c>
      <c r="F702">
        <f t="shared" si="348"/>
        <v>3</v>
      </c>
      <c r="G702" t="str">
        <f t="shared" si="350"/>
        <v>1210006,24</v>
      </c>
      <c r="H702">
        <f t="shared" si="349"/>
        <v>30000</v>
      </c>
      <c r="I702" t="str">
        <f t="shared" si="362"/>
        <v>Ⅰ2</v>
      </c>
      <c r="J702" t="str">
        <f t="shared" si="351"/>
        <v/>
      </c>
    </row>
    <row r="703" spans="1:10" ht="16.5">
      <c r="A703" s="2">
        <f t="shared" si="356"/>
        <v>3006</v>
      </c>
      <c r="B703" s="3">
        <v>30</v>
      </c>
      <c r="C703" s="2">
        <f t="shared" si="363"/>
        <v>6</v>
      </c>
      <c r="D703" t="str">
        <f t="shared" si="347"/>
        <v>大背头男</v>
      </c>
      <c r="E703">
        <f t="shared" si="361"/>
        <v>2</v>
      </c>
      <c r="F703">
        <f t="shared" si="348"/>
        <v>3</v>
      </c>
      <c r="G703" t="str">
        <f t="shared" si="350"/>
        <v>1210006,28</v>
      </c>
      <c r="H703">
        <f t="shared" si="349"/>
        <v>41200</v>
      </c>
      <c r="I703" t="str">
        <f t="shared" si="362"/>
        <v>Ⅰ2</v>
      </c>
      <c r="J703" t="str">
        <f t="shared" si="351"/>
        <v/>
      </c>
    </row>
    <row r="704" spans="1:10" ht="16.5">
      <c r="A704" s="2">
        <f t="shared" si="356"/>
        <v>3007</v>
      </c>
      <c r="B704" s="3">
        <v>30</v>
      </c>
      <c r="C704" s="2">
        <f t="shared" si="363"/>
        <v>7</v>
      </c>
      <c r="D704" t="str">
        <f t="shared" si="347"/>
        <v>大背头男</v>
      </c>
      <c r="E704">
        <f t="shared" si="361"/>
        <v>2</v>
      </c>
      <c r="F704">
        <f t="shared" si="348"/>
        <v>3</v>
      </c>
      <c r="G704" t="str">
        <f t="shared" si="350"/>
        <v>1210009,12</v>
      </c>
      <c r="H704">
        <f t="shared" si="349"/>
        <v>55600</v>
      </c>
      <c r="I704" t="str">
        <f t="shared" si="362"/>
        <v>Ⅰ2</v>
      </c>
      <c r="J704" t="str">
        <f t="shared" si="351"/>
        <v/>
      </c>
    </row>
    <row r="705" spans="1:10" ht="16.5">
      <c r="A705" s="2">
        <f t="shared" si="356"/>
        <v>3008</v>
      </c>
      <c r="B705" s="3">
        <v>30</v>
      </c>
      <c r="C705" s="2">
        <f t="shared" si="363"/>
        <v>8</v>
      </c>
      <c r="D705" t="str">
        <f t="shared" si="347"/>
        <v>大背头男</v>
      </c>
      <c r="E705">
        <f t="shared" si="361"/>
        <v>2</v>
      </c>
      <c r="F705">
        <f t="shared" si="348"/>
        <v>3</v>
      </c>
      <c r="G705" t="str">
        <f t="shared" si="350"/>
        <v>1210009,4|1430003,1</v>
      </c>
      <c r="H705">
        <f t="shared" si="349"/>
        <v>12450</v>
      </c>
      <c r="I705" t="str">
        <f t="shared" si="362"/>
        <v>Ⅰ2</v>
      </c>
      <c r="J705" t="str">
        <f t="shared" si="351"/>
        <v/>
      </c>
    </row>
    <row r="706" spans="1:10" ht="16.5">
      <c r="A706" s="2">
        <f t="shared" si="356"/>
        <v>3009</v>
      </c>
      <c r="B706" s="3">
        <v>30</v>
      </c>
      <c r="C706" s="2">
        <f>IF(C705=29,1,C705+1)</f>
        <v>9</v>
      </c>
      <c r="D706" t="str">
        <f t="shared" ref="D706:D769" si="364">VLOOKUP(B706,K:L,2,0)</f>
        <v>大背头男</v>
      </c>
      <c r="E706">
        <f t="shared" si="361"/>
        <v>2</v>
      </c>
      <c r="F706">
        <f t="shared" ref="F706:F769" si="365">VLOOKUP(B706,K:N,4,FALSE)</f>
        <v>3</v>
      </c>
      <c r="G706" t="str">
        <f t="shared" si="350"/>
        <v>1210009,5|1430003,2</v>
      </c>
      <c r="H706">
        <f t="shared" ref="H706:H769" si="366">VLOOKUP(E706&amp;C706,AN:AT,7,0)</f>
        <v>14400</v>
      </c>
      <c r="I706" t="str">
        <f t="shared" si="362"/>
        <v>Ⅰ2</v>
      </c>
      <c r="J706" t="str">
        <f t="shared" si="351"/>
        <v/>
      </c>
    </row>
    <row r="707" spans="1:10" ht="16.5">
      <c r="A707" s="2">
        <f t="shared" si="356"/>
        <v>3010</v>
      </c>
      <c r="B707" s="3">
        <v>30</v>
      </c>
      <c r="C707" s="2">
        <f>IF(C706=29,1,C706+1)</f>
        <v>10</v>
      </c>
      <c r="D707" t="str">
        <f t="shared" si="364"/>
        <v>大背头男</v>
      </c>
      <c r="E707">
        <f t="shared" si="361"/>
        <v>2</v>
      </c>
      <c r="F707">
        <f t="shared" si="365"/>
        <v>3</v>
      </c>
      <c r="G707" t="str">
        <f t="shared" ref="G707:G770" si="367">IF(J707&lt;&gt;"",J707,VLOOKUP(E707&amp;F707&amp;C707,T:AD,11,0))</f>
        <v>1210009,7|1430003,3</v>
      </c>
      <c r="H707">
        <f t="shared" si="366"/>
        <v>21600</v>
      </c>
      <c r="I707" t="str">
        <f t="shared" si="362"/>
        <v>Ⅰ2</v>
      </c>
      <c r="J707" t="str">
        <f t="shared" ref="J707:J770" si="368">IFERROR(IF(I707=I708,"",INDEX(AJ:AJ,MATCH(B707,AI:AI,0))&amp;","&amp;3^(C707/7-2)),"")</f>
        <v/>
      </c>
    </row>
    <row r="708" spans="1:10" ht="16.5">
      <c r="A708" s="2">
        <f t="shared" si="356"/>
        <v>3011</v>
      </c>
      <c r="B708" s="3">
        <v>30</v>
      </c>
      <c r="C708" s="2">
        <f t="shared" ref="C708:C726" si="369">IF(C707=29,1,C707+1)</f>
        <v>11</v>
      </c>
      <c r="D708" t="str">
        <f t="shared" si="364"/>
        <v>大背头男</v>
      </c>
      <c r="E708">
        <f t="shared" si="361"/>
        <v>2</v>
      </c>
      <c r="F708">
        <f t="shared" si="365"/>
        <v>3</v>
      </c>
      <c r="G708" t="str">
        <f t="shared" si="367"/>
        <v>1210009,10|1430003,4</v>
      </c>
      <c r="H708">
        <f t="shared" si="366"/>
        <v>32250</v>
      </c>
      <c r="I708" t="str">
        <f t="shared" si="362"/>
        <v>Ⅰ2</v>
      </c>
      <c r="J708" t="str">
        <f t="shared" si="368"/>
        <v/>
      </c>
    </row>
    <row r="709" spans="1:10" ht="16.5">
      <c r="A709" s="2">
        <f t="shared" si="356"/>
        <v>3012</v>
      </c>
      <c r="B709" s="3">
        <v>30</v>
      </c>
      <c r="C709" s="2">
        <f t="shared" si="369"/>
        <v>12</v>
      </c>
      <c r="D709" t="str">
        <f t="shared" si="364"/>
        <v>大背头男</v>
      </c>
      <c r="E709">
        <f t="shared" si="361"/>
        <v>2</v>
      </c>
      <c r="F709">
        <f t="shared" si="365"/>
        <v>3</v>
      </c>
      <c r="G709" t="str">
        <f t="shared" si="367"/>
        <v>1210009,12|1430003,5</v>
      </c>
      <c r="H709">
        <f t="shared" si="366"/>
        <v>45000</v>
      </c>
      <c r="I709" t="str">
        <f t="shared" si="362"/>
        <v>Ⅰ2</v>
      </c>
      <c r="J709" t="str">
        <f t="shared" si="368"/>
        <v/>
      </c>
    </row>
    <row r="710" spans="1:10" ht="16.5">
      <c r="A710" s="2">
        <f t="shared" si="356"/>
        <v>3013</v>
      </c>
      <c r="B710" s="3">
        <v>30</v>
      </c>
      <c r="C710" s="2">
        <f t="shared" si="369"/>
        <v>13</v>
      </c>
      <c r="D710" t="str">
        <f t="shared" si="364"/>
        <v>大背头男</v>
      </c>
      <c r="E710">
        <f t="shared" si="361"/>
        <v>2</v>
      </c>
      <c r="F710">
        <f t="shared" si="365"/>
        <v>3</v>
      </c>
      <c r="G710" t="str">
        <f t="shared" si="367"/>
        <v>1210009,14|1430003,6</v>
      </c>
      <c r="H710">
        <f t="shared" si="366"/>
        <v>61800</v>
      </c>
      <c r="I710" t="str">
        <f t="shared" si="362"/>
        <v>Ⅰ2</v>
      </c>
      <c r="J710" t="str">
        <f t="shared" si="368"/>
        <v/>
      </c>
    </row>
    <row r="711" spans="1:10" ht="16.5">
      <c r="A711" s="2">
        <f t="shared" si="356"/>
        <v>3014</v>
      </c>
      <c r="B711" s="3">
        <v>30</v>
      </c>
      <c r="C711" s="2">
        <f t="shared" si="369"/>
        <v>14</v>
      </c>
      <c r="D711" t="str">
        <f t="shared" si="364"/>
        <v>大背头男</v>
      </c>
      <c r="E711">
        <f t="shared" si="361"/>
        <v>2</v>
      </c>
      <c r="F711">
        <f t="shared" si="365"/>
        <v>3</v>
      </c>
      <c r="G711" t="str">
        <f t="shared" si="367"/>
        <v>1430005,1</v>
      </c>
      <c r="H711">
        <f t="shared" si="366"/>
        <v>83400</v>
      </c>
      <c r="I711" t="str">
        <f t="shared" si="362"/>
        <v>Ⅰ2</v>
      </c>
      <c r="J711" t="str">
        <f t="shared" si="368"/>
        <v/>
      </c>
    </row>
    <row r="712" spans="1:10" ht="16.5">
      <c r="A712" s="2">
        <f t="shared" si="356"/>
        <v>3015</v>
      </c>
      <c r="B712" s="3">
        <v>30</v>
      </c>
      <c r="C712" s="2">
        <f t="shared" si="369"/>
        <v>15</v>
      </c>
      <c r="D712" t="str">
        <f t="shared" si="364"/>
        <v>大背头男</v>
      </c>
      <c r="E712">
        <f t="shared" si="361"/>
        <v>2</v>
      </c>
      <c r="F712">
        <f t="shared" si="365"/>
        <v>3</v>
      </c>
      <c r="G712" t="str">
        <f t="shared" si="367"/>
        <v>1210009,5|1430003,3</v>
      </c>
      <c r="H712">
        <f t="shared" si="366"/>
        <v>16600</v>
      </c>
      <c r="I712" t="str">
        <f>IF(E712=4,B712&amp;"Ⅱ"&amp;E712,"Ⅱ"&amp;E712)</f>
        <v>Ⅱ2</v>
      </c>
      <c r="J712" t="str">
        <f t="shared" si="368"/>
        <v/>
      </c>
    </row>
    <row r="713" spans="1:10" ht="16.5">
      <c r="A713" s="2">
        <f t="shared" si="356"/>
        <v>3016</v>
      </c>
      <c r="B713" s="3">
        <v>30</v>
      </c>
      <c r="C713" s="2">
        <f t="shared" si="369"/>
        <v>16</v>
      </c>
      <c r="D713" t="str">
        <f t="shared" si="364"/>
        <v>大背头男</v>
      </c>
      <c r="E713">
        <f t="shared" si="361"/>
        <v>2</v>
      </c>
      <c r="F713">
        <f t="shared" si="365"/>
        <v>3</v>
      </c>
      <c r="G713" t="str">
        <f t="shared" si="367"/>
        <v>1210009,7|1430003,6</v>
      </c>
      <c r="H713">
        <f t="shared" si="366"/>
        <v>19200</v>
      </c>
      <c r="I713" t="str">
        <f t="shared" ref="I713:I718" si="370">IF(E713=4,B713&amp;"Ⅱ"&amp;E713,"Ⅱ"&amp;E713)</f>
        <v>Ⅱ2</v>
      </c>
      <c r="J713" t="str">
        <f t="shared" si="368"/>
        <v/>
      </c>
    </row>
    <row r="714" spans="1:10" ht="16.5">
      <c r="A714" s="2">
        <f t="shared" si="356"/>
        <v>3017</v>
      </c>
      <c r="B714" s="3">
        <v>30</v>
      </c>
      <c r="C714" s="2">
        <f t="shared" si="369"/>
        <v>17</v>
      </c>
      <c r="D714" t="str">
        <f t="shared" si="364"/>
        <v>大背头男</v>
      </c>
      <c r="E714">
        <f t="shared" si="361"/>
        <v>2</v>
      </c>
      <c r="F714">
        <f t="shared" si="365"/>
        <v>3</v>
      </c>
      <c r="G714" t="str">
        <f t="shared" si="367"/>
        <v>1210009,9|1430003,9</v>
      </c>
      <c r="H714">
        <f t="shared" si="366"/>
        <v>28800</v>
      </c>
      <c r="I714" t="str">
        <f t="shared" si="370"/>
        <v>Ⅱ2</v>
      </c>
      <c r="J714" t="str">
        <f t="shared" si="368"/>
        <v/>
      </c>
    </row>
    <row r="715" spans="1:10" ht="16.5">
      <c r="A715" s="2">
        <f t="shared" si="356"/>
        <v>3018</v>
      </c>
      <c r="B715" s="3">
        <v>30</v>
      </c>
      <c r="C715" s="2">
        <f t="shared" si="369"/>
        <v>18</v>
      </c>
      <c r="D715" t="str">
        <f t="shared" si="364"/>
        <v>大背头男</v>
      </c>
      <c r="E715">
        <f t="shared" si="361"/>
        <v>2</v>
      </c>
      <c r="F715">
        <f t="shared" si="365"/>
        <v>3</v>
      </c>
      <c r="G715" t="str">
        <f t="shared" si="367"/>
        <v>1210009,13|1430003,12</v>
      </c>
      <c r="H715">
        <f t="shared" si="366"/>
        <v>43000</v>
      </c>
      <c r="I715" t="str">
        <f t="shared" si="370"/>
        <v>Ⅱ2</v>
      </c>
      <c r="J715" t="str">
        <f t="shared" si="368"/>
        <v/>
      </c>
    </row>
    <row r="716" spans="1:10" ht="16.5">
      <c r="A716" s="2">
        <f t="shared" si="356"/>
        <v>3019</v>
      </c>
      <c r="B716" s="3">
        <v>30</v>
      </c>
      <c r="C716" s="2">
        <f t="shared" si="369"/>
        <v>19</v>
      </c>
      <c r="D716" t="str">
        <f t="shared" si="364"/>
        <v>大背头男</v>
      </c>
      <c r="E716">
        <f t="shared" si="361"/>
        <v>2</v>
      </c>
      <c r="F716">
        <f t="shared" si="365"/>
        <v>3</v>
      </c>
      <c r="G716" t="str">
        <f t="shared" si="367"/>
        <v>1210009,16|1430003,15</v>
      </c>
      <c r="H716">
        <f t="shared" si="366"/>
        <v>60000</v>
      </c>
      <c r="I716" t="str">
        <f t="shared" si="370"/>
        <v>Ⅱ2</v>
      </c>
      <c r="J716" t="str">
        <f t="shared" si="368"/>
        <v/>
      </c>
    </row>
    <row r="717" spans="1:10" ht="16.5">
      <c r="A717" s="2">
        <f t="shared" si="356"/>
        <v>3020</v>
      </c>
      <c r="B717" s="3">
        <v>30</v>
      </c>
      <c r="C717" s="2">
        <f t="shared" si="369"/>
        <v>20</v>
      </c>
      <c r="D717" t="str">
        <f t="shared" si="364"/>
        <v>大背头男</v>
      </c>
      <c r="E717">
        <f t="shared" si="361"/>
        <v>2</v>
      </c>
      <c r="F717">
        <f t="shared" si="365"/>
        <v>3</v>
      </c>
      <c r="G717" t="str">
        <f t="shared" si="367"/>
        <v>1210009,19|1430003,18</v>
      </c>
      <c r="H717">
        <f t="shared" si="366"/>
        <v>82400</v>
      </c>
      <c r="I717" t="str">
        <f t="shared" si="370"/>
        <v>Ⅱ2</v>
      </c>
      <c r="J717" t="str">
        <f t="shared" si="368"/>
        <v/>
      </c>
    </row>
    <row r="718" spans="1:10" ht="16.5">
      <c r="A718" s="2">
        <f t="shared" si="356"/>
        <v>3021</v>
      </c>
      <c r="B718" s="3">
        <v>30</v>
      </c>
      <c r="C718" s="2">
        <f t="shared" si="369"/>
        <v>21</v>
      </c>
      <c r="D718" t="str">
        <f t="shared" si="364"/>
        <v>大背头男</v>
      </c>
      <c r="E718">
        <f t="shared" si="361"/>
        <v>2</v>
      </c>
      <c r="F718">
        <f t="shared" si="365"/>
        <v>3</v>
      </c>
      <c r="G718" t="str">
        <f t="shared" si="367"/>
        <v>1430005,3</v>
      </c>
      <c r="H718">
        <f t="shared" si="366"/>
        <v>111200</v>
      </c>
      <c r="I718" t="str">
        <f t="shared" si="370"/>
        <v>Ⅱ2</v>
      </c>
      <c r="J718" t="str">
        <f t="shared" si="368"/>
        <v/>
      </c>
    </row>
    <row r="719" spans="1:10" ht="16.5">
      <c r="A719" s="2">
        <f t="shared" si="356"/>
        <v>3022</v>
      </c>
      <c r="B719" s="3">
        <v>30</v>
      </c>
      <c r="C719" s="2">
        <f t="shared" si="369"/>
        <v>22</v>
      </c>
      <c r="D719" t="str">
        <f t="shared" si="364"/>
        <v>大背头男</v>
      </c>
      <c r="E719">
        <f t="shared" si="361"/>
        <v>2</v>
      </c>
      <c r="F719">
        <f t="shared" si="365"/>
        <v>3</v>
      </c>
      <c r="G719" t="str">
        <f t="shared" si="367"/>
        <v>1210009,7|1430003,9</v>
      </c>
      <c r="H719">
        <f t="shared" si="366"/>
        <v>20750</v>
      </c>
      <c r="I719" t="str">
        <f>IF(E719=4,B719&amp;"Ⅲ"&amp;E719,"Ⅲ"&amp;E719)</f>
        <v>Ⅲ2</v>
      </c>
      <c r="J719" t="str">
        <f t="shared" si="368"/>
        <v/>
      </c>
    </row>
    <row r="720" spans="1:10" ht="16.5">
      <c r="A720" s="2">
        <f t="shared" si="356"/>
        <v>3023</v>
      </c>
      <c r="B720" s="3">
        <v>30</v>
      </c>
      <c r="C720" s="2">
        <f t="shared" si="369"/>
        <v>23</v>
      </c>
      <c r="D720" t="str">
        <f t="shared" si="364"/>
        <v>大背头男</v>
      </c>
      <c r="E720">
        <f t="shared" si="361"/>
        <v>2</v>
      </c>
      <c r="F720">
        <f t="shared" si="365"/>
        <v>3</v>
      </c>
      <c r="G720" t="str">
        <f t="shared" si="367"/>
        <v>1210009,9|1430003,18</v>
      </c>
      <c r="H720">
        <f t="shared" si="366"/>
        <v>24000</v>
      </c>
      <c r="I720" t="str">
        <f t="shared" ref="I720:I725" si="371">IF(E720=4,B720&amp;"Ⅲ"&amp;E720,"Ⅲ"&amp;E720)</f>
        <v>Ⅲ2</v>
      </c>
      <c r="J720" t="str">
        <f t="shared" si="368"/>
        <v/>
      </c>
    </row>
    <row r="721" spans="1:10" ht="16.5">
      <c r="A721" s="2">
        <f t="shared" si="356"/>
        <v>3024</v>
      </c>
      <c r="B721" s="3">
        <v>30</v>
      </c>
      <c r="C721" s="2">
        <f t="shared" si="369"/>
        <v>24</v>
      </c>
      <c r="D721" t="str">
        <f t="shared" si="364"/>
        <v>大背头男</v>
      </c>
      <c r="E721">
        <f t="shared" si="361"/>
        <v>2</v>
      </c>
      <c r="F721">
        <f t="shared" si="365"/>
        <v>3</v>
      </c>
      <c r="G721" t="str">
        <f t="shared" si="367"/>
        <v>1210009,11|1430003,27</v>
      </c>
      <c r="H721">
        <f t="shared" si="366"/>
        <v>36000</v>
      </c>
      <c r="I721" t="str">
        <f t="shared" si="371"/>
        <v>Ⅲ2</v>
      </c>
      <c r="J721" t="str">
        <f t="shared" si="368"/>
        <v/>
      </c>
    </row>
    <row r="722" spans="1:10" ht="16.5">
      <c r="A722" s="2">
        <f t="shared" si="356"/>
        <v>3025</v>
      </c>
      <c r="B722" s="3">
        <v>30</v>
      </c>
      <c r="C722" s="2">
        <f t="shared" si="369"/>
        <v>25</v>
      </c>
      <c r="D722" t="str">
        <f t="shared" si="364"/>
        <v>大背头男</v>
      </c>
      <c r="E722">
        <f t="shared" si="361"/>
        <v>2</v>
      </c>
      <c r="F722">
        <f t="shared" si="365"/>
        <v>3</v>
      </c>
      <c r="G722" t="str">
        <f t="shared" si="367"/>
        <v>1210009,17|1430003,36</v>
      </c>
      <c r="H722">
        <f t="shared" si="366"/>
        <v>53750</v>
      </c>
      <c r="I722" t="str">
        <f t="shared" si="371"/>
        <v>Ⅲ2</v>
      </c>
      <c r="J722" t="str">
        <f t="shared" si="368"/>
        <v/>
      </c>
    </row>
    <row r="723" spans="1:10" ht="16.5">
      <c r="A723" s="2">
        <f t="shared" si="356"/>
        <v>3026</v>
      </c>
      <c r="B723" s="3">
        <v>30</v>
      </c>
      <c r="C723" s="2">
        <f t="shared" si="369"/>
        <v>26</v>
      </c>
      <c r="D723" t="str">
        <f t="shared" si="364"/>
        <v>大背头男</v>
      </c>
      <c r="E723">
        <f t="shared" si="361"/>
        <v>2</v>
      </c>
      <c r="F723">
        <f t="shared" si="365"/>
        <v>3</v>
      </c>
      <c r="G723" t="str">
        <f t="shared" si="367"/>
        <v>1210009,20|1430003,45</v>
      </c>
      <c r="H723">
        <f t="shared" si="366"/>
        <v>75000</v>
      </c>
      <c r="I723" t="str">
        <f t="shared" si="371"/>
        <v>Ⅲ2</v>
      </c>
      <c r="J723" t="str">
        <f t="shared" si="368"/>
        <v/>
      </c>
    </row>
    <row r="724" spans="1:10" ht="16.5">
      <c r="A724" s="2">
        <f t="shared" si="356"/>
        <v>3027</v>
      </c>
      <c r="B724" s="3">
        <v>30</v>
      </c>
      <c r="C724" s="2">
        <f t="shared" si="369"/>
        <v>27</v>
      </c>
      <c r="D724" t="str">
        <f t="shared" si="364"/>
        <v>大背头男</v>
      </c>
      <c r="E724">
        <f t="shared" si="361"/>
        <v>2</v>
      </c>
      <c r="F724">
        <f t="shared" si="365"/>
        <v>3</v>
      </c>
      <c r="G724" t="str">
        <f t="shared" si="367"/>
        <v>1210009,23|1430003,54</v>
      </c>
      <c r="H724">
        <f t="shared" si="366"/>
        <v>103000</v>
      </c>
      <c r="I724" t="str">
        <f t="shared" si="371"/>
        <v>Ⅲ2</v>
      </c>
      <c r="J724" t="str">
        <f t="shared" si="368"/>
        <v/>
      </c>
    </row>
    <row r="725" spans="1:10" ht="16.5">
      <c r="A725" s="2">
        <f t="shared" si="356"/>
        <v>3028</v>
      </c>
      <c r="B725" s="3">
        <v>30</v>
      </c>
      <c r="C725" s="2">
        <f t="shared" si="369"/>
        <v>28</v>
      </c>
      <c r="D725" t="str">
        <f t="shared" si="364"/>
        <v>大背头男</v>
      </c>
      <c r="E725">
        <f t="shared" si="361"/>
        <v>2</v>
      </c>
      <c r="F725">
        <f t="shared" si="365"/>
        <v>3</v>
      </c>
      <c r="G725" t="str">
        <f t="shared" si="367"/>
        <v>1430005,9</v>
      </c>
      <c r="H725">
        <f t="shared" si="366"/>
        <v>139000</v>
      </c>
      <c r="I725" t="str">
        <f t="shared" si="371"/>
        <v>Ⅲ2</v>
      </c>
      <c r="J725" t="str">
        <f t="shared" si="368"/>
        <v/>
      </c>
    </row>
    <row r="726" spans="1:10" ht="16.5">
      <c r="A726" s="2">
        <f t="shared" si="356"/>
        <v>3029</v>
      </c>
      <c r="B726" s="34">
        <v>30</v>
      </c>
      <c r="C726" s="2">
        <f t="shared" si="369"/>
        <v>29</v>
      </c>
      <c r="D726" t="str">
        <f t="shared" si="364"/>
        <v>大背头男</v>
      </c>
      <c r="E726">
        <f t="shared" si="361"/>
        <v>2</v>
      </c>
      <c r="F726">
        <f t="shared" si="365"/>
        <v>3</v>
      </c>
      <c r="G726" t="e">
        <f t="shared" si="367"/>
        <v>#N/A</v>
      </c>
      <c r="H726" t="e">
        <f t="shared" si="366"/>
        <v>#N/A</v>
      </c>
      <c r="J726" t="str">
        <f t="shared" si="368"/>
        <v/>
      </c>
    </row>
    <row r="727" spans="1:10" ht="16.5">
      <c r="A727" s="2">
        <f t="shared" si="356"/>
        <v>3101</v>
      </c>
      <c r="B727" s="3">
        <v>31</v>
      </c>
      <c r="C727" s="2">
        <f>IF(C726=29,1,C726+1)</f>
        <v>1</v>
      </c>
      <c r="D727" t="str">
        <f t="shared" si="364"/>
        <v>嗡嗡侠</v>
      </c>
      <c r="E727">
        <f t="shared" si="361"/>
        <v>2</v>
      </c>
      <c r="F727">
        <f t="shared" si="365"/>
        <v>1</v>
      </c>
      <c r="G727" t="str">
        <f t="shared" si="367"/>
        <v>1210001,24</v>
      </c>
      <c r="H727">
        <f t="shared" si="366"/>
        <v>8300</v>
      </c>
      <c r="I727" t="str">
        <f>IF(E727=4,B727&amp;"Ⅰ"&amp;E727,"Ⅰ"&amp;E727)</f>
        <v>Ⅰ2</v>
      </c>
      <c r="J727" t="str">
        <f t="shared" si="368"/>
        <v/>
      </c>
    </row>
    <row r="728" spans="1:10" ht="16.5">
      <c r="A728" s="2">
        <f t="shared" si="356"/>
        <v>3102</v>
      </c>
      <c r="B728" s="3">
        <v>31</v>
      </c>
      <c r="C728" s="2">
        <f>IF(C727=29,1,C727+1)</f>
        <v>2</v>
      </c>
      <c r="D728" t="str">
        <f t="shared" si="364"/>
        <v>嗡嗡侠</v>
      </c>
      <c r="E728">
        <f t="shared" si="361"/>
        <v>2</v>
      </c>
      <c r="F728">
        <f t="shared" si="365"/>
        <v>1</v>
      </c>
      <c r="G728" t="str">
        <f t="shared" si="367"/>
        <v>1210001,32</v>
      </c>
      <c r="H728">
        <f t="shared" si="366"/>
        <v>9600</v>
      </c>
      <c r="I728" t="str">
        <f t="shared" ref="I728:I740" si="372">IF(E728=4,B728&amp;"Ⅰ"&amp;E728,"Ⅰ"&amp;E728)</f>
        <v>Ⅰ2</v>
      </c>
      <c r="J728" t="str">
        <f t="shared" si="368"/>
        <v/>
      </c>
    </row>
    <row r="729" spans="1:10" ht="16.5">
      <c r="A729" s="2">
        <f t="shared" si="356"/>
        <v>3103</v>
      </c>
      <c r="B729" s="3">
        <v>31</v>
      </c>
      <c r="C729" s="2">
        <f t="shared" ref="C729:C734" si="373">IF(C728=29,1,C728+1)</f>
        <v>3</v>
      </c>
      <c r="D729" t="str">
        <f t="shared" si="364"/>
        <v>嗡嗡侠</v>
      </c>
      <c r="E729">
        <f t="shared" si="361"/>
        <v>2</v>
      </c>
      <c r="F729">
        <f t="shared" si="365"/>
        <v>1</v>
      </c>
      <c r="G729" t="str">
        <f t="shared" si="367"/>
        <v>1210001,40</v>
      </c>
      <c r="H729">
        <f t="shared" si="366"/>
        <v>14400</v>
      </c>
      <c r="I729" t="str">
        <f t="shared" si="372"/>
        <v>Ⅰ2</v>
      </c>
      <c r="J729" t="str">
        <f t="shared" si="368"/>
        <v/>
      </c>
    </row>
    <row r="730" spans="1:10" ht="16.5">
      <c r="A730" s="2">
        <f t="shared" si="356"/>
        <v>3104</v>
      </c>
      <c r="B730" s="3">
        <v>31</v>
      </c>
      <c r="C730" s="2">
        <f t="shared" si="373"/>
        <v>4</v>
      </c>
      <c r="D730" t="str">
        <f t="shared" si="364"/>
        <v>嗡嗡侠</v>
      </c>
      <c r="E730">
        <f t="shared" si="361"/>
        <v>2</v>
      </c>
      <c r="F730">
        <f t="shared" si="365"/>
        <v>1</v>
      </c>
      <c r="G730" t="str">
        <f t="shared" si="367"/>
        <v>1210004,20</v>
      </c>
      <c r="H730">
        <f t="shared" si="366"/>
        <v>21500</v>
      </c>
      <c r="I730" t="str">
        <f t="shared" si="372"/>
        <v>Ⅰ2</v>
      </c>
      <c r="J730" t="str">
        <f t="shared" si="368"/>
        <v/>
      </c>
    </row>
    <row r="731" spans="1:10" ht="16.5">
      <c r="A731" s="2">
        <f t="shared" si="356"/>
        <v>3105</v>
      </c>
      <c r="B731" s="3">
        <v>31</v>
      </c>
      <c r="C731" s="2">
        <f t="shared" si="373"/>
        <v>5</v>
      </c>
      <c r="D731" t="str">
        <f t="shared" si="364"/>
        <v>嗡嗡侠</v>
      </c>
      <c r="E731">
        <f t="shared" si="361"/>
        <v>2</v>
      </c>
      <c r="F731">
        <f t="shared" si="365"/>
        <v>1</v>
      </c>
      <c r="G731" t="str">
        <f t="shared" si="367"/>
        <v>1210004,24</v>
      </c>
      <c r="H731">
        <f t="shared" si="366"/>
        <v>30000</v>
      </c>
      <c r="I731" t="str">
        <f t="shared" si="372"/>
        <v>Ⅰ2</v>
      </c>
      <c r="J731" t="str">
        <f t="shared" si="368"/>
        <v/>
      </c>
    </row>
    <row r="732" spans="1:10" ht="16.5">
      <c r="A732" s="2">
        <f t="shared" si="356"/>
        <v>3106</v>
      </c>
      <c r="B732" s="3">
        <v>31</v>
      </c>
      <c r="C732" s="2">
        <f t="shared" si="373"/>
        <v>6</v>
      </c>
      <c r="D732" t="str">
        <f t="shared" si="364"/>
        <v>嗡嗡侠</v>
      </c>
      <c r="E732">
        <f t="shared" si="361"/>
        <v>2</v>
      </c>
      <c r="F732">
        <f t="shared" si="365"/>
        <v>1</v>
      </c>
      <c r="G732" t="str">
        <f t="shared" si="367"/>
        <v>1210004,28</v>
      </c>
      <c r="H732">
        <f t="shared" si="366"/>
        <v>41200</v>
      </c>
      <c r="I732" t="str">
        <f t="shared" si="372"/>
        <v>Ⅰ2</v>
      </c>
      <c r="J732" t="str">
        <f t="shared" si="368"/>
        <v/>
      </c>
    </row>
    <row r="733" spans="1:10" ht="16.5">
      <c r="A733" s="2">
        <f t="shared" si="356"/>
        <v>3107</v>
      </c>
      <c r="B733" s="3">
        <v>31</v>
      </c>
      <c r="C733" s="2">
        <f t="shared" si="373"/>
        <v>7</v>
      </c>
      <c r="D733" t="str">
        <f t="shared" si="364"/>
        <v>嗡嗡侠</v>
      </c>
      <c r="E733">
        <f t="shared" si="361"/>
        <v>2</v>
      </c>
      <c r="F733">
        <f t="shared" si="365"/>
        <v>1</v>
      </c>
      <c r="G733" t="str">
        <f t="shared" si="367"/>
        <v>1210007,12</v>
      </c>
      <c r="H733">
        <f t="shared" si="366"/>
        <v>55600</v>
      </c>
      <c r="I733" t="str">
        <f t="shared" si="372"/>
        <v>Ⅰ2</v>
      </c>
      <c r="J733" t="str">
        <f t="shared" si="368"/>
        <v/>
      </c>
    </row>
    <row r="734" spans="1:10" ht="16.5">
      <c r="A734" s="2">
        <f t="shared" si="356"/>
        <v>3108</v>
      </c>
      <c r="B734" s="3">
        <v>31</v>
      </c>
      <c r="C734" s="2">
        <f t="shared" si="373"/>
        <v>8</v>
      </c>
      <c r="D734" t="str">
        <f t="shared" si="364"/>
        <v>嗡嗡侠</v>
      </c>
      <c r="E734">
        <f t="shared" si="361"/>
        <v>2</v>
      </c>
      <c r="F734">
        <f t="shared" si="365"/>
        <v>1</v>
      </c>
      <c r="G734" t="str">
        <f t="shared" si="367"/>
        <v>1210007,4|1430003,1</v>
      </c>
      <c r="H734">
        <f t="shared" si="366"/>
        <v>12450</v>
      </c>
      <c r="I734" t="str">
        <f t="shared" si="372"/>
        <v>Ⅰ2</v>
      </c>
      <c r="J734" t="str">
        <f t="shared" si="368"/>
        <v/>
      </c>
    </row>
    <row r="735" spans="1:10" ht="16.5">
      <c r="A735" s="2">
        <f t="shared" ref="A735:A798" si="374">B735*100+C735</f>
        <v>3109</v>
      </c>
      <c r="B735" s="3">
        <v>31</v>
      </c>
      <c r="C735" s="2">
        <f>IF(C734=29,1,C734+1)</f>
        <v>9</v>
      </c>
      <c r="D735" t="str">
        <f t="shared" si="364"/>
        <v>嗡嗡侠</v>
      </c>
      <c r="E735">
        <f t="shared" si="361"/>
        <v>2</v>
      </c>
      <c r="F735">
        <f t="shared" si="365"/>
        <v>1</v>
      </c>
      <c r="G735" t="str">
        <f t="shared" si="367"/>
        <v>1210007,5|1430003,2</v>
      </c>
      <c r="H735">
        <f t="shared" si="366"/>
        <v>14400</v>
      </c>
      <c r="I735" t="str">
        <f t="shared" si="372"/>
        <v>Ⅰ2</v>
      </c>
      <c r="J735" t="str">
        <f t="shared" si="368"/>
        <v/>
      </c>
    </row>
    <row r="736" spans="1:10" ht="16.5">
      <c r="A736" s="2">
        <f t="shared" si="374"/>
        <v>3110</v>
      </c>
      <c r="B736" s="3">
        <v>31</v>
      </c>
      <c r="C736" s="2">
        <f>IF(C735=29,1,C735+1)</f>
        <v>10</v>
      </c>
      <c r="D736" t="str">
        <f t="shared" si="364"/>
        <v>嗡嗡侠</v>
      </c>
      <c r="E736">
        <f t="shared" si="361"/>
        <v>2</v>
      </c>
      <c r="F736">
        <f t="shared" si="365"/>
        <v>1</v>
      </c>
      <c r="G736" t="str">
        <f t="shared" si="367"/>
        <v>1210007,7|1430003,3</v>
      </c>
      <c r="H736">
        <f t="shared" si="366"/>
        <v>21600</v>
      </c>
      <c r="I736" t="str">
        <f t="shared" si="372"/>
        <v>Ⅰ2</v>
      </c>
      <c r="J736" t="str">
        <f t="shared" si="368"/>
        <v/>
      </c>
    </row>
    <row r="737" spans="1:10" ht="16.5">
      <c r="A737" s="2">
        <f t="shared" si="374"/>
        <v>3111</v>
      </c>
      <c r="B737" s="3">
        <v>31</v>
      </c>
      <c r="C737" s="2">
        <f t="shared" ref="C737:C755" si="375">IF(C736=29,1,C736+1)</f>
        <v>11</v>
      </c>
      <c r="D737" t="str">
        <f t="shared" si="364"/>
        <v>嗡嗡侠</v>
      </c>
      <c r="E737">
        <f t="shared" si="361"/>
        <v>2</v>
      </c>
      <c r="F737">
        <f t="shared" si="365"/>
        <v>1</v>
      </c>
      <c r="G737" t="str">
        <f t="shared" si="367"/>
        <v>1210007,10|1430003,4</v>
      </c>
      <c r="H737">
        <f t="shared" si="366"/>
        <v>32250</v>
      </c>
      <c r="I737" t="str">
        <f t="shared" si="372"/>
        <v>Ⅰ2</v>
      </c>
      <c r="J737" t="str">
        <f t="shared" si="368"/>
        <v/>
      </c>
    </row>
    <row r="738" spans="1:10" ht="16.5">
      <c r="A738" s="2">
        <f t="shared" si="374"/>
        <v>3112</v>
      </c>
      <c r="B738" s="3">
        <v>31</v>
      </c>
      <c r="C738" s="2">
        <f t="shared" si="375"/>
        <v>12</v>
      </c>
      <c r="D738" t="str">
        <f t="shared" si="364"/>
        <v>嗡嗡侠</v>
      </c>
      <c r="E738">
        <f t="shared" si="361"/>
        <v>2</v>
      </c>
      <c r="F738">
        <f t="shared" si="365"/>
        <v>1</v>
      </c>
      <c r="G738" t="str">
        <f t="shared" si="367"/>
        <v>1210007,12|1430003,5</v>
      </c>
      <c r="H738">
        <f t="shared" si="366"/>
        <v>45000</v>
      </c>
      <c r="I738" t="str">
        <f t="shared" si="372"/>
        <v>Ⅰ2</v>
      </c>
      <c r="J738" t="str">
        <f t="shared" si="368"/>
        <v/>
      </c>
    </row>
    <row r="739" spans="1:10" ht="16.5">
      <c r="A739" s="2">
        <f t="shared" si="374"/>
        <v>3113</v>
      </c>
      <c r="B739" s="3">
        <v>31</v>
      </c>
      <c r="C739" s="2">
        <f t="shared" si="375"/>
        <v>13</v>
      </c>
      <c r="D739" t="str">
        <f t="shared" si="364"/>
        <v>嗡嗡侠</v>
      </c>
      <c r="E739">
        <f t="shared" si="361"/>
        <v>2</v>
      </c>
      <c r="F739">
        <f t="shared" si="365"/>
        <v>1</v>
      </c>
      <c r="G739" t="str">
        <f t="shared" si="367"/>
        <v>1210007,14|1430003,6</v>
      </c>
      <c r="H739">
        <f t="shared" si="366"/>
        <v>61800</v>
      </c>
      <c r="I739" t="str">
        <f t="shared" si="372"/>
        <v>Ⅰ2</v>
      </c>
      <c r="J739" t="str">
        <f t="shared" si="368"/>
        <v/>
      </c>
    </row>
    <row r="740" spans="1:10" ht="16.5">
      <c r="A740" s="2">
        <f t="shared" si="374"/>
        <v>3114</v>
      </c>
      <c r="B740" s="3">
        <v>31</v>
      </c>
      <c r="C740" s="2">
        <f t="shared" si="375"/>
        <v>14</v>
      </c>
      <c r="D740" t="str">
        <f t="shared" si="364"/>
        <v>嗡嗡侠</v>
      </c>
      <c r="E740">
        <f t="shared" si="361"/>
        <v>2</v>
      </c>
      <c r="F740">
        <f t="shared" si="365"/>
        <v>1</v>
      </c>
      <c r="G740" t="str">
        <f t="shared" si="367"/>
        <v>1430005,1</v>
      </c>
      <c r="H740">
        <f t="shared" si="366"/>
        <v>83400</v>
      </c>
      <c r="I740" t="str">
        <f t="shared" si="372"/>
        <v>Ⅰ2</v>
      </c>
      <c r="J740" t="str">
        <f t="shared" si="368"/>
        <v/>
      </c>
    </row>
    <row r="741" spans="1:10" ht="16.5">
      <c r="A741" s="2">
        <f t="shared" si="374"/>
        <v>3115</v>
      </c>
      <c r="B741" s="3">
        <v>31</v>
      </c>
      <c r="C741" s="2">
        <f t="shared" si="375"/>
        <v>15</v>
      </c>
      <c r="D741" t="str">
        <f t="shared" si="364"/>
        <v>嗡嗡侠</v>
      </c>
      <c r="E741">
        <f t="shared" si="361"/>
        <v>2</v>
      </c>
      <c r="F741">
        <f t="shared" si="365"/>
        <v>1</v>
      </c>
      <c r="G741" t="str">
        <f t="shared" si="367"/>
        <v>1210007,5|1430003,3</v>
      </c>
      <c r="H741">
        <f t="shared" si="366"/>
        <v>16600</v>
      </c>
      <c r="I741" t="str">
        <f>IF(E741=4,B741&amp;"Ⅱ"&amp;E741,"Ⅱ"&amp;E741)</f>
        <v>Ⅱ2</v>
      </c>
      <c r="J741" t="str">
        <f t="shared" si="368"/>
        <v/>
      </c>
    </row>
    <row r="742" spans="1:10" ht="16.5">
      <c r="A742" s="2">
        <f t="shared" si="374"/>
        <v>3116</v>
      </c>
      <c r="B742" s="3">
        <v>31</v>
      </c>
      <c r="C742" s="2">
        <f t="shared" si="375"/>
        <v>16</v>
      </c>
      <c r="D742" t="str">
        <f t="shared" si="364"/>
        <v>嗡嗡侠</v>
      </c>
      <c r="E742">
        <f t="shared" si="361"/>
        <v>2</v>
      </c>
      <c r="F742">
        <f t="shared" si="365"/>
        <v>1</v>
      </c>
      <c r="G742" t="str">
        <f t="shared" si="367"/>
        <v>1210007,7|1430003,6</v>
      </c>
      <c r="H742">
        <f t="shared" si="366"/>
        <v>19200</v>
      </c>
      <c r="I742" t="str">
        <f t="shared" ref="I742:I747" si="376">IF(E742=4,B742&amp;"Ⅱ"&amp;E742,"Ⅱ"&amp;E742)</f>
        <v>Ⅱ2</v>
      </c>
      <c r="J742" t="str">
        <f t="shared" si="368"/>
        <v/>
      </c>
    </row>
    <row r="743" spans="1:10" ht="16.5">
      <c r="A743" s="2">
        <f t="shared" si="374"/>
        <v>3117</v>
      </c>
      <c r="B743" s="3">
        <v>31</v>
      </c>
      <c r="C743" s="2">
        <f t="shared" si="375"/>
        <v>17</v>
      </c>
      <c r="D743" t="str">
        <f t="shared" si="364"/>
        <v>嗡嗡侠</v>
      </c>
      <c r="E743">
        <f t="shared" si="361"/>
        <v>2</v>
      </c>
      <c r="F743">
        <f t="shared" si="365"/>
        <v>1</v>
      </c>
      <c r="G743" t="str">
        <f t="shared" si="367"/>
        <v>1210007,9|1430003,9</v>
      </c>
      <c r="H743">
        <f t="shared" si="366"/>
        <v>28800</v>
      </c>
      <c r="I743" t="str">
        <f t="shared" si="376"/>
        <v>Ⅱ2</v>
      </c>
      <c r="J743" t="str">
        <f t="shared" si="368"/>
        <v/>
      </c>
    </row>
    <row r="744" spans="1:10" ht="16.5">
      <c r="A744" s="2">
        <f t="shared" si="374"/>
        <v>3118</v>
      </c>
      <c r="B744" s="3">
        <v>31</v>
      </c>
      <c r="C744" s="2">
        <f t="shared" si="375"/>
        <v>18</v>
      </c>
      <c r="D744" t="str">
        <f t="shared" si="364"/>
        <v>嗡嗡侠</v>
      </c>
      <c r="E744">
        <f t="shared" si="361"/>
        <v>2</v>
      </c>
      <c r="F744">
        <f t="shared" si="365"/>
        <v>1</v>
      </c>
      <c r="G744" t="str">
        <f t="shared" si="367"/>
        <v>1210007,13|1430003,12</v>
      </c>
      <c r="H744">
        <f t="shared" si="366"/>
        <v>43000</v>
      </c>
      <c r="I744" t="str">
        <f t="shared" si="376"/>
        <v>Ⅱ2</v>
      </c>
      <c r="J744" t="str">
        <f t="shared" si="368"/>
        <v/>
      </c>
    </row>
    <row r="745" spans="1:10" ht="16.5">
      <c r="A745" s="2">
        <f t="shared" si="374"/>
        <v>3119</v>
      </c>
      <c r="B745" s="3">
        <v>31</v>
      </c>
      <c r="C745" s="2">
        <f t="shared" si="375"/>
        <v>19</v>
      </c>
      <c r="D745" t="str">
        <f t="shared" si="364"/>
        <v>嗡嗡侠</v>
      </c>
      <c r="E745">
        <f t="shared" si="361"/>
        <v>2</v>
      </c>
      <c r="F745">
        <f t="shared" si="365"/>
        <v>1</v>
      </c>
      <c r="G745" t="str">
        <f t="shared" si="367"/>
        <v>1210007,16|1430003,15</v>
      </c>
      <c r="H745">
        <f t="shared" si="366"/>
        <v>60000</v>
      </c>
      <c r="I745" t="str">
        <f t="shared" si="376"/>
        <v>Ⅱ2</v>
      </c>
      <c r="J745" t="str">
        <f t="shared" si="368"/>
        <v/>
      </c>
    </row>
    <row r="746" spans="1:10" ht="16.5">
      <c r="A746" s="2">
        <f t="shared" si="374"/>
        <v>3120</v>
      </c>
      <c r="B746" s="3">
        <v>31</v>
      </c>
      <c r="C746" s="2">
        <f t="shared" si="375"/>
        <v>20</v>
      </c>
      <c r="D746" t="str">
        <f t="shared" si="364"/>
        <v>嗡嗡侠</v>
      </c>
      <c r="E746">
        <f t="shared" si="361"/>
        <v>2</v>
      </c>
      <c r="F746">
        <f t="shared" si="365"/>
        <v>1</v>
      </c>
      <c r="G746" t="str">
        <f t="shared" si="367"/>
        <v>1210007,19|1430003,18</v>
      </c>
      <c r="H746">
        <f t="shared" si="366"/>
        <v>82400</v>
      </c>
      <c r="I746" t="str">
        <f t="shared" si="376"/>
        <v>Ⅱ2</v>
      </c>
      <c r="J746" t="str">
        <f t="shared" si="368"/>
        <v/>
      </c>
    </row>
    <row r="747" spans="1:10" ht="16.5">
      <c r="A747" s="2">
        <f t="shared" si="374"/>
        <v>3121</v>
      </c>
      <c r="B747" s="3">
        <v>31</v>
      </c>
      <c r="C747" s="2">
        <f t="shared" si="375"/>
        <v>21</v>
      </c>
      <c r="D747" t="str">
        <f t="shared" si="364"/>
        <v>嗡嗡侠</v>
      </c>
      <c r="E747">
        <f t="shared" si="361"/>
        <v>2</v>
      </c>
      <c r="F747">
        <f t="shared" si="365"/>
        <v>1</v>
      </c>
      <c r="G747" t="str">
        <f t="shared" si="367"/>
        <v>1430005,3</v>
      </c>
      <c r="H747">
        <f t="shared" si="366"/>
        <v>111200</v>
      </c>
      <c r="I747" t="str">
        <f t="shared" si="376"/>
        <v>Ⅱ2</v>
      </c>
      <c r="J747" t="str">
        <f t="shared" si="368"/>
        <v/>
      </c>
    </row>
    <row r="748" spans="1:10" ht="16.5">
      <c r="A748" s="2">
        <f t="shared" si="374"/>
        <v>3122</v>
      </c>
      <c r="B748" s="3">
        <v>31</v>
      </c>
      <c r="C748" s="2">
        <f t="shared" si="375"/>
        <v>22</v>
      </c>
      <c r="D748" t="str">
        <f t="shared" si="364"/>
        <v>嗡嗡侠</v>
      </c>
      <c r="E748">
        <f t="shared" si="361"/>
        <v>2</v>
      </c>
      <c r="F748">
        <f t="shared" si="365"/>
        <v>1</v>
      </c>
      <c r="G748" t="str">
        <f t="shared" si="367"/>
        <v>1210007,7|1430003,9</v>
      </c>
      <c r="H748">
        <f t="shared" si="366"/>
        <v>20750</v>
      </c>
      <c r="I748" t="str">
        <f>IF(E748=4,B748&amp;"Ⅲ"&amp;E748,"Ⅲ"&amp;E748)</f>
        <v>Ⅲ2</v>
      </c>
      <c r="J748" t="str">
        <f t="shared" si="368"/>
        <v/>
      </c>
    </row>
    <row r="749" spans="1:10" ht="16.5">
      <c r="A749" s="2">
        <f t="shared" si="374"/>
        <v>3123</v>
      </c>
      <c r="B749" s="3">
        <v>31</v>
      </c>
      <c r="C749" s="2">
        <f t="shared" si="375"/>
        <v>23</v>
      </c>
      <c r="D749" t="str">
        <f t="shared" si="364"/>
        <v>嗡嗡侠</v>
      </c>
      <c r="E749">
        <f t="shared" si="361"/>
        <v>2</v>
      </c>
      <c r="F749">
        <f t="shared" si="365"/>
        <v>1</v>
      </c>
      <c r="G749" t="str">
        <f t="shared" si="367"/>
        <v>1210007,9|1430003,18</v>
      </c>
      <c r="H749">
        <f t="shared" si="366"/>
        <v>24000</v>
      </c>
      <c r="I749" t="str">
        <f t="shared" ref="I749:I754" si="377">IF(E749=4,B749&amp;"Ⅲ"&amp;E749,"Ⅲ"&amp;E749)</f>
        <v>Ⅲ2</v>
      </c>
      <c r="J749" t="str">
        <f t="shared" si="368"/>
        <v/>
      </c>
    </row>
    <row r="750" spans="1:10" ht="16.5">
      <c r="A750" s="2">
        <f t="shared" si="374"/>
        <v>3124</v>
      </c>
      <c r="B750" s="3">
        <v>31</v>
      </c>
      <c r="C750" s="2">
        <f t="shared" si="375"/>
        <v>24</v>
      </c>
      <c r="D750" t="str">
        <f t="shared" si="364"/>
        <v>嗡嗡侠</v>
      </c>
      <c r="E750">
        <f t="shared" si="361"/>
        <v>2</v>
      </c>
      <c r="F750">
        <f t="shared" si="365"/>
        <v>1</v>
      </c>
      <c r="G750" t="str">
        <f t="shared" si="367"/>
        <v>1210007,11|1430003,27</v>
      </c>
      <c r="H750">
        <f t="shared" si="366"/>
        <v>36000</v>
      </c>
      <c r="I750" t="str">
        <f t="shared" si="377"/>
        <v>Ⅲ2</v>
      </c>
      <c r="J750" t="str">
        <f t="shared" si="368"/>
        <v/>
      </c>
    </row>
    <row r="751" spans="1:10" ht="16.5">
      <c r="A751" s="2">
        <f t="shared" si="374"/>
        <v>3125</v>
      </c>
      <c r="B751" s="3">
        <v>31</v>
      </c>
      <c r="C751" s="2">
        <f t="shared" si="375"/>
        <v>25</v>
      </c>
      <c r="D751" t="str">
        <f t="shared" si="364"/>
        <v>嗡嗡侠</v>
      </c>
      <c r="E751">
        <f t="shared" si="361"/>
        <v>2</v>
      </c>
      <c r="F751">
        <f t="shared" si="365"/>
        <v>1</v>
      </c>
      <c r="G751" t="str">
        <f t="shared" si="367"/>
        <v>1210007,17|1430003,36</v>
      </c>
      <c r="H751">
        <f t="shared" si="366"/>
        <v>53750</v>
      </c>
      <c r="I751" t="str">
        <f t="shared" si="377"/>
        <v>Ⅲ2</v>
      </c>
      <c r="J751" t="str">
        <f t="shared" si="368"/>
        <v/>
      </c>
    </row>
    <row r="752" spans="1:10" ht="16.5">
      <c r="A752" s="2">
        <f t="shared" si="374"/>
        <v>3126</v>
      </c>
      <c r="B752" s="3">
        <v>31</v>
      </c>
      <c r="C752" s="2">
        <f t="shared" si="375"/>
        <v>26</v>
      </c>
      <c r="D752" t="str">
        <f t="shared" si="364"/>
        <v>嗡嗡侠</v>
      </c>
      <c r="E752">
        <f t="shared" si="361"/>
        <v>2</v>
      </c>
      <c r="F752">
        <f t="shared" si="365"/>
        <v>1</v>
      </c>
      <c r="G752" t="str">
        <f t="shared" si="367"/>
        <v>1210007,20|1430003,45</v>
      </c>
      <c r="H752">
        <f t="shared" si="366"/>
        <v>75000</v>
      </c>
      <c r="I752" t="str">
        <f t="shared" si="377"/>
        <v>Ⅲ2</v>
      </c>
      <c r="J752" t="str">
        <f t="shared" si="368"/>
        <v/>
      </c>
    </row>
    <row r="753" spans="1:10" ht="16.5">
      <c r="A753" s="2">
        <f t="shared" si="374"/>
        <v>3127</v>
      </c>
      <c r="B753" s="3">
        <v>31</v>
      </c>
      <c r="C753" s="2">
        <f t="shared" si="375"/>
        <v>27</v>
      </c>
      <c r="D753" t="str">
        <f t="shared" si="364"/>
        <v>嗡嗡侠</v>
      </c>
      <c r="E753">
        <f t="shared" si="361"/>
        <v>2</v>
      </c>
      <c r="F753">
        <f t="shared" si="365"/>
        <v>1</v>
      </c>
      <c r="G753" t="str">
        <f t="shared" si="367"/>
        <v>1210007,23|1430003,54</v>
      </c>
      <c r="H753">
        <f t="shared" si="366"/>
        <v>103000</v>
      </c>
      <c r="I753" t="str">
        <f t="shared" si="377"/>
        <v>Ⅲ2</v>
      </c>
      <c r="J753" t="str">
        <f t="shared" si="368"/>
        <v/>
      </c>
    </row>
    <row r="754" spans="1:10" ht="16.5">
      <c r="A754" s="2">
        <f t="shared" si="374"/>
        <v>3128</v>
      </c>
      <c r="B754" s="3">
        <v>31</v>
      </c>
      <c r="C754" s="2">
        <f t="shared" si="375"/>
        <v>28</v>
      </c>
      <c r="D754" t="str">
        <f t="shared" si="364"/>
        <v>嗡嗡侠</v>
      </c>
      <c r="E754">
        <f t="shared" si="361"/>
        <v>2</v>
      </c>
      <c r="F754">
        <f t="shared" si="365"/>
        <v>1</v>
      </c>
      <c r="G754" t="str">
        <f t="shared" si="367"/>
        <v>1430005,9</v>
      </c>
      <c r="H754">
        <f t="shared" si="366"/>
        <v>139000</v>
      </c>
      <c r="I754" t="str">
        <f t="shared" si="377"/>
        <v>Ⅲ2</v>
      </c>
      <c r="J754" t="str">
        <f t="shared" si="368"/>
        <v/>
      </c>
    </row>
    <row r="755" spans="1:10" ht="16.5">
      <c r="A755" s="2">
        <f t="shared" si="374"/>
        <v>3129</v>
      </c>
      <c r="B755" s="34">
        <v>31</v>
      </c>
      <c r="C755" s="2">
        <f t="shared" si="375"/>
        <v>29</v>
      </c>
      <c r="D755" t="str">
        <f t="shared" si="364"/>
        <v>嗡嗡侠</v>
      </c>
      <c r="E755">
        <f t="shared" si="361"/>
        <v>2</v>
      </c>
      <c r="F755">
        <f t="shared" si="365"/>
        <v>1</v>
      </c>
      <c r="G755" t="e">
        <f t="shared" si="367"/>
        <v>#N/A</v>
      </c>
      <c r="H755" t="e">
        <f t="shared" si="366"/>
        <v>#N/A</v>
      </c>
      <c r="J755" t="str">
        <f t="shared" si="368"/>
        <v/>
      </c>
    </row>
    <row r="756" spans="1:10" ht="16.5">
      <c r="A756" s="2">
        <f t="shared" si="374"/>
        <v>2701</v>
      </c>
      <c r="B756" s="3">
        <v>27</v>
      </c>
      <c r="C756" s="2">
        <f>IF(C755=29,1,C755+1)</f>
        <v>1</v>
      </c>
      <c r="D756" t="str">
        <f t="shared" si="364"/>
        <v>蘑菇</v>
      </c>
      <c r="E756">
        <f t="shared" si="361"/>
        <v>2</v>
      </c>
      <c r="F756">
        <f t="shared" si="365"/>
        <v>1</v>
      </c>
      <c r="G756" t="str">
        <f t="shared" si="367"/>
        <v>1210001,24</v>
      </c>
      <c r="H756">
        <f t="shared" si="366"/>
        <v>8300</v>
      </c>
      <c r="I756" t="str">
        <f>IF(E756=4,B756&amp;"Ⅰ"&amp;E756,"Ⅰ"&amp;E756)</f>
        <v>Ⅰ2</v>
      </c>
      <c r="J756" t="str">
        <f t="shared" si="368"/>
        <v/>
      </c>
    </row>
    <row r="757" spans="1:10" ht="16.5">
      <c r="A757" s="2">
        <f t="shared" si="374"/>
        <v>2702</v>
      </c>
      <c r="B757" s="3">
        <v>27</v>
      </c>
      <c r="C757" s="2">
        <f>IF(C756=29,1,C756+1)</f>
        <v>2</v>
      </c>
      <c r="D757" t="str">
        <f t="shared" si="364"/>
        <v>蘑菇</v>
      </c>
      <c r="E757">
        <f t="shared" si="361"/>
        <v>2</v>
      </c>
      <c r="F757">
        <f t="shared" si="365"/>
        <v>1</v>
      </c>
      <c r="G757" t="str">
        <f t="shared" si="367"/>
        <v>1210001,32</v>
      </c>
      <c r="H757">
        <f t="shared" si="366"/>
        <v>9600</v>
      </c>
      <c r="I757" t="str">
        <f t="shared" ref="I757:I769" si="378">IF(E757=4,B757&amp;"Ⅰ"&amp;E757,"Ⅰ"&amp;E757)</f>
        <v>Ⅰ2</v>
      </c>
      <c r="J757" t="str">
        <f t="shared" si="368"/>
        <v/>
      </c>
    </row>
    <row r="758" spans="1:10" ht="16.5">
      <c r="A758" s="2">
        <f t="shared" si="374"/>
        <v>2703</v>
      </c>
      <c r="B758" s="3">
        <v>27</v>
      </c>
      <c r="C758" s="2">
        <f t="shared" ref="C758:C763" si="379">IF(C757=29,1,C757+1)</f>
        <v>3</v>
      </c>
      <c r="D758" t="str">
        <f t="shared" si="364"/>
        <v>蘑菇</v>
      </c>
      <c r="E758">
        <f t="shared" ref="E758:E821" si="380">VLOOKUP(B758,K:N,3,FALSE)</f>
        <v>2</v>
      </c>
      <c r="F758">
        <f t="shared" si="365"/>
        <v>1</v>
      </c>
      <c r="G758" t="str">
        <f t="shared" si="367"/>
        <v>1210001,40</v>
      </c>
      <c r="H758">
        <f t="shared" si="366"/>
        <v>14400</v>
      </c>
      <c r="I758" t="str">
        <f t="shared" si="378"/>
        <v>Ⅰ2</v>
      </c>
      <c r="J758" t="str">
        <f t="shared" si="368"/>
        <v/>
      </c>
    </row>
    <row r="759" spans="1:10" ht="16.5">
      <c r="A759" s="2">
        <f t="shared" si="374"/>
        <v>2704</v>
      </c>
      <c r="B759" s="3">
        <v>27</v>
      </c>
      <c r="C759" s="2">
        <f t="shared" si="379"/>
        <v>4</v>
      </c>
      <c r="D759" t="str">
        <f t="shared" si="364"/>
        <v>蘑菇</v>
      </c>
      <c r="E759">
        <f t="shared" si="380"/>
        <v>2</v>
      </c>
      <c r="F759">
        <f t="shared" si="365"/>
        <v>1</v>
      </c>
      <c r="G759" t="str">
        <f t="shared" si="367"/>
        <v>1210004,20</v>
      </c>
      <c r="H759">
        <f t="shared" si="366"/>
        <v>21500</v>
      </c>
      <c r="I759" t="str">
        <f t="shared" si="378"/>
        <v>Ⅰ2</v>
      </c>
      <c r="J759" t="str">
        <f t="shared" si="368"/>
        <v/>
      </c>
    </row>
    <row r="760" spans="1:10" ht="16.5">
      <c r="A760" s="2">
        <f t="shared" si="374"/>
        <v>2705</v>
      </c>
      <c r="B760" s="3">
        <v>27</v>
      </c>
      <c r="C760" s="2">
        <f t="shared" si="379"/>
        <v>5</v>
      </c>
      <c r="D760" t="str">
        <f t="shared" si="364"/>
        <v>蘑菇</v>
      </c>
      <c r="E760">
        <f t="shared" si="380"/>
        <v>2</v>
      </c>
      <c r="F760">
        <f t="shared" si="365"/>
        <v>1</v>
      </c>
      <c r="G760" t="str">
        <f t="shared" si="367"/>
        <v>1210004,24</v>
      </c>
      <c r="H760">
        <f t="shared" si="366"/>
        <v>30000</v>
      </c>
      <c r="I760" t="str">
        <f t="shared" si="378"/>
        <v>Ⅰ2</v>
      </c>
      <c r="J760" t="str">
        <f t="shared" si="368"/>
        <v/>
      </c>
    </row>
    <row r="761" spans="1:10" ht="16.5">
      <c r="A761" s="2">
        <f t="shared" si="374"/>
        <v>2706</v>
      </c>
      <c r="B761" s="3">
        <v>27</v>
      </c>
      <c r="C761" s="2">
        <f t="shared" si="379"/>
        <v>6</v>
      </c>
      <c r="D761" t="str">
        <f t="shared" si="364"/>
        <v>蘑菇</v>
      </c>
      <c r="E761">
        <f t="shared" si="380"/>
        <v>2</v>
      </c>
      <c r="F761">
        <f t="shared" si="365"/>
        <v>1</v>
      </c>
      <c r="G761" t="str">
        <f t="shared" si="367"/>
        <v>1210004,28</v>
      </c>
      <c r="H761">
        <f t="shared" si="366"/>
        <v>41200</v>
      </c>
      <c r="I761" t="str">
        <f t="shared" si="378"/>
        <v>Ⅰ2</v>
      </c>
      <c r="J761" t="str">
        <f t="shared" si="368"/>
        <v/>
      </c>
    </row>
    <row r="762" spans="1:10" ht="16.5">
      <c r="A762" s="2">
        <f t="shared" si="374"/>
        <v>2707</v>
      </c>
      <c r="B762" s="3">
        <v>27</v>
      </c>
      <c r="C762" s="2">
        <f t="shared" si="379"/>
        <v>7</v>
      </c>
      <c r="D762" t="str">
        <f t="shared" si="364"/>
        <v>蘑菇</v>
      </c>
      <c r="E762">
        <f t="shared" si="380"/>
        <v>2</v>
      </c>
      <c r="F762">
        <f t="shared" si="365"/>
        <v>1</v>
      </c>
      <c r="G762" t="str">
        <f t="shared" si="367"/>
        <v>1210007,12</v>
      </c>
      <c r="H762">
        <f t="shared" si="366"/>
        <v>55600</v>
      </c>
      <c r="I762" t="str">
        <f t="shared" si="378"/>
        <v>Ⅰ2</v>
      </c>
      <c r="J762" t="str">
        <f t="shared" si="368"/>
        <v/>
      </c>
    </row>
    <row r="763" spans="1:10" ht="16.5">
      <c r="A763" s="2">
        <f t="shared" si="374"/>
        <v>2708</v>
      </c>
      <c r="B763" s="3">
        <v>27</v>
      </c>
      <c r="C763" s="2">
        <f t="shared" si="379"/>
        <v>8</v>
      </c>
      <c r="D763" t="str">
        <f t="shared" si="364"/>
        <v>蘑菇</v>
      </c>
      <c r="E763">
        <f t="shared" si="380"/>
        <v>2</v>
      </c>
      <c r="F763">
        <f t="shared" si="365"/>
        <v>1</v>
      </c>
      <c r="G763" t="str">
        <f t="shared" si="367"/>
        <v>1210007,4|1430003,1</v>
      </c>
      <c r="H763">
        <f t="shared" si="366"/>
        <v>12450</v>
      </c>
      <c r="I763" t="str">
        <f t="shared" si="378"/>
        <v>Ⅰ2</v>
      </c>
      <c r="J763" t="str">
        <f t="shared" si="368"/>
        <v/>
      </c>
    </row>
    <row r="764" spans="1:10" ht="16.5">
      <c r="A764" s="2">
        <f t="shared" si="374"/>
        <v>2709</v>
      </c>
      <c r="B764" s="3">
        <v>27</v>
      </c>
      <c r="C764" s="2">
        <f>IF(C763=29,1,C763+1)</f>
        <v>9</v>
      </c>
      <c r="D764" t="str">
        <f t="shared" si="364"/>
        <v>蘑菇</v>
      </c>
      <c r="E764">
        <f t="shared" si="380"/>
        <v>2</v>
      </c>
      <c r="F764">
        <f t="shared" si="365"/>
        <v>1</v>
      </c>
      <c r="G764" t="str">
        <f t="shared" si="367"/>
        <v>1210007,5|1430003,2</v>
      </c>
      <c r="H764">
        <f t="shared" si="366"/>
        <v>14400</v>
      </c>
      <c r="I764" t="str">
        <f t="shared" si="378"/>
        <v>Ⅰ2</v>
      </c>
      <c r="J764" t="str">
        <f t="shared" si="368"/>
        <v/>
      </c>
    </row>
    <row r="765" spans="1:10" ht="16.5">
      <c r="A765" s="2">
        <f t="shared" si="374"/>
        <v>2710</v>
      </c>
      <c r="B765" s="3">
        <v>27</v>
      </c>
      <c r="C765" s="2">
        <f>IF(C764=29,1,C764+1)</f>
        <v>10</v>
      </c>
      <c r="D765" t="str">
        <f t="shared" si="364"/>
        <v>蘑菇</v>
      </c>
      <c r="E765">
        <f t="shared" si="380"/>
        <v>2</v>
      </c>
      <c r="F765">
        <f t="shared" si="365"/>
        <v>1</v>
      </c>
      <c r="G765" t="str">
        <f t="shared" si="367"/>
        <v>1210007,7|1430003,3</v>
      </c>
      <c r="H765">
        <f t="shared" si="366"/>
        <v>21600</v>
      </c>
      <c r="I765" t="str">
        <f t="shared" si="378"/>
        <v>Ⅰ2</v>
      </c>
      <c r="J765" t="str">
        <f t="shared" si="368"/>
        <v/>
      </c>
    </row>
    <row r="766" spans="1:10" ht="16.5">
      <c r="A766" s="2">
        <f t="shared" si="374"/>
        <v>2711</v>
      </c>
      <c r="B766" s="3">
        <v>27</v>
      </c>
      <c r="C766" s="2">
        <f t="shared" ref="C766:C784" si="381">IF(C765=29,1,C765+1)</f>
        <v>11</v>
      </c>
      <c r="D766" t="str">
        <f t="shared" si="364"/>
        <v>蘑菇</v>
      </c>
      <c r="E766">
        <f t="shared" si="380"/>
        <v>2</v>
      </c>
      <c r="F766">
        <f t="shared" si="365"/>
        <v>1</v>
      </c>
      <c r="G766" t="str">
        <f t="shared" si="367"/>
        <v>1210007,10|1430003,4</v>
      </c>
      <c r="H766">
        <f t="shared" si="366"/>
        <v>32250</v>
      </c>
      <c r="I766" t="str">
        <f t="shared" si="378"/>
        <v>Ⅰ2</v>
      </c>
      <c r="J766" t="str">
        <f t="shared" si="368"/>
        <v/>
      </c>
    </row>
    <row r="767" spans="1:10" ht="16.5">
      <c r="A767" s="2">
        <f t="shared" si="374"/>
        <v>2712</v>
      </c>
      <c r="B767" s="3">
        <v>27</v>
      </c>
      <c r="C767" s="2">
        <f t="shared" si="381"/>
        <v>12</v>
      </c>
      <c r="D767" t="str">
        <f t="shared" si="364"/>
        <v>蘑菇</v>
      </c>
      <c r="E767">
        <f t="shared" si="380"/>
        <v>2</v>
      </c>
      <c r="F767">
        <f t="shared" si="365"/>
        <v>1</v>
      </c>
      <c r="G767" t="str">
        <f t="shared" si="367"/>
        <v>1210007,12|1430003,5</v>
      </c>
      <c r="H767">
        <f t="shared" si="366"/>
        <v>45000</v>
      </c>
      <c r="I767" t="str">
        <f t="shared" si="378"/>
        <v>Ⅰ2</v>
      </c>
      <c r="J767" t="str">
        <f t="shared" si="368"/>
        <v/>
      </c>
    </row>
    <row r="768" spans="1:10" ht="16.5">
      <c r="A768" s="2">
        <f t="shared" si="374"/>
        <v>2713</v>
      </c>
      <c r="B768" s="3">
        <v>27</v>
      </c>
      <c r="C768" s="2">
        <f t="shared" si="381"/>
        <v>13</v>
      </c>
      <c r="D768" t="str">
        <f t="shared" si="364"/>
        <v>蘑菇</v>
      </c>
      <c r="E768">
        <f t="shared" si="380"/>
        <v>2</v>
      </c>
      <c r="F768">
        <f t="shared" si="365"/>
        <v>1</v>
      </c>
      <c r="G768" t="str">
        <f t="shared" si="367"/>
        <v>1210007,14|1430003,6</v>
      </c>
      <c r="H768">
        <f t="shared" si="366"/>
        <v>61800</v>
      </c>
      <c r="I768" t="str">
        <f t="shared" si="378"/>
        <v>Ⅰ2</v>
      </c>
      <c r="J768" t="str">
        <f t="shared" si="368"/>
        <v/>
      </c>
    </row>
    <row r="769" spans="1:10" ht="16.5">
      <c r="A769" s="2">
        <f t="shared" si="374"/>
        <v>2714</v>
      </c>
      <c r="B769" s="3">
        <v>27</v>
      </c>
      <c r="C769" s="2">
        <f t="shared" si="381"/>
        <v>14</v>
      </c>
      <c r="D769" t="str">
        <f t="shared" si="364"/>
        <v>蘑菇</v>
      </c>
      <c r="E769">
        <f t="shared" si="380"/>
        <v>2</v>
      </c>
      <c r="F769">
        <f t="shared" si="365"/>
        <v>1</v>
      </c>
      <c r="G769" t="str">
        <f t="shared" si="367"/>
        <v>1430005,1</v>
      </c>
      <c r="H769">
        <f t="shared" si="366"/>
        <v>83400</v>
      </c>
      <c r="I769" t="str">
        <f t="shared" si="378"/>
        <v>Ⅰ2</v>
      </c>
      <c r="J769" t="str">
        <f t="shared" si="368"/>
        <v/>
      </c>
    </row>
    <row r="770" spans="1:10" ht="16.5">
      <c r="A770" s="2">
        <f t="shared" si="374"/>
        <v>2715</v>
      </c>
      <c r="B770" s="3">
        <v>27</v>
      </c>
      <c r="C770" s="2">
        <f t="shared" si="381"/>
        <v>15</v>
      </c>
      <c r="D770" t="str">
        <f t="shared" ref="D770:D833" si="382">VLOOKUP(B770,K:L,2,0)</f>
        <v>蘑菇</v>
      </c>
      <c r="E770">
        <f t="shared" si="380"/>
        <v>2</v>
      </c>
      <c r="F770">
        <f t="shared" ref="F770:F833" si="383">VLOOKUP(B770,K:N,4,FALSE)</f>
        <v>1</v>
      </c>
      <c r="G770" t="str">
        <f t="shared" si="367"/>
        <v>1210007,5|1430003,3</v>
      </c>
      <c r="H770">
        <f t="shared" ref="H770:H833" si="384">VLOOKUP(E770&amp;C770,AN:AT,7,0)</f>
        <v>16600</v>
      </c>
      <c r="I770" t="str">
        <f>IF(E770=4,B770&amp;"Ⅱ"&amp;E770,"Ⅱ"&amp;E770)</f>
        <v>Ⅱ2</v>
      </c>
      <c r="J770" t="str">
        <f t="shared" si="368"/>
        <v/>
      </c>
    </row>
    <row r="771" spans="1:10" ht="16.5">
      <c r="A771" s="2">
        <f t="shared" si="374"/>
        <v>2716</v>
      </c>
      <c r="B771" s="3">
        <v>27</v>
      </c>
      <c r="C771" s="2">
        <f t="shared" si="381"/>
        <v>16</v>
      </c>
      <c r="D771" t="str">
        <f t="shared" si="382"/>
        <v>蘑菇</v>
      </c>
      <c r="E771">
        <f t="shared" si="380"/>
        <v>2</v>
      </c>
      <c r="F771">
        <f t="shared" si="383"/>
        <v>1</v>
      </c>
      <c r="G771" t="str">
        <f t="shared" ref="G771:G834" si="385">IF(J771&lt;&gt;"",J771,VLOOKUP(E771&amp;F771&amp;C771,T:AD,11,0))</f>
        <v>1210007,7|1430003,6</v>
      </c>
      <c r="H771">
        <f t="shared" si="384"/>
        <v>19200</v>
      </c>
      <c r="I771" t="str">
        <f t="shared" ref="I771:I776" si="386">IF(E771=4,B771&amp;"Ⅱ"&amp;E771,"Ⅱ"&amp;E771)</f>
        <v>Ⅱ2</v>
      </c>
      <c r="J771" t="str">
        <f t="shared" ref="J771:J834" si="387">IFERROR(IF(I771=I772,"",INDEX(AJ:AJ,MATCH(B771,AI:AI,0))&amp;","&amp;3^(C771/7-2)),"")</f>
        <v/>
      </c>
    </row>
    <row r="772" spans="1:10" ht="16.5">
      <c r="A772" s="2">
        <f t="shared" si="374"/>
        <v>2717</v>
      </c>
      <c r="B772" s="3">
        <v>27</v>
      </c>
      <c r="C772" s="2">
        <f t="shared" si="381"/>
        <v>17</v>
      </c>
      <c r="D772" t="str">
        <f t="shared" si="382"/>
        <v>蘑菇</v>
      </c>
      <c r="E772">
        <f t="shared" si="380"/>
        <v>2</v>
      </c>
      <c r="F772">
        <f t="shared" si="383"/>
        <v>1</v>
      </c>
      <c r="G772" t="str">
        <f t="shared" si="385"/>
        <v>1210007,9|1430003,9</v>
      </c>
      <c r="H772">
        <f t="shared" si="384"/>
        <v>28800</v>
      </c>
      <c r="I772" t="str">
        <f t="shared" si="386"/>
        <v>Ⅱ2</v>
      </c>
      <c r="J772" t="str">
        <f t="shared" si="387"/>
        <v/>
      </c>
    </row>
    <row r="773" spans="1:10" ht="16.5">
      <c r="A773" s="2">
        <f t="shared" si="374"/>
        <v>2718</v>
      </c>
      <c r="B773" s="3">
        <v>27</v>
      </c>
      <c r="C773" s="2">
        <f t="shared" si="381"/>
        <v>18</v>
      </c>
      <c r="D773" t="str">
        <f t="shared" si="382"/>
        <v>蘑菇</v>
      </c>
      <c r="E773">
        <f t="shared" si="380"/>
        <v>2</v>
      </c>
      <c r="F773">
        <f t="shared" si="383"/>
        <v>1</v>
      </c>
      <c r="G773" t="str">
        <f t="shared" si="385"/>
        <v>1210007,13|1430003,12</v>
      </c>
      <c r="H773">
        <f t="shared" si="384"/>
        <v>43000</v>
      </c>
      <c r="I773" t="str">
        <f t="shared" si="386"/>
        <v>Ⅱ2</v>
      </c>
      <c r="J773" t="str">
        <f t="shared" si="387"/>
        <v/>
      </c>
    </row>
    <row r="774" spans="1:10" ht="16.5">
      <c r="A774" s="2">
        <f t="shared" si="374"/>
        <v>2719</v>
      </c>
      <c r="B774" s="3">
        <v>27</v>
      </c>
      <c r="C774" s="2">
        <f t="shared" si="381"/>
        <v>19</v>
      </c>
      <c r="D774" t="str">
        <f t="shared" si="382"/>
        <v>蘑菇</v>
      </c>
      <c r="E774">
        <f t="shared" si="380"/>
        <v>2</v>
      </c>
      <c r="F774">
        <f t="shared" si="383"/>
        <v>1</v>
      </c>
      <c r="G774" t="str">
        <f t="shared" si="385"/>
        <v>1210007,16|1430003,15</v>
      </c>
      <c r="H774">
        <f t="shared" si="384"/>
        <v>60000</v>
      </c>
      <c r="I774" t="str">
        <f t="shared" si="386"/>
        <v>Ⅱ2</v>
      </c>
      <c r="J774" t="str">
        <f t="shared" si="387"/>
        <v/>
      </c>
    </row>
    <row r="775" spans="1:10" ht="16.5">
      <c r="A775" s="2">
        <f t="shared" si="374"/>
        <v>2720</v>
      </c>
      <c r="B775" s="3">
        <v>27</v>
      </c>
      <c r="C775" s="2">
        <f t="shared" si="381"/>
        <v>20</v>
      </c>
      <c r="D775" t="str">
        <f t="shared" si="382"/>
        <v>蘑菇</v>
      </c>
      <c r="E775">
        <f t="shared" si="380"/>
        <v>2</v>
      </c>
      <c r="F775">
        <f t="shared" si="383"/>
        <v>1</v>
      </c>
      <c r="G775" t="str">
        <f t="shared" si="385"/>
        <v>1210007,19|1430003,18</v>
      </c>
      <c r="H775">
        <f t="shared" si="384"/>
        <v>82400</v>
      </c>
      <c r="I775" t="str">
        <f t="shared" si="386"/>
        <v>Ⅱ2</v>
      </c>
      <c r="J775" t="str">
        <f t="shared" si="387"/>
        <v/>
      </c>
    </row>
    <row r="776" spans="1:10" ht="16.5">
      <c r="A776" s="2">
        <f t="shared" si="374"/>
        <v>2721</v>
      </c>
      <c r="B776" s="3">
        <v>27</v>
      </c>
      <c r="C776" s="2">
        <f t="shared" si="381"/>
        <v>21</v>
      </c>
      <c r="D776" t="str">
        <f t="shared" si="382"/>
        <v>蘑菇</v>
      </c>
      <c r="E776">
        <f t="shared" si="380"/>
        <v>2</v>
      </c>
      <c r="F776">
        <f t="shared" si="383"/>
        <v>1</v>
      </c>
      <c r="G776" t="str">
        <f t="shared" si="385"/>
        <v>1430005,3</v>
      </c>
      <c r="H776">
        <f t="shared" si="384"/>
        <v>111200</v>
      </c>
      <c r="I776" t="str">
        <f t="shared" si="386"/>
        <v>Ⅱ2</v>
      </c>
      <c r="J776" t="str">
        <f t="shared" si="387"/>
        <v/>
      </c>
    </row>
    <row r="777" spans="1:10" ht="16.5">
      <c r="A777" s="2">
        <f t="shared" si="374"/>
        <v>2722</v>
      </c>
      <c r="B777" s="3">
        <v>27</v>
      </c>
      <c r="C777" s="2">
        <f t="shared" si="381"/>
        <v>22</v>
      </c>
      <c r="D777" t="str">
        <f t="shared" si="382"/>
        <v>蘑菇</v>
      </c>
      <c r="E777">
        <f t="shared" si="380"/>
        <v>2</v>
      </c>
      <c r="F777">
        <f t="shared" si="383"/>
        <v>1</v>
      </c>
      <c r="G777" t="str">
        <f t="shared" si="385"/>
        <v>1210007,7|1430003,9</v>
      </c>
      <c r="H777">
        <f t="shared" si="384"/>
        <v>20750</v>
      </c>
      <c r="I777" t="str">
        <f>IF(E777=4,B777&amp;"Ⅲ"&amp;E777,"Ⅲ"&amp;E777)</f>
        <v>Ⅲ2</v>
      </c>
      <c r="J777" t="str">
        <f t="shared" si="387"/>
        <v/>
      </c>
    </row>
    <row r="778" spans="1:10" ht="16.5">
      <c r="A778" s="2">
        <f t="shared" si="374"/>
        <v>2723</v>
      </c>
      <c r="B778" s="3">
        <v>27</v>
      </c>
      <c r="C778" s="2">
        <f t="shared" si="381"/>
        <v>23</v>
      </c>
      <c r="D778" t="str">
        <f t="shared" si="382"/>
        <v>蘑菇</v>
      </c>
      <c r="E778">
        <f t="shared" si="380"/>
        <v>2</v>
      </c>
      <c r="F778">
        <f t="shared" si="383"/>
        <v>1</v>
      </c>
      <c r="G778" t="str">
        <f t="shared" si="385"/>
        <v>1210007,9|1430003,18</v>
      </c>
      <c r="H778">
        <f t="shared" si="384"/>
        <v>24000</v>
      </c>
      <c r="I778" t="str">
        <f t="shared" ref="I778:I783" si="388">IF(E778=4,B778&amp;"Ⅲ"&amp;E778,"Ⅲ"&amp;E778)</f>
        <v>Ⅲ2</v>
      </c>
      <c r="J778" t="str">
        <f t="shared" si="387"/>
        <v/>
      </c>
    </row>
    <row r="779" spans="1:10" ht="16.5">
      <c r="A779" s="2">
        <f t="shared" si="374"/>
        <v>2724</v>
      </c>
      <c r="B779" s="3">
        <v>27</v>
      </c>
      <c r="C779" s="2">
        <f t="shared" si="381"/>
        <v>24</v>
      </c>
      <c r="D779" t="str">
        <f t="shared" si="382"/>
        <v>蘑菇</v>
      </c>
      <c r="E779">
        <f t="shared" si="380"/>
        <v>2</v>
      </c>
      <c r="F779">
        <f t="shared" si="383"/>
        <v>1</v>
      </c>
      <c r="G779" t="str">
        <f t="shared" si="385"/>
        <v>1210007,11|1430003,27</v>
      </c>
      <c r="H779">
        <f t="shared" si="384"/>
        <v>36000</v>
      </c>
      <c r="I779" t="str">
        <f t="shared" si="388"/>
        <v>Ⅲ2</v>
      </c>
      <c r="J779" t="str">
        <f t="shared" si="387"/>
        <v/>
      </c>
    </row>
    <row r="780" spans="1:10" ht="16.5">
      <c r="A780" s="2">
        <f t="shared" si="374"/>
        <v>2725</v>
      </c>
      <c r="B780" s="3">
        <v>27</v>
      </c>
      <c r="C780" s="2">
        <f t="shared" si="381"/>
        <v>25</v>
      </c>
      <c r="D780" t="str">
        <f t="shared" si="382"/>
        <v>蘑菇</v>
      </c>
      <c r="E780">
        <f t="shared" si="380"/>
        <v>2</v>
      </c>
      <c r="F780">
        <f t="shared" si="383"/>
        <v>1</v>
      </c>
      <c r="G780" t="str">
        <f t="shared" si="385"/>
        <v>1210007,17|1430003,36</v>
      </c>
      <c r="H780">
        <f t="shared" si="384"/>
        <v>53750</v>
      </c>
      <c r="I780" t="str">
        <f t="shared" si="388"/>
        <v>Ⅲ2</v>
      </c>
      <c r="J780" t="str">
        <f t="shared" si="387"/>
        <v/>
      </c>
    </row>
    <row r="781" spans="1:10" ht="16.5">
      <c r="A781" s="2">
        <f t="shared" si="374"/>
        <v>2726</v>
      </c>
      <c r="B781" s="3">
        <v>27</v>
      </c>
      <c r="C781" s="2">
        <f t="shared" si="381"/>
        <v>26</v>
      </c>
      <c r="D781" t="str">
        <f t="shared" si="382"/>
        <v>蘑菇</v>
      </c>
      <c r="E781">
        <f t="shared" si="380"/>
        <v>2</v>
      </c>
      <c r="F781">
        <f t="shared" si="383"/>
        <v>1</v>
      </c>
      <c r="G781" t="str">
        <f t="shared" si="385"/>
        <v>1210007,20|1430003,45</v>
      </c>
      <c r="H781">
        <f t="shared" si="384"/>
        <v>75000</v>
      </c>
      <c r="I781" t="str">
        <f t="shared" si="388"/>
        <v>Ⅲ2</v>
      </c>
      <c r="J781" t="str">
        <f t="shared" si="387"/>
        <v/>
      </c>
    </row>
    <row r="782" spans="1:10" ht="16.5">
      <c r="A782" s="2">
        <f t="shared" si="374"/>
        <v>2727</v>
      </c>
      <c r="B782" s="3">
        <v>27</v>
      </c>
      <c r="C782" s="2">
        <f t="shared" si="381"/>
        <v>27</v>
      </c>
      <c r="D782" t="str">
        <f t="shared" si="382"/>
        <v>蘑菇</v>
      </c>
      <c r="E782">
        <f t="shared" si="380"/>
        <v>2</v>
      </c>
      <c r="F782">
        <f t="shared" si="383"/>
        <v>1</v>
      </c>
      <c r="G782" t="str">
        <f t="shared" si="385"/>
        <v>1210007,23|1430003,54</v>
      </c>
      <c r="H782">
        <f t="shared" si="384"/>
        <v>103000</v>
      </c>
      <c r="I782" t="str">
        <f t="shared" si="388"/>
        <v>Ⅲ2</v>
      </c>
      <c r="J782" t="str">
        <f t="shared" si="387"/>
        <v/>
      </c>
    </row>
    <row r="783" spans="1:10" ht="16.5">
      <c r="A783" s="2">
        <f t="shared" si="374"/>
        <v>2728</v>
      </c>
      <c r="B783" s="3">
        <v>27</v>
      </c>
      <c r="C783" s="2">
        <f t="shared" si="381"/>
        <v>28</v>
      </c>
      <c r="D783" t="str">
        <f t="shared" si="382"/>
        <v>蘑菇</v>
      </c>
      <c r="E783">
        <f t="shared" si="380"/>
        <v>2</v>
      </c>
      <c r="F783">
        <f t="shared" si="383"/>
        <v>1</v>
      </c>
      <c r="G783" t="str">
        <f t="shared" si="385"/>
        <v>1430005,9</v>
      </c>
      <c r="H783">
        <f t="shared" si="384"/>
        <v>139000</v>
      </c>
      <c r="I783" t="str">
        <f t="shared" si="388"/>
        <v>Ⅲ2</v>
      </c>
      <c r="J783" t="str">
        <f t="shared" si="387"/>
        <v/>
      </c>
    </row>
    <row r="784" spans="1:10" ht="16.5">
      <c r="A784" s="2">
        <f t="shared" si="374"/>
        <v>2729</v>
      </c>
      <c r="B784" s="34">
        <v>27</v>
      </c>
      <c r="C784" s="2">
        <f t="shared" si="381"/>
        <v>29</v>
      </c>
      <c r="D784" t="str">
        <f t="shared" si="382"/>
        <v>蘑菇</v>
      </c>
      <c r="E784">
        <f t="shared" si="380"/>
        <v>2</v>
      </c>
      <c r="F784">
        <f t="shared" si="383"/>
        <v>1</v>
      </c>
      <c r="G784" t="e">
        <f t="shared" si="385"/>
        <v>#N/A</v>
      </c>
      <c r="H784" t="e">
        <f t="shared" si="384"/>
        <v>#N/A</v>
      </c>
      <c r="J784" t="str">
        <f t="shared" si="387"/>
        <v/>
      </c>
    </row>
    <row r="785" spans="1:10" ht="16.5">
      <c r="A785" s="2">
        <f t="shared" si="374"/>
        <v>3801</v>
      </c>
      <c r="B785" s="3">
        <v>38</v>
      </c>
      <c r="C785" s="2">
        <f>IF(C784=29,1,C784+1)</f>
        <v>1</v>
      </c>
      <c r="D785" t="str">
        <f t="shared" si="382"/>
        <v>火男面</v>
      </c>
      <c r="E785">
        <f t="shared" si="380"/>
        <v>2</v>
      </c>
      <c r="F785">
        <f t="shared" si="383"/>
        <v>2</v>
      </c>
      <c r="G785" t="str">
        <f t="shared" si="385"/>
        <v>1210002,24</v>
      </c>
      <c r="H785">
        <f t="shared" si="384"/>
        <v>8300</v>
      </c>
      <c r="I785" t="str">
        <f>IF(E785=4,B785&amp;"Ⅰ"&amp;E785,"Ⅰ"&amp;E785)</f>
        <v>Ⅰ2</v>
      </c>
      <c r="J785" t="str">
        <f t="shared" si="387"/>
        <v/>
      </c>
    </row>
    <row r="786" spans="1:10" ht="16.5">
      <c r="A786" s="2">
        <f t="shared" si="374"/>
        <v>3802</v>
      </c>
      <c r="B786" s="3">
        <v>38</v>
      </c>
      <c r="C786" s="2">
        <f>IF(C785=29,1,C785+1)</f>
        <v>2</v>
      </c>
      <c r="D786" t="str">
        <f t="shared" si="382"/>
        <v>火男面</v>
      </c>
      <c r="E786">
        <f t="shared" si="380"/>
        <v>2</v>
      </c>
      <c r="F786">
        <f t="shared" si="383"/>
        <v>2</v>
      </c>
      <c r="G786" t="str">
        <f t="shared" si="385"/>
        <v>1210002,32</v>
      </c>
      <c r="H786">
        <f t="shared" si="384"/>
        <v>9600</v>
      </c>
      <c r="I786" t="str">
        <f t="shared" ref="I786:I798" si="389">IF(E786=4,B786&amp;"Ⅰ"&amp;E786,"Ⅰ"&amp;E786)</f>
        <v>Ⅰ2</v>
      </c>
      <c r="J786" t="str">
        <f t="shared" si="387"/>
        <v/>
      </c>
    </row>
    <row r="787" spans="1:10" ht="16.5">
      <c r="A787" s="2">
        <f t="shared" si="374"/>
        <v>3803</v>
      </c>
      <c r="B787" s="3">
        <v>38</v>
      </c>
      <c r="C787" s="2">
        <f t="shared" ref="C787:C792" si="390">IF(C786=29,1,C786+1)</f>
        <v>3</v>
      </c>
      <c r="D787" t="str">
        <f t="shared" si="382"/>
        <v>火男面</v>
      </c>
      <c r="E787">
        <f t="shared" si="380"/>
        <v>2</v>
      </c>
      <c r="F787">
        <f t="shared" si="383"/>
        <v>2</v>
      </c>
      <c r="G787" t="str">
        <f t="shared" si="385"/>
        <v>1210002,40</v>
      </c>
      <c r="H787">
        <f t="shared" si="384"/>
        <v>14400</v>
      </c>
      <c r="I787" t="str">
        <f t="shared" si="389"/>
        <v>Ⅰ2</v>
      </c>
      <c r="J787" t="str">
        <f t="shared" si="387"/>
        <v/>
      </c>
    </row>
    <row r="788" spans="1:10" ht="16.5">
      <c r="A788" s="2">
        <f t="shared" si="374"/>
        <v>3804</v>
      </c>
      <c r="B788" s="3">
        <v>38</v>
      </c>
      <c r="C788" s="2">
        <f t="shared" si="390"/>
        <v>4</v>
      </c>
      <c r="D788" t="str">
        <f t="shared" si="382"/>
        <v>火男面</v>
      </c>
      <c r="E788">
        <f t="shared" si="380"/>
        <v>2</v>
      </c>
      <c r="F788">
        <f t="shared" si="383"/>
        <v>2</v>
      </c>
      <c r="G788" t="str">
        <f t="shared" si="385"/>
        <v>1210005,20</v>
      </c>
      <c r="H788">
        <f t="shared" si="384"/>
        <v>21500</v>
      </c>
      <c r="I788" t="str">
        <f t="shared" si="389"/>
        <v>Ⅰ2</v>
      </c>
      <c r="J788" t="str">
        <f t="shared" si="387"/>
        <v/>
      </c>
    </row>
    <row r="789" spans="1:10" ht="16.5">
      <c r="A789" s="2">
        <f t="shared" si="374"/>
        <v>3805</v>
      </c>
      <c r="B789" s="3">
        <v>38</v>
      </c>
      <c r="C789" s="2">
        <f t="shared" si="390"/>
        <v>5</v>
      </c>
      <c r="D789" t="str">
        <f t="shared" si="382"/>
        <v>火男面</v>
      </c>
      <c r="E789">
        <f t="shared" si="380"/>
        <v>2</v>
      </c>
      <c r="F789">
        <f t="shared" si="383"/>
        <v>2</v>
      </c>
      <c r="G789" t="str">
        <f t="shared" si="385"/>
        <v>1210005,24</v>
      </c>
      <c r="H789">
        <f t="shared" si="384"/>
        <v>30000</v>
      </c>
      <c r="I789" t="str">
        <f t="shared" si="389"/>
        <v>Ⅰ2</v>
      </c>
      <c r="J789" t="str">
        <f t="shared" si="387"/>
        <v/>
      </c>
    </row>
    <row r="790" spans="1:10" ht="16.5">
      <c r="A790" s="2">
        <f t="shared" si="374"/>
        <v>3806</v>
      </c>
      <c r="B790" s="3">
        <v>38</v>
      </c>
      <c r="C790" s="2">
        <f t="shared" si="390"/>
        <v>6</v>
      </c>
      <c r="D790" t="str">
        <f t="shared" si="382"/>
        <v>火男面</v>
      </c>
      <c r="E790">
        <f t="shared" si="380"/>
        <v>2</v>
      </c>
      <c r="F790">
        <f t="shared" si="383"/>
        <v>2</v>
      </c>
      <c r="G790" t="str">
        <f t="shared" si="385"/>
        <v>1210005,28</v>
      </c>
      <c r="H790">
        <f t="shared" si="384"/>
        <v>41200</v>
      </c>
      <c r="I790" t="str">
        <f t="shared" si="389"/>
        <v>Ⅰ2</v>
      </c>
      <c r="J790" t="str">
        <f t="shared" si="387"/>
        <v/>
      </c>
    </row>
    <row r="791" spans="1:10" ht="16.5">
      <c r="A791" s="2">
        <f t="shared" si="374"/>
        <v>3807</v>
      </c>
      <c r="B791" s="3">
        <v>38</v>
      </c>
      <c r="C791" s="2">
        <f t="shared" si="390"/>
        <v>7</v>
      </c>
      <c r="D791" t="str">
        <f t="shared" si="382"/>
        <v>火男面</v>
      </c>
      <c r="E791">
        <f t="shared" si="380"/>
        <v>2</v>
      </c>
      <c r="F791">
        <f t="shared" si="383"/>
        <v>2</v>
      </c>
      <c r="G791" t="str">
        <f t="shared" si="385"/>
        <v>1210008,12</v>
      </c>
      <c r="H791">
        <f t="shared" si="384"/>
        <v>55600</v>
      </c>
      <c r="I791" t="str">
        <f t="shared" si="389"/>
        <v>Ⅰ2</v>
      </c>
      <c r="J791" t="str">
        <f t="shared" si="387"/>
        <v/>
      </c>
    </row>
    <row r="792" spans="1:10" ht="16.5">
      <c r="A792" s="2">
        <f t="shared" si="374"/>
        <v>3808</v>
      </c>
      <c r="B792" s="3">
        <v>38</v>
      </c>
      <c r="C792" s="2">
        <f t="shared" si="390"/>
        <v>8</v>
      </c>
      <c r="D792" t="str">
        <f t="shared" si="382"/>
        <v>火男面</v>
      </c>
      <c r="E792">
        <f t="shared" si="380"/>
        <v>2</v>
      </c>
      <c r="F792">
        <f t="shared" si="383"/>
        <v>2</v>
      </c>
      <c r="G792" t="str">
        <f t="shared" si="385"/>
        <v>1210008,4|1430003,1</v>
      </c>
      <c r="H792">
        <f t="shared" si="384"/>
        <v>12450</v>
      </c>
      <c r="I792" t="str">
        <f t="shared" si="389"/>
        <v>Ⅰ2</v>
      </c>
      <c r="J792" t="str">
        <f t="shared" si="387"/>
        <v/>
      </c>
    </row>
    <row r="793" spans="1:10" ht="16.5">
      <c r="A793" s="2">
        <f t="shared" si="374"/>
        <v>3809</v>
      </c>
      <c r="B793" s="3">
        <v>38</v>
      </c>
      <c r="C793" s="2">
        <f>IF(C792=29,1,C792+1)</f>
        <v>9</v>
      </c>
      <c r="D793" t="str">
        <f t="shared" si="382"/>
        <v>火男面</v>
      </c>
      <c r="E793">
        <f t="shared" si="380"/>
        <v>2</v>
      </c>
      <c r="F793">
        <f t="shared" si="383"/>
        <v>2</v>
      </c>
      <c r="G793" t="str">
        <f t="shared" si="385"/>
        <v>1210008,5|1430003,2</v>
      </c>
      <c r="H793">
        <f t="shared" si="384"/>
        <v>14400</v>
      </c>
      <c r="I793" t="str">
        <f t="shared" si="389"/>
        <v>Ⅰ2</v>
      </c>
      <c r="J793" t="str">
        <f t="shared" si="387"/>
        <v/>
      </c>
    </row>
    <row r="794" spans="1:10" ht="16.5">
      <c r="A794" s="2">
        <f t="shared" si="374"/>
        <v>3810</v>
      </c>
      <c r="B794" s="3">
        <v>38</v>
      </c>
      <c r="C794" s="2">
        <f>IF(C793=29,1,C793+1)</f>
        <v>10</v>
      </c>
      <c r="D794" t="str">
        <f t="shared" si="382"/>
        <v>火男面</v>
      </c>
      <c r="E794">
        <f t="shared" si="380"/>
        <v>2</v>
      </c>
      <c r="F794">
        <f t="shared" si="383"/>
        <v>2</v>
      </c>
      <c r="G794" t="str">
        <f t="shared" si="385"/>
        <v>1210008,7|1430003,3</v>
      </c>
      <c r="H794">
        <f t="shared" si="384"/>
        <v>21600</v>
      </c>
      <c r="I794" t="str">
        <f t="shared" si="389"/>
        <v>Ⅰ2</v>
      </c>
      <c r="J794" t="str">
        <f t="shared" si="387"/>
        <v/>
      </c>
    </row>
    <row r="795" spans="1:10" ht="16.5">
      <c r="A795" s="2">
        <f t="shared" si="374"/>
        <v>3811</v>
      </c>
      <c r="B795" s="3">
        <v>38</v>
      </c>
      <c r="C795" s="2">
        <f t="shared" ref="C795:C813" si="391">IF(C794=29,1,C794+1)</f>
        <v>11</v>
      </c>
      <c r="D795" t="str">
        <f t="shared" si="382"/>
        <v>火男面</v>
      </c>
      <c r="E795">
        <f t="shared" si="380"/>
        <v>2</v>
      </c>
      <c r="F795">
        <f t="shared" si="383"/>
        <v>2</v>
      </c>
      <c r="G795" t="str">
        <f t="shared" si="385"/>
        <v>1210008,10|1430003,4</v>
      </c>
      <c r="H795">
        <f t="shared" si="384"/>
        <v>32250</v>
      </c>
      <c r="I795" t="str">
        <f t="shared" si="389"/>
        <v>Ⅰ2</v>
      </c>
      <c r="J795" t="str">
        <f t="shared" si="387"/>
        <v/>
      </c>
    </row>
    <row r="796" spans="1:10" ht="16.5">
      <c r="A796" s="2">
        <f t="shared" si="374"/>
        <v>3812</v>
      </c>
      <c r="B796" s="3">
        <v>38</v>
      </c>
      <c r="C796" s="2">
        <f t="shared" si="391"/>
        <v>12</v>
      </c>
      <c r="D796" t="str">
        <f t="shared" si="382"/>
        <v>火男面</v>
      </c>
      <c r="E796">
        <f t="shared" si="380"/>
        <v>2</v>
      </c>
      <c r="F796">
        <f t="shared" si="383"/>
        <v>2</v>
      </c>
      <c r="G796" t="str">
        <f t="shared" si="385"/>
        <v>1210008,12|1430003,5</v>
      </c>
      <c r="H796">
        <f t="shared" si="384"/>
        <v>45000</v>
      </c>
      <c r="I796" t="str">
        <f t="shared" si="389"/>
        <v>Ⅰ2</v>
      </c>
      <c r="J796" t="str">
        <f t="shared" si="387"/>
        <v/>
      </c>
    </row>
    <row r="797" spans="1:10" ht="16.5">
      <c r="A797" s="2">
        <f t="shared" si="374"/>
        <v>3813</v>
      </c>
      <c r="B797" s="3">
        <v>38</v>
      </c>
      <c r="C797" s="2">
        <f t="shared" si="391"/>
        <v>13</v>
      </c>
      <c r="D797" t="str">
        <f t="shared" si="382"/>
        <v>火男面</v>
      </c>
      <c r="E797">
        <f t="shared" si="380"/>
        <v>2</v>
      </c>
      <c r="F797">
        <f t="shared" si="383"/>
        <v>2</v>
      </c>
      <c r="G797" t="str">
        <f t="shared" si="385"/>
        <v>1210008,14|1430003,6</v>
      </c>
      <c r="H797">
        <f t="shared" si="384"/>
        <v>61800</v>
      </c>
      <c r="I797" t="str">
        <f t="shared" si="389"/>
        <v>Ⅰ2</v>
      </c>
      <c r="J797" t="str">
        <f t="shared" si="387"/>
        <v/>
      </c>
    </row>
    <row r="798" spans="1:10" ht="16.5">
      <c r="A798" s="2">
        <f t="shared" si="374"/>
        <v>3814</v>
      </c>
      <c r="B798" s="3">
        <v>38</v>
      </c>
      <c r="C798" s="2">
        <f t="shared" si="391"/>
        <v>14</v>
      </c>
      <c r="D798" t="str">
        <f t="shared" si="382"/>
        <v>火男面</v>
      </c>
      <c r="E798">
        <f t="shared" si="380"/>
        <v>2</v>
      </c>
      <c r="F798">
        <f t="shared" si="383"/>
        <v>2</v>
      </c>
      <c r="G798" t="str">
        <f t="shared" si="385"/>
        <v>1430005,1</v>
      </c>
      <c r="H798">
        <f t="shared" si="384"/>
        <v>83400</v>
      </c>
      <c r="I798" t="str">
        <f t="shared" si="389"/>
        <v>Ⅰ2</v>
      </c>
      <c r="J798" t="str">
        <f t="shared" si="387"/>
        <v/>
      </c>
    </row>
    <row r="799" spans="1:10" ht="16.5">
      <c r="A799" s="2">
        <f t="shared" ref="A799:A862" si="392">B799*100+C799</f>
        <v>3815</v>
      </c>
      <c r="B799" s="3">
        <v>38</v>
      </c>
      <c r="C799" s="2">
        <f t="shared" si="391"/>
        <v>15</v>
      </c>
      <c r="D799" t="str">
        <f t="shared" si="382"/>
        <v>火男面</v>
      </c>
      <c r="E799">
        <f t="shared" si="380"/>
        <v>2</v>
      </c>
      <c r="F799">
        <f t="shared" si="383"/>
        <v>2</v>
      </c>
      <c r="G799" t="str">
        <f t="shared" si="385"/>
        <v>1210008,5|1430003,3</v>
      </c>
      <c r="H799">
        <f t="shared" si="384"/>
        <v>16600</v>
      </c>
      <c r="I799" t="str">
        <f>IF(E799=4,B799&amp;"Ⅱ"&amp;E799,"Ⅱ"&amp;E799)</f>
        <v>Ⅱ2</v>
      </c>
      <c r="J799" t="str">
        <f t="shared" si="387"/>
        <v/>
      </c>
    </row>
    <row r="800" spans="1:10" ht="16.5">
      <c r="A800" s="2">
        <f t="shared" si="392"/>
        <v>3816</v>
      </c>
      <c r="B800" s="3">
        <v>38</v>
      </c>
      <c r="C800" s="2">
        <f t="shared" si="391"/>
        <v>16</v>
      </c>
      <c r="D800" t="str">
        <f t="shared" si="382"/>
        <v>火男面</v>
      </c>
      <c r="E800">
        <f t="shared" si="380"/>
        <v>2</v>
      </c>
      <c r="F800">
        <f t="shared" si="383"/>
        <v>2</v>
      </c>
      <c r="G800" t="str">
        <f t="shared" si="385"/>
        <v>1210008,7|1430003,6</v>
      </c>
      <c r="H800">
        <f t="shared" si="384"/>
        <v>19200</v>
      </c>
      <c r="I800" t="str">
        <f t="shared" ref="I800:I805" si="393">IF(E800=4,B800&amp;"Ⅱ"&amp;E800,"Ⅱ"&amp;E800)</f>
        <v>Ⅱ2</v>
      </c>
      <c r="J800" t="str">
        <f t="shared" si="387"/>
        <v/>
      </c>
    </row>
    <row r="801" spans="1:10" ht="16.5">
      <c r="A801" s="2">
        <f t="shared" si="392"/>
        <v>3817</v>
      </c>
      <c r="B801" s="3">
        <v>38</v>
      </c>
      <c r="C801" s="2">
        <f t="shared" si="391"/>
        <v>17</v>
      </c>
      <c r="D801" t="str">
        <f t="shared" si="382"/>
        <v>火男面</v>
      </c>
      <c r="E801">
        <f t="shared" si="380"/>
        <v>2</v>
      </c>
      <c r="F801">
        <f t="shared" si="383"/>
        <v>2</v>
      </c>
      <c r="G801" t="str">
        <f t="shared" si="385"/>
        <v>1210008,9|1430003,9</v>
      </c>
      <c r="H801">
        <f t="shared" si="384"/>
        <v>28800</v>
      </c>
      <c r="I801" t="str">
        <f t="shared" si="393"/>
        <v>Ⅱ2</v>
      </c>
      <c r="J801" t="str">
        <f t="shared" si="387"/>
        <v/>
      </c>
    </row>
    <row r="802" spans="1:10" ht="16.5">
      <c r="A802" s="2">
        <f t="shared" si="392"/>
        <v>3818</v>
      </c>
      <c r="B802" s="3">
        <v>38</v>
      </c>
      <c r="C802" s="2">
        <f t="shared" si="391"/>
        <v>18</v>
      </c>
      <c r="D802" t="str">
        <f t="shared" si="382"/>
        <v>火男面</v>
      </c>
      <c r="E802">
        <f t="shared" si="380"/>
        <v>2</v>
      </c>
      <c r="F802">
        <f t="shared" si="383"/>
        <v>2</v>
      </c>
      <c r="G802" t="str">
        <f t="shared" si="385"/>
        <v>1210008,13|1430003,12</v>
      </c>
      <c r="H802">
        <f t="shared" si="384"/>
        <v>43000</v>
      </c>
      <c r="I802" t="str">
        <f t="shared" si="393"/>
        <v>Ⅱ2</v>
      </c>
      <c r="J802" t="str">
        <f t="shared" si="387"/>
        <v/>
      </c>
    </row>
    <row r="803" spans="1:10" ht="16.5">
      <c r="A803" s="2">
        <f t="shared" si="392"/>
        <v>3819</v>
      </c>
      <c r="B803" s="3">
        <v>38</v>
      </c>
      <c r="C803" s="2">
        <f t="shared" si="391"/>
        <v>19</v>
      </c>
      <c r="D803" t="str">
        <f t="shared" si="382"/>
        <v>火男面</v>
      </c>
      <c r="E803">
        <f t="shared" si="380"/>
        <v>2</v>
      </c>
      <c r="F803">
        <f t="shared" si="383"/>
        <v>2</v>
      </c>
      <c r="G803" t="str">
        <f t="shared" si="385"/>
        <v>1210008,16|1430003,15</v>
      </c>
      <c r="H803">
        <f t="shared" si="384"/>
        <v>60000</v>
      </c>
      <c r="I803" t="str">
        <f t="shared" si="393"/>
        <v>Ⅱ2</v>
      </c>
      <c r="J803" t="str">
        <f t="shared" si="387"/>
        <v/>
      </c>
    </row>
    <row r="804" spans="1:10" ht="16.5">
      <c r="A804" s="2">
        <f t="shared" si="392"/>
        <v>3820</v>
      </c>
      <c r="B804" s="3">
        <v>38</v>
      </c>
      <c r="C804" s="2">
        <f t="shared" si="391"/>
        <v>20</v>
      </c>
      <c r="D804" t="str">
        <f t="shared" si="382"/>
        <v>火男面</v>
      </c>
      <c r="E804">
        <f t="shared" si="380"/>
        <v>2</v>
      </c>
      <c r="F804">
        <f t="shared" si="383"/>
        <v>2</v>
      </c>
      <c r="G804" t="str">
        <f t="shared" si="385"/>
        <v>1210008,19|1430003,18</v>
      </c>
      <c r="H804">
        <f t="shared" si="384"/>
        <v>82400</v>
      </c>
      <c r="I804" t="str">
        <f t="shared" si="393"/>
        <v>Ⅱ2</v>
      </c>
      <c r="J804" t="str">
        <f t="shared" si="387"/>
        <v/>
      </c>
    </row>
    <row r="805" spans="1:10" ht="16.5">
      <c r="A805" s="2">
        <f t="shared" si="392"/>
        <v>3821</v>
      </c>
      <c r="B805" s="3">
        <v>38</v>
      </c>
      <c r="C805" s="2">
        <f t="shared" si="391"/>
        <v>21</v>
      </c>
      <c r="D805" t="str">
        <f t="shared" si="382"/>
        <v>火男面</v>
      </c>
      <c r="E805">
        <f t="shared" si="380"/>
        <v>2</v>
      </c>
      <c r="F805">
        <f t="shared" si="383"/>
        <v>2</v>
      </c>
      <c r="G805" t="str">
        <f t="shared" si="385"/>
        <v>1430005,3</v>
      </c>
      <c r="H805">
        <f t="shared" si="384"/>
        <v>111200</v>
      </c>
      <c r="I805" t="str">
        <f t="shared" si="393"/>
        <v>Ⅱ2</v>
      </c>
      <c r="J805" t="str">
        <f t="shared" si="387"/>
        <v/>
      </c>
    </row>
    <row r="806" spans="1:10" ht="16.5">
      <c r="A806" s="2">
        <f t="shared" si="392"/>
        <v>3822</v>
      </c>
      <c r="B806" s="3">
        <v>38</v>
      </c>
      <c r="C806" s="2">
        <f t="shared" si="391"/>
        <v>22</v>
      </c>
      <c r="D806" t="str">
        <f t="shared" si="382"/>
        <v>火男面</v>
      </c>
      <c r="E806">
        <f t="shared" si="380"/>
        <v>2</v>
      </c>
      <c r="F806">
        <f t="shared" si="383"/>
        <v>2</v>
      </c>
      <c r="G806" t="str">
        <f t="shared" si="385"/>
        <v>1210008,7|1430003,9</v>
      </c>
      <c r="H806">
        <f t="shared" si="384"/>
        <v>20750</v>
      </c>
      <c r="I806" t="str">
        <f>IF(E806=4,B806&amp;"Ⅲ"&amp;E806,"Ⅲ"&amp;E806)</f>
        <v>Ⅲ2</v>
      </c>
      <c r="J806" t="str">
        <f t="shared" si="387"/>
        <v/>
      </c>
    </row>
    <row r="807" spans="1:10" ht="16.5">
      <c r="A807" s="2">
        <f t="shared" si="392"/>
        <v>3823</v>
      </c>
      <c r="B807" s="3">
        <v>38</v>
      </c>
      <c r="C807" s="2">
        <f t="shared" si="391"/>
        <v>23</v>
      </c>
      <c r="D807" t="str">
        <f t="shared" si="382"/>
        <v>火男面</v>
      </c>
      <c r="E807">
        <f t="shared" si="380"/>
        <v>2</v>
      </c>
      <c r="F807">
        <f t="shared" si="383"/>
        <v>2</v>
      </c>
      <c r="G807" t="str">
        <f t="shared" si="385"/>
        <v>1210008,9|1430003,18</v>
      </c>
      <c r="H807">
        <f t="shared" si="384"/>
        <v>24000</v>
      </c>
      <c r="I807" t="str">
        <f t="shared" ref="I807:I812" si="394">IF(E807=4,B807&amp;"Ⅲ"&amp;E807,"Ⅲ"&amp;E807)</f>
        <v>Ⅲ2</v>
      </c>
      <c r="J807" t="str">
        <f t="shared" si="387"/>
        <v/>
      </c>
    </row>
    <row r="808" spans="1:10" ht="16.5">
      <c r="A808" s="2">
        <f t="shared" si="392"/>
        <v>3824</v>
      </c>
      <c r="B808" s="3">
        <v>38</v>
      </c>
      <c r="C808" s="2">
        <f t="shared" si="391"/>
        <v>24</v>
      </c>
      <c r="D808" t="str">
        <f t="shared" si="382"/>
        <v>火男面</v>
      </c>
      <c r="E808">
        <f t="shared" si="380"/>
        <v>2</v>
      </c>
      <c r="F808">
        <f t="shared" si="383"/>
        <v>2</v>
      </c>
      <c r="G808" t="str">
        <f t="shared" si="385"/>
        <v>1210008,11|1430003,27</v>
      </c>
      <c r="H808">
        <f t="shared" si="384"/>
        <v>36000</v>
      </c>
      <c r="I808" t="str">
        <f t="shared" si="394"/>
        <v>Ⅲ2</v>
      </c>
      <c r="J808" t="str">
        <f t="shared" si="387"/>
        <v/>
      </c>
    </row>
    <row r="809" spans="1:10" ht="16.5">
      <c r="A809" s="2">
        <f t="shared" si="392"/>
        <v>3825</v>
      </c>
      <c r="B809" s="3">
        <v>38</v>
      </c>
      <c r="C809" s="2">
        <f t="shared" si="391"/>
        <v>25</v>
      </c>
      <c r="D809" t="str">
        <f t="shared" si="382"/>
        <v>火男面</v>
      </c>
      <c r="E809">
        <f t="shared" si="380"/>
        <v>2</v>
      </c>
      <c r="F809">
        <f t="shared" si="383"/>
        <v>2</v>
      </c>
      <c r="G809" t="str">
        <f t="shared" si="385"/>
        <v>1210008,17|1430003,36</v>
      </c>
      <c r="H809">
        <f t="shared" si="384"/>
        <v>53750</v>
      </c>
      <c r="I809" t="str">
        <f t="shared" si="394"/>
        <v>Ⅲ2</v>
      </c>
      <c r="J809" t="str">
        <f t="shared" si="387"/>
        <v/>
      </c>
    </row>
    <row r="810" spans="1:10" ht="16.5">
      <c r="A810" s="2">
        <f t="shared" si="392"/>
        <v>3826</v>
      </c>
      <c r="B810" s="3">
        <v>38</v>
      </c>
      <c r="C810" s="2">
        <f t="shared" si="391"/>
        <v>26</v>
      </c>
      <c r="D810" t="str">
        <f t="shared" si="382"/>
        <v>火男面</v>
      </c>
      <c r="E810">
        <f t="shared" si="380"/>
        <v>2</v>
      </c>
      <c r="F810">
        <f t="shared" si="383"/>
        <v>2</v>
      </c>
      <c r="G810" t="str">
        <f t="shared" si="385"/>
        <v>1210008,20|1430003,45</v>
      </c>
      <c r="H810">
        <f t="shared" si="384"/>
        <v>75000</v>
      </c>
      <c r="I810" t="str">
        <f t="shared" si="394"/>
        <v>Ⅲ2</v>
      </c>
      <c r="J810" t="str">
        <f t="shared" si="387"/>
        <v/>
      </c>
    </row>
    <row r="811" spans="1:10" ht="16.5">
      <c r="A811" s="2">
        <f t="shared" si="392"/>
        <v>3827</v>
      </c>
      <c r="B811" s="3">
        <v>38</v>
      </c>
      <c r="C811" s="2">
        <f t="shared" si="391"/>
        <v>27</v>
      </c>
      <c r="D811" t="str">
        <f t="shared" si="382"/>
        <v>火男面</v>
      </c>
      <c r="E811">
        <f t="shared" si="380"/>
        <v>2</v>
      </c>
      <c r="F811">
        <f t="shared" si="383"/>
        <v>2</v>
      </c>
      <c r="G811" t="str">
        <f t="shared" si="385"/>
        <v>1210008,23|1430003,54</v>
      </c>
      <c r="H811">
        <f t="shared" si="384"/>
        <v>103000</v>
      </c>
      <c r="I811" t="str">
        <f t="shared" si="394"/>
        <v>Ⅲ2</v>
      </c>
      <c r="J811" t="str">
        <f t="shared" si="387"/>
        <v/>
      </c>
    </row>
    <row r="812" spans="1:10" ht="16.5">
      <c r="A812" s="2">
        <f t="shared" si="392"/>
        <v>3828</v>
      </c>
      <c r="B812" s="3">
        <v>38</v>
      </c>
      <c r="C812" s="2">
        <f t="shared" si="391"/>
        <v>28</v>
      </c>
      <c r="D812" t="str">
        <f t="shared" si="382"/>
        <v>火男面</v>
      </c>
      <c r="E812">
        <f t="shared" si="380"/>
        <v>2</v>
      </c>
      <c r="F812">
        <f t="shared" si="383"/>
        <v>2</v>
      </c>
      <c r="G812" t="str">
        <f t="shared" si="385"/>
        <v>1430005,9</v>
      </c>
      <c r="H812">
        <f t="shared" si="384"/>
        <v>139000</v>
      </c>
      <c r="I812" t="str">
        <f t="shared" si="394"/>
        <v>Ⅲ2</v>
      </c>
      <c r="J812" t="str">
        <f t="shared" si="387"/>
        <v/>
      </c>
    </row>
    <row r="813" spans="1:10" ht="16.5">
      <c r="A813" s="2">
        <f t="shared" si="392"/>
        <v>3829</v>
      </c>
      <c r="B813" s="34">
        <v>38</v>
      </c>
      <c r="C813" s="2">
        <f t="shared" si="391"/>
        <v>29</v>
      </c>
      <c r="D813" t="str">
        <f t="shared" si="382"/>
        <v>火男面</v>
      </c>
      <c r="E813">
        <f t="shared" si="380"/>
        <v>2</v>
      </c>
      <c r="F813">
        <f t="shared" si="383"/>
        <v>2</v>
      </c>
      <c r="G813" t="e">
        <f t="shared" si="385"/>
        <v>#N/A</v>
      </c>
      <c r="H813" t="e">
        <f t="shared" si="384"/>
        <v>#N/A</v>
      </c>
      <c r="J813" t="str">
        <f t="shared" si="387"/>
        <v/>
      </c>
    </row>
    <row r="814" spans="1:10" ht="16.5">
      <c r="A814" s="2">
        <f t="shared" si="392"/>
        <v>701</v>
      </c>
      <c r="B814" s="3">
        <v>7</v>
      </c>
      <c r="C814" s="2">
        <f>IF(C813=29,1,C813+1)</f>
        <v>1</v>
      </c>
      <c r="D814" t="str">
        <f t="shared" si="382"/>
        <v>金属骑士</v>
      </c>
      <c r="E814">
        <f t="shared" si="380"/>
        <v>4</v>
      </c>
      <c r="F814">
        <f t="shared" si="383"/>
        <v>1</v>
      </c>
      <c r="G814" t="str">
        <f t="shared" si="385"/>
        <v>1210001,40</v>
      </c>
      <c r="H814">
        <f t="shared" si="384"/>
        <v>13000</v>
      </c>
      <c r="I814" t="str">
        <f>IF(E814=4,B814&amp;"Ⅰ"&amp;E814,"Ⅰ"&amp;E814)</f>
        <v>7Ⅰ4</v>
      </c>
      <c r="J814" t="str">
        <f t="shared" si="387"/>
        <v/>
      </c>
    </row>
    <row r="815" spans="1:10" ht="16.5">
      <c r="A815" s="2">
        <f t="shared" si="392"/>
        <v>702</v>
      </c>
      <c r="B815" s="3">
        <v>7</v>
      </c>
      <c r="C815" s="2">
        <f>IF(C814=29,1,C814+1)</f>
        <v>2</v>
      </c>
      <c r="D815" t="str">
        <f t="shared" si="382"/>
        <v>金属骑士</v>
      </c>
      <c r="E815">
        <f t="shared" si="380"/>
        <v>4</v>
      </c>
      <c r="F815">
        <f t="shared" si="383"/>
        <v>1</v>
      </c>
      <c r="G815" t="str">
        <f t="shared" si="385"/>
        <v>1210001,60</v>
      </c>
      <c r="H815">
        <f t="shared" si="384"/>
        <v>15000</v>
      </c>
      <c r="I815" t="str">
        <f t="shared" ref="I815:I827" si="395">IF(E815=4,B815&amp;"Ⅰ"&amp;E815,"Ⅰ"&amp;E815)</f>
        <v>7Ⅰ4</v>
      </c>
      <c r="J815" t="str">
        <f t="shared" si="387"/>
        <v/>
      </c>
    </row>
    <row r="816" spans="1:10" ht="16.5">
      <c r="A816" s="2">
        <f t="shared" si="392"/>
        <v>703</v>
      </c>
      <c r="B816" s="3">
        <v>7</v>
      </c>
      <c r="C816" s="2">
        <f t="shared" ref="C816:C821" si="396">IF(C815=29,1,C815+1)</f>
        <v>3</v>
      </c>
      <c r="D816" t="str">
        <f t="shared" si="382"/>
        <v>金属骑士</v>
      </c>
      <c r="E816">
        <f t="shared" si="380"/>
        <v>4</v>
      </c>
      <c r="F816">
        <f t="shared" si="383"/>
        <v>1</v>
      </c>
      <c r="G816" t="str">
        <f t="shared" si="385"/>
        <v>1210004,24</v>
      </c>
      <c r="H816">
        <f t="shared" si="384"/>
        <v>22500</v>
      </c>
      <c r="I816" t="str">
        <f t="shared" si="395"/>
        <v>7Ⅰ4</v>
      </c>
      <c r="J816" t="str">
        <f t="shared" si="387"/>
        <v/>
      </c>
    </row>
    <row r="817" spans="1:10" ht="16.5">
      <c r="A817" s="2">
        <f t="shared" si="392"/>
        <v>704</v>
      </c>
      <c r="B817" s="3">
        <v>7</v>
      </c>
      <c r="C817" s="2">
        <f t="shared" si="396"/>
        <v>4</v>
      </c>
      <c r="D817" t="str">
        <f t="shared" si="382"/>
        <v>金属骑士</v>
      </c>
      <c r="E817">
        <f t="shared" si="380"/>
        <v>4</v>
      </c>
      <c r="F817">
        <f t="shared" si="383"/>
        <v>1</v>
      </c>
      <c r="G817" t="str">
        <f t="shared" si="385"/>
        <v>1210004,32</v>
      </c>
      <c r="H817">
        <f t="shared" si="384"/>
        <v>33700</v>
      </c>
      <c r="I817" t="str">
        <f t="shared" si="395"/>
        <v>7Ⅰ4</v>
      </c>
      <c r="J817" t="str">
        <f t="shared" si="387"/>
        <v/>
      </c>
    </row>
    <row r="818" spans="1:10" ht="16.5">
      <c r="A818" s="2">
        <f t="shared" si="392"/>
        <v>705</v>
      </c>
      <c r="B818" s="3">
        <v>7</v>
      </c>
      <c r="C818" s="2">
        <f t="shared" si="396"/>
        <v>5</v>
      </c>
      <c r="D818" t="str">
        <f t="shared" si="382"/>
        <v>金属骑士</v>
      </c>
      <c r="E818">
        <f t="shared" si="380"/>
        <v>4</v>
      </c>
      <c r="F818">
        <f t="shared" si="383"/>
        <v>1</v>
      </c>
      <c r="G818" t="str">
        <f t="shared" si="385"/>
        <v>1210007,12</v>
      </c>
      <c r="H818">
        <f t="shared" si="384"/>
        <v>47100</v>
      </c>
      <c r="I818" t="str">
        <f t="shared" si="395"/>
        <v>7Ⅰ4</v>
      </c>
      <c r="J818" t="str">
        <f t="shared" si="387"/>
        <v/>
      </c>
    </row>
    <row r="819" spans="1:10" ht="16.5">
      <c r="A819" s="2">
        <f t="shared" si="392"/>
        <v>706</v>
      </c>
      <c r="B819" s="3">
        <v>7</v>
      </c>
      <c r="C819" s="2">
        <f t="shared" si="396"/>
        <v>6</v>
      </c>
      <c r="D819" t="str">
        <f t="shared" si="382"/>
        <v>金属骑士</v>
      </c>
      <c r="E819">
        <f t="shared" si="380"/>
        <v>4</v>
      </c>
      <c r="F819">
        <f t="shared" si="383"/>
        <v>1</v>
      </c>
      <c r="G819" t="str">
        <f t="shared" si="385"/>
        <v>1210007,16</v>
      </c>
      <c r="H819">
        <f t="shared" si="384"/>
        <v>64500</v>
      </c>
      <c r="I819" t="str">
        <f t="shared" si="395"/>
        <v>7Ⅰ4</v>
      </c>
      <c r="J819" t="str">
        <f t="shared" si="387"/>
        <v/>
      </c>
    </row>
    <row r="820" spans="1:10" ht="16.5">
      <c r="A820" s="2">
        <f t="shared" si="392"/>
        <v>707</v>
      </c>
      <c r="B820" s="3">
        <v>7</v>
      </c>
      <c r="C820" s="2">
        <f t="shared" si="396"/>
        <v>7</v>
      </c>
      <c r="D820" t="str">
        <f t="shared" si="382"/>
        <v>金属骑士</v>
      </c>
      <c r="E820">
        <f t="shared" si="380"/>
        <v>4</v>
      </c>
      <c r="F820">
        <f t="shared" si="383"/>
        <v>1</v>
      </c>
      <c r="G820" t="str">
        <f t="shared" si="385"/>
        <v>1210007,20</v>
      </c>
      <c r="H820">
        <f t="shared" si="384"/>
        <v>87000</v>
      </c>
      <c r="I820" t="str">
        <f t="shared" si="395"/>
        <v>7Ⅰ4</v>
      </c>
      <c r="J820" t="str">
        <f t="shared" si="387"/>
        <v/>
      </c>
    </row>
    <row r="821" spans="1:10" ht="16.5">
      <c r="A821" s="2">
        <f t="shared" si="392"/>
        <v>708</v>
      </c>
      <c r="B821" s="3">
        <v>7</v>
      </c>
      <c r="C821" s="2">
        <f t="shared" si="396"/>
        <v>8</v>
      </c>
      <c r="D821" t="str">
        <f t="shared" si="382"/>
        <v>金属骑士</v>
      </c>
      <c r="E821">
        <f t="shared" si="380"/>
        <v>4</v>
      </c>
      <c r="F821">
        <f t="shared" si="383"/>
        <v>1</v>
      </c>
      <c r="G821" t="str">
        <f t="shared" si="385"/>
        <v>1210007,6|1430001,1</v>
      </c>
      <c r="H821">
        <f t="shared" si="384"/>
        <v>19500</v>
      </c>
      <c r="I821" t="str">
        <f t="shared" si="395"/>
        <v>7Ⅰ4</v>
      </c>
      <c r="J821" t="str">
        <f t="shared" si="387"/>
        <v/>
      </c>
    </row>
    <row r="822" spans="1:10" ht="16.5">
      <c r="A822" s="2">
        <f t="shared" si="392"/>
        <v>709</v>
      </c>
      <c r="B822" s="3">
        <v>7</v>
      </c>
      <c r="C822" s="2">
        <f>IF(C821=29,1,C821+1)</f>
        <v>9</v>
      </c>
      <c r="D822" t="str">
        <f t="shared" si="382"/>
        <v>金属骑士</v>
      </c>
      <c r="E822">
        <f t="shared" ref="E822:E885" si="397">VLOOKUP(B822,K:N,3,FALSE)</f>
        <v>4</v>
      </c>
      <c r="F822">
        <f t="shared" si="383"/>
        <v>1</v>
      </c>
      <c r="G822" t="str">
        <f t="shared" si="385"/>
        <v>1210007,9|1430001,2</v>
      </c>
      <c r="H822">
        <f t="shared" si="384"/>
        <v>22500</v>
      </c>
      <c r="I822" t="str">
        <f t="shared" si="395"/>
        <v>7Ⅰ4</v>
      </c>
      <c r="J822" t="str">
        <f t="shared" si="387"/>
        <v/>
      </c>
    </row>
    <row r="823" spans="1:10" ht="16.5">
      <c r="A823" s="2">
        <f t="shared" si="392"/>
        <v>710</v>
      </c>
      <c r="B823" s="3">
        <v>7</v>
      </c>
      <c r="C823" s="2">
        <f>IF(C822=29,1,C822+1)</f>
        <v>10</v>
      </c>
      <c r="D823" t="str">
        <f t="shared" si="382"/>
        <v>金属骑士</v>
      </c>
      <c r="E823">
        <f t="shared" si="397"/>
        <v>4</v>
      </c>
      <c r="F823">
        <f t="shared" si="383"/>
        <v>1</v>
      </c>
      <c r="G823" t="str">
        <f t="shared" si="385"/>
        <v>1210007,12|1430001,3</v>
      </c>
      <c r="H823">
        <f t="shared" si="384"/>
        <v>33750</v>
      </c>
      <c r="I823" t="str">
        <f t="shared" si="395"/>
        <v>7Ⅰ4</v>
      </c>
      <c r="J823" t="str">
        <f t="shared" si="387"/>
        <v/>
      </c>
    </row>
    <row r="824" spans="1:10" ht="16.5">
      <c r="A824" s="2">
        <f t="shared" si="392"/>
        <v>711</v>
      </c>
      <c r="B824" s="3">
        <v>7</v>
      </c>
      <c r="C824" s="2">
        <f t="shared" ref="C824:C842" si="398">IF(C823=29,1,C823+1)</f>
        <v>11</v>
      </c>
      <c r="D824" t="str">
        <f t="shared" si="382"/>
        <v>金属骑士</v>
      </c>
      <c r="E824">
        <f t="shared" si="397"/>
        <v>4</v>
      </c>
      <c r="F824">
        <f t="shared" si="383"/>
        <v>1</v>
      </c>
      <c r="G824" t="str">
        <f t="shared" si="385"/>
        <v>1210007,15|1430001,4</v>
      </c>
      <c r="H824">
        <f t="shared" si="384"/>
        <v>50550</v>
      </c>
      <c r="I824" t="str">
        <f t="shared" si="395"/>
        <v>7Ⅰ4</v>
      </c>
      <c r="J824" t="str">
        <f t="shared" si="387"/>
        <v/>
      </c>
    </row>
    <row r="825" spans="1:10" ht="16.5">
      <c r="A825" s="2">
        <f t="shared" si="392"/>
        <v>712</v>
      </c>
      <c r="B825" s="3">
        <v>7</v>
      </c>
      <c r="C825" s="2">
        <f t="shared" si="398"/>
        <v>12</v>
      </c>
      <c r="D825" t="str">
        <f t="shared" si="382"/>
        <v>金属骑士</v>
      </c>
      <c r="E825">
        <f t="shared" si="397"/>
        <v>4</v>
      </c>
      <c r="F825">
        <f t="shared" si="383"/>
        <v>1</v>
      </c>
      <c r="G825" t="str">
        <f t="shared" si="385"/>
        <v>1210007,18|1430001,5</v>
      </c>
      <c r="H825">
        <f t="shared" si="384"/>
        <v>70650</v>
      </c>
      <c r="I825" t="str">
        <f t="shared" si="395"/>
        <v>7Ⅰ4</v>
      </c>
      <c r="J825" t="str">
        <f t="shared" si="387"/>
        <v/>
      </c>
    </row>
    <row r="826" spans="1:10" ht="16.5">
      <c r="A826" s="2">
        <f t="shared" si="392"/>
        <v>713</v>
      </c>
      <c r="B826" s="3">
        <v>7</v>
      </c>
      <c r="C826" s="2">
        <f t="shared" si="398"/>
        <v>13</v>
      </c>
      <c r="D826" t="str">
        <f t="shared" si="382"/>
        <v>金属骑士</v>
      </c>
      <c r="E826">
        <f t="shared" si="397"/>
        <v>4</v>
      </c>
      <c r="F826">
        <f t="shared" si="383"/>
        <v>1</v>
      </c>
      <c r="G826" t="str">
        <f t="shared" si="385"/>
        <v>1210007,24|1430001,6</v>
      </c>
      <c r="H826">
        <f t="shared" si="384"/>
        <v>96750</v>
      </c>
      <c r="I826" t="str">
        <f t="shared" si="395"/>
        <v>7Ⅰ4</v>
      </c>
      <c r="J826" t="str">
        <f t="shared" si="387"/>
        <v/>
      </c>
    </row>
    <row r="827" spans="1:10" ht="16.5">
      <c r="A827" s="2">
        <f t="shared" si="392"/>
        <v>714</v>
      </c>
      <c r="B827" s="3">
        <v>7</v>
      </c>
      <c r="C827" s="2">
        <f t="shared" si="398"/>
        <v>14</v>
      </c>
      <c r="D827" t="str">
        <f t="shared" si="382"/>
        <v>金属骑士</v>
      </c>
      <c r="E827">
        <f t="shared" si="397"/>
        <v>4</v>
      </c>
      <c r="F827">
        <f t="shared" si="383"/>
        <v>1</v>
      </c>
      <c r="G827" t="str">
        <f t="shared" si="385"/>
        <v>1431007,1</v>
      </c>
      <c r="H827">
        <f t="shared" si="384"/>
        <v>130500</v>
      </c>
      <c r="I827" t="str">
        <f t="shared" si="395"/>
        <v>7Ⅰ4</v>
      </c>
      <c r="J827" t="str">
        <f t="shared" si="387"/>
        <v>1431007,1</v>
      </c>
    </row>
    <row r="828" spans="1:10" ht="16.5">
      <c r="A828" s="2">
        <f t="shared" si="392"/>
        <v>715</v>
      </c>
      <c r="B828" s="3">
        <v>7</v>
      </c>
      <c r="C828" s="2">
        <f t="shared" si="398"/>
        <v>15</v>
      </c>
      <c r="D828" t="str">
        <f t="shared" si="382"/>
        <v>金属骑士</v>
      </c>
      <c r="E828">
        <f t="shared" si="397"/>
        <v>4</v>
      </c>
      <c r="F828">
        <f t="shared" si="383"/>
        <v>1</v>
      </c>
      <c r="G828" t="str">
        <f t="shared" si="385"/>
        <v>1210007,8|1430001,3</v>
      </c>
      <c r="H828">
        <f t="shared" si="384"/>
        <v>26000</v>
      </c>
      <c r="I828" t="str">
        <f>IF(E828=4,B828&amp;"Ⅱ"&amp;E828,"Ⅱ"&amp;E828)</f>
        <v>7Ⅱ4</v>
      </c>
      <c r="J828" t="str">
        <f t="shared" si="387"/>
        <v/>
      </c>
    </row>
    <row r="829" spans="1:10" ht="16.5">
      <c r="A829" s="2">
        <f t="shared" si="392"/>
        <v>716</v>
      </c>
      <c r="B829" s="3">
        <v>7</v>
      </c>
      <c r="C829" s="2">
        <f t="shared" si="398"/>
        <v>16</v>
      </c>
      <c r="D829" t="str">
        <f t="shared" si="382"/>
        <v>金属骑士</v>
      </c>
      <c r="E829">
        <f t="shared" si="397"/>
        <v>4</v>
      </c>
      <c r="F829">
        <f t="shared" si="383"/>
        <v>1</v>
      </c>
      <c r="G829" t="str">
        <f t="shared" si="385"/>
        <v>1210007,12|1430001,6</v>
      </c>
      <c r="H829">
        <f t="shared" si="384"/>
        <v>30000</v>
      </c>
      <c r="I829" t="str">
        <f t="shared" ref="I829:I834" si="399">IF(E829=4,B829&amp;"Ⅱ"&amp;E829,"Ⅱ"&amp;E829)</f>
        <v>7Ⅱ4</v>
      </c>
      <c r="J829" t="str">
        <f t="shared" si="387"/>
        <v/>
      </c>
    </row>
    <row r="830" spans="1:10" ht="16.5">
      <c r="A830" s="2">
        <f t="shared" si="392"/>
        <v>717</v>
      </c>
      <c r="B830" s="3">
        <v>7</v>
      </c>
      <c r="C830" s="2">
        <f t="shared" si="398"/>
        <v>17</v>
      </c>
      <c r="D830" t="str">
        <f t="shared" si="382"/>
        <v>金属骑士</v>
      </c>
      <c r="E830">
        <f t="shared" si="397"/>
        <v>4</v>
      </c>
      <c r="F830">
        <f t="shared" si="383"/>
        <v>1</v>
      </c>
      <c r="G830" t="str">
        <f t="shared" si="385"/>
        <v>1210007,16|1430001,9</v>
      </c>
      <c r="H830">
        <f t="shared" si="384"/>
        <v>45000</v>
      </c>
      <c r="I830" t="str">
        <f t="shared" si="399"/>
        <v>7Ⅱ4</v>
      </c>
      <c r="J830" t="str">
        <f t="shared" si="387"/>
        <v/>
      </c>
    </row>
    <row r="831" spans="1:10" ht="16.5">
      <c r="A831" s="2">
        <f t="shared" si="392"/>
        <v>718</v>
      </c>
      <c r="B831" s="3">
        <v>7</v>
      </c>
      <c r="C831" s="2">
        <f t="shared" si="398"/>
        <v>18</v>
      </c>
      <c r="D831" t="str">
        <f t="shared" si="382"/>
        <v>金属骑士</v>
      </c>
      <c r="E831">
        <f t="shared" si="397"/>
        <v>4</v>
      </c>
      <c r="F831">
        <f t="shared" si="383"/>
        <v>1</v>
      </c>
      <c r="G831" t="str">
        <f t="shared" si="385"/>
        <v>1210007,20|1430001,12</v>
      </c>
      <c r="H831">
        <f t="shared" si="384"/>
        <v>67400</v>
      </c>
      <c r="I831" t="str">
        <f t="shared" si="399"/>
        <v>7Ⅱ4</v>
      </c>
      <c r="J831" t="str">
        <f t="shared" si="387"/>
        <v/>
      </c>
    </row>
    <row r="832" spans="1:10" ht="16.5">
      <c r="A832" s="2">
        <f t="shared" si="392"/>
        <v>719</v>
      </c>
      <c r="B832" s="3">
        <v>7</v>
      </c>
      <c r="C832" s="2">
        <f t="shared" si="398"/>
        <v>19</v>
      </c>
      <c r="D832" t="str">
        <f t="shared" si="382"/>
        <v>金属骑士</v>
      </c>
      <c r="E832">
        <f t="shared" si="397"/>
        <v>4</v>
      </c>
      <c r="F832">
        <f t="shared" si="383"/>
        <v>1</v>
      </c>
      <c r="G832" t="str">
        <f t="shared" si="385"/>
        <v>1210007,24|1430001,15</v>
      </c>
      <c r="H832">
        <f t="shared" si="384"/>
        <v>94200</v>
      </c>
      <c r="I832" t="str">
        <f t="shared" si="399"/>
        <v>7Ⅱ4</v>
      </c>
      <c r="J832" t="str">
        <f t="shared" si="387"/>
        <v/>
      </c>
    </row>
    <row r="833" spans="1:10" ht="16.5">
      <c r="A833" s="2">
        <f t="shared" si="392"/>
        <v>720</v>
      </c>
      <c r="B833" s="3">
        <v>7</v>
      </c>
      <c r="C833" s="2">
        <f t="shared" si="398"/>
        <v>20</v>
      </c>
      <c r="D833" t="str">
        <f t="shared" si="382"/>
        <v>金属骑士</v>
      </c>
      <c r="E833">
        <f t="shared" si="397"/>
        <v>4</v>
      </c>
      <c r="F833">
        <f t="shared" si="383"/>
        <v>1</v>
      </c>
      <c r="G833" t="str">
        <f t="shared" si="385"/>
        <v>1210007,32|1430001,18</v>
      </c>
      <c r="H833">
        <f t="shared" si="384"/>
        <v>129000</v>
      </c>
      <c r="I833" t="str">
        <f t="shared" si="399"/>
        <v>7Ⅱ4</v>
      </c>
      <c r="J833" t="str">
        <f t="shared" si="387"/>
        <v/>
      </c>
    </row>
    <row r="834" spans="1:10" ht="16.5">
      <c r="A834" s="2">
        <f t="shared" si="392"/>
        <v>721</v>
      </c>
      <c r="B834" s="3">
        <v>7</v>
      </c>
      <c r="C834" s="2">
        <f t="shared" si="398"/>
        <v>21</v>
      </c>
      <c r="D834" t="str">
        <f t="shared" ref="D834:D897" si="400">VLOOKUP(B834,K:L,2,0)</f>
        <v>金属骑士</v>
      </c>
      <c r="E834">
        <f t="shared" si="397"/>
        <v>4</v>
      </c>
      <c r="F834">
        <f t="shared" ref="F834:F897" si="401">VLOOKUP(B834,K:N,4,FALSE)</f>
        <v>1</v>
      </c>
      <c r="G834" t="str">
        <f t="shared" si="385"/>
        <v>1431007,3</v>
      </c>
      <c r="H834">
        <f t="shared" ref="H834:H897" si="402">VLOOKUP(E834&amp;C834,AN:AT,7,0)</f>
        <v>174000</v>
      </c>
      <c r="I834" t="str">
        <f t="shared" si="399"/>
        <v>7Ⅱ4</v>
      </c>
      <c r="J834" t="str">
        <f t="shared" si="387"/>
        <v>1431007,3</v>
      </c>
    </row>
    <row r="835" spans="1:10" ht="16.5">
      <c r="A835" s="2">
        <f t="shared" si="392"/>
        <v>722</v>
      </c>
      <c r="B835" s="3">
        <v>7</v>
      </c>
      <c r="C835" s="2">
        <f t="shared" si="398"/>
        <v>22</v>
      </c>
      <c r="D835" t="str">
        <f t="shared" si="400"/>
        <v>金属骑士</v>
      </c>
      <c r="E835">
        <f t="shared" si="397"/>
        <v>4</v>
      </c>
      <c r="F835">
        <f t="shared" si="401"/>
        <v>1</v>
      </c>
      <c r="G835" t="str">
        <f t="shared" ref="G835:G898" si="403">IF(J835&lt;&gt;"",J835,VLOOKUP(E835&amp;F835&amp;C835,T:AD,11,0))</f>
        <v>1210007,10|1430001,9</v>
      </c>
      <c r="H835">
        <f t="shared" si="402"/>
        <v>32500</v>
      </c>
      <c r="I835" t="str">
        <f>IF(E835=4,B835&amp;"Ⅲ"&amp;E835,"Ⅲ"&amp;E835)</f>
        <v>7Ⅲ4</v>
      </c>
      <c r="J835" t="str">
        <f t="shared" ref="J835:J898" si="404">IFERROR(IF(I835=I836,"",INDEX(AJ:AJ,MATCH(B835,AI:AI,0))&amp;","&amp;3^(C835/7-2)),"")</f>
        <v/>
      </c>
    </row>
    <row r="836" spans="1:10" ht="16.5">
      <c r="A836" s="2">
        <f t="shared" si="392"/>
        <v>723</v>
      </c>
      <c r="B836" s="3">
        <v>7</v>
      </c>
      <c r="C836" s="2">
        <f t="shared" si="398"/>
        <v>23</v>
      </c>
      <c r="D836" t="str">
        <f t="shared" si="400"/>
        <v>金属骑士</v>
      </c>
      <c r="E836">
        <f t="shared" si="397"/>
        <v>4</v>
      </c>
      <c r="F836">
        <f t="shared" si="401"/>
        <v>1</v>
      </c>
      <c r="G836" t="str">
        <f t="shared" si="403"/>
        <v>1210007,15|1430001,18</v>
      </c>
      <c r="H836">
        <f t="shared" si="402"/>
        <v>37500</v>
      </c>
      <c r="I836" t="str">
        <f t="shared" ref="I836:I841" si="405">IF(E836=4,B836&amp;"Ⅲ"&amp;E836,"Ⅲ"&amp;E836)</f>
        <v>7Ⅲ4</v>
      </c>
      <c r="J836" t="str">
        <f t="shared" si="404"/>
        <v/>
      </c>
    </row>
    <row r="837" spans="1:10" ht="16.5">
      <c r="A837" s="2">
        <f t="shared" si="392"/>
        <v>724</v>
      </c>
      <c r="B837" s="3">
        <v>7</v>
      </c>
      <c r="C837" s="2">
        <f t="shared" si="398"/>
        <v>24</v>
      </c>
      <c r="D837" t="str">
        <f t="shared" si="400"/>
        <v>金属骑士</v>
      </c>
      <c r="E837">
        <f t="shared" si="397"/>
        <v>4</v>
      </c>
      <c r="F837">
        <f t="shared" si="401"/>
        <v>1</v>
      </c>
      <c r="G837" t="str">
        <f t="shared" si="403"/>
        <v>1210007,20|1430001,27</v>
      </c>
      <c r="H837">
        <f t="shared" si="402"/>
        <v>56250</v>
      </c>
      <c r="I837" t="str">
        <f t="shared" si="405"/>
        <v>7Ⅲ4</v>
      </c>
      <c r="J837" t="str">
        <f t="shared" si="404"/>
        <v/>
      </c>
    </row>
    <row r="838" spans="1:10" ht="16.5">
      <c r="A838" s="2">
        <f t="shared" si="392"/>
        <v>725</v>
      </c>
      <c r="B838" s="3">
        <v>7</v>
      </c>
      <c r="C838" s="2">
        <f t="shared" si="398"/>
        <v>25</v>
      </c>
      <c r="D838" t="str">
        <f t="shared" si="400"/>
        <v>金属骑士</v>
      </c>
      <c r="E838">
        <f t="shared" si="397"/>
        <v>4</v>
      </c>
      <c r="F838">
        <f t="shared" si="401"/>
        <v>1</v>
      </c>
      <c r="G838" t="str">
        <f t="shared" si="403"/>
        <v>1210007,25|1430001,36</v>
      </c>
      <c r="H838">
        <f t="shared" si="402"/>
        <v>84250</v>
      </c>
      <c r="I838" t="str">
        <f t="shared" si="405"/>
        <v>7Ⅲ4</v>
      </c>
      <c r="J838" t="str">
        <f t="shared" si="404"/>
        <v/>
      </c>
    </row>
    <row r="839" spans="1:10" ht="16.5">
      <c r="A839" s="2">
        <f t="shared" si="392"/>
        <v>726</v>
      </c>
      <c r="B839" s="3">
        <v>7</v>
      </c>
      <c r="C839" s="2">
        <f t="shared" si="398"/>
        <v>26</v>
      </c>
      <c r="D839" t="str">
        <f t="shared" si="400"/>
        <v>金属骑士</v>
      </c>
      <c r="E839">
        <f t="shared" si="397"/>
        <v>4</v>
      </c>
      <c r="F839">
        <f t="shared" si="401"/>
        <v>1</v>
      </c>
      <c r="G839" t="str">
        <f t="shared" si="403"/>
        <v>1210007,30|1430001,45</v>
      </c>
      <c r="H839">
        <f t="shared" si="402"/>
        <v>117750</v>
      </c>
      <c r="I839" t="str">
        <f t="shared" si="405"/>
        <v>7Ⅲ4</v>
      </c>
      <c r="J839" t="str">
        <f t="shared" si="404"/>
        <v/>
      </c>
    </row>
    <row r="840" spans="1:10" ht="16.5">
      <c r="A840" s="2">
        <f t="shared" si="392"/>
        <v>727</v>
      </c>
      <c r="B840" s="3">
        <v>7</v>
      </c>
      <c r="C840" s="2">
        <f t="shared" si="398"/>
        <v>27</v>
      </c>
      <c r="D840" t="str">
        <f t="shared" si="400"/>
        <v>金属骑士</v>
      </c>
      <c r="E840">
        <f t="shared" si="397"/>
        <v>4</v>
      </c>
      <c r="F840">
        <f t="shared" si="401"/>
        <v>1</v>
      </c>
      <c r="G840" t="str">
        <f t="shared" si="403"/>
        <v>1210007,40|1430001,54</v>
      </c>
      <c r="H840">
        <f t="shared" si="402"/>
        <v>161250</v>
      </c>
      <c r="I840" t="str">
        <f t="shared" si="405"/>
        <v>7Ⅲ4</v>
      </c>
      <c r="J840" t="str">
        <f t="shared" si="404"/>
        <v/>
      </c>
    </row>
    <row r="841" spans="1:10" ht="16.5">
      <c r="A841" s="2">
        <f t="shared" si="392"/>
        <v>728</v>
      </c>
      <c r="B841" s="3">
        <v>7</v>
      </c>
      <c r="C841" s="2">
        <f t="shared" si="398"/>
        <v>28</v>
      </c>
      <c r="D841" t="str">
        <f t="shared" si="400"/>
        <v>金属骑士</v>
      </c>
      <c r="E841">
        <f t="shared" si="397"/>
        <v>4</v>
      </c>
      <c r="F841">
        <f t="shared" si="401"/>
        <v>1</v>
      </c>
      <c r="G841" t="str">
        <f t="shared" si="403"/>
        <v>1431007,9</v>
      </c>
      <c r="H841">
        <f t="shared" si="402"/>
        <v>217500</v>
      </c>
      <c r="I841" t="str">
        <f t="shared" si="405"/>
        <v>7Ⅲ4</v>
      </c>
      <c r="J841" t="str">
        <f t="shared" si="404"/>
        <v>1431007,9</v>
      </c>
    </row>
    <row r="842" spans="1:10" ht="16.5">
      <c r="A842" s="2">
        <f t="shared" si="392"/>
        <v>729</v>
      </c>
      <c r="B842" s="34">
        <v>7</v>
      </c>
      <c r="C842" s="2">
        <f t="shared" si="398"/>
        <v>29</v>
      </c>
      <c r="D842" t="str">
        <f t="shared" si="400"/>
        <v>金属骑士</v>
      </c>
      <c r="E842">
        <f t="shared" si="397"/>
        <v>4</v>
      </c>
      <c r="F842">
        <f t="shared" si="401"/>
        <v>1</v>
      </c>
      <c r="G842" t="str">
        <f t="shared" si="403"/>
        <v>1431007,10.5293773148282</v>
      </c>
      <c r="H842" t="e">
        <f t="shared" si="402"/>
        <v>#N/A</v>
      </c>
      <c r="J842" t="str">
        <f t="shared" si="404"/>
        <v>1431007,10.5293773148282</v>
      </c>
    </row>
    <row r="843" spans="1:10" ht="16.5">
      <c r="A843" s="2">
        <f t="shared" si="392"/>
        <v>1801</v>
      </c>
      <c r="B843" s="3">
        <v>18</v>
      </c>
      <c r="C843" s="2">
        <f>IF(C842=29,1,C842+1)</f>
        <v>1</v>
      </c>
      <c r="D843" t="str">
        <f t="shared" si="400"/>
        <v>雷光源氏</v>
      </c>
      <c r="E843">
        <f t="shared" si="397"/>
        <v>3</v>
      </c>
      <c r="F843">
        <f t="shared" si="401"/>
        <v>3</v>
      </c>
      <c r="G843" t="str">
        <f t="shared" si="403"/>
        <v>1210003,32</v>
      </c>
      <c r="H843">
        <f t="shared" si="402"/>
        <v>10400</v>
      </c>
      <c r="I843" t="str">
        <f>IF(E843=4,B843&amp;"Ⅰ"&amp;E843,"Ⅰ"&amp;E843)</f>
        <v>Ⅰ3</v>
      </c>
      <c r="J843" t="str">
        <f t="shared" si="404"/>
        <v/>
      </c>
    </row>
    <row r="844" spans="1:10" ht="16.5">
      <c r="A844" s="2">
        <f t="shared" si="392"/>
        <v>1802</v>
      </c>
      <c r="B844" s="3">
        <v>18</v>
      </c>
      <c r="C844" s="2">
        <f>IF(C843=29,1,C843+1)</f>
        <v>2</v>
      </c>
      <c r="D844" t="str">
        <f t="shared" si="400"/>
        <v>雷光源氏</v>
      </c>
      <c r="E844">
        <f t="shared" si="397"/>
        <v>3</v>
      </c>
      <c r="F844">
        <f t="shared" si="401"/>
        <v>3</v>
      </c>
      <c r="G844" t="str">
        <f t="shared" si="403"/>
        <v>1210003,48</v>
      </c>
      <c r="H844">
        <f t="shared" si="402"/>
        <v>12000</v>
      </c>
      <c r="I844" t="str">
        <f t="shared" ref="I844:I856" si="406">IF(E844=4,B844&amp;"Ⅰ"&amp;E844,"Ⅰ"&amp;E844)</f>
        <v>Ⅰ3</v>
      </c>
      <c r="J844" t="str">
        <f t="shared" si="404"/>
        <v/>
      </c>
    </row>
    <row r="845" spans="1:10" ht="16.5">
      <c r="A845" s="2">
        <f t="shared" si="392"/>
        <v>1803</v>
      </c>
      <c r="B845" s="3">
        <v>18</v>
      </c>
      <c r="C845" s="2">
        <f t="shared" ref="C845:C850" si="407">IF(C844=29,1,C844+1)</f>
        <v>3</v>
      </c>
      <c r="D845" t="str">
        <f t="shared" si="400"/>
        <v>雷光源氏</v>
      </c>
      <c r="E845">
        <f t="shared" si="397"/>
        <v>3</v>
      </c>
      <c r="F845">
        <f t="shared" si="401"/>
        <v>3</v>
      </c>
      <c r="G845" t="str">
        <f t="shared" si="403"/>
        <v>1210006,20</v>
      </c>
      <c r="H845">
        <f t="shared" si="402"/>
        <v>18000</v>
      </c>
      <c r="I845" t="str">
        <f t="shared" si="406"/>
        <v>Ⅰ3</v>
      </c>
      <c r="J845" t="str">
        <f t="shared" si="404"/>
        <v/>
      </c>
    </row>
    <row r="846" spans="1:10" ht="16.5">
      <c r="A846" s="2">
        <f t="shared" si="392"/>
        <v>1804</v>
      </c>
      <c r="B846" s="3">
        <v>18</v>
      </c>
      <c r="C846" s="2">
        <f t="shared" si="407"/>
        <v>4</v>
      </c>
      <c r="D846" t="str">
        <f t="shared" si="400"/>
        <v>雷光源氏</v>
      </c>
      <c r="E846">
        <f t="shared" si="397"/>
        <v>3</v>
      </c>
      <c r="F846">
        <f t="shared" si="401"/>
        <v>3</v>
      </c>
      <c r="G846" t="str">
        <f t="shared" si="403"/>
        <v>1210006,24</v>
      </c>
      <c r="H846">
        <f t="shared" si="402"/>
        <v>26900</v>
      </c>
      <c r="I846" t="str">
        <f t="shared" si="406"/>
        <v>Ⅰ3</v>
      </c>
      <c r="J846" t="str">
        <f t="shared" si="404"/>
        <v/>
      </c>
    </row>
    <row r="847" spans="1:10" ht="16.5">
      <c r="A847" s="2">
        <f t="shared" si="392"/>
        <v>1805</v>
      </c>
      <c r="B847" s="3">
        <v>18</v>
      </c>
      <c r="C847" s="2">
        <f t="shared" si="407"/>
        <v>5</v>
      </c>
      <c r="D847" t="str">
        <f t="shared" si="400"/>
        <v>雷光源氏</v>
      </c>
      <c r="E847">
        <f t="shared" si="397"/>
        <v>3</v>
      </c>
      <c r="F847">
        <f t="shared" si="401"/>
        <v>3</v>
      </c>
      <c r="G847" t="str">
        <f t="shared" si="403"/>
        <v>1210006,32</v>
      </c>
      <c r="H847">
        <f t="shared" si="402"/>
        <v>37600</v>
      </c>
      <c r="I847" t="str">
        <f t="shared" si="406"/>
        <v>Ⅰ3</v>
      </c>
      <c r="J847" t="str">
        <f t="shared" si="404"/>
        <v/>
      </c>
    </row>
    <row r="848" spans="1:10" ht="16.5">
      <c r="A848" s="2">
        <f t="shared" si="392"/>
        <v>1806</v>
      </c>
      <c r="B848" s="3">
        <v>18</v>
      </c>
      <c r="C848" s="2">
        <f t="shared" si="407"/>
        <v>6</v>
      </c>
      <c r="D848" t="str">
        <f t="shared" si="400"/>
        <v>雷光源氏</v>
      </c>
      <c r="E848">
        <f t="shared" si="397"/>
        <v>3</v>
      </c>
      <c r="F848">
        <f t="shared" si="401"/>
        <v>3</v>
      </c>
      <c r="G848" t="str">
        <f t="shared" si="403"/>
        <v>1210009,12</v>
      </c>
      <c r="H848">
        <f t="shared" si="402"/>
        <v>51600</v>
      </c>
      <c r="I848" t="str">
        <f t="shared" si="406"/>
        <v>Ⅰ3</v>
      </c>
      <c r="J848" t="str">
        <f t="shared" si="404"/>
        <v/>
      </c>
    </row>
    <row r="849" spans="1:10" ht="16.5">
      <c r="A849" s="2">
        <f t="shared" si="392"/>
        <v>1807</v>
      </c>
      <c r="B849" s="3">
        <v>18</v>
      </c>
      <c r="C849" s="2">
        <f t="shared" si="407"/>
        <v>7</v>
      </c>
      <c r="D849" t="str">
        <f t="shared" si="400"/>
        <v>雷光源氏</v>
      </c>
      <c r="E849">
        <f t="shared" si="397"/>
        <v>3</v>
      </c>
      <c r="F849">
        <f t="shared" si="401"/>
        <v>3</v>
      </c>
      <c r="G849" t="str">
        <f t="shared" si="403"/>
        <v>1210009,16</v>
      </c>
      <c r="H849">
        <f t="shared" si="402"/>
        <v>69600</v>
      </c>
      <c r="I849" t="str">
        <f t="shared" si="406"/>
        <v>Ⅰ3</v>
      </c>
      <c r="J849" t="str">
        <f t="shared" si="404"/>
        <v/>
      </c>
    </row>
    <row r="850" spans="1:10" ht="16.5">
      <c r="A850" s="2">
        <f t="shared" si="392"/>
        <v>1808</v>
      </c>
      <c r="B850" s="3">
        <v>18</v>
      </c>
      <c r="C850" s="2">
        <f t="shared" si="407"/>
        <v>8</v>
      </c>
      <c r="D850" t="str">
        <f t="shared" si="400"/>
        <v>雷光源氏</v>
      </c>
      <c r="E850">
        <f t="shared" si="397"/>
        <v>3</v>
      </c>
      <c r="F850">
        <f t="shared" si="401"/>
        <v>3</v>
      </c>
      <c r="G850" t="str">
        <f t="shared" si="403"/>
        <v>1210009,5|1430002,1</v>
      </c>
      <c r="H850">
        <f t="shared" si="402"/>
        <v>15600</v>
      </c>
      <c r="I850" t="str">
        <f t="shared" si="406"/>
        <v>Ⅰ3</v>
      </c>
      <c r="J850" t="str">
        <f t="shared" si="404"/>
        <v/>
      </c>
    </row>
    <row r="851" spans="1:10" ht="16.5">
      <c r="A851" s="2">
        <f t="shared" si="392"/>
        <v>1809</v>
      </c>
      <c r="B851" s="3">
        <v>18</v>
      </c>
      <c r="C851" s="2">
        <f>IF(C850=29,1,C850+1)</f>
        <v>9</v>
      </c>
      <c r="D851" t="str">
        <f t="shared" si="400"/>
        <v>雷光源氏</v>
      </c>
      <c r="E851">
        <f t="shared" si="397"/>
        <v>3</v>
      </c>
      <c r="F851">
        <f t="shared" si="401"/>
        <v>3</v>
      </c>
      <c r="G851" t="str">
        <f t="shared" si="403"/>
        <v>1210009,8|1430002,2</v>
      </c>
      <c r="H851">
        <f t="shared" si="402"/>
        <v>18000</v>
      </c>
      <c r="I851" t="str">
        <f t="shared" si="406"/>
        <v>Ⅰ3</v>
      </c>
      <c r="J851" t="str">
        <f t="shared" si="404"/>
        <v/>
      </c>
    </row>
    <row r="852" spans="1:10" ht="16.5">
      <c r="A852" s="2">
        <f t="shared" si="392"/>
        <v>1810</v>
      </c>
      <c r="B852" s="3">
        <v>18</v>
      </c>
      <c r="C852" s="2">
        <f>IF(C851=29,1,C851+1)</f>
        <v>10</v>
      </c>
      <c r="D852" t="str">
        <f t="shared" si="400"/>
        <v>雷光源氏</v>
      </c>
      <c r="E852">
        <f t="shared" si="397"/>
        <v>3</v>
      </c>
      <c r="F852">
        <f t="shared" si="401"/>
        <v>3</v>
      </c>
      <c r="G852" t="str">
        <f t="shared" si="403"/>
        <v>1210009,10|1430002,3</v>
      </c>
      <c r="H852">
        <f t="shared" si="402"/>
        <v>27000</v>
      </c>
      <c r="I852" t="str">
        <f t="shared" si="406"/>
        <v>Ⅰ3</v>
      </c>
      <c r="J852" t="str">
        <f t="shared" si="404"/>
        <v/>
      </c>
    </row>
    <row r="853" spans="1:10" ht="16.5">
      <c r="A853" s="2">
        <f t="shared" si="392"/>
        <v>1811</v>
      </c>
      <c r="B853" s="3">
        <v>18</v>
      </c>
      <c r="C853" s="2">
        <f t="shared" ref="C853:C871" si="408">IF(C852=29,1,C852+1)</f>
        <v>11</v>
      </c>
      <c r="D853" t="str">
        <f t="shared" si="400"/>
        <v>雷光源氏</v>
      </c>
      <c r="E853">
        <f t="shared" si="397"/>
        <v>3</v>
      </c>
      <c r="F853">
        <f t="shared" si="401"/>
        <v>3</v>
      </c>
      <c r="G853" t="str">
        <f t="shared" si="403"/>
        <v>1210009,12|1430002,4</v>
      </c>
      <c r="H853">
        <f t="shared" si="402"/>
        <v>40350</v>
      </c>
      <c r="I853" t="str">
        <f t="shared" si="406"/>
        <v>Ⅰ3</v>
      </c>
      <c r="J853" t="str">
        <f t="shared" si="404"/>
        <v/>
      </c>
    </row>
    <row r="854" spans="1:10" ht="16.5">
      <c r="A854" s="2">
        <f t="shared" si="392"/>
        <v>1812</v>
      </c>
      <c r="B854" s="3">
        <v>18</v>
      </c>
      <c r="C854" s="2">
        <f t="shared" si="408"/>
        <v>12</v>
      </c>
      <c r="D854" t="str">
        <f t="shared" si="400"/>
        <v>雷光源氏</v>
      </c>
      <c r="E854">
        <f t="shared" si="397"/>
        <v>3</v>
      </c>
      <c r="F854">
        <f t="shared" si="401"/>
        <v>3</v>
      </c>
      <c r="G854" t="str">
        <f t="shared" si="403"/>
        <v>1210009,16|1430002,5</v>
      </c>
      <c r="H854">
        <f t="shared" si="402"/>
        <v>56400</v>
      </c>
      <c r="I854" t="str">
        <f t="shared" si="406"/>
        <v>Ⅰ3</v>
      </c>
      <c r="J854" t="str">
        <f t="shared" si="404"/>
        <v/>
      </c>
    </row>
    <row r="855" spans="1:10" ht="16.5">
      <c r="A855" s="2">
        <f t="shared" si="392"/>
        <v>1813</v>
      </c>
      <c r="B855" s="3">
        <v>18</v>
      </c>
      <c r="C855" s="2">
        <f t="shared" si="408"/>
        <v>13</v>
      </c>
      <c r="D855" t="str">
        <f t="shared" si="400"/>
        <v>雷光源氏</v>
      </c>
      <c r="E855">
        <f t="shared" si="397"/>
        <v>3</v>
      </c>
      <c r="F855">
        <f t="shared" si="401"/>
        <v>3</v>
      </c>
      <c r="G855" t="str">
        <f t="shared" si="403"/>
        <v>1210009,18|1430002,6</v>
      </c>
      <c r="H855">
        <f t="shared" si="402"/>
        <v>77400</v>
      </c>
      <c r="I855" t="str">
        <f t="shared" si="406"/>
        <v>Ⅰ3</v>
      </c>
      <c r="J855" t="str">
        <f t="shared" si="404"/>
        <v/>
      </c>
    </row>
    <row r="856" spans="1:10" ht="16.5">
      <c r="A856" s="2">
        <f t="shared" si="392"/>
        <v>1814</v>
      </c>
      <c r="B856" s="3">
        <v>18</v>
      </c>
      <c r="C856" s="2">
        <f t="shared" si="408"/>
        <v>14</v>
      </c>
      <c r="D856" t="str">
        <f t="shared" si="400"/>
        <v>雷光源氏</v>
      </c>
      <c r="E856">
        <f t="shared" si="397"/>
        <v>3</v>
      </c>
      <c r="F856">
        <f t="shared" si="401"/>
        <v>3</v>
      </c>
      <c r="G856" t="str">
        <f t="shared" si="403"/>
        <v>1430004,1</v>
      </c>
      <c r="H856">
        <f t="shared" si="402"/>
        <v>104400</v>
      </c>
      <c r="I856" t="str">
        <f t="shared" si="406"/>
        <v>Ⅰ3</v>
      </c>
      <c r="J856" t="str">
        <f t="shared" si="404"/>
        <v/>
      </c>
    </row>
    <row r="857" spans="1:10" ht="16.5">
      <c r="A857" s="2">
        <f t="shared" si="392"/>
        <v>1815</v>
      </c>
      <c r="B857" s="3">
        <v>18</v>
      </c>
      <c r="C857" s="2">
        <f t="shared" si="408"/>
        <v>15</v>
      </c>
      <c r="D857" t="str">
        <f t="shared" si="400"/>
        <v>雷光源氏</v>
      </c>
      <c r="E857">
        <f t="shared" si="397"/>
        <v>3</v>
      </c>
      <c r="F857">
        <f t="shared" si="401"/>
        <v>3</v>
      </c>
      <c r="G857" t="str">
        <f t="shared" si="403"/>
        <v>1210009,7|1430002,3</v>
      </c>
      <c r="H857">
        <f t="shared" si="402"/>
        <v>20800</v>
      </c>
      <c r="I857" t="str">
        <f>IF(E857=4,B857&amp;"Ⅱ"&amp;E857,"Ⅱ"&amp;E857)</f>
        <v>Ⅱ3</v>
      </c>
      <c r="J857" t="str">
        <f t="shared" si="404"/>
        <v/>
      </c>
    </row>
    <row r="858" spans="1:10" ht="16.5">
      <c r="A858" s="2">
        <f t="shared" si="392"/>
        <v>1816</v>
      </c>
      <c r="B858" s="3">
        <v>18</v>
      </c>
      <c r="C858" s="2">
        <f t="shared" si="408"/>
        <v>16</v>
      </c>
      <c r="D858" t="str">
        <f t="shared" si="400"/>
        <v>雷光源氏</v>
      </c>
      <c r="E858">
        <f t="shared" si="397"/>
        <v>3</v>
      </c>
      <c r="F858">
        <f t="shared" si="401"/>
        <v>3</v>
      </c>
      <c r="G858" t="str">
        <f t="shared" si="403"/>
        <v>1210009,11|1430002,6</v>
      </c>
      <c r="H858">
        <f t="shared" si="402"/>
        <v>24000</v>
      </c>
      <c r="I858" t="str">
        <f t="shared" ref="I858:I863" si="409">IF(E858=4,B858&amp;"Ⅱ"&amp;E858,"Ⅱ"&amp;E858)</f>
        <v>Ⅱ3</v>
      </c>
      <c r="J858" t="str">
        <f t="shared" si="404"/>
        <v/>
      </c>
    </row>
    <row r="859" spans="1:10" ht="16.5">
      <c r="A859" s="2">
        <f t="shared" si="392"/>
        <v>1817</v>
      </c>
      <c r="B859" s="3">
        <v>18</v>
      </c>
      <c r="C859" s="2">
        <f t="shared" si="408"/>
        <v>17</v>
      </c>
      <c r="D859" t="str">
        <f t="shared" si="400"/>
        <v>雷光源氏</v>
      </c>
      <c r="E859">
        <f t="shared" si="397"/>
        <v>3</v>
      </c>
      <c r="F859">
        <f t="shared" si="401"/>
        <v>3</v>
      </c>
      <c r="G859" t="str">
        <f t="shared" si="403"/>
        <v>1210009,13|1430002,9</v>
      </c>
      <c r="H859">
        <f t="shared" si="402"/>
        <v>36000</v>
      </c>
      <c r="I859" t="str">
        <f t="shared" si="409"/>
        <v>Ⅱ3</v>
      </c>
      <c r="J859" t="str">
        <f t="shared" si="404"/>
        <v/>
      </c>
    </row>
    <row r="860" spans="1:10" ht="16.5">
      <c r="A860" s="2">
        <f t="shared" si="392"/>
        <v>1818</v>
      </c>
      <c r="B860" s="3">
        <v>18</v>
      </c>
      <c r="C860" s="2">
        <f t="shared" si="408"/>
        <v>18</v>
      </c>
      <c r="D860" t="str">
        <f t="shared" si="400"/>
        <v>雷光源氏</v>
      </c>
      <c r="E860">
        <f t="shared" si="397"/>
        <v>3</v>
      </c>
      <c r="F860">
        <f t="shared" si="401"/>
        <v>3</v>
      </c>
      <c r="G860" t="str">
        <f t="shared" si="403"/>
        <v>1210009,16|1430002,12</v>
      </c>
      <c r="H860">
        <f t="shared" si="402"/>
        <v>53800</v>
      </c>
      <c r="I860" t="str">
        <f t="shared" si="409"/>
        <v>Ⅱ3</v>
      </c>
      <c r="J860" t="str">
        <f t="shared" si="404"/>
        <v/>
      </c>
    </row>
    <row r="861" spans="1:10" ht="16.5">
      <c r="A861" s="2">
        <f t="shared" si="392"/>
        <v>1819</v>
      </c>
      <c r="B861" s="3">
        <v>18</v>
      </c>
      <c r="C861" s="2">
        <f t="shared" si="408"/>
        <v>19</v>
      </c>
      <c r="D861" t="str">
        <f t="shared" si="400"/>
        <v>雷光源氏</v>
      </c>
      <c r="E861">
        <f t="shared" si="397"/>
        <v>3</v>
      </c>
      <c r="F861">
        <f t="shared" si="401"/>
        <v>3</v>
      </c>
      <c r="G861" t="str">
        <f t="shared" si="403"/>
        <v>1210009,21|1430002,15</v>
      </c>
      <c r="H861">
        <f t="shared" si="402"/>
        <v>75200</v>
      </c>
      <c r="I861" t="str">
        <f t="shared" si="409"/>
        <v>Ⅱ3</v>
      </c>
      <c r="J861" t="str">
        <f t="shared" si="404"/>
        <v/>
      </c>
    </row>
    <row r="862" spans="1:10" ht="16.5">
      <c r="A862" s="2">
        <f t="shared" si="392"/>
        <v>1820</v>
      </c>
      <c r="B862" s="3">
        <v>18</v>
      </c>
      <c r="C862" s="2">
        <f t="shared" si="408"/>
        <v>20</v>
      </c>
      <c r="D862" t="str">
        <f t="shared" si="400"/>
        <v>雷光源氏</v>
      </c>
      <c r="E862">
        <f t="shared" si="397"/>
        <v>3</v>
      </c>
      <c r="F862">
        <f t="shared" si="401"/>
        <v>3</v>
      </c>
      <c r="G862" t="str">
        <f t="shared" si="403"/>
        <v>1210009,24|1430002,18</v>
      </c>
      <c r="H862">
        <f t="shared" si="402"/>
        <v>103200</v>
      </c>
      <c r="I862" t="str">
        <f t="shared" si="409"/>
        <v>Ⅱ3</v>
      </c>
      <c r="J862" t="str">
        <f t="shared" si="404"/>
        <v/>
      </c>
    </row>
    <row r="863" spans="1:10" ht="16.5">
      <c r="A863" s="2">
        <f t="shared" ref="A863:A926" si="410">B863*100+C863</f>
        <v>1821</v>
      </c>
      <c r="B863" s="3">
        <v>18</v>
      </c>
      <c r="C863" s="2">
        <f t="shared" si="408"/>
        <v>21</v>
      </c>
      <c r="D863" t="str">
        <f t="shared" si="400"/>
        <v>雷光源氏</v>
      </c>
      <c r="E863">
        <f t="shared" si="397"/>
        <v>3</v>
      </c>
      <c r="F863">
        <f t="shared" si="401"/>
        <v>3</v>
      </c>
      <c r="G863" t="str">
        <f t="shared" si="403"/>
        <v>1430004,3</v>
      </c>
      <c r="H863">
        <f t="shared" si="402"/>
        <v>139200</v>
      </c>
      <c r="I863" t="str">
        <f t="shared" si="409"/>
        <v>Ⅱ3</v>
      </c>
      <c r="J863" t="str">
        <f t="shared" si="404"/>
        <v/>
      </c>
    </row>
    <row r="864" spans="1:10" ht="16.5">
      <c r="A864" s="2">
        <f t="shared" si="410"/>
        <v>1822</v>
      </c>
      <c r="B864" s="3">
        <v>18</v>
      </c>
      <c r="C864" s="2">
        <f t="shared" si="408"/>
        <v>22</v>
      </c>
      <c r="D864" t="str">
        <f t="shared" si="400"/>
        <v>雷光源氏</v>
      </c>
      <c r="E864">
        <f t="shared" si="397"/>
        <v>3</v>
      </c>
      <c r="F864">
        <f t="shared" si="401"/>
        <v>3</v>
      </c>
      <c r="G864" t="str">
        <f t="shared" si="403"/>
        <v>1210009,9|1430002,9</v>
      </c>
      <c r="H864">
        <f t="shared" si="402"/>
        <v>26000</v>
      </c>
      <c r="I864" t="str">
        <f>IF(E864=4,B864&amp;"Ⅲ"&amp;E864,"Ⅲ"&amp;E864)</f>
        <v>Ⅲ3</v>
      </c>
      <c r="J864" t="str">
        <f t="shared" si="404"/>
        <v/>
      </c>
    </row>
    <row r="865" spans="1:10" ht="16.5">
      <c r="A865" s="2">
        <f t="shared" si="410"/>
        <v>1823</v>
      </c>
      <c r="B865" s="3">
        <v>18</v>
      </c>
      <c r="C865" s="2">
        <f t="shared" si="408"/>
        <v>23</v>
      </c>
      <c r="D865" t="str">
        <f t="shared" si="400"/>
        <v>雷光源氏</v>
      </c>
      <c r="E865">
        <f t="shared" si="397"/>
        <v>3</v>
      </c>
      <c r="F865">
        <f t="shared" si="401"/>
        <v>3</v>
      </c>
      <c r="G865" t="str">
        <f t="shared" si="403"/>
        <v>1210009,13|1430002,18</v>
      </c>
      <c r="H865">
        <f t="shared" si="402"/>
        <v>30000</v>
      </c>
      <c r="I865" t="str">
        <f t="shared" ref="I865:I870" si="411">IF(E865=4,B865&amp;"Ⅲ"&amp;E865,"Ⅲ"&amp;E865)</f>
        <v>Ⅲ3</v>
      </c>
      <c r="J865" t="str">
        <f t="shared" si="404"/>
        <v/>
      </c>
    </row>
    <row r="866" spans="1:10" ht="16.5">
      <c r="A866" s="2">
        <f t="shared" si="410"/>
        <v>1824</v>
      </c>
      <c r="B866" s="3">
        <v>18</v>
      </c>
      <c r="C866" s="2">
        <f t="shared" si="408"/>
        <v>24</v>
      </c>
      <c r="D866" t="str">
        <f t="shared" si="400"/>
        <v>雷光源氏</v>
      </c>
      <c r="E866">
        <f t="shared" si="397"/>
        <v>3</v>
      </c>
      <c r="F866">
        <f t="shared" si="401"/>
        <v>3</v>
      </c>
      <c r="G866" t="str">
        <f t="shared" si="403"/>
        <v>1210009,17|1430002,27</v>
      </c>
      <c r="H866">
        <f t="shared" si="402"/>
        <v>45000</v>
      </c>
      <c r="I866" t="str">
        <f t="shared" si="411"/>
        <v>Ⅲ3</v>
      </c>
      <c r="J866" t="str">
        <f t="shared" si="404"/>
        <v/>
      </c>
    </row>
    <row r="867" spans="1:10" ht="16.5">
      <c r="A867" s="2">
        <f t="shared" si="410"/>
        <v>1825</v>
      </c>
      <c r="B867" s="3">
        <v>18</v>
      </c>
      <c r="C867" s="2">
        <f t="shared" si="408"/>
        <v>25</v>
      </c>
      <c r="D867" t="str">
        <f t="shared" si="400"/>
        <v>雷光源氏</v>
      </c>
      <c r="E867">
        <f t="shared" si="397"/>
        <v>3</v>
      </c>
      <c r="F867">
        <f t="shared" si="401"/>
        <v>3</v>
      </c>
      <c r="G867" t="str">
        <f t="shared" si="403"/>
        <v>1210009,20|1430002,36</v>
      </c>
      <c r="H867">
        <f t="shared" si="402"/>
        <v>67250</v>
      </c>
      <c r="I867" t="str">
        <f t="shared" si="411"/>
        <v>Ⅲ3</v>
      </c>
      <c r="J867" t="str">
        <f t="shared" si="404"/>
        <v/>
      </c>
    </row>
    <row r="868" spans="1:10" ht="16.5">
      <c r="A868" s="2">
        <f t="shared" si="410"/>
        <v>1826</v>
      </c>
      <c r="B868" s="3">
        <v>18</v>
      </c>
      <c r="C868" s="2">
        <f t="shared" si="408"/>
        <v>26</v>
      </c>
      <c r="D868" t="str">
        <f t="shared" si="400"/>
        <v>雷光源氏</v>
      </c>
      <c r="E868">
        <f t="shared" si="397"/>
        <v>3</v>
      </c>
      <c r="F868">
        <f t="shared" si="401"/>
        <v>3</v>
      </c>
      <c r="G868" t="str">
        <f t="shared" si="403"/>
        <v>1210009,27|1430002,45</v>
      </c>
      <c r="H868">
        <f t="shared" si="402"/>
        <v>94000</v>
      </c>
      <c r="I868" t="str">
        <f t="shared" si="411"/>
        <v>Ⅲ3</v>
      </c>
      <c r="J868" t="str">
        <f t="shared" si="404"/>
        <v/>
      </c>
    </row>
    <row r="869" spans="1:10" ht="16.5">
      <c r="A869" s="2">
        <f t="shared" si="410"/>
        <v>1827</v>
      </c>
      <c r="B869" s="3">
        <v>18</v>
      </c>
      <c r="C869" s="2">
        <f t="shared" si="408"/>
        <v>27</v>
      </c>
      <c r="D869" t="str">
        <f t="shared" si="400"/>
        <v>雷光源氏</v>
      </c>
      <c r="E869">
        <f t="shared" si="397"/>
        <v>3</v>
      </c>
      <c r="F869">
        <f t="shared" si="401"/>
        <v>3</v>
      </c>
      <c r="G869" t="str">
        <f t="shared" si="403"/>
        <v>1210009,30|1430002,54</v>
      </c>
      <c r="H869">
        <f t="shared" si="402"/>
        <v>129000</v>
      </c>
      <c r="I869" t="str">
        <f t="shared" si="411"/>
        <v>Ⅲ3</v>
      </c>
      <c r="J869" t="str">
        <f t="shared" si="404"/>
        <v/>
      </c>
    </row>
    <row r="870" spans="1:10" ht="16.5">
      <c r="A870" s="2">
        <f t="shared" si="410"/>
        <v>1828</v>
      </c>
      <c r="B870" s="3">
        <v>18</v>
      </c>
      <c r="C870" s="2">
        <f t="shared" si="408"/>
        <v>28</v>
      </c>
      <c r="D870" t="str">
        <f t="shared" si="400"/>
        <v>雷光源氏</v>
      </c>
      <c r="E870">
        <f t="shared" si="397"/>
        <v>3</v>
      </c>
      <c r="F870">
        <f t="shared" si="401"/>
        <v>3</v>
      </c>
      <c r="G870" t="str">
        <f t="shared" si="403"/>
        <v>1430004,9</v>
      </c>
      <c r="H870">
        <f t="shared" si="402"/>
        <v>174000</v>
      </c>
      <c r="I870" t="str">
        <f t="shared" si="411"/>
        <v>Ⅲ3</v>
      </c>
      <c r="J870" t="str">
        <f t="shared" si="404"/>
        <v/>
      </c>
    </row>
    <row r="871" spans="1:10" ht="16.5">
      <c r="A871" s="2">
        <f t="shared" si="410"/>
        <v>1829</v>
      </c>
      <c r="B871" s="34">
        <v>18</v>
      </c>
      <c r="C871" s="2">
        <f t="shared" si="408"/>
        <v>29</v>
      </c>
      <c r="D871" t="str">
        <f t="shared" si="400"/>
        <v>雷光源氏</v>
      </c>
      <c r="E871">
        <f t="shared" si="397"/>
        <v>3</v>
      </c>
      <c r="F871">
        <f t="shared" si="401"/>
        <v>3</v>
      </c>
      <c r="G871" t="e">
        <f t="shared" si="403"/>
        <v>#N/A</v>
      </c>
      <c r="H871" t="e">
        <f t="shared" si="402"/>
        <v>#N/A</v>
      </c>
      <c r="J871" t="str">
        <f t="shared" si="404"/>
        <v/>
      </c>
    </row>
    <row r="872" spans="1:10" ht="16.5">
      <c r="A872" s="2">
        <f t="shared" si="410"/>
        <v>2001</v>
      </c>
      <c r="B872" s="3">
        <v>20</v>
      </c>
      <c r="C872" s="2">
        <f>IF(C871=29,1,C871+1)</f>
        <v>1</v>
      </c>
      <c r="D872" t="str">
        <f t="shared" si="400"/>
        <v>重型金刚</v>
      </c>
      <c r="E872">
        <f t="shared" si="397"/>
        <v>3</v>
      </c>
      <c r="F872">
        <f t="shared" si="401"/>
        <v>3</v>
      </c>
      <c r="G872" t="str">
        <f t="shared" si="403"/>
        <v>1210003,32</v>
      </c>
      <c r="H872">
        <f t="shared" si="402"/>
        <v>10400</v>
      </c>
      <c r="I872" t="str">
        <f>IF(E872=4,B872&amp;"Ⅰ"&amp;E872,"Ⅰ"&amp;E872)</f>
        <v>Ⅰ3</v>
      </c>
      <c r="J872" t="str">
        <f t="shared" si="404"/>
        <v/>
      </c>
    </row>
    <row r="873" spans="1:10" ht="16.5">
      <c r="A873" s="2">
        <f t="shared" si="410"/>
        <v>2002</v>
      </c>
      <c r="B873" s="3">
        <v>20</v>
      </c>
      <c r="C873" s="2">
        <f>IF(C872=29,1,C872+1)</f>
        <v>2</v>
      </c>
      <c r="D873" t="str">
        <f t="shared" si="400"/>
        <v>重型金刚</v>
      </c>
      <c r="E873">
        <f t="shared" si="397"/>
        <v>3</v>
      </c>
      <c r="F873">
        <f t="shared" si="401"/>
        <v>3</v>
      </c>
      <c r="G873" t="str">
        <f t="shared" si="403"/>
        <v>1210003,48</v>
      </c>
      <c r="H873">
        <f t="shared" si="402"/>
        <v>12000</v>
      </c>
      <c r="I873" t="str">
        <f t="shared" ref="I873:I885" si="412">IF(E873=4,B873&amp;"Ⅰ"&amp;E873,"Ⅰ"&amp;E873)</f>
        <v>Ⅰ3</v>
      </c>
      <c r="J873" t="str">
        <f t="shared" si="404"/>
        <v/>
      </c>
    </row>
    <row r="874" spans="1:10" ht="16.5">
      <c r="A874" s="2">
        <f t="shared" si="410"/>
        <v>2003</v>
      </c>
      <c r="B874" s="3">
        <v>20</v>
      </c>
      <c r="C874" s="2">
        <f t="shared" ref="C874:C879" si="413">IF(C873=29,1,C873+1)</f>
        <v>3</v>
      </c>
      <c r="D874" t="str">
        <f t="shared" si="400"/>
        <v>重型金刚</v>
      </c>
      <c r="E874">
        <f t="shared" si="397"/>
        <v>3</v>
      </c>
      <c r="F874">
        <f t="shared" si="401"/>
        <v>3</v>
      </c>
      <c r="G874" t="str">
        <f t="shared" si="403"/>
        <v>1210006,20</v>
      </c>
      <c r="H874">
        <f t="shared" si="402"/>
        <v>18000</v>
      </c>
      <c r="I874" t="str">
        <f t="shared" si="412"/>
        <v>Ⅰ3</v>
      </c>
      <c r="J874" t="str">
        <f t="shared" si="404"/>
        <v/>
      </c>
    </row>
    <row r="875" spans="1:10" ht="16.5">
      <c r="A875" s="2">
        <f t="shared" si="410"/>
        <v>2004</v>
      </c>
      <c r="B875" s="3">
        <v>20</v>
      </c>
      <c r="C875" s="2">
        <f t="shared" si="413"/>
        <v>4</v>
      </c>
      <c r="D875" t="str">
        <f t="shared" si="400"/>
        <v>重型金刚</v>
      </c>
      <c r="E875">
        <f t="shared" si="397"/>
        <v>3</v>
      </c>
      <c r="F875">
        <f t="shared" si="401"/>
        <v>3</v>
      </c>
      <c r="G875" t="str">
        <f t="shared" si="403"/>
        <v>1210006,24</v>
      </c>
      <c r="H875">
        <f t="shared" si="402"/>
        <v>26900</v>
      </c>
      <c r="I875" t="str">
        <f t="shared" si="412"/>
        <v>Ⅰ3</v>
      </c>
      <c r="J875" t="str">
        <f t="shared" si="404"/>
        <v/>
      </c>
    </row>
    <row r="876" spans="1:10" ht="16.5">
      <c r="A876" s="2">
        <f t="shared" si="410"/>
        <v>2005</v>
      </c>
      <c r="B876" s="3">
        <v>20</v>
      </c>
      <c r="C876" s="2">
        <f t="shared" si="413"/>
        <v>5</v>
      </c>
      <c r="D876" t="str">
        <f t="shared" si="400"/>
        <v>重型金刚</v>
      </c>
      <c r="E876">
        <f t="shared" si="397"/>
        <v>3</v>
      </c>
      <c r="F876">
        <f t="shared" si="401"/>
        <v>3</v>
      </c>
      <c r="G876" t="str">
        <f t="shared" si="403"/>
        <v>1210006,32</v>
      </c>
      <c r="H876">
        <f t="shared" si="402"/>
        <v>37600</v>
      </c>
      <c r="I876" t="str">
        <f t="shared" si="412"/>
        <v>Ⅰ3</v>
      </c>
      <c r="J876" t="str">
        <f t="shared" si="404"/>
        <v/>
      </c>
    </row>
    <row r="877" spans="1:10" ht="16.5">
      <c r="A877" s="2">
        <f t="shared" si="410"/>
        <v>2006</v>
      </c>
      <c r="B877" s="3">
        <v>20</v>
      </c>
      <c r="C877" s="2">
        <f t="shared" si="413"/>
        <v>6</v>
      </c>
      <c r="D877" t="str">
        <f t="shared" si="400"/>
        <v>重型金刚</v>
      </c>
      <c r="E877">
        <f t="shared" si="397"/>
        <v>3</v>
      </c>
      <c r="F877">
        <f t="shared" si="401"/>
        <v>3</v>
      </c>
      <c r="G877" t="str">
        <f t="shared" si="403"/>
        <v>1210009,12</v>
      </c>
      <c r="H877">
        <f t="shared" si="402"/>
        <v>51600</v>
      </c>
      <c r="I877" t="str">
        <f t="shared" si="412"/>
        <v>Ⅰ3</v>
      </c>
      <c r="J877" t="str">
        <f t="shared" si="404"/>
        <v/>
      </c>
    </row>
    <row r="878" spans="1:10" ht="16.5">
      <c r="A878" s="2">
        <f t="shared" si="410"/>
        <v>2007</v>
      </c>
      <c r="B878" s="3">
        <v>20</v>
      </c>
      <c r="C878" s="2">
        <f t="shared" si="413"/>
        <v>7</v>
      </c>
      <c r="D878" t="str">
        <f t="shared" si="400"/>
        <v>重型金刚</v>
      </c>
      <c r="E878">
        <f t="shared" si="397"/>
        <v>3</v>
      </c>
      <c r="F878">
        <f t="shared" si="401"/>
        <v>3</v>
      </c>
      <c r="G878" t="str">
        <f t="shared" si="403"/>
        <v>1210009,16</v>
      </c>
      <c r="H878">
        <f t="shared" si="402"/>
        <v>69600</v>
      </c>
      <c r="I878" t="str">
        <f t="shared" si="412"/>
        <v>Ⅰ3</v>
      </c>
      <c r="J878" t="str">
        <f t="shared" si="404"/>
        <v/>
      </c>
    </row>
    <row r="879" spans="1:10" ht="16.5">
      <c r="A879" s="2">
        <f t="shared" si="410"/>
        <v>2008</v>
      </c>
      <c r="B879" s="3">
        <v>20</v>
      </c>
      <c r="C879" s="2">
        <f t="shared" si="413"/>
        <v>8</v>
      </c>
      <c r="D879" t="str">
        <f t="shared" si="400"/>
        <v>重型金刚</v>
      </c>
      <c r="E879">
        <f t="shared" si="397"/>
        <v>3</v>
      </c>
      <c r="F879">
        <f t="shared" si="401"/>
        <v>3</v>
      </c>
      <c r="G879" t="str">
        <f t="shared" si="403"/>
        <v>1210009,5|1430002,1</v>
      </c>
      <c r="H879">
        <f t="shared" si="402"/>
        <v>15600</v>
      </c>
      <c r="I879" t="str">
        <f t="shared" si="412"/>
        <v>Ⅰ3</v>
      </c>
      <c r="J879" t="str">
        <f t="shared" si="404"/>
        <v/>
      </c>
    </row>
    <row r="880" spans="1:10" ht="16.5">
      <c r="A880" s="2">
        <f t="shared" si="410"/>
        <v>2009</v>
      </c>
      <c r="B880" s="3">
        <v>20</v>
      </c>
      <c r="C880" s="2">
        <f>IF(C879=29,1,C879+1)</f>
        <v>9</v>
      </c>
      <c r="D880" t="str">
        <f t="shared" si="400"/>
        <v>重型金刚</v>
      </c>
      <c r="E880">
        <f t="shared" si="397"/>
        <v>3</v>
      </c>
      <c r="F880">
        <f t="shared" si="401"/>
        <v>3</v>
      </c>
      <c r="G880" t="str">
        <f t="shared" si="403"/>
        <v>1210009,8|1430002,2</v>
      </c>
      <c r="H880">
        <f t="shared" si="402"/>
        <v>18000</v>
      </c>
      <c r="I880" t="str">
        <f t="shared" si="412"/>
        <v>Ⅰ3</v>
      </c>
      <c r="J880" t="str">
        <f t="shared" si="404"/>
        <v/>
      </c>
    </row>
    <row r="881" spans="1:10" ht="16.5">
      <c r="A881" s="2">
        <f t="shared" si="410"/>
        <v>2010</v>
      </c>
      <c r="B881" s="3">
        <v>20</v>
      </c>
      <c r="C881" s="2">
        <f>IF(C880=29,1,C880+1)</f>
        <v>10</v>
      </c>
      <c r="D881" t="str">
        <f t="shared" si="400"/>
        <v>重型金刚</v>
      </c>
      <c r="E881">
        <f t="shared" si="397"/>
        <v>3</v>
      </c>
      <c r="F881">
        <f t="shared" si="401"/>
        <v>3</v>
      </c>
      <c r="G881" t="str">
        <f t="shared" si="403"/>
        <v>1210009,10|1430002,3</v>
      </c>
      <c r="H881">
        <f t="shared" si="402"/>
        <v>27000</v>
      </c>
      <c r="I881" t="str">
        <f t="shared" si="412"/>
        <v>Ⅰ3</v>
      </c>
      <c r="J881" t="str">
        <f t="shared" si="404"/>
        <v/>
      </c>
    </row>
    <row r="882" spans="1:10" ht="16.5">
      <c r="A882" s="2">
        <f t="shared" si="410"/>
        <v>2011</v>
      </c>
      <c r="B882" s="3">
        <v>20</v>
      </c>
      <c r="C882" s="2">
        <f t="shared" ref="C882:C900" si="414">IF(C881=29,1,C881+1)</f>
        <v>11</v>
      </c>
      <c r="D882" t="str">
        <f t="shared" si="400"/>
        <v>重型金刚</v>
      </c>
      <c r="E882">
        <f t="shared" si="397"/>
        <v>3</v>
      </c>
      <c r="F882">
        <f t="shared" si="401"/>
        <v>3</v>
      </c>
      <c r="G882" t="str">
        <f t="shared" si="403"/>
        <v>1210009,12|1430002,4</v>
      </c>
      <c r="H882">
        <f t="shared" si="402"/>
        <v>40350</v>
      </c>
      <c r="I882" t="str">
        <f t="shared" si="412"/>
        <v>Ⅰ3</v>
      </c>
      <c r="J882" t="str">
        <f t="shared" si="404"/>
        <v/>
      </c>
    </row>
    <row r="883" spans="1:10" ht="16.5">
      <c r="A883" s="2">
        <f t="shared" si="410"/>
        <v>2012</v>
      </c>
      <c r="B883" s="3">
        <v>20</v>
      </c>
      <c r="C883" s="2">
        <f t="shared" si="414"/>
        <v>12</v>
      </c>
      <c r="D883" t="str">
        <f t="shared" si="400"/>
        <v>重型金刚</v>
      </c>
      <c r="E883">
        <f t="shared" si="397"/>
        <v>3</v>
      </c>
      <c r="F883">
        <f t="shared" si="401"/>
        <v>3</v>
      </c>
      <c r="G883" t="str">
        <f t="shared" si="403"/>
        <v>1210009,16|1430002,5</v>
      </c>
      <c r="H883">
        <f t="shared" si="402"/>
        <v>56400</v>
      </c>
      <c r="I883" t="str">
        <f t="shared" si="412"/>
        <v>Ⅰ3</v>
      </c>
      <c r="J883" t="str">
        <f t="shared" si="404"/>
        <v/>
      </c>
    </row>
    <row r="884" spans="1:10" ht="16.5">
      <c r="A884" s="2">
        <f t="shared" si="410"/>
        <v>2013</v>
      </c>
      <c r="B884" s="3">
        <v>20</v>
      </c>
      <c r="C884" s="2">
        <f t="shared" si="414"/>
        <v>13</v>
      </c>
      <c r="D884" t="str">
        <f t="shared" si="400"/>
        <v>重型金刚</v>
      </c>
      <c r="E884">
        <f t="shared" si="397"/>
        <v>3</v>
      </c>
      <c r="F884">
        <f t="shared" si="401"/>
        <v>3</v>
      </c>
      <c r="G884" t="str">
        <f t="shared" si="403"/>
        <v>1210009,18|1430002,6</v>
      </c>
      <c r="H884">
        <f t="shared" si="402"/>
        <v>77400</v>
      </c>
      <c r="I884" t="str">
        <f t="shared" si="412"/>
        <v>Ⅰ3</v>
      </c>
      <c r="J884" t="str">
        <f t="shared" si="404"/>
        <v/>
      </c>
    </row>
    <row r="885" spans="1:10" ht="16.5">
      <c r="A885" s="2">
        <f t="shared" si="410"/>
        <v>2014</v>
      </c>
      <c r="B885" s="3">
        <v>20</v>
      </c>
      <c r="C885" s="2">
        <f t="shared" si="414"/>
        <v>14</v>
      </c>
      <c r="D885" t="str">
        <f t="shared" si="400"/>
        <v>重型金刚</v>
      </c>
      <c r="E885">
        <f t="shared" si="397"/>
        <v>3</v>
      </c>
      <c r="F885">
        <f t="shared" si="401"/>
        <v>3</v>
      </c>
      <c r="G885" t="str">
        <f t="shared" si="403"/>
        <v>1430004,1</v>
      </c>
      <c r="H885">
        <f t="shared" si="402"/>
        <v>104400</v>
      </c>
      <c r="I885" t="str">
        <f t="shared" si="412"/>
        <v>Ⅰ3</v>
      </c>
      <c r="J885" t="str">
        <f t="shared" si="404"/>
        <v/>
      </c>
    </row>
    <row r="886" spans="1:10" ht="16.5">
      <c r="A886" s="2">
        <f t="shared" si="410"/>
        <v>2015</v>
      </c>
      <c r="B886" s="3">
        <v>20</v>
      </c>
      <c r="C886" s="2">
        <f t="shared" si="414"/>
        <v>15</v>
      </c>
      <c r="D886" t="str">
        <f t="shared" si="400"/>
        <v>重型金刚</v>
      </c>
      <c r="E886">
        <f t="shared" ref="E886:E949" si="415">VLOOKUP(B886,K:N,3,FALSE)</f>
        <v>3</v>
      </c>
      <c r="F886">
        <f t="shared" si="401"/>
        <v>3</v>
      </c>
      <c r="G886" t="str">
        <f t="shared" si="403"/>
        <v>1210009,7|1430002,3</v>
      </c>
      <c r="H886">
        <f t="shared" si="402"/>
        <v>20800</v>
      </c>
      <c r="I886" t="str">
        <f>IF(E886=4,B886&amp;"Ⅱ"&amp;E886,"Ⅱ"&amp;E886)</f>
        <v>Ⅱ3</v>
      </c>
      <c r="J886" t="str">
        <f t="shared" si="404"/>
        <v/>
      </c>
    </row>
    <row r="887" spans="1:10" ht="16.5">
      <c r="A887" s="2">
        <f t="shared" si="410"/>
        <v>2016</v>
      </c>
      <c r="B887" s="3">
        <v>20</v>
      </c>
      <c r="C887" s="2">
        <f t="shared" si="414"/>
        <v>16</v>
      </c>
      <c r="D887" t="str">
        <f t="shared" si="400"/>
        <v>重型金刚</v>
      </c>
      <c r="E887">
        <f t="shared" si="415"/>
        <v>3</v>
      </c>
      <c r="F887">
        <f t="shared" si="401"/>
        <v>3</v>
      </c>
      <c r="G887" t="str">
        <f t="shared" si="403"/>
        <v>1210009,11|1430002,6</v>
      </c>
      <c r="H887">
        <f t="shared" si="402"/>
        <v>24000</v>
      </c>
      <c r="I887" t="str">
        <f t="shared" ref="I887:I892" si="416">IF(E887=4,B887&amp;"Ⅱ"&amp;E887,"Ⅱ"&amp;E887)</f>
        <v>Ⅱ3</v>
      </c>
      <c r="J887" t="str">
        <f t="shared" si="404"/>
        <v/>
      </c>
    </row>
    <row r="888" spans="1:10" ht="16.5">
      <c r="A888" s="2">
        <f t="shared" si="410"/>
        <v>2017</v>
      </c>
      <c r="B888" s="3">
        <v>20</v>
      </c>
      <c r="C888" s="2">
        <f t="shared" si="414"/>
        <v>17</v>
      </c>
      <c r="D888" t="str">
        <f t="shared" si="400"/>
        <v>重型金刚</v>
      </c>
      <c r="E888">
        <f t="shared" si="415"/>
        <v>3</v>
      </c>
      <c r="F888">
        <f t="shared" si="401"/>
        <v>3</v>
      </c>
      <c r="G888" t="str">
        <f t="shared" si="403"/>
        <v>1210009,13|1430002,9</v>
      </c>
      <c r="H888">
        <f t="shared" si="402"/>
        <v>36000</v>
      </c>
      <c r="I888" t="str">
        <f t="shared" si="416"/>
        <v>Ⅱ3</v>
      </c>
      <c r="J888" t="str">
        <f t="shared" si="404"/>
        <v/>
      </c>
    </row>
    <row r="889" spans="1:10" ht="16.5">
      <c r="A889" s="2">
        <f t="shared" si="410"/>
        <v>2018</v>
      </c>
      <c r="B889" s="3">
        <v>20</v>
      </c>
      <c r="C889" s="2">
        <f t="shared" si="414"/>
        <v>18</v>
      </c>
      <c r="D889" t="str">
        <f t="shared" si="400"/>
        <v>重型金刚</v>
      </c>
      <c r="E889">
        <f t="shared" si="415"/>
        <v>3</v>
      </c>
      <c r="F889">
        <f t="shared" si="401"/>
        <v>3</v>
      </c>
      <c r="G889" t="str">
        <f t="shared" si="403"/>
        <v>1210009,16|1430002,12</v>
      </c>
      <c r="H889">
        <f t="shared" si="402"/>
        <v>53800</v>
      </c>
      <c r="I889" t="str">
        <f t="shared" si="416"/>
        <v>Ⅱ3</v>
      </c>
      <c r="J889" t="str">
        <f t="shared" si="404"/>
        <v/>
      </c>
    </row>
    <row r="890" spans="1:10" ht="16.5">
      <c r="A890" s="2">
        <f t="shared" si="410"/>
        <v>2019</v>
      </c>
      <c r="B890" s="3">
        <v>20</v>
      </c>
      <c r="C890" s="2">
        <f t="shared" si="414"/>
        <v>19</v>
      </c>
      <c r="D890" t="str">
        <f t="shared" si="400"/>
        <v>重型金刚</v>
      </c>
      <c r="E890">
        <f t="shared" si="415"/>
        <v>3</v>
      </c>
      <c r="F890">
        <f t="shared" si="401"/>
        <v>3</v>
      </c>
      <c r="G890" t="str">
        <f t="shared" si="403"/>
        <v>1210009,21|1430002,15</v>
      </c>
      <c r="H890">
        <f t="shared" si="402"/>
        <v>75200</v>
      </c>
      <c r="I890" t="str">
        <f t="shared" si="416"/>
        <v>Ⅱ3</v>
      </c>
      <c r="J890" t="str">
        <f t="shared" si="404"/>
        <v/>
      </c>
    </row>
    <row r="891" spans="1:10" ht="16.5">
      <c r="A891" s="2">
        <f t="shared" si="410"/>
        <v>2020</v>
      </c>
      <c r="B891" s="3">
        <v>20</v>
      </c>
      <c r="C891" s="2">
        <f t="shared" si="414"/>
        <v>20</v>
      </c>
      <c r="D891" t="str">
        <f t="shared" si="400"/>
        <v>重型金刚</v>
      </c>
      <c r="E891">
        <f t="shared" si="415"/>
        <v>3</v>
      </c>
      <c r="F891">
        <f t="shared" si="401"/>
        <v>3</v>
      </c>
      <c r="G891" t="str">
        <f t="shared" si="403"/>
        <v>1210009,24|1430002,18</v>
      </c>
      <c r="H891">
        <f t="shared" si="402"/>
        <v>103200</v>
      </c>
      <c r="I891" t="str">
        <f t="shared" si="416"/>
        <v>Ⅱ3</v>
      </c>
      <c r="J891" t="str">
        <f t="shared" si="404"/>
        <v/>
      </c>
    </row>
    <row r="892" spans="1:10" ht="16.5">
      <c r="A892" s="2">
        <f t="shared" si="410"/>
        <v>2021</v>
      </c>
      <c r="B892" s="3">
        <v>20</v>
      </c>
      <c r="C892" s="2">
        <f t="shared" si="414"/>
        <v>21</v>
      </c>
      <c r="D892" t="str">
        <f t="shared" si="400"/>
        <v>重型金刚</v>
      </c>
      <c r="E892">
        <f t="shared" si="415"/>
        <v>3</v>
      </c>
      <c r="F892">
        <f t="shared" si="401"/>
        <v>3</v>
      </c>
      <c r="G892" t="str">
        <f t="shared" si="403"/>
        <v>1430004,3</v>
      </c>
      <c r="H892">
        <f t="shared" si="402"/>
        <v>139200</v>
      </c>
      <c r="I892" t="str">
        <f t="shared" si="416"/>
        <v>Ⅱ3</v>
      </c>
      <c r="J892" t="str">
        <f t="shared" si="404"/>
        <v/>
      </c>
    </row>
    <row r="893" spans="1:10" ht="16.5">
      <c r="A893" s="2">
        <f t="shared" si="410"/>
        <v>2022</v>
      </c>
      <c r="B893" s="3">
        <v>20</v>
      </c>
      <c r="C893" s="2">
        <f t="shared" si="414"/>
        <v>22</v>
      </c>
      <c r="D893" t="str">
        <f t="shared" si="400"/>
        <v>重型金刚</v>
      </c>
      <c r="E893">
        <f t="shared" si="415"/>
        <v>3</v>
      </c>
      <c r="F893">
        <f t="shared" si="401"/>
        <v>3</v>
      </c>
      <c r="G893" t="str">
        <f t="shared" si="403"/>
        <v>1210009,9|1430002,9</v>
      </c>
      <c r="H893">
        <f t="shared" si="402"/>
        <v>26000</v>
      </c>
      <c r="I893" t="str">
        <f>IF(E893=4,B893&amp;"Ⅲ"&amp;E893,"Ⅲ"&amp;E893)</f>
        <v>Ⅲ3</v>
      </c>
      <c r="J893" t="str">
        <f t="shared" si="404"/>
        <v/>
      </c>
    </row>
    <row r="894" spans="1:10" ht="16.5">
      <c r="A894" s="2">
        <f t="shared" si="410"/>
        <v>2023</v>
      </c>
      <c r="B894" s="3">
        <v>20</v>
      </c>
      <c r="C894" s="2">
        <f t="shared" si="414"/>
        <v>23</v>
      </c>
      <c r="D894" t="str">
        <f t="shared" si="400"/>
        <v>重型金刚</v>
      </c>
      <c r="E894">
        <f t="shared" si="415"/>
        <v>3</v>
      </c>
      <c r="F894">
        <f t="shared" si="401"/>
        <v>3</v>
      </c>
      <c r="G894" t="str">
        <f t="shared" si="403"/>
        <v>1210009,13|1430002,18</v>
      </c>
      <c r="H894">
        <f t="shared" si="402"/>
        <v>30000</v>
      </c>
      <c r="I894" t="str">
        <f t="shared" ref="I894:I899" si="417">IF(E894=4,B894&amp;"Ⅲ"&amp;E894,"Ⅲ"&amp;E894)</f>
        <v>Ⅲ3</v>
      </c>
      <c r="J894" t="str">
        <f t="shared" si="404"/>
        <v/>
      </c>
    </row>
    <row r="895" spans="1:10" ht="16.5">
      <c r="A895" s="2">
        <f t="shared" si="410"/>
        <v>2024</v>
      </c>
      <c r="B895" s="3">
        <v>20</v>
      </c>
      <c r="C895" s="2">
        <f t="shared" si="414"/>
        <v>24</v>
      </c>
      <c r="D895" t="str">
        <f t="shared" si="400"/>
        <v>重型金刚</v>
      </c>
      <c r="E895">
        <f t="shared" si="415"/>
        <v>3</v>
      </c>
      <c r="F895">
        <f t="shared" si="401"/>
        <v>3</v>
      </c>
      <c r="G895" t="str">
        <f t="shared" si="403"/>
        <v>1210009,17|1430002,27</v>
      </c>
      <c r="H895">
        <f t="shared" si="402"/>
        <v>45000</v>
      </c>
      <c r="I895" t="str">
        <f t="shared" si="417"/>
        <v>Ⅲ3</v>
      </c>
      <c r="J895" t="str">
        <f t="shared" si="404"/>
        <v/>
      </c>
    </row>
    <row r="896" spans="1:10" ht="16.5">
      <c r="A896" s="2">
        <f t="shared" si="410"/>
        <v>2025</v>
      </c>
      <c r="B896" s="3">
        <v>20</v>
      </c>
      <c r="C896" s="2">
        <f t="shared" si="414"/>
        <v>25</v>
      </c>
      <c r="D896" t="str">
        <f t="shared" si="400"/>
        <v>重型金刚</v>
      </c>
      <c r="E896">
        <f t="shared" si="415"/>
        <v>3</v>
      </c>
      <c r="F896">
        <f t="shared" si="401"/>
        <v>3</v>
      </c>
      <c r="G896" t="str">
        <f t="shared" si="403"/>
        <v>1210009,20|1430002,36</v>
      </c>
      <c r="H896">
        <f t="shared" si="402"/>
        <v>67250</v>
      </c>
      <c r="I896" t="str">
        <f t="shared" si="417"/>
        <v>Ⅲ3</v>
      </c>
      <c r="J896" t="str">
        <f t="shared" si="404"/>
        <v/>
      </c>
    </row>
    <row r="897" spans="1:10" ht="16.5">
      <c r="A897" s="2">
        <f t="shared" si="410"/>
        <v>2026</v>
      </c>
      <c r="B897" s="3">
        <v>20</v>
      </c>
      <c r="C897" s="2">
        <f t="shared" si="414"/>
        <v>26</v>
      </c>
      <c r="D897" t="str">
        <f t="shared" si="400"/>
        <v>重型金刚</v>
      </c>
      <c r="E897">
        <f t="shared" si="415"/>
        <v>3</v>
      </c>
      <c r="F897">
        <f t="shared" si="401"/>
        <v>3</v>
      </c>
      <c r="G897" t="str">
        <f t="shared" si="403"/>
        <v>1210009,27|1430002,45</v>
      </c>
      <c r="H897">
        <f t="shared" si="402"/>
        <v>94000</v>
      </c>
      <c r="I897" t="str">
        <f t="shared" si="417"/>
        <v>Ⅲ3</v>
      </c>
      <c r="J897" t="str">
        <f t="shared" si="404"/>
        <v/>
      </c>
    </row>
    <row r="898" spans="1:10" ht="16.5">
      <c r="A898" s="2">
        <f t="shared" si="410"/>
        <v>2027</v>
      </c>
      <c r="B898" s="3">
        <v>20</v>
      </c>
      <c r="C898" s="2">
        <f t="shared" si="414"/>
        <v>27</v>
      </c>
      <c r="D898" t="str">
        <f t="shared" ref="D898:D961" si="418">VLOOKUP(B898,K:L,2,0)</f>
        <v>重型金刚</v>
      </c>
      <c r="E898">
        <f t="shared" si="415"/>
        <v>3</v>
      </c>
      <c r="F898">
        <f t="shared" ref="F898:F961" si="419">VLOOKUP(B898,K:N,4,FALSE)</f>
        <v>3</v>
      </c>
      <c r="G898" t="str">
        <f t="shared" si="403"/>
        <v>1210009,30|1430002,54</v>
      </c>
      <c r="H898">
        <f t="shared" ref="H898:H961" si="420">VLOOKUP(E898&amp;C898,AN:AT,7,0)</f>
        <v>129000</v>
      </c>
      <c r="I898" t="str">
        <f t="shared" si="417"/>
        <v>Ⅲ3</v>
      </c>
      <c r="J898" t="str">
        <f t="shared" si="404"/>
        <v/>
      </c>
    </row>
    <row r="899" spans="1:10" ht="16.5">
      <c r="A899" s="2">
        <f t="shared" si="410"/>
        <v>2028</v>
      </c>
      <c r="B899" s="3">
        <v>20</v>
      </c>
      <c r="C899" s="2">
        <f t="shared" si="414"/>
        <v>28</v>
      </c>
      <c r="D899" t="str">
        <f t="shared" si="418"/>
        <v>重型金刚</v>
      </c>
      <c r="E899">
        <f t="shared" si="415"/>
        <v>3</v>
      </c>
      <c r="F899">
        <f t="shared" si="419"/>
        <v>3</v>
      </c>
      <c r="G899" t="str">
        <f t="shared" ref="G899:G962" si="421">IF(J899&lt;&gt;"",J899,VLOOKUP(E899&amp;F899&amp;C899,T:AD,11,0))</f>
        <v>1430004,9</v>
      </c>
      <c r="H899">
        <f t="shared" si="420"/>
        <v>174000</v>
      </c>
      <c r="I899" t="str">
        <f t="shared" si="417"/>
        <v>Ⅲ3</v>
      </c>
      <c r="J899" t="str">
        <f t="shared" ref="J899:J962" si="422">IFERROR(IF(I899=I900,"",INDEX(AJ:AJ,MATCH(B899,AI:AI,0))&amp;","&amp;3^(C899/7-2)),"")</f>
        <v/>
      </c>
    </row>
    <row r="900" spans="1:10" ht="16.5">
      <c r="A900" s="2">
        <f t="shared" si="410"/>
        <v>2029</v>
      </c>
      <c r="B900" s="34">
        <v>20</v>
      </c>
      <c r="C900" s="2">
        <f t="shared" si="414"/>
        <v>29</v>
      </c>
      <c r="D900" t="str">
        <f t="shared" si="418"/>
        <v>重型金刚</v>
      </c>
      <c r="E900">
        <f t="shared" si="415"/>
        <v>3</v>
      </c>
      <c r="F900">
        <f t="shared" si="419"/>
        <v>3</v>
      </c>
      <c r="G900" t="e">
        <f t="shared" si="421"/>
        <v>#N/A</v>
      </c>
      <c r="H900" t="e">
        <f t="shared" si="420"/>
        <v>#N/A</v>
      </c>
      <c r="J900" t="str">
        <f t="shared" si="422"/>
        <v/>
      </c>
    </row>
    <row r="901" spans="1:10" ht="16.5">
      <c r="A901" s="2">
        <f t="shared" si="410"/>
        <v>2201</v>
      </c>
      <c r="B901" s="3">
        <v>22</v>
      </c>
      <c r="C901" s="2">
        <f>IF(C900=29,1,C900+1)</f>
        <v>1</v>
      </c>
      <c r="D901" t="str">
        <f t="shared" si="418"/>
        <v>冲天好小子</v>
      </c>
      <c r="E901">
        <f t="shared" si="415"/>
        <v>2</v>
      </c>
      <c r="F901">
        <f t="shared" si="419"/>
        <v>1</v>
      </c>
      <c r="G901" t="str">
        <f t="shared" si="421"/>
        <v>1210001,24</v>
      </c>
      <c r="H901">
        <f t="shared" si="420"/>
        <v>8300</v>
      </c>
      <c r="I901" t="str">
        <f>IF(E901=4,B901&amp;"Ⅰ"&amp;E901,"Ⅰ"&amp;E901)</f>
        <v>Ⅰ2</v>
      </c>
      <c r="J901" t="str">
        <f t="shared" si="422"/>
        <v/>
      </c>
    </row>
    <row r="902" spans="1:10" ht="16.5">
      <c r="A902" s="2">
        <f t="shared" si="410"/>
        <v>2202</v>
      </c>
      <c r="B902" s="3">
        <v>22</v>
      </c>
      <c r="C902" s="2">
        <f>IF(C901=29,1,C901+1)</f>
        <v>2</v>
      </c>
      <c r="D902" t="str">
        <f t="shared" si="418"/>
        <v>冲天好小子</v>
      </c>
      <c r="E902">
        <f t="shared" si="415"/>
        <v>2</v>
      </c>
      <c r="F902">
        <f t="shared" si="419"/>
        <v>1</v>
      </c>
      <c r="G902" t="str">
        <f t="shared" si="421"/>
        <v>1210001,32</v>
      </c>
      <c r="H902">
        <f t="shared" si="420"/>
        <v>9600</v>
      </c>
      <c r="I902" t="str">
        <f t="shared" ref="I902:I914" si="423">IF(E902=4,B902&amp;"Ⅰ"&amp;E902,"Ⅰ"&amp;E902)</f>
        <v>Ⅰ2</v>
      </c>
      <c r="J902" t="str">
        <f t="shared" si="422"/>
        <v/>
      </c>
    </row>
    <row r="903" spans="1:10" ht="16.5">
      <c r="A903" s="2">
        <f t="shared" si="410"/>
        <v>2203</v>
      </c>
      <c r="B903" s="3">
        <v>22</v>
      </c>
      <c r="C903" s="2">
        <f t="shared" ref="C903:C908" si="424">IF(C902=29,1,C902+1)</f>
        <v>3</v>
      </c>
      <c r="D903" t="str">
        <f t="shared" si="418"/>
        <v>冲天好小子</v>
      </c>
      <c r="E903">
        <f t="shared" si="415"/>
        <v>2</v>
      </c>
      <c r="F903">
        <f t="shared" si="419"/>
        <v>1</v>
      </c>
      <c r="G903" t="str">
        <f t="shared" si="421"/>
        <v>1210001,40</v>
      </c>
      <c r="H903">
        <f t="shared" si="420"/>
        <v>14400</v>
      </c>
      <c r="I903" t="str">
        <f t="shared" si="423"/>
        <v>Ⅰ2</v>
      </c>
      <c r="J903" t="str">
        <f t="shared" si="422"/>
        <v/>
      </c>
    </row>
    <row r="904" spans="1:10" ht="16.5">
      <c r="A904" s="2">
        <f t="shared" si="410"/>
        <v>2204</v>
      </c>
      <c r="B904" s="3">
        <v>22</v>
      </c>
      <c r="C904" s="2">
        <f t="shared" si="424"/>
        <v>4</v>
      </c>
      <c r="D904" t="str">
        <f t="shared" si="418"/>
        <v>冲天好小子</v>
      </c>
      <c r="E904">
        <f t="shared" si="415"/>
        <v>2</v>
      </c>
      <c r="F904">
        <f t="shared" si="419"/>
        <v>1</v>
      </c>
      <c r="G904" t="str">
        <f t="shared" si="421"/>
        <v>1210004,20</v>
      </c>
      <c r="H904">
        <f t="shared" si="420"/>
        <v>21500</v>
      </c>
      <c r="I904" t="str">
        <f t="shared" si="423"/>
        <v>Ⅰ2</v>
      </c>
      <c r="J904" t="str">
        <f t="shared" si="422"/>
        <v/>
      </c>
    </row>
    <row r="905" spans="1:10" ht="16.5">
      <c r="A905" s="2">
        <f t="shared" si="410"/>
        <v>2205</v>
      </c>
      <c r="B905" s="3">
        <v>22</v>
      </c>
      <c r="C905" s="2">
        <f t="shared" si="424"/>
        <v>5</v>
      </c>
      <c r="D905" t="str">
        <f t="shared" si="418"/>
        <v>冲天好小子</v>
      </c>
      <c r="E905">
        <f t="shared" si="415"/>
        <v>2</v>
      </c>
      <c r="F905">
        <f t="shared" si="419"/>
        <v>1</v>
      </c>
      <c r="G905" t="str">
        <f t="shared" si="421"/>
        <v>1210004,24</v>
      </c>
      <c r="H905">
        <f t="shared" si="420"/>
        <v>30000</v>
      </c>
      <c r="I905" t="str">
        <f t="shared" si="423"/>
        <v>Ⅰ2</v>
      </c>
      <c r="J905" t="str">
        <f t="shared" si="422"/>
        <v/>
      </c>
    </row>
    <row r="906" spans="1:10" ht="16.5">
      <c r="A906" s="2">
        <f t="shared" si="410"/>
        <v>2206</v>
      </c>
      <c r="B906" s="3">
        <v>22</v>
      </c>
      <c r="C906" s="2">
        <f t="shared" si="424"/>
        <v>6</v>
      </c>
      <c r="D906" t="str">
        <f t="shared" si="418"/>
        <v>冲天好小子</v>
      </c>
      <c r="E906">
        <f t="shared" si="415"/>
        <v>2</v>
      </c>
      <c r="F906">
        <f t="shared" si="419"/>
        <v>1</v>
      </c>
      <c r="G906" t="str">
        <f t="shared" si="421"/>
        <v>1210004,28</v>
      </c>
      <c r="H906">
        <f t="shared" si="420"/>
        <v>41200</v>
      </c>
      <c r="I906" t="str">
        <f t="shared" si="423"/>
        <v>Ⅰ2</v>
      </c>
      <c r="J906" t="str">
        <f t="shared" si="422"/>
        <v/>
      </c>
    </row>
    <row r="907" spans="1:10" ht="16.5">
      <c r="A907" s="2">
        <f t="shared" si="410"/>
        <v>2207</v>
      </c>
      <c r="B907" s="3">
        <v>22</v>
      </c>
      <c r="C907" s="2">
        <f t="shared" si="424"/>
        <v>7</v>
      </c>
      <c r="D907" t="str">
        <f t="shared" si="418"/>
        <v>冲天好小子</v>
      </c>
      <c r="E907">
        <f t="shared" si="415"/>
        <v>2</v>
      </c>
      <c r="F907">
        <f t="shared" si="419"/>
        <v>1</v>
      </c>
      <c r="G907" t="str">
        <f t="shared" si="421"/>
        <v>1210007,12</v>
      </c>
      <c r="H907">
        <f t="shared" si="420"/>
        <v>55600</v>
      </c>
      <c r="I907" t="str">
        <f t="shared" si="423"/>
        <v>Ⅰ2</v>
      </c>
      <c r="J907" t="str">
        <f t="shared" si="422"/>
        <v/>
      </c>
    </row>
    <row r="908" spans="1:10" ht="16.5">
      <c r="A908" s="2">
        <f t="shared" si="410"/>
        <v>2208</v>
      </c>
      <c r="B908" s="3">
        <v>22</v>
      </c>
      <c r="C908" s="2">
        <f t="shared" si="424"/>
        <v>8</v>
      </c>
      <c r="D908" t="str">
        <f t="shared" si="418"/>
        <v>冲天好小子</v>
      </c>
      <c r="E908">
        <f t="shared" si="415"/>
        <v>2</v>
      </c>
      <c r="F908">
        <f t="shared" si="419"/>
        <v>1</v>
      </c>
      <c r="G908" t="str">
        <f t="shared" si="421"/>
        <v>1210007,4|1430003,1</v>
      </c>
      <c r="H908">
        <f t="shared" si="420"/>
        <v>12450</v>
      </c>
      <c r="I908" t="str">
        <f t="shared" si="423"/>
        <v>Ⅰ2</v>
      </c>
      <c r="J908" t="str">
        <f t="shared" si="422"/>
        <v/>
      </c>
    </row>
    <row r="909" spans="1:10" ht="16.5">
      <c r="A909" s="2">
        <f t="shared" si="410"/>
        <v>2209</v>
      </c>
      <c r="B909" s="3">
        <v>22</v>
      </c>
      <c r="C909" s="2">
        <f>IF(C908=29,1,C908+1)</f>
        <v>9</v>
      </c>
      <c r="D909" t="str">
        <f t="shared" si="418"/>
        <v>冲天好小子</v>
      </c>
      <c r="E909">
        <f t="shared" si="415"/>
        <v>2</v>
      </c>
      <c r="F909">
        <f t="shared" si="419"/>
        <v>1</v>
      </c>
      <c r="G909" t="str">
        <f t="shared" si="421"/>
        <v>1210007,5|1430003,2</v>
      </c>
      <c r="H909">
        <f t="shared" si="420"/>
        <v>14400</v>
      </c>
      <c r="I909" t="str">
        <f t="shared" si="423"/>
        <v>Ⅰ2</v>
      </c>
      <c r="J909" t="str">
        <f t="shared" si="422"/>
        <v/>
      </c>
    </row>
    <row r="910" spans="1:10" ht="16.5">
      <c r="A910" s="2">
        <f t="shared" si="410"/>
        <v>2210</v>
      </c>
      <c r="B910" s="3">
        <v>22</v>
      </c>
      <c r="C910" s="2">
        <f>IF(C909=29,1,C909+1)</f>
        <v>10</v>
      </c>
      <c r="D910" t="str">
        <f t="shared" si="418"/>
        <v>冲天好小子</v>
      </c>
      <c r="E910">
        <f t="shared" si="415"/>
        <v>2</v>
      </c>
      <c r="F910">
        <f t="shared" si="419"/>
        <v>1</v>
      </c>
      <c r="G910" t="str">
        <f t="shared" si="421"/>
        <v>1210007,7|1430003,3</v>
      </c>
      <c r="H910">
        <f t="shared" si="420"/>
        <v>21600</v>
      </c>
      <c r="I910" t="str">
        <f t="shared" si="423"/>
        <v>Ⅰ2</v>
      </c>
      <c r="J910" t="str">
        <f t="shared" si="422"/>
        <v/>
      </c>
    </row>
    <row r="911" spans="1:10" ht="16.5">
      <c r="A911" s="2">
        <f t="shared" si="410"/>
        <v>2211</v>
      </c>
      <c r="B911" s="3">
        <v>22</v>
      </c>
      <c r="C911" s="2">
        <f t="shared" ref="C911:C929" si="425">IF(C910=29,1,C910+1)</f>
        <v>11</v>
      </c>
      <c r="D911" t="str">
        <f t="shared" si="418"/>
        <v>冲天好小子</v>
      </c>
      <c r="E911">
        <f t="shared" si="415"/>
        <v>2</v>
      </c>
      <c r="F911">
        <f t="shared" si="419"/>
        <v>1</v>
      </c>
      <c r="G911" t="str">
        <f t="shared" si="421"/>
        <v>1210007,10|1430003,4</v>
      </c>
      <c r="H911">
        <f t="shared" si="420"/>
        <v>32250</v>
      </c>
      <c r="I911" t="str">
        <f t="shared" si="423"/>
        <v>Ⅰ2</v>
      </c>
      <c r="J911" t="str">
        <f t="shared" si="422"/>
        <v/>
      </c>
    </row>
    <row r="912" spans="1:10" ht="16.5">
      <c r="A912" s="2">
        <f t="shared" si="410"/>
        <v>2212</v>
      </c>
      <c r="B912" s="3">
        <v>22</v>
      </c>
      <c r="C912" s="2">
        <f t="shared" si="425"/>
        <v>12</v>
      </c>
      <c r="D912" t="str">
        <f t="shared" si="418"/>
        <v>冲天好小子</v>
      </c>
      <c r="E912">
        <f t="shared" si="415"/>
        <v>2</v>
      </c>
      <c r="F912">
        <f t="shared" si="419"/>
        <v>1</v>
      </c>
      <c r="G912" t="str">
        <f t="shared" si="421"/>
        <v>1210007,12|1430003,5</v>
      </c>
      <c r="H912">
        <f t="shared" si="420"/>
        <v>45000</v>
      </c>
      <c r="I912" t="str">
        <f t="shared" si="423"/>
        <v>Ⅰ2</v>
      </c>
      <c r="J912" t="str">
        <f t="shared" si="422"/>
        <v/>
      </c>
    </row>
    <row r="913" spans="1:10" ht="16.5">
      <c r="A913" s="2">
        <f t="shared" si="410"/>
        <v>2213</v>
      </c>
      <c r="B913" s="3">
        <v>22</v>
      </c>
      <c r="C913" s="2">
        <f t="shared" si="425"/>
        <v>13</v>
      </c>
      <c r="D913" t="str">
        <f t="shared" si="418"/>
        <v>冲天好小子</v>
      </c>
      <c r="E913">
        <f t="shared" si="415"/>
        <v>2</v>
      </c>
      <c r="F913">
        <f t="shared" si="419"/>
        <v>1</v>
      </c>
      <c r="G913" t="str">
        <f t="shared" si="421"/>
        <v>1210007,14|1430003,6</v>
      </c>
      <c r="H913">
        <f t="shared" si="420"/>
        <v>61800</v>
      </c>
      <c r="I913" t="str">
        <f t="shared" si="423"/>
        <v>Ⅰ2</v>
      </c>
      <c r="J913" t="str">
        <f t="shared" si="422"/>
        <v/>
      </c>
    </row>
    <row r="914" spans="1:10" ht="16.5">
      <c r="A914" s="2">
        <f t="shared" si="410"/>
        <v>2214</v>
      </c>
      <c r="B914" s="3">
        <v>22</v>
      </c>
      <c r="C914" s="2">
        <f t="shared" si="425"/>
        <v>14</v>
      </c>
      <c r="D914" t="str">
        <f t="shared" si="418"/>
        <v>冲天好小子</v>
      </c>
      <c r="E914">
        <f t="shared" si="415"/>
        <v>2</v>
      </c>
      <c r="F914">
        <f t="shared" si="419"/>
        <v>1</v>
      </c>
      <c r="G914" t="str">
        <f t="shared" si="421"/>
        <v>1430005,1</v>
      </c>
      <c r="H914">
        <f t="shared" si="420"/>
        <v>83400</v>
      </c>
      <c r="I914" t="str">
        <f t="shared" si="423"/>
        <v>Ⅰ2</v>
      </c>
      <c r="J914" t="str">
        <f t="shared" si="422"/>
        <v/>
      </c>
    </row>
    <row r="915" spans="1:10" ht="16.5">
      <c r="A915" s="2">
        <f t="shared" si="410"/>
        <v>2215</v>
      </c>
      <c r="B915" s="3">
        <v>22</v>
      </c>
      <c r="C915" s="2">
        <f t="shared" si="425"/>
        <v>15</v>
      </c>
      <c r="D915" t="str">
        <f t="shared" si="418"/>
        <v>冲天好小子</v>
      </c>
      <c r="E915">
        <f t="shared" si="415"/>
        <v>2</v>
      </c>
      <c r="F915">
        <f t="shared" si="419"/>
        <v>1</v>
      </c>
      <c r="G915" t="str">
        <f t="shared" si="421"/>
        <v>1210007,5|1430003,3</v>
      </c>
      <c r="H915">
        <f t="shared" si="420"/>
        <v>16600</v>
      </c>
      <c r="I915" t="str">
        <f>IF(E915=4,B915&amp;"Ⅱ"&amp;E915,"Ⅱ"&amp;E915)</f>
        <v>Ⅱ2</v>
      </c>
      <c r="J915" t="str">
        <f t="shared" si="422"/>
        <v/>
      </c>
    </row>
    <row r="916" spans="1:10" ht="16.5">
      <c r="A916" s="2">
        <f t="shared" si="410"/>
        <v>2216</v>
      </c>
      <c r="B916" s="3">
        <v>22</v>
      </c>
      <c r="C916" s="2">
        <f t="shared" si="425"/>
        <v>16</v>
      </c>
      <c r="D916" t="str">
        <f t="shared" si="418"/>
        <v>冲天好小子</v>
      </c>
      <c r="E916">
        <f t="shared" si="415"/>
        <v>2</v>
      </c>
      <c r="F916">
        <f t="shared" si="419"/>
        <v>1</v>
      </c>
      <c r="G916" t="str">
        <f t="shared" si="421"/>
        <v>1210007,7|1430003,6</v>
      </c>
      <c r="H916">
        <f t="shared" si="420"/>
        <v>19200</v>
      </c>
      <c r="I916" t="str">
        <f t="shared" ref="I916:I921" si="426">IF(E916=4,B916&amp;"Ⅱ"&amp;E916,"Ⅱ"&amp;E916)</f>
        <v>Ⅱ2</v>
      </c>
      <c r="J916" t="str">
        <f t="shared" si="422"/>
        <v/>
      </c>
    </row>
    <row r="917" spans="1:10" ht="16.5">
      <c r="A917" s="2">
        <f t="shared" si="410"/>
        <v>2217</v>
      </c>
      <c r="B917" s="3">
        <v>22</v>
      </c>
      <c r="C917" s="2">
        <f t="shared" si="425"/>
        <v>17</v>
      </c>
      <c r="D917" t="str">
        <f t="shared" si="418"/>
        <v>冲天好小子</v>
      </c>
      <c r="E917">
        <f t="shared" si="415"/>
        <v>2</v>
      </c>
      <c r="F917">
        <f t="shared" si="419"/>
        <v>1</v>
      </c>
      <c r="G917" t="str">
        <f t="shared" si="421"/>
        <v>1210007,9|1430003,9</v>
      </c>
      <c r="H917">
        <f t="shared" si="420"/>
        <v>28800</v>
      </c>
      <c r="I917" t="str">
        <f t="shared" si="426"/>
        <v>Ⅱ2</v>
      </c>
      <c r="J917" t="str">
        <f t="shared" si="422"/>
        <v/>
      </c>
    </row>
    <row r="918" spans="1:10" ht="16.5">
      <c r="A918" s="2">
        <f t="shared" si="410"/>
        <v>2218</v>
      </c>
      <c r="B918" s="3">
        <v>22</v>
      </c>
      <c r="C918" s="2">
        <f t="shared" si="425"/>
        <v>18</v>
      </c>
      <c r="D918" t="str">
        <f t="shared" si="418"/>
        <v>冲天好小子</v>
      </c>
      <c r="E918">
        <f t="shared" si="415"/>
        <v>2</v>
      </c>
      <c r="F918">
        <f t="shared" si="419"/>
        <v>1</v>
      </c>
      <c r="G918" t="str">
        <f t="shared" si="421"/>
        <v>1210007,13|1430003,12</v>
      </c>
      <c r="H918">
        <f t="shared" si="420"/>
        <v>43000</v>
      </c>
      <c r="I918" t="str">
        <f t="shared" si="426"/>
        <v>Ⅱ2</v>
      </c>
      <c r="J918" t="str">
        <f t="shared" si="422"/>
        <v/>
      </c>
    </row>
    <row r="919" spans="1:10" ht="16.5">
      <c r="A919" s="2">
        <f t="shared" si="410"/>
        <v>2219</v>
      </c>
      <c r="B919" s="3">
        <v>22</v>
      </c>
      <c r="C919" s="2">
        <f t="shared" si="425"/>
        <v>19</v>
      </c>
      <c r="D919" t="str">
        <f t="shared" si="418"/>
        <v>冲天好小子</v>
      </c>
      <c r="E919">
        <f t="shared" si="415"/>
        <v>2</v>
      </c>
      <c r="F919">
        <f t="shared" si="419"/>
        <v>1</v>
      </c>
      <c r="G919" t="str">
        <f t="shared" si="421"/>
        <v>1210007,16|1430003,15</v>
      </c>
      <c r="H919">
        <f t="shared" si="420"/>
        <v>60000</v>
      </c>
      <c r="I919" t="str">
        <f t="shared" si="426"/>
        <v>Ⅱ2</v>
      </c>
      <c r="J919" t="str">
        <f t="shared" si="422"/>
        <v/>
      </c>
    </row>
    <row r="920" spans="1:10" ht="16.5">
      <c r="A920" s="2">
        <f t="shared" si="410"/>
        <v>2220</v>
      </c>
      <c r="B920" s="3">
        <v>22</v>
      </c>
      <c r="C920" s="2">
        <f t="shared" si="425"/>
        <v>20</v>
      </c>
      <c r="D920" t="str">
        <f t="shared" si="418"/>
        <v>冲天好小子</v>
      </c>
      <c r="E920">
        <f t="shared" si="415"/>
        <v>2</v>
      </c>
      <c r="F920">
        <f t="shared" si="419"/>
        <v>1</v>
      </c>
      <c r="G920" t="str">
        <f t="shared" si="421"/>
        <v>1210007,19|1430003,18</v>
      </c>
      <c r="H920">
        <f t="shared" si="420"/>
        <v>82400</v>
      </c>
      <c r="I920" t="str">
        <f t="shared" si="426"/>
        <v>Ⅱ2</v>
      </c>
      <c r="J920" t="str">
        <f t="shared" si="422"/>
        <v/>
      </c>
    </row>
    <row r="921" spans="1:10" ht="16.5">
      <c r="A921" s="2">
        <f t="shared" si="410"/>
        <v>2221</v>
      </c>
      <c r="B921" s="3">
        <v>22</v>
      </c>
      <c r="C921" s="2">
        <f t="shared" si="425"/>
        <v>21</v>
      </c>
      <c r="D921" t="str">
        <f t="shared" si="418"/>
        <v>冲天好小子</v>
      </c>
      <c r="E921">
        <f t="shared" si="415"/>
        <v>2</v>
      </c>
      <c r="F921">
        <f t="shared" si="419"/>
        <v>1</v>
      </c>
      <c r="G921" t="str">
        <f t="shared" si="421"/>
        <v>1430005,3</v>
      </c>
      <c r="H921">
        <f t="shared" si="420"/>
        <v>111200</v>
      </c>
      <c r="I921" t="str">
        <f t="shared" si="426"/>
        <v>Ⅱ2</v>
      </c>
      <c r="J921" t="str">
        <f t="shared" si="422"/>
        <v/>
      </c>
    </row>
    <row r="922" spans="1:10" ht="16.5">
      <c r="A922" s="2">
        <f t="shared" si="410"/>
        <v>2222</v>
      </c>
      <c r="B922" s="3">
        <v>22</v>
      </c>
      <c r="C922" s="2">
        <f t="shared" si="425"/>
        <v>22</v>
      </c>
      <c r="D922" t="str">
        <f t="shared" si="418"/>
        <v>冲天好小子</v>
      </c>
      <c r="E922">
        <f t="shared" si="415"/>
        <v>2</v>
      </c>
      <c r="F922">
        <f t="shared" si="419"/>
        <v>1</v>
      </c>
      <c r="G922" t="str">
        <f t="shared" si="421"/>
        <v>1210007,7|1430003,9</v>
      </c>
      <c r="H922">
        <f t="shared" si="420"/>
        <v>20750</v>
      </c>
      <c r="I922" t="str">
        <f>IF(E922=4,B922&amp;"Ⅲ"&amp;E922,"Ⅲ"&amp;E922)</f>
        <v>Ⅲ2</v>
      </c>
      <c r="J922" t="str">
        <f t="shared" si="422"/>
        <v/>
      </c>
    </row>
    <row r="923" spans="1:10" ht="16.5">
      <c r="A923" s="2">
        <f t="shared" si="410"/>
        <v>2223</v>
      </c>
      <c r="B923" s="3">
        <v>22</v>
      </c>
      <c r="C923" s="2">
        <f t="shared" si="425"/>
        <v>23</v>
      </c>
      <c r="D923" t="str">
        <f t="shared" si="418"/>
        <v>冲天好小子</v>
      </c>
      <c r="E923">
        <f t="shared" si="415"/>
        <v>2</v>
      </c>
      <c r="F923">
        <f t="shared" si="419"/>
        <v>1</v>
      </c>
      <c r="G923" t="str">
        <f t="shared" si="421"/>
        <v>1210007,9|1430003,18</v>
      </c>
      <c r="H923">
        <f t="shared" si="420"/>
        <v>24000</v>
      </c>
      <c r="I923" t="str">
        <f t="shared" ref="I923:I928" si="427">IF(E923=4,B923&amp;"Ⅲ"&amp;E923,"Ⅲ"&amp;E923)</f>
        <v>Ⅲ2</v>
      </c>
      <c r="J923" t="str">
        <f t="shared" si="422"/>
        <v/>
      </c>
    </row>
    <row r="924" spans="1:10" ht="16.5">
      <c r="A924" s="2">
        <f t="shared" si="410"/>
        <v>2224</v>
      </c>
      <c r="B924" s="3">
        <v>22</v>
      </c>
      <c r="C924" s="2">
        <f t="shared" si="425"/>
        <v>24</v>
      </c>
      <c r="D924" t="str">
        <f t="shared" si="418"/>
        <v>冲天好小子</v>
      </c>
      <c r="E924">
        <f t="shared" si="415"/>
        <v>2</v>
      </c>
      <c r="F924">
        <f t="shared" si="419"/>
        <v>1</v>
      </c>
      <c r="G924" t="str">
        <f t="shared" si="421"/>
        <v>1210007,11|1430003,27</v>
      </c>
      <c r="H924">
        <f t="shared" si="420"/>
        <v>36000</v>
      </c>
      <c r="I924" t="str">
        <f t="shared" si="427"/>
        <v>Ⅲ2</v>
      </c>
      <c r="J924" t="str">
        <f t="shared" si="422"/>
        <v/>
      </c>
    </row>
    <row r="925" spans="1:10" ht="16.5">
      <c r="A925" s="2">
        <f t="shared" si="410"/>
        <v>2225</v>
      </c>
      <c r="B925" s="3">
        <v>22</v>
      </c>
      <c r="C925" s="2">
        <f t="shared" si="425"/>
        <v>25</v>
      </c>
      <c r="D925" t="str">
        <f t="shared" si="418"/>
        <v>冲天好小子</v>
      </c>
      <c r="E925">
        <f t="shared" si="415"/>
        <v>2</v>
      </c>
      <c r="F925">
        <f t="shared" si="419"/>
        <v>1</v>
      </c>
      <c r="G925" t="str">
        <f t="shared" si="421"/>
        <v>1210007,17|1430003,36</v>
      </c>
      <c r="H925">
        <f t="shared" si="420"/>
        <v>53750</v>
      </c>
      <c r="I925" t="str">
        <f t="shared" si="427"/>
        <v>Ⅲ2</v>
      </c>
      <c r="J925" t="str">
        <f t="shared" si="422"/>
        <v/>
      </c>
    </row>
    <row r="926" spans="1:10" ht="16.5">
      <c r="A926" s="2">
        <f t="shared" si="410"/>
        <v>2226</v>
      </c>
      <c r="B926" s="3">
        <v>22</v>
      </c>
      <c r="C926" s="2">
        <f t="shared" si="425"/>
        <v>26</v>
      </c>
      <c r="D926" t="str">
        <f t="shared" si="418"/>
        <v>冲天好小子</v>
      </c>
      <c r="E926">
        <f t="shared" si="415"/>
        <v>2</v>
      </c>
      <c r="F926">
        <f t="shared" si="419"/>
        <v>1</v>
      </c>
      <c r="G926" t="str">
        <f t="shared" si="421"/>
        <v>1210007,20|1430003,45</v>
      </c>
      <c r="H926">
        <f t="shared" si="420"/>
        <v>75000</v>
      </c>
      <c r="I926" t="str">
        <f t="shared" si="427"/>
        <v>Ⅲ2</v>
      </c>
      <c r="J926" t="str">
        <f t="shared" si="422"/>
        <v/>
      </c>
    </row>
    <row r="927" spans="1:10" ht="16.5">
      <c r="A927" s="2">
        <f t="shared" ref="A927:A990" si="428">B927*100+C927</f>
        <v>2227</v>
      </c>
      <c r="B927" s="3">
        <v>22</v>
      </c>
      <c r="C927" s="2">
        <f t="shared" si="425"/>
        <v>27</v>
      </c>
      <c r="D927" t="str">
        <f t="shared" si="418"/>
        <v>冲天好小子</v>
      </c>
      <c r="E927">
        <f t="shared" si="415"/>
        <v>2</v>
      </c>
      <c r="F927">
        <f t="shared" si="419"/>
        <v>1</v>
      </c>
      <c r="G927" t="str">
        <f t="shared" si="421"/>
        <v>1210007,23|1430003,54</v>
      </c>
      <c r="H927">
        <f t="shared" si="420"/>
        <v>103000</v>
      </c>
      <c r="I927" t="str">
        <f t="shared" si="427"/>
        <v>Ⅲ2</v>
      </c>
      <c r="J927" t="str">
        <f t="shared" si="422"/>
        <v/>
      </c>
    </row>
    <row r="928" spans="1:10" ht="16.5">
      <c r="A928" s="2">
        <f t="shared" si="428"/>
        <v>2228</v>
      </c>
      <c r="B928" s="3">
        <v>22</v>
      </c>
      <c r="C928" s="2">
        <f t="shared" si="425"/>
        <v>28</v>
      </c>
      <c r="D928" t="str">
        <f t="shared" si="418"/>
        <v>冲天好小子</v>
      </c>
      <c r="E928">
        <f t="shared" si="415"/>
        <v>2</v>
      </c>
      <c r="F928">
        <f t="shared" si="419"/>
        <v>1</v>
      </c>
      <c r="G928" t="str">
        <f t="shared" si="421"/>
        <v>1430005,9</v>
      </c>
      <c r="H928">
        <f t="shared" si="420"/>
        <v>139000</v>
      </c>
      <c r="I928" t="str">
        <f t="shared" si="427"/>
        <v>Ⅲ2</v>
      </c>
      <c r="J928" t="str">
        <f t="shared" si="422"/>
        <v/>
      </c>
    </row>
    <row r="929" spans="1:10" ht="16.5">
      <c r="A929" s="2">
        <f t="shared" si="428"/>
        <v>2229</v>
      </c>
      <c r="B929" s="34">
        <v>22</v>
      </c>
      <c r="C929" s="2">
        <f t="shared" si="425"/>
        <v>29</v>
      </c>
      <c r="D929" t="str">
        <f t="shared" si="418"/>
        <v>冲天好小子</v>
      </c>
      <c r="E929">
        <f t="shared" si="415"/>
        <v>2</v>
      </c>
      <c r="F929">
        <f t="shared" si="419"/>
        <v>1</v>
      </c>
      <c r="G929" t="e">
        <f t="shared" si="421"/>
        <v>#N/A</v>
      </c>
      <c r="H929" t="e">
        <f t="shared" si="420"/>
        <v>#N/A</v>
      </c>
      <c r="J929" t="str">
        <f t="shared" si="422"/>
        <v/>
      </c>
    </row>
    <row r="930" spans="1:10" ht="16.5">
      <c r="A930" s="2">
        <f t="shared" si="428"/>
        <v>2401</v>
      </c>
      <c r="B930" s="3">
        <v>24</v>
      </c>
      <c r="C930" s="2">
        <f>IF(C929=29,1,C929+1)</f>
        <v>1</v>
      </c>
      <c r="D930" t="str">
        <f t="shared" si="418"/>
        <v>睫毛</v>
      </c>
      <c r="E930">
        <f t="shared" si="415"/>
        <v>2</v>
      </c>
      <c r="F930">
        <f t="shared" si="419"/>
        <v>1</v>
      </c>
      <c r="G930" t="str">
        <f t="shared" si="421"/>
        <v>1210001,24</v>
      </c>
      <c r="H930">
        <f t="shared" si="420"/>
        <v>8300</v>
      </c>
      <c r="I930" t="str">
        <f>IF(E930=4,B930&amp;"Ⅰ"&amp;E930,"Ⅰ"&amp;E930)</f>
        <v>Ⅰ2</v>
      </c>
      <c r="J930" t="str">
        <f t="shared" si="422"/>
        <v/>
      </c>
    </row>
    <row r="931" spans="1:10" ht="16.5">
      <c r="A931" s="2">
        <f t="shared" si="428"/>
        <v>2402</v>
      </c>
      <c r="B931" s="3">
        <v>24</v>
      </c>
      <c r="C931" s="2">
        <f>IF(C930=29,1,C930+1)</f>
        <v>2</v>
      </c>
      <c r="D931" t="str">
        <f t="shared" si="418"/>
        <v>睫毛</v>
      </c>
      <c r="E931">
        <f t="shared" si="415"/>
        <v>2</v>
      </c>
      <c r="F931">
        <f t="shared" si="419"/>
        <v>1</v>
      </c>
      <c r="G931" t="str">
        <f t="shared" si="421"/>
        <v>1210001,32</v>
      </c>
      <c r="H931">
        <f t="shared" si="420"/>
        <v>9600</v>
      </c>
      <c r="I931" t="str">
        <f t="shared" ref="I931:I943" si="429">IF(E931=4,B931&amp;"Ⅰ"&amp;E931,"Ⅰ"&amp;E931)</f>
        <v>Ⅰ2</v>
      </c>
      <c r="J931" t="str">
        <f t="shared" si="422"/>
        <v/>
      </c>
    </row>
    <row r="932" spans="1:10" ht="16.5">
      <c r="A932" s="2">
        <f t="shared" si="428"/>
        <v>2403</v>
      </c>
      <c r="B932" s="3">
        <v>24</v>
      </c>
      <c r="C932" s="2">
        <f t="shared" ref="C932:C937" si="430">IF(C931=29,1,C931+1)</f>
        <v>3</v>
      </c>
      <c r="D932" t="str">
        <f t="shared" si="418"/>
        <v>睫毛</v>
      </c>
      <c r="E932">
        <f t="shared" si="415"/>
        <v>2</v>
      </c>
      <c r="F932">
        <f t="shared" si="419"/>
        <v>1</v>
      </c>
      <c r="G932" t="str">
        <f t="shared" si="421"/>
        <v>1210001,40</v>
      </c>
      <c r="H932">
        <f t="shared" si="420"/>
        <v>14400</v>
      </c>
      <c r="I932" t="str">
        <f t="shared" si="429"/>
        <v>Ⅰ2</v>
      </c>
      <c r="J932" t="str">
        <f t="shared" si="422"/>
        <v/>
      </c>
    </row>
    <row r="933" spans="1:10" ht="16.5">
      <c r="A933" s="2">
        <f t="shared" si="428"/>
        <v>2404</v>
      </c>
      <c r="B933" s="3">
        <v>24</v>
      </c>
      <c r="C933" s="2">
        <f t="shared" si="430"/>
        <v>4</v>
      </c>
      <c r="D933" t="str">
        <f t="shared" si="418"/>
        <v>睫毛</v>
      </c>
      <c r="E933">
        <f t="shared" si="415"/>
        <v>2</v>
      </c>
      <c r="F933">
        <f t="shared" si="419"/>
        <v>1</v>
      </c>
      <c r="G933" t="str">
        <f t="shared" si="421"/>
        <v>1210004,20</v>
      </c>
      <c r="H933">
        <f t="shared" si="420"/>
        <v>21500</v>
      </c>
      <c r="I933" t="str">
        <f t="shared" si="429"/>
        <v>Ⅰ2</v>
      </c>
      <c r="J933" t="str">
        <f t="shared" si="422"/>
        <v/>
      </c>
    </row>
    <row r="934" spans="1:10" ht="16.5">
      <c r="A934" s="2">
        <f t="shared" si="428"/>
        <v>2405</v>
      </c>
      <c r="B934" s="3">
        <v>24</v>
      </c>
      <c r="C934" s="2">
        <f t="shared" si="430"/>
        <v>5</v>
      </c>
      <c r="D934" t="str">
        <f t="shared" si="418"/>
        <v>睫毛</v>
      </c>
      <c r="E934">
        <f t="shared" si="415"/>
        <v>2</v>
      </c>
      <c r="F934">
        <f t="shared" si="419"/>
        <v>1</v>
      </c>
      <c r="G934" t="str">
        <f t="shared" si="421"/>
        <v>1210004,24</v>
      </c>
      <c r="H934">
        <f t="shared" si="420"/>
        <v>30000</v>
      </c>
      <c r="I934" t="str">
        <f t="shared" si="429"/>
        <v>Ⅰ2</v>
      </c>
      <c r="J934" t="str">
        <f t="shared" si="422"/>
        <v/>
      </c>
    </row>
    <row r="935" spans="1:10" ht="16.5">
      <c r="A935" s="2">
        <f t="shared" si="428"/>
        <v>2406</v>
      </c>
      <c r="B935" s="3">
        <v>24</v>
      </c>
      <c r="C935" s="2">
        <f t="shared" si="430"/>
        <v>6</v>
      </c>
      <c r="D935" t="str">
        <f t="shared" si="418"/>
        <v>睫毛</v>
      </c>
      <c r="E935">
        <f t="shared" si="415"/>
        <v>2</v>
      </c>
      <c r="F935">
        <f t="shared" si="419"/>
        <v>1</v>
      </c>
      <c r="G935" t="str">
        <f t="shared" si="421"/>
        <v>1210004,28</v>
      </c>
      <c r="H935">
        <f t="shared" si="420"/>
        <v>41200</v>
      </c>
      <c r="I935" t="str">
        <f t="shared" si="429"/>
        <v>Ⅰ2</v>
      </c>
      <c r="J935" t="str">
        <f t="shared" si="422"/>
        <v/>
      </c>
    </row>
    <row r="936" spans="1:10" ht="16.5">
      <c r="A936" s="2">
        <f t="shared" si="428"/>
        <v>2407</v>
      </c>
      <c r="B936" s="3">
        <v>24</v>
      </c>
      <c r="C936" s="2">
        <f t="shared" si="430"/>
        <v>7</v>
      </c>
      <c r="D936" t="str">
        <f t="shared" si="418"/>
        <v>睫毛</v>
      </c>
      <c r="E936">
        <f t="shared" si="415"/>
        <v>2</v>
      </c>
      <c r="F936">
        <f t="shared" si="419"/>
        <v>1</v>
      </c>
      <c r="G936" t="str">
        <f t="shared" si="421"/>
        <v>1210007,12</v>
      </c>
      <c r="H936">
        <f t="shared" si="420"/>
        <v>55600</v>
      </c>
      <c r="I936" t="str">
        <f t="shared" si="429"/>
        <v>Ⅰ2</v>
      </c>
      <c r="J936" t="str">
        <f t="shared" si="422"/>
        <v/>
      </c>
    </row>
    <row r="937" spans="1:10" ht="16.5">
      <c r="A937" s="2">
        <f t="shared" si="428"/>
        <v>2408</v>
      </c>
      <c r="B937" s="3">
        <v>24</v>
      </c>
      <c r="C937" s="2">
        <f t="shared" si="430"/>
        <v>8</v>
      </c>
      <c r="D937" t="str">
        <f t="shared" si="418"/>
        <v>睫毛</v>
      </c>
      <c r="E937">
        <f t="shared" si="415"/>
        <v>2</v>
      </c>
      <c r="F937">
        <f t="shared" si="419"/>
        <v>1</v>
      </c>
      <c r="G937" t="str">
        <f t="shared" si="421"/>
        <v>1210007,4|1430003,1</v>
      </c>
      <c r="H937">
        <f t="shared" si="420"/>
        <v>12450</v>
      </c>
      <c r="I937" t="str">
        <f t="shared" si="429"/>
        <v>Ⅰ2</v>
      </c>
      <c r="J937" t="str">
        <f t="shared" si="422"/>
        <v/>
      </c>
    </row>
    <row r="938" spans="1:10" ht="16.5">
      <c r="A938" s="2">
        <f t="shared" si="428"/>
        <v>2409</v>
      </c>
      <c r="B938" s="3">
        <v>24</v>
      </c>
      <c r="C938" s="2">
        <f>IF(C937=29,1,C937+1)</f>
        <v>9</v>
      </c>
      <c r="D938" t="str">
        <f t="shared" si="418"/>
        <v>睫毛</v>
      </c>
      <c r="E938">
        <f t="shared" si="415"/>
        <v>2</v>
      </c>
      <c r="F938">
        <f t="shared" si="419"/>
        <v>1</v>
      </c>
      <c r="G938" t="str">
        <f t="shared" si="421"/>
        <v>1210007,5|1430003,2</v>
      </c>
      <c r="H938">
        <f t="shared" si="420"/>
        <v>14400</v>
      </c>
      <c r="I938" t="str">
        <f t="shared" si="429"/>
        <v>Ⅰ2</v>
      </c>
      <c r="J938" t="str">
        <f t="shared" si="422"/>
        <v/>
      </c>
    </row>
    <row r="939" spans="1:10" ht="16.5">
      <c r="A939" s="2">
        <f t="shared" si="428"/>
        <v>2410</v>
      </c>
      <c r="B939" s="3">
        <v>24</v>
      </c>
      <c r="C939" s="2">
        <f>IF(C938=29,1,C938+1)</f>
        <v>10</v>
      </c>
      <c r="D939" t="str">
        <f t="shared" si="418"/>
        <v>睫毛</v>
      </c>
      <c r="E939">
        <f t="shared" si="415"/>
        <v>2</v>
      </c>
      <c r="F939">
        <f t="shared" si="419"/>
        <v>1</v>
      </c>
      <c r="G939" t="str">
        <f t="shared" si="421"/>
        <v>1210007,7|1430003,3</v>
      </c>
      <c r="H939">
        <f t="shared" si="420"/>
        <v>21600</v>
      </c>
      <c r="I939" t="str">
        <f t="shared" si="429"/>
        <v>Ⅰ2</v>
      </c>
      <c r="J939" t="str">
        <f t="shared" si="422"/>
        <v/>
      </c>
    </row>
    <row r="940" spans="1:10" ht="16.5">
      <c r="A940" s="2">
        <f t="shared" si="428"/>
        <v>2411</v>
      </c>
      <c r="B940" s="3">
        <v>24</v>
      </c>
      <c r="C940" s="2">
        <f t="shared" ref="C940:C958" si="431">IF(C939=29,1,C939+1)</f>
        <v>11</v>
      </c>
      <c r="D940" t="str">
        <f t="shared" si="418"/>
        <v>睫毛</v>
      </c>
      <c r="E940">
        <f t="shared" si="415"/>
        <v>2</v>
      </c>
      <c r="F940">
        <f t="shared" si="419"/>
        <v>1</v>
      </c>
      <c r="G940" t="str">
        <f t="shared" si="421"/>
        <v>1210007,10|1430003,4</v>
      </c>
      <c r="H940">
        <f t="shared" si="420"/>
        <v>32250</v>
      </c>
      <c r="I940" t="str">
        <f t="shared" si="429"/>
        <v>Ⅰ2</v>
      </c>
      <c r="J940" t="str">
        <f t="shared" si="422"/>
        <v/>
      </c>
    </row>
    <row r="941" spans="1:10" ht="16.5">
      <c r="A941" s="2">
        <f t="shared" si="428"/>
        <v>2412</v>
      </c>
      <c r="B941" s="3">
        <v>24</v>
      </c>
      <c r="C941" s="2">
        <f t="shared" si="431"/>
        <v>12</v>
      </c>
      <c r="D941" t="str">
        <f t="shared" si="418"/>
        <v>睫毛</v>
      </c>
      <c r="E941">
        <f t="shared" si="415"/>
        <v>2</v>
      </c>
      <c r="F941">
        <f t="shared" si="419"/>
        <v>1</v>
      </c>
      <c r="G941" t="str">
        <f t="shared" si="421"/>
        <v>1210007,12|1430003,5</v>
      </c>
      <c r="H941">
        <f t="shared" si="420"/>
        <v>45000</v>
      </c>
      <c r="I941" t="str">
        <f t="shared" si="429"/>
        <v>Ⅰ2</v>
      </c>
      <c r="J941" t="str">
        <f t="shared" si="422"/>
        <v/>
      </c>
    </row>
    <row r="942" spans="1:10" ht="16.5">
      <c r="A942" s="2">
        <f t="shared" si="428"/>
        <v>2413</v>
      </c>
      <c r="B942" s="3">
        <v>24</v>
      </c>
      <c r="C942" s="2">
        <f t="shared" si="431"/>
        <v>13</v>
      </c>
      <c r="D942" t="str">
        <f t="shared" si="418"/>
        <v>睫毛</v>
      </c>
      <c r="E942">
        <f t="shared" si="415"/>
        <v>2</v>
      </c>
      <c r="F942">
        <f t="shared" si="419"/>
        <v>1</v>
      </c>
      <c r="G942" t="str">
        <f t="shared" si="421"/>
        <v>1210007,14|1430003,6</v>
      </c>
      <c r="H942">
        <f t="shared" si="420"/>
        <v>61800</v>
      </c>
      <c r="I942" t="str">
        <f t="shared" si="429"/>
        <v>Ⅰ2</v>
      </c>
      <c r="J942" t="str">
        <f t="shared" si="422"/>
        <v/>
      </c>
    </row>
    <row r="943" spans="1:10" ht="16.5">
      <c r="A943" s="2">
        <f t="shared" si="428"/>
        <v>2414</v>
      </c>
      <c r="B943" s="3">
        <v>24</v>
      </c>
      <c r="C943" s="2">
        <f t="shared" si="431"/>
        <v>14</v>
      </c>
      <c r="D943" t="str">
        <f t="shared" si="418"/>
        <v>睫毛</v>
      </c>
      <c r="E943">
        <f t="shared" si="415"/>
        <v>2</v>
      </c>
      <c r="F943">
        <f t="shared" si="419"/>
        <v>1</v>
      </c>
      <c r="G943" t="str">
        <f t="shared" si="421"/>
        <v>1430005,1</v>
      </c>
      <c r="H943">
        <f t="shared" si="420"/>
        <v>83400</v>
      </c>
      <c r="I943" t="str">
        <f t="shared" si="429"/>
        <v>Ⅰ2</v>
      </c>
      <c r="J943" t="str">
        <f t="shared" si="422"/>
        <v/>
      </c>
    </row>
    <row r="944" spans="1:10" ht="16.5">
      <c r="A944" s="2">
        <f t="shared" si="428"/>
        <v>2415</v>
      </c>
      <c r="B944" s="3">
        <v>24</v>
      </c>
      <c r="C944" s="2">
        <f t="shared" si="431"/>
        <v>15</v>
      </c>
      <c r="D944" t="str">
        <f t="shared" si="418"/>
        <v>睫毛</v>
      </c>
      <c r="E944">
        <f t="shared" si="415"/>
        <v>2</v>
      </c>
      <c r="F944">
        <f t="shared" si="419"/>
        <v>1</v>
      </c>
      <c r="G944" t="str">
        <f t="shared" si="421"/>
        <v>1210007,5|1430003,3</v>
      </c>
      <c r="H944">
        <f t="shared" si="420"/>
        <v>16600</v>
      </c>
      <c r="I944" t="str">
        <f>IF(E944=4,B944&amp;"Ⅱ"&amp;E944,"Ⅱ"&amp;E944)</f>
        <v>Ⅱ2</v>
      </c>
      <c r="J944" t="str">
        <f t="shared" si="422"/>
        <v/>
      </c>
    </row>
    <row r="945" spans="1:10" ht="16.5">
      <c r="A945" s="2">
        <f t="shared" si="428"/>
        <v>2416</v>
      </c>
      <c r="B945" s="3">
        <v>24</v>
      </c>
      <c r="C945" s="2">
        <f t="shared" si="431"/>
        <v>16</v>
      </c>
      <c r="D945" t="str">
        <f t="shared" si="418"/>
        <v>睫毛</v>
      </c>
      <c r="E945">
        <f t="shared" si="415"/>
        <v>2</v>
      </c>
      <c r="F945">
        <f t="shared" si="419"/>
        <v>1</v>
      </c>
      <c r="G945" t="str">
        <f t="shared" si="421"/>
        <v>1210007,7|1430003,6</v>
      </c>
      <c r="H945">
        <f t="shared" si="420"/>
        <v>19200</v>
      </c>
      <c r="I945" t="str">
        <f t="shared" ref="I945:I950" si="432">IF(E945=4,B945&amp;"Ⅱ"&amp;E945,"Ⅱ"&amp;E945)</f>
        <v>Ⅱ2</v>
      </c>
      <c r="J945" t="str">
        <f t="shared" si="422"/>
        <v/>
      </c>
    </row>
    <row r="946" spans="1:10" ht="16.5">
      <c r="A946" s="2">
        <f t="shared" si="428"/>
        <v>2417</v>
      </c>
      <c r="B946" s="3">
        <v>24</v>
      </c>
      <c r="C946" s="2">
        <f t="shared" si="431"/>
        <v>17</v>
      </c>
      <c r="D946" t="str">
        <f t="shared" si="418"/>
        <v>睫毛</v>
      </c>
      <c r="E946">
        <f t="shared" si="415"/>
        <v>2</v>
      </c>
      <c r="F946">
        <f t="shared" si="419"/>
        <v>1</v>
      </c>
      <c r="G946" t="str">
        <f t="shared" si="421"/>
        <v>1210007,9|1430003,9</v>
      </c>
      <c r="H946">
        <f t="shared" si="420"/>
        <v>28800</v>
      </c>
      <c r="I946" t="str">
        <f t="shared" si="432"/>
        <v>Ⅱ2</v>
      </c>
      <c r="J946" t="str">
        <f t="shared" si="422"/>
        <v/>
      </c>
    </row>
    <row r="947" spans="1:10" ht="16.5">
      <c r="A947" s="2">
        <f t="shared" si="428"/>
        <v>2418</v>
      </c>
      <c r="B947" s="3">
        <v>24</v>
      </c>
      <c r="C947" s="2">
        <f t="shared" si="431"/>
        <v>18</v>
      </c>
      <c r="D947" t="str">
        <f t="shared" si="418"/>
        <v>睫毛</v>
      </c>
      <c r="E947">
        <f t="shared" si="415"/>
        <v>2</v>
      </c>
      <c r="F947">
        <f t="shared" si="419"/>
        <v>1</v>
      </c>
      <c r="G947" t="str">
        <f t="shared" si="421"/>
        <v>1210007,13|1430003,12</v>
      </c>
      <c r="H947">
        <f t="shared" si="420"/>
        <v>43000</v>
      </c>
      <c r="I947" t="str">
        <f t="shared" si="432"/>
        <v>Ⅱ2</v>
      </c>
      <c r="J947" t="str">
        <f t="shared" si="422"/>
        <v/>
      </c>
    </row>
    <row r="948" spans="1:10" ht="16.5">
      <c r="A948" s="2">
        <f t="shared" si="428"/>
        <v>2419</v>
      </c>
      <c r="B948" s="3">
        <v>24</v>
      </c>
      <c r="C948" s="2">
        <f t="shared" si="431"/>
        <v>19</v>
      </c>
      <c r="D948" t="str">
        <f t="shared" si="418"/>
        <v>睫毛</v>
      </c>
      <c r="E948">
        <f t="shared" si="415"/>
        <v>2</v>
      </c>
      <c r="F948">
        <f t="shared" si="419"/>
        <v>1</v>
      </c>
      <c r="G948" t="str">
        <f t="shared" si="421"/>
        <v>1210007,16|1430003,15</v>
      </c>
      <c r="H948">
        <f t="shared" si="420"/>
        <v>60000</v>
      </c>
      <c r="I948" t="str">
        <f t="shared" si="432"/>
        <v>Ⅱ2</v>
      </c>
      <c r="J948" t="str">
        <f t="shared" si="422"/>
        <v/>
      </c>
    </row>
    <row r="949" spans="1:10" ht="16.5">
      <c r="A949" s="2">
        <f t="shared" si="428"/>
        <v>2420</v>
      </c>
      <c r="B949" s="3">
        <v>24</v>
      </c>
      <c r="C949" s="2">
        <f t="shared" si="431"/>
        <v>20</v>
      </c>
      <c r="D949" t="str">
        <f t="shared" si="418"/>
        <v>睫毛</v>
      </c>
      <c r="E949">
        <f t="shared" si="415"/>
        <v>2</v>
      </c>
      <c r="F949">
        <f t="shared" si="419"/>
        <v>1</v>
      </c>
      <c r="G949" t="str">
        <f t="shared" si="421"/>
        <v>1210007,19|1430003,18</v>
      </c>
      <c r="H949">
        <f t="shared" si="420"/>
        <v>82400</v>
      </c>
      <c r="I949" t="str">
        <f t="shared" si="432"/>
        <v>Ⅱ2</v>
      </c>
      <c r="J949" t="str">
        <f t="shared" si="422"/>
        <v/>
      </c>
    </row>
    <row r="950" spans="1:10" ht="16.5">
      <c r="A950" s="2">
        <f t="shared" si="428"/>
        <v>2421</v>
      </c>
      <c r="B950" s="3">
        <v>24</v>
      </c>
      <c r="C950" s="2">
        <f t="shared" si="431"/>
        <v>21</v>
      </c>
      <c r="D950" t="str">
        <f t="shared" si="418"/>
        <v>睫毛</v>
      </c>
      <c r="E950">
        <f t="shared" ref="E950:E1013" si="433">VLOOKUP(B950,K:N,3,FALSE)</f>
        <v>2</v>
      </c>
      <c r="F950">
        <f t="shared" si="419"/>
        <v>1</v>
      </c>
      <c r="G950" t="str">
        <f t="shared" si="421"/>
        <v>1430005,3</v>
      </c>
      <c r="H950">
        <f t="shared" si="420"/>
        <v>111200</v>
      </c>
      <c r="I950" t="str">
        <f t="shared" si="432"/>
        <v>Ⅱ2</v>
      </c>
      <c r="J950" t="str">
        <f t="shared" si="422"/>
        <v/>
      </c>
    </row>
    <row r="951" spans="1:10" ht="16.5">
      <c r="A951" s="2">
        <f t="shared" si="428"/>
        <v>2422</v>
      </c>
      <c r="B951" s="3">
        <v>24</v>
      </c>
      <c r="C951" s="2">
        <f t="shared" si="431"/>
        <v>22</v>
      </c>
      <c r="D951" t="str">
        <f t="shared" si="418"/>
        <v>睫毛</v>
      </c>
      <c r="E951">
        <f t="shared" si="433"/>
        <v>2</v>
      </c>
      <c r="F951">
        <f t="shared" si="419"/>
        <v>1</v>
      </c>
      <c r="G951" t="str">
        <f t="shared" si="421"/>
        <v>1210007,7|1430003,9</v>
      </c>
      <c r="H951">
        <f t="shared" si="420"/>
        <v>20750</v>
      </c>
      <c r="I951" t="str">
        <f>IF(E951=4,B951&amp;"Ⅲ"&amp;E951,"Ⅲ"&amp;E951)</f>
        <v>Ⅲ2</v>
      </c>
      <c r="J951" t="str">
        <f t="shared" si="422"/>
        <v/>
      </c>
    </row>
    <row r="952" spans="1:10" ht="16.5">
      <c r="A952" s="2">
        <f t="shared" si="428"/>
        <v>2423</v>
      </c>
      <c r="B952" s="3">
        <v>24</v>
      </c>
      <c r="C952" s="2">
        <f t="shared" si="431"/>
        <v>23</v>
      </c>
      <c r="D952" t="str">
        <f t="shared" si="418"/>
        <v>睫毛</v>
      </c>
      <c r="E952">
        <f t="shared" si="433"/>
        <v>2</v>
      </c>
      <c r="F952">
        <f t="shared" si="419"/>
        <v>1</v>
      </c>
      <c r="G952" t="str">
        <f t="shared" si="421"/>
        <v>1210007,9|1430003,18</v>
      </c>
      <c r="H952">
        <f t="shared" si="420"/>
        <v>24000</v>
      </c>
      <c r="I952" t="str">
        <f t="shared" ref="I952:I957" si="434">IF(E952=4,B952&amp;"Ⅲ"&amp;E952,"Ⅲ"&amp;E952)</f>
        <v>Ⅲ2</v>
      </c>
      <c r="J952" t="str">
        <f t="shared" si="422"/>
        <v/>
      </c>
    </row>
    <row r="953" spans="1:10" ht="16.5">
      <c r="A953" s="2">
        <f t="shared" si="428"/>
        <v>2424</v>
      </c>
      <c r="B953" s="3">
        <v>24</v>
      </c>
      <c r="C953" s="2">
        <f t="shared" si="431"/>
        <v>24</v>
      </c>
      <c r="D953" t="str">
        <f t="shared" si="418"/>
        <v>睫毛</v>
      </c>
      <c r="E953">
        <f t="shared" si="433"/>
        <v>2</v>
      </c>
      <c r="F953">
        <f t="shared" si="419"/>
        <v>1</v>
      </c>
      <c r="G953" t="str">
        <f t="shared" si="421"/>
        <v>1210007,11|1430003,27</v>
      </c>
      <c r="H953">
        <f t="shared" si="420"/>
        <v>36000</v>
      </c>
      <c r="I953" t="str">
        <f t="shared" si="434"/>
        <v>Ⅲ2</v>
      </c>
      <c r="J953" t="str">
        <f t="shared" si="422"/>
        <v/>
      </c>
    </row>
    <row r="954" spans="1:10" ht="16.5">
      <c r="A954" s="2">
        <f t="shared" si="428"/>
        <v>2425</v>
      </c>
      <c r="B954" s="3">
        <v>24</v>
      </c>
      <c r="C954" s="2">
        <f t="shared" si="431"/>
        <v>25</v>
      </c>
      <c r="D954" t="str">
        <f t="shared" si="418"/>
        <v>睫毛</v>
      </c>
      <c r="E954">
        <f t="shared" si="433"/>
        <v>2</v>
      </c>
      <c r="F954">
        <f t="shared" si="419"/>
        <v>1</v>
      </c>
      <c r="G954" t="str">
        <f t="shared" si="421"/>
        <v>1210007,17|1430003,36</v>
      </c>
      <c r="H954">
        <f t="shared" si="420"/>
        <v>53750</v>
      </c>
      <c r="I954" t="str">
        <f t="shared" si="434"/>
        <v>Ⅲ2</v>
      </c>
      <c r="J954" t="str">
        <f t="shared" si="422"/>
        <v/>
      </c>
    </row>
    <row r="955" spans="1:10" ht="16.5">
      <c r="A955" s="2">
        <f t="shared" si="428"/>
        <v>2426</v>
      </c>
      <c r="B955" s="3">
        <v>24</v>
      </c>
      <c r="C955" s="2">
        <f t="shared" si="431"/>
        <v>26</v>
      </c>
      <c r="D955" t="str">
        <f t="shared" si="418"/>
        <v>睫毛</v>
      </c>
      <c r="E955">
        <f t="shared" si="433"/>
        <v>2</v>
      </c>
      <c r="F955">
        <f t="shared" si="419"/>
        <v>1</v>
      </c>
      <c r="G955" t="str">
        <f t="shared" si="421"/>
        <v>1210007,20|1430003,45</v>
      </c>
      <c r="H955">
        <f t="shared" si="420"/>
        <v>75000</v>
      </c>
      <c r="I955" t="str">
        <f t="shared" si="434"/>
        <v>Ⅲ2</v>
      </c>
      <c r="J955" t="str">
        <f t="shared" si="422"/>
        <v/>
      </c>
    </row>
    <row r="956" spans="1:10" ht="16.5">
      <c r="A956" s="2">
        <f t="shared" si="428"/>
        <v>2427</v>
      </c>
      <c r="B956" s="3">
        <v>24</v>
      </c>
      <c r="C956" s="2">
        <f t="shared" si="431"/>
        <v>27</v>
      </c>
      <c r="D956" t="str">
        <f t="shared" si="418"/>
        <v>睫毛</v>
      </c>
      <c r="E956">
        <f t="shared" si="433"/>
        <v>2</v>
      </c>
      <c r="F956">
        <f t="shared" si="419"/>
        <v>1</v>
      </c>
      <c r="G956" t="str">
        <f t="shared" si="421"/>
        <v>1210007,23|1430003,54</v>
      </c>
      <c r="H956">
        <f t="shared" si="420"/>
        <v>103000</v>
      </c>
      <c r="I956" t="str">
        <f t="shared" si="434"/>
        <v>Ⅲ2</v>
      </c>
      <c r="J956" t="str">
        <f t="shared" si="422"/>
        <v/>
      </c>
    </row>
    <row r="957" spans="1:10" ht="16.5">
      <c r="A957" s="2">
        <f t="shared" si="428"/>
        <v>2428</v>
      </c>
      <c r="B957" s="3">
        <v>24</v>
      </c>
      <c r="C957" s="2">
        <f t="shared" si="431"/>
        <v>28</v>
      </c>
      <c r="D957" t="str">
        <f t="shared" si="418"/>
        <v>睫毛</v>
      </c>
      <c r="E957">
        <f t="shared" si="433"/>
        <v>2</v>
      </c>
      <c r="F957">
        <f t="shared" si="419"/>
        <v>1</v>
      </c>
      <c r="G957" t="str">
        <f t="shared" si="421"/>
        <v>1430005,9</v>
      </c>
      <c r="H957">
        <f t="shared" si="420"/>
        <v>139000</v>
      </c>
      <c r="I957" t="str">
        <f t="shared" si="434"/>
        <v>Ⅲ2</v>
      </c>
      <c r="J957" t="str">
        <f t="shared" si="422"/>
        <v/>
      </c>
    </row>
    <row r="958" spans="1:10" ht="16.5">
      <c r="A958" s="2">
        <f t="shared" si="428"/>
        <v>2429</v>
      </c>
      <c r="B958" s="34">
        <v>24</v>
      </c>
      <c r="C958" s="2">
        <f t="shared" si="431"/>
        <v>29</v>
      </c>
      <c r="D958" t="str">
        <f t="shared" si="418"/>
        <v>睫毛</v>
      </c>
      <c r="E958">
        <f t="shared" si="433"/>
        <v>2</v>
      </c>
      <c r="F958">
        <f t="shared" si="419"/>
        <v>1</v>
      </c>
      <c r="G958" t="e">
        <f t="shared" si="421"/>
        <v>#N/A</v>
      </c>
      <c r="H958" t="e">
        <f t="shared" si="420"/>
        <v>#N/A</v>
      </c>
      <c r="J958" t="str">
        <f t="shared" si="422"/>
        <v/>
      </c>
    </row>
    <row r="959" spans="1:10" ht="16.5">
      <c r="A959" s="2">
        <f t="shared" si="428"/>
        <v>2501</v>
      </c>
      <c r="B959" s="3">
        <v>25</v>
      </c>
      <c r="C959" s="2">
        <f>IF(C958=29,1,C958+1)</f>
        <v>1</v>
      </c>
      <c r="D959" t="str">
        <f t="shared" si="418"/>
        <v>山猿</v>
      </c>
      <c r="E959">
        <f t="shared" si="433"/>
        <v>2</v>
      </c>
      <c r="F959">
        <f t="shared" si="419"/>
        <v>3</v>
      </c>
      <c r="G959" t="str">
        <f t="shared" si="421"/>
        <v>1210003,24</v>
      </c>
      <c r="H959">
        <f t="shared" si="420"/>
        <v>8300</v>
      </c>
      <c r="I959" t="str">
        <f>IF(E959=4,B959&amp;"Ⅰ"&amp;E959,"Ⅰ"&amp;E959)</f>
        <v>Ⅰ2</v>
      </c>
      <c r="J959" t="str">
        <f t="shared" si="422"/>
        <v/>
      </c>
    </row>
    <row r="960" spans="1:10" ht="16.5">
      <c r="A960" s="2">
        <f t="shared" si="428"/>
        <v>2502</v>
      </c>
      <c r="B960" s="3">
        <v>25</v>
      </c>
      <c r="C960" s="2">
        <f>IF(C959=29,1,C959+1)</f>
        <v>2</v>
      </c>
      <c r="D960" t="str">
        <f t="shared" si="418"/>
        <v>山猿</v>
      </c>
      <c r="E960">
        <f t="shared" si="433"/>
        <v>2</v>
      </c>
      <c r="F960">
        <f t="shared" si="419"/>
        <v>3</v>
      </c>
      <c r="G960" t="str">
        <f t="shared" si="421"/>
        <v>1210003,32</v>
      </c>
      <c r="H960">
        <f t="shared" si="420"/>
        <v>9600</v>
      </c>
      <c r="I960" t="str">
        <f t="shared" ref="I960:I972" si="435">IF(E960=4,B960&amp;"Ⅰ"&amp;E960,"Ⅰ"&amp;E960)</f>
        <v>Ⅰ2</v>
      </c>
      <c r="J960" t="str">
        <f t="shared" si="422"/>
        <v/>
      </c>
    </row>
    <row r="961" spans="1:10" ht="16.5">
      <c r="A961" s="2">
        <f t="shared" si="428"/>
        <v>2503</v>
      </c>
      <c r="B961" s="3">
        <v>25</v>
      </c>
      <c r="C961" s="2">
        <f t="shared" ref="C961:C966" si="436">IF(C960=29,1,C960+1)</f>
        <v>3</v>
      </c>
      <c r="D961" t="str">
        <f t="shared" si="418"/>
        <v>山猿</v>
      </c>
      <c r="E961">
        <f t="shared" si="433"/>
        <v>2</v>
      </c>
      <c r="F961">
        <f t="shared" si="419"/>
        <v>3</v>
      </c>
      <c r="G961" t="str">
        <f t="shared" si="421"/>
        <v>1210003,40</v>
      </c>
      <c r="H961">
        <f t="shared" si="420"/>
        <v>14400</v>
      </c>
      <c r="I961" t="str">
        <f t="shared" si="435"/>
        <v>Ⅰ2</v>
      </c>
      <c r="J961" t="str">
        <f t="shared" si="422"/>
        <v/>
      </c>
    </row>
    <row r="962" spans="1:10" ht="16.5">
      <c r="A962" s="2">
        <f t="shared" si="428"/>
        <v>2504</v>
      </c>
      <c r="B962" s="3">
        <v>25</v>
      </c>
      <c r="C962" s="2">
        <f t="shared" si="436"/>
        <v>4</v>
      </c>
      <c r="D962" t="str">
        <f t="shared" ref="D962:D1025" si="437">VLOOKUP(B962,K:L,2,0)</f>
        <v>山猿</v>
      </c>
      <c r="E962">
        <f t="shared" si="433"/>
        <v>2</v>
      </c>
      <c r="F962">
        <f t="shared" ref="F962:F1025" si="438">VLOOKUP(B962,K:N,4,FALSE)</f>
        <v>3</v>
      </c>
      <c r="G962" t="str">
        <f t="shared" si="421"/>
        <v>1210006,20</v>
      </c>
      <c r="H962">
        <f t="shared" ref="H962:H1025" si="439">VLOOKUP(E962&amp;C962,AN:AT,7,0)</f>
        <v>21500</v>
      </c>
      <c r="I962" t="str">
        <f t="shared" si="435"/>
        <v>Ⅰ2</v>
      </c>
      <c r="J962" t="str">
        <f t="shared" si="422"/>
        <v/>
      </c>
    </row>
    <row r="963" spans="1:10" ht="16.5">
      <c r="A963" s="2">
        <f t="shared" si="428"/>
        <v>2505</v>
      </c>
      <c r="B963" s="3">
        <v>25</v>
      </c>
      <c r="C963" s="2">
        <f t="shared" si="436"/>
        <v>5</v>
      </c>
      <c r="D963" t="str">
        <f t="shared" si="437"/>
        <v>山猿</v>
      </c>
      <c r="E963">
        <f t="shared" si="433"/>
        <v>2</v>
      </c>
      <c r="F963">
        <f t="shared" si="438"/>
        <v>3</v>
      </c>
      <c r="G963" t="str">
        <f t="shared" ref="G963:G1026" si="440">IF(J963&lt;&gt;"",J963,VLOOKUP(E963&amp;F963&amp;C963,T:AD,11,0))</f>
        <v>1210006,24</v>
      </c>
      <c r="H963">
        <f t="shared" si="439"/>
        <v>30000</v>
      </c>
      <c r="I963" t="str">
        <f t="shared" si="435"/>
        <v>Ⅰ2</v>
      </c>
      <c r="J963" t="str">
        <f t="shared" ref="J963:J1026" si="441">IFERROR(IF(I963=I964,"",INDEX(AJ:AJ,MATCH(B963,AI:AI,0))&amp;","&amp;3^(C963/7-2)),"")</f>
        <v/>
      </c>
    </row>
    <row r="964" spans="1:10" ht="16.5">
      <c r="A964" s="2">
        <f t="shared" si="428"/>
        <v>2506</v>
      </c>
      <c r="B964" s="3">
        <v>25</v>
      </c>
      <c r="C964" s="2">
        <f t="shared" si="436"/>
        <v>6</v>
      </c>
      <c r="D964" t="str">
        <f t="shared" si="437"/>
        <v>山猿</v>
      </c>
      <c r="E964">
        <f t="shared" si="433"/>
        <v>2</v>
      </c>
      <c r="F964">
        <f t="shared" si="438"/>
        <v>3</v>
      </c>
      <c r="G964" t="str">
        <f t="shared" si="440"/>
        <v>1210006,28</v>
      </c>
      <c r="H964">
        <f t="shared" si="439"/>
        <v>41200</v>
      </c>
      <c r="I964" t="str">
        <f t="shared" si="435"/>
        <v>Ⅰ2</v>
      </c>
      <c r="J964" t="str">
        <f t="shared" si="441"/>
        <v/>
      </c>
    </row>
    <row r="965" spans="1:10" ht="16.5">
      <c r="A965" s="2">
        <f t="shared" si="428"/>
        <v>2507</v>
      </c>
      <c r="B965" s="3">
        <v>25</v>
      </c>
      <c r="C965" s="2">
        <f t="shared" si="436"/>
        <v>7</v>
      </c>
      <c r="D965" t="str">
        <f t="shared" si="437"/>
        <v>山猿</v>
      </c>
      <c r="E965">
        <f t="shared" si="433"/>
        <v>2</v>
      </c>
      <c r="F965">
        <f t="shared" si="438"/>
        <v>3</v>
      </c>
      <c r="G965" t="str">
        <f t="shared" si="440"/>
        <v>1210009,12</v>
      </c>
      <c r="H965">
        <f t="shared" si="439"/>
        <v>55600</v>
      </c>
      <c r="I965" t="str">
        <f t="shared" si="435"/>
        <v>Ⅰ2</v>
      </c>
      <c r="J965" t="str">
        <f t="shared" si="441"/>
        <v/>
      </c>
    </row>
    <row r="966" spans="1:10" ht="16.5">
      <c r="A966" s="2">
        <f t="shared" si="428"/>
        <v>2508</v>
      </c>
      <c r="B966" s="3">
        <v>25</v>
      </c>
      <c r="C966" s="2">
        <f t="shared" si="436"/>
        <v>8</v>
      </c>
      <c r="D966" t="str">
        <f t="shared" si="437"/>
        <v>山猿</v>
      </c>
      <c r="E966">
        <f t="shared" si="433"/>
        <v>2</v>
      </c>
      <c r="F966">
        <f t="shared" si="438"/>
        <v>3</v>
      </c>
      <c r="G966" t="str">
        <f t="shared" si="440"/>
        <v>1210009,4|1430003,1</v>
      </c>
      <c r="H966">
        <f t="shared" si="439"/>
        <v>12450</v>
      </c>
      <c r="I966" t="str">
        <f t="shared" si="435"/>
        <v>Ⅰ2</v>
      </c>
      <c r="J966" t="str">
        <f t="shared" si="441"/>
        <v/>
      </c>
    </row>
    <row r="967" spans="1:10" ht="16.5">
      <c r="A967" s="2">
        <f t="shared" si="428"/>
        <v>2509</v>
      </c>
      <c r="B967" s="3">
        <v>25</v>
      </c>
      <c r="C967" s="2">
        <f>IF(C966=29,1,C966+1)</f>
        <v>9</v>
      </c>
      <c r="D967" t="str">
        <f t="shared" si="437"/>
        <v>山猿</v>
      </c>
      <c r="E967">
        <f t="shared" si="433"/>
        <v>2</v>
      </c>
      <c r="F967">
        <f t="shared" si="438"/>
        <v>3</v>
      </c>
      <c r="G967" t="str">
        <f t="shared" si="440"/>
        <v>1210009,5|1430003,2</v>
      </c>
      <c r="H967">
        <f t="shared" si="439"/>
        <v>14400</v>
      </c>
      <c r="I967" t="str">
        <f t="shared" si="435"/>
        <v>Ⅰ2</v>
      </c>
      <c r="J967" t="str">
        <f t="shared" si="441"/>
        <v/>
      </c>
    </row>
    <row r="968" spans="1:10" ht="16.5">
      <c r="A968" s="2">
        <f t="shared" si="428"/>
        <v>2510</v>
      </c>
      <c r="B968" s="3">
        <v>25</v>
      </c>
      <c r="C968" s="2">
        <f>IF(C967=29,1,C967+1)</f>
        <v>10</v>
      </c>
      <c r="D968" t="str">
        <f t="shared" si="437"/>
        <v>山猿</v>
      </c>
      <c r="E968">
        <f t="shared" si="433"/>
        <v>2</v>
      </c>
      <c r="F968">
        <f t="shared" si="438"/>
        <v>3</v>
      </c>
      <c r="G968" t="str">
        <f t="shared" si="440"/>
        <v>1210009,7|1430003,3</v>
      </c>
      <c r="H968">
        <f t="shared" si="439"/>
        <v>21600</v>
      </c>
      <c r="I968" t="str">
        <f t="shared" si="435"/>
        <v>Ⅰ2</v>
      </c>
      <c r="J968" t="str">
        <f t="shared" si="441"/>
        <v/>
      </c>
    </row>
    <row r="969" spans="1:10" ht="16.5">
      <c r="A969" s="2">
        <f t="shared" si="428"/>
        <v>2511</v>
      </c>
      <c r="B969" s="3">
        <v>25</v>
      </c>
      <c r="C969" s="2">
        <f t="shared" ref="C969:C987" si="442">IF(C968=29,1,C968+1)</f>
        <v>11</v>
      </c>
      <c r="D969" t="str">
        <f t="shared" si="437"/>
        <v>山猿</v>
      </c>
      <c r="E969">
        <f t="shared" si="433"/>
        <v>2</v>
      </c>
      <c r="F969">
        <f t="shared" si="438"/>
        <v>3</v>
      </c>
      <c r="G969" t="str">
        <f t="shared" si="440"/>
        <v>1210009,10|1430003,4</v>
      </c>
      <c r="H969">
        <f t="shared" si="439"/>
        <v>32250</v>
      </c>
      <c r="I969" t="str">
        <f t="shared" si="435"/>
        <v>Ⅰ2</v>
      </c>
      <c r="J969" t="str">
        <f t="shared" si="441"/>
        <v/>
      </c>
    </row>
    <row r="970" spans="1:10" ht="16.5">
      <c r="A970" s="2">
        <f t="shared" si="428"/>
        <v>2512</v>
      </c>
      <c r="B970" s="3">
        <v>25</v>
      </c>
      <c r="C970" s="2">
        <f t="shared" si="442"/>
        <v>12</v>
      </c>
      <c r="D970" t="str">
        <f t="shared" si="437"/>
        <v>山猿</v>
      </c>
      <c r="E970">
        <f t="shared" si="433"/>
        <v>2</v>
      </c>
      <c r="F970">
        <f t="shared" si="438"/>
        <v>3</v>
      </c>
      <c r="G970" t="str">
        <f t="shared" si="440"/>
        <v>1210009,12|1430003,5</v>
      </c>
      <c r="H970">
        <f t="shared" si="439"/>
        <v>45000</v>
      </c>
      <c r="I970" t="str">
        <f t="shared" si="435"/>
        <v>Ⅰ2</v>
      </c>
      <c r="J970" t="str">
        <f t="shared" si="441"/>
        <v/>
      </c>
    </row>
    <row r="971" spans="1:10" ht="16.5">
      <c r="A971" s="2">
        <f t="shared" si="428"/>
        <v>2513</v>
      </c>
      <c r="B971" s="3">
        <v>25</v>
      </c>
      <c r="C971" s="2">
        <f t="shared" si="442"/>
        <v>13</v>
      </c>
      <c r="D971" t="str">
        <f t="shared" si="437"/>
        <v>山猿</v>
      </c>
      <c r="E971">
        <f t="shared" si="433"/>
        <v>2</v>
      </c>
      <c r="F971">
        <f t="shared" si="438"/>
        <v>3</v>
      </c>
      <c r="G971" t="str">
        <f t="shared" si="440"/>
        <v>1210009,14|1430003,6</v>
      </c>
      <c r="H971">
        <f t="shared" si="439"/>
        <v>61800</v>
      </c>
      <c r="I971" t="str">
        <f t="shared" si="435"/>
        <v>Ⅰ2</v>
      </c>
      <c r="J971" t="str">
        <f t="shared" si="441"/>
        <v/>
      </c>
    </row>
    <row r="972" spans="1:10" ht="16.5">
      <c r="A972" s="2">
        <f t="shared" si="428"/>
        <v>2514</v>
      </c>
      <c r="B972" s="3">
        <v>25</v>
      </c>
      <c r="C972" s="2">
        <f t="shared" si="442"/>
        <v>14</v>
      </c>
      <c r="D972" t="str">
        <f t="shared" si="437"/>
        <v>山猿</v>
      </c>
      <c r="E972">
        <f t="shared" si="433"/>
        <v>2</v>
      </c>
      <c r="F972">
        <f t="shared" si="438"/>
        <v>3</v>
      </c>
      <c r="G972" t="str">
        <f t="shared" si="440"/>
        <v>1430005,1</v>
      </c>
      <c r="H972">
        <f t="shared" si="439"/>
        <v>83400</v>
      </c>
      <c r="I972" t="str">
        <f t="shared" si="435"/>
        <v>Ⅰ2</v>
      </c>
      <c r="J972" t="str">
        <f t="shared" si="441"/>
        <v/>
      </c>
    </row>
    <row r="973" spans="1:10" ht="16.5">
      <c r="A973" s="2">
        <f t="shared" si="428"/>
        <v>2515</v>
      </c>
      <c r="B973" s="3">
        <v>25</v>
      </c>
      <c r="C973" s="2">
        <f t="shared" si="442"/>
        <v>15</v>
      </c>
      <c r="D973" t="str">
        <f t="shared" si="437"/>
        <v>山猿</v>
      </c>
      <c r="E973">
        <f t="shared" si="433"/>
        <v>2</v>
      </c>
      <c r="F973">
        <f t="shared" si="438"/>
        <v>3</v>
      </c>
      <c r="G973" t="str">
        <f t="shared" si="440"/>
        <v>1210009,5|1430003,3</v>
      </c>
      <c r="H973">
        <f t="shared" si="439"/>
        <v>16600</v>
      </c>
      <c r="I973" t="str">
        <f>IF(E973=4,B973&amp;"Ⅱ"&amp;E973,"Ⅱ"&amp;E973)</f>
        <v>Ⅱ2</v>
      </c>
      <c r="J973" t="str">
        <f t="shared" si="441"/>
        <v/>
      </c>
    </row>
    <row r="974" spans="1:10" ht="16.5">
      <c r="A974" s="2">
        <f t="shared" si="428"/>
        <v>2516</v>
      </c>
      <c r="B974" s="3">
        <v>25</v>
      </c>
      <c r="C974" s="2">
        <f t="shared" si="442"/>
        <v>16</v>
      </c>
      <c r="D974" t="str">
        <f t="shared" si="437"/>
        <v>山猿</v>
      </c>
      <c r="E974">
        <f t="shared" si="433"/>
        <v>2</v>
      </c>
      <c r="F974">
        <f t="shared" si="438"/>
        <v>3</v>
      </c>
      <c r="G974" t="str">
        <f t="shared" si="440"/>
        <v>1210009,7|1430003,6</v>
      </c>
      <c r="H974">
        <f t="shared" si="439"/>
        <v>19200</v>
      </c>
      <c r="I974" t="str">
        <f t="shared" ref="I974:I979" si="443">IF(E974=4,B974&amp;"Ⅱ"&amp;E974,"Ⅱ"&amp;E974)</f>
        <v>Ⅱ2</v>
      </c>
      <c r="J974" t="str">
        <f t="shared" si="441"/>
        <v/>
      </c>
    </row>
    <row r="975" spans="1:10" ht="16.5">
      <c r="A975" s="2">
        <f t="shared" si="428"/>
        <v>2517</v>
      </c>
      <c r="B975" s="3">
        <v>25</v>
      </c>
      <c r="C975" s="2">
        <f t="shared" si="442"/>
        <v>17</v>
      </c>
      <c r="D975" t="str">
        <f t="shared" si="437"/>
        <v>山猿</v>
      </c>
      <c r="E975">
        <f t="shared" si="433"/>
        <v>2</v>
      </c>
      <c r="F975">
        <f t="shared" si="438"/>
        <v>3</v>
      </c>
      <c r="G975" t="str">
        <f t="shared" si="440"/>
        <v>1210009,9|1430003,9</v>
      </c>
      <c r="H975">
        <f t="shared" si="439"/>
        <v>28800</v>
      </c>
      <c r="I975" t="str">
        <f t="shared" si="443"/>
        <v>Ⅱ2</v>
      </c>
      <c r="J975" t="str">
        <f t="shared" si="441"/>
        <v/>
      </c>
    </row>
    <row r="976" spans="1:10" ht="16.5">
      <c r="A976" s="2">
        <f t="shared" si="428"/>
        <v>2518</v>
      </c>
      <c r="B976" s="3">
        <v>25</v>
      </c>
      <c r="C976" s="2">
        <f t="shared" si="442"/>
        <v>18</v>
      </c>
      <c r="D976" t="str">
        <f t="shared" si="437"/>
        <v>山猿</v>
      </c>
      <c r="E976">
        <f t="shared" si="433"/>
        <v>2</v>
      </c>
      <c r="F976">
        <f t="shared" si="438"/>
        <v>3</v>
      </c>
      <c r="G976" t="str">
        <f t="shared" si="440"/>
        <v>1210009,13|1430003,12</v>
      </c>
      <c r="H976">
        <f t="shared" si="439"/>
        <v>43000</v>
      </c>
      <c r="I976" t="str">
        <f t="shared" si="443"/>
        <v>Ⅱ2</v>
      </c>
      <c r="J976" t="str">
        <f t="shared" si="441"/>
        <v/>
      </c>
    </row>
    <row r="977" spans="1:10" ht="16.5">
      <c r="A977" s="2">
        <f t="shared" si="428"/>
        <v>2519</v>
      </c>
      <c r="B977" s="3">
        <v>25</v>
      </c>
      <c r="C977" s="2">
        <f t="shared" si="442"/>
        <v>19</v>
      </c>
      <c r="D977" t="str">
        <f t="shared" si="437"/>
        <v>山猿</v>
      </c>
      <c r="E977">
        <f t="shared" si="433"/>
        <v>2</v>
      </c>
      <c r="F977">
        <f t="shared" si="438"/>
        <v>3</v>
      </c>
      <c r="G977" t="str">
        <f t="shared" si="440"/>
        <v>1210009,16|1430003,15</v>
      </c>
      <c r="H977">
        <f t="shared" si="439"/>
        <v>60000</v>
      </c>
      <c r="I977" t="str">
        <f t="shared" si="443"/>
        <v>Ⅱ2</v>
      </c>
      <c r="J977" t="str">
        <f t="shared" si="441"/>
        <v/>
      </c>
    </row>
    <row r="978" spans="1:10" ht="16.5">
      <c r="A978" s="2">
        <f t="shared" si="428"/>
        <v>2520</v>
      </c>
      <c r="B978" s="3">
        <v>25</v>
      </c>
      <c r="C978" s="2">
        <f t="shared" si="442"/>
        <v>20</v>
      </c>
      <c r="D978" t="str">
        <f t="shared" si="437"/>
        <v>山猿</v>
      </c>
      <c r="E978">
        <f t="shared" si="433"/>
        <v>2</v>
      </c>
      <c r="F978">
        <f t="shared" si="438"/>
        <v>3</v>
      </c>
      <c r="G978" t="str">
        <f t="shared" si="440"/>
        <v>1210009,19|1430003,18</v>
      </c>
      <c r="H978">
        <f t="shared" si="439"/>
        <v>82400</v>
      </c>
      <c r="I978" t="str">
        <f t="shared" si="443"/>
        <v>Ⅱ2</v>
      </c>
      <c r="J978" t="str">
        <f t="shared" si="441"/>
        <v/>
      </c>
    </row>
    <row r="979" spans="1:10" ht="16.5">
      <c r="A979" s="2">
        <f t="shared" si="428"/>
        <v>2521</v>
      </c>
      <c r="B979" s="3">
        <v>25</v>
      </c>
      <c r="C979" s="2">
        <f t="shared" si="442"/>
        <v>21</v>
      </c>
      <c r="D979" t="str">
        <f t="shared" si="437"/>
        <v>山猿</v>
      </c>
      <c r="E979">
        <f t="shared" si="433"/>
        <v>2</v>
      </c>
      <c r="F979">
        <f t="shared" si="438"/>
        <v>3</v>
      </c>
      <c r="G979" t="str">
        <f t="shared" si="440"/>
        <v>1430005,3</v>
      </c>
      <c r="H979">
        <f t="shared" si="439"/>
        <v>111200</v>
      </c>
      <c r="I979" t="str">
        <f t="shared" si="443"/>
        <v>Ⅱ2</v>
      </c>
      <c r="J979" t="str">
        <f t="shared" si="441"/>
        <v/>
      </c>
    </row>
    <row r="980" spans="1:10" ht="16.5">
      <c r="A980" s="2">
        <f t="shared" si="428"/>
        <v>2522</v>
      </c>
      <c r="B980" s="3">
        <v>25</v>
      </c>
      <c r="C980" s="2">
        <f t="shared" si="442"/>
        <v>22</v>
      </c>
      <c r="D980" t="str">
        <f t="shared" si="437"/>
        <v>山猿</v>
      </c>
      <c r="E980">
        <f t="shared" si="433"/>
        <v>2</v>
      </c>
      <c r="F980">
        <f t="shared" si="438"/>
        <v>3</v>
      </c>
      <c r="G980" t="str">
        <f t="shared" si="440"/>
        <v>1210009,7|1430003,9</v>
      </c>
      <c r="H980">
        <f t="shared" si="439"/>
        <v>20750</v>
      </c>
      <c r="I980" t="str">
        <f>IF(E980=4,B980&amp;"Ⅲ"&amp;E980,"Ⅲ"&amp;E980)</f>
        <v>Ⅲ2</v>
      </c>
      <c r="J980" t="str">
        <f t="shared" si="441"/>
        <v/>
      </c>
    </row>
    <row r="981" spans="1:10" ht="16.5">
      <c r="A981" s="2">
        <f t="shared" si="428"/>
        <v>2523</v>
      </c>
      <c r="B981" s="3">
        <v>25</v>
      </c>
      <c r="C981" s="2">
        <f t="shared" si="442"/>
        <v>23</v>
      </c>
      <c r="D981" t="str">
        <f t="shared" si="437"/>
        <v>山猿</v>
      </c>
      <c r="E981">
        <f t="shared" si="433"/>
        <v>2</v>
      </c>
      <c r="F981">
        <f t="shared" si="438"/>
        <v>3</v>
      </c>
      <c r="G981" t="str">
        <f t="shared" si="440"/>
        <v>1210009,9|1430003,18</v>
      </c>
      <c r="H981">
        <f t="shared" si="439"/>
        <v>24000</v>
      </c>
      <c r="I981" t="str">
        <f t="shared" ref="I981:I986" si="444">IF(E981=4,B981&amp;"Ⅲ"&amp;E981,"Ⅲ"&amp;E981)</f>
        <v>Ⅲ2</v>
      </c>
      <c r="J981" t="str">
        <f t="shared" si="441"/>
        <v/>
      </c>
    </row>
    <row r="982" spans="1:10" ht="16.5">
      <c r="A982" s="2">
        <f t="shared" si="428"/>
        <v>2524</v>
      </c>
      <c r="B982" s="3">
        <v>25</v>
      </c>
      <c r="C982" s="2">
        <f t="shared" si="442"/>
        <v>24</v>
      </c>
      <c r="D982" t="str">
        <f t="shared" si="437"/>
        <v>山猿</v>
      </c>
      <c r="E982">
        <f t="shared" si="433"/>
        <v>2</v>
      </c>
      <c r="F982">
        <f t="shared" si="438"/>
        <v>3</v>
      </c>
      <c r="G982" t="str">
        <f t="shared" si="440"/>
        <v>1210009,11|1430003,27</v>
      </c>
      <c r="H982">
        <f t="shared" si="439"/>
        <v>36000</v>
      </c>
      <c r="I982" t="str">
        <f t="shared" si="444"/>
        <v>Ⅲ2</v>
      </c>
      <c r="J982" t="str">
        <f t="shared" si="441"/>
        <v/>
      </c>
    </row>
    <row r="983" spans="1:10" ht="16.5">
      <c r="A983" s="2">
        <f t="shared" si="428"/>
        <v>2525</v>
      </c>
      <c r="B983" s="3">
        <v>25</v>
      </c>
      <c r="C983" s="2">
        <f t="shared" si="442"/>
        <v>25</v>
      </c>
      <c r="D983" t="str">
        <f t="shared" si="437"/>
        <v>山猿</v>
      </c>
      <c r="E983">
        <f t="shared" si="433"/>
        <v>2</v>
      </c>
      <c r="F983">
        <f t="shared" si="438"/>
        <v>3</v>
      </c>
      <c r="G983" t="str">
        <f t="shared" si="440"/>
        <v>1210009,17|1430003,36</v>
      </c>
      <c r="H983">
        <f t="shared" si="439"/>
        <v>53750</v>
      </c>
      <c r="I983" t="str">
        <f t="shared" si="444"/>
        <v>Ⅲ2</v>
      </c>
      <c r="J983" t="str">
        <f t="shared" si="441"/>
        <v/>
      </c>
    </row>
    <row r="984" spans="1:10" ht="16.5">
      <c r="A984" s="2">
        <f t="shared" si="428"/>
        <v>2526</v>
      </c>
      <c r="B984" s="3">
        <v>25</v>
      </c>
      <c r="C984" s="2">
        <f t="shared" si="442"/>
        <v>26</v>
      </c>
      <c r="D984" t="str">
        <f t="shared" si="437"/>
        <v>山猿</v>
      </c>
      <c r="E984">
        <f t="shared" si="433"/>
        <v>2</v>
      </c>
      <c r="F984">
        <f t="shared" si="438"/>
        <v>3</v>
      </c>
      <c r="G984" t="str">
        <f t="shared" si="440"/>
        <v>1210009,20|1430003,45</v>
      </c>
      <c r="H984">
        <f t="shared" si="439"/>
        <v>75000</v>
      </c>
      <c r="I984" t="str">
        <f t="shared" si="444"/>
        <v>Ⅲ2</v>
      </c>
      <c r="J984" t="str">
        <f t="shared" si="441"/>
        <v/>
      </c>
    </row>
    <row r="985" spans="1:10" ht="16.5">
      <c r="A985" s="2">
        <f t="shared" si="428"/>
        <v>2527</v>
      </c>
      <c r="B985" s="3">
        <v>25</v>
      </c>
      <c r="C985" s="2">
        <f t="shared" si="442"/>
        <v>27</v>
      </c>
      <c r="D985" t="str">
        <f t="shared" si="437"/>
        <v>山猿</v>
      </c>
      <c r="E985">
        <f t="shared" si="433"/>
        <v>2</v>
      </c>
      <c r="F985">
        <f t="shared" si="438"/>
        <v>3</v>
      </c>
      <c r="G985" t="str">
        <f t="shared" si="440"/>
        <v>1210009,23|1430003,54</v>
      </c>
      <c r="H985">
        <f t="shared" si="439"/>
        <v>103000</v>
      </c>
      <c r="I985" t="str">
        <f t="shared" si="444"/>
        <v>Ⅲ2</v>
      </c>
      <c r="J985" t="str">
        <f t="shared" si="441"/>
        <v/>
      </c>
    </row>
    <row r="986" spans="1:10" ht="16.5">
      <c r="A986" s="2">
        <f t="shared" si="428"/>
        <v>2528</v>
      </c>
      <c r="B986" s="3">
        <v>25</v>
      </c>
      <c r="C986" s="2">
        <f t="shared" si="442"/>
        <v>28</v>
      </c>
      <c r="D986" t="str">
        <f t="shared" si="437"/>
        <v>山猿</v>
      </c>
      <c r="E986">
        <f t="shared" si="433"/>
        <v>2</v>
      </c>
      <c r="F986">
        <f t="shared" si="438"/>
        <v>3</v>
      </c>
      <c r="G986" t="str">
        <f t="shared" si="440"/>
        <v>1430005,9</v>
      </c>
      <c r="H986">
        <f t="shared" si="439"/>
        <v>139000</v>
      </c>
      <c r="I986" t="str">
        <f t="shared" si="444"/>
        <v>Ⅲ2</v>
      </c>
      <c r="J986" t="str">
        <f t="shared" si="441"/>
        <v/>
      </c>
    </row>
    <row r="987" spans="1:10" ht="16.5">
      <c r="A987" s="2">
        <f t="shared" si="428"/>
        <v>2529</v>
      </c>
      <c r="B987" s="34">
        <v>25</v>
      </c>
      <c r="C987" s="2">
        <f t="shared" si="442"/>
        <v>29</v>
      </c>
      <c r="D987" t="str">
        <f t="shared" si="437"/>
        <v>山猿</v>
      </c>
      <c r="E987">
        <f t="shared" si="433"/>
        <v>2</v>
      </c>
      <c r="F987">
        <f t="shared" si="438"/>
        <v>3</v>
      </c>
      <c r="G987" t="e">
        <f t="shared" si="440"/>
        <v>#N/A</v>
      </c>
      <c r="H987" t="e">
        <f t="shared" si="439"/>
        <v>#N/A</v>
      </c>
      <c r="J987" t="str">
        <f t="shared" si="441"/>
        <v/>
      </c>
    </row>
    <row r="988" spans="1:10" ht="16.5">
      <c r="A988" s="2">
        <f t="shared" si="428"/>
        <v>3301</v>
      </c>
      <c r="B988" s="3">
        <v>33</v>
      </c>
      <c r="C988" s="2">
        <f>IF(C987=29,1,C987+1)</f>
        <v>1</v>
      </c>
      <c r="D988" t="str">
        <f t="shared" si="437"/>
        <v>电池侠</v>
      </c>
      <c r="E988">
        <f t="shared" si="433"/>
        <v>2</v>
      </c>
      <c r="F988">
        <f t="shared" si="438"/>
        <v>1</v>
      </c>
      <c r="G988" t="str">
        <f t="shared" si="440"/>
        <v>1210001,24</v>
      </c>
      <c r="H988">
        <f t="shared" si="439"/>
        <v>8300</v>
      </c>
      <c r="I988" t="str">
        <f>IF(E988=4,B988&amp;"Ⅰ"&amp;E988,"Ⅰ"&amp;E988)</f>
        <v>Ⅰ2</v>
      </c>
      <c r="J988" t="str">
        <f t="shared" si="441"/>
        <v/>
      </c>
    </row>
    <row r="989" spans="1:10" ht="16.5">
      <c r="A989" s="2">
        <f t="shared" si="428"/>
        <v>3302</v>
      </c>
      <c r="B989" s="3">
        <v>33</v>
      </c>
      <c r="C989" s="2">
        <f>IF(C988=29,1,C988+1)</f>
        <v>2</v>
      </c>
      <c r="D989" t="str">
        <f t="shared" si="437"/>
        <v>电池侠</v>
      </c>
      <c r="E989">
        <f t="shared" si="433"/>
        <v>2</v>
      </c>
      <c r="F989">
        <f t="shared" si="438"/>
        <v>1</v>
      </c>
      <c r="G989" t="str">
        <f t="shared" si="440"/>
        <v>1210001,32</v>
      </c>
      <c r="H989">
        <f t="shared" si="439"/>
        <v>9600</v>
      </c>
      <c r="I989" t="str">
        <f t="shared" ref="I989:I1001" si="445">IF(E989=4,B989&amp;"Ⅰ"&amp;E989,"Ⅰ"&amp;E989)</f>
        <v>Ⅰ2</v>
      </c>
      <c r="J989" t="str">
        <f t="shared" si="441"/>
        <v/>
      </c>
    </row>
    <row r="990" spans="1:10" ht="16.5">
      <c r="A990" s="2">
        <f t="shared" si="428"/>
        <v>3303</v>
      </c>
      <c r="B990" s="3">
        <v>33</v>
      </c>
      <c r="C990" s="2">
        <f t="shared" ref="C990:C995" si="446">IF(C989=29,1,C989+1)</f>
        <v>3</v>
      </c>
      <c r="D990" t="str">
        <f t="shared" si="437"/>
        <v>电池侠</v>
      </c>
      <c r="E990">
        <f t="shared" si="433"/>
        <v>2</v>
      </c>
      <c r="F990">
        <f t="shared" si="438"/>
        <v>1</v>
      </c>
      <c r="G990" t="str">
        <f t="shared" si="440"/>
        <v>1210001,40</v>
      </c>
      <c r="H990">
        <f t="shared" si="439"/>
        <v>14400</v>
      </c>
      <c r="I990" t="str">
        <f t="shared" si="445"/>
        <v>Ⅰ2</v>
      </c>
      <c r="J990" t="str">
        <f t="shared" si="441"/>
        <v/>
      </c>
    </row>
    <row r="991" spans="1:10" ht="16.5">
      <c r="A991" s="2">
        <f t="shared" ref="A991:A1054" si="447">B991*100+C991</f>
        <v>3304</v>
      </c>
      <c r="B991" s="3">
        <v>33</v>
      </c>
      <c r="C991" s="2">
        <f t="shared" si="446"/>
        <v>4</v>
      </c>
      <c r="D991" t="str">
        <f t="shared" si="437"/>
        <v>电池侠</v>
      </c>
      <c r="E991">
        <f t="shared" si="433"/>
        <v>2</v>
      </c>
      <c r="F991">
        <f t="shared" si="438"/>
        <v>1</v>
      </c>
      <c r="G991" t="str">
        <f t="shared" si="440"/>
        <v>1210004,20</v>
      </c>
      <c r="H991">
        <f t="shared" si="439"/>
        <v>21500</v>
      </c>
      <c r="I991" t="str">
        <f t="shared" si="445"/>
        <v>Ⅰ2</v>
      </c>
      <c r="J991" t="str">
        <f t="shared" si="441"/>
        <v/>
      </c>
    </row>
    <row r="992" spans="1:10" ht="16.5">
      <c r="A992" s="2">
        <f t="shared" si="447"/>
        <v>3305</v>
      </c>
      <c r="B992" s="3">
        <v>33</v>
      </c>
      <c r="C992" s="2">
        <f t="shared" si="446"/>
        <v>5</v>
      </c>
      <c r="D992" t="str">
        <f t="shared" si="437"/>
        <v>电池侠</v>
      </c>
      <c r="E992">
        <f t="shared" si="433"/>
        <v>2</v>
      </c>
      <c r="F992">
        <f t="shared" si="438"/>
        <v>1</v>
      </c>
      <c r="G992" t="str">
        <f t="shared" si="440"/>
        <v>1210004,24</v>
      </c>
      <c r="H992">
        <f t="shared" si="439"/>
        <v>30000</v>
      </c>
      <c r="I992" t="str">
        <f t="shared" si="445"/>
        <v>Ⅰ2</v>
      </c>
      <c r="J992" t="str">
        <f t="shared" si="441"/>
        <v/>
      </c>
    </row>
    <row r="993" spans="1:10" ht="16.5">
      <c r="A993" s="2">
        <f t="shared" si="447"/>
        <v>3306</v>
      </c>
      <c r="B993" s="3">
        <v>33</v>
      </c>
      <c r="C993" s="2">
        <f t="shared" si="446"/>
        <v>6</v>
      </c>
      <c r="D993" t="str">
        <f t="shared" si="437"/>
        <v>电池侠</v>
      </c>
      <c r="E993">
        <f t="shared" si="433"/>
        <v>2</v>
      </c>
      <c r="F993">
        <f t="shared" si="438"/>
        <v>1</v>
      </c>
      <c r="G993" t="str">
        <f t="shared" si="440"/>
        <v>1210004,28</v>
      </c>
      <c r="H993">
        <f t="shared" si="439"/>
        <v>41200</v>
      </c>
      <c r="I993" t="str">
        <f t="shared" si="445"/>
        <v>Ⅰ2</v>
      </c>
      <c r="J993" t="str">
        <f t="shared" si="441"/>
        <v/>
      </c>
    </row>
    <row r="994" spans="1:10" ht="16.5">
      <c r="A994" s="2">
        <f t="shared" si="447"/>
        <v>3307</v>
      </c>
      <c r="B994" s="3">
        <v>33</v>
      </c>
      <c r="C994" s="2">
        <f t="shared" si="446"/>
        <v>7</v>
      </c>
      <c r="D994" t="str">
        <f t="shared" si="437"/>
        <v>电池侠</v>
      </c>
      <c r="E994">
        <f t="shared" si="433"/>
        <v>2</v>
      </c>
      <c r="F994">
        <f t="shared" si="438"/>
        <v>1</v>
      </c>
      <c r="G994" t="str">
        <f t="shared" si="440"/>
        <v>1210007,12</v>
      </c>
      <c r="H994">
        <f t="shared" si="439"/>
        <v>55600</v>
      </c>
      <c r="I994" t="str">
        <f t="shared" si="445"/>
        <v>Ⅰ2</v>
      </c>
      <c r="J994" t="str">
        <f t="shared" si="441"/>
        <v/>
      </c>
    </row>
    <row r="995" spans="1:10" ht="16.5">
      <c r="A995" s="2">
        <f t="shared" si="447"/>
        <v>3308</v>
      </c>
      <c r="B995" s="3">
        <v>33</v>
      </c>
      <c r="C995" s="2">
        <f t="shared" si="446"/>
        <v>8</v>
      </c>
      <c r="D995" t="str">
        <f t="shared" si="437"/>
        <v>电池侠</v>
      </c>
      <c r="E995">
        <f t="shared" si="433"/>
        <v>2</v>
      </c>
      <c r="F995">
        <f t="shared" si="438"/>
        <v>1</v>
      </c>
      <c r="G995" t="str">
        <f t="shared" si="440"/>
        <v>1210007,4|1430003,1</v>
      </c>
      <c r="H995">
        <f t="shared" si="439"/>
        <v>12450</v>
      </c>
      <c r="I995" t="str">
        <f t="shared" si="445"/>
        <v>Ⅰ2</v>
      </c>
      <c r="J995" t="str">
        <f t="shared" si="441"/>
        <v/>
      </c>
    </row>
    <row r="996" spans="1:10" ht="16.5">
      <c r="A996" s="2">
        <f t="shared" si="447"/>
        <v>3309</v>
      </c>
      <c r="B996" s="3">
        <v>33</v>
      </c>
      <c r="C996" s="2">
        <f>IF(C995=29,1,C995+1)</f>
        <v>9</v>
      </c>
      <c r="D996" t="str">
        <f t="shared" si="437"/>
        <v>电池侠</v>
      </c>
      <c r="E996">
        <f t="shared" si="433"/>
        <v>2</v>
      </c>
      <c r="F996">
        <f t="shared" si="438"/>
        <v>1</v>
      </c>
      <c r="G996" t="str">
        <f t="shared" si="440"/>
        <v>1210007,5|1430003,2</v>
      </c>
      <c r="H996">
        <f t="shared" si="439"/>
        <v>14400</v>
      </c>
      <c r="I996" t="str">
        <f t="shared" si="445"/>
        <v>Ⅰ2</v>
      </c>
      <c r="J996" t="str">
        <f t="shared" si="441"/>
        <v/>
      </c>
    </row>
    <row r="997" spans="1:10" ht="16.5">
      <c r="A997" s="2">
        <f t="shared" si="447"/>
        <v>3310</v>
      </c>
      <c r="B997" s="3">
        <v>33</v>
      </c>
      <c r="C997" s="2">
        <f>IF(C996=29,1,C996+1)</f>
        <v>10</v>
      </c>
      <c r="D997" t="str">
        <f t="shared" si="437"/>
        <v>电池侠</v>
      </c>
      <c r="E997">
        <f t="shared" si="433"/>
        <v>2</v>
      </c>
      <c r="F997">
        <f t="shared" si="438"/>
        <v>1</v>
      </c>
      <c r="G997" t="str">
        <f t="shared" si="440"/>
        <v>1210007,7|1430003,3</v>
      </c>
      <c r="H997">
        <f t="shared" si="439"/>
        <v>21600</v>
      </c>
      <c r="I997" t="str">
        <f t="shared" si="445"/>
        <v>Ⅰ2</v>
      </c>
      <c r="J997" t="str">
        <f t="shared" si="441"/>
        <v/>
      </c>
    </row>
    <row r="998" spans="1:10" ht="16.5">
      <c r="A998" s="2">
        <f t="shared" si="447"/>
        <v>3311</v>
      </c>
      <c r="B998" s="3">
        <v>33</v>
      </c>
      <c r="C998" s="2">
        <f t="shared" ref="C998:C1016" si="448">IF(C997=29,1,C997+1)</f>
        <v>11</v>
      </c>
      <c r="D998" t="str">
        <f t="shared" si="437"/>
        <v>电池侠</v>
      </c>
      <c r="E998">
        <f t="shared" si="433"/>
        <v>2</v>
      </c>
      <c r="F998">
        <f t="shared" si="438"/>
        <v>1</v>
      </c>
      <c r="G998" t="str">
        <f t="shared" si="440"/>
        <v>1210007,10|1430003,4</v>
      </c>
      <c r="H998">
        <f t="shared" si="439"/>
        <v>32250</v>
      </c>
      <c r="I998" t="str">
        <f t="shared" si="445"/>
        <v>Ⅰ2</v>
      </c>
      <c r="J998" t="str">
        <f t="shared" si="441"/>
        <v/>
      </c>
    </row>
    <row r="999" spans="1:10" ht="16.5">
      <c r="A999" s="2">
        <f t="shared" si="447"/>
        <v>3312</v>
      </c>
      <c r="B999" s="3">
        <v>33</v>
      </c>
      <c r="C999" s="2">
        <f t="shared" si="448"/>
        <v>12</v>
      </c>
      <c r="D999" t="str">
        <f t="shared" si="437"/>
        <v>电池侠</v>
      </c>
      <c r="E999">
        <f t="shared" si="433"/>
        <v>2</v>
      </c>
      <c r="F999">
        <f t="shared" si="438"/>
        <v>1</v>
      </c>
      <c r="G999" t="str">
        <f t="shared" si="440"/>
        <v>1210007,12|1430003,5</v>
      </c>
      <c r="H999">
        <f t="shared" si="439"/>
        <v>45000</v>
      </c>
      <c r="I999" t="str">
        <f t="shared" si="445"/>
        <v>Ⅰ2</v>
      </c>
      <c r="J999" t="str">
        <f t="shared" si="441"/>
        <v/>
      </c>
    </row>
    <row r="1000" spans="1:10" ht="16.5">
      <c r="A1000" s="2">
        <f t="shared" si="447"/>
        <v>3313</v>
      </c>
      <c r="B1000" s="3">
        <v>33</v>
      </c>
      <c r="C1000" s="2">
        <f t="shared" si="448"/>
        <v>13</v>
      </c>
      <c r="D1000" t="str">
        <f t="shared" si="437"/>
        <v>电池侠</v>
      </c>
      <c r="E1000">
        <f t="shared" si="433"/>
        <v>2</v>
      </c>
      <c r="F1000">
        <f t="shared" si="438"/>
        <v>1</v>
      </c>
      <c r="G1000" t="str">
        <f t="shared" si="440"/>
        <v>1210007,14|1430003,6</v>
      </c>
      <c r="H1000">
        <f t="shared" si="439"/>
        <v>61800</v>
      </c>
      <c r="I1000" t="str">
        <f t="shared" si="445"/>
        <v>Ⅰ2</v>
      </c>
      <c r="J1000" t="str">
        <f t="shared" si="441"/>
        <v/>
      </c>
    </row>
    <row r="1001" spans="1:10" ht="16.5">
      <c r="A1001" s="2">
        <f t="shared" si="447"/>
        <v>3314</v>
      </c>
      <c r="B1001" s="3">
        <v>33</v>
      </c>
      <c r="C1001" s="2">
        <f t="shared" si="448"/>
        <v>14</v>
      </c>
      <c r="D1001" t="str">
        <f t="shared" si="437"/>
        <v>电池侠</v>
      </c>
      <c r="E1001">
        <f t="shared" si="433"/>
        <v>2</v>
      </c>
      <c r="F1001">
        <f t="shared" si="438"/>
        <v>1</v>
      </c>
      <c r="G1001" t="str">
        <f t="shared" si="440"/>
        <v>1430005,1</v>
      </c>
      <c r="H1001">
        <f t="shared" si="439"/>
        <v>83400</v>
      </c>
      <c r="I1001" t="str">
        <f t="shared" si="445"/>
        <v>Ⅰ2</v>
      </c>
      <c r="J1001" t="str">
        <f t="shared" si="441"/>
        <v/>
      </c>
    </row>
    <row r="1002" spans="1:10" ht="16.5">
      <c r="A1002" s="2">
        <f t="shared" si="447"/>
        <v>3315</v>
      </c>
      <c r="B1002" s="3">
        <v>33</v>
      </c>
      <c r="C1002" s="2">
        <f t="shared" si="448"/>
        <v>15</v>
      </c>
      <c r="D1002" t="str">
        <f t="shared" si="437"/>
        <v>电池侠</v>
      </c>
      <c r="E1002">
        <f t="shared" si="433"/>
        <v>2</v>
      </c>
      <c r="F1002">
        <f t="shared" si="438"/>
        <v>1</v>
      </c>
      <c r="G1002" t="str">
        <f t="shared" si="440"/>
        <v>1210007,5|1430003,3</v>
      </c>
      <c r="H1002">
        <f t="shared" si="439"/>
        <v>16600</v>
      </c>
      <c r="I1002" t="str">
        <f>IF(E1002=4,B1002&amp;"Ⅱ"&amp;E1002,"Ⅱ"&amp;E1002)</f>
        <v>Ⅱ2</v>
      </c>
      <c r="J1002" t="str">
        <f t="shared" si="441"/>
        <v/>
      </c>
    </row>
    <row r="1003" spans="1:10" ht="16.5">
      <c r="A1003" s="2">
        <f t="shared" si="447"/>
        <v>3316</v>
      </c>
      <c r="B1003" s="3">
        <v>33</v>
      </c>
      <c r="C1003" s="2">
        <f t="shared" si="448"/>
        <v>16</v>
      </c>
      <c r="D1003" t="str">
        <f t="shared" si="437"/>
        <v>电池侠</v>
      </c>
      <c r="E1003">
        <f t="shared" si="433"/>
        <v>2</v>
      </c>
      <c r="F1003">
        <f t="shared" si="438"/>
        <v>1</v>
      </c>
      <c r="G1003" t="str">
        <f t="shared" si="440"/>
        <v>1210007,7|1430003,6</v>
      </c>
      <c r="H1003">
        <f t="shared" si="439"/>
        <v>19200</v>
      </c>
      <c r="I1003" t="str">
        <f t="shared" ref="I1003:I1008" si="449">IF(E1003=4,B1003&amp;"Ⅱ"&amp;E1003,"Ⅱ"&amp;E1003)</f>
        <v>Ⅱ2</v>
      </c>
      <c r="J1003" t="str">
        <f t="shared" si="441"/>
        <v/>
      </c>
    </row>
    <row r="1004" spans="1:10" ht="16.5">
      <c r="A1004" s="2">
        <f t="shared" si="447"/>
        <v>3317</v>
      </c>
      <c r="B1004" s="3">
        <v>33</v>
      </c>
      <c r="C1004" s="2">
        <f t="shared" si="448"/>
        <v>17</v>
      </c>
      <c r="D1004" t="str">
        <f t="shared" si="437"/>
        <v>电池侠</v>
      </c>
      <c r="E1004">
        <f t="shared" si="433"/>
        <v>2</v>
      </c>
      <c r="F1004">
        <f t="shared" si="438"/>
        <v>1</v>
      </c>
      <c r="G1004" t="str">
        <f t="shared" si="440"/>
        <v>1210007,9|1430003,9</v>
      </c>
      <c r="H1004">
        <f t="shared" si="439"/>
        <v>28800</v>
      </c>
      <c r="I1004" t="str">
        <f t="shared" si="449"/>
        <v>Ⅱ2</v>
      </c>
      <c r="J1004" t="str">
        <f t="shared" si="441"/>
        <v/>
      </c>
    </row>
    <row r="1005" spans="1:10" ht="16.5">
      <c r="A1005" s="2">
        <f t="shared" si="447"/>
        <v>3318</v>
      </c>
      <c r="B1005" s="3">
        <v>33</v>
      </c>
      <c r="C1005" s="2">
        <f t="shared" si="448"/>
        <v>18</v>
      </c>
      <c r="D1005" t="str">
        <f t="shared" si="437"/>
        <v>电池侠</v>
      </c>
      <c r="E1005">
        <f t="shared" si="433"/>
        <v>2</v>
      </c>
      <c r="F1005">
        <f t="shared" si="438"/>
        <v>1</v>
      </c>
      <c r="G1005" t="str">
        <f t="shared" si="440"/>
        <v>1210007,13|1430003,12</v>
      </c>
      <c r="H1005">
        <f t="shared" si="439"/>
        <v>43000</v>
      </c>
      <c r="I1005" t="str">
        <f t="shared" si="449"/>
        <v>Ⅱ2</v>
      </c>
      <c r="J1005" t="str">
        <f t="shared" si="441"/>
        <v/>
      </c>
    </row>
    <row r="1006" spans="1:10" ht="16.5">
      <c r="A1006" s="2">
        <f t="shared" si="447"/>
        <v>3319</v>
      </c>
      <c r="B1006" s="3">
        <v>33</v>
      </c>
      <c r="C1006" s="2">
        <f t="shared" si="448"/>
        <v>19</v>
      </c>
      <c r="D1006" t="str">
        <f t="shared" si="437"/>
        <v>电池侠</v>
      </c>
      <c r="E1006">
        <f t="shared" si="433"/>
        <v>2</v>
      </c>
      <c r="F1006">
        <f t="shared" si="438"/>
        <v>1</v>
      </c>
      <c r="G1006" t="str">
        <f t="shared" si="440"/>
        <v>1210007,16|1430003,15</v>
      </c>
      <c r="H1006">
        <f t="shared" si="439"/>
        <v>60000</v>
      </c>
      <c r="I1006" t="str">
        <f t="shared" si="449"/>
        <v>Ⅱ2</v>
      </c>
      <c r="J1006" t="str">
        <f t="shared" si="441"/>
        <v/>
      </c>
    </row>
    <row r="1007" spans="1:10" ht="16.5">
      <c r="A1007" s="2">
        <f t="shared" si="447"/>
        <v>3320</v>
      </c>
      <c r="B1007" s="3">
        <v>33</v>
      </c>
      <c r="C1007" s="2">
        <f t="shared" si="448"/>
        <v>20</v>
      </c>
      <c r="D1007" t="str">
        <f t="shared" si="437"/>
        <v>电池侠</v>
      </c>
      <c r="E1007">
        <f t="shared" si="433"/>
        <v>2</v>
      </c>
      <c r="F1007">
        <f t="shared" si="438"/>
        <v>1</v>
      </c>
      <c r="G1007" t="str">
        <f t="shared" si="440"/>
        <v>1210007,19|1430003,18</v>
      </c>
      <c r="H1007">
        <f t="shared" si="439"/>
        <v>82400</v>
      </c>
      <c r="I1007" t="str">
        <f t="shared" si="449"/>
        <v>Ⅱ2</v>
      </c>
      <c r="J1007" t="str">
        <f t="shared" si="441"/>
        <v/>
      </c>
    </row>
    <row r="1008" spans="1:10" ht="16.5">
      <c r="A1008" s="2">
        <f t="shared" si="447"/>
        <v>3321</v>
      </c>
      <c r="B1008" s="3">
        <v>33</v>
      </c>
      <c r="C1008" s="2">
        <f t="shared" si="448"/>
        <v>21</v>
      </c>
      <c r="D1008" t="str">
        <f t="shared" si="437"/>
        <v>电池侠</v>
      </c>
      <c r="E1008">
        <f t="shared" si="433"/>
        <v>2</v>
      </c>
      <c r="F1008">
        <f t="shared" si="438"/>
        <v>1</v>
      </c>
      <c r="G1008" t="str">
        <f t="shared" si="440"/>
        <v>1430005,3</v>
      </c>
      <c r="H1008">
        <f t="shared" si="439"/>
        <v>111200</v>
      </c>
      <c r="I1008" t="str">
        <f t="shared" si="449"/>
        <v>Ⅱ2</v>
      </c>
      <c r="J1008" t="str">
        <f t="shared" si="441"/>
        <v/>
      </c>
    </row>
    <row r="1009" spans="1:10" ht="16.5">
      <c r="A1009" s="2">
        <f t="shared" si="447"/>
        <v>3322</v>
      </c>
      <c r="B1009" s="3">
        <v>33</v>
      </c>
      <c r="C1009" s="2">
        <f t="shared" si="448"/>
        <v>22</v>
      </c>
      <c r="D1009" t="str">
        <f t="shared" si="437"/>
        <v>电池侠</v>
      </c>
      <c r="E1009">
        <f t="shared" si="433"/>
        <v>2</v>
      </c>
      <c r="F1009">
        <f t="shared" si="438"/>
        <v>1</v>
      </c>
      <c r="G1009" t="str">
        <f t="shared" si="440"/>
        <v>1210007,7|1430003,9</v>
      </c>
      <c r="H1009">
        <f t="shared" si="439"/>
        <v>20750</v>
      </c>
      <c r="I1009" t="str">
        <f>IF(E1009=4,B1009&amp;"Ⅲ"&amp;E1009,"Ⅲ"&amp;E1009)</f>
        <v>Ⅲ2</v>
      </c>
      <c r="J1009" t="str">
        <f t="shared" si="441"/>
        <v/>
      </c>
    </row>
    <row r="1010" spans="1:10" ht="16.5">
      <c r="A1010" s="2">
        <f t="shared" si="447"/>
        <v>3323</v>
      </c>
      <c r="B1010" s="3">
        <v>33</v>
      </c>
      <c r="C1010" s="2">
        <f t="shared" si="448"/>
        <v>23</v>
      </c>
      <c r="D1010" t="str">
        <f t="shared" si="437"/>
        <v>电池侠</v>
      </c>
      <c r="E1010">
        <f t="shared" si="433"/>
        <v>2</v>
      </c>
      <c r="F1010">
        <f t="shared" si="438"/>
        <v>1</v>
      </c>
      <c r="G1010" t="str">
        <f t="shared" si="440"/>
        <v>1210007,9|1430003,18</v>
      </c>
      <c r="H1010">
        <f t="shared" si="439"/>
        <v>24000</v>
      </c>
      <c r="I1010" t="str">
        <f t="shared" ref="I1010:I1015" si="450">IF(E1010=4,B1010&amp;"Ⅲ"&amp;E1010,"Ⅲ"&amp;E1010)</f>
        <v>Ⅲ2</v>
      </c>
      <c r="J1010" t="str">
        <f t="shared" si="441"/>
        <v/>
      </c>
    </row>
    <row r="1011" spans="1:10" ht="16.5">
      <c r="A1011" s="2">
        <f t="shared" si="447"/>
        <v>3324</v>
      </c>
      <c r="B1011" s="3">
        <v>33</v>
      </c>
      <c r="C1011" s="2">
        <f t="shared" si="448"/>
        <v>24</v>
      </c>
      <c r="D1011" t="str">
        <f t="shared" si="437"/>
        <v>电池侠</v>
      </c>
      <c r="E1011">
        <f t="shared" si="433"/>
        <v>2</v>
      </c>
      <c r="F1011">
        <f t="shared" si="438"/>
        <v>1</v>
      </c>
      <c r="G1011" t="str">
        <f t="shared" si="440"/>
        <v>1210007,11|1430003,27</v>
      </c>
      <c r="H1011">
        <f t="shared" si="439"/>
        <v>36000</v>
      </c>
      <c r="I1011" t="str">
        <f t="shared" si="450"/>
        <v>Ⅲ2</v>
      </c>
      <c r="J1011" t="str">
        <f t="shared" si="441"/>
        <v/>
      </c>
    </row>
    <row r="1012" spans="1:10" ht="16.5">
      <c r="A1012" s="2">
        <f t="shared" si="447"/>
        <v>3325</v>
      </c>
      <c r="B1012" s="3">
        <v>33</v>
      </c>
      <c r="C1012" s="2">
        <f t="shared" si="448"/>
        <v>25</v>
      </c>
      <c r="D1012" t="str">
        <f t="shared" si="437"/>
        <v>电池侠</v>
      </c>
      <c r="E1012">
        <f t="shared" si="433"/>
        <v>2</v>
      </c>
      <c r="F1012">
        <f t="shared" si="438"/>
        <v>1</v>
      </c>
      <c r="G1012" t="str">
        <f t="shared" si="440"/>
        <v>1210007,17|1430003,36</v>
      </c>
      <c r="H1012">
        <f t="shared" si="439"/>
        <v>53750</v>
      </c>
      <c r="I1012" t="str">
        <f t="shared" si="450"/>
        <v>Ⅲ2</v>
      </c>
      <c r="J1012" t="str">
        <f t="shared" si="441"/>
        <v/>
      </c>
    </row>
    <row r="1013" spans="1:10" ht="16.5">
      <c r="A1013" s="2">
        <f t="shared" si="447"/>
        <v>3326</v>
      </c>
      <c r="B1013" s="3">
        <v>33</v>
      </c>
      <c r="C1013" s="2">
        <f t="shared" si="448"/>
        <v>26</v>
      </c>
      <c r="D1013" t="str">
        <f t="shared" si="437"/>
        <v>电池侠</v>
      </c>
      <c r="E1013">
        <f t="shared" si="433"/>
        <v>2</v>
      </c>
      <c r="F1013">
        <f t="shared" si="438"/>
        <v>1</v>
      </c>
      <c r="G1013" t="str">
        <f t="shared" si="440"/>
        <v>1210007,20|1430003,45</v>
      </c>
      <c r="H1013">
        <f t="shared" si="439"/>
        <v>75000</v>
      </c>
      <c r="I1013" t="str">
        <f t="shared" si="450"/>
        <v>Ⅲ2</v>
      </c>
      <c r="J1013" t="str">
        <f t="shared" si="441"/>
        <v/>
      </c>
    </row>
    <row r="1014" spans="1:10" ht="16.5">
      <c r="A1014" s="2">
        <f t="shared" si="447"/>
        <v>3327</v>
      </c>
      <c r="B1014" s="3">
        <v>33</v>
      </c>
      <c r="C1014" s="2">
        <f t="shared" si="448"/>
        <v>27</v>
      </c>
      <c r="D1014" t="str">
        <f t="shared" si="437"/>
        <v>电池侠</v>
      </c>
      <c r="E1014">
        <f t="shared" ref="E1014:E1077" si="451">VLOOKUP(B1014,K:N,3,FALSE)</f>
        <v>2</v>
      </c>
      <c r="F1014">
        <f t="shared" si="438"/>
        <v>1</v>
      </c>
      <c r="G1014" t="str">
        <f t="shared" si="440"/>
        <v>1210007,23|1430003,54</v>
      </c>
      <c r="H1014">
        <f t="shared" si="439"/>
        <v>103000</v>
      </c>
      <c r="I1014" t="str">
        <f t="shared" si="450"/>
        <v>Ⅲ2</v>
      </c>
      <c r="J1014" t="str">
        <f t="shared" si="441"/>
        <v/>
      </c>
    </row>
    <row r="1015" spans="1:10" ht="16.5">
      <c r="A1015" s="2">
        <f t="shared" si="447"/>
        <v>3328</v>
      </c>
      <c r="B1015" s="3">
        <v>33</v>
      </c>
      <c r="C1015" s="2">
        <f t="shared" si="448"/>
        <v>28</v>
      </c>
      <c r="D1015" t="str">
        <f t="shared" si="437"/>
        <v>电池侠</v>
      </c>
      <c r="E1015">
        <f t="shared" si="451"/>
        <v>2</v>
      </c>
      <c r="F1015">
        <f t="shared" si="438"/>
        <v>1</v>
      </c>
      <c r="G1015" t="str">
        <f t="shared" si="440"/>
        <v>1430005,9</v>
      </c>
      <c r="H1015">
        <f t="shared" si="439"/>
        <v>139000</v>
      </c>
      <c r="I1015" t="str">
        <f t="shared" si="450"/>
        <v>Ⅲ2</v>
      </c>
      <c r="J1015" t="str">
        <f t="shared" si="441"/>
        <v/>
      </c>
    </row>
    <row r="1016" spans="1:10" ht="16.5">
      <c r="A1016" s="2">
        <f t="shared" si="447"/>
        <v>3329</v>
      </c>
      <c r="B1016" s="34">
        <v>33</v>
      </c>
      <c r="C1016" s="2">
        <f t="shared" si="448"/>
        <v>29</v>
      </c>
      <c r="D1016" t="str">
        <f t="shared" si="437"/>
        <v>电池侠</v>
      </c>
      <c r="E1016">
        <f t="shared" si="451"/>
        <v>2</v>
      </c>
      <c r="F1016">
        <f t="shared" si="438"/>
        <v>1</v>
      </c>
      <c r="G1016" t="e">
        <f t="shared" si="440"/>
        <v>#N/A</v>
      </c>
      <c r="H1016" t="e">
        <f t="shared" si="439"/>
        <v>#N/A</v>
      </c>
      <c r="J1016" t="str">
        <f t="shared" si="441"/>
        <v/>
      </c>
    </row>
    <row r="1017" spans="1:10" ht="16.5">
      <c r="A1017" s="2">
        <f t="shared" si="447"/>
        <v>3601</v>
      </c>
      <c r="B1017" s="3">
        <v>36</v>
      </c>
      <c r="C1017" s="2">
        <f>IF(C1016=29,1,C1016+1)</f>
        <v>1</v>
      </c>
      <c r="D1017" t="str">
        <f t="shared" si="437"/>
        <v>臭鼬男孩防毒面具</v>
      </c>
      <c r="E1017">
        <f t="shared" si="451"/>
        <v>2</v>
      </c>
      <c r="F1017">
        <f t="shared" si="438"/>
        <v>1</v>
      </c>
      <c r="G1017" t="str">
        <f t="shared" si="440"/>
        <v>1210001,24</v>
      </c>
      <c r="H1017">
        <f t="shared" si="439"/>
        <v>8300</v>
      </c>
      <c r="I1017" t="str">
        <f>IF(E1017=4,B1017&amp;"Ⅰ"&amp;E1017,"Ⅰ"&amp;E1017)</f>
        <v>Ⅰ2</v>
      </c>
      <c r="J1017" t="str">
        <f t="shared" si="441"/>
        <v/>
      </c>
    </row>
    <row r="1018" spans="1:10" ht="16.5">
      <c r="A1018" s="2">
        <f t="shared" si="447"/>
        <v>3602</v>
      </c>
      <c r="B1018" s="3">
        <v>36</v>
      </c>
      <c r="C1018" s="2">
        <f>IF(C1017=29,1,C1017+1)</f>
        <v>2</v>
      </c>
      <c r="D1018" t="str">
        <f t="shared" si="437"/>
        <v>臭鼬男孩防毒面具</v>
      </c>
      <c r="E1018">
        <f t="shared" si="451"/>
        <v>2</v>
      </c>
      <c r="F1018">
        <f t="shared" si="438"/>
        <v>1</v>
      </c>
      <c r="G1018" t="str">
        <f t="shared" si="440"/>
        <v>1210001,32</v>
      </c>
      <c r="H1018">
        <f t="shared" si="439"/>
        <v>9600</v>
      </c>
      <c r="I1018" t="str">
        <f t="shared" ref="I1018:I1030" si="452">IF(E1018=4,B1018&amp;"Ⅰ"&amp;E1018,"Ⅰ"&amp;E1018)</f>
        <v>Ⅰ2</v>
      </c>
      <c r="J1018" t="str">
        <f t="shared" si="441"/>
        <v/>
      </c>
    </row>
    <row r="1019" spans="1:10" ht="16.5">
      <c r="A1019" s="2">
        <f t="shared" si="447"/>
        <v>3603</v>
      </c>
      <c r="B1019" s="3">
        <v>36</v>
      </c>
      <c r="C1019" s="2">
        <f t="shared" ref="C1019:C1024" si="453">IF(C1018=29,1,C1018+1)</f>
        <v>3</v>
      </c>
      <c r="D1019" t="str">
        <f t="shared" si="437"/>
        <v>臭鼬男孩防毒面具</v>
      </c>
      <c r="E1019">
        <f t="shared" si="451"/>
        <v>2</v>
      </c>
      <c r="F1019">
        <f t="shared" si="438"/>
        <v>1</v>
      </c>
      <c r="G1019" t="str">
        <f t="shared" si="440"/>
        <v>1210001,40</v>
      </c>
      <c r="H1019">
        <f t="shared" si="439"/>
        <v>14400</v>
      </c>
      <c r="I1019" t="str">
        <f t="shared" si="452"/>
        <v>Ⅰ2</v>
      </c>
      <c r="J1019" t="str">
        <f t="shared" si="441"/>
        <v/>
      </c>
    </row>
    <row r="1020" spans="1:10" ht="16.5">
      <c r="A1020" s="2">
        <f t="shared" si="447"/>
        <v>3604</v>
      </c>
      <c r="B1020" s="3">
        <v>36</v>
      </c>
      <c r="C1020" s="2">
        <f t="shared" si="453"/>
        <v>4</v>
      </c>
      <c r="D1020" t="str">
        <f t="shared" si="437"/>
        <v>臭鼬男孩防毒面具</v>
      </c>
      <c r="E1020">
        <f t="shared" si="451"/>
        <v>2</v>
      </c>
      <c r="F1020">
        <f t="shared" si="438"/>
        <v>1</v>
      </c>
      <c r="G1020" t="str">
        <f t="shared" si="440"/>
        <v>1210004,20</v>
      </c>
      <c r="H1020">
        <f t="shared" si="439"/>
        <v>21500</v>
      </c>
      <c r="I1020" t="str">
        <f t="shared" si="452"/>
        <v>Ⅰ2</v>
      </c>
      <c r="J1020" t="str">
        <f t="shared" si="441"/>
        <v/>
      </c>
    </row>
    <row r="1021" spans="1:10" ht="16.5">
      <c r="A1021" s="2">
        <f t="shared" si="447"/>
        <v>3605</v>
      </c>
      <c r="B1021" s="3">
        <v>36</v>
      </c>
      <c r="C1021" s="2">
        <f t="shared" si="453"/>
        <v>5</v>
      </c>
      <c r="D1021" t="str">
        <f t="shared" si="437"/>
        <v>臭鼬男孩防毒面具</v>
      </c>
      <c r="E1021">
        <f t="shared" si="451"/>
        <v>2</v>
      </c>
      <c r="F1021">
        <f t="shared" si="438"/>
        <v>1</v>
      </c>
      <c r="G1021" t="str">
        <f t="shared" si="440"/>
        <v>1210004,24</v>
      </c>
      <c r="H1021">
        <f t="shared" si="439"/>
        <v>30000</v>
      </c>
      <c r="I1021" t="str">
        <f t="shared" si="452"/>
        <v>Ⅰ2</v>
      </c>
      <c r="J1021" t="str">
        <f t="shared" si="441"/>
        <v/>
      </c>
    </row>
    <row r="1022" spans="1:10" ht="16.5">
      <c r="A1022" s="2">
        <f t="shared" si="447"/>
        <v>3606</v>
      </c>
      <c r="B1022" s="3">
        <v>36</v>
      </c>
      <c r="C1022" s="2">
        <f t="shared" si="453"/>
        <v>6</v>
      </c>
      <c r="D1022" t="str">
        <f t="shared" si="437"/>
        <v>臭鼬男孩防毒面具</v>
      </c>
      <c r="E1022">
        <f t="shared" si="451"/>
        <v>2</v>
      </c>
      <c r="F1022">
        <f t="shared" si="438"/>
        <v>1</v>
      </c>
      <c r="G1022" t="str">
        <f t="shared" si="440"/>
        <v>1210004,28</v>
      </c>
      <c r="H1022">
        <f t="shared" si="439"/>
        <v>41200</v>
      </c>
      <c r="I1022" t="str">
        <f t="shared" si="452"/>
        <v>Ⅰ2</v>
      </c>
      <c r="J1022" t="str">
        <f t="shared" si="441"/>
        <v/>
      </c>
    </row>
    <row r="1023" spans="1:10" ht="16.5">
      <c r="A1023" s="2">
        <f t="shared" si="447"/>
        <v>3607</v>
      </c>
      <c r="B1023" s="3">
        <v>36</v>
      </c>
      <c r="C1023" s="2">
        <f t="shared" si="453"/>
        <v>7</v>
      </c>
      <c r="D1023" t="str">
        <f t="shared" si="437"/>
        <v>臭鼬男孩防毒面具</v>
      </c>
      <c r="E1023">
        <f t="shared" si="451"/>
        <v>2</v>
      </c>
      <c r="F1023">
        <f t="shared" si="438"/>
        <v>1</v>
      </c>
      <c r="G1023" t="str">
        <f t="shared" si="440"/>
        <v>1210007,12</v>
      </c>
      <c r="H1023">
        <f t="shared" si="439"/>
        <v>55600</v>
      </c>
      <c r="I1023" t="str">
        <f t="shared" si="452"/>
        <v>Ⅰ2</v>
      </c>
      <c r="J1023" t="str">
        <f t="shared" si="441"/>
        <v/>
      </c>
    </row>
    <row r="1024" spans="1:10" ht="16.5">
      <c r="A1024" s="2">
        <f t="shared" si="447"/>
        <v>3608</v>
      </c>
      <c r="B1024" s="3">
        <v>36</v>
      </c>
      <c r="C1024" s="2">
        <f t="shared" si="453"/>
        <v>8</v>
      </c>
      <c r="D1024" t="str">
        <f t="shared" si="437"/>
        <v>臭鼬男孩防毒面具</v>
      </c>
      <c r="E1024">
        <f t="shared" si="451"/>
        <v>2</v>
      </c>
      <c r="F1024">
        <f t="shared" si="438"/>
        <v>1</v>
      </c>
      <c r="G1024" t="str">
        <f t="shared" si="440"/>
        <v>1210007,4|1430003,1</v>
      </c>
      <c r="H1024">
        <f t="shared" si="439"/>
        <v>12450</v>
      </c>
      <c r="I1024" t="str">
        <f t="shared" si="452"/>
        <v>Ⅰ2</v>
      </c>
      <c r="J1024" t="str">
        <f t="shared" si="441"/>
        <v/>
      </c>
    </row>
    <row r="1025" spans="1:10" ht="16.5">
      <c r="A1025" s="2">
        <f t="shared" si="447"/>
        <v>3609</v>
      </c>
      <c r="B1025" s="3">
        <v>36</v>
      </c>
      <c r="C1025" s="2">
        <f>IF(C1024=29,1,C1024+1)</f>
        <v>9</v>
      </c>
      <c r="D1025" t="str">
        <f t="shared" si="437"/>
        <v>臭鼬男孩防毒面具</v>
      </c>
      <c r="E1025">
        <f t="shared" si="451"/>
        <v>2</v>
      </c>
      <c r="F1025">
        <f t="shared" si="438"/>
        <v>1</v>
      </c>
      <c r="G1025" t="str">
        <f t="shared" si="440"/>
        <v>1210007,5|1430003,2</v>
      </c>
      <c r="H1025">
        <f t="shared" si="439"/>
        <v>14400</v>
      </c>
      <c r="I1025" t="str">
        <f t="shared" si="452"/>
        <v>Ⅰ2</v>
      </c>
      <c r="J1025" t="str">
        <f t="shared" si="441"/>
        <v/>
      </c>
    </row>
    <row r="1026" spans="1:10" ht="16.5">
      <c r="A1026" s="2">
        <f t="shared" si="447"/>
        <v>3610</v>
      </c>
      <c r="B1026" s="3">
        <v>36</v>
      </c>
      <c r="C1026" s="2">
        <f>IF(C1025=29,1,C1025+1)</f>
        <v>10</v>
      </c>
      <c r="D1026" t="str">
        <f t="shared" ref="D1026:D1089" si="454">VLOOKUP(B1026,K:L,2,0)</f>
        <v>臭鼬男孩防毒面具</v>
      </c>
      <c r="E1026">
        <f t="shared" si="451"/>
        <v>2</v>
      </c>
      <c r="F1026">
        <f t="shared" ref="F1026:F1089" si="455">VLOOKUP(B1026,K:N,4,FALSE)</f>
        <v>1</v>
      </c>
      <c r="G1026" t="str">
        <f t="shared" si="440"/>
        <v>1210007,7|1430003,3</v>
      </c>
      <c r="H1026">
        <f t="shared" ref="H1026:H1089" si="456">VLOOKUP(E1026&amp;C1026,AN:AT,7,0)</f>
        <v>21600</v>
      </c>
      <c r="I1026" t="str">
        <f t="shared" si="452"/>
        <v>Ⅰ2</v>
      </c>
      <c r="J1026" t="str">
        <f t="shared" si="441"/>
        <v/>
      </c>
    </row>
    <row r="1027" spans="1:10" ht="16.5">
      <c r="A1027" s="2">
        <f t="shared" si="447"/>
        <v>3611</v>
      </c>
      <c r="B1027" s="3">
        <v>36</v>
      </c>
      <c r="C1027" s="2">
        <f t="shared" ref="C1027:C1045" si="457">IF(C1026=29,1,C1026+1)</f>
        <v>11</v>
      </c>
      <c r="D1027" t="str">
        <f t="shared" si="454"/>
        <v>臭鼬男孩防毒面具</v>
      </c>
      <c r="E1027">
        <f t="shared" si="451"/>
        <v>2</v>
      </c>
      <c r="F1027">
        <f t="shared" si="455"/>
        <v>1</v>
      </c>
      <c r="G1027" t="str">
        <f t="shared" ref="G1027:G1090" si="458">IF(J1027&lt;&gt;"",J1027,VLOOKUP(E1027&amp;F1027&amp;C1027,T:AD,11,0))</f>
        <v>1210007,10|1430003,4</v>
      </c>
      <c r="H1027">
        <f t="shared" si="456"/>
        <v>32250</v>
      </c>
      <c r="I1027" t="str">
        <f t="shared" si="452"/>
        <v>Ⅰ2</v>
      </c>
      <c r="J1027" t="str">
        <f t="shared" ref="J1027:J1090" si="459">IFERROR(IF(I1027=I1028,"",INDEX(AJ:AJ,MATCH(B1027,AI:AI,0))&amp;","&amp;3^(C1027/7-2)),"")</f>
        <v/>
      </c>
    </row>
    <row r="1028" spans="1:10" ht="16.5">
      <c r="A1028" s="2">
        <f t="shared" si="447"/>
        <v>3612</v>
      </c>
      <c r="B1028" s="3">
        <v>36</v>
      </c>
      <c r="C1028" s="2">
        <f t="shared" si="457"/>
        <v>12</v>
      </c>
      <c r="D1028" t="str">
        <f t="shared" si="454"/>
        <v>臭鼬男孩防毒面具</v>
      </c>
      <c r="E1028">
        <f t="shared" si="451"/>
        <v>2</v>
      </c>
      <c r="F1028">
        <f t="shared" si="455"/>
        <v>1</v>
      </c>
      <c r="G1028" t="str">
        <f t="shared" si="458"/>
        <v>1210007,12|1430003,5</v>
      </c>
      <c r="H1028">
        <f t="shared" si="456"/>
        <v>45000</v>
      </c>
      <c r="I1028" t="str">
        <f t="shared" si="452"/>
        <v>Ⅰ2</v>
      </c>
      <c r="J1028" t="str">
        <f t="shared" si="459"/>
        <v/>
      </c>
    </row>
    <row r="1029" spans="1:10" ht="16.5">
      <c r="A1029" s="2">
        <f t="shared" si="447"/>
        <v>3613</v>
      </c>
      <c r="B1029" s="3">
        <v>36</v>
      </c>
      <c r="C1029" s="2">
        <f t="shared" si="457"/>
        <v>13</v>
      </c>
      <c r="D1029" t="str">
        <f t="shared" si="454"/>
        <v>臭鼬男孩防毒面具</v>
      </c>
      <c r="E1029">
        <f t="shared" si="451"/>
        <v>2</v>
      </c>
      <c r="F1029">
        <f t="shared" si="455"/>
        <v>1</v>
      </c>
      <c r="G1029" t="str">
        <f t="shared" si="458"/>
        <v>1210007,14|1430003,6</v>
      </c>
      <c r="H1029">
        <f t="shared" si="456"/>
        <v>61800</v>
      </c>
      <c r="I1029" t="str">
        <f t="shared" si="452"/>
        <v>Ⅰ2</v>
      </c>
      <c r="J1029" t="str">
        <f t="shared" si="459"/>
        <v/>
      </c>
    </row>
    <row r="1030" spans="1:10" ht="16.5">
      <c r="A1030" s="2">
        <f t="shared" si="447"/>
        <v>3614</v>
      </c>
      <c r="B1030" s="3">
        <v>36</v>
      </c>
      <c r="C1030" s="2">
        <f t="shared" si="457"/>
        <v>14</v>
      </c>
      <c r="D1030" t="str">
        <f t="shared" si="454"/>
        <v>臭鼬男孩防毒面具</v>
      </c>
      <c r="E1030">
        <f t="shared" si="451"/>
        <v>2</v>
      </c>
      <c r="F1030">
        <f t="shared" si="455"/>
        <v>1</v>
      </c>
      <c r="G1030" t="str">
        <f t="shared" si="458"/>
        <v>1430005,1</v>
      </c>
      <c r="H1030">
        <f t="shared" si="456"/>
        <v>83400</v>
      </c>
      <c r="I1030" t="str">
        <f t="shared" si="452"/>
        <v>Ⅰ2</v>
      </c>
      <c r="J1030" t="str">
        <f t="shared" si="459"/>
        <v/>
      </c>
    </row>
    <row r="1031" spans="1:10" ht="16.5">
      <c r="A1031" s="2">
        <f t="shared" si="447"/>
        <v>3615</v>
      </c>
      <c r="B1031" s="3">
        <v>36</v>
      </c>
      <c r="C1031" s="2">
        <f t="shared" si="457"/>
        <v>15</v>
      </c>
      <c r="D1031" t="str">
        <f t="shared" si="454"/>
        <v>臭鼬男孩防毒面具</v>
      </c>
      <c r="E1031">
        <f t="shared" si="451"/>
        <v>2</v>
      </c>
      <c r="F1031">
        <f t="shared" si="455"/>
        <v>1</v>
      </c>
      <c r="G1031" t="str">
        <f t="shared" si="458"/>
        <v>1210007,5|1430003,3</v>
      </c>
      <c r="H1031">
        <f t="shared" si="456"/>
        <v>16600</v>
      </c>
      <c r="I1031" t="str">
        <f>IF(E1031=4,B1031&amp;"Ⅱ"&amp;E1031,"Ⅱ"&amp;E1031)</f>
        <v>Ⅱ2</v>
      </c>
      <c r="J1031" t="str">
        <f t="shared" si="459"/>
        <v/>
      </c>
    </row>
    <row r="1032" spans="1:10" ht="16.5">
      <c r="A1032" s="2">
        <f t="shared" si="447"/>
        <v>3616</v>
      </c>
      <c r="B1032" s="3">
        <v>36</v>
      </c>
      <c r="C1032" s="2">
        <f t="shared" si="457"/>
        <v>16</v>
      </c>
      <c r="D1032" t="str">
        <f t="shared" si="454"/>
        <v>臭鼬男孩防毒面具</v>
      </c>
      <c r="E1032">
        <f t="shared" si="451"/>
        <v>2</v>
      </c>
      <c r="F1032">
        <f t="shared" si="455"/>
        <v>1</v>
      </c>
      <c r="G1032" t="str">
        <f t="shared" si="458"/>
        <v>1210007,7|1430003,6</v>
      </c>
      <c r="H1032">
        <f t="shared" si="456"/>
        <v>19200</v>
      </c>
      <c r="I1032" t="str">
        <f t="shared" ref="I1032:I1037" si="460">IF(E1032=4,B1032&amp;"Ⅱ"&amp;E1032,"Ⅱ"&amp;E1032)</f>
        <v>Ⅱ2</v>
      </c>
      <c r="J1032" t="str">
        <f t="shared" si="459"/>
        <v/>
      </c>
    </row>
    <row r="1033" spans="1:10" ht="16.5">
      <c r="A1033" s="2">
        <f t="shared" si="447"/>
        <v>3617</v>
      </c>
      <c r="B1033" s="3">
        <v>36</v>
      </c>
      <c r="C1033" s="2">
        <f t="shared" si="457"/>
        <v>17</v>
      </c>
      <c r="D1033" t="str">
        <f t="shared" si="454"/>
        <v>臭鼬男孩防毒面具</v>
      </c>
      <c r="E1033">
        <f t="shared" si="451"/>
        <v>2</v>
      </c>
      <c r="F1033">
        <f t="shared" si="455"/>
        <v>1</v>
      </c>
      <c r="G1033" t="str">
        <f t="shared" si="458"/>
        <v>1210007,9|1430003,9</v>
      </c>
      <c r="H1033">
        <f t="shared" si="456"/>
        <v>28800</v>
      </c>
      <c r="I1033" t="str">
        <f t="shared" si="460"/>
        <v>Ⅱ2</v>
      </c>
      <c r="J1033" t="str">
        <f t="shared" si="459"/>
        <v/>
      </c>
    </row>
    <row r="1034" spans="1:10" ht="16.5">
      <c r="A1034" s="2">
        <f t="shared" si="447"/>
        <v>3618</v>
      </c>
      <c r="B1034" s="3">
        <v>36</v>
      </c>
      <c r="C1034" s="2">
        <f t="shared" si="457"/>
        <v>18</v>
      </c>
      <c r="D1034" t="str">
        <f t="shared" si="454"/>
        <v>臭鼬男孩防毒面具</v>
      </c>
      <c r="E1034">
        <f t="shared" si="451"/>
        <v>2</v>
      </c>
      <c r="F1034">
        <f t="shared" si="455"/>
        <v>1</v>
      </c>
      <c r="G1034" t="str">
        <f t="shared" si="458"/>
        <v>1210007,13|1430003,12</v>
      </c>
      <c r="H1034">
        <f t="shared" si="456"/>
        <v>43000</v>
      </c>
      <c r="I1034" t="str">
        <f t="shared" si="460"/>
        <v>Ⅱ2</v>
      </c>
      <c r="J1034" t="str">
        <f t="shared" si="459"/>
        <v/>
      </c>
    </row>
    <row r="1035" spans="1:10" ht="16.5">
      <c r="A1035" s="2">
        <f t="shared" si="447"/>
        <v>3619</v>
      </c>
      <c r="B1035" s="3">
        <v>36</v>
      </c>
      <c r="C1035" s="2">
        <f t="shared" si="457"/>
        <v>19</v>
      </c>
      <c r="D1035" t="str">
        <f t="shared" si="454"/>
        <v>臭鼬男孩防毒面具</v>
      </c>
      <c r="E1035">
        <f t="shared" si="451"/>
        <v>2</v>
      </c>
      <c r="F1035">
        <f t="shared" si="455"/>
        <v>1</v>
      </c>
      <c r="G1035" t="str">
        <f t="shared" si="458"/>
        <v>1210007,16|1430003,15</v>
      </c>
      <c r="H1035">
        <f t="shared" si="456"/>
        <v>60000</v>
      </c>
      <c r="I1035" t="str">
        <f t="shared" si="460"/>
        <v>Ⅱ2</v>
      </c>
      <c r="J1035" t="str">
        <f t="shared" si="459"/>
        <v/>
      </c>
    </row>
    <row r="1036" spans="1:10" ht="16.5">
      <c r="A1036" s="2">
        <f t="shared" si="447"/>
        <v>3620</v>
      </c>
      <c r="B1036" s="3">
        <v>36</v>
      </c>
      <c r="C1036" s="2">
        <f t="shared" si="457"/>
        <v>20</v>
      </c>
      <c r="D1036" t="str">
        <f t="shared" si="454"/>
        <v>臭鼬男孩防毒面具</v>
      </c>
      <c r="E1036">
        <f t="shared" si="451"/>
        <v>2</v>
      </c>
      <c r="F1036">
        <f t="shared" si="455"/>
        <v>1</v>
      </c>
      <c r="G1036" t="str">
        <f t="shared" si="458"/>
        <v>1210007,19|1430003,18</v>
      </c>
      <c r="H1036">
        <f t="shared" si="456"/>
        <v>82400</v>
      </c>
      <c r="I1036" t="str">
        <f t="shared" si="460"/>
        <v>Ⅱ2</v>
      </c>
      <c r="J1036" t="str">
        <f t="shared" si="459"/>
        <v/>
      </c>
    </row>
    <row r="1037" spans="1:10" ht="16.5">
      <c r="A1037" s="2">
        <f t="shared" si="447"/>
        <v>3621</v>
      </c>
      <c r="B1037" s="3">
        <v>36</v>
      </c>
      <c r="C1037" s="2">
        <f t="shared" si="457"/>
        <v>21</v>
      </c>
      <c r="D1037" t="str">
        <f t="shared" si="454"/>
        <v>臭鼬男孩防毒面具</v>
      </c>
      <c r="E1037">
        <f t="shared" si="451"/>
        <v>2</v>
      </c>
      <c r="F1037">
        <f t="shared" si="455"/>
        <v>1</v>
      </c>
      <c r="G1037" t="str">
        <f t="shared" si="458"/>
        <v>1430005,3</v>
      </c>
      <c r="H1037">
        <f t="shared" si="456"/>
        <v>111200</v>
      </c>
      <c r="I1037" t="str">
        <f t="shared" si="460"/>
        <v>Ⅱ2</v>
      </c>
      <c r="J1037" t="str">
        <f t="shared" si="459"/>
        <v/>
      </c>
    </row>
    <row r="1038" spans="1:10" ht="16.5">
      <c r="A1038" s="2">
        <f t="shared" si="447"/>
        <v>3622</v>
      </c>
      <c r="B1038" s="3">
        <v>36</v>
      </c>
      <c r="C1038" s="2">
        <f t="shared" si="457"/>
        <v>22</v>
      </c>
      <c r="D1038" t="str">
        <f t="shared" si="454"/>
        <v>臭鼬男孩防毒面具</v>
      </c>
      <c r="E1038">
        <f t="shared" si="451"/>
        <v>2</v>
      </c>
      <c r="F1038">
        <f t="shared" si="455"/>
        <v>1</v>
      </c>
      <c r="G1038" t="str">
        <f t="shared" si="458"/>
        <v>1210007,7|1430003,9</v>
      </c>
      <c r="H1038">
        <f t="shared" si="456"/>
        <v>20750</v>
      </c>
      <c r="I1038" t="str">
        <f>IF(E1038=4,B1038&amp;"Ⅲ"&amp;E1038,"Ⅲ"&amp;E1038)</f>
        <v>Ⅲ2</v>
      </c>
      <c r="J1038" t="str">
        <f t="shared" si="459"/>
        <v/>
      </c>
    </row>
    <row r="1039" spans="1:10" ht="16.5">
      <c r="A1039" s="2">
        <f t="shared" si="447"/>
        <v>3623</v>
      </c>
      <c r="B1039" s="3">
        <v>36</v>
      </c>
      <c r="C1039" s="2">
        <f t="shared" si="457"/>
        <v>23</v>
      </c>
      <c r="D1039" t="str">
        <f t="shared" si="454"/>
        <v>臭鼬男孩防毒面具</v>
      </c>
      <c r="E1039">
        <f t="shared" si="451"/>
        <v>2</v>
      </c>
      <c r="F1039">
        <f t="shared" si="455"/>
        <v>1</v>
      </c>
      <c r="G1039" t="str">
        <f t="shared" si="458"/>
        <v>1210007,9|1430003,18</v>
      </c>
      <c r="H1039">
        <f t="shared" si="456"/>
        <v>24000</v>
      </c>
      <c r="I1039" t="str">
        <f t="shared" ref="I1039:I1044" si="461">IF(E1039=4,B1039&amp;"Ⅲ"&amp;E1039,"Ⅲ"&amp;E1039)</f>
        <v>Ⅲ2</v>
      </c>
      <c r="J1039" t="str">
        <f t="shared" si="459"/>
        <v/>
      </c>
    </row>
    <row r="1040" spans="1:10" ht="16.5">
      <c r="A1040" s="2">
        <f t="shared" si="447"/>
        <v>3624</v>
      </c>
      <c r="B1040" s="3">
        <v>36</v>
      </c>
      <c r="C1040" s="2">
        <f t="shared" si="457"/>
        <v>24</v>
      </c>
      <c r="D1040" t="str">
        <f t="shared" si="454"/>
        <v>臭鼬男孩防毒面具</v>
      </c>
      <c r="E1040">
        <f t="shared" si="451"/>
        <v>2</v>
      </c>
      <c r="F1040">
        <f t="shared" si="455"/>
        <v>1</v>
      </c>
      <c r="G1040" t="str">
        <f t="shared" si="458"/>
        <v>1210007,11|1430003,27</v>
      </c>
      <c r="H1040">
        <f t="shared" si="456"/>
        <v>36000</v>
      </c>
      <c r="I1040" t="str">
        <f t="shared" si="461"/>
        <v>Ⅲ2</v>
      </c>
      <c r="J1040" t="str">
        <f t="shared" si="459"/>
        <v/>
      </c>
    </row>
    <row r="1041" spans="1:10" ht="16.5">
      <c r="A1041" s="2">
        <f t="shared" si="447"/>
        <v>3625</v>
      </c>
      <c r="B1041" s="3">
        <v>36</v>
      </c>
      <c r="C1041" s="2">
        <f t="shared" si="457"/>
        <v>25</v>
      </c>
      <c r="D1041" t="str">
        <f t="shared" si="454"/>
        <v>臭鼬男孩防毒面具</v>
      </c>
      <c r="E1041">
        <f t="shared" si="451"/>
        <v>2</v>
      </c>
      <c r="F1041">
        <f t="shared" si="455"/>
        <v>1</v>
      </c>
      <c r="G1041" t="str">
        <f t="shared" si="458"/>
        <v>1210007,17|1430003,36</v>
      </c>
      <c r="H1041">
        <f t="shared" si="456"/>
        <v>53750</v>
      </c>
      <c r="I1041" t="str">
        <f t="shared" si="461"/>
        <v>Ⅲ2</v>
      </c>
      <c r="J1041" t="str">
        <f t="shared" si="459"/>
        <v/>
      </c>
    </row>
    <row r="1042" spans="1:10" ht="16.5">
      <c r="A1042" s="2">
        <f t="shared" si="447"/>
        <v>3626</v>
      </c>
      <c r="B1042" s="3">
        <v>36</v>
      </c>
      <c r="C1042" s="2">
        <f t="shared" si="457"/>
        <v>26</v>
      </c>
      <c r="D1042" t="str">
        <f t="shared" si="454"/>
        <v>臭鼬男孩防毒面具</v>
      </c>
      <c r="E1042">
        <f t="shared" si="451"/>
        <v>2</v>
      </c>
      <c r="F1042">
        <f t="shared" si="455"/>
        <v>1</v>
      </c>
      <c r="G1042" t="str">
        <f t="shared" si="458"/>
        <v>1210007,20|1430003,45</v>
      </c>
      <c r="H1042">
        <f t="shared" si="456"/>
        <v>75000</v>
      </c>
      <c r="I1042" t="str">
        <f t="shared" si="461"/>
        <v>Ⅲ2</v>
      </c>
      <c r="J1042" t="str">
        <f t="shared" si="459"/>
        <v/>
      </c>
    </row>
    <row r="1043" spans="1:10" ht="16.5">
      <c r="A1043" s="2">
        <f t="shared" si="447"/>
        <v>3627</v>
      </c>
      <c r="B1043" s="3">
        <v>36</v>
      </c>
      <c r="C1043" s="2">
        <f t="shared" si="457"/>
        <v>27</v>
      </c>
      <c r="D1043" t="str">
        <f t="shared" si="454"/>
        <v>臭鼬男孩防毒面具</v>
      </c>
      <c r="E1043">
        <f t="shared" si="451"/>
        <v>2</v>
      </c>
      <c r="F1043">
        <f t="shared" si="455"/>
        <v>1</v>
      </c>
      <c r="G1043" t="str">
        <f t="shared" si="458"/>
        <v>1210007,23|1430003,54</v>
      </c>
      <c r="H1043">
        <f t="shared" si="456"/>
        <v>103000</v>
      </c>
      <c r="I1043" t="str">
        <f t="shared" si="461"/>
        <v>Ⅲ2</v>
      </c>
      <c r="J1043" t="str">
        <f t="shared" si="459"/>
        <v/>
      </c>
    </row>
    <row r="1044" spans="1:10" ht="16.5">
      <c r="A1044" s="2">
        <f t="shared" si="447"/>
        <v>3628</v>
      </c>
      <c r="B1044" s="3">
        <v>36</v>
      </c>
      <c r="C1044" s="2">
        <f t="shared" si="457"/>
        <v>28</v>
      </c>
      <c r="D1044" t="str">
        <f t="shared" si="454"/>
        <v>臭鼬男孩防毒面具</v>
      </c>
      <c r="E1044">
        <f t="shared" si="451"/>
        <v>2</v>
      </c>
      <c r="F1044">
        <f t="shared" si="455"/>
        <v>1</v>
      </c>
      <c r="G1044" t="str">
        <f t="shared" si="458"/>
        <v>1430005,9</v>
      </c>
      <c r="H1044">
        <f t="shared" si="456"/>
        <v>139000</v>
      </c>
      <c r="I1044" t="str">
        <f t="shared" si="461"/>
        <v>Ⅲ2</v>
      </c>
      <c r="J1044" t="str">
        <f t="shared" si="459"/>
        <v/>
      </c>
    </row>
    <row r="1045" spans="1:10" ht="16.5">
      <c r="A1045" s="2">
        <f t="shared" si="447"/>
        <v>3629</v>
      </c>
      <c r="B1045" s="34">
        <v>36</v>
      </c>
      <c r="C1045" s="2">
        <f t="shared" si="457"/>
        <v>29</v>
      </c>
      <c r="D1045" t="str">
        <f t="shared" si="454"/>
        <v>臭鼬男孩防毒面具</v>
      </c>
      <c r="E1045">
        <f t="shared" si="451"/>
        <v>2</v>
      </c>
      <c r="F1045">
        <f t="shared" si="455"/>
        <v>1</v>
      </c>
      <c r="G1045" t="e">
        <f t="shared" si="458"/>
        <v>#N/A</v>
      </c>
      <c r="H1045" t="e">
        <f t="shared" si="456"/>
        <v>#N/A</v>
      </c>
      <c r="J1045" t="str">
        <f t="shared" si="459"/>
        <v/>
      </c>
    </row>
    <row r="1046" spans="1:10" ht="16.5">
      <c r="A1046" s="2">
        <f t="shared" si="447"/>
        <v>3201</v>
      </c>
      <c r="B1046" s="3">
        <v>32</v>
      </c>
      <c r="C1046" s="2">
        <f>IF(C1045=29,1,C1045+1)</f>
        <v>1</v>
      </c>
      <c r="D1046" t="str">
        <f t="shared" si="454"/>
        <v>十字键</v>
      </c>
      <c r="E1046">
        <f t="shared" si="451"/>
        <v>2</v>
      </c>
      <c r="F1046">
        <f t="shared" si="455"/>
        <v>3</v>
      </c>
      <c r="G1046" t="str">
        <f t="shared" si="458"/>
        <v>1210003,24</v>
      </c>
      <c r="H1046">
        <f t="shared" si="456"/>
        <v>8300</v>
      </c>
      <c r="I1046" t="str">
        <f>IF(E1046=4,B1046&amp;"Ⅰ"&amp;E1046,"Ⅰ"&amp;E1046)</f>
        <v>Ⅰ2</v>
      </c>
      <c r="J1046" t="str">
        <f t="shared" si="459"/>
        <v/>
      </c>
    </row>
    <row r="1047" spans="1:10" ht="16.5">
      <c r="A1047" s="2">
        <f t="shared" si="447"/>
        <v>3202</v>
      </c>
      <c r="B1047" s="3">
        <v>32</v>
      </c>
      <c r="C1047" s="2">
        <f>IF(C1046=29,1,C1046+1)</f>
        <v>2</v>
      </c>
      <c r="D1047" t="str">
        <f t="shared" si="454"/>
        <v>十字键</v>
      </c>
      <c r="E1047">
        <f t="shared" si="451"/>
        <v>2</v>
      </c>
      <c r="F1047">
        <f t="shared" si="455"/>
        <v>3</v>
      </c>
      <c r="G1047" t="str">
        <f t="shared" si="458"/>
        <v>1210003,32</v>
      </c>
      <c r="H1047">
        <f t="shared" si="456"/>
        <v>9600</v>
      </c>
      <c r="I1047" t="str">
        <f t="shared" ref="I1047:I1059" si="462">IF(E1047=4,B1047&amp;"Ⅰ"&amp;E1047,"Ⅰ"&amp;E1047)</f>
        <v>Ⅰ2</v>
      </c>
      <c r="J1047" t="str">
        <f t="shared" si="459"/>
        <v/>
      </c>
    </row>
    <row r="1048" spans="1:10" ht="16.5">
      <c r="A1048" s="2">
        <f t="shared" si="447"/>
        <v>3203</v>
      </c>
      <c r="B1048" s="3">
        <v>32</v>
      </c>
      <c r="C1048" s="2">
        <f t="shared" ref="C1048:C1053" si="463">IF(C1047=29,1,C1047+1)</f>
        <v>3</v>
      </c>
      <c r="D1048" t="str">
        <f t="shared" si="454"/>
        <v>十字键</v>
      </c>
      <c r="E1048">
        <f t="shared" si="451"/>
        <v>2</v>
      </c>
      <c r="F1048">
        <f t="shared" si="455"/>
        <v>3</v>
      </c>
      <c r="G1048" t="str">
        <f t="shared" si="458"/>
        <v>1210003,40</v>
      </c>
      <c r="H1048">
        <f t="shared" si="456"/>
        <v>14400</v>
      </c>
      <c r="I1048" t="str">
        <f t="shared" si="462"/>
        <v>Ⅰ2</v>
      </c>
      <c r="J1048" t="str">
        <f t="shared" si="459"/>
        <v/>
      </c>
    </row>
    <row r="1049" spans="1:10" ht="16.5">
      <c r="A1049" s="2">
        <f t="shared" si="447"/>
        <v>3204</v>
      </c>
      <c r="B1049" s="3">
        <v>32</v>
      </c>
      <c r="C1049" s="2">
        <f t="shared" si="463"/>
        <v>4</v>
      </c>
      <c r="D1049" t="str">
        <f t="shared" si="454"/>
        <v>十字键</v>
      </c>
      <c r="E1049">
        <f t="shared" si="451"/>
        <v>2</v>
      </c>
      <c r="F1049">
        <f t="shared" si="455"/>
        <v>3</v>
      </c>
      <c r="G1049" t="str">
        <f t="shared" si="458"/>
        <v>1210006,20</v>
      </c>
      <c r="H1049">
        <f t="shared" si="456"/>
        <v>21500</v>
      </c>
      <c r="I1049" t="str">
        <f t="shared" si="462"/>
        <v>Ⅰ2</v>
      </c>
      <c r="J1049" t="str">
        <f t="shared" si="459"/>
        <v/>
      </c>
    </row>
    <row r="1050" spans="1:10" ht="16.5">
      <c r="A1050" s="2">
        <f t="shared" si="447"/>
        <v>3205</v>
      </c>
      <c r="B1050" s="3">
        <v>32</v>
      </c>
      <c r="C1050" s="2">
        <f t="shared" si="463"/>
        <v>5</v>
      </c>
      <c r="D1050" t="str">
        <f t="shared" si="454"/>
        <v>十字键</v>
      </c>
      <c r="E1050">
        <f t="shared" si="451"/>
        <v>2</v>
      </c>
      <c r="F1050">
        <f t="shared" si="455"/>
        <v>3</v>
      </c>
      <c r="G1050" t="str">
        <f t="shared" si="458"/>
        <v>1210006,24</v>
      </c>
      <c r="H1050">
        <f t="shared" si="456"/>
        <v>30000</v>
      </c>
      <c r="I1050" t="str">
        <f t="shared" si="462"/>
        <v>Ⅰ2</v>
      </c>
      <c r="J1050" t="str">
        <f t="shared" si="459"/>
        <v/>
      </c>
    </row>
    <row r="1051" spans="1:10" ht="16.5">
      <c r="A1051" s="2">
        <f t="shared" si="447"/>
        <v>3206</v>
      </c>
      <c r="B1051" s="3">
        <v>32</v>
      </c>
      <c r="C1051" s="2">
        <f t="shared" si="463"/>
        <v>6</v>
      </c>
      <c r="D1051" t="str">
        <f t="shared" si="454"/>
        <v>十字键</v>
      </c>
      <c r="E1051">
        <f t="shared" si="451"/>
        <v>2</v>
      </c>
      <c r="F1051">
        <f t="shared" si="455"/>
        <v>3</v>
      </c>
      <c r="G1051" t="str">
        <f t="shared" si="458"/>
        <v>1210006,28</v>
      </c>
      <c r="H1051">
        <f t="shared" si="456"/>
        <v>41200</v>
      </c>
      <c r="I1051" t="str">
        <f t="shared" si="462"/>
        <v>Ⅰ2</v>
      </c>
      <c r="J1051" t="str">
        <f t="shared" si="459"/>
        <v/>
      </c>
    </row>
    <row r="1052" spans="1:10" ht="16.5">
      <c r="A1052" s="2">
        <f t="shared" si="447"/>
        <v>3207</v>
      </c>
      <c r="B1052" s="3">
        <v>32</v>
      </c>
      <c r="C1052" s="2">
        <f t="shared" si="463"/>
        <v>7</v>
      </c>
      <c r="D1052" t="str">
        <f t="shared" si="454"/>
        <v>十字键</v>
      </c>
      <c r="E1052">
        <f t="shared" si="451"/>
        <v>2</v>
      </c>
      <c r="F1052">
        <f t="shared" si="455"/>
        <v>3</v>
      </c>
      <c r="G1052" t="str">
        <f t="shared" si="458"/>
        <v>1210009,12</v>
      </c>
      <c r="H1052">
        <f t="shared" si="456"/>
        <v>55600</v>
      </c>
      <c r="I1052" t="str">
        <f t="shared" si="462"/>
        <v>Ⅰ2</v>
      </c>
      <c r="J1052" t="str">
        <f t="shared" si="459"/>
        <v/>
      </c>
    </row>
    <row r="1053" spans="1:10" ht="16.5">
      <c r="A1053" s="2">
        <f t="shared" si="447"/>
        <v>3208</v>
      </c>
      <c r="B1053" s="3">
        <v>32</v>
      </c>
      <c r="C1053" s="2">
        <f t="shared" si="463"/>
        <v>8</v>
      </c>
      <c r="D1053" t="str">
        <f t="shared" si="454"/>
        <v>十字键</v>
      </c>
      <c r="E1053">
        <f t="shared" si="451"/>
        <v>2</v>
      </c>
      <c r="F1053">
        <f t="shared" si="455"/>
        <v>3</v>
      </c>
      <c r="G1053" t="str">
        <f t="shared" si="458"/>
        <v>1210009,4|1430003,1</v>
      </c>
      <c r="H1053">
        <f t="shared" si="456"/>
        <v>12450</v>
      </c>
      <c r="I1053" t="str">
        <f t="shared" si="462"/>
        <v>Ⅰ2</v>
      </c>
      <c r="J1053" t="str">
        <f t="shared" si="459"/>
        <v/>
      </c>
    </row>
    <row r="1054" spans="1:10" ht="16.5">
      <c r="A1054" s="2">
        <f t="shared" si="447"/>
        <v>3209</v>
      </c>
      <c r="B1054" s="3">
        <v>32</v>
      </c>
      <c r="C1054" s="2">
        <f>IF(C1053=29,1,C1053+1)</f>
        <v>9</v>
      </c>
      <c r="D1054" t="str">
        <f t="shared" si="454"/>
        <v>十字键</v>
      </c>
      <c r="E1054">
        <f t="shared" si="451"/>
        <v>2</v>
      </c>
      <c r="F1054">
        <f t="shared" si="455"/>
        <v>3</v>
      </c>
      <c r="G1054" t="str">
        <f t="shared" si="458"/>
        <v>1210009,5|1430003,2</v>
      </c>
      <c r="H1054">
        <f t="shared" si="456"/>
        <v>14400</v>
      </c>
      <c r="I1054" t="str">
        <f t="shared" si="462"/>
        <v>Ⅰ2</v>
      </c>
      <c r="J1054" t="str">
        <f t="shared" si="459"/>
        <v/>
      </c>
    </row>
    <row r="1055" spans="1:10" ht="16.5">
      <c r="A1055" s="2">
        <f t="shared" ref="A1055:A1118" si="464">B1055*100+C1055</f>
        <v>3210</v>
      </c>
      <c r="B1055" s="3">
        <v>32</v>
      </c>
      <c r="C1055" s="2">
        <f>IF(C1054=29,1,C1054+1)</f>
        <v>10</v>
      </c>
      <c r="D1055" t="str">
        <f t="shared" si="454"/>
        <v>十字键</v>
      </c>
      <c r="E1055">
        <f t="shared" si="451"/>
        <v>2</v>
      </c>
      <c r="F1055">
        <f t="shared" si="455"/>
        <v>3</v>
      </c>
      <c r="G1055" t="str">
        <f t="shared" si="458"/>
        <v>1210009,7|1430003,3</v>
      </c>
      <c r="H1055">
        <f t="shared" si="456"/>
        <v>21600</v>
      </c>
      <c r="I1055" t="str">
        <f t="shared" si="462"/>
        <v>Ⅰ2</v>
      </c>
      <c r="J1055" t="str">
        <f t="shared" si="459"/>
        <v/>
      </c>
    </row>
    <row r="1056" spans="1:10" ht="16.5">
      <c r="A1056" s="2">
        <f t="shared" si="464"/>
        <v>3211</v>
      </c>
      <c r="B1056" s="3">
        <v>32</v>
      </c>
      <c r="C1056" s="2">
        <f t="shared" ref="C1056:C1074" si="465">IF(C1055=29,1,C1055+1)</f>
        <v>11</v>
      </c>
      <c r="D1056" t="str">
        <f t="shared" si="454"/>
        <v>十字键</v>
      </c>
      <c r="E1056">
        <f t="shared" si="451"/>
        <v>2</v>
      </c>
      <c r="F1056">
        <f t="shared" si="455"/>
        <v>3</v>
      </c>
      <c r="G1056" t="str">
        <f t="shared" si="458"/>
        <v>1210009,10|1430003,4</v>
      </c>
      <c r="H1056">
        <f t="shared" si="456"/>
        <v>32250</v>
      </c>
      <c r="I1056" t="str">
        <f t="shared" si="462"/>
        <v>Ⅰ2</v>
      </c>
      <c r="J1056" t="str">
        <f t="shared" si="459"/>
        <v/>
      </c>
    </row>
    <row r="1057" spans="1:10" ht="16.5">
      <c r="A1057" s="2">
        <f t="shared" si="464"/>
        <v>3212</v>
      </c>
      <c r="B1057" s="3">
        <v>32</v>
      </c>
      <c r="C1057" s="2">
        <f t="shared" si="465"/>
        <v>12</v>
      </c>
      <c r="D1057" t="str">
        <f t="shared" si="454"/>
        <v>十字键</v>
      </c>
      <c r="E1057">
        <f t="shared" si="451"/>
        <v>2</v>
      </c>
      <c r="F1057">
        <f t="shared" si="455"/>
        <v>3</v>
      </c>
      <c r="G1057" t="str">
        <f t="shared" si="458"/>
        <v>1210009,12|1430003,5</v>
      </c>
      <c r="H1057">
        <f t="shared" si="456"/>
        <v>45000</v>
      </c>
      <c r="I1057" t="str">
        <f t="shared" si="462"/>
        <v>Ⅰ2</v>
      </c>
      <c r="J1057" t="str">
        <f t="shared" si="459"/>
        <v/>
      </c>
    </row>
    <row r="1058" spans="1:10" ht="16.5">
      <c r="A1058" s="2">
        <f t="shared" si="464"/>
        <v>3213</v>
      </c>
      <c r="B1058" s="3">
        <v>32</v>
      </c>
      <c r="C1058" s="2">
        <f t="shared" si="465"/>
        <v>13</v>
      </c>
      <c r="D1058" t="str">
        <f t="shared" si="454"/>
        <v>十字键</v>
      </c>
      <c r="E1058">
        <f t="shared" si="451"/>
        <v>2</v>
      </c>
      <c r="F1058">
        <f t="shared" si="455"/>
        <v>3</v>
      </c>
      <c r="G1058" t="str">
        <f t="shared" si="458"/>
        <v>1210009,14|1430003,6</v>
      </c>
      <c r="H1058">
        <f t="shared" si="456"/>
        <v>61800</v>
      </c>
      <c r="I1058" t="str">
        <f t="shared" si="462"/>
        <v>Ⅰ2</v>
      </c>
      <c r="J1058" t="str">
        <f t="shared" si="459"/>
        <v/>
      </c>
    </row>
    <row r="1059" spans="1:10" ht="16.5">
      <c r="A1059" s="2">
        <f t="shared" si="464"/>
        <v>3214</v>
      </c>
      <c r="B1059" s="3">
        <v>32</v>
      </c>
      <c r="C1059" s="2">
        <f t="shared" si="465"/>
        <v>14</v>
      </c>
      <c r="D1059" t="str">
        <f t="shared" si="454"/>
        <v>十字键</v>
      </c>
      <c r="E1059">
        <f t="shared" si="451"/>
        <v>2</v>
      </c>
      <c r="F1059">
        <f t="shared" si="455"/>
        <v>3</v>
      </c>
      <c r="G1059" t="str">
        <f t="shared" si="458"/>
        <v>1430005,1</v>
      </c>
      <c r="H1059">
        <f t="shared" si="456"/>
        <v>83400</v>
      </c>
      <c r="I1059" t="str">
        <f t="shared" si="462"/>
        <v>Ⅰ2</v>
      </c>
      <c r="J1059" t="str">
        <f t="shared" si="459"/>
        <v/>
      </c>
    </row>
    <row r="1060" spans="1:10" ht="16.5">
      <c r="A1060" s="2">
        <f t="shared" si="464"/>
        <v>3215</v>
      </c>
      <c r="B1060" s="3">
        <v>32</v>
      </c>
      <c r="C1060" s="2">
        <f t="shared" si="465"/>
        <v>15</v>
      </c>
      <c r="D1060" t="str">
        <f t="shared" si="454"/>
        <v>十字键</v>
      </c>
      <c r="E1060">
        <f t="shared" si="451"/>
        <v>2</v>
      </c>
      <c r="F1060">
        <f t="shared" si="455"/>
        <v>3</v>
      </c>
      <c r="G1060" t="str">
        <f t="shared" si="458"/>
        <v>1210009,5|1430003,3</v>
      </c>
      <c r="H1060">
        <f t="shared" si="456"/>
        <v>16600</v>
      </c>
      <c r="I1060" t="str">
        <f>IF(E1060=4,B1060&amp;"Ⅱ"&amp;E1060,"Ⅱ"&amp;E1060)</f>
        <v>Ⅱ2</v>
      </c>
      <c r="J1060" t="str">
        <f t="shared" si="459"/>
        <v/>
      </c>
    </row>
    <row r="1061" spans="1:10" ht="16.5">
      <c r="A1061" s="2">
        <f t="shared" si="464"/>
        <v>3216</v>
      </c>
      <c r="B1061" s="3">
        <v>32</v>
      </c>
      <c r="C1061" s="2">
        <f t="shared" si="465"/>
        <v>16</v>
      </c>
      <c r="D1061" t="str">
        <f t="shared" si="454"/>
        <v>十字键</v>
      </c>
      <c r="E1061">
        <f t="shared" si="451"/>
        <v>2</v>
      </c>
      <c r="F1061">
        <f t="shared" si="455"/>
        <v>3</v>
      </c>
      <c r="G1061" t="str">
        <f t="shared" si="458"/>
        <v>1210009,7|1430003,6</v>
      </c>
      <c r="H1061">
        <f t="shared" si="456"/>
        <v>19200</v>
      </c>
      <c r="I1061" t="str">
        <f t="shared" ref="I1061:I1066" si="466">IF(E1061=4,B1061&amp;"Ⅱ"&amp;E1061,"Ⅱ"&amp;E1061)</f>
        <v>Ⅱ2</v>
      </c>
      <c r="J1061" t="str">
        <f t="shared" si="459"/>
        <v/>
      </c>
    </row>
    <row r="1062" spans="1:10" ht="16.5">
      <c r="A1062" s="2">
        <f t="shared" si="464"/>
        <v>3217</v>
      </c>
      <c r="B1062" s="3">
        <v>32</v>
      </c>
      <c r="C1062" s="2">
        <f t="shared" si="465"/>
        <v>17</v>
      </c>
      <c r="D1062" t="str">
        <f t="shared" si="454"/>
        <v>十字键</v>
      </c>
      <c r="E1062">
        <f t="shared" si="451"/>
        <v>2</v>
      </c>
      <c r="F1062">
        <f t="shared" si="455"/>
        <v>3</v>
      </c>
      <c r="G1062" t="str">
        <f t="shared" si="458"/>
        <v>1210009,9|1430003,9</v>
      </c>
      <c r="H1062">
        <f t="shared" si="456"/>
        <v>28800</v>
      </c>
      <c r="I1062" t="str">
        <f t="shared" si="466"/>
        <v>Ⅱ2</v>
      </c>
      <c r="J1062" t="str">
        <f t="shared" si="459"/>
        <v/>
      </c>
    </row>
    <row r="1063" spans="1:10" ht="16.5">
      <c r="A1063" s="2">
        <f t="shared" si="464"/>
        <v>3218</v>
      </c>
      <c r="B1063" s="3">
        <v>32</v>
      </c>
      <c r="C1063" s="2">
        <f t="shared" si="465"/>
        <v>18</v>
      </c>
      <c r="D1063" t="str">
        <f t="shared" si="454"/>
        <v>十字键</v>
      </c>
      <c r="E1063">
        <f t="shared" si="451"/>
        <v>2</v>
      </c>
      <c r="F1063">
        <f t="shared" si="455"/>
        <v>3</v>
      </c>
      <c r="G1063" t="str">
        <f t="shared" si="458"/>
        <v>1210009,13|1430003,12</v>
      </c>
      <c r="H1063">
        <f t="shared" si="456"/>
        <v>43000</v>
      </c>
      <c r="I1063" t="str">
        <f t="shared" si="466"/>
        <v>Ⅱ2</v>
      </c>
      <c r="J1063" t="str">
        <f t="shared" si="459"/>
        <v/>
      </c>
    </row>
    <row r="1064" spans="1:10" ht="16.5">
      <c r="A1064" s="2">
        <f t="shared" si="464"/>
        <v>3219</v>
      </c>
      <c r="B1064" s="3">
        <v>32</v>
      </c>
      <c r="C1064" s="2">
        <f t="shared" si="465"/>
        <v>19</v>
      </c>
      <c r="D1064" t="str">
        <f t="shared" si="454"/>
        <v>十字键</v>
      </c>
      <c r="E1064">
        <f t="shared" si="451"/>
        <v>2</v>
      </c>
      <c r="F1064">
        <f t="shared" si="455"/>
        <v>3</v>
      </c>
      <c r="G1064" t="str">
        <f t="shared" si="458"/>
        <v>1210009,16|1430003,15</v>
      </c>
      <c r="H1064">
        <f t="shared" si="456"/>
        <v>60000</v>
      </c>
      <c r="I1064" t="str">
        <f t="shared" si="466"/>
        <v>Ⅱ2</v>
      </c>
      <c r="J1064" t="str">
        <f t="shared" si="459"/>
        <v/>
      </c>
    </row>
    <row r="1065" spans="1:10" ht="16.5">
      <c r="A1065" s="2">
        <f t="shared" si="464"/>
        <v>3220</v>
      </c>
      <c r="B1065" s="3">
        <v>32</v>
      </c>
      <c r="C1065" s="2">
        <f t="shared" si="465"/>
        <v>20</v>
      </c>
      <c r="D1065" t="str">
        <f t="shared" si="454"/>
        <v>十字键</v>
      </c>
      <c r="E1065">
        <f t="shared" si="451"/>
        <v>2</v>
      </c>
      <c r="F1065">
        <f t="shared" si="455"/>
        <v>3</v>
      </c>
      <c r="G1065" t="str">
        <f t="shared" si="458"/>
        <v>1210009,19|1430003,18</v>
      </c>
      <c r="H1065">
        <f t="shared" si="456"/>
        <v>82400</v>
      </c>
      <c r="I1065" t="str">
        <f t="shared" si="466"/>
        <v>Ⅱ2</v>
      </c>
      <c r="J1065" t="str">
        <f t="shared" si="459"/>
        <v/>
      </c>
    </row>
    <row r="1066" spans="1:10" ht="16.5">
      <c r="A1066" s="2">
        <f t="shared" si="464"/>
        <v>3221</v>
      </c>
      <c r="B1066" s="3">
        <v>32</v>
      </c>
      <c r="C1066" s="2">
        <f t="shared" si="465"/>
        <v>21</v>
      </c>
      <c r="D1066" t="str">
        <f t="shared" si="454"/>
        <v>十字键</v>
      </c>
      <c r="E1066">
        <f t="shared" si="451"/>
        <v>2</v>
      </c>
      <c r="F1066">
        <f t="shared" si="455"/>
        <v>3</v>
      </c>
      <c r="G1066" t="str">
        <f t="shared" si="458"/>
        <v>1430005,3</v>
      </c>
      <c r="H1066">
        <f t="shared" si="456"/>
        <v>111200</v>
      </c>
      <c r="I1066" t="str">
        <f t="shared" si="466"/>
        <v>Ⅱ2</v>
      </c>
      <c r="J1066" t="str">
        <f t="shared" si="459"/>
        <v/>
      </c>
    </row>
    <row r="1067" spans="1:10" ht="16.5">
      <c r="A1067" s="2">
        <f t="shared" si="464"/>
        <v>3222</v>
      </c>
      <c r="B1067" s="3">
        <v>32</v>
      </c>
      <c r="C1067" s="2">
        <f t="shared" si="465"/>
        <v>22</v>
      </c>
      <c r="D1067" t="str">
        <f t="shared" si="454"/>
        <v>十字键</v>
      </c>
      <c r="E1067">
        <f t="shared" si="451"/>
        <v>2</v>
      </c>
      <c r="F1067">
        <f t="shared" si="455"/>
        <v>3</v>
      </c>
      <c r="G1067" t="str">
        <f t="shared" si="458"/>
        <v>1210009,7|1430003,9</v>
      </c>
      <c r="H1067">
        <f t="shared" si="456"/>
        <v>20750</v>
      </c>
      <c r="I1067" t="str">
        <f>IF(E1067=4,B1067&amp;"Ⅲ"&amp;E1067,"Ⅲ"&amp;E1067)</f>
        <v>Ⅲ2</v>
      </c>
      <c r="J1067" t="str">
        <f t="shared" si="459"/>
        <v/>
      </c>
    </row>
    <row r="1068" spans="1:10" ht="16.5">
      <c r="A1068" s="2">
        <f t="shared" si="464"/>
        <v>3223</v>
      </c>
      <c r="B1068" s="3">
        <v>32</v>
      </c>
      <c r="C1068" s="2">
        <f t="shared" si="465"/>
        <v>23</v>
      </c>
      <c r="D1068" t="str">
        <f t="shared" si="454"/>
        <v>十字键</v>
      </c>
      <c r="E1068">
        <f t="shared" si="451"/>
        <v>2</v>
      </c>
      <c r="F1068">
        <f t="shared" si="455"/>
        <v>3</v>
      </c>
      <c r="G1068" t="str">
        <f t="shared" si="458"/>
        <v>1210009,9|1430003,18</v>
      </c>
      <c r="H1068">
        <f t="shared" si="456"/>
        <v>24000</v>
      </c>
      <c r="I1068" t="str">
        <f t="shared" ref="I1068:I1073" si="467">IF(E1068=4,B1068&amp;"Ⅲ"&amp;E1068,"Ⅲ"&amp;E1068)</f>
        <v>Ⅲ2</v>
      </c>
      <c r="J1068" t="str">
        <f t="shared" si="459"/>
        <v/>
      </c>
    </row>
    <row r="1069" spans="1:10" ht="16.5">
      <c r="A1069" s="2">
        <f t="shared" si="464"/>
        <v>3224</v>
      </c>
      <c r="B1069" s="3">
        <v>32</v>
      </c>
      <c r="C1069" s="2">
        <f t="shared" si="465"/>
        <v>24</v>
      </c>
      <c r="D1069" t="str">
        <f t="shared" si="454"/>
        <v>十字键</v>
      </c>
      <c r="E1069">
        <f t="shared" si="451"/>
        <v>2</v>
      </c>
      <c r="F1069">
        <f t="shared" si="455"/>
        <v>3</v>
      </c>
      <c r="G1069" t="str">
        <f t="shared" si="458"/>
        <v>1210009,11|1430003,27</v>
      </c>
      <c r="H1069">
        <f t="shared" si="456"/>
        <v>36000</v>
      </c>
      <c r="I1069" t="str">
        <f t="shared" si="467"/>
        <v>Ⅲ2</v>
      </c>
      <c r="J1069" t="str">
        <f t="shared" si="459"/>
        <v/>
      </c>
    </row>
    <row r="1070" spans="1:10" ht="16.5">
      <c r="A1070" s="2">
        <f t="shared" si="464"/>
        <v>3225</v>
      </c>
      <c r="B1070" s="3">
        <v>32</v>
      </c>
      <c r="C1070" s="2">
        <f t="shared" si="465"/>
        <v>25</v>
      </c>
      <c r="D1070" t="str">
        <f t="shared" si="454"/>
        <v>十字键</v>
      </c>
      <c r="E1070">
        <f t="shared" si="451"/>
        <v>2</v>
      </c>
      <c r="F1070">
        <f t="shared" si="455"/>
        <v>3</v>
      </c>
      <c r="G1070" t="str">
        <f t="shared" si="458"/>
        <v>1210009,17|1430003,36</v>
      </c>
      <c r="H1070">
        <f t="shared" si="456"/>
        <v>53750</v>
      </c>
      <c r="I1070" t="str">
        <f t="shared" si="467"/>
        <v>Ⅲ2</v>
      </c>
      <c r="J1070" t="str">
        <f t="shared" si="459"/>
        <v/>
      </c>
    </row>
    <row r="1071" spans="1:10" ht="16.5">
      <c r="A1071" s="2">
        <f t="shared" si="464"/>
        <v>3226</v>
      </c>
      <c r="B1071" s="3">
        <v>32</v>
      </c>
      <c r="C1071" s="2">
        <f t="shared" si="465"/>
        <v>26</v>
      </c>
      <c r="D1071" t="str">
        <f t="shared" si="454"/>
        <v>十字键</v>
      </c>
      <c r="E1071">
        <f t="shared" si="451"/>
        <v>2</v>
      </c>
      <c r="F1071">
        <f t="shared" si="455"/>
        <v>3</v>
      </c>
      <c r="G1071" t="str">
        <f t="shared" si="458"/>
        <v>1210009,20|1430003,45</v>
      </c>
      <c r="H1071">
        <f t="shared" si="456"/>
        <v>75000</v>
      </c>
      <c r="I1071" t="str">
        <f t="shared" si="467"/>
        <v>Ⅲ2</v>
      </c>
      <c r="J1071" t="str">
        <f t="shared" si="459"/>
        <v/>
      </c>
    </row>
    <row r="1072" spans="1:10" ht="16.5">
      <c r="A1072" s="2">
        <f t="shared" si="464"/>
        <v>3227</v>
      </c>
      <c r="B1072" s="3">
        <v>32</v>
      </c>
      <c r="C1072" s="2">
        <f t="shared" si="465"/>
        <v>27</v>
      </c>
      <c r="D1072" t="str">
        <f t="shared" si="454"/>
        <v>十字键</v>
      </c>
      <c r="E1072">
        <f t="shared" si="451"/>
        <v>2</v>
      </c>
      <c r="F1072">
        <f t="shared" si="455"/>
        <v>3</v>
      </c>
      <c r="G1072" t="str">
        <f t="shared" si="458"/>
        <v>1210009,23|1430003,54</v>
      </c>
      <c r="H1072">
        <f t="shared" si="456"/>
        <v>103000</v>
      </c>
      <c r="I1072" t="str">
        <f t="shared" si="467"/>
        <v>Ⅲ2</v>
      </c>
      <c r="J1072" t="str">
        <f t="shared" si="459"/>
        <v/>
      </c>
    </row>
    <row r="1073" spans="1:10" ht="16.5">
      <c r="A1073" s="2">
        <f t="shared" si="464"/>
        <v>3228</v>
      </c>
      <c r="B1073" s="3">
        <v>32</v>
      </c>
      <c r="C1073" s="2">
        <f t="shared" si="465"/>
        <v>28</v>
      </c>
      <c r="D1073" t="str">
        <f t="shared" si="454"/>
        <v>十字键</v>
      </c>
      <c r="E1073">
        <f t="shared" si="451"/>
        <v>2</v>
      </c>
      <c r="F1073">
        <f t="shared" si="455"/>
        <v>3</v>
      </c>
      <c r="G1073" t="str">
        <f t="shared" si="458"/>
        <v>1430005,9</v>
      </c>
      <c r="H1073">
        <f t="shared" si="456"/>
        <v>139000</v>
      </c>
      <c r="I1073" t="str">
        <f t="shared" si="467"/>
        <v>Ⅲ2</v>
      </c>
      <c r="J1073" t="str">
        <f t="shared" si="459"/>
        <v/>
      </c>
    </row>
    <row r="1074" spans="1:10" ht="16.5">
      <c r="A1074" s="2">
        <f t="shared" si="464"/>
        <v>3229</v>
      </c>
      <c r="B1074" s="34">
        <v>32</v>
      </c>
      <c r="C1074" s="2">
        <f t="shared" si="465"/>
        <v>29</v>
      </c>
      <c r="D1074" t="str">
        <f t="shared" si="454"/>
        <v>十字键</v>
      </c>
      <c r="E1074">
        <f t="shared" si="451"/>
        <v>2</v>
      </c>
      <c r="F1074">
        <f t="shared" si="455"/>
        <v>3</v>
      </c>
      <c r="G1074" t="e">
        <f t="shared" si="458"/>
        <v>#N/A</v>
      </c>
      <c r="H1074" t="e">
        <f t="shared" si="456"/>
        <v>#N/A</v>
      </c>
      <c r="J1074" t="str">
        <f t="shared" si="459"/>
        <v/>
      </c>
    </row>
    <row r="1075" spans="1:10" ht="16.5">
      <c r="A1075" s="2">
        <f t="shared" si="464"/>
        <v>3501</v>
      </c>
      <c r="B1075" s="3">
        <v>35</v>
      </c>
      <c r="C1075" s="2">
        <f>IF(C1074=29,1,C1074+1)</f>
        <v>1</v>
      </c>
      <c r="D1075" t="str">
        <f t="shared" si="454"/>
        <v>丧服吊带裤</v>
      </c>
      <c r="E1075">
        <f t="shared" si="451"/>
        <v>2</v>
      </c>
      <c r="F1075">
        <f t="shared" si="455"/>
        <v>3</v>
      </c>
      <c r="G1075" t="str">
        <f t="shared" si="458"/>
        <v>1210003,24</v>
      </c>
      <c r="H1075">
        <f t="shared" si="456"/>
        <v>8300</v>
      </c>
      <c r="I1075" t="str">
        <f>IF(E1075=4,B1075&amp;"Ⅰ"&amp;E1075,"Ⅰ"&amp;E1075)</f>
        <v>Ⅰ2</v>
      </c>
      <c r="J1075" t="str">
        <f t="shared" si="459"/>
        <v/>
      </c>
    </row>
    <row r="1076" spans="1:10" ht="16.5">
      <c r="A1076" s="2">
        <f t="shared" si="464"/>
        <v>3502</v>
      </c>
      <c r="B1076" s="3">
        <v>35</v>
      </c>
      <c r="C1076" s="2">
        <f>IF(C1075=29,1,C1075+1)</f>
        <v>2</v>
      </c>
      <c r="D1076" t="str">
        <f t="shared" si="454"/>
        <v>丧服吊带裤</v>
      </c>
      <c r="E1076">
        <f t="shared" si="451"/>
        <v>2</v>
      </c>
      <c r="F1076">
        <f t="shared" si="455"/>
        <v>3</v>
      </c>
      <c r="G1076" t="str">
        <f t="shared" si="458"/>
        <v>1210003,32</v>
      </c>
      <c r="H1076">
        <f t="shared" si="456"/>
        <v>9600</v>
      </c>
      <c r="I1076" t="str">
        <f t="shared" ref="I1076:I1088" si="468">IF(E1076=4,B1076&amp;"Ⅰ"&amp;E1076,"Ⅰ"&amp;E1076)</f>
        <v>Ⅰ2</v>
      </c>
      <c r="J1076" t="str">
        <f t="shared" si="459"/>
        <v/>
      </c>
    </row>
    <row r="1077" spans="1:10" ht="16.5">
      <c r="A1077" s="2">
        <f t="shared" si="464"/>
        <v>3503</v>
      </c>
      <c r="B1077" s="3">
        <v>35</v>
      </c>
      <c r="C1077" s="2">
        <f t="shared" ref="C1077:C1082" si="469">IF(C1076=29,1,C1076+1)</f>
        <v>3</v>
      </c>
      <c r="D1077" t="str">
        <f t="shared" si="454"/>
        <v>丧服吊带裤</v>
      </c>
      <c r="E1077">
        <f t="shared" si="451"/>
        <v>2</v>
      </c>
      <c r="F1077">
        <f t="shared" si="455"/>
        <v>3</v>
      </c>
      <c r="G1077" t="str">
        <f t="shared" si="458"/>
        <v>1210003,40</v>
      </c>
      <c r="H1077">
        <f t="shared" si="456"/>
        <v>14400</v>
      </c>
      <c r="I1077" t="str">
        <f t="shared" si="468"/>
        <v>Ⅰ2</v>
      </c>
      <c r="J1077" t="str">
        <f t="shared" si="459"/>
        <v/>
      </c>
    </row>
    <row r="1078" spans="1:10" ht="16.5">
      <c r="A1078" s="2">
        <f t="shared" si="464"/>
        <v>3504</v>
      </c>
      <c r="B1078" s="3">
        <v>35</v>
      </c>
      <c r="C1078" s="2">
        <f t="shared" si="469"/>
        <v>4</v>
      </c>
      <c r="D1078" t="str">
        <f t="shared" si="454"/>
        <v>丧服吊带裤</v>
      </c>
      <c r="E1078">
        <f t="shared" ref="E1078:E1141" si="470">VLOOKUP(B1078,K:N,3,FALSE)</f>
        <v>2</v>
      </c>
      <c r="F1078">
        <f t="shared" si="455"/>
        <v>3</v>
      </c>
      <c r="G1078" t="str">
        <f t="shared" si="458"/>
        <v>1210006,20</v>
      </c>
      <c r="H1078">
        <f t="shared" si="456"/>
        <v>21500</v>
      </c>
      <c r="I1078" t="str">
        <f t="shared" si="468"/>
        <v>Ⅰ2</v>
      </c>
      <c r="J1078" t="str">
        <f t="shared" si="459"/>
        <v/>
      </c>
    </row>
    <row r="1079" spans="1:10" ht="16.5">
      <c r="A1079" s="2">
        <f t="shared" si="464"/>
        <v>3505</v>
      </c>
      <c r="B1079" s="3">
        <v>35</v>
      </c>
      <c r="C1079" s="2">
        <f t="shared" si="469"/>
        <v>5</v>
      </c>
      <c r="D1079" t="str">
        <f t="shared" si="454"/>
        <v>丧服吊带裤</v>
      </c>
      <c r="E1079">
        <f t="shared" si="470"/>
        <v>2</v>
      </c>
      <c r="F1079">
        <f t="shared" si="455"/>
        <v>3</v>
      </c>
      <c r="G1079" t="str">
        <f t="shared" si="458"/>
        <v>1210006,24</v>
      </c>
      <c r="H1079">
        <f t="shared" si="456"/>
        <v>30000</v>
      </c>
      <c r="I1079" t="str">
        <f t="shared" si="468"/>
        <v>Ⅰ2</v>
      </c>
      <c r="J1079" t="str">
        <f t="shared" si="459"/>
        <v/>
      </c>
    </row>
    <row r="1080" spans="1:10" ht="16.5">
      <c r="A1080" s="2">
        <f t="shared" si="464"/>
        <v>3506</v>
      </c>
      <c r="B1080" s="3">
        <v>35</v>
      </c>
      <c r="C1080" s="2">
        <f t="shared" si="469"/>
        <v>6</v>
      </c>
      <c r="D1080" t="str">
        <f t="shared" si="454"/>
        <v>丧服吊带裤</v>
      </c>
      <c r="E1080">
        <f t="shared" si="470"/>
        <v>2</v>
      </c>
      <c r="F1080">
        <f t="shared" si="455"/>
        <v>3</v>
      </c>
      <c r="G1080" t="str">
        <f t="shared" si="458"/>
        <v>1210006,28</v>
      </c>
      <c r="H1080">
        <f t="shared" si="456"/>
        <v>41200</v>
      </c>
      <c r="I1080" t="str">
        <f t="shared" si="468"/>
        <v>Ⅰ2</v>
      </c>
      <c r="J1080" t="str">
        <f t="shared" si="459"/>
        <v/>
      </c>
    </row>
    <row r="1081" spans="1:10" ht="16.5">
      <c r="A1081" s="2">
        <f t="shared" si="464"/>
        <v>3507</v>
      </c>
      <c r="B1081" s="3">
        <v>35</v>
      </c>
      <c r="C1081" s="2">
        <f t="shared" si="469"/>
        <v>7</v>
      </c>
      <c r="D1081" t="str">
        <f t="shared" si="454"/>
        <v>丧服吊带裤</v>
      </c>
      <c r="E1081">
        <f t="shared" si="470"/>
        <v>2</v>
      </c>
      <c r="F1081">
        <f t="shared" si="455"/>
        <v>3</v>
      </c>
      <c r="G1081" t="str">
        <f t="shared" si="458"/>
        <v>1210009,12</v>
      </c>
      <c r="H1081">
        <f t="shared" si="456"/>
        <v>55600</v>
      </c>
      <c r="I1081" t="str">
        <f t="shared" si="468"/>
        <v>Ⅰ2</v>
      </c>
      <c r="J1081" t="str">
        <f t="shared" si="459"/>
        <v/>
      </c>
    </row>
    <row r="1082" spans="1:10" ht="16.5">
      <c r="A1082" s="2">
        <f t="shared" si="464"/>
        <v>3508</v>
      </c>
      <c r="B1082" s="3">
        <v>35</v>
      </c>
      <c r="C1082" s="2">
        <f t="shared" si="469"/>
        <v>8</v>
      </c>
      <c r="D1082" t="str">
        <f t="shared" si="454"/>
        <v>丧服吊带裤</v>
      </c>
      <c r="E1082">
        <f t="shared" si="470"/>
        <v>2</v>
      </c>
      <c r="F1082">
        <f t="shared" si="455"/>
        <v>3</v>
      </c>
      <c r="G1082" t="str">
        <f t="shared" si="458"/>
        <v>1210009,4|1430003,1</v>
      </c>
      <c r="H1082">
        <f t="shared" si="456"/>
        <v>12450</v>
      </c>
      <c r="I1082" t="str">
        <f t="shared" si="468"/>
        <v>Ⅰ2</v>
      </c>
      <c r="J1082" t="str">
        <f t="shared" si="459"/>
        <v/>
      </c>
    </row>
    <row r="1083" spans="1:10" ht="16.5">
      <c r="A1083" s="2">
        <f t="shared" si="464"/>
        <v>3509</v>
      </c>
      <c r="B1083" s="3">
        <v>35</v>
      </c>
      <c r="C1083" s="2">
        <f>IF(C1082=29,1,C1082+1)</f>
        <v>9</v>
      </c>
      <c r="D1083" t="str">
        <f t="shared" si="454"/>
        <v>丧服吊带裤</v>
      </c>
      <c r="E1083">
        <f t="shared" si="470"/>
        <v>2</v>
      </c>
      <c r="F1083">
        <f t="shared" si="455"/>
        <v>3</v>
      </c>
      <c r="G1083" t="str">
        <f t="shared" si="458"/>
        <v>1210009,5|1430003,2</v>
      </c>
      <c r="H1083">
        <f t="shared" si="456"/>
        <v>14400</v>
      </c>
      <c r="I1083" t="str">
        <f t="shared" si="468"/>
        <v>Ⅰ2</v>
      </c>
      <c r="J1083" t="str">
        <f t="shared" si="459"/>
        <v/>
      </c>
    </row>
    <row r="1084" spans="1:10" ht="16.5">
      <c r="A1084" s="2">
        <f t="shared" si="464"/>
        <v>3510</v>
      </c>
      <c r="B1084" s="3">
        <v>35</v>
      </c>
      <c r="C1084" s="2">
        <f>IF(C1083=29,1,C1083+1)</f>
        <v>10</v>
      </c>
      <c r="D1084" t="str">
        <f t="shared" si="454"/>
        <v>丧服吊带裤</v>
      </c>
      <c r="E1084">
        <f t="shared" si="470"/>
        <v>2</v>
      </c>
      <c r="F1084">
        <f t="shared" si="455"/>
        <v>3</v>
      </c>
      <c r="G1084" t="str">
        <f t="shared" si="458"/>
        <v>1210009,7|1430003,3</v>
      </c>
      <c r="H1084">
        <f t="shared" si="456"/>
        <v>21600</v>
      </c>
      <c r="I1084" t="str">
        <f t="shared" si="468"/>
        <v>Ⅰ2</v>
      </c>
      <c r="J1084" t="str">
        <f t="shared" si="459"/>
        <v/>
      </c>
    </row>
    <row r="1085" spans="1:10" ht="16.5">
      <c r="A1085" s="2">
        <f t="shared" si="464"/>
        <v>3511</v>
      </c>
      <c r="B1085" s="3">
        <v>35</v>
      </c>
      <c r="C1085" s="2">
        <f t="shared" ref="C1085:C1103" si="471">IF(C1084=29,1,C1084+1)</f>
        <v>11</v>
      </c>
      <c r="D1085" t="str">
        <f t="shared" si="454"/>
        <v>丧服吊带裤</v>
      </c>
      <c r="E1085">
        <f t="shared" si="470"/>
        <v>2</v>
      </c>
      <c r="F1085">
        <f t="shared" si="455"/>
        <v>3</v>
      </c>
      <c r="G1085" t="str">
        <f t="shared" si="458"/>
        <v>1210009,10|1430003,4</v>
      </c>
      <c r="H1085">
        <f t="shared" si="456"/>
        <v>32250</v>
      </c>
      <c r="I1085" t="str">
        <f t="shared" si="468"/>
        <v>Ⅰ2</v>
      </c>
      <c r="J1085" t="str">
        <f t="shared" si="459"/>
        <v/>
      </c>
    </row>
    <row r="1086" spans="1:10" ht="16.5">
      <c r="A1086" s="2">
        <f t="shared" si="464"/>
        <v>3512</v>
      </c>
      <c r="B1086" s="3">
        <v>35</v>
      </c>
      <c r="C1086" s="2">
        <f t="shared" si="471"/>
        <v>12</v>
      </c>
      <c r="D1086" t="str">
        <f t="shared" si="454"/>
        <v>丧服吊带裤</v>
      </c>
      <c r="E1086">
        <f t="shared" si="470"/>
        <v>2</v>
      </c>
      <c r="F1086">
        <f t="shared" si="455"/>
        <v>3</v>
      </c>
      <c r="G1086" t="str">
        <f t="shared" si="458"/>
        <v>1210009,12|1430003,5</v>
      </c>
      <c r="H1086">
        <f t="shared" si="456"/>
        <v>45000</v>
      </c>
      <c r="I1086" t="str">
        <f t="shared" si="468"/>
        <v>Ⅰ2</v>
      </c>
      <c r="J1086" t="str">
        <f t="shared" si="459"/>
        <v/>
      </c>
    </row>
    <row r="1087" spans="1:10" ht="16.5">
      <c r="A1087" s="2">
        <f t="shared" si="464"/>
        <v>3513</v>
      </c>
      <c r="B1087" s="3">
        <v>35</v>
      </c>
      <c r="C1087" s="2">
        <f t="shared" si="471"/>
        <v>13</v>
      </c>
      <c r="D1087" t="str">
        <f t="shared" si="454"/>
        <v>丧服吊带裤</v>
      </c>
      <c r="E1087">
        <f t="shared" si="470"/>
        <v>2</v>
      </c>
      <c r="F1087">
        <f t="shared" si="455"/>
        <v>3</v>
      </c>
      <c r="G1087" t="str">
        <f t="shared" si="458"/>
        <v>1210009,14|1430003,6</v>
      </c>
      <c r="H1087">
        <f t="shared" si="456"/>
        <v>61800</v>
      </c>
      <c r="I1087" t="str">
        <f t="shared" si="468"/>
        <v>Ⅰ2</v>
      </c>
      <c r="J1087" t="str">
        <f t="shared" si="459"/>
        <v/>
      </c>
    </row>
    <row r="1088" spans="1:10" ht="16.5">
      <c r="A1088" s="2">
        <f t="shared" si="464"/>
        <v>3514</v>
      </c>
      <c r="B1088" s="3">
        <v>35</v>
      </c>
      <c r="C1088" s="2">
        <f t="shared" si="471"/>
        <v>14</v>
      </c>
      <c r="D1088" t="str">
        <f t="shared" si="454"/>
        <v>丧服吊带裤</v>
      </c>
      <c r="E1088">
        <f t="shared" si="470"/>
        <v>2</v>
      </c>
      <c r="F1088">
        <f t="shared" si="455"/>
        <v>3</v>
      </c>
      <c r="G1088" t="str">
        <f t="shared" si="458"/>
        <v>1430005,1</v>
      </c>
      <c r="H1088">
        <f t="shared" si="456"/>
        <v>83400</v>
      </c>
      <c r="I1088" t="str">
        <f t="shared" si="468"/>
        <v>Ⅰ2</v>
      </c>
      <c r="J1088" t="str">
        <f t="shared" si="459"/>
        <v/>
      </c>
    </row>
    <row r="1089" spans="1:10" ht="16.5">
      <c r="A1089" s="2">
        <f t="shared" si="464"/>
        <v>3515</v>
      </c>
      <c r="B1089" s="3">
        <v>35</v>
      </c>
      <c r="C1089" s="2">
        <f t="shared" si="471"/>
        <v>15</v>
      </c>
      <c r="D1089" t="str">
        <f t="shared" si="454"/>
        <v>丧服吊带裤</v>
      </c>
      <c r="E1089">
        <f t="shared" si="470"/>
        <v>2</v>
      </c>
      <c r="F1089">
        <f t="shared" si="455"/>
        <v>3</v>
      </c>
      <c r="G1089" t="str">
        <f t="shared" si="458"/>
        <v>1210009,5|1430003,3</v>
      </c>
      <c r="H1089">
        <f t="shared" si="456"/>
        <v>16600</v>
      </c>
      <c r="I1089" t="str">
        <f>IF(E1089=4,B1089&amp;"Ⅱ"&amp;E1089,"Ⅱ"&amp;E1089)</f>
        <v>Ⅱ2</v>
      </c>
      <c r="J1089" t="str">
        <f t="shared" si="459"/>
        <v/>
      </c>
    </row>
    <row r="1090" spans="1:10" ht="16.5">
      <c r="A1090" s="2">
        <f t="shared" si="464"/>
        <v>3516</v>
      </c>
      <c r="B1090" s="3">
        <v>35</v>
      </c>
      <c r="C1090" s="2">
        <f t="shared" si="471"/>
        <v>16</v>
      </c>
      <c r="D1090" t="str">
        <f t="shared" ref="D1090:D1153" si="472">VLOOKUP(B1090,K:L,2,0)</f>
        <v>丧服吊带裤</v>
      </c>
      <c r="E1090">
        <f t="shared" si="470"/>
        <v>2</v>
      </c>
      <c r="F1090">
        <f t="shared" ref="F1090:F1153" si="473">VLOOKUP(B1090,K:N,4,FALSE)</f>
        <v>3</v>
      </c>
      <c r="G1090" t="str">
        <f t="shared" si="458"/>
        <v>1210009,7|1430003,6</v>
      </c>
      <c r="H1090">
        <f t="shared" ref="H1090:H1153" si="474">VLOOKUP(E1090&amp;C1090,AN:AT,7,0)</f>
        <v>19200</v>
      </c>
      <c r="I1090" t="str">
        <f t="shared" ref="I1090:I1095" si="475">IF(E1090=4,B1090&amp;"Ⅱ"&amp;E1090,"Ⅱ"&amp;E1090)</f>
        <v>Ⅱ2</v>
      </c>
      <c r="J1090" t="str">
        <f t="shared" si="459"/>
        <v/>
      </c>
    </row>
    <row r="1091" spans="1:10" ht="16.5">
      <c r="A1091" s="2">
        <f t="shared" si="464"/>
        <v>3517</v>
      </c>
      <c r="B1091" s="3">
        <v>35</v>
      </c>
      <c r="C1091" s="2">
        <f t="shared" si="471"/>
        <v>17</v>
      </c>
      <c r="D1091" t="str">
        <f t="shared" si="472"/>
        <v>丧服吊带裤</v>
      </c>
      <c r="E1091">
        <f t="shared" si="470"/>
        <v>2</v>
      </c>
      <c r="F1091">
        <f t="shared" si="473"/>
        <v>3</v>
      </c>
      <c r="G1091" t="str">
        <f t="shared" ref="G1091:G1154" si="476">IF(J1091&lt;&gt;"",J1091,VLOOKUP(E1091&amp;F1091&amp;C1091,T:AD,11,0))</f>
        <v>1210009,9|1430003,9</v>
      </c>
      <c r="H1091">
        <f t="shared" si="474"/>
        <v>28800</v>
      </c>
      <c r="I1091" t="str">
        <f t="shared" si="475"/>
        <v>Ⅱ2</v>
      </c>
      <c r="J1091" t="str">
        <f t="shared" ref="J1091:J1154" si="477">IFERROR(IF(I1091=I1092,"",INDEX(AJ:AJ,MATCH(B1091,AI:AI,0))&amp;","&amp;3^(C1091/7-2)),"")</f>
        <v/>
      </c>
    </row>
    <row r="1092" spans="1:10" ht="16.5">
      <c r="A1092" s="2">
        <f t="shared" si="464"/>
        <v>3518</v>
      </c>
      <c r="B1092" s="3">
        <v>35</v>
      </c>
      <c r="C1092" s="2">
        <f t="shared" si="471"/>
        <v>18</v>
      </c>
      <c r="D1092" t="str">
        <f t="shared" si="472"/>
        <v>丧服吊带裤</v>
      </c>
      <c r="E1092">
        <f t="shared" si="470"/>
        <v>2</v>
      </c>
      <c r="F1092">
        <f t="shared" si="473"/>
        <v>3</v>
      </c>
      <c r="G1092" t="str">
        <f t="shared" si="476"/>
        <v>1210009,13|1430003,12</v>
      </c>
      <c r="H1092">
        <f t="shared" si="474"/>
        <v>43000</v>
      </c>
      <c r="I1092" t="str">
        <f t="shared" si="475"/>
        <v>Ⅱ2</v>
      </c>
      <c r="J1092" t="str">
        <f t="shared" si="477"/>
        <v/>
      </c>
    </row>
    <row r="1093" spans="1:10" ht="16.5">
      <c r="A1093" s="2">
        <f t="shared" si="464"/>
        <v>3519</v>
      </c>
      <c r="B1093" s="3">
        <v>35</v>
      </c>
      <c r="C1093" s="2">
        <f t="shared" si="471"/>
        <v>19</v>
      </c>
      <c r="D1093" t="str">
        <f t="shared" si="472"/>
        <v>丧服吊带裤</v>
      </c>
      <c r="E1093">
        <f t="shared" si="470"/>
        <v>2</v>
      </c>
      <c r="F1093">
        <f t="shared" si="473"/>
        <v>3</v>
      </c>
      <c r="G1093" t="str">
        <f t="shared" si="476"/>
        <v>1210009,16|1430003,15</v>
      </c>
      <c r="H1093">
        <f t="shared" si="474"/>
        <v>60000</v>
      </c>
      <c r="I1093" t="str">
        <f t="shared" si="475"/>
        <v>Ⅱ2</v>
      </c>
      <c r="J1093" t="str">
        <f t="shared" si="477"/>
        <v/>
      </c>
    </row>
    <row r="1094" spans="1:10" ht="16.5">
      <c r="A1094" s="2">
        <f t="shared" si="464"/>
        <v>3520</v>
      </c>
      <c r="B1094" s="3">
        <v>35</v>
      </c>
      <c r="C1094" s="2">
        <f t="shared" si="471"/>
        <v>20</v>
      </c>
      <c r="D1094" t="str">
        <f t="shared" si="472"/>
        <v>丧服吊带裤</v>
      </c>
      <c r="E1094">
        <f t="shared" si="470"/>
        <v>2</v>
      </c>
      <c r="F1094">
        <f t="shared" si="473"/>
        <v>3</v>
      </c>
      <c r="G1094" t="str">
        <f t="shared" si="476"/>
        <v>1210009,19|1430003,18</v>
      </c>
      <c r="H1094">
        <f t="shared" si="474"/>
        <v>82400</v>
      </c>
      <c r="I1094" t="str">
        <f t="shared" si="475"/>
        <v>Ⅱ2</v>
      </c>
      <c r="J1094" t="str">
        <f t="shared" si="477"/>
        <v/>
      </c>
    </row>
    <row r="1095" spans="1:10" ht="16.5">
      <c r="A1095" s="2">
        <f t="shared" si="464"/>
        <v>3521</v>
      </c>
      <c r="B1095" s="3">
        <v>35</v>
      </c>
      <c r="C1095" s="2">
        <f t="shared" si="471"/>
        <v>21</v>
      </c>
      <c r="D1095" t="str">
        <f t="shared" si="472"/>
        <v>丧服吊带裤</v>
      </c>
      <c r="E1095">
        <f t="shared" si="470"/>
        <v>2</v>
      </c>
      <c r="F1095">
        <f t="shared" si="473"/>
        <v>3</v>
      </c>
      <c r="G1095" t="str">
        <f t="shared" si="476"/>
        <v>1430005,3</v>
      </c>
      <c r="H1095">
        <f t="shared" si="474"/>
        <v>111200</v>
      </c>
      <c r="I1095" t="str">
        <f t="shared" si="475"/>
        <v>Ⅱ2</v>
      </c>
      <c r="J1095" t="str">
        <f t="shared" si="477"/>
        <v/>
      </c>
    </row>
    <row r="1096" spans="1:10" ht="16.5">
      <c r="A1096" s="2">
        <f t="shared" si="464"/>
        <v>3522</v>
      </c>
      <c r="B1096" s="3">
        <v>35</v>
      </c>
      <c r="C1096" s="2">
        <f t="shared" si="471"/>
        <v>22</v>
      </c>
      <c r="D1096" t="str">
        <f t="shared" si="472"/>
        <v>丧服吊带裤</v>
      </c>
      <c r="E1096">
        <f t="shared" si="470"/>
        <v>2</v>
      </c>
      <c r="F1096">
        <f t="shared" si="473"/>
        <v>3</v>
      </c>
      <c r="G1096" t="str">
        <f t="shared" si="476"/>
        <v>1210009,7|1430003,9</v>
      </c>
      <c r="H1096">
        <f t="shared" si="474"/>
        <v>20750</v>
      </c>
      <c r="I1096" t="str">
        <f>IF(E1096=4,B1096&amp;"Ⅲ"&amp;E1096,"Ⅲ"&amp;E1096)</f>
        <v>Ⅲ2</v>
      </c>
      <c r="J1096" t="str">
        <f t="shared" si="477"/>
        <v/>
      </c>
    </row>
    <row r="1097" spans="1:10" ht="16.5">
      <c r="A1097" s="2">
        <f t="shared" si="464"/>
        <v>3523</v>
      </c>
      <c r="B1097" s="3">
        <v>35</v>
      </c>
      <c r="C1097" s="2">
        <f t="shared" si="471"/>
        <v>23</v>
      </c>
      <c r="D1097" t="str">
        <f t="shared" si="472"/>
        <v>丧服吊带裤</v>
      </c>
      <c r="E1097">
        <f t="shared" si="470"/>
        <v>2</v>
      </c>
      <c r="F1097">
        <f t="shared" si="473"/>
        <v>3</v>
      </c>
      <c r="G1097" t="str">
        <f t="shared" si="476"/>
        <v>1210009,9|1430003,18</v>
      </c>
      <c r="H1097">
        <f t="shared" si="474"/>
        <v>24000</v>
      </c>
      <c r="I1097" t="str">
        <f t="shared" ref="I1097:I1102" si="478">IF(E1097=4,B1097&amp;"Ⅲ"&amp;E1097,"Ⅲ"&amp;E1097)</f>
        <v>Ⅲ2</v>
      </c>
      <c r="J1097" t="str">
        <f t="shared" si="477"/>
        <v/>
      </c>
    </row>
    <row r="1098" spans="1:10" ht="16.5">
      <c r="A1098" s="2">
        <f t="shared" si="464"/>
        <v>3524</v>
      </c>
      <c r="B1098" s="3">
        <v>35</v>
      </c>
      <c r="C1098" s="2">
        <f t="shared" si="471"/>
        <v>24</v>
      </c>
      <c r="D1098" t="str">
        <f t="shared" si="472"/>
        <v>丧服吊带裤</v>
      </c>
      <c r="E1098">
        <f t="shared" si="470"/>
        <v>2</v>
      </c>
      <c r="F1098">
        <f t="shared" si="473"/>
        <v>3</v>
      </c>
      <c r="G1098" t="str">
        <f t="shared" si="476"/>
        <v>1210009,11|1430003,27</v>
      </c>
      <c r="H1098">
        <f t="shared" si="474"/>
        <v>36000</v>
      </c>
      <c r="I1098" t="str">
        <f t="shared" si="478"/>
        <v>Ⅲ2</v>
      </c>
      <c r="J1098" t="str">
        <f t="shared" si="477"/>
        <v/>
      </c>
    </row>
    <row r="1099" spans="1:10" ht="16.5">
      <c r="A1099" s="2">
        <f t="shared" si="464"/>
        <v>3525</v>
      </c>
      <c r="B1099" s="3">
        <v>35</v>
      </c>
      <c r="C1099" s="2">
        <f t="shared" si="471"/>
        <v>25</v>
      </c>
      <c r="D1099" t="str">
        <f t="shared" si="472"/>
        <v>丧服吊带裤</v>
      </c>
      <c r="E1099">
        <f t="shared" si="470"/>
        <v>2</v>
      </c>
      <c r="F1099">
        <f t="shared" si="473"/>
        <v>3</v>
      </c>
      <c r="G1099" t="str">
        <f t="shared" si="476"/>
        <v>1210009,17|1430003,36</v>
      </c>
      <c r="H1099">
        <f t="shared" si="474"/>
        <v>53750</v>
      </c>
      <c r="I1099" t="str">
        <f t="shared" si="478"/>
        <v>Ⅲ2</v>
      </c>
      <c r="J1099" t="str">
        <f t="shared" si="477"/>
        <v/>
      </c>
    </row>
    <row r="1100" spans="1:10" ht="16.5">
      <c r="A1100" s="2">
        <f t="shared" si="464"/>
        <v>3526</v>
      </c>
      <c r="B1100" s="3">
        <v>35</v>
      </c>
      <c r="C1100" s="2">
        <f t="shared" si="471"/>
        <v>26</v>
      </c>
      <c r="D1100" t="str">
        <f t="shared" si="472"/>
        <v>丧服吊带裤</v>
      </c>
      <c r="E1100">
        <f t="shared" si="470"/>
        <v>2</v>
      </c>
      <c r="F1100">
        <f t="shared" si="473"/>
        <v>3</v>
      </c>
      <c r="G1100" t="str">
        <f t="shared" si="476"/>
        <v>1210009,20|1430003,45</v>
      </c>
      <c r="H1100">
        <f t="shared" si="474"/>
        <v>75000</v>
      </c>
      <c r="I1100" t="str">
        <f t="shared" si="478"/>
        <v>Ⅲ2</v>
      </c>
      <c r="J1100" t="str">
        <f t="shared" si="477"/>
        <v/>
      </c>
    </row>
    <row r="1101" spans="1:10" ht="16.5">
      <c r="A1101" s="2">
        <f t="shared" si="464"/>
        <v>3527</v>
      </c>
      <c r="B1101" s="3">
        <v>35</v>
      </c>
      <c r="C1101" s="2">
        <f t="shared" si="471"/>
        <v>27</v>
      </c>
      <c r="D1101" t="str">
        <f t="shared" si="472"/>
        <v>丧服吊带裤</v>
      </c>
      <c r="E1101">
        <f t="shared" si="470"/>
        <v>2</v>
      </c>
      <c r="F1101">
        <f t="shared" si="473"/>
        <v>3</v>
      </c>
      <c r="G1101" t="str">
        <f t="shared" si="476"/>
        <v>1210009,23|1430003,54</v>
      </c>
      <c r="H1101">
        <f t="shared" si="474"/>
        <v>103000</v>
      </c>
      <c r="I1101" t="str">
        <f t="shared" si="478"/>
        <v>Ⅲ2</v>
      </c>
      <c r="J1101" t="str">
        <f t="shared" si="477"/>
        <v/>
      </c>
    </row>
    <row r="1102" spans="1:10" ht="16.5">
      <c r="A1102" s="2">
        <f t="shared" si="464"/>
        <v>3528</v>
      </c>
      <c r="B1102" s="3">
        <v>35</v>
      </c>
      <c r="C1102" s="2">
        <f t="shared" si="471"/>
        <v>28</v>
      </c>
      <c r="D1102" t="str">
        <f t="shared" si="472"/>
        <v>丧服吊带裤</v>
      </c>
      <c r="E1102">
        <f t="shared" si="470"/>
        <v>2</v>
      </c>
      <c r="F1102">
        <f t="shared" si="473"/>
        <v>3</v>
      </c>
      <c r="G1102" t="str">
        <f t="shared" si="476"/>
        <v>1430005,9</v>
      </c>
      <c r="H1102">
        <f t="shared" si="474"/>
        <v>139000</v>
      </c>
      <c r="I1102" t="str">
        <f t="shared" si="478"/>
        <v>Ⅲ2</v>
      </c>
      <c r="J1102" t="str">
        <f t="shared" si="477"/>
        <v/>
      </c>
    </row>
    <row r="1103" spans="1:10" ht="16.5">
      <c r="A1103" s="2">
        <f t="shared" si="464"/>
        <v>3529</v>
      </c>
      <c r="B1103" s="34">
        <v>35</v>
      </c>
      <c r="C1103" s="2">
        <f t="shared" si="471"/>
        <v>29</v>
      </c>
      <c r="D1103" t="str">
        <f t="shared" si="472"/>
        <v>丧服吊带裤</v>
      </c>
      <c r="E1103">
        <f t="shared" si="470"/>
        <v>2</v>
      </c>
      <c r="F1103">
        <f t="shared" si="473"/>
        <v>3</v>
      </c>
      <c r="G1103" t="e">
        <f t="shared" si="476"/>
        <v>#N/A</v>
      </c>
      <c r="H1103" t="e">
        <f t="shared" si="474"/>
        <v>#N/A</v>
      </c>
      <c r="J1103" t="str">
        <f t="shared" si="477"/>
        <v/>
      </c>
    </row>
    <row r="1104" spans="1:10" ht="16.5">
      <c r="A1104" s="2">
        <f t="shared" si="464"/>
        <v>3401</v>
      </c>
      <c r="B1104" s="3">
        <v>34</v>
      </c>
      <c r="C1104" s="2">
        <f>IF(C1103=29,1,C1103+1)</f>
        <v>1</v>
      </c>
      <c r="D1104" t="str">
        <f t="shared" si="472"/>
        <v>装甲股长</v>
      </c>
      <c r="E1104">
        <f t="shared" si="470"/>
        <v>2</v>
      </c>
      <c r="F1104">
        <f t="shared" si="473"/>
        <v>2</v>
      </c>
      <c r="G1104" t="str">
        <f t="shared" si="476"/>
        <v>1210002,24</v>
      </c>
      <c r="H1104">
        <f t="shared" si="474"/>
        <v>8300</v>
      </c>
      <c r="I1104" t="str">
        <f>IF(E1104=4,B1104&amp;"Ⅰ"&amp;E1104,"Ⅰ"&amp;E1104)</f>
        <v>Ⅰ2</v>
      </c>
      <c r="J1104" t="str">
        <f t="shared" si="477"/>
        <v/>
      </c>
    </row>
    <row r="1105" spans="1:10" ht="16.5">
      <c r="A1105" s="2">
        <f t="shared" si="464"/>
        <v>3402</v>
      </c>
      <c r="B1105" s="3">
        <v>34</v>
      </c>
      <c r="C1105" s="2">
        <f>IF(C1104=29,1,C1104+1)</f>
        <v>2</v>
      </c>
      <c r="D1105" t="str">
        <f t="shared" si="472"/>
        <v>装甲股长</v>
      </c>
      <c r="E1105">
        <f t="shared" si="470"/>
        <v>2</v>
      </c>
      <c r="F1105">
        <f t="shared" si="473"/>
        <v>2</v>
      </c>
      <c r="G1105" t="str">
        <f t="shared" si="476"/>
        <v>1210002,32</v>
      </c>
      <c r="H1105">
        <f t="shared" si="474"/>
        <v>9600</v>
      </c>
      <c r="I1105" t="str">
        <f t="shared" ref="I1105:I1117" si="479">IF(E1105=4,B1105&amp;"Ⅰ"&amp;E1105,"Ⅰ"&amp;E1105)</f>
        <v>Ⅰ2</v>
      </c>
      <c r="J1105" t="str">
        <f t="shared" si="477"/>
        <v/>
      </c>
    </row>
    <row r="1106" spans="1:10" ht="16.5">
      <c r="A1106" s="2">
        <f t="shared" si="464"/>
        <v>3403</v>
      </c>
      <c r="B1106" s="3">
        <v>34</v>
      </c>
      <c r="C1106" s="2">
        <f t="shared" ref="C1106:C1111" si="480">IF(C1105=29,1,C1105+1)</f>
        <v>3</v>
      </c>
      <c r="D1106" t="str">
        <f t="shared" si="472"/>
        <v>装甲股长</v>
      </c>
      <c r="E1106">
        <f t="shared" si="470"/>
        <v>2</v>
      </c>
      <c r="F1106">
        <f t="shared" si="473"/>
        <v>2</v>
      </c>
      <c r="G1106" t="str">
        <f t="shared" si="476"/>
        <v>1210002,40</v>
      </c>
      <c r="H1106">
        <f t="shared" si="474"/>
        <v>14400</v>
      </c>
      <c r="I1106" t="str">
        <f t="shared" si="479"/>
        <v>Ⅰ2</v>
      </c>
      <c r="J1106" t="str">
        <f t="shared" si="477"/>
        <v/>
      </c>
    </row>
    <row r="1107" spans="1:10" ht="16.5">
      <c r="A1107" s="2">
        <f t="shared" si="464"/>
        <v>3404</v>
      </c>
      <c r="B1107" s="3">
        <v>34</v>
      </c>
      <c r="C1107" s="2">
        <f t="shared" si="480"/>
        <v>4</v>
      </c>
      <c r="D1107" t="str">
        <f t="shared" si="472"/>
        <v>装甲股长</v>
      </c>
      <c r="E1107">
        <f t="shared" si="470"/>
        <v>2</v>
      </c>
      <c r="F1107">
        <f t="shared" si="473"/>
        <v>2</v>
      </c>
      <c r="G1107" t="str">
        <f t="shared" si="476"/>
        <v>1210005,20</v>
      </c>
      <c r="H1107">
        <f t="shared" si="474"/>
        <v>21500</v>
      </c>
      <c r="I1107" t="str">
        <f t="shared" si="479"/>
        <v>Ⅰ2</v>
      </c>
      <c r="J1107" t="str">
        <f t="shared" si="477"/>
        <v/>
      </c>
    </row>
    <row r="1108" spans="1:10" ht="16.5">
      <c r="A1108" s="2">
        <f t="shared" si="464"/>
        <v>3405</v>
      </c>
      <c r="B1108" s="3">
        <v>34</v>
      </c>
      <c r="C1108" s="2">
        <f t="shared" si="480"/>
        <v>5</v>
      </c>
      <c r="D1108" t="str">
        <f t="shared" si="472"/>
        <v>装甲股长</v>
      </c>
      <c r="E1108">
        <f t="shared" si="470"/>
        <v>2</v>
      </c>
      <c r="F1108">
        <f t="shared" si="473"/>
        <v>2</v>
      </c>
      <c r="G1108" t="str">
        <f t="shared" si="476"/>
        <v>1210005,24</v>
      </c>
      <c r="H1108">
        <f t="shared" si="474"/>
        <v>30000</v>
      </c>
      <c r="I1108" t="str">
        <f t="shared" si="479"/>
        <v>Ⅰ2</v>
      </c>
      <c r="J1108" t="str">
        <f t="shared" si="477"/>
        <v/>
      </c>
    </row>
    <row r="1109" spans="1:10" ht="16.5">
      <c r="A1109" s="2">
        <f t="shared" si="464"/>
        <v>3406</v>
      </c>
      <c r="B1109" s="3">
        <v>34</v>
      </c>
      <c r="C1109" s="2">
        <f t="shared" si="480"/>
        <v>6</v>
      </c>
      <c r="D1109" t="str">
        <f t="shared" si="472"/>
        <v>装甲股长</v>
      </c>
      <c r="E1109">
        <f t="shared" si="470"/>
        <v>2</v>
      </c>
      <c r="F1109">
        <f t="shared" si="473"/>
        <v>2</v>
      </c>
      <c r="G1109" t="str">
        <f t="shared" si="476"/>
        <v>1210005,28</v>
      </c>
      <c r="H1109">
        <f t="shared" si="474"/>
        <v>41200</v>
      </c>
      <c r="I1109" t="str">
        <f t="shared" si="479"/>
        <v>Ⅰ2</v>
      </c>
      <c r="J1109" t="str">
        <f t="shared" si="477"/>
        <v/>
      </c>
    </row>
    <row r="1110" spans="1:10" ht="16.5">
      <c r="A1110" s="2">
        <f t="shared" si="464"/>
        <v>3407</v>
      </c>
      <c r="B1110" s="3">
        <v>34</v>
      </c>
      <c r="C1110" s="2">
        <f t="shared" si="480"/>
        <v>7</v>
      </c>
      <c r="D1110" t="str">
        <f t="shared" si="472"/>
        <v>装甲股长</v>
      </c>
      <c r="E1110">
        <f t="shared" si="470"/>
        <v>2</v>
      </c>
      <c r="F1110">
        <f t="shared" si="473"/>
        <v>2</v>
      </c>
      <c r="G1110" t="str">
        <f t="shared" si="476"/>
        <v>1210008,12</v>
      </c>
      <c r="H1110">
        <f t="shared" si="474"/>
        <v>55600</v>
      </c>
      <c r="I1110" t="str">
        <f t="shared" si="479"/>
        <v>Ⅰ2</v>
      </c>
      <c r="J1110" t="str">
        <f t="shared" si="477"/>
        <v/>
      </c>
    </row>
    <row r="1111" spans="1:10" ht="16.5">
      <c r="A1111" s="2">
        <f t="shared" si="464"/>
        <v>3408</v>
      </c>
      <c r="B1111" s="3">
        <v>34</v>
      </c>
      <c r="C1111" s="2">
        <f t="shared" si="480"/>
        <v>8</v>
      </c>
      <c r="D1111" t="str">
        <f t="shared" si="472"/>
        <v>装甲股长</v>
      </c>
      <c r="E1111">
        <f t="shared" si="470"/>
        <v>2</v>
      </c>
      <c r="F1111">
        <f t="shared" si="473"/>
        <v>2</v>
      </c>
      <c r="G1111" t="str">
        <f t="shared" si="476"/>
        <v>1210008,4|1430003,1</v>
      </c>
      <c r="H1111">
        <f t="shared" si="474"/>
        <v>12450</v>
      </c>
      <c r="I1111" t="str">
        <f t="shared" si="479"/>
        <v>Ⅰ2</v>
      </c>
      <c r="J1111" t="str">
        <f t="shared" si="477"/>
        <v/>
      </c>
    </row>
    <row r="1112" spans="1:10" ht="16.5">
      <c r="A1112" s="2">
        <f t="shared" si="464"/>
        <v>3409</v>
      </c>
      <c r="B1112" s="3">
        <v>34</v>
      </c>
      <c r="C1112" s="2">
        <f>IF(C1111=29,1,C1111+1)</f>
        <v>9</v>
      </c>
      <c r="D1112" t="str">
        <f t="shared" si="472"/>
        <v>装甲股长</v>
      </c>
      <c r="E1112">
        <f t="shared" si="470"/>
        <v>2</v>
      </c>
      <c r="F1112">
        <f t="shared" si="473"/>
        <v>2</v>
      </c>
      <c r="G1112" t="str">
        <f t="shared" si="476"/>
        <v>1210008,5|1430003,2</v>
      </c>
      <c r="H1112">
        <f t="shared" si="474"/>
        <v>14400</v>
      </c>
      <c r="I1112" t="str">
        <f t="shared" si="479"/>
        <v>Ⅰ2</v>
      </c>
      <c r="J1112" t="str">
        <f t="shared" si="477"/>
        <v/>
      </c>
    </row>
    <row r="1113" spans="1:10" ht="16.5">
      <c r="A1113" s="2">
        <f t="shared" si="464"/>
        <v>3410</v>
      </c>
      <c r="B1113" s="3">
        <v>34</v>
      </c>
      <c r="C1113" s="2">
        <f>IF(C1112=29,1,C1112+1)</f>
        <v>10</v>
      </c>
      <c r="D1113" t="str">
        <f t="shared" si="472"/>
        <v>装甲股长</v>
      </c>
      <c r="E1113">
        <f t="shared" si="470"/>
        <v>2</v>
      </c>
      <c r="F1113">
        <f t="shared" si="473"/>
        <v>2</v>
      </c>
      <c r="G1113" t="str">
        <f t="shared" si="476"/>
        <v>1210008,7|1430003,3</v>
      </c>
      <c r="H1113">
        <f t="shared" si="474"/>
        <v>21600</v>
      </c>
      <c r="I1113" t="str">
        <f t="shared" si="479"/>
        <v>Ⅰ2</v>
      </c>
      <c r="J1113" t="str">
        <f t="shared" si="477"/>
        <v/>
      </c>
    </row>
    <row r="1114" spans="1:10" ht="16.5">
      <c r="A1114" s="2">
        <f t="shared" si="464"/>
        <v>3411</v>
      </c>
      <c r="B1114" s="3">
        <v>34</v>
      </c>
      <c r="C1114" s="2">
        <f t="shared" ref="C1114:C1132" si="481">IF(C1113=29,1,C1113+1)</f>
        <v>11</v>
      </c>
      <c r="D1114" t="str">
        <f t="shared" si="472"/>
        <v>装甲股长</v>
      </c>
      <c r="E1114">
        <f t="shared" si="470"/>
        <v>2</v>
      </c>
      <c r="F1114">
        <f t="shared" si="473"/>
        <v>2</v>
      </c>
      <c r="G1114" t="str">
        <f t="shared" si="476"/>
        <v>1210008,10|1430003,4</v>
      </c>
      <c r="H1114">
        <f t="shared" si="474"/>
        <v>32250</v>
      </c>
      <c r="I1114" t="str">
        <f t="shared" si="479"/>
        <v>Ⅰ2</v>
      </c>
      <c r="J1114" t="str">
        <f t="shared" si="477"/>
        <v/>
      </c>
    </row>
    <row r="1115" spans="1:10" ht="16.5">
      <c r="A1115" s="2">
        <f t="shared" si="464"/>
        <v>3412</v>
      </c>
      <c r="B1115" s="3">
        <v>34</v>
      </c>
      <c r="C1115" s="2">
        <f t="shared" si="481"/>
        <v>12</v>
      </c>
      <c r="D1115" t="str">
        <f t="shared" si="472"/>
        <v>装甲股长</v>
      </c>
      <c r="E1115">
        <f t="shared" si="470"/>
        <v>2</v>
      </c>
      <c r="F1115">
        <f t="shared" si="473"/>
        <v>2</v>
      </c>
      <c r="G1115" t="str">
        <f t="shared" si="476"/>
        <v>1210008,12|1430003,5</v>
      </c>
      <c r="H1115">
        <f t="shared" si="474"/>
        <v>45000</v>
      </c>
      <c r="I1115" t="str">
        <f t="shared" si="479"/>
        <v>Ⅰ2</v>
      </c>
      <c r="J1115" t="str">
        <f t="shared" si="477"/>
        <v/>
      </c>
    </row>
    <row r="1116" spans="1:10" ht="16.5">
      <c r="A1116" s="2">
        <f t="shared" si="464"/>
        <v>3413</v>
      </c>
      <c r="B1116" s="3">
        <v>34</v>
      </c>
      <c r="C1116" s="2">
        <f t="shared" si="481"/>
        <v>13</v>
      </c>
      <c r="D1116" t="str">
        <f t="shared" si="472"/>
        <v>装甲股长</v>
      </c>
      <c r="E1116">
        <f t="shared" si="470"/>
        <v>2</v>
      </c>
      <c r="F1116">
        <f t="shared" si="473"/>
        <v>2</v>
      </c>
      <c r="G1116" t="str">
        <f t="shared" si="476"/>
        <v>1210008,14|1430003,6</v>
      </c>
      <c r="H1116">
        <f t="shared" si="474"/>
        <v>61800</v>
      </c>
      <c r="I1116" t="str">
        <f t="shared" si="479"/>
        <v>Ⅰ2</v>
      </c>
      <c r="J1116" t="str">
        <f t="shared" si="477"/>
        <v/>
      </c>
    </row>
    <row r="1117" spans="1:10" ht="16.5">
      <c r="A1117" s="2">
        <f t="shared" si="464"/>
        <v>3414</v>
      </c>
      <c r="B1117" s="3">
        <v>34</v>
      </c>
      <c r="C1117" s="2">
        <f t="shared" si="481"/>
        <v>14</v>
      </c>
      <c r="D1117" t="str">
        <f t="shared" si="472"/>
        <v>装甲股长</v>
      </c>
      <c r="E1117">
        <f t="shared" si="470"/>
        <v>2</v>
      </c>
      <c r="F1117">
        <f t="shared" si="473"/>
        <v>2</v>
      </c>
      <c r="G1117" t="str">
        <f t="shared" si="476"/>
        <v>1430005,1</v>
      </c>
      <c r="H1117">
        <f t="shared" si="474"/>
        <v>83400</v>
      </c>
      <c r="I1117" t="str">
        <f t="shared" si="479"/>
        <v>Ⅰ2</v>
      </c>
      <c r="J1117" t="str">
        <f t="shared" si="477"/>
        <v/>
      </c>
    </row>
    <row r="1118" spans="1:10" ht="16.5">
      <c r="A1118" s="2">
        <f t="shared" si="464"/>
        <v>3415</v>
      </c>
      <c r="B1118" s="3">
        <v>34</v>
      </c>
      <c r="C1118" s="2">
        <f t="shared" si="481"/>
        <v>15</v>
      </c>
      <c r="D1118" t="str">
        <f t="shared" si="472"/>
        <v>装甲股长</v>
      </c>
      <c r="E1118">
        <f t="shared" si="470"/>
        <v>2</v>
      </c>
      <c r="F1118">
        <f t="shared" si="473"/>
        <v>2</v>
      </c>
      <c r="G1118" t="str">
        <f t="shared" si="476"/>
        <v>1210008,5|1430003,3</v>
      </c>
      <c r="H1118">
        <f t="shared" si="474"/>
        <v>16600</v>
      </c>
      <c r="I1118" t="str">
        <f>IF(E1118=4,B1118&amp;"Ⅱ"&amp;E1118,"Ⅱ"&amp;E1118)</f>
        <v>Ⅱ2</v>
      </c>
      <c r="J1118" t="str">
        <f t="shared" si="477"/>
        <v/>
      </c>
    </row>
    <row r="1119" spans="1:10" ht="16.5">
      <c r="A1119" s="2">
        <f t="shared" ref="A1119:A1182" si="482">B1119*100+C1119</f>
        <v>3416</v>
      </c>
      <c r="B1119" s="3">
        <v>34</v>
      </c>
      <c r="C1119" s="2">
        <f t="shared" si="481"/>
        <v>16</v>
      </c>
      <c r="D1119" t="str">
        <f t="shared" si="472"/>
        <v>装甲股长</v>
      </c>
      <c r="E1119">
        <f t="shared" si="470"/>
        <v>2</v>
      </c>
      <c r="F1119">
        <f t="shared" si="473"/>
        <v>2</v>
      </c>
      <c r="G1119" t="str">
        <f t="shared" si="476"/>
        <v>1210008,7|1430003,6</v>
      </c>
      <c r="H1119">
        <f t="shared" si="474"/>
        <v>19200</v>
      </c>
      <c r="I1119" t="str">
        <f t="shared" ref="I1119:I1124" si="483">IF(E1119=4,B1119&amp;"Ⅱ"&amp;E1119,"Ⅱ"&amp;E1119)</f>
        <v>Ⅱ2</v>
      </c>
      <c r="J1119" t="str">
        <f t="shared" si="477"/>
        <v/>
      </c>
    </row>
    <row r="1120" spans="1:10" ht="16.5">
      <c r="A1120" s="2">
        <f t="shared" si="482"/>
        <v>3417</v>
      </c>
      <c r="B1120" s="3">
        <v>34</v>
      </c>
      <c r="C1120" s="2">
        <f t="shared" si="481"/>
        <v>17</v>
      </c>
      <c r="D1120" t="str">
        <f t="shared" si="472"/>
        <v>装甲股长</v>
      </c>
      <c r="E1120">
        <f t="shared" si="470"/>
        <v>2</v>
      </c>
      <c r="F1120">
        <f t="shared" si="473"/>
        <v>2</v>
      </c>
      <c r="G1120" t="str">
        <f t="shared" si="476"/>
        <v>1210008,9|1430003,9</v>
      </c>
      <c r="H1120">
        <f t="shared" si="474"/>
        <v>28800</v>
      </c>
      <c r="I1120" t="str">
        <f t="shared" si="483"/>
        <v>Ⅱ2</v>
      </c>
      <c r="J1120" t="str">
        <f t="shared" si="477"/>
        <v/>
      </c>
    </row>
    <row r="1121" spans="1:10" ht="16.5">
      <c r="A1121" s="2">
        <f t="shared" si="482"/>
        <v>3418</v>
      </c>
      <c r="B1121" s="3">
        <v>34</v>
      </c>
      <c r="C1121" s="2">
        <f t="shared" si="481"/>
        <v>18</v>
      </c>
      <c r="D1121" t="str">
        <f t="shared" si="472"/>
        <v>装甲股长</v>
      </c>
      <c r="E1121">
        <f t="shared" si="470"/>
        <v>2</v>
      </c>
      <c r="F1121">
        <f t="shared" si="473"/>
        <v>2</v>
      </c>
      <c r="G1121" t="str">
        <f t="shared" si="476"/>
        <v>1210008,13|1430003,12</v>
      </c>
      <c r="H1121">
        <f t="shared" si="474"/>
        <v>43000</v>
      </c>
      <c r="I1121" t="str">
        <f t="shared" si="483"/>
        <v>Ⅱ2</v>
      </c>
      <c r="J1121" t="str">
        <f t="shared" si="477"/>
        <v/>
      </c>
    </row>
    <row r="1122" spans="1:10" ht="16.5">
      <c r="A1122" s="2">
        <f t="shared" si="482"/>
        <v>3419</v>
      </c>
      <c r="B1122" s="3">
        <v>34</v>
      </c>
      <c r="C1122" s="2">
        <f t="shared" si="481"/>
        <v>19</v>
      </c>
      <c r="D1122" t="str">
        <f t="shared" si="472"/>
        <v>装甲股长</v>
      </c>
      <c r="E1122">
        <f t="shared" si="470"/>
        <v>2</v>
      </c>
      <c r="F1122">
        <f t="shared" si="473"/>
        <v>2</v>
      </c>
      <c r="G1122" t="str">
        <f t="shared" si="476"/>
        <v>1210008,16|1430003,15</v>
      </c>
      <c r="H1122">
        <f t="shared" si="474"/>
        <v>60000</v>
      </c>
      <c r="I1122" t="str">
        <f t="shared" si="483"/>
        <v>Ⅱ2</v>
      </c>
      <c r="J1122" t="str">
        <f t="shared" si="477"/>
        <v/>
      </c>
    </row>
    <row r="1123" spans="1:10" ht="16.5">
      <c r="A1123" s="2">
        <f t="shared" si="482"/>
        <v>3420</v>
      </c>
      <c r="B1123" s="3">
        <v>34</v>
      </c>
      <c r="C1123" s="2">
        <f t="shared" si="481"/>
        <v>20</v>
      </c>
      <c r="D1123" t="str">
        <f t="shared" si="472"/>
        <v>装甲股长</v>
      </c>
      <c r="E1123">
        <f t="shared" si="470"/>
        <v>2</v>
      </c>
      <c r="F1123">
        <f t="shared" si="473"/>
        <v>2</v>
      </c>
      <c r="G1123" t="str">
        <f t="shared" si="476"/>
        <v>1210008,19|1430003,18</v>
      </c>
      <c r="H1123">
        <f t="shared" si="474"/>
        <v>82400</v>
      </c>
      <c r="I1123" t="str">
        <f t="shared" si="483"/>
        <v>Ⅱ2</v>
      </c>
      <c r="J1123" t="str">
        <f t="shared" si="477"/>
        <v/>
      </c>
    </row>
    <row r="1124" spans="1:10" ht="16.5">
      <c r="A1124" s="2">
        <f t="shared" si="482"/>
        <v>3421</v>
      </c>
      <c r="B1124" s="3">
        <v>34</v>
      </c>
      <c r="C1124" s="2">
        <f t="shared" si="481"/>
        <v>21</v>
      </c>
      <c r="D1124" t="str">
        <f t="shared" si="472"/>
        <v>装甲股长</v>
      </c>
      <c r="E1124">
        <f t="shared" si="470"/>
        <v>2</v>
      </c>
      <c r="F1124">
        <f t="shared" si="473"/>
        <v>2</v>
      </c>
      <c r="G1124" t="str">
        <f t="shared" si="476"/>
        <v>1430005,3</v>
      </c>
      <c r="H1124">
        <f t="shared" si="474"/>
        <v>111200</v>
      </c>
      <c r="I1124" t="str">
        <f t="shared" si="483"/>
        <v>Ⅱ2</v>
      </c>
      <c r="J1124" t="str">
        <f t="shared" si="477"/>
        <v/>
      </c>
    </row>
    <row r="1125" spans="1:10" ht="16.5">
      <c r="A1125" s="2">
        <f t="shared" si="482"/>
        <v>3422</v>
      </c>
      <c r="B1125" s="3">
        <v>34</v>
      </c>
      <c r="C1125" s="2">
        <f t="shared" si="481"/>
        <v>22</v>
      </c>
      <c r="D1125" t="str">
        <f t="shared" si="472"/>
        <v>装甲股长</v>
      </c>
      <c r="E1125">
        <f t="shared" si="470"/>
        <v>2</v>
      </c>
      <c r="F1125">
        <f t="shared" si="473"/>
        <v>2</v>
      </c>
      <c r="G1125" t="str">
        <f t="shared" si="476"/>
        <v>1210008,7|1430003,9</v>
      </c>
      <c r="H1125">
        <f t="shared" si="474"/>
        <v>20750</v>
      </c>
      <c r="I1125" t="str">
        <f>IF(E1125=4,B1125&amp;"Ⅲ"&amp;E1125,"Ⅲ"&amp;E1125)</f>
        <v>Ⅲ2</v>
      </c>
      <c r="J1125" t="str">
        <f t="shared" si="477"/>
        <v/>
      </c>
    </row>
    <row r="1126" spans="1:10" ht="16.5">
      <c r="A1126" s="2">
        <f t="shared" si="482"/>
        <v>3423</v>
      </c>
      <c r="B1126" s="3">
        <v>34</v>
      </c>
      <c r="C1126" s="2">
        <f t="shared" si="481"/>
        <v>23</v>
      </c>
      <c r="D1126" t="str">
        <f t="shared" si="472"/>
        <v>装甲股长</v>
      </c>
      <c r="E1126">
        <f t="shared" si="470"/>
        <v>2</v>
      </c>
      <c r="F1126">
        <f t="shared" si="473"/>
        <v>2</v>
      </c>
      <c r="G1126" t="str">
        <f t="shared" si="476"/>
        <v>1210008,9|1430003,18</v>
      </c>
      <c r="H1126">
        <f t="shared" si="474"/>
        <v>24000</v>
      </c>
      <c r="I1126" t="str">
        <f t="shared" ref="I1126:I1131" si="484">IF(E1126=4,B1126&amp;"Ⅲ"&amp;E1126,"Ⅲ"&amp;E1126)</f>
        <v>Ⅲ2</v>
      </c>
      <c r="J1126" t="str">
        <f t="shared" si="477"/>
        <v/>
      </c>
    </row>
    <row r="1127" spans="1:10" ht="16.5">
      <c r="A1127" s="2">
        <f t="shared" si="482"/>
        <v>3424</v>
      </c>
      <c r="B1127" s="3">
        <v>34</v>
      </c>
      <c r="C1127" s="2">
        <f t="shared" si="481"/>
        <v>24</v>
      </c>
      <c r="D1127" t="str">
        <f t="shared" si="472"/>
        <v>装甲股长</v>
      </c>
      <c r="E1127">
        <f t="shared" si="470"/>
        <v>2</v>
      </c>
      <c r="F1127">
        <f t="shared" si="473"/>
        <v>2</v>
      </c>
      <c r="G1127" t="str">
        <f t="shared" si="476"/>
        <v>1210008,11|1430003,27</v>
      </c>
      <c r="H1127">
        <f t="shared" si="474"/>
        <v>36000</v>
      </c>
      <c r="I1127" t="str">
        <f t="shared" si="484"/>
        <v>Ⅲ2</v>
      </c>
      <c r="J1127" t="str">
        <f t="shared" si="477"/>
        <v/>
      </c>
    </row>
    <row r="1128" spans="1:10" ht="16.5">
      <c r="A1128" s="2">
        <f t="shared" si="482"/>
        <v>3425</v>
      </c>
      <c r="B1128" s="3">
        <v>34</v>
      </c>
      <c r="C1128" s="2">
        <f t="shared" si="481"/>
        <v>25</v>
      </c>
      <c r="D1128" t="str">
        <f t="shared" si="472"/>
        <v>装甲股长</v>
      </c>
      <c r="E1128">
        <f t="shared" si="470"/>
        <v>2</v>
      </c>
      <c r="F1128">
        <f t="shared" si="473"/>
        <v>2</v>
      </c>
      <c r="G1128" t="str">
        <f t="shared" si="476"/>
        <v>1210008,17|1430003,36</v>
      </c>
      <c r="H1128">
        <f t="shared" si="474"/>
        <v>53750</v>
      </c>
      <c r="I1128" t="str">
        <f t="shared" si="484"/>
        <v>Ⅲ2</v>
      </c>
      <c r="J1128" t="str">
        <f t="shared" si="477"/>
        <v/>
      </c>
    </row>
    <row r="1129" spans="1:10" ht="16.5">
      <c r="A1129" s="2">
        <f t="shared" si="482"/>
        <v>3426</v>
      </c>
      <c r="B1129" s="3">
        <v>34</v>
      </c>
      <c r="C1129" s="2">
        <f t="shared" si="481"/>
        <v>26</v>
      </c>
      <c r="D1129" t="str">
        <f t="shared" si="472"/>
        <v>装甲股长</v>
      </c>
      <c r="E1129">
        <f t="shared" si="470"/>
        <v>2</v>
      </c>
      <c r="F1129">
        <f t="shared" si="473"/>
        <v>2</v>
      </c>
      <c r="G1129" t="str">
        <f t="shared" si="476"/>
        <v>1210008,20|1430003,45</v>
      </c>
      <c r="H1129">
        <f t="shared" si="474"/>
        <v>75000</v>
      </c>
      <c r="I1129" t="str">
        <f t="shared" si="484"/>
        <v>Ⅲ2</v>
      </c>
      <c r="J1129" t="str">
        <f t="shared" si="477"/>
        <v/>
      </c>
    </row>
    <row r="1130" spans="1:10" ht="16.5">
      <c r="A1130" s="2">
        <f t="shared" si="482"/>
        <v>3427</v>
      </c>
      <c r="B1130" s="3">
        <v>34</v>
      </c>
      <c r="C1130" s="2">
        <f t="shared" si="481"/>
        <v>27</v>
      </c>
      <c r="D1130" t="str">
        <f t="shared" si="472"/>
        <v>装甲股长</v>
      </c>
      <c r="E1130">
        <f t="shared" si="470"/>
        <v>2</v>
      </c>
      <c r="F1130">
        <f t="shared" si="473"/>
        <v>2</v>
      </c>
      <c r="G1130" t="str">
        <f t="shared" si="476"/>
        <v>1210008,23|1430003,54</v>
      </c>
      <c r="H1130">
        <f t="shared" si="474"/>
        <v>103000</v>
      </c>
      <c r="I1130" t="str">
        <f t="shared" si="484"/>
        <v>Ⅲ2</v>
      </c>
      <c r="J1130" t="str">
        <f t="shared" si="477"/>
        <v/>
      </c>
    </row>
    <row r="1131" spans="1:10" ht="16.5">
      <c r="A1131" s="2">
        <f t="shared" si="482"/>
        <v>3428</v>
      </c>
      <c r="B1131" s="3">
        <v>34</v>
      </c>
      <c r="C1131" s="2">
        <f t="shared" si="481"/>
        <v>28</v>
      </c>
      <c r="D1131" t="str">
        <f t="shared" si="472"/>
        <v>装甲股长</v>
      </c>
      <c r="E1131">
        <f t="shared" si="470"/>
        <v>2</v>
      </c>
      <c r="F1131">
        <f t="shared" si="473"/>
        <v>2</v>
      </c>
      <c r="G1131" t="str">
        <f t="shared" si="476"/>
        <v>1430005,9</v>
      </c>
      <c r="H1131">
        <f t="shared" si="474"/>
        <v>139000</v>
      </c>
      <c r="I1131" t="str">
        <f t="shared" si="484"/>
        <v>Ⅲ2</v>
      </c>
      <c r="J1131" t="str">
        <f t="shared" si="477"/>
        <v/>
      </c>
    </row>
    <row r="1132" spans="1:10" ht="16.5">
      <c r="A1132" s="2">
        <f t="shared" si="482"/>
        <v>3429</v>
      </c>
      <c r="B1132" s="34">
        <v>34</v>
      </c>
      <c r="C1132" s="2">
        <f t="shared" si="481"/>
        <v>29</v>
      </c>
      <c r="D1132" t="str">
        <f t="shared" si="472"/>
        <v>装甲股长</v>
      </c>
      <c r="E1132">
        <f t="shared" si="470"/>
        <v>2</v>
      </c>
      <c r="F1132">
        <f t="shared" si="473"/>
        <v>2</v>
      </c>
      <c r="G1132" t="e">
        <f t="shared" si="476"/>
        <v>#N/A</v>
      </c>
      <c r="H1132" t="e">
        <f t="shared" si="474"/>
        <v>#N/A</v>
      </c>
      <c r="J1132" t="str">
        <f t="shared" si="477"/>
        <v/>
      </c>
    </row>
    <row r="1133" spans="1:10" ht="16.5">
      <c r="A1133" s="2">
        <f t="shared" si="482"/>
        <v>3701</v>
      </c>
      <c r="B1133" s="3">
        <v>37</v>
      </c>
      <c r="C1133" s="2">
        <f>IF(C1132=29,1,C1132+1)</f>
        <v>1</v>
      </c>
      <c r="D1133" t="str">
        <f t="shared" si="472"/>
        <v>乌马洪</v>
      </c>
      <c r="E1133">
        <f t="shared" si="470"/>
        <v>2</v>
      </c>
      <c r="F1133">
        <f t="shared" si="473"/>
        <v>1</v>
      </c>
      <c r="G1133" t="str">
        <f t="shared" si="476"/>
        <v>1210001,24</v>
      </c>
      <c r="H1133">
        <f t="shared" si="474"/>
        <v>8300</v>
      </c>
      <c r="I1133" t="str">
        <f>IF(E1133=4,B1133&amp;"Ⅰ"&amp;E1133,"Ⅰ"&amp;E1133)</f>
        <v>Ⅰ2</v>
      </c>
      <c r="J1133" t="str">
        <f t="shared" si="477"/>
        <v/>
      </c>
    </row>
    <row r="1134" spans="1:10" ht="16.5">
      <c r="A1134" s="2">
        <f t="shared" si="482"/>
        <v>3702</v>
      </c>
      <c r="B1134" s="3">
        <v>37</v>
      </c>
      <c r="C1134" s="2">
        <f>IF(C1133=29,1,C1133+1)</f>
        <v>2</v>
      </c>
      <c r="D1134" t="str">
        <f t="shared" si="472"/>
        <v>乌马洪</v>
      </c>
      <c r="E1134">
        <f t="shared" si="470"/>
        <v>2</v>
      </c>
      <c r="F1134">
        <f t="shared" si="473"/>
        <v>1</v>
      </c>
      <c r="G1134" t="str">
        <f t="shared" si="476"/>
        <v>1210001,32</v>
      </c>
      <c r="H1134">
        <f t="shared" si="474"/>
        <v>9600</v>
      </c>
      <c r="I1134" t="str">
        <f t="shared" ref="I1134:I1146" si="485">IF(E1134=4,B1134&amp;"Ⅰ"&amp;E1134,"Ⅰ"&amp;E1134)</f>
        <v>Ⅰ2</v>
      </c>
      <c r="J1134" t="str">
        <f t="shared" si="477"/>
        <v/>
      </c>
    </row>
    <row r="1135" spans="1:10" ht="16.5">
      <c r="A1135" s="2">
        <f t="shared" si="482"/>
        <v>3703</v>
      </c>
      <c r="B1135" s="3">
        <v>37</v>
      </c>
      <c r="C1135" s="2">
        <f t="shared" ref="C1135:C1140" si="486">IF(C1134=29,1,C1134+1)</f>
        <v>3</v>
      </c>
      <c r="D1135" t="str">
        <f t="shared" si="472"/>
        <v>乌马洪</v>
      </c>
      <c r="E1135">
        <f t="shared" si="470"/>
        <v>2</v>
      </c>
      <c r="F1135">
        <f t="shared" si="473"/>
        <v>1</v>
      </c>
      <c r="G1135" t="str">
        <f t="shared" si="476"/>
        <v>1210001,40</v>
      </c>
      <c r="H1135">
        <f t="shared" si="474"/>
        <v>14400</v>
      </c>
      <c r="I1135" t="str">
        <f t="shared" si="485"/>
        <v>Ⅰ2</v>
      </c>
      <c r="J1135" t="str">
        <f t="shared" si="477"/>
        <v/>
      </c>
    </row>
    <row r="1136" spans="1:10" ht="16.5">
      <c r="A1136" s="2">
        <f t="shared" si="482"/>
        <v>3704</v>
      </c>
      <c r="B1136" s="3">
        <v>37</v>
      </c>
      <c r="C1136" s="2">
        <f t="shared" si="486"/>
        <v>4</v>
      </c>
      <c r="D1136" t="str">
        <f t="shared" si="472"/>
        <v>乌马洪</v>
      </c>
      <c r="E1136">
        <f t="shared" si="470"/>
        <v>2</v>
      </c>
      <c r="F1136">
        <f t="shared" si="473"/>
        <v>1</v>
      </c>
      <c r="G1136" t="str">
        <f t="shared" si="476"/>
        <v>1210004,20</v>
      </c>
      <c r="H1136">
        <f t="shared" si="474"/>
        <v>21500</v>
      </c>
      <c r="I1136" t="str">
        <f t="shared" si="485"/>
        <v>Ⅰ2</v>
      </c>
      <c r="J1136" t="str">
        <f t="shared" si="477"/>
        <v/>
      </c>
    </row>
    <row r="1137" spans="1:10" ht="16.5">
      <c r="A1137" s="2">
        <f t="shared" si="482"/>
        <v>3705</v>
      </c>
      <c r="B1137" s="3">
        <v>37</v>
      </c>
      <c r="C1137" s="2">
        <f t="shared" si="486"/>
        <v>5</v>
      </c>
      <c r="D1137" t="str">
        <f t="shared" si="472"/>
        <v>乌马洪</v>
      </c>
      <c r="E1137">
        <f t="shared" si="470"/>
        <v>2</v>
      </c>
      <c r="F1137">
        <f t="shared" si="473"/>
        <v>1</v>
      </c>
      <c r="G1137" t="str">
        <f t="shared" si="476"/>
        <v>1210004,24</v>
      </c>
      <c r="H1137">
        <f t="shared" si="474"/>
        <v>30000</v>
      </c>
      <c r="I1137" t="str">
        <f t="shared" si="485"/>
        <v>Ⅰ2</v>
      </c>
      <c r="J1137" t="str">
        <f t="shared" si="477"/>
        <v/>
      </c>
    </row>
    <row r="1138" spans="1:10" ht="16.5">
      <c r="A1138" s="2">
        <f t="shared" si="482"/>
        <v>3706</v>
      </c>
      <c r="B1138" s="3">
        <v>37</v>
      </c>
      <c r="C1138" s="2">
        <f t="shared" si="486"/>
        <v>6</v>
      </c>
      <c r="D1138" t="str">
        <f t="shared" si="472"/>
        <v>乌马洪</v>
      </c>
      <c r="E1138">
        <f t="shared" si="470"/>
        <v>2</v>
      </c>
      <c r="F1138">
        <f t="shared" si="473"/>
        <v>1</v>
      </c>
      <c r="G1138" t="str">
        <f t="shared" si="476"/>
        <v>1210004,28</v>
      </c>
      <c r="H1138">
        <f t="shared" si="474"/>
        <v>41200</v>
      </c>
      <c r="I1138" t="str">
        <f t="shared" si="485"/>
        <v>Ⅰ2</v>
      </c>
      <c r="J1138" t="str">
        <f t="shared" si="477"/>
        <v/>
      </c>
    </row>
    <row r="1139" spans="1:10" ht="16.5">
      <c r="A1139" s="2">
        <f t="shared" si="482"/>
        <v>3707</v>
      </c>
      <c r="B1139" s="3">
        <v>37</v>
      </c>
      <c r="C1139" s="2">
        <f t="shared" si="486"/>
        <v>7</v>
      </c>
      <c r="D1139" t="str">
        <f t="shared" si="472"/>
        <v>乌马洪</v>
      </c>
      <c r="E1139">
        <f t="shared" si="470"/>
        <v>2</v>
      </c>
      <c r="F1139">
        <f t="shared" si="473"/>
        <v>1</v>
      </c>
      <c r="G1139" t="str">
        <f t="shared" si="476"/>
        <v>1210007,12</v>
      </c>
      <c r="H1139">
        <f t="shared" si="474"/>
        <v>55600</v>
      </c>
      <c r="I1139" t="str">
        <f t="shared" si="485"/>
        <v>Ⅰ2</v>
      </c>
      <c r="J1139" t="str">
        <f t="shared" si="477"/>
        <v/>
      </c>
    </row>
    <row r="1140" spans="1:10" ht="16.5">
      <c r="A1140" s="2">
        <f t="shared" si="482"/>
        <v>3708</v>
      </c>
      <c r="B1140" s="3">
        <v>37</v>
      </c>
      <c r="C1140" s="2">
        <f t="shared" si="486"/>
        <v>8</v>
      </c>
      <c r="D1140" t="str">
        <f t="shared" si="472"/>
        <v>乌马洪</v>
      </c>
      <c r="E1140">
        <f t="shared" si="470"/>
        <v>2</v>
      </c>
      <c r="F1140">
        <f t="shared" si="473"/>
        <v>1</v>
      </c>
      <c r="G1140" t="str">
        <f t="shared" si="476"/>
        <v>1210007,4|1430003,1</v>
      </c>
      <c r="H1140">
        <f t="shared" si="474"/>
        <v>12450</v>
      </c>
      <c r="I1140" t="str">
        <f t="shared" si="485"/>
        <v>Ⅰ2</v>
      </c>
      <c r="J1140" t="str">
        <f t="shared" si="477"/>
        <v/>
      </c>
    </row>
    <row r="1141" spans="1:10" ht="16.5">
      <c r="A1141" s="2">
        <f t="shared" si="482"/>
        <v>3709</v>
      </c>
      <c r="B1141" s="3">
        <v>37</v>
      </c>
      <c r="C1141" s="2">
        <f>IF(C1140=29,1,C1140+1)</f>
        <v>9</v>
      </c>
      <c r="D1141" t="str">
        <f t="shared" si="472"/>
        <v>乌马洪</v>
      </c>
      <c r="E1141">
        <f t="shared" si="470"/>
        <v>2</v>
      </c>
      <c r="F1141">
        <f t="shared" si="473"/>
        <v>1</v>
      </c>
      <c r="G1141" t="str">
        <f t="shared" si="476"/>
        <v>1210007,5|1430003,2</v>
      </c>
      <c r="H1141">
        <f t="shared" si="474"/>
        <v>14400</v>
      </c>
      <c r="I1141" t="str">
        <f t="shared" si="485"/>
        <v>Ⅰ2</v>
      </c>
      <c r="J1141" t="str">
        <f t="shared" si="477"/>
        <v/>
      </c>
    </row>
    <row r="1142" spans="1:10" ht="16.5">
      <c r="A1142" s="2">
        <f t="shared" si="482"/>
        <v>3710</v>
      </c>
      <c r="B1142" s="3">
        <v>37</v>
      </c>
      <c r="C1142" s="2">
        <f>IF(C1141=29,1,C1141+1)</f>
        <v>10</v>
      </c>
      <c r="D1142" t="str">
        <f t="shared" si="472"/>
        <v>乌马洪</v>
      </c>
      <c r="E1142">
        <f t="shared" ref="E1142:E1205" si="487">VLOOKUP(B1142,K:N,3,FALSE)</f>
        <v>2</v>
      </c>
      <c r="F1142">
        <f t="shared" si="473"/>
        <v>1</v>
      </c>
      <c r="G1142" t="str">
        <f t="shared" si="476"/>
        <v>1210007,7|1430003,3</v>
      </c>
      <c r="H1142">
        <f t="shared" si="474"/>
        <v>21600</v>
      </c>
      <c r="I1142" t="str">
        <f t="shared" si="485"/>
        <v>Ⅰ2</v>
      </c>
      <c r="J1142" t="str">
        <f t="shared" si="477"/>
        <v/>
      </c>
    </row>
    <row r="1143" spans="1:10" ht="16.5">
      <c r="A1143" s="2">
        <f t="shared" si="482"/>
        <v>3711</v>
      </c>
      <c r="B1143" s="3">
        <v>37</v>
      </c>
      <c r="C1143" s="2">
        <f t="shared" ref="C1143:C1161" si="488">IF(C1142=29,1,C1142+1)</f>
        <v>11</v>
      </c>
      <c r="D1143" t="str">
        <f t="shared" si="472"/>
        <v>乌马洪</v>
      </c>
      <c r="E1143">
        <f t="shared" si="487"/>
        <v>2</v>
      </c>
      <c r="F1143">
        <f t="shared" si="473"/>
        <v>1</v>
      </c>
      <c r="G1143" t="str">
        <f t="shared" si="476"/>
        <v>1210007,10|1430003,4</v>
      </c>
      <c r="H1143">
        <f t="shared" si="474"/>
        <v>32250</v>
      </c>
      <c r="I1143" t="str">
        <f t="shared" si="485"/>
        <v>Ⅰ2</v>
      </c>
      <c r="J1143" t="str">
        <f t="shared" si="477"/>
        <v/>
      </c>
    </row>
    <row r="1144" spans="1:10" ht="16.5">
      <c r="A1144" s="2">
        <f t="shared" si="482"/>
        <v>3712</v>
      </c>
      <c r="B1144" s="3">
        <v>37</v>
      </c>
      <c r="C1144" s="2">
        <f t="shared" si="488"/>
        <v>12</v>
      </c>
      <c r="D1144" t="str">
        <f t="shared" si="472"/>
        <v>乌马洪</v>
      </c>
      <c r="E1144">
        <f t="shared" si="487"/>
        <v>2</v>
      </c>
      <c r="F1144">
        <f t="shared" si="473"/>
        <v>1</v>
      </c>
      <c r="G1144" t="str">
        <f t="shared" si="476"/>
        <v>1210007,12|1430003,5</v>
      </c>
      <c r="H1144">
        <f t="shared" si="474"/>
        <v>45000</v>
      </c>
      <c r="I1144" t="str">
        <f t="shared" si="485"/>
        <v>Ⅰ2</v>
      </c>
      <c r="J1144" t="str">
        <f t="shared" si="477"/>
        <v/>
      </c>
    </row>
    <row r="1145" spans="1:10" ht="16.5">
      <c r="A1145" s="2">
        <f t="shared" si="482"/>
        <v>3713</v>
      </c>
      <c r="B1145" s="3">
        <v>37</v>
      </c>
      <c r="C1145" s="2">
        <f t="shared" si="488"/>
        <v>13</v>
      </c>
      <c r="D1145" t="str">
        <f t="shared" si="472"/>
        <v>乌马洪</v>
      </c>
      <c r="E1145">
        <f t="shared" si="487"/>
        <v>2</v>
      </c>
      <c r="F1145">
        <f t="shared" si="473"/>
        <v>1</v>
      </c>
      <c r="G1145" t="str">
        <f t="shared" si="476"/>
        <v>1210007,14|1430003,6</v>
      </c>
      <c r="H1145">
        <f t="shared" si="474"/>
        <v>61800</v>
      </c>
      <c r="I1145" t="str">
        <f t="shared" si="485"/>
        <v>Ⅰ2</v>
      </c>
      <c r="J1145" t="str">
        <f t="shared" si="477"/>
        <v/>
      </c>
    </row>
    <row r="1146" spans="1:10" ht="16.5">
      <c r="A1146" s="2">
        <f t="shared" si="482"/>
        <v>3714</v>
      </c>
      <c r="B1146" s="3">
        <v>37</v>
      </c>
      <c r="C1146" s="2">
        <f t="shared" si="488"/>
        <v>14</v>
      </c>
      <c r="D1146" t="str">
        <f t="shared" si="472"/>
        <v>乌马洪</v>
      </c>
      <c r="E1146">
        <f t="shared" si="487"/>
        <v>2</v>
      </c>
      <c r="F1146">
        <f t="shared" si="473"/>
        <v>1</v>
      </c>
      <c r="G1146" t="str">
        <f t="shared" si="476"/>
        <v>1430005,1</v>
      </c>
      <c r="H1146">
        <f t="shared" si="474"/>
        <v>83400</v>
      </c>
      <c r="I1146" t="str">
        <f t="shared" si="485"/>
        <v>Ⅰ2</v>
      </c>
      <c r="J1146" t="str">
        <f t="shared" si="477"/>
        <v/>
      </c>
    </row>
    <row r="1147" spans="1:10" ht="16.5">
      <c r="A1147" s="2">
        <f t="shared" si="482"/>
        <v>3715</v>
      </c>
      <c r="B1147" s="3">
        <v>37</v>
      </c>
      <c r="C1147" s="2">
        <f t="shared" si="488"/>
        <v>15</v>
      </c>
      <c r="D1147" t="str">
        <f t="shared" si="472"/>
        <v>乌马洪</v>
      </c>
      <c r="E1147">
        <f t="shared" si="487"/>
        <v>2</v>
      </c>
      <c r="F1147">
        <f t="shared" si="473"/>
        <v>1</v>
      </c>
      <c r="G1147" t="str">
        <f t="shared" si="476"/>
        <v>1210007,5|1430003,3</v>
      </c>
      <c r="H1147">
        <f t="shared" si="474"/>
        <v>16600</v>
      </c>
      <c r="I1147" t="str">
        <f>IF(E1147=4,B1147&amp;"Ⅱ"&amp;E1147,"Ⅱ"&amp;E1147)</f>
        <v>Ⅱ2</v>
      </c>
      <c r="J1147" t="str">
        <f t="shared" si="477"/>
        <v/>
      </c>
    </row>
    <row r="1148" spans="1:10" ht="16.5">
      <c r="A1148" s="2">
        <f t="shared" si="482"/>
        <v>3716</v>
      </c>
      <c r="B1148" s="3">
        <v>37</v>
      </c>
      <c r="C1148" s="2">
        <f t="shared" si="488"/>
        <v>16</v>
      </c>
      <c r="D1148" t="str">
        <f t="shared" si="472"/>
        <v>乌马洪</v>
      </c>
      <c r="E1148">
        <f t="shared" si="487"/>
        <v>2</v>
      </c>
      <c r="F1148">
        <f t="shared" si="473"/>
        <v>1</v>
      </c>
      <c r="G1148" t="str">
        <f t="shared" si="476"/>
        <v>1210007,7|1430003,6</v>
      </c>
      <c r="H1148">
        <f t="shared" si="474"/>
        <v>19200</v>
      </c>
      <c r="I1148" t="str">
        <f t="shared" ref="I1148:I1153" si="489">IF(E1148=4,B1148&amp;"Ⅱ"&amp;E1148,"Ⅱ"&amp;E1148)</f>
        <v>Ⅱ2</v>
      </c>
      <c r="J1148" t="str">
        <f t="shared" si="477"/>
        <v/>
      </c>
    </row>
    <row r="1149" spans="1:10" ht="16.5">
      <c r="A1149" s="2">
        <f t="shared" si="482"/>
        <v>3717</v>
      </c>
      <c r="B1149" s="3">
        <v>37</v>
      </c>
      <c r="C1149" s="2">
        <f t="shared" si="488"/>
        <v>17</v>
      </c>
      <c r="D1149" t="str">
        <f t="shared" si="472"/>
        <v>乌马洪</v>
      </c>
      <c r="E1149">
        <f t="shared" si="487"/>
        <v>2</v>
      </c>
      <c r="F1149">
        <f t="shared" si="473"/>
        <v>1</v>
      </c>
      <c r="G1149" t="str">
        <f t="shared" si="476"/>
        <v>1210007,9|1430003,9</v>
      </c>
      <c r="H1149">
        <f t="shared" si="474"/>
        <v>28800</v>
      </c>
      <c r="I1149" t="str">
        <f t="shared" si="489"/>
        <v>Ⅱ2</v>
      </c>
      <c r="J1149" t="str">
        <f t="shared" si="477"/>
        <v/>
      </c>
    </row>
    <row r="1150" spans="1:10" ht="16.5">
      <c r="A1150" s="2">
        <f t="shared" si="482"/>
        <v>3718</v>
      </c>
      <c r="B1150" s="3">
        <v>37</v>
      </c>
      <c r="C1150" s="2">
        <f t="shared" si="488"/>
        <v>18</v>
      </c>
      <c r="D1150" t="str">
        <f t="shared" si="472"/>
        <v>乌马洪</v>
      </c>
      <c r="E1150">
        <f t="shared" si="487"/>
        <v>2</v>
      </c>
      <c r="F1150">
        <f t="shared" si="473"/>
        <v>1</v>
      </c>
      <c r="G1150" t="str">
        <f t="shared" si="476"/>
        <v>1210007,13|1430003,12</v>
      </c>
      <c r="H1150">
        <f t="shared" si="474"/>
        <v>43000</v>
      </c>
      <c r="I1150" t="str">
        <f t="shared" si="489"/>
        <v>Ⅱ2</v>
      </c>
      <c r="J1150" t="str">
        <f t="shared" si="477"/>
        <v/>
      </c>
    </row>
    <row r="1151" spans="1:10" ht="16.5">
      <c r="A1151" s="2">
        <f t="shared" si="482"/>
        <v>3719</v>
      </c>
      <c r="B1151" s="3">
        <v>37</v>
      </c>
      <c r="C1151" s="2">
        <f t="shared" si="488"/>
        <v>19</v>
      </c>
      <c r="D1151" t="str">
        <f t="shared" si="472"/>
        <v>乌马洪</v>
      </c>
      <c r="E1151">
        <f t="shared" si="487"/>
        <v>2</v>
      </c>
      <c r="F1151">
        <f t="shared" si="473"/>
        <v>1</v>
      </c>
      <c r="G1151" t="str">
        <f t="shared" si="476"/>
        <v>1210007,16|1430003,15</v>
      </c>
      <c r="H1151">
        <f t="shared" si="474"/>
        <v>60000</v>
      </c>
      <c r="I1151" t="str">
        <f t="shared" si="489"/>
        <v>Ⅱ2</v>
      </c>
      <c r="J1151" t="str">
        <f t="shared" si="477"/>
        <v/>
      </c>
    </row>
    <row r="1152" spans="1:10" ht="16.5">
      <c r="A1152" s="2">
        <f t="shared" si="482"/>
        <v>3720</v>
      </c>
      <c r="B1152" s="3">
        <v>37</v>
      </c>
      <c r="C1152" s="2">
        <f t="shared" si="488"/>
        <v>20</v>
      </c>
      <c r="D1152" t="str">
        <f t="shared" si="472"/>
        <v>乌马洪</v>
      </c>
      <c r="E1152">
        <f t="shared" si="487"/>
        <v>2</v>
      </c>
      <c r="F1152">
        <f t="shared" si="473"/>
        <v>1</v>
      </c>
      <c r="G1152" t="str">
        <f t="shared" si="476"/>
        <v>1210007,19|1430003,18</v>
      </c>
      <c r="H1152">
        <f t="shared" si="474"/>
        <v>82400</v>
      </c>
      <c r="I1152" t="str">
        <f t="shared" si="489"/>
        <v>Ⅱ2</v>
      </c>
      <c r="J1152" t="str">
        <f t="shared" si="477"/>
        <v/>
      </c>
    </row>
    <row r="1153" spans="1:10" ht="16.5">
      <c r="A1153" s="2">
        <f t="shared" si="482"/>
        <v>3721</v>
      </c>
      <c r="B1153" s="3">
        <v>37</v>
      </c>
      <c r="C1153" s="2">
        <f t="shared" si="488"/>
        <v>21</v>
      </c>
      <c r="D1153" t="str">
        <f t="shared" si="472"/>
        <v>乌马洪</v>
      </c>
      <c r="E1153">
        <f t="shared" si="487"/>
        <v>2</v>
      </c>
      <c r="F1153">
        <f t="shared" si="473"/>
        <v>1</v>
      </c>
      <c r="G1153" t="str">
        <f t="shared" si="476"/>
        <v>1430005,3</v>
      </c>
      <c r="H1153">
        <f t="shared" si="474"/>
        <v>111200</v>
      </c>
      <c r="I1153" t="str">
        <f t="shared" si="489"/>
        <v>Ⅱ2</v>
      </c>
      <c r="J1153" t="str">
        <f t="shared" si="477"/>
        <v/>
      </c>
    </row>
    <row r="1154" spans="1:10" ht="16.5">
      <c r="A1154" s="2">
        <f t="shared" si="482"/>
        <v>3722</v>
      </c>
      <c r="B1154" s="3">
        <v>37</v>
      </c>
      <c r="C1154" s="2">
        <f t="shared" si="488"/>
        <v>22</v>
      </c>
      <c r="D1154" t="str">
        <f t="shared" ref="D1154:D1217" si="490">VLOOKUP(B1154,K:L,2,0)</f>
        <v>乌马洪</v>
      </c>
      <c r="E1154">
        <f t="shared" si="487"/>
        <v>2</v>
      </c>
      <c r="F1154">
        <f t="shared" ref="F1154:F1217" si="491">VLOOKUP(B1154,K:N,4,FALSE)</f>
        <v>1</v>
      </c>
      <c r="G1154" t="str">
        <f t="shared" si="476"/>
        <v>1210007,7|1430003,9</v>
      </c>
      <c r="H1154">
        <f t="shared" ref="H1154:H1217" si="492">VLOOKUP(E1154&amp;C1154,AN:AT,7,0)</f>
        <v>20750</v>
      </c>
      <c r="I1154" t="str">
        <f>IF(E1154=4,B1154&amp;"Ⅲ"&amp;E1154,"Ⅲ"&amp;E1154)</f>
        <v>Ⅲ2</v>
      </c>
      <c r="J1154" t="str">
        <f t="shared" si="477"/>
        <v/>
      </c>
    </row>
    <row r="1155" spans="1:10" ht="16.5">
      <c r="A1155" s="2">
        <f t="shared" si="482"/>
        <v>3723</v>
      </c>
      <c r="B1155" s="3">
        <v>37</v>
      </c>
      <c r="C1155" s="2">
        <f t="shared" si="488"/>
        <v>23</v>
      </c>
      <c r="D1155" t="str">
        <f t="shared" si="490"/>
        <v>乌马洪</v>
      </c>
      <c r="E1155">
        <f t="shared" si="487"/>
        <v>2</v>
      </c>
      <c r="F1155">
        <f t="shared" si="491"/>
        <v>1</v>
      </c>
      <c r="G1155" t="str">
        <f t="shared" ref="G1155:G1218" si="493">IF(J1155&lt;&gt;"",J1155,VLOOKUP(E1155&amp;F1155&amp;C1155,T:AD,11,0))</f>
        <v>1210007,9|1430003,18</v>
      </c>
      <c r="H1155">
        <f t="shared" si="492"/>
        <v>24000</v>
      </c>
      <c r="I1155" t="str">
        <f t="shared" ref="I1155:I1160" si="494">IF(E1155=4,B1155&amp;"Ⅲ"&amp;E1155,"Ⅲ"&amp;E1155)</f>
        <v>Ⅲ2</v>
      </c>
      <c r="J1155" t="str">
        <f t="shared" ref="J1155:J1218" si="495">IFERROR(IF(I1155=I1156,"",INDEX(AJ:AJ,MATCH(B1155,AI:AI,0))&amp;","&amp;3^(C1155/7-2)),"")</f>
        <v/>
      </c>
    </row>
    <row r="1156" spans="1:10" ht="16.5">
      <c r="A1156" s="2">
        <f t="shared" si="482"/>
        <v>3724</v>
      </c>
      <c r="B1156" s="3">
        <v>37</v>
      </c>
      <c r="C1156" s="2">
        <f t="shared" si="488"/>
        <v>24</v>
      </c>
      <c r="D1156" t="str">
        <f t="shared" si="490"/>
        <v>乌马洪</v>
      </c>
      <c r="E1156">
        <f t="shared" si="487"/>
        <v>2</v>
      </c>
      <c r="F1156">
        <f t="shared" si="491"/>
        <v>1</v>
      </c>
      <c r="G1156" t="str">
        <f t="shared" si="493"/>
        <v>1210007,11|1430003,27</v>
      </c>
      <c r="H1156">
        <f t="shared" si="492"/>
        <v>36000</v>
      </c>
      <c r="I1156" t="str">
        <f t="shared" si="494"/>
        <v>Ⅲ2</v>
      </c>
      <c r="J1156" t="str">
        <f t="shared" si="495"/>
        <v/>
      </c>
    </row>
    <row r="1157" spans="1:10" ht="16.5">
      <c r="A1157" s="2">
        <f t="shared" si="482"/>
        <v>3725</v>
      </c>
      <c r="B1157" s="3">
        <v>37</v>
      </c>
      <c r="C1157" s="2">
        <f t="shared" si="488"/>
        <v>25</v>
      </c>
      <c r="D1157" t="str">
        <f t="shared" si="490"/>
        <v>乌马洪</v>
      </c>
      <c r="E1157">
        <f t="shared" si="487"/>
        <v>2</v>
      </c>
      <c r="F1157">
        <f t="shared" si="491"/>
        <v>1</v>
      </c>
      <c r="G1157" t="str">
        <f t="shared" si="493"/>
        <v>1210007,17|1430003,36</v>
      </c>
      <c r="H1157">
        <f t="shared" si="492"/>
        <v>53750</v>
      </c>
      <c r="I1157" t="str">
        <f t="shared" si="494"/>
        <v>Ⅲ2</v>
      </c>
      <c r="J1157" t="str">
        <f t="shared" si="495"/>
        <v/>
      </c>
    </row>
    <row r="1158" spans="1:10" ht="16.5">
      <c r="A1158" s="2">
        <f t="shared" si="482"/>
        <v>3726</v>
      </c>
      <c r="B1158" s="3">
        <v>37</v>
      </c>
      <c r="C1158" s="2">
        <f t="shared" si="488"/>
        <v>26</v>
      </c>
      <c r="D1158" t="str">
        <f t="shared" si="490"/>
        <v>乌马洪</v>
      </c>
      <c r="E1158">
        <f t="shared" si="487"/>
        <v>2</v>
      </c>
      <c r="F1158">
        <f t="shared" si="491"/>
        <v>1</v>
      </c>
      <c r="G1158" t="str">
        <f t="shared" si="493"/>
        <v>1210007,20|1430003,45</v>
      </c>
      <c r="H1158">
        <f t="shared" si="492"/>
        <v>75000</v>
      </c>
      <c r="I1158" t="str">
        <f t="shared" si="494"/>
        <v>Ⅲ2</v>
      </c>
      <c r="J1158" t="str">
        <f t="shared" si="495"/>
        <v/>
      </c>
    </row>
    <row r="1159" spans="1:10" ht="16.5">
      <c r="A1159" s="2">
        <f t="shared" si="482"/>
        <v>3727</v>
      </c>
      <c r="B1159" s="3">
        <v>37</v>
      </c>
      <c r="C1159" s="2">
        <f t="shared" si="488"/>
        <v>27</v>
      </c>
      <c r="D1159" t="str">
        <f t="shared" si="490"/>
        <v>乌马洪</v>
      </c>
      <c r="E1159">
        <f t="shared" si="487"/>
        <v>2</v>
      </c>
      <c r="F1159">
        <f t="shared" si="491"/>
        <v>1</v>
      </c>
      <c r="G1159" t="str">
        <f t="shared" si="493"/>
        <v>1210007,23|1430003,54</v>
      </c>
      <c r="H1159">
        <f t="shared" si="492"/>
        <v>103000</v>
      </c>
      <c r="I1159" t="str">
        <f t="shared" si="494"/>
        <v>Ⅲ2</v>
      </c>
      <c r="J1159" t="str">
        <f t="shared" si="495"/>
        <v/>
      </c>
    </row>
    <row r="1160" spans="1:10" ht="16.5">
      <c r="A1160" s="2">
        <f t="shared" si="482"/>
        <v>3728</v>
      </c>
      <c r="B1160" s="3">
        <v>37</v>
      </c>
      <c r="C1160" s="2">
        <f t="shared" si="488"/>
        <v>28</v>
      </c>
      <c r="D1160" t="str">
        <f t="shared" si="490"/>
        <v>乌马洪</v>
      </c>
      <c r="E1160">
        <f t="shared" si="487"/>
        <v>2</v>
      </c>
      <c r="F1160">
        <f t="shared" si="491"/>
        <v>1</v>
      </c>
      <c r="G1160" t="str">
        <f t="shared" si="493"/>
        <v>1430005,9</v>
      </c>
      <c r="H1160">
        <f t="shared" si="492"/>
        <v>139000</v>
      </c>
      <c r="I1160" t="str">
        <f t="shared" si="494"/>
        <v>Ⅲ2</v>
      </c>
      <c r="J1160" t="str">
        <f t="shared" si="495"/>
        <v/>
      </c>
    </row>
    <row r="1161" spans="1:10" ht="16.5">
      <c r="A1161" s="2">
        <f t="shared" si="482"/>
        <v>3729</v>
      </c>
      <c r="B1161" s="34">
        <v>37</v>
      </c>
      <c r="C1161" s="2">
        <f t="shared" si="488"/>
        <v>29</v>
      </c>
      <c r="D1161" t="str">
        <f t="shared" si="490"/>
        <v>乌马洪</v>
      </c>
      <c r="E1161">
        <f t="shared" si="487"/>
        <v>2</v>
      </c>
      <c r="F1161">
        <f t="shared" si="491"/>
        <v>1</v>
      </c>
      <c r="G1161" t="e">
        <f t="shared" si="493"/>
        <v>#N/A</v>
      </c>
      <c r="H1161" t="e">
        <f t="shared" si="492"/>
        <v>#N/A</v>
      </c>
      <c r="J1161" t="str">
        <f t="shared" si="495"/>
        <v/>
      </c>
    </row>
    <row r="1162" spans="1:10" ht="16.5">
      <c r="A1162" s="2">
        <f t="shared" si="482"/>
        <v>5001</v>
      </c>
      <c r="B1162" s="3">
        <v>50</v>
      </c>
      <c r="C1162" s="2">
        <f>IF(C1161=29,1,C1161+1)</f>
        <v>1</v>
      </c>
      <c r="D1162" t="str">
        <f t="shared" si="490"/>
        <v>杰诺斯</v>
      </c>
      <c r="E1162">
        <f t="shared" si="487"/>
        <v>3</v>
      </c>
      <c r="F1162">
        <f t="shared" si="491"/>
        <v>1</v>
      </c>
      <c r="G1162" t="str">
        <f t="shared" si="493"/>
        <v>1210001,32</v>
      </c>
      <c r="H1162">
        <f t="shared" si="492"/>
        <v>10400</v>
      </c>
      <c r="I1162" t="str">
        <f>IF(E1162=4,B1162&amp;"Ⅰ"&amp;E1162,"Ⅰ"&amp;E1162)</f>
        <v>Ⅰ3</v>
      </c>
      <c r="J1162" t="str">
        <f t="shared" si="495"/>
        <v/>
      </c>
    </row>
    <row r="1163" spans="1:10" ht="16.5">
      <c r="A1163" s="2">
        <f t="shared" si="482"/>
        <v>5002</v>
      </c>
      <c r="B1163" s="3">
        <v>50</v>
      </c>
      <c r="C1163" s="2">
        <f>IF(C1162=29,1,C1162+1)</f>
        <v>2</v>
      </c>
      <c r="D1163" t="str">
        <f t="shared" si="490"/>
        <v>杰诺斯</v>
      </c>
      <c r="E1163">
        <f t="shared" si="487"/>
        <v>3</v>
      </c>
      <c r="F1163">
        <f t="shared" si="491"/>
        <v>1</v>
      </c>
      <c r="G1163" t="str">
        <f t="shared" si="493"/>
        <v>1210001,48</v>
      </c>
      <c r="H1163">
        <f t="shared" si="492"/>
        <v>12000</v>
      </c>
      <c r="I1163" t="str">
        <f t="shared" ref="I1163:I1175" si="496">IF(E1163=4,B1163&amp;"Ⅰ"&amp;E1163,"Ⅰ"&amp;E1163)</f>
        <v>Ⅰ3</v>
      </c>
      <c r="J1163" t="str">
        <f t="shared" si="495"/>
        <v/>
      </c>
    </row>
    <row r="1164" spans="1:10" ht="16.5">
      <c r="A1164" s="2">
        <f t="shared" si="482"/>
        <v>5003</v>
      </c>
      <c r="B1164" s="3">
        <v>50</v>
      </c>
      <c r="C1164" s="2">
        <f t="shared" ref="C1164:C1169" si="497">IF(C1163=29,1,C1163+1)</f>
        <v>3</v>
      </c>
      <c r="D1164" t="str">
        <f t="shared" si="490"/>
        <v>杰诺斯</v>
      </c>
      <c r="E1164">
        <f t="shared" si="487"/>
        <v>3</v>
      </c>
      <c r="F1164">
        <f t="shared" si="491"/>
        <v>1</v>
      </c>
      <c r="G1164" t="str">
        <f t="shared" si="493"/>
        <v>1210004,20</v>
      </c>
      <c r="H1164">
        <f t="shared" si="492"/>
        <v>18000</v>
      </c>
      <c r="I1164" t="str">
        <f t="shared" si="496"/>
        <v>Ⅰ3</v>
      </c>
      <c r="J1164" t="str">
        <f t="shared" si="495"/>
        <v/>
      </c>
    </row>
    <row r="1165" spans="1:10" ht="16.5">
      <c r="A1165" s="2">
        <f t="shared" si="482"/>
        <v>5004</v>
      </c>
      <c r="B1165" s="3">
        <v>50</v>
      </c>
      <c r="C1165" s="2">
        <f t="shared" si="497"/>
        <v>4</v>
      </c>
      <c r="D1165" t="str">
        <f t="shared" si="490"/>
        <v>杰诺斯</v>
      </c>
      <c r="E1165">
        <f t="shared" si="487"/>
        <v>3</v>
      </c>
      <c r="F1165">
        <f t="shared" si="491"/>
        <v>1</v>
      </c>
      <c r="G1165" t="str">
        <f t="shared" si="493"/>
        <v>1210004,24</v>
      </c>
      <c r="H1165">
        <f t="shared" si="492"/>
        <v>26900</v>
      </c>
      <c r="I1165" t="str">
        <f t="shared" si="496"/>
        <v>Ⅰ3</v>
      </c>
      <c r="J1165" t="str">
        <f t="shared" si="495"/>
        <v/>
      </c>
    </row>
    <row r="1166" spans="1:10" ht="16.5">
      <c r="A1166" s="2">
        <f t="shared" si="482"/>
        <v>5005</v>
      </c>
      <c r="B1166" s="3">
        <v>50</v>
      </c>
      <c r="C1166" s="2">
        <f t="shared" si="497"/>
        <v>5</v>
      </c>
      <c r="D1166" t="str">
        <f t="shared" si="490"/>
        <v>杰诺斯</v>
      </c>
      <c r="E1166">
        <f t="shared" si="487"/>
        <v>3</v>
      </c>
      <c r="F1166">
        <f t="shared" si="491"/>
        <v>1</v>
      </c>
      <c r="G1166" t="str">
        <f t="shared" si="493"/>
        <v>1210004,32</v>
      </c>
      <c r="H1166">
        <f t="shared" si="492"/>
        <v>37600</v>
      </c>
      <c r="I1166" t="str">
        <f t="shared" si="496"/>
        <v>Ⅰ3</v>
      </c>
      <c r="J1166" t="str">
        <f t="shared" si="495"/>
        <v/>
      </c>
    </row>
    <row r="1167" spans="1:10" ht="16.5">
      <c r="A1167" s="2">
        <f t="shared" si="482"/>
        <v>5006</v>
      </c>
      <c r="B1167" s="3">
        <v>50</v>
      </c>
      <c r="C1167" s="2">
        <f t="shared" si="497"/>
        <v>6</v>
      </c>
      <c r="D1167" t="str">
        <f t="shared" si="490"/>
        <v>杰诺斯</v>
      </c>
      <c r="E1167">
        <f t="shared" si="487"/>
        <v>3</v>
      </c>
      <c r="F1167">
        <f t="shared" si="491"/>
        <v>1</v>
      </c>
      <c r="G1167" t="str">
        <f t="shared" si="493"/>
        <v>1210007,12</v>
      </c>
      <c r="H1167">
        <f t="shared" si="492"/>
        <v>51600</v>
      </c>
      <c r="I1167" t="str">
        <f t="shared" si="496"/>
        <v>Ⅰ3</v>
      </c>
      <c r="J1167" t="str">
        <f t="shared" si="495"/>
        <v/>
      </c>
    </row>
    <row r="1168" spans="1:10" ht="16.5">
      <c r="A1168" s="2">
        <f t="shared" si="482"/>
        <v>5007</v>
      </c>
      <c r="B1168" s="3">
        <v>50</v>
      </c>
      <c r="C1168" s="2">
        <f t="shared" si="497"/>
        <v>7</v>
      </c>
      <c r="D1168" t="str">
        <f t="shared" si="490"/>
        <v>杰诺斯</v>
      </c>
      <c r="E1168">
        <f t="shared" si="487"/>
        <v>3</v>
      </c>
      <c r="F1168">
        <f t="shared" si="491"/>
        <v>1</v>
      </c>
      <c r="G1168" t="str">
        <f t="shared" si="493"/>
        <v>1210007,16</v>
      </c>
      <c r="H1168">
        <f t="shared" si="492"/>
        <v>69600</v>
      </c>
      <c r="I1168" t="str">
        <f t="shared" si="496"/>
        <v>Ⅰ3</v>
      </c>
      <c r="J1168" t="str">
        <f t="shared" si="495"/>
        <v/>
      </c>
    </row>
    <row r="1169" spans="1:10" ht="16.5">
      <c r="A1169" s="2">
        <f t="shared" si="482"/>
        <v>5008</v>
      </c>
      <c r="B1169" s="3">
        <v>50</v>
      </c>
      <c r="C1169" s="2">
        <f t="shared" si="497"/>
        <v>8</v>
      </c>
      <c r="D1169" t="str">
        <f t="shared" si="490"/>
        <v>杰诺斯</v>
      </c>
      <c r="E1169">
        <f t="shared" si="487"/>
        <v>3</v>
      </c>
      <c r="F1169">
        <f t="shared" si="491"/>
        <v>1</v>
      </c>
      <c r="G1169" t="str">
        <f t="shared" si="493"/>
        <v>1210007,5|1430002,1</v>
      </c>
      <c r="H1169">
        <f t="shared" si="492"/>
        <v>15600</v>
      </c>
      <c r="I1169" t="str">
        <f t="shared" si="496"/>
        <v>Ⅰ3</v>
      </c>
      <c r="J1169" t="str">
        <f t="shared" si="495"/>
        <v/>
      </c>
    </row>
    <row r="1170" spans="1:10" ht="16.5">
      <c r="A1170" s="2">
        <f t="shared" si="482"/>
        <v>5009</v>
      </c>
      <c r="B1170" s="3">
        <v>50</v>
      </c>
      <c r="C1170" s="2">
        <f>IF(C1169=29,1,C1169+1)</f>
        <v>9</v>
      </c>
      <c r="D1170" t="str">
        <f t="shared" si="490"/>
        <v>杰诺斯</v>
      </c>
      <c r="E1170">
        <f t="shared" si="487"/>
        <v>3</v>
      </c>
      <c r="F1170">
        <f t="shared" si="491"/>
        <v>1</v>
      </c>
      <c r="G1170" t="str">
        <f t="shared" si="493"/>
        <v>1210007,8|1430002,2</v>
      </c>
      <c r="H1170">
        <f t="shared" si="492"/>
        <v>18000</v>
      </c>
      <c r="I1170" t="str">
        <f t="shared" si="496"/>
        <v>Ⅰ3</v>
      </c>
      <c r="J1170" t="str">
        <f t="shared" si="495"/>
        <v/>
      </c>
    </row>
    <row r="1171" spans="1:10" ht="16.5">
      <c r="A1171" s="2">
        <f t="shared" si="482"/>
        <v>5010</v>
      </c>
      <c r="B1171" s="3">
        <v>50</v>
      </c>
      <c r="C1171" s="2">
        <f>IF(C1170=29,1,C1170+1)</f>
        <v>10</v>
      </c>
      <c r="D1171" t="str">
        <f t="shared" si="490"/>
        <v>杰诺斯</v>
      </c>
      <c r="E1171">
        <f t="shared" si="487"/>
        <v>3</v>
      </c>
      <c r="F1171">
        <f t="shared" si="491"/>
        <v>1</v>
      </c>
      <c r="G1171" t="str">
        <f t="shared" si="493"/>
        <v>1210007,10|1430002,3</v>
      </c>
      <c r="H1171">
        <f t="shared" si="492"/>
        <v>27000</v>
      </c>
      <c r="I1171" t="str">
        <f t="shared" si="496"/>
        <v>Ⅰ3</v>
      </c>
      <c r="J1171" t="str">
        <f t="shared" si="495"/>
        <v/>
      </c>
    </row>
    <row r="1172" spans="1:10" ht="16.5">
      <c r="A1172" s="2">
        <f t="shared" si="482"/>
        <v>5011</v>
      </c>
      <c r="B1172" s="3">
        <v>50</v>
      </c>
      <c r="C1172" s="2">
        <f t="shared" ref="C1172:C1190" si="498">IF(C1171=29,1,C1171+1)</f>
        <v>11</v>
      </c>
      <c r="D1172" t="str">
        <f t="shared" si="490"/>
        <v>杰诺斯</v>
      </c>
      <c r="E1172">
        <f t="shared" si="487"/>
        <v>3</v>
      </c>
      <c r="F1172">
        <f t="shared" si="491"/>
        <v>1</v>
      </c>
      <c r="G1172" t="str">
        <f t="shared" si="493"/>
        <v>1210007,12|1430002,4</v>
      </c>
      <c r="H1172">
        <f t="shared" si="492"/>
        <v>40350</v>
      </c>
      <c r="I1172" t="str">
        <f t="shared" si="496"/>
        <v>Ⅰ3</v>
      </c>
      <c r="J1172" t="str">
        <f t="shared" si="495"/>
        <v/>
      </c>
    </row>
    <row r="1173" spans="1:10" ht="16.5">
      <c r="A1173" s="2">
        <f t="shared" si="482"/>
        <v>5012</v>
      </c>
      <c r="B1173" s="3">
        <v>50</v>
      </c>
      <c r="C1173" s="2">
        <f t="shared" si="498"/>
        <v>12</v>
      </c>
      <c r="D1173" t="str">
        <f t="shared" si="490"/>
        <v>杰诺斯</v>
      </c>
      <c r="E1173">
        <f t="shared" si="487"/>
        <v>3</v>
      </c>
      <c r="F1173">
        <f t="shared" si="491"/>
        <v>1</v>
      </c>
      <c r="G1173" t="str">
        <f t="shared" si="493"/>
        <v>1210007,16|1430002,5</v>
      </c>
      <c r="H1173">
        <f t="shared" si="492"/>
        <v>56400</v>
      </c>
      <c r="I1173" t="str">
        <f t="shared" si="496"/>
        <v>Ⅰ3</v>
      </c>
      <c r="J1173" t="str">
        <f t="shared" si="495"/>
        <v/>
      </c>
    </row>
    <row r="1174" spans="1:10" ht="16.5">
      <c r="A1174" s="2">
        <f t="shared" si="482"/>
        <v>5013</v>
      </c>
      <c r="B1174" s="3">
        <v>50</v>
      </c>
      <c r="C1174" s="2">
        <f t="shared" si="498"/>
        <v>13</v>
      </c>
      <c r="D1174" t="str">
        <f t="shared" si="490"/>
        <v>杰诺斯</v>
      </c>
      <c r="E1174">
        <f t="shared" si="487"/>
        <v>3</v>
      </c>
      <c r="F1174">
        <f t="shared" si="491"/>
        <v>1</v>
      </c>
      <c r="G1174" t="str">
        <f t="shared" si="493"/>
        <v>1210007,18|1430002,6</v>
      </c>
      <c r="H1174">
        <f t="shared" si="492"/>
        <v>77400</v>
      </c>
      <c r="I1174" t="str">
        <f t="shared" si="496"/>
        <v>Ⅰ3</v>
      </c>
      <c r="J1174" t="str">
        <f t="shared" si="495"/>
        <v/>
      </c>
    </row>
    <row r="1175" spans="1:10" ht="16.5">
      <c r="A1175" s="2">
        <f t="shared" si="482"/>
        <v>5014</v>
      </c>
      <c r="B1175" s="3">
        <v>50</v>
      </c>
      <c r="C1175" s="2">
        <f t="shared" si="498"/>
        <v>14</v>
      </c>
      <c r="D1175" t="str">
        <f t="shared" si="490"/>
        <v>杰诺斯</v>
      </c>
      <c r="E1175">
        <f t="shared" si="487"/>
        <v>3</v>
      </c>
      <c r="F1175">
        <f t="shared" si="491"/>
        <v>1</v>
      </c>
      <c r="G1175" t="str">
        <f t="shared" si="493"/>
        <v>1430004,1</v>
      </c>
      <c r="H1175">
        <f t="shared" si="492"/>
        <v>104400</v>
      </c>
      <c r="I1175" t="str">
        <f t="shared" si="496"/>
        <v>Ⅰ3</v>
      </c>
      <c r="J1175" t="str">
        <f t="shared" si="495"/>
        <v/>
      </c>
    </row>
    <row r="1176" spans="1:10" ht="16.5">
      <c r="A1176" s="2">
        <f t="shared" si="482"/>
        <v>5015</v>
      </c>
      <c r="B1176" s="3">
        <v>50</v>
      </c>
      <c r="C1176" s="2">
        <f t="shared" si="498"/>
        <v>15</v>
      </c>
      <c r="D1176" t="str">
        <f t="shared" si="490"/>
        <v>杰诺斯</v>
      </c>
      <c r="E1176">
        <f t="shared" si="487"/>
        <v>3</v>
      </c>
      <c r="F1176">
        <f t="shared" si="491"/>
        <v>1</v>
      </c>
      <c r="G1176" t="str">
        <f t="shared" si="493"/>
        <v>1210007,7|1430002,3</v>
      </c>
      <c r="H1176">
        <f t="shared" si="492"/>
        <v>20800</v>
      </c>
      <c r="I1176" t="str">
        <f>IF(E1176=4,B1176&amp;"Ⅱ"&amp;E1176,"Ⅱ"&amp;E1176)</f>
        <v>Ⅱ3</v>
      </c>
      <c r="J1176" t="str">
        <f t="shared" si="495"/>
        <v/>
      </c>
    </row>
    <row r="1177" spans="1:10" ht="16.5">
      <c r="A1177" s="2">
        <f t="shared" si="482"/>
        <v>5016</v>
      </c>
      <c r="B1177" s="3">
        <v>50</v>
      </c>
      <c r="C1177" s="2">
        <f t="shared" si="498"/>
        <v>16</v>
      </c>
      <c r="D1177" t="str">
        <f t="shared" si="490"/>
        <v>杰诺斯</v>
      </c>
      <c r="E1177">
        <f t="shared" si="487"/>
        <v>3</v>
      </c>
      <c r="F1177">
        <f t="shared" si="491"/>
        <v>1</v>
      </c>
      <c r="G1177" t="str">
        <f t="shared" si="493"/>
        <v>1210007,11|1430002,6</v>
      </c>
      <c r="H1177">
        <f t="shared" si="492"/>
        <v>24000</v>
      </c>
      <c r="I1177" t="str">
        <f t="shared" ref="I1177:I1182" si="499">IF(E1177=4,B1177&amp;"Ⅱ"&amp;E1177,"Ⅱ"&amp;E1177)</f>
        <v>Ⅱ3</v>
      </c>
      <c r="J1177" t="str">
        <f t="shared" si="495"/>
        <v/>
      </c>
    </row>
    <row r="1178" spans="1:10" ht="16.5">
      <c r="A1178" s="2">
        <f t="shared" si="482"/>
        <v>5017</v>
      </c>
      <c r="B1178" s="3">
        <v>50</v>
      </c>
      <c r="C1178" s="2">
        <f t="shared" si="498"/>
        <v>17</v>
      </c>
      <c r="D1178" t="str">
        <f t="shared" si="490"/>
        <v>杰诺斯</v>
      </c>
      <c r="E1178">
        <f t="shared" si="487"/>
        <v>3</v>
      </c>
      <c r="F1178">
        <f t="shared" si="491"/>
        <v>1</v>
      </c>
      <c r="G1178" t="str">
        <f t="shared" si="493"/>
        <v>1210007,13|1430002,9</v>
      </c>
      <c r="H1178">
        <f t="shared" si="492"/>
        <v>36000</v>
      </c>
      <c r="I1178" t="str">
        <f t="shared" si="499"/>
        <v>Ⅱ3</v>
      </c>
      <c r="J1178" t="str">
        <f t="shared" si="495"/>
        <v/>
      </c>
    </row>
    <row r="1179" spans="1:10" ht="16.5">
      <c r="A1179" s="2">
        <f t="shared" si="482"/>
        <v>5018</v>
      </c>
      <c r="B1179" s="3">
        <v>50</v>
      </c>
      <c r="C1179" s="2">
        <f t="shared" si="498"/>
        <v>18</v>
      </c>
      <c r="D1179" t="str">
        <f t="shared" si="490"/>
        <v>杰诺斯</v>
      </c>
      <c r="E1179">
        <f t="shared" si="487"/>
        <v>3</v>
      </c>
      <c r="F1179">
        <f t="shared" si="491"/>
        <v>1</v>
      </c>
      <c r="G1179" t="str">
        <f t="shared" si="493"/>
        <v>1210007,16|1430002,12</v>
      </c>
      <c r="H1179">
        <f t="shared" si="492"/>
        <v>53800</v>
      </c>
      <c r="I1179" t="str">
        <f t="shared" si="499"/>
        <v>Ⅱ3</v>
      </c>
      <c r="J1179" t="str">
        <f t="shared" si="495"/>
        <v/>
      </c>
    </row>
    <row r="1180" spans="1:10" ht="16.5">
      <c r="A1180" s="2">
        <f t="shared" si="482"/>
        <v>5019</v>
      </c>
      <c r="B1180" s="3">
        <v>50</v>
      </c>
      <c r="C1180" s="2">
        <f t="shared" si="498"/>
        <v>19</v>
      </c>
      <c r="D1180" t="str">
        <f t="shared" si="490"/>
        <v>杰诺斯</v>
      </c>
      <c r="E1180">
        <f t="shared" si="487"/>
        <v>3</v>
      </c>
      <c r="F1180">
        <f t="shared" si="491"/>
        <v>1</v>
      </c>
      <c r="G1180" t="str">
        <f t="shared" si="493"/>
        <v>1210007,21|1430002,15</v>
      </c>
      <c r="H1180">
        <f t="shared" si="492"/>
        <v>75200</v>
      </c>
      <c r="I1180" t="str">
        <f t="shared" si="499"/>
        <v>Ⅱ3</v>
      </c>
      <c r="J1180" t="str">
        <f t="shared" si="495"/>
        <v/>
      </c>
    </row>
    <row r="1181" spans="1:10" ht="16.5">
      <c r="A1181" s="2">
        <f t="shared" si="482"/>
        <v>5020</v>
      </c>
      <c r="B1181" s="3">
        <v>50</v>
      </c>
      <c r="C1181" s="2">
        <f t="shared" si="498"/>
        <v>20</v>
      </c>
      <c r="D1181" t="str">
        <f t="shared" si="490"/>
        <v>杰诺斯</v>
      </c>
      <c r="E1181">
        <f t="shared" si="487"/>
        <v>3</v>
      </c>
      <c r="F1181">
        <f t="shared" si="491"/>
        <v>1</v>
      </c>
      <c r="G1181" t="str">
        <f t="shared" si="493"/>
        <v>1210007,24|1430002,18</v>
      </c>
      <c r="H1181">
        <f t="shared" si="492"/>
        <v>103200</v>
      </c>
      <c r="I1181" t="str">
        <f t="shared" si="499"/>
        <v>Ⅱ3</v>
      </c>
      <c r="J1181" t="str">
        <f t="shared" si="495"/>
        <v/>
      </c>
    </row>
    <row r="1182" spans="1:10" ht="16.5">
      <c r="A1182" s="2">
        <f t="shared" si="482"/>
        <v>5021</v>
      </c>
      <c r="B1182" s="3">
        <v>50</v>
      </c>
      <c r="C1182" s="2">
        <f t="shared" si="498"/>
        <v>21</v>
      </c>
      <c r="D1182" t="str">
        <f t="shared" si="490"/>
        <v>杰诺斯</v>
      </c>
      <c r="E1182">
        <f t="shared" si="487"/>
        <v>3</v>
      </c>
      <c r="F1182">
        <f t="shared" si="491"/>
        <v>1</v>
      </c>
      <c r="G1182" t="str">
        <f t="shared" si="493"/>
        <v>1430004,3</v>
      </c>
      <c r="H1182">
        <f t="shared" si="492"/>
        <v>139200</v>
      </c>
      <c r="I1182" t="str">
        <f t="shared" si="499"/>
        <v>Ⅱ3</v>
      </c>
      <c r="J1182" t="str">
        <f t="shared" si="495"/>
        <v/>
      </c>
    </row>
    <row r="1183" spans="1:10" ht="16.5">
      <c r="A1183" s="2">
        <f t="shared" ref="A1183:A1246" si="500">B1183*100+C1183</f>
        <v>5022</v>
      </c>
      <c r="B1183" s="3">
        <v>50</v>
      </c>
      <c r="C1183" s="2">
        <f t="shared" si="498"/>
        <v>22</v>
      </c>
      <c r="D1183" t="str">
        <f t="shared" si="490"/>
        <v>杰诺斯</v>
      </c>
      <c r="E1183">
        <f t="shared" si="487"/>
        <v>3</v>
      </c>
      <c r="F1183">
        <f t="shared" si="491"/>
        <v>1</v>
      </c>
      <c r="G1183" t="str">
        <f t="shared" si="493"/>
        <v>1210007,9|1430002,9</v>
      </c>
      <c r="H1183">
        <f t="shared" si="492"/>
        <v>26000</v>
      </c>
      <c r="I1183" t="str">
        <f>IF(E1183=4,B1183&amp;"Ⅲ"&amp;E1183,"Ⅲ"&amp;E1183)</f>
        <v>Ⅲ3</v>
      </c>
      <c r="J1183" t="str">
        <f t="shared" si="495"/>
        <v/>
      </c>
    </row>
    <row r="1184" spans="1:10" ht="16.5">
      <c r="A1184" s="2">
        <f t="shared" si="500"/>
        <v>5023</v>
      </c>
      <c r="B1184" s="3">
        <v>50</v>
      </c>
      <c r="C1184" s="2">
        <f t="shared" si="498"/>
        <v>23</v>
      </c>
      <c r="D1184" t="str">
        <f t="shared" si="490"/>
        <v>杰诺斯</v>
      </c>
      <c r="E1184">
        <f t="shared" si="487"/>
        <v>3</v>
      </c>
      <c r="F1184">
        <f t="shared" si="491"/>
        <v>1</v>
      </c>
      <c r="G1184" t="str">
        <f t="shared" si="493"/>
        <v>1210007,13|1430002,18</v>
      </c>
      <c r="H1184">
        <f t="shared" si="492"/>
        <v>30000</v>
      </c>
      <c r="I1184" t="str">
        <f t="shared" ref="I1184:I1189" si="501">IF(E1184=4,B1184&amp;"Ⅲ"&amp;E1184,"Ⅲ"&amp;E1184)</f>
        <v>Ⅲ3</v>
      </c>
      <c r="J1184" t="str">
        <f t="shared" si="495"/>
        <v/>
      </c>
    </row>
    <row r="1185" spans="1:10" ht="16.5">
      <c r="A1185" s="2">
        <f t="shared" si="500"/>
        <v>5024</v>
      </c>
      <c r="B1185" s="3">
        <v>50</v>
      </c>
      <c r="C1185" s="2">
        <f t="shared" si="498"/>
        <v>24</v>
      </c>
      <c r="D1185" t="str">
        <f t="shared" si="490"/>
        <v>杰诺斯</v>
      </c>
      <c r="E1185">
        <f t="shared" si="487"/>
        <v>3</v>
      </c>
      <c r="F1185">
        <f t="shared" si="491"/>
        <v>1</v>
      </c>
      <c r="G1185" t="str">
        <f t="shared" si="493"/>
        <v>1210007,17|1430002,27</v>
      </c>
      <c r="H1185">
        <f t="shared" si="492"/>
        <v>45000</v>
      </c>
      <c r="I1185" t="str">
        <f t="shared" si="501"/>
        <v>Ⅲ3</v>
      </c>
      <c r="J1185" t="str">
        <f t="shared" si="495"/>
        <v/>
      </c>
    </row>
    <row r="1186" spans="1:10" ht="16.5">
      <c r="A1186" s="2">
        <f t="shared" si="500"/>
        <v>5025</v>
      </c>
      <c r="B1186" s="3">
        <v>50</v>
      </c>
      <c r="C1186" s="2">
        <f t="shared" si="498"/>
        <v>25</v>
      </c>
      <c r="D1186" t="str">
        <f t="shared" si="490"/>
        <v>杰诺斯</v>
      </c>
      <c r="E1186">
        <f t="shared" si="487"/>
        <v>3</v>
      </c>
      <c r="F1186">
        <f t="shared" si="491"/>
        <v>1</v>
      </c>
      <c r="G1186" t="str">
        <f t="shared" si="493"/>
        <v>1210007,20|1430002,36</v>
      </c>
      <c r="H1186">
        <f t="shared" si="492"/>
        <v>67250</v>
      </c>
      <c r="I1186" t="str">
        <f t="shared" si="501"/>
        <v>Ⅲ3</v>
      </c>
      <c r="J1186" t="str">
        <f t="shared" si="495"/>
        <v/>
      </c>
    </row>
    <row r="1187" spans="1:10" ht="16.5">
      <c r="A1187" s="2">
        <f t="shared" si="500"/>
        <v>5026</v>
      </c>
      <c r="B1187" s="3">
        <v>50</v>
      </c>
      <c r="C1187" s="2">
        <f t="shared" si="498"/>
        <v>26</v>
      </c>
      <c r="D1187" t="str">
        <f t="shared" si="490"/>
        <v>杰诺斯</v>
      </c>
      <c r="E1187">
        <f t="shared" si="487"/>
        <v>3</v>
      </c>
      <c r="F1187">
        <f t="shared" si="491"/>
        <v>1</v>
      </c>
      <c r="G1187" t="str">
        <f t="shared" si="493"/>
        <v>1210007,27|1430002,45</v>
      </c>
      <c r="H1187">
        <f t="shared" si="492"/>
        <v>94000</v>
      </c>
      <c r="I1187" t="str">
        <f t="shared" si="501"/>
        <v>Ⅲ3</v>
      </c>
      <c r="J1187" t="str">
        <f t="shared" si="495"/>
        <v/>
      </c>
    </row>
    <row r="1188" spans="1:10" ht="16.5">
      <c r="A1188" s="2">
        <f t="shared" si="500"/>
        <v>5027</v>
      </c>
      <c r="B1188" s="3">
        <v>50</v>
      </c>
      <c r="C1188" s="2">
        <f t="shared" si="498"/>
        <v>27</v>
      </c>
      <c r="D1188" t="str">
        <f t="shared" si="490"/>
        <v>杰诺斯</v>
      </c>
      <c r="E1188">
        <f t="shared" si="487"/>
        <v>3</v>
      </c>
      <c r="F1188">
        <f t="shared" si="491"/>
        <v>1</v>
      </c>
      <c r="G1188" t="str">
        <f t="shared" si="493"/>
        <v>1210007,30|1430002,54</v>
      </c>
      <c r="H1188">
        <f t="shared" si="492"/>
        <v>129000</v>
      </c>
      <c r="I1188" t="str">
        <f t="shared" si="501"/>
        <v>Ⅲ3</v>
      </c>
      <c r="J1188" t="str">
        <f t="shared" si="495"/>
        <v/>
      </c>
    </row>
    <row r="1189" spans="1:10" ht="16.5">
      <c r="A1189" s="2">
        <f t="shared" si="500"/>
        <v>5028</v>
      </c>
      <c r="B1189" s="3">
        <v>50</v>
      </c>
      <c r="C1189" s="2">
        <f t="shared" si="498"/>
        <v>28</v>
      </c>
      <c r="D1189" t="str">
        <f t="shared" si="490"/>
        <v>杰诺斯</v>
      </c>
      <c r="E1189">
        <f t="shared" si="487"/>
        <v>3</v>
      </c>
      <c r="F1189">
        <f t="shared" si="491"/>
        <v>1</v>
      </c>
      <c r="G1189" t="str">
        <f t="shared" si="493"/>
        <v>1430004,9</v>
      </c>
      <c r="H1189">
        <f t="shared" si="492"/>
        <v>174000</v>
      </c>
      <c r="I1189" t="str">
        <f t="shared" si="501"/>
        <v>Ⅲ3</v>
      </c>
      <c r="J1189" t="str">
        <f t="shared" si="495"/>
        <v/>
      </c>
    </row>
    <row r="1190" spans="1:10" ht="16.5">
      <c r="A1190" s="2">
        <f t="shared" si="500"/>
        <v>5029</v>
      </c>
      <c r="B1190" s="34">
        <v>50</v>
      </c>
      <c r="C1190" s="2">
        <f t="shared" si="498"/>
        <v>29</v>
      </c>
      <c r="D1190" t="str">
        <f t="shared" si="490"/>
        <v>杰诺斯</v>
      </c>
      <c r="E1190">
        <f t="shared" si="487"/>
        <v>3</v>
      </c>
      <c r="F1190">
        <f t="shared" si="491"/>
        <v>1</v>
      </c>
      <c r="G1190" t="e">
        <f t="shared" si="493"/>
        <v>#N/A</v>
      </c>
      <c r="H1190" t="e">
        <f t="shared" si="492"/>
        <v>#N/A</v>
      </c>
      <c r="J1190" t="str">
        <f t="shared" si="495"/>
        <v/>
      </c>
    </row>
    <row r="1191" spans="1:10" ht="16.5">
      <c r="A1191" s="2">
        <f t="shared" si="500"/>
        <v>5101</v>
      </c>
      <c r="B1191" s="3">
        <v>51</v>
      </c>
      <c r="C1191" s="2">
        <f>IF(C1190=29,1,C1190+1)</f>
        <v>1</v>
      </c>
      <c r="D1191" t="str">
        <f t="shared" si="490"/>
        <v>桃源团小弟A</v>
      </c>
      <c r="E1191">
        <f t="shared" si="487"/>
        <v>1</v>
      </c>
      <c r="F1191">
        <f t="shared" si="491"/>
        <v>3</v>
      </c>
      <c r="G1191" t="str">
        <f t="shared" si="493"/>
        <v>1210003,16</v>
      </c>
      <c r="H1191">
        <f t="shared" si="492"/>
        <v>6600</v>
      </c>
      <c r="I1191" t="str">
        <f>IF(E1191=4,B1191&amp;"Ⅰ"&amp;E1191,"Ⅰ"&amp;E1191)</f>
        <v>Ⅰ1</v>
      </c>
      <c r="J1191" t="str">
        <f t="shared" si="495"/>
        <v/>
      </c>
    </row>
    <row r="1192" spans="1:10" ht="16.5">
      <c r="A1192" s="2">
        <f t="shared" si="500"/>
        <v>5102</v>
      </c>
      <c r="B1192" s="3">
        <v>51</v>
      </c>
      <c r="C1192" s="2">
        <f>IF(C1191=29,1,C1191+1)</f>
        <v>2</v>
      </c>
      <c r="D1192" t="str">
        <f t="shared" si="490"/>
        <v>桃源团小弟A</v>
      </c>
      <c r="E1192">
        <f t="shared" si="487"/>
        <v>1</v>
      </c>
      <c r="F1192">
        <f t="shared" si="491"/>
        <v>3</v>
      </c>
      <c r="G1192" t="str">
        <f t="shared" si="493"/>
        <v>1210003,24</v>
      </c>
      <c r="H1192">
        <f t="shared" si="492"/>
        <v>7600</v>
      </c>
      <c r="I1192" t="str">
        <f t="shared" ref="I1192:I1204" si="502">IF(E1192=4,B1192&amp;"Ⅰ"&amp;E1192,"Ⅰ"&amp;E1192)</f>
        <v>Ⅰ1</v>
      </c>
      <c r="J1192" t="str">
        <f t="shared" si="495"/>
        <v/>
      </c>
    </row>
    <row r="1193" spans="1:10" ht="16.5">
      <c r="A1193" s="2">
        <f t="shared" si="500"/>
        <v>5103</v>
      </c>
      <c r="B1193" s="3">
        <v>51</v>
      </c>
      <c r="C1193" s="2">
        <f t="shared" ref="C1193:C1198" si="503">IF(C1192=29,1,C1192+1)</f>
        <v>3</v>
      </c>
      <c r="D1193" t="str">
        <f t="shared" si="490"/>
        <v>桃源团小弟A</v>
      </c>
      <c r="E1193">
        <f t="shared" si="487"/>
        <v>1</v>
      </c>
      <c r="F1193">
        <f t="shared" si="491"/>
        <v>3</v>
      </c>
      <c r="G1193" t="str">
        <f t="shared" si="493"/>
        <v>1210003,28</v>
      </c>
      <c r="H1193">
        <f t="shared" si="492"/>
        <v>11500</v>
      </c>
      <c r="I1193" t="str">
        <f t="shared" si="502"/>
        <v>Ⅰ1</v>
      </c>
      <c r="J1193" t="str">
        <f t="shared" si="495"/>
        <v/>
      </c>
    </row>
    <row r="1194" spans="1:10" ht="16.5">
      <c r="A1194" s="2">
        <f t="shared" si="500"/>
        <v>5104</v>
      </c>
      <c r="B1194" s="3">
        <v>51</v>
      </c>
      <c r="C1194" s="2">
        <f t="shared" si="503"/>
        <v>4</v>
      </c>
      <c r="D1194" t="str">
        <f t="shared" si="490"/>
        <v>桃源团小弟A</v>
      </c>
      <c r="E1194">
        <f t="shared" si="487"/>
        <v>1</v>
      </c>
      <c r="F1194">
        <f t="shared" si="491"/>
        <v>3</v>
      </c>
      <c r="G1194" t="str">
        <f t="shared" si="493"/>
        <v>1210003,32</v>
      </c>
      <c r="H1194">
        <f t="shared" si="492"/>
        <v>17200</v>
      </c>
      <c r="I1194" t="str">
        <f t="shared" si="502"/>
        <v>Ⅰ1</v>
      </c>
      <c r="J1194" t="str">
        <f t="shared" si="495"/>
        <v/>
      </c>
    </row>
    <row r="1195" spans="1:10" ht="16.5">
      <c r="A1195" s="2">
        <f t="shared" si="500"/>
        <v>5105</v>
      </c>
      <c r="B1195" s="3">
        <v>51</v>
      </c>
      <c r="C1195" s="2">
        <f t="shared" si="503"/>
        <v>5</v>
      </c>
      <c r="D1195" t="str">
        <f t="shared" si="490"/>
        <v>桃源团小弟A</v>
      </c>
      <c r="E1195">
        <f t="shared" si="487"/>
        <v>1</v>
      </c>
      <c r="F1195">
        <f t="shared" si="491"/>
        <v>3</v>
      </c>
      <c r="G1195" t="str">
        <f t="shared" si="493"/>
        <v>1210006,16</v>
      </c>
      <c r="H1195">
        <f t="shared" si="492"/>
        <v>24000</v>
      </c>
      <c r="I1195" t="str">
        <f t="shared" si="502"/>
        <v>Ⅰ1</v>
      </c>
      <c r="J1195" t="str">
        <f t="shared" si="495"/>
        <v/>
      </c>
    </row>
    <row r="1196" spans="1:10" ht="16.5">
      <c r="A1196" s="2">
        <f t="shared" si="500"/>
        <v>5106</v>
      </c>
      <c r="B1196" s="3">
        <v>51</v>
      </c>
      <c r="C1196" s="2">
        <f t="shared" si="503"/>
        <v>6</v>
      </c>
      <c r="D1196" t="str">
        <f t="shared" si="490"/>
        <v>桃源团小弟A</v>
      </c>
      <c r="E1196">
        <f t="shared" si="487"/>
        <v>1</v>
      </c>
      <c r="F1196">
        <f t="shared" si="491"/>
        <v>3</v>
      </c>
      <c r="G1196" t="str">
        <f t="shared" si="493"/>
        <v>1210006,20</v>
      </c>
      <c r="H1196">
        <f t="shared" si="492"/>
        <v>32900</v>
      </c>
      <c r="I1196" t="str">
        <f t="shared" si="502"/>
        <v>Ⅰ1</v>
      </c>
      <c r="J1196" t="str">
        <f t="shared" si="495"/>
        <v/>
      </c>
    </row>
    <row r="1197" spans="1:10" ht="16.5">
      <c r="A1197" s="2">
        <f t="shared" si="500"/>
        <v>5107</v>
      </c>
      <c r="B1197" s="3">
        <v>51</v>
      </c>
      <c r="C1197" s="2">
        <f t="shared" si="503"/>
        <v>7</v>
      </c>
      <c r="D1197" t="str">
        <f t="shared" si="490"/>
        <v>桃源团小弟A</v>
      </c>
      <c r="E1197">
        <f t="shared" si="487"/>
        <v>1</v>
      </c>
      <c r="F1197">
        <f t="shared" si="491"/>
        <v>3</v>
      </c>
      <c r="G1197" t="str">
        <f t="shared" si="493"/>
        <v>1210006,24</v>
      </c>
      <c r="H1197">
        <f t="shared" si="492"/>
        <v>44400</v>
      </c>
      <c r="I1197" t="str">
        <f t="shared" si="502"/>
        <v>Ⅰ1</v>
      </c>
      <c r="J1197" t="str">
        <f t="shared" si="495"/>
        <v/>
      </c>
    </row>
    <row r="1198" spans="1:10" ht="16.5">
      <c r="A1198" s="2">
        <f t="shared" si="500"/>
        <v>5108</v>
      </c>
      <c r="B1198" s="3">
        <v>51</v>
      </c>
      <c r="C1198" s="2">
        <f t="shared" si="503"/>
        <v>8</v>
      </c>
      <c r="D1198" t="str">
        <f t="shared" si="490"/>
        <v>桃源团小弟A</v>
      </c>
      <c r="E1198">
        <f t="shared" si="487"/>
        <v>1</v>
      </c>
      <c r="F1198">
        <f t="shared" si="491"/>
        <v>3</v>
      </c>
      <c r="G1198" t="str">
        <f t="shared" si="493"/>
        <v>1210009,3|1430003,1</v>
      </c>
      <c r="H1198">
        <f t="shared" si="492"/>
        <v>9900</v>
      </c>
      <c r="I1198" t="str">
        <f t="shared" si="502"/>
        <v>Ⅰ1</v>
      </c>
      <c r="J1198" t="str">
        <f t="shared" si="495"/>
        <v/>
      </c>
    </row>
    <row r="1199" spans="1:10" ht="16.5">
      <c r="A1199" s="2">
        <f t="shared" si="500"/>
        <v>5109</v>
      </c>
      <c r="B1199" s="3">
        <v>51</v>
      </c>
      <c r="C1199" s="2">
        <f>IF(C1198=29,1,C1198+1)</f>
        <v>9</v>
      </c>
      <c r="D1199" t="str">
        <f t="shared" si="490"/>
        <v>桃源团小弟A</v>
      </c>
      <c r="E1199">
        <f t="shared" si="487"/>
        <v>1</v>
      </c>
      <c r="F1199">
        <f t="shared" si="491"/>
        <v>3</v>
      </c>
      <c r="G1199" t="str">
        <f t="shared" si="493"/>
        <v>1210009,4|1430003,2</v>
      </c>
      <c r="H1199">
        <f t="shared" si="492"/>
        <v>11400</v>
      </c>
      <c r="I1199" t="str">
        <f t="shared" si="502"/>
        <v>Ⅰ1</v>
      </c>
      <c r="J1199" t="str">
        <f t="shared" si="495"/>
        <v/>
      </c>
    </row>
    <row r="1200" spans="1:10" ht="16.5">
      <c r="A1200" s="2">
        <f t="shared" si="500"/>
        <v>5110</v>
      </c>
      <c r="B1200" s="3">
        <v>51</v>
      </c>
      <c r="C1200" s="2">
        <f>IF(C1199=29,1,C1199+1)</f>
        <v>10</v>
      </c>
      <c r="D1200" t="str">
        <f t="shared" si="490"/>
        <v>桃源团小弟A</v>
      </c>
      <c r="E1200">
        <f t="shared" si="487"/>
        <v>1</v>
      </c>
      <c r="F1200">
        <f t="shared" si="491"/>
        <v>3</v>
      </c>
      <c r="G1200" t="str">
        <f t="shared" si="493"/>
        <v>1210009,5|1430003,3</v>
      </c>
      <c r="H1200">
        <f t="shared" si="492"/>
        <v>17250</v>
      </c>
      <c r="I1200" t="str">
        <f t="shared" si="502"/>
        <v>Ⅰ1</v>
      </c>
      <c r="J1200" t="str">
        <f t="shared" si="495"/>
        <v/>
      </c>
    </row>
    <row r="1201" spans="1:10" ht="16.5">
      <c r="A1201" s="2">
        <f t="shared" si="500"/>
        <v>5111</v>
      </c>
      <c r="B1201" s="3">
        <v>51</v>
      </c>
      <c r="C1201" s="2">
        <f t="shared" ref="C1201:C1219" si="504">IF(C1200=29,1,C1200+1)</f>
        <v>11</v>
      </c>
      <c r="D1201" t="str">
        <f t="shared" si="490"/>
        <v>桃源团小弟A</v>
      </c>
      <c r="E1201">
        <f t="shared" si="487"/>
        <v>1</v>
      </c>
      <c r="F1201">
        <f t="shared" si="491"/>
        <v>3</v>
      </c>
      <c r="G1201" t="str">
        <f t="shared" si="493"/>
        <v>1210009,6|1430003,4</v>
      </c>
      <c r="H1201">
        <f t="shared" si="492"/>
        <v>25800</v>
      </c>
      <c r="I1201" t="str">
        <f t="shared" si="502"/>
        <v>Ⅰ1</v>
      </c>
      <c r="J1201" t="str">
        <f t="shared" si="495"/>
        <v/>
      </c>
    </row>
    <row r="1202" spans="1:10" ht="16.5">
      <c r="A1202" s="2">
        <f t="shared" si="500"/>
        <v>5112</v>
      </c>
      <c r="B1202" s="3">
        <v>51</v>
      </c>
      <c r="C1202" s="2">
        <f t="shared" si="504"/>
        <v>12</v>
      </c>
      <c r="D1202" t="str">
        <f t="shared" si="490"/>
        <v>桃源团小弟A</v>
      </c>
      <c r="E1202">
        <f t="shared" si="487"/>
        <v>1</v>
      </c>
      <c r="F1202">
        <f t="shared" si="491"/>
        <v>3</v>
      </c>
      <c r="G1202" t="str">
        <f t="shared" si="493"/>
        <v>1210009,8|1430003,5</v>
      </c>
      <c r="H1202">
        <f t="shared" si="492"/>
        <v>36000</v>
      </c>
      <c r="I1202" t="str">
        <f t="shared" si="502"/>
        <v>Ⅰ1</v>
      </c>
      <c r="J1202" t="str">
        <f t="shared" si="495"/>
        <v/>
      </c>
    </row>
    <row r="1203" spans="1:10" ht="16.5">
      <c r="A1203" s="2">
        <f t="shared" si="500"/>
        <v>5113</v>
      </c>
      <c r="B1203" s="3">
        <v>51</v>
      </c>
      <c r="C1203" s="2">
        <f t="shared" si="504"/>
        <v>13</v>
      </c>
      <c r="D1203" t="str">
        <f t="shared" si="490"/>
        <v>桃源团小弟A</v>
      </c>
      <c r="E1203">
        <f t="shared" si="487"/>
        <v>1</v>
      </c>
      <c r="F1203">
        <f t="shared" si="491"/>
        <v>3</v>
      </c>
      <c r="G1203" t="str">
        <f t="shared" si="493"/>
        <v>1210009,10|1430003,6</v>
      </c>
      <c r="H1203">
        <f t="shared" si="492"/>
        <v>49350</v>
      </c>
      <c r="I1203" t="str">
        <f t="shared" si="502"/>
        <v>Ⅰ1</v>
      </c>
      <c r="J1203" t="str">
        <f t="shared" si="495"/>
        <v/>
      </c>
    </row>
    <row r="1204" spans="1:10" ht="16.5">
      <c r="A1204" s="2">
        <f t="shared" si="500"/>
        <v>5114</v>
      </c>
      <c r="B1204" s="3">
        <v>51</v>
      </c>
      <c r="C1204" s="2">
        <f t="shared" si="504"/>
        <v>14</v>
      </c>
      <c r="D1204" t="str">
        <f t="shared" si="490"/>
        <v>桃源团小弟A</v>
      </c>
      <c r="E1204">
        <f t="shared" si="487"/>
        <v>1</v>
      </c>
      <c r="F1204">
        <f t="shared" si="491"/>
        <v>3</v>
      </c>
      <c r="G1204" t="str">
        <f t="shared" si="493"/>
        <v>1430005,1</v>
      </c>
      <c r="H1204">
        <f t="shared" si="492"/>
        <v>66600</v>
      </c>
      <c r="I1204" t="str">
        <f t="shared" si="502"/>
        <v>Ⅰ1</v>
      </c>
      <c r="J1204" t="str">
        <f t="shared" si="495"/>
        <v/>
      </c>
    </row>
    <row r="1205" spans="1:10" ht="16.5">
      <c r="A1205" s="2">
        <f t="shared" si="500"/>
        <v>5115</v>
      </c>
      <c r="B1205" s="3">
        <v>51</v>
      </c>
      <c r="C1205" s="2">
        <f t="shared" si="504"/>
        <v>15</v>
      </c>
      <c r="D1205" t="str">
        <f t="shared" si="490"/>
        <v>桃源团小弟A</v>
      </c>
      <c r="E1205">
        <f t="shared" si="487"/>
        <v>1</v>
      </c>
      <c r="F1205">
        <f t="shared" si="491"/>
        <v>3</v>
      </c>
      <c r="G1205" t="str">
        <f t="shared" si="493"/>
        <v>1210009,4|1430003,3</v>
      </c>
      <c r="H1205">
        <f t="shared" si="492"/>
        <v>13200</v>
      </c>
      <c r="I1205" t="str">
        <f>IF(E1205=4,B1205&amp;"Ⅱ"&amp;E1205,"Ⅱ"&amp;E1205)</f>
        <v>Ⅱ1</v>
      </c>
      <c r="J1205" t="str">
        <f t="shared" si="495"/>
        <v/>
      </c>
    </row>
    <row r="1206" spans="1:10" ht="16.5">
      <c r="A1206" s="2">
        <f t="shared" si="500"/>
        <v>5116</v>
      </c>
      <c r="B1206" s="3">
        <v>51</v>
      </c>
      <c r="C1206" s="2">
        <f t="shared" si="504"/>
        <v>16</v>
      </c>
      <c r="D1206" t="str">
        <f t="shared" si="490"/>
        <v>桃源团小弟A</v>
      </c>
      <c r="E1206">
        <f t="shared" ref="E1206:E1269" si="505">VLOOKUP(B1206,K:N,3,FALSE)</f>
        <v>1</v>
      </c>
      <c r="F1206">
        <f t="shared" si="491"/>
        <v>3</v>
      </c>
      <c r="G1206" t="str">
        <f t="shared" si="493"/>
        <v>1210009,5|1430003,6</v>
      </c>
      <c r="H1206">
        <f t="shared" si="492"/>
        <v>15200</v>
      </c>
      <c r="I1206" t="str">
        <f t="shared" ref="I1206:I1211" si="506">IF(E1206=4,B1206&amp;"Ⅱ"&amp;E1206,"Ⅱ"&amp;E1206)</f>
        <v>Ⅱ1</v>
      </c>
      <c r="J1206" t="str">
        <f t="shared" si="495"/>
        <v/>
      </c>
    </row>
    <row r="1207" spans="1:10" ht="16.5">
      <c r="A1207" s="2">
        <f t="shared" si="500"/>
        <v>5117</v>
      </c>
      <c r="B1207" s="3">
        <v>51</v>
      </c>
      <c r="C1207" s="2">
        <f t="shared" si="504"/>
        <v>17</v>
      </c>
      <c r="D1207" t="str">
        <f t="shared" si="490"/>
        <v>桃源团小弟A</v>
      </c>
      <c r="E1207">
        <f t="shared" si="505"/>
        <v>1</v>
      </c>
      <c r="F1207">
        <f t="shared" si="491"/>
        <v>3</v>
      </c>
      <c r="G1207" t="str">
        <f t="shared" si="493"/>
        <v>1210009,6|1430003,9</v>
      </c>
      <c r="H1207">
        <f t="shared" si="492"/>
        <v>23000</v>
      </c>
      <c r="I1207" t="str">
        <f t="shared" si="506"/>
        <v>Ⅱ1</v>
      </c>
      <c r="J1207" t="str">
        <f t="shared" si="495"/>
        <v/>
      </c>
    </row>
    <row r="1208" spans="1:10" ht="16.5">
      <c r="A1208" s="2">
        <f t="shared" si="500"/>
        <v>5118</v>
      </c>
      <c r="B1208" s="3">
        <v>51</v>
      </c>
      <c r="C1208" s="2">
        <f t="shared" si="504"/>
        <v>18</v>
      </c>
      <c r="D1208" t="str">
        <f t="shared" si="490"/>
        <v>桃源团小弟A</v>
      </c>
      <c r="E1208">
        <f t="shared" si="505"/>
        <v>1</v>
      </c>
      <c r="F1208">
        <f t="shared" si="491"/>
        <v>3</v>
      </c>
      <c r="G1208" t="str">
        <f t="shared" si="493"/>
        <v>1210009,7|1430003,12</v>
      </c>
      <c r="H1208">
        <f t="shared" si="492"/>
        <v>34400</v>
      </c>
      <c r="I1208" t="str">
        <f t="shared" si="506"/>
        <v>Ⅱ1</v>
      </c>
      <c r="J1208" t="str">
        <f t="shared" si="495"/>
        <v/>
      </c>
    </row>
    <row r="1209" spans="1:10" ht="16.5">
      <c r="A1209" s="2">
        <f t="shared" si="500"/>
        <v>5119</v>
      </c>
      <c r="B1209" s="3">
        <v>51</v>
      </c>
      <c r="C1209" s="2">
        <f t="shared" si="504"/>
        <v>19</v>
      </c>
      <c r="D1209" t="str">
        <f t="shared" si="490"/>
        <v>桃源团小弟A</v>
      </c>
      <c r="E1209">
        <f t="shared" si="505"/>
        <v>1</v>
      </c>
      <c r="F1209">
        <f t="shared" si="491"/>
        <v>3</v>
      </c>
      <c r="G1209" t="str">
        <f t="shared" si="493"/>
        <v>1210009,11|1430003,15</v>
      </c>
      <c r="H1209">
        <f t="shared" si="492"/>
        <v>48000</v>
      </c>
      <c r="I1209" t="str">
        <f t="shared" si="506"/>
        <v>Ⅱ1</v>
      </c>
      <c r="J1209" t="str">
        <f t="shared" si="495"/>
        <v/>
      </c>
    </row>
    <row r="1210" spans="1:10" ht="16.5">
      <c r="A1210" s="2">
        <f t="shared" si="500"/>
        <v>5120</v>
      </c>
      <c r="B1210" s="3">
        <v>51</v>
      </c>
      <c r="C1210" s="2">
        <f t="shared" si="504"/>
        <v>20</v>
      </c>
      <c r="D1210" t="str">
        <f t="shared" si="490"/>
        <v>桃源团小弟A</v>
      </c>
      <c r="E1210">
        <f t="shared" si="505"/>
        <v>1</v>
      </c>
      <c r="F1210">
        <f t="shared" si="491"/>
        <v>3</v>
      </c>
      <c r="G1210" t="str">
        <f t="shared" si="493"/>
        <v>1210009,13|1430003,18</v>
      </c>
      <c r="H1210">
        <f t="shared" si="492"/>
        <v>65800</v>
      </c>
      <c r="I1210" t="str">
        <f t="shared" si="506"/>
        <v>Ⅱ1</v>
      </c>
      <c r="J1210" t="str">
        <f t="shared" si="495"/>
        <v/>
      </c>
    </row>
    <row r="1211" spans="1:10" ht="16.5">
      <c r="A1211" s="2">
        <f t="shared" si="500"/>
        <v>5121</v>
      </c>
      <c r="B1211" s="3">
        <v>51</v>
      </c>
      <c r="C1211" s="2">
        <f t="shared" si="504"/>
        <v>21</v>
      </c>
      <c r="D1211" t="str">
        <f t="shared" si="490"/>
        <v>桃源团小弟A</v>
      </c>
      <c r="E1211">
        <f t="shared" si="505"/>
        <v>1</v>
      </c>
      <c r="F1211">
        <f t="shared" si="491"/>
        <v>3</v>
      </c>
      <c r="G1211" t="str">
        <f t="shared" si="493"/>
        <v>1430005,3</v>
      </c>
      <c r="H1211">
        <f t="shared" si="492"/>
        <v>88800</v>
      </c>
      <c r="I1211" t="str">
        <f t="shared" si="506"/>
        <v>Ⅱ1</v>
      </c>
      <c r="J1211" t="str">
        <f t="shared" si="495"/>
        <v/>
      </c>
    </row>
    <row r="1212" spans="1:10" ht="16.5">
      <c r="A1212" s="2">
        <f t="shared" si="500"/>
        <v>5122</v>
      </c>
      <c r="B1212" s="3">
        <v>51</v>
      </c>
      <c r="C1212" s="2">
        <f t="shared" si="504"/>
        <v>22</v>
      </c>
      <c r="D1212" t="str">
        <f t="shared" si="490"/>
        <v>桃源团小弟A</v>
      </c>
      <c r="E1212">
        <f t="shared" si="505"/>
        <v>1</v>
      </c>
      <c r="F1212">
        <f t="shared" si="491"/>
        <v>3</v>
      </c>
      <c r="G1212" t="str">
        <f t="shared" si="493"/>
        <v>1210009,5|1430003,9</v>
      </c>
      <c r="H1212">
        <f t="shared" si="492"/>
        <v>16500</v>
      </c>
      <c r="I1212" t="str">
        <f>IF(E1212=4,B1212&amp;"Ⅲ"&amp;E1212,"Ⅲ"&amp;E1212)</f>
        <v>Ⅲ1</v>
      </c>
      <c r="J1212" t="str">
        <f t="shared" si="495"/>
        <v/>
      </c>
    </row>
    <row r="1213" spans="1:10" ht="16.5">
      <c r="A1213" s="2">
        <f t="shared" si="500"/>
        <v>5123</v>
      </c>
      <c r="B1213" s="3">
        <v>51</v>
      </c>
      <c r="C1213" s="2">
        <f t="shared" si="504"/>
        <v>23</v>
      </c>
      <c r="D1213" t="str">
        <f t="shared" si="490"/>
        <v>桃源团小弟A</v>
      </c>
      <c r="E1213">
        <f t="shared" si="505"/>
        <v>1</v>
      </c>
      <c r="F1213">
        <f t="shared" si="491"/>
        <v>3</v>
      </c>
      <c r="G1213" t="str">
        <f t="shared" si="493"/>
        <v>1210009,6|1430003,18</v>
      </c>
      <c r="H1213">
        <f t="shared" si="492"/>
        <v>19000</v>
      </c>
      <c r="I1213" t="str">
        <f t="shared" ref="I1213:I1218" si="507">IF(E1213=4,B1213&amp;"Ⅲ"&amp;E1213,"Ⅲ"&amp;E1213)</f>
        <v>Ⅲ1</v>
      </c>
      <c r="J1213" t="str">
        <f t="shared" si="495"/>
        <v/>
      </c>
    </row>
    <row r="1214" spans="1:10" ht="16.5">
      <c r="A1214" s="2">
        <f t="shared" si="500"/>
        <v>5124</v>
      </c>
      <c r="B1214" s="3">
        <v>51</v>
      </c>
      <c r="C1214" s="2">
        <f t="shared" si="504"/>
        <v>24</v>
      </c>
      <c r="D1214" t="str">
        <f t="shared" si="490"/>
        <v>桃源团小弟A</v>
      </c>
      <c r="E1214">
        <f t="shared" si="505"/>
        <v>1</v>
      </c>
      <c r="F1214">
        <f t="shared" si="491"/>
        <v>3</v>
      </c>
      <c r="G1214" t="str">
        <f t="shared" si="493"/>
        <v>1210009,7|1430003,27</v>
      </c>
      <c r="H1214">
        <f t="shared" si="492"/>
        <v>28750</v>
      </c>
      <c r="I1214" t="str">
        <f t="shared" si="507"/>
        <v>Ⅲ1</v>
      </c>
      <c r="J1214" t="str">
        <f t="shared" si="495"/>
        <v/>
      </c>
    </row>
    <row r="1215" spans="1:10" ht="16.5">
      <c r="A1215" s="2">
        <f t="shared" si="500"/>
        <v>5125</v>
      </c>
      <c r="B1215" s="3">
        <v>51</v>
      </c>
      <c r="C1215" s="2">
        <f t="shared" si="504"/>
        <v>25</v>
      </c>
      <c r="D1215" t="str">
        <f t="shared" si="490"/>
        <v>桃源团小弟A</v>
      </c>
      <c r="E1215">
        <f t="shared" si="505"/>
        <v>1</v>
      </c>
      <c r="F1215">
        <f t="shared" si="491"/>
        <v>3</v>
      </c>
      <c r="G1215" t="str">
        <f t="shared" si="493"/>
        <v>1210009,9|1430003,36</v>
      </c>
      <c r="H1215">
        <f t="shared" si="492"/>
        <v>43000</v>
      </c>
      <c r="I1215" t="str">
        <f t="shared" si="507"/>
        <v>Ⅲ1</v>
      </c>
      <c r="J1215" t="str">
        <f t="shared" si="495"/>
        <v/>
      </c>
    </row>
    <row r="1216" spans="1:10" ht="16.5">
      <c r="A1216" s="2">
        <f t="shared" si="500"/>
        <v>5126</v>
      </c>
      <c r="B1216" s="3">
        <v>51</v>
      </c>
      <c r="C1216" s="2">
        <f t="shared" si="504"/>
        <v>26</v>
      </c>
      <c r="D1216" t="str">
        <f t="shared" si="490"/>
        <v>桃源团小弟A</v>
      </c>
      <c r="E1216">
        <f t="shared" si="505"/>
        <v>1</v>
      </c>
      <c r="F1216">
        <f t="shared" si="491"/>
        <v>3</v>
      </c>
      <c r="G1216" t="str">
        <f t="shared" si="493"/>
        <v>1210009,13|1430003,45</v>
      </c>
      <c r="H1216">
        <f t="shared" si="492"/>
        <v>60000</v>
      </c>
      <c r="I1216" t="str">
        <f t="shared" si="507"/>
        <v>Ⅲ1</v>
      </c>
      <c r="J1216" t="str">
        <f t="shared" si="495"/>
        <v/>
      </c>
    </row>
    <row r="1217" spans="1:10" ht="16.5">
      <c r="A1217" s="2">
        <f t="shared" si="500"/>
        <v>5127</v>
      </c>
      <c r="B1217" s="3">
        <v>51</v>
      </c>
      <c r="C1217" s="2">
        <f t="shared" si="504"/>
        <v>27</v>
      </c>
      <c r="D1217" t="str">
        <f t="shared" si="490"/>
        <v>桃源团小弟A</v>
      </c>
      <c r="E1217">
        <f t="shared" si="505"/>
        <v>1</v>
      </c>
      <c r="F1217">
        <f t="shared" si="491"/>
        <v>3</v>
      </c>
      <c r="G1217" t="str">
        <f t="shared" si="493"/>
        <v>1210009,17|1430003,54</v>
      </c>
      <c r="H1217">
        <f t="shared" si="492"/>
        <v>82250</v>
      </c>
      <c r="I1217" t="str">
        <f t="shared" si="507"/>
        <v>Ⅲ1</v>
      </c>
      <c r="J1217" t="str">
        <f t="shared" si="495"/>
        <v/>
      </c>
    </row>
    <row r="1218" spans="1:10" ht="16.5">
      <c r="A1218" s="2">
        <f t="shared" si="500"/>
        <v>5128</v>
      </c>
      <c r="B1218" s="3">
        <v>51</v>
      </c>
      <c r="C1218" s="2">
        <f t="shared" si="504"/>
        <v>28</v>
      </c>
      <c r="D1218" t="str">
        <f t="shared" ref="D1218:D1281" si="508">VLOOKUP(B1218,K:L,2,0)</f>
        <v>桃源团小弟A</v>
      </c>
      <c r="E1218">
        <f t="shared" si="505"/>
        <v>1</v>
      </c>
      <c r="F1218">
        <f t="shared" ref="F1218:F1281" si="509">VLOOKUP(B1218,K:N,4,FALSE)</f>
        <v>3</v>
      </c>
      <c r="G1218" t="str">
        <f t="shared" si="493"/>
        <v>1430005,9</v>
      </c>
      <c r="H1218">
        <f t="shared" ref="H1218:H1281" si="510">VLOOKUP(E1218&amp;C1218,AN:AT,7,0)</f>
        <v>111000</v>
      </c>
      <c r="I1218" t="str">
        <f t="shared" si="507"/>
        <v>Ⅲ1</v>
      </c>
      <c r="J1218" t="str">
        <f t="shared" si="495"/>
        <v/>
      </c>
    </row>
    <row r="1219" spans="1:10" ht="16.5">
      <c r="A1219" s="2">
        <f t="shared" si="500"/>
        <v>5129</v>
      </c>
      <c r="B1219" s="34">
        <v>51</v>
      </c>
      <c r="C1219" s="2">
        <f t="shared" si="504"/>
        <v>29</v>
      </c>
      <c r="D1219" t="str">
        <f t="shared" si="508"/>
        <v>桃源团小弟A</v>
      </c>
      <c r="E1219">
        <f t="shared" si="505"/>
        <v>1</v>
      </c>
      <c r="F1219">
        <f t="shared" si="509"/>
        <v>3</v>
      </c>
      <c r="G1219" t="e">
        <f t="shared" ref="G1219:G1282" si="511">IF(J1219&lt;&gt;"",J1219,VLOOKUP(E1219&amp;F1219&amp;C1219,T:AD,11,0))</f>
        <v>#N/A</v>
      </c>
      <c r="H1219" t="e">
        <f t="shared" si="510"/>
        <v>#N/A</v>
      </c>
      <c r="J1219" t="str">
        <f t="shared" ref="J1219:J1282" si="512">IFERROR(IF(I1219=I1220,"",INDEX(AJ:AJ,MATCH(B1219,AI:AI,0))&amp;","&amp;3^(C1219/7-2)),"")</f>
        <v/>
      </c>
    </row>
    <row r="1220" spans="1:10" ht="16.5">
      <c r="A1220" s="2">
        <f t="shared" si="500"/>
        <v>5201</v>
      </c>
      <c r="B1220" s="3">
        <v>52</v>
      </c>
      <c r="C1220" s="2">
        <f>IF(C1219=29,1,C1219+1)</f>
        <v>1</v>
      </c>
      <c r="D1220" t="str">
        <f t="shared" si="508"/>
        <v>桃源团小弟B</v>
      </c>
      <c r="E1220">
        <f t="shared" si="505"/>
        <v>1</v>
      </c>
      <c r="F1220">
        <f t="shared" si="509"/>
        <v>3</v>
      </c>
      <c r="G1220" t="str">
        <f t="shared" si="511"/>
        <v>1210003,16</v>
      </c>
      <c r="H1220">
        <f t="shared" si="510"/>
        <v>6600</v>
      </c>
      <c r="I1220" t="str">
        <f>IF(E1220=4,B1220&amp;"Ⅰ"&amp;E1220,"Ⅰ"&amp;E1220)</f>
        <v>Ⅰ1</v>
      </c>
      <c r="J1220" t="str">
        <f t="shared" si="512"/>
        <v/>
      </c>
    </row>
    <row r="1221" spans="1:10" ht="16.5">
      <c r="A1221" s="2">
        <f t="shared" si="500"/>
        <v>5202</v>
      </c>
      <c r="B1221" s="3">
        <v>52</v>
      </c>
      <c r="C1221" s="2">
        <f>IF(C1220=29,1,C1220+1)</f>
        <v>2</v>
      </c>
      <c r="D1221" t="str">
        <f t="shared" si="508"/>
        <v>桃源团小弟B</v>
      </c>
      <c r="E1221">
        <f t="shared" si="505"/>
        <v>1</v>
      </c>
      <c r="F1221">
        <f t="shared" si="509"/>
        <v>3</v>
      </c>
      <c r="G1221" t="str">
        <f t="shared" si="511"/>
        <v>1210003,24</v>
      </c>
      <c r="H1221">
        <f t="shared" si="510"/>
        <v>7600</v>
      </c>
      <c r="I1221" t="str">
        <f t="shared" ref="I1221:I1233" si="513">IF(E1221=4,B1221&amp;"Ⅰ"&amp;E1221,"Ⅰ"&amp;E1221)</f>
        <v>Ⅰ1</v>
      </c>
      <c r="J1221" t="str">
        <f t="shared" si="512"/>
        <v/>
      </c>
    </row>
    <row r="1222" spans="1:10" ht="16.5">
      <c r="A1222" s="2">
        <f t="shared" si="500"/>
        <v>5203</v>
      </c>
      <c r="B1222" s="3">
        <v>52</v>
      </c>
      <c r="C1222" s="2">
        <f t="shared" ref="C1222:C1227" si="514">IF(C1221=29,1,C1221+1)</f>
        <v>3</v>
      </c>
      <c r="D1222" t="str">
        <f t="shared" si="508"/>
        <v>桃源团小弟B</v>
      </c>
      <c r="E1222">
        <f t="shared" si="505"/>
        <v>1</v>
      </c>
      <c r="F1222">
        <f t="shared" si="509"/>
        <v>3</v>
      </c>
      <c r="G1222" t="str">
        <f t="shared" si="511"/>
        <v>1210003,28</v>
      </c>
      <c r="H1222">
        <f t="shared" si="510"/>
        <v>11500</v>
      </c>
      <c r="I1222" t="str">
        <f t="shared" si="513"/>
        <v>Ⅰ1</v>
      </c>
      <c r="J1222" t="str">
        <f t="shared" si="512"/>
        <v/>
      </c>
    </row>
    <row r="1223" spans="1:10" ht="16.5">
      <c r="A1223" s="2">
        <f t="shared" si="500"/>
        <v>5204</v>
      </c>
      <c r="B1223" s="3">
        <v>52</v>
      </c>
      <c r="C1223" s="2">
        <f t="shared" si="514"/>
        <v>4</v>
      </c>
      <c r="D1223" t="str">
        <f t="shared" si="508"/>
        <v>桃源团小弟B</v>
      </c>
      <c r="E1223">
        <f t="shared" si="505"/>
        <v>1</v>
      </c>
      <c r="F1223">
        <f t="shared" si="509"/>
        <v>3</v>
      </c>
      <c r="G1223" t="str">
        <f t="shared" si="511"/>
        <v>1210003,32</v>
      </c>
      <c r="H1223">
        <f t="shared" si="510"/>
        <v>17200</v>
      </c>
      <c r="I1223" t="str">
        <f t="shared" si="513"/>
        <v>Ⅰ1</v>
      </c>
      <c r="J1223" t="str">
        <f t="shared" si="512"/>
        <v/>
      </c>
    </row>
    <row r="1224" spans="1:10" ht="16.5">
      <c r="A1224" s="2">
        <f t="shared" si="500"/>
        <v>5205</v>
      </c>
      <c r="B1224" s="3">
        <v>52</v>
      </c>
      <c r="C1224" s="2">
        <f t="shared" si="514"/>
        <v>5</v>
      </c>
      <c r="D1224" t="str">
        <f t="shared" si="508"/>
        <v>桃源团小弟B</v>
      </c>
      <c r="E1224">
        <f t="shared" si="505"/>
        <v>1</v>
      </c>
      <c r="F1224">
        <f t="shared" si="509"/>
        <v>3</v>
      </c>
      <c r="G1224" t="str">
        <f t="shared" si="511"/>
        <v>1210006,16</v>
      </c>
      <c r="H1224">
        <f t="shared" si="510"/>
        <v>24000</v>
      </c>
      <c r="I1224" t="str">
        <f t="shared" si="513"/>
        <v>Ⅰ1</v>
      </c>
      <c r="J1224" t="str">
        <f t="shared" si="512"/>
        <v/>
      </c>
    </row>
    <row r="1225" spans="1:10" ht="16.5">
      <c r="A1225" s="2">
        <f t="shared" si="500"/>
        <v>5206</v>
      </c>
      <c r="B1225" s="3">
        <v>52</v>
      </c>
      <c r="C1225" s="2">
        <f t="shared" si="514"/>
        <v>6</v>
      </c>
      <c r="D1225" t="str">
        <f t="shared" si="508"/>
        <v>桃源团小弟B</v>
      </c>
      <c r="E1225">
        <f t="shared" si="505"/>
        <v>1</v>
      </c>
      <c r="F1225">
        <f t="shared" si="509"/>
        <v>3</v>
      </c>
      <c r="G1225" t="str">
        <f t="shared" si="511"/>
        <v>1210006,20</v>
      </c>
      <c r="H1225">
        <f t="shared" si="510"/>
        <v>32900</v>
      </c>
      <c r="I1225" t="str">
        <f t="shared" si="513"/>
        <v>Ⅰ1</v>
      </c>
      <c r="J1225" t="str">
        <f t="shared" si="512"/>
        <v/>
      </c>
    </row>
    <row r="1226" spans="1:10" ht="16.5">
      <c r="A1226" s="2">
        <f t="shared" si="500"/>
        <v>5207</v>
      </c>
      <c r="B1226" s="3">
        <v>52</v>
      </c>
      <c r="C1226" s="2">
        <f t="shared" si="514"/>
        <v>7</v>
      </c>
      <c r="D1226" t="str">
        <f t="shared" si="508"/>
        <v>桃源团小弟B</v>
      </c>
      <c r="E1226">
        <f t="shared" si="505"/>
        <v>1</v>
      </c>
      <c r="F1226">
        <f t="shared" si="509"/>
        <v>3</v>
      </c>
      <c r="G1226" t="str">
        <f t="shared" si="511"/>
        <v>1210006,24</v>
      </c>
      <c r="H1226">
        <f t="shared" si="510"/>
        <v>44400</v>
      </c>
      <c r="I1226" t="str">
        <f t="shared" si="513"/>
        <v>Ⅰ1</v>
      </c>
      <c r="J1226" t="str">
        <f t="shared" si="512"/>
        <v/>
      </c>
    </row>
    <row r="1227" spans="1:10" ht="16.5">
      <c r="A1227" s="2">
        <f t="shared" si="500"/>
        <v>5208</v>
      </c>
      <c r="B1227" s="3">
        <v>52</v>
      </c>
      <c r="C1227" s="2">
        <f t="shared" si="514"/>
        <v>8</v>
      </c>
      <c r="D1227" t="str">
        <f t="shared" si="508"/>
        <v>桃源团小弟B</v>
      </c>
      <c r="E1227">
        <f t="shared" si="505"/>
        <v>1</v>
      </c>
      <c r="F1227">
        <f t="shared" si="509"/>
        <v>3</v>
      </c>
      <c r="G1227" t="str">
        <f t="shared" si="511"/>
        <v>1210009,3|1430003,1</v>
      </c>
      <c r="H1227">
        <f t="shared" si="510"/>
        <v>9900</v>
      </c>
      <c r="I1227" t="str">
        <f t="shared" si="513"/>
        <v>Ⅰ1</v>
      </c>
      <c r="J1227" t="str">
        <f t="shared" si="512"/>
        <v/>
      </c>
    </row>
    <row r="1228" spans="1:10" ht="16.5">
      <c r="A1228" s="2">
        <f t="shared" si="500"/>
        <v>5209</v>
      </c>
      <c r="B1228" s="3">
        <v>52</v>
      </c>
      <c r="C1228" s="2">
        <f>IF(C1227=29,1,C1227+1)</f>
        <v>9</v>
      </c>
      <c r="D1228" t="str">
        <f t="shared" si="508"/>
        <v>桃源团小弟B</v>
      </c>
      <c r="E1228">
        <f t="shared" si="505"/>
        <v>1</v>
      </c>
      <c r="F1228">
        <f t="shared" si="509"/>
        <v>3</v>
      </c>
      <c r="G1228" t="str">
        <f t="shared" si="511"/>
        <v>1210009,4|1430003,2</v>
      </c>
      <c r="H1228">
        <f t="shared" si="510"/>
        <v>11400</v>
      </c>
      <c r="I1228" t="str">
        <f t="shared" si="513"/>
        <v>Ⅰ1</v>
      </c>
      <c r="J1228" t="str">
        <f t="shared" si="512"/>
        <v/>
      </c>
    </row>
    <row r="1229" spans="1:10" ht="16.5">
      <c r="A1229" s="2">
        <f t="shared" si="500"/>
        <v>5210</v>
      </c>
      <c r="B1229" s="3">
        <v>52</v>
      </c>
      <c r="C1229" s="2">
        <f>IF(C1228=29,1,C1228+1)</f>
        <v>10</v>
      </c>
      <c r="D1229" t="str">
        <f t="shared" si="508"/>
        <v>桃源团小弟B</v>
      </c>
      <c r="E1229">
        <f t="shared" si="505"/>
        <v>1</v>
      </c>
      <c r="F1229">
        <f t="shared" si="509"/>
        <v>3</v>
      </c>
      <c r="G1229" t="str">
        <f t="shared" si="511"/>
        <v>1210009,5|1430003,3</v>
      </c>
      <c r="H1229">
        <f t="shared" si="510"/>
        <v>17250</v>
      </c>
      <c r="I1229" t="str">
        <f t="shared" si="513"/>
        <v>Ⅰ1</v>
      </c>
      <c r="J1229" t="str">
        <f t="shared" si="512"/>
        <v/>
      </c>
    </row>
    <row r="1230" spans="1:10" ht="16.5">
      <c r="A1230" s="2">
        <f t="shared" si="500"/>
        <v>5211</v>
      </c>
      <c r="B1230" s="3">
        <v>52</v>
      </c>
      <c r="C1230" s="2">
        <f t="shared" ref="C1230:C1248" si="515">IF(C1229=29,1,C1229+1)</f>
        <v>11</v>
      </c>
      <c r="D1230" t="str">
        <f t="shared" si="508"/>
        <v>桃源团小弟B</v>
      </c>
      <c r="E1230">
        <f t="shared" si="505"/>
        <v>1</v>
      </c>
      <c r="F1230">
        <f t="shared" si="509"/>
        <v>3</v>
      </c>
      <c r="G1230" t="str">
        <f t="shared" si="511"/>
        <v>1210009,6|1430003,4</v>
      </c>
      <c r="H1230">
        <f t="shared" si="510"/>
        <v>25800</v>
      </c>
      <c r="I1230" t="str">
        <f t="shared" si="513"/>
        <v>Ⅰ1</v>
      </c>
      <c r="J1230" t="str">
        <f t="shared" si="512"/>
        <v/>
      </c>
    </row>
    <row r="1231" spans="1:10" ht="16.5">
      <c r="A1231" s="2">
        <f t="shared" si="500"/>
        <v>5212</v>
      </c>
      <c r="B1231" s="3">
        <v>52</v>
      </c>
      <c r="C1231" s="2">
        <f t="shared" si="515"/>
        <v>12</v>
      </c>
      <c r="D1231" t="str">
        <f t="shared" si="508"/>
        <v>桃源团小弟B</v>
      </c>
      <c r="E1231">
        <f t="shared" si="505"/>
        <v>1</v>
      </c>
      <c r="F1231">
        <f t="shared" si="509"/>
        <v>3</v>
      </c>
      <c r="G1231" t="str">
        <f t="shared" si="511"/>
        <v>1210009,8|1430003,5</v>
      </c>
      <c r="H1231">
        <f t="shared" si="510"/>
        <v>36000</v>
      </c>
      <c r="I1231" t="str">
        <f t="shared" si="513"/>
        <v>Ⅰ1</v>
      </c>
      <c r="J1231" t="str">
        <f t="shared" si="512"/>
        <v/>
      </c>
    </row>
    <row r="1232" spans="1:10" ht="16.5">
      <c r="A1232" s="2">
        <f t="shared" si="500"/>
        <v>5213</v>
      </c>
      <c r="B1232" s="3">
        <v>52</v>
      </c>
      <c r="C1232" s="2">
        <f t="shared" si="515"/>
        <v>13</v>
      </c>
      <c r="D1232" t="str">
        <f t="shared" si="508"/>
        <v>桃源团小弟B</v>
      </c>
      <c r="E1232">
        <f t="shared" si="505"/>
        <v>1</v>
      </c>
      <c r="F1232">
        <f t="shared" si="509"/>
        <v>3</v>
      </c>
      <c r="G1232" t="str">
        <f t="shared" si="511"/>
        <v>1210009,10|1430003,6</v>
      </c>
      <c r="H1232">
        <f t="shared" si="510"/>
        <v>49350</v>
      </c>
      <c r="I1232" t="str">
        <f t="shared" si="513"/>
        <v>Ⅰ1</v>
      </c>
      <c r="J1232" t="str">
        <f t="shared" si="512"/>
        <v/>
      </c>
    </row>
    <row r="1233" spans="1:10" ht="16.5">
      <c r="A1233" s="2">
        <f t="shared" si="500"/>
        <v>5214</v>
      </c>
      <c r="B1233" s="3">
        <v>52</v>
      </c>
      <c r="C1233" s="2">
        <f t="shared" si="515"/>
        <v>14</v>
      </c>
      <c r="D1233" t="str">
        <f t="shared" si="508"/>
        <v>桃源团小弟B</v>
      </c>
      <c r="E1233">
        <f t="shared" si="505"/>
        <v>1</v>
      </c>
      <c r="F1233">
        <f t="shared" si="509"/>
        <v>3</v>
      </c>
      <c r="G1233" t="str">
        <f t="shared" si="511"/>
        <v>1430005,1</v>
      </c>
      <c r="H1233">
        <f t="shared" si="510"/>
        <v>66600</v>
      </c>
      <c r="I1233" t="str">
        <f t="shared" si="513"/>
        <v>Ⅰ1</v>
      </c>
      <c r="J1233" t="str">
        <f t="shared" si="512"/>
        <v/>
      </c>
    </row>
    <row r="1234" spans="1:10" ht="16.5">
      <c r="A1234" s="2">
        <f t="shared" si="500"/>
        <v>5215</v>
      </c>
      <c r="B1234" s="3">
        <v>52</v>
      </c>
      <c r="C1234" s="2">
        <f t="shared" si="515"/>
        <v>15</v>
      </c>
      <c r="D1234" t="str">
        <f t="shared" si="508"/>
        <v>桃源团小弟B</v>
      </c>
      <c r="E1234">
        <f t="shared" si="505"/>
        <v>1</v>
      </c>
      <c r="F1234">
        <f t="shared" si="509"/>
        <v>3</v>
      </c>
      <c r="G1234" t="str">
        <f t="shared" si="511"/>
        <v>1210009,4|1430003,3</v>
      </c>
      <c r="H1234">
        <f t="shared" si="510"/>
        <v>13200</v>
      </c>
      <c r="I1234" t="str">
        <f>IF(E1234=4,B1234&amp;"Ⅱ"&amp;E1234,"Ⅱ"&amp;E1234)</f>
        <v>Ⅱ1</v>
      </c>
      <c r="J1234" t="str">
        <f t="shared" si="512"/>
        <v/>
      </c>
    </row>
    <row r="1235" spans="1:10" ht="16.5">
      <c r="A1235" s="2">
        <f t="shared" si="500"/>
        <v>5216</v>
      </c>
      <c r="B1235" s="3">
        <v>52</v>
      </c>
      <c r="C1235" s="2">
        <f t="shared" si="515"/>
        <v>16</v>
      </c>
      <c r="D1235" t="str">
        <f t="shared" si="508"/>
        <v>桃源团小弟B</v>
      </c>
      <c r="E1235">
        <f t="shared" si="505"/>
        <v>1</v>
      </c>
      <c r="F1235">
        <f t="shared" si="509"/>
        <v>3</v>
      </c>
      <c r="G1235" t="str">
        <f t="shared" si="511"/>
        <v>1210009,5|1430003,6</v>
      </c>
      <c r="H1235">
        <f t="shared" si="510"/>
        <v>15200</v>
      </c>
      <c r="I1235" t="str">
        <f t="shared" ref="I1235:I1240" si="516">IF(E1235=4,B1235&amp;"Ⅱ"&amp;E1235,"Ⅱ"&amp;E1235)</f>
        <v>Ⅱ1</v>
      </c>
      <c r="J1235" t="str">
        <f t="shared" si="512"/>
        <v/>
      </c>
    </row>
    <row r="1236" spans="1:10" ht="16.5">
      <c r="A1236" s="2">
        <f t="shared" si="500"/>
        <v>5217</v>
      </c>
      <c r="B1236" s="3">
        <v>52</v>
      </c>
      <c r="C1236" s="2">
        <f t="shared" si="515"/>
        <v>17</v>
      </c>
      <c r="D1236" t="str">
        <f t="shared" si="508"/>
        <v>桃源团小弟B</v>
      </c>
      <c r="E1236">
        <f t="shared" si="505"/>
        <v>1</v>
      </c>
      <c r="F1236">
        <f t="shared" si="509"/>
        <v>3</v>
      </c>
      <c r="G1236" t="str">
        <f t="shared" si="511"/>
        <v>1210009,6|1430003,9</v>
      </c>
      <c r="H1236">
        <f t="shared" si="510"/>
        <v>23000</v>
      </c>
      <c r="I1236" t="str">
        <f t="shared" si="516"/>
        <v>Ⅱ1</v>
      </c>
      <c r="J1236" t="str">
        <f t="shared" si="512"/>
        <v/>
      </c>
    </row>
    <row r="1237" spans="1:10" ht="16.5">
      <c r="A1237" s="2">
        <f t="shared" si="500"/>
        <v>5218</v>
      </c>
      <c r="B1237" s="3">
        <v>52</v>
      </c>
      <c r="C1237" s="2">
        <f t="shared" si="515"/>
        <v>18</v>
      </c>
      <c r="D1237" t="str">
        <f t="shared" si="508"/>
        <v>桃源团小弟B</v>
      </c>
      <c r="E1237">
        <f t="shared" si="505"/>
        <v>1</v>
      </c>
      <c r="F1237">
        <f t="shared" si="509"/>
        <v>3</v>
      </c>
      <c r="G1237" t="str">
        <f t="shared" si="511"/>
        <v>1210009,7|1430003,12</v>
      </c>
      <c r="H1237">
        <f t="shared" si="510"/>
        <v>34400</v>
      </c>
      <c r="I1237" t="str">
        <f t="shared" si="516"/>
        <v>Ⅱ1</v>
      </c>
      <c r="J1237" t="str">
        <f t="shared" si="512"/>
        <v/>
      </c>
    </row>
    <row r="1238" spans="1:10" ht="16.5">
      <c r="A1238" s="2">
        <f t="shared" si="500"/>
        <v>5219</v>
      </c>
      <c r="B1238" s="3">
        <v>52</v>
      </c>
      <c r="C1238" s="2">
        <f t="shared" si="515"/>
        <v>19</v>
      </c>
      <c r="D1238" t="str">
        <f t="shared" si="508"/>
        <v>桃源团小弟B</v>
      </c>
      <c r="E1238">
        <f t="shared" si="505"/>
        <v>1</v>
      </c>
      <c r="F1238">
        <f t="shared" si="509"/>
        <v>3</v>
      </c>
      <c r="G1238" t="str">
        <f t="shared" si="511"/>
        <v>1210009,11|1430003,15</v>
      </c>
      <c r="H1238">
        <f t="shared" si="510"/>
        <v>48000</v>
      </c>
      <c r="I1238" t="str">
        <f t="shared" si="516"/>
        <v>Ⅱ1</v>
      </c>
      <c r="J1238" t="str">
        <f t="shared" si="512"/>
        <v/>
      </c>
    </row>
    <row r="1239" spans="1:10" ht="16.5">
      <c r="A1239" s="2">
        <f t="shared" si="500"/>
        <v>5220</v>
      </c>
      <c r="B1239" s="3">
        <v>52</v>
      </c>
      <c r="C1239" s="2">
        <f t="shared" si="515"/>
        <v>20</v>
      </c>
      <c r="D1239" t="str">
        <f t="shared" si="508"/>
        <v>桃源团小弟B</v>
      </c>
      <c r="E1239">
        <f t="shared" si="505"/>
        <v>1</v>
      </c>
      <c r="F1239">
        <f t="shared" si="509"/>
        <v>3</v>
      </c>
      <c r="G1239" t="str">
        <f t="shared" si="511"/>
        <v>1210009,13|1430003,18</v>
      </c>
      <c r="H1239">
        <f t="shared" si="510"/>
        <v>65800</v>
      </c>
      <c r="I1239" t="str">
        <f t="shared" si="516"/>
        <v>Ⅱ1</v>
      </c>
      <c r="J1239" t="str">
        <f t="shared" si="512"/>
        <v/>
      </c>
    </row>
    <row r="1240" spans="1:10" ht="16.5">
      <c r="A1240" s="2">
        <f t="shared" si="500"/>
        <v>5221</v>
      </c>
      <c r="B1240" s="3">
        <v>52</v>
      </c>
      <c r="C1240" s="2">
        <f t="shared" si="515"/>
        <v>21</v>
      </c>
      <c r="D1240" t="str">
        <f t="shared" si="508"/>
        <v>桃源团小弟B</v>
      </c>
      <c r="E1240">
        <f t="shared" si="505"/>
        <v>1</v>
      </c>
      <c r="F1240">
        <f t="shared" si="509"/>
        <v>3</v>
      </c>
      <c r="G1240" t="str">
        <f t="shared" si="511"/>
        <v>1430005,3</v>
      </c>
      <c r="H1240">
        <f t="shared" si="510"/>
        <v>88800</v>
      </c>
      <c r="I1240" t="str">
        <f t="shared" si="516"/>
        <v>Ⅱ1</v>
      </c>
      <c r="J1240" t="str">
        <f t="shared" si="512"/>
        <v/>
      </c>
    </row>
    <row r="1241" spans="1:10" ht="16.5">
      <c r="A1241" s="2">
        <f t="shared" si="500"/>
        <v>5222</v>
      </c>
      <c r="B1241" s="3">
        <v>52</v>
      </c>
      <c r="C1241" s="2">
        <f t="shared" si="515"/>
        <v>22</v>
      </c>
      <c r="D1241" t="str">
        <f t="shared" si="508"/>
        <v>桃源团小弟B</v>
      </c>
      <c r="E1241">
        <f t="shared" si="505"/>
        <v>1</v>
      </c>
      <c r="F1241">
        <f t="shared" si="509"/>
        <v>3</v>
      </c>
      <c r="G1241" t="str">
        <f t="shared" si="511"/>
        <v>1210009,5|1430003,9</v>
      </c>
      <c r="H1241">
        <f t="shared" si="510"/>
        <v>16500</v>
      </c>
      <c r="I1241" t="str">
        <f>IF(E1241=4,B1241&amp;"Ⅲ"&amp;E1241,"Ⅲ"&amp;E1241)</f>
        <v>Ⅲ1</v>
      </c>
      <c r="J1241" t="str">
        <f t="shared" si="512"/>
        <v/>
      </c>
    </row>
    <row r="1242" spans="1:10" ht="16.5">
      <c r="A1242" s="2">
        <f t="shared" si="500"/>
        <v>5223</v>
      </c>
      <c r="B1242" s="3">
        <v>52</v>
      </c>
      <c r="C1242" s="2">
        <f t="shared" si="515"/>
        <v>23</v>
      </c>
      <c r="D1242" t="str">
        <f t="shared" si="508"/>
        <v>桃源团小弟B</v>
      </c>
      <c r="E1242">
        <f t="shared" si="505"/>
        <v>1</v>
      </c>
      <c r="F1242">
        <f t="shared" si="509"/>
        <v>3</v>
      </c>
      <c r="G1242" t="str">
        <f t="shared" si="511"/>
        <v>1210009,6|1430003,18</v>
      </c>
      <c r="H1242">
        <f t="shared" si="510"/>
        <v>19000</v>
      </c>
      <c r="I1242" t="str">
        <f t="shared" ref="I1242:I1247" si="517">IF(E1242=4,B1242&amp;"Ⅲ"&amp;E1242,"Ⅲ"&amp;E1242)</f>
        <v>Ⅲ1</v>
      </c>
      <c r="J1242" t="str">
        <f t="shared" si="512"/>
        <v/>
      </c>
    </row>
    <row r="1243" spans="1:10" ht="16.5">
      <c r="A1243" s="2">
        <f t="shared" si="500"/>
        <v>5224</v>
      </c>
      <c r="B1243" s="3">
        <v>52</v>
      </c>
      <c r="C1243" s="2">
        <f t="shared" si="515"/>
        <v>24</v>
      </c>
      <c r="D1243" t="str">
        <f t="shared" si="508"/>
        <v>桃源团小弟B</v>
      </c>
      <c r="E1243">
        <f t="shared" si="505"/>
        <v>1</v>
      </c>
      <c r="F1243">
        <f t="shared" si="509"/>
        <v>3</v>
      </c>
      <c r="G1243" t="str">
        <f t="shared" si="511"/>
        <v>1210009,7|1430003,27</v>
      </c>
      <c r="H1243">
        <f t="shared" si="510"/>
        <v>28750</v>
      </c>
      <c r="I1243" t="str">
        <f t="shared" si="517"/>
        <v>Ⅲ1</v>
      </c>
      <c r="J1243" t="str">
        <f t="shared" si="512"/>
        <v/>
      </c>
    </row>
    <row r="1244" spans="1:10" ht="16.5">
      <c r="A1244" s="2">
        <f t="shared" si="500"/>
        <v>5225</v>
      </c>
      <c r="B1244" s="3">
        <v>52</v>
      </c>
      <c r="C1244" s="2">
        <f t="shared" si="515"/>
        <v>25</v>
      </c>
      <c r="D1244" t="str">
        <f t="shared" si="508"/>
        <v>桃源团小弟B</v>
      </c>
      <c r="E1244">
        <f t="shared" si="505"/>
        <v>1</v>
      </c>
      <c r="F1244">
        <f t="shared" si="509"/>
        <v>3</v>
      </c>
      <c r="G1244" t="str">
        <f t="shared" si="511"/>
        <v>1210009,9|1430003,36</v>
      </c>
      <c r="H1244">
        <f t="shared" si="510"/>
        <v>43000</v>
      </c>
      <c r="I1244" t="str">
        <f t="shared" si="517"/>
        <v>Ⅲ1</v>
      </c>
      <c r="J1244" t="str">
        <f t="shared" si="512"/>
        <v/>
      </c>
    </row>
    <row r="1245" spans="1:10" ht="16.5">
      <c r="A1245" s="2">
        <f t="shared" si="500"/>
        <v>5226</v>
      </c>
      <c r="B1245" s="3">
        <v>52</v>
      </c>
      <c r="C1245" s="2">
        <f t="shared" si="515"/>
        <v>26</v>
      </c>
      <c r="D1245" t="str">
        <f t="shared" si="508"/>
        <v>桃源团小弟B</v>
      </c>
      <c r="E1245">
        <f t="shared" si="505"/>
        <v>1</v>
      </c>
      <c r="F1245">
        <f t="shared" si="509"/>
        <v>3</v>
      </c>
      <c r="G1245" t="str">
        <f t="shared" si="511"/>
        <v>1210009,13|1430003,45</v>
      </c>
      <c r="H1245">
        <f t="shared" si="510"/>
        <v>60000</v>
      </c>
      <c r="I1245" t="str">
        <f t="shared" si="517"/>
        <v>Ⅲ1</v>
      </c>
      <c r="J1245" t="str">
        <f t="shared" si="512"/>
        <v/>
      </c>
    </row>
    <row r="1246" spans="1:10" ht="16.5">
      <c r="A1246" s="2">
        <f t="shared" si="500"/>
        <v>5227</v>
      </c>
      <c r="B1246" s="3">
        <v>52</v>
      </c>
      <c r="C1246" s="2">
        <f t="shared" si="515"/>
        <v>27</v>
      </c>
      <c r="D1246" t="str">
        <f t="shared" si="508"/>
        <v>桃源团小弟B</v>
      </c>
      <c r="E1246">
        <f t="shared" si="505"/>
        <v>1</v>
      </c>
      <c r="F1246">
        <f t="shared" si="509"/>
        <v>3</v>
      </c>
      <c r="G1246" t="str">
        <f t="shared" si="511"/>
        <v>1210009,17|1430003,54</v>
      </c>
      <c r="H1246">
        <f t="shared" si="510"/>
        <v>82250</v>
      </c>
      <c r="I1246" t="str">
        <f t="shared" si="517"/>
        <v>Ⅲ1</v>
      </c>
      <c r="J1246" t="str">
        <f t="shared" si="512"/>
        <v/>
      </c>
    </row>
    <row r="1247" spans="1:10" ht="16.5">
      <c r="A1247" s="2">
        <f t="shared" ref="A1247:A1310" si="518">B1247*100+C1247</f>
        <v>5228</v>
      </c>
      <c r="B1247" s="3">
        <v>52</v>
      </c>
      <c r="C1247" s="2">
        <f t="shared" si="515"/>
        <v>28</v>
      </c>
      <c r="D1247" t="str">
        <f t="shared" si="508"/>
        <v>桃源团小弟B</v>
      </c>
      <c r="E1247">
        <f t="shared" si="505"/>
        <v>1</v>
      </c>
      <c r="F1247">
        <f t="shared" si="509"/>
        <v>3</v>
      </c>
      <c r="G1247" t="str">
        <f t="shared" si="511"/>
        <v>1430005,9</v>
      </c>
      <c r="H1247">
        <f t="shared" si="510"/>
        <v>111000</v>
      </c>
      <c r="I1247" t="str">
        <f t="shared" si="517"/>
        <v>Ⅲ1</v>
      </c>
      <c r="J1247" t="str">
        <f t="shared" si="512"/>
        <v/>
      </c>
    </row>
    <row r="1248" spans="1:10" ht="16.5">
      <c r="A1248" s="2">
        <f t="shared" si="518"/>
        <v>5229</v>
      </c>
      <c r="B1248" s="34">
        <v>52</v>
      </c>
      <c r="C1248" s="2">
        <f t="shared" si="515"/>
        <v>29</v>
      </c>
      <c r="D1248" t="str">
        <f t="shared" si="508"/>
        <v>桃源团小弟B</v>
      </c>
      <c r="E1248">
        <f t="shared" si="505"/>
        <v>1</v>
      </c>
      <c r="F1248">
        <f t="shared" si="509"/>
        <v>3</v>
      </c>
      <c r="G1248" t="e">
        <f t="shared" si="511"/>
        <v>#N/A</v>
      </c>
      <c r="H1248" t="e">
        <f t="shared" si="510"/>
        <v>#N/A</v>
      </c>
      <c r="J1248" t="str">
        <f t="shared" si="512"/>
        <v/>
      </c>
    </row>
    <row r="1249" spans="1:10" ht="16.5">
      <c r="A1249" s="2">
        <f t="shared" si="518"/>
        <v>4801</v>
      </c>
      <c r="B1249" s="3">
        <v>48</v>
      </c>
      <c r="C1249" s="2">
        <f>IF(C1248=29,1,C1248+1)</f>
        <v>1</v>
      </c>
      <c r="D1249" t="str">
        <f t="shared" si="508"/>
        <v>闪光弗莱士</v>
      </c>
      <c r="E1249">
        <f t="shared" si="505"/>
        <v>4</v>
      </c>
      <c r="F1249">
        <f t="shared" si="509"/>
        <v>1</v>
      </c>
      <c r="G1249" t="str">
        <f t="shared" si="511"/>
        <v>1210001,40</v>
      </c>
      <c r="H1249">
        <f t="shared" si="510"/>
        <v>13000</v>
      </c>
      <c r="I1249" t="str">
        <f>IF(E1249=4,B1249&amp;"Ⅰ"&amp;E1249,"Ⅰ"&amp;E1249)</f>
        <v>48Ⅰ4</v>
      </c>
      <c r="J1249" t="str">
        <f t="shared" si="512"/>
        <v/>
      </c>
    </row>
    <row r="1250" spans="1:10" ht="16.5">
      <c r="A1250" s="2">
        <f t="shared" si="518"/>
        <v>4802</v>
      </c>
      <c r="B1250" s="3">
        <v>48</v>
      </c>
      <c r="C1250" s="2">
        <f>IF(C1249=29,1,C1249+1)</f>
        <v>2</v>
      </c>
      <c r="D1250" t="str">
        <f t="shared" si="508"/>
        <v>闪光弗莱士</v>
      </c>
      <c r="E1250">
        <f t="shared" si="505"/>
        <v>4</v>
      </c>
      <c r="F1250">
        <f t="shared" si="509"/>
        <v>1</v>
      </c>
      <c r="G1250" t="str">
        <f t="shared" si="511"/>
        <v>1210001,60</v>
      </c>
      <c r="H1250">
        <f t="shared" si="510"/>
        <v>15000</v>
      </c>
      <c r="I1250" t="str">
        <f t="shared" ref="I1250:I1262" si="519">IF(E1250=4,B1250&amp;"Ⅰ"&amp;E1250,"Ⅰ"&amp;E1250)</f>
        <v>48Ⅰ4</v>
      </c>
      <c r="J1250" t="str">
        <f t="shared" si="512"/>
        <v/>
      </c>
    </row>
    <row r="1251" spans="1:10" ht="16.5">
      <c r="A1251" s="2">
        <f t="shared" si="518"/>
        <v>4803</v>
      </c>
      <c r="B1251" s="3">
        <v>48</v>
      </c>
      <c r="C1251" s="2">
        <f t="shared" ref="C1251:C1256" si="520">IF(C1250=29,1,C1250+1)</f>
        <v>3</v>
      </c>
      <c r="D1251" t="str">
        <f t="shared" si="508"/>
        <v>闪光弗莱士</v>
      </c>
      <c r="E1251">
        <f t="shared" si="505"/>
        <v>4</v>
      </c>
      <c r="F1251">
        <f t="shared" si="509"/>
        <v>1</v>
      </c>
      <c r="G1251" t="str">
        <f t="shared" si="511"/>
        <v>1210004,24</v>
      </c>
      <c r="H1251">
        <f t="shared" si="510"/>
        <v>22500</v>
      </c>
      <c r="I1251" t="str">
        <f t="shared" si="519"/>
        <v>48Ⅰ4</v>
      </c>
      <c r="J1251" t="str">
        <f t="shared" si="512"/>
        <v/>
      </c>
    </row>
    <row r="1252" spans="1:10" ht="16.5">
      <c r="A1252" s="2">
        <f t="shared" si="518"/>
        <v>4804</v>
      </c>
      <c r="B1252" s="3">
        <v>48</v>
      </c>
      <c r="C1252" s="2">
        <f t="shared" si="520"/>
        <v>4</v>
      </c>
      <c r="D1252" t="str">
        <f t="shared" si="508"/>
        <v>闪光弗莱士</v>
      </c>
      <c r="E1252">
        <f t="shared" si="505"/>
        <v>4</v>
      </c>
      <c r="F1252">
        <f t="shared" si="509"/>
        <v>1</v>
      </c>
      <c r="G1252" t="str">
        <f t="shared" si="511"/>
        <v>1210004,32</v>
      </c>
      <c r="H1252">
        <f t="shared" si="510"/>
        <v>33700</v>
      </c>
      <c r="I1252" t="str">
        <f t="shared" si="519"/>
        <v>48Ⅰ4</v>
      </c>
      <c r="J1252" t="str">
        <f t="shared" si="512"/>
        <v/>
      </c>
    </row>
    <row r="1253" spans="1:10" ht="16.5">
      <c r="A1253" s="2">
        <f t="shared" si="518"/>
        <v>4805</v>
      </c>
      <c r="B1253" s="3">
        <v>48</v>
      </c>
      <c r="C1253" s="2">
        <f t="shared" si="520"/>
        <v>5</v>
      </c>
      <c r="D1253" t="str">
        <f t="shared" si="508"/>
        <v>闪光弗莱士</v>
      </c>
      <c r="E1253">
        <f t="shared" si="505"/>
        <v>4</v>
      </c>
      <c r="F1253">
        <f t="shared" si="509"/>
        <v>1</v>
      </c>
      <c r="G1253" t="str">
        <f t="shared" si="511"/>
        <v>1210007,12</v>
      </c>
      <c r="H1253">
        <f t="shared" si="510"/>
        <v>47100</v>
      </c>
      <c r="I1253" t="str">
        <f t="shared" si="519"/>
        <v>48Ⅰ4</v>
      </c>
      <c r="J1253" t="str">
        <f t="shared" si="512"/>
        <v/>
      </c>
    </row>
    <row r="1254" spans="1:10" ht="16.5">
      <c r="A1254" s="2">
        <f t="shared" si="518"/>
        <v>4806</v>
      </c>
      <c r="B1254" s="3">
        <v>48</v>
      </c>
      <c r="C1254" s="2">
        <f t="shared" si="520"/>
        <v>6</v>
      </c>
      <c r="D1254" t="str">
        <f t="shared" si="508"/>
        <v>闪光弗莱士</v>
      </c>
      <c r="E1254">
        <f t="shared" si="505"/>
        <v>4</v>
      </c>
      <c r="F1254">
        <f t="shared" si="509"/>
        <v>1</v>
      </c>
      <c r="G1254" t="str">
        <f t="shared" si="511"/>
        <v>1210007,16</v>
      </c>
      <c r="H1254">
        <f t="shared" si="510"/>
        <v>64500</v>
      </c>
      <c r="I1254" t="str">
        <f t="shared" si="519"/>
        <v>48Ⅰ4</v>
      </c>
      <c r="J1254" t="str">
        <f t="shared" si="512"/>
        <v/>
      </c>
    </row>
    <row r="1255" spans="1:10" ht="16.5">
      <c r="A1255" s="2">
        <f t="shared" si="518"/>
        <v>4807</v>
      </c>
      <c r="B1255" s="3">
        <v>48</v>
      </c>
      <c r="C1255" s="2">
        <f t="shared" si="520"/>
        <v>7</v>
      </c>
      <c r="D1255" t="str">
        <f t="shared" si="508"/>
        <v>闪光弗莱士</v>
      </c>
      <c r="E1255">
        <f t="shared" si="505"/>
        <v>4</v>
      </c>
      <c r="F1255">
        <f t="shared" si="509"/>
        <v>1</v>
      </c>
      <c r="G1255" t="str">
        <f t="shared" si="511"/>
        <v>1210007,20</v>
      </c>
      <c r="H1255">
        <f t="shared" si="510"/>
        <v>87000</v>
      </c>
      <c r="I1255" t="str">
        <f t="shared" si="519"/>
        <v>48Ⅰ4</v>
      </c>
      <c r="J1255" t="str">
        <f t="shared" si="512"/>
        <v/>
      </c>
    </row>
    <row r="1256" spans="1:10" ht="16.5">
      <c r="A1256" s="2">
        <f t="shared" si="518"/>
        <v>4808</v>
      </c>
      <c r="B1256" s="3">
        <v>48</v>
      </c>
      <c r="C1256" s="2">
        <f t="shared" si="520"/>
        <v>8</v>
      </c>
      <c r="D1256" t="str">
        <f t="shared" si="508"/>
        <v>闪光弗莱士</v>
      </c>
      <c r="E1256">
        <f t="shared" si="505"/>
        <v>4</v>
      </c>
      <c r="F1256">
        <f t="shared" si="509"/>
        <v>1</v>
      </c>
      <c r="G1256" t="str">
        <f t="shared" si="511"/>
        <v>1210007,6|1430001,1</v>
      </c>
      <c r="H1256">
        <f t="shared" si="510"/>
        <v>19500</v>
      </c>
      <c r="I1256" t="str">
        <f t="shared" si="519"/>
        <v>48Ⅰ4</v>
      </c>
      <c r="J1256" t="str">
        <f t="shared" si="512"/>
        <v/>
      </c>
    </row>
    <row r="1257" spans="1:10" ht="16.5">
      <c r="A1257" s="2">
        <f t="shared" si="518"/>
        <v>4809</v>
      </c>
      <c r="B1257" s="3">
        <v>48</v>
      </c>
      <c r="C1257" s="2">
        <f>IF(C1256=29,1,C1256+1)</f>
        <v>9</v>
      </c>
      <c r="D1257" t="str">
        <f t="shared" si="508"/>
        <v>闪光弗莱士</v>
      </c>
      <c r="E1257">
        <f t="shared" si="505"/>
        <v>4</v>
      </c>
      <c r="F1257">
        <f t="shared" si="509"/>
        <v>1</v>
      </c>
      <c r="G1257" t="str">
        <f t="shared" si="511"/>
        <v>1210007,9|1430001,2</v>
      </c>
      <c r="H1257">
        <f t="shared" si="510"/>
        <v>22500</v>
      </c>
      <c r="I1257" t="str">
        <f t="shared" si="519"/>
        <v>48Ⅰ4</v>
      </c>
      <c r="J1257" t="str">
        <f t="shared" si="512"/>
        <v/>
      </c>
    </row>
    <row r="1258" spans="1:10" ht="16.5">
      <c r="A1258" s="2">
        <f t="shared" si="518"/>
        <v>4810</v>
      </c>
      <c r="B1258" s="3">
        <v>48</v>
      </c>
      <c r="C1258" s="2">
        <f>IF(C1257=29,1,C1257+1)</f>
        <v>10</v>
      </c>
      <c r="D1258" t="str">
        <f t="shared" si="508"/>
        <v>闪光弗莱士</v>
      </c>
      <c r="E1258">
        <f t="shared" si="505"/>
        <v>4</v>
      </c>
      <c r="F1258">
        <f t="shared" si="509"/>
        <v>1</v>
      </c>
      <c r="G1258" t="str">
        <f t="shared" si="511"/>
        <v>1210007,12|1430001,3</v>
      </c>
      <c r="H1258">
        <f t="shared" si="510"/>
        <v>33750</v>
      </c>
      <c r="I1258" t="str">
        <f t="shared" si="519"/>
        <v>48Ⅰ4</v>
      </c>
      <c r="J1258" t="str">
        <f t="shared" si="512"/>
        <v/>
      </c>
    </row>
    <row r="1259" spans="1:10" ht="16.5">
      <c r="A1259" s="2">
        <f t="shared" si="518"/>
        <v>4811</v>
      </c>
      <c r="B1259" s="3">
        <v>48</v>
      </c>
      <c r="C1259" s="2">
        <f t="shared" ref="C1259:C1277" si="521">IF(C1258=29,1,C1258+1)</f>
        <v>11</v>
      </c>
      <c r="D1259" t="str">
        <f t="shared" si="508"/>
        <v>闪光弗莱士</v>
      </c>
      <c r="E1259">
        <f t="shared" si="505"/>
        <v>4</v>
      </c>
      <c r="F1259">
        <f t="shared" si="509"/>
        <v>1</v>
      </c>
      <c r="G1259" t="str">
        <f t="shared" si="511"/>
        <v>1210007,15|1430001,4</v>
      </c>
      <c r="H1259">
        <f t="shared" si="510"/>
        <v>50550</v>
      </c>
      <c r="I1259" t="str">
        <f t="shared" si="519"/>
        <v>48Ⅰ4</v>
      </c>
      <c r="J1259" t="str">
        <f t="shared" si="512"/>
        <v/>
      </c>
    </row>
    <row r="1260" spans="1:10" ht="16.5">
      <c r="A1260" s="2">
        <f t="shared" si="518"/>
        <v>4812</v>
      </c>
      <c r="B1260" s="3">
        <v>48</v>
      </c>
      <c r="C1260" s="2">
        <f t="shared" si="521"/>
        <v>12</v>
      </c>
      <c r="D1260" t="str">
        <f t="shared" si="508"/>
        <v>闪光弗莱士</v>
      </c>
      <c r="E1260">
        <f t="shared" si="505"/>
        <v>4</v>
      </c>
      <c r="F1260">
        <f t="shared" si="509"/>
        <v>1</v>
      </c>
      <c r="G1260" t="str">
        <f t="shared" si="511"/>
        <v>1210007,18|1430001,5</v>
      </c>
      <c r="H1260">
        <f t="shared" si="510"/>
        <v>70650</v>
      </c>
      <c r="I1260" t="str">
        <f t="shared" si="519"/>
        <v>48Ⅰ4</v>
      </c>
      <c r="J1260" t="str">
        <f t="shared" si="512"/>
        <v/>
      </c>
    </row>
    <row r="1261" spans="1:10" ht="16.5">
      <c r="A1261" s="2">
        <f t="shared" si="518"/>
        <v>4813</v>
      </c>
      <c r="B1261" s="3">
        <v>48</v>
      </c>
      <c r="C1261" s="2">
        <f t="shared" si="521"/>
        <v>13</v>
      </c>
      <c r="D1261" t="str">
        <f t="shared" si="508"/>
        <v>闪光弗莱士</v>
      </c>
      <c r="E1261">
        <f t="shared" si="505"/>
        <v>4</v>
      </c>
      <c r="F1261">
        <f t="shared" si="509"/>
        <v>1</v>
      </c>
      <c r="G1261" t="str">
        <f t="shared" si="511"/>
        <v>1210007,24|1430001,6</v>
      </c>
      <c r="H1261">
        <f t="shared" si="510"/>
        <v>96750</v>
      </c>
      <c r="I1261" t="str">
        <f t="shared" si="519"/>
        <v>48Ⅰ4</v>
      </c>
      <c r="J1261" t="str">
        <f t="shared" si="512"/>
        <v/>
      </c>
    </row>
    <row r="1262" spans="1:10" ht="16.5">
      <c r="A1262" s="2">
        <f t="shared" si="518"/>
        <v>4814</v>
      </c>
      <c r="B1262" s="3">
        <v>48</v>
      </c>
      <c r="C1262" s="2">
        <f t="shared" si="521"/>
        <v>14</v>
      </c>
      <c r="D1262" t="str">
        <f t="shared" si="508"/>
        <v>闪光弗莱士</v>
      </c>
      <c r="E1262">
        <f t="shared" si="505"/>
        <v>4</v>
      </c>
      <c r="F1262">
        <f t="shared" si="509"/>
        <v>1</v>
      </c>
      <c r="G1262" t="str">
        <f t="shared" si="511"/>
        <v>1431048,1</v>
      </c>
      <c r="H1262">
        <f t="shared" si="510"/>
        <v>130500</v>
      </c>
      <c r="I1262" t="str">
        <f t="shared" si="519"/>
        <v>48Ⅰ4</v>
      </c>
      <c r="J1262" t="str">
        <f t="shared" si="512"/>
        <v>1431048,1</v>
      </c>
    </row>
    <row r="1263" spans="1:10" ht="16.5">
      <c r="A1263" s="2">
        <f t="shared" si="518"/>
        <v>4815</v>
      </c>
      <c r="B1263" s="3">
        <v>48</v>
      </c>
      <c r="C1263" s="2">
        <f t="shared" si="521"/>
        <v>15</v>
      </c>
      <c r="D1263" t="str">
        <f t="shared" si="508"/>
        <v>闪光弗莱士</v>
      </c>
      <c r="E1263">
        <f t="shared" si="505"/>
        <v>4</v>
      </c>
      <c r="F1263">
        <f t="shared" si="509"/>
        <v>1</v>
      </c>
      <c r="G1263" t="str">
        <f t="shared" si="511"/>
        <v>1210007,8|1430001,3</v>
      </c>
      <c r="H1263">
        <f t="shared" si="510"/>
        <v>26000</v>
      </c>
      <c r="I1263" t="str">
        <f>IF(E1263=4,B1263&amp;"Ⅱ"&amp;E1263,"Ⅱ"&amp;E1263)</f>
        <v>48Ⅱ4</v>
      </c>
      <c r="J1263" t="str">
        <f t="shared" si="512"/>
        <v/>
      </c>
    </row>
    <row r="1264" spans="1:10" ht="16.5">
      <c r="A1264" s="2">
        <f t="shared" si="518"/>
        <v>4816</v>
      </c>
      <c r="B1264" s="3">
        <v>48</v>
      </c>
      <c r="C1264" s="2">
        <f t="shared" si="521"/>
        <v>16</v>
      </c>
      <c r="D1264" t="str">
        <f t="shared" si="508"/>
        <v>闪光弗莱士</v>
      </c>
      <c r="E1264">
        <f t="shared" si="505"/>
        <v>4</v>
      </c>
      <c r="F1264">
        <f t="shared" si="509"/>
        <v>1</v>
      </c>
      <c r="G1264" t="str">
        <f t="shared" si="511"/>
        <v>1210007,12|1430001,6</v>
      </c>
      <c r="H1264">
        <f t="shared" si="510"/>
        <v>30000</v>
      </c>
      <c r="I1264" t="str">
        <f t="shared" ref="I1264:I1269" si="522">IF(E1264=4,B1264&amp;"Ⅱ"&amp;E1264,"Ⅱ"&amp;E1264)</f>
        <v>48Ⅱ4</v>
      </c>
      <c r="J1264" t="str">
        <f t="shared" si="512"/>
        <v/>
      </c>
    </row>
    <row r="1265" spans="1:10" ht="16.5">
      <c r="A1265" s="2">
        <f t="shared" si="518"/>
        <v>4817</v>
      </c>
      <c r="B1265" s="3">
        <v>48</v>
      </c>
      <c r="C1265" s="2">
        <f t="shared" si="521"/>
        <v>17</v>
      </c>
      <c r="D1265" t="str">
        <f t="shared" si="508"/>
        <v>闪光弗莱士</v>
      </c>
      <c r="E1265">
        <f t="shared" si="505"/>
        <v>4</v>
      </c>
      <c r="F1265">
        <f t="shared" si="509"/>
        <v>1</v>
      </c>
      <c r="G1265" t="str">
        <f t="shared" si="511"/>
        <v>1210007,16|1430001,9</v>
      </c>
      <c r="H1265">
        <f t="shared" si="510"/>
        <v>45000</v>
      </c>
      <c r="I1265" t="str">
        <f t="shared" si="522"/>
        <v>48Ⅱ4</v>
      </c>
      <c r="J1265" t="str">
        <f t="shared" si="512"/>
        <v/>
      </c>
    </row>
    <row r="1266" spans="1:10" ht="16.5">
      <c r="A1266" s="2">
        <f t="shared" si="518"/>
        <v>4818</v>
      </c>
      <c r="B1266" s="3">
        <v>48</v>
      </c>
      <c r="C1266" s="2">
        <f t="shared" si="521"/>
        <v>18</v>
      </c>
      <c r="D1266" t="str">
        <f t="shared" si="508"/>
        <v>闪光弗莱士</v>
      </c>
      <c r="E1266">
        <f t="shared" si="505"/>
        <v>4</v>
      </c>
      <c r="F1266">
        <f t="shared" si="509"/>
        <v>1</v>
      </c>
      <c r="G1266" t="str">
        <f t="shared" si="511"/>
        <v>1210007,20|1430001,12</v>
      </c>
      <c r="H1266">
        <f t="shared" si="510"/>
        <v>67400</v>
      </c>
      <c r="I1266" t="str">
        <f t="shared" si="522"/>
        <v>48Ⅱ4</v>
      </c>
      <c r="J1266" t="str">
        <f t="shared" si="512"/>
        <v/>
      </c>
    </row>
    <row r="1267" spans="1:10" ht="16.5">
      <c r="A1267" s="2">
        <f t="shared" si="518"/>
        <v>4819</v>
      </c>
      <c r="B1267" s="3">
        <v>48</v>
      </c>
      <c r="C1267" s="2">
        <f t="shared" si="521"/>
        <v>19</v>
      </c>
      <c r="D1267" t="str">
        <f t="shared" si="508"/>
        <v>闪光弗莱士</v>
      </c>
      <c r="E1267">
        <f t="shared" si="505"/>
        <v>4</v>
      </c>
      <c r="F1267">
        <f t="shared" si="509"/>
        <v>1</v>
      </c>
      <c r="G1267" t="str">
        <f t="shared" si="511"/>
        <v>1210007,24|1430001,15</v>
      </c>
      <c r="H1267">
        <f t="shared" si="510"/>
        <v>94200</v>
      </c>
      <c r="I1267" t="str">
        <f t="shared" si="522"/>
        <v>48Ⅱ4</v>
      </c>
      <c r="J1267" t="str">
        <f t="shared" si="512"/>
        <v/>
      </c>
    </row>
    <row r="1268" spans="1:10" ht="16.5">
      <c r="A1268" s="2">
        <f t="shared" si="518"/>
        <v>4820</v>
      </c>
      <c r="B1268" s="3">
        <v>48</v>
      </c>
      <c r="C1268" s="2">
        <f t="shared" si="521"/>
        <v>20</v>
      </c>
      <c r="D1268" t="str">
        <f t="shared" si="508"/>
        <v>闪光弗莱士</v>
      </c>
      <c r="E1268">
        <f t="shared" si="505"/>
        <v>4</v>
      </c>
      <c r="F1268">
        <f t="shared" si="509"/>
        <v>1</v>
      </c>
      <c r="G1268" t="str">
        <f t="shared" si="511"/>
        <v>1210007,32|1430001,18</v>
      </c>
      <c r="H1268">
        <f t="shared" si="510"/>
        <v>129000</v>
      </c>
      <c r="I1268" t="str">
        <f t="shared" si="522"/>
        <v>48Ⅱ4</v>
      </c>
      <c r="J1268" t="str">
        <f t="shared" si="512"/>
        <v/>
      </c>
    </row>
    <row r="1269" spans="1:10" ht="16.5">
      <c r="A1269" s="2">
        <f t="shared" si="518"/>
        <v>4821</v>
      </c>
      <c r="B1269" s="3">
        <v>48</v>
      </c>
      <c r="C1269" s="2">
        <f t="shared" si="521"/>
        <v>21</v>
      </c>
      <c r="D1269" t="str">
        <f t="shared" si="508"/>
        <v>闪光弗莱士</v>
      </c>
      <c r="E1269">
        <f t="shared" si="505"/>
        <v>4</v>
      </c>
      <c r="F1269">
        <f t="shared" si="509"/>
        <v>1</v>
      </c>
      <c r="G1269" t="str">
        <f t="shared" si="511"/>
        <v>1431048,3</v>
      </c>
      <c r="H1269">
        <f t="shared" si="510"/>
        <v>174000</v>
      </c>
      <c r="I1269" t="str">
        <f t="shared" si="522"/>
        <v>48Ⅱ4</v>
      </c>
      <c r="J1269" t="str">
        <f t="shared" si="512"/>
        <v>1431048,3</v>
      </c>
    </row>
    <row r="1270" spans="1:10" ht="16.5">
      <c r="A1270" s="2">
        <f t="shared" si="518"/>
        <v>4822</v>
      </c>
      <c r="B1270" s="3">
        <v>48</v>
      </c>
      <c r="C1270" s="2">
        <f t="shared" si="521"/>
        <v>22</v>
      </c>
      <c r="D1270" t="str">
        <f t="shared" si="508"/>
        <v>闪光弗莱士</v>
      </c>
      <c r="E1270">
        <f t="shared" ref="E1270:E1333" si="523">VLOOKUP(B1270,K:N,3,FALSE)</f>
        <v>4</v>
      </c>
      <c r="F1270">
        <f t="shared" si="509"/>
        <v>1</v>
      </c>
      <c r="G1270" t="str">
        <f t="shared" si="511"/>
        <v>1210007,10|1430001,9</v>
      </c>
      <c r="H1270">
        <f t="shared" si="510"/>
        <v>32500</v>
      </c>
      <c r="I1270" t="str">
        <f>IF(E1270=4,B1270&amp;"Ⅲ"&amp;E1270,"Ⅲ"&amp;E1270)</f>
        <v>48Ⅲ4</v>
      </c>
      <c r="J1270" t="str">
        <f t="shared" si="512"/>
        <v/>
      </c>
    </row>
    <row r="1271" spans="1:10" ht="16.5">
      <c r="A1271" s="2">
        <f t="shared" si="518"/>
        <v>4823</v>
      </c>
      <c r="B1271" s="3">
        <v>48</v>
      </c>
      <c r="C1271" s="2">
        <f t="shared" si="521"/>
        <v>23</v>
      </c>
      <c r="D1271" t="str">
        <f t="shared" si="508"/>
        <v>闪光弗莱士</v>
      </c>
      <c r="E1271">
        <f t="shared" si="523"/>
        <v>4</v>
      </c>
      <c r="F1271">
        <f t="shared" si="509"/>
        <v>1</v>
      </c>
      <c r="G1271" t="str">
        <f t="shared" si="511"/>
        <v>1210007,15|1430001,18</v>
      </c>
      <c r="H1271">
        <f t="shared" si="510"/>
        <v>37500</v>
      </c>
      <c r="I1271" t="str">
        <f t="shared" ref="I1271:I1276" si="524">IF(E1271=4,B1271&amp;"Ⅲ"&amp;E1271,"Ⅲ"&amp;E1271)</f>
        <v>48Ⅲ4</v>
      </c>
      <c r="J1271" t="str">
        <f t="shared" si="512"/>
        <v/>
      </c>
    </row>
    <row r="1272" spans="1:10" ht="16.5">
      <c r="A1272" s="2">
        <f t="shared" si="518"/>
        <v>4824</v>
      </c>
      <c r="B1272" s="3">
        <v>48</v>
      </c>
      <c r="C1272" s="2">
        <f t="shared" si="521"/>
        <v>24</v>
      </c>
      <c r="D1272" t="str">
        <f t="shared" si="508"/>
        <v>闪光弗莱士</v>
      </c>
      <c r="E1272">
        <f t="shared" si="523"/>
        <v>4</v>
      </c>
      <c r="F1272">
        <f t="shared" si="509"/>
        <v>1</v>
      </c>
      <c r="G1272" t="str">
        <f t="shared" si="511"/>
        <v>1210007,20|1430001,27</v>
      </c>
      <c r="H1272">
        <f t="shared" si="510"/>
        <v>56250</v>
      </c>
      <c r="I1272" t="str">
        <f t="shared" si="524"/>
        <v>48Ⅲ4</v>
      </c>
      <c r="J1272" t="str">
        <f t="shared" si="512"/>
        <v/>
      </c>
    </row>
    <row r="1273" spans="1:10" ht="16.5">
      <c r="A1273" s="2">
        <f t="shared" si="518"/>
        <v>4825</v>
      </c>
      <c r="B1273" s="3">
        <v>48</v>
      </c>
      <c r="C1273" s="2">
        <f t="shared" si="521"/>
        <v>25</v>
      </c>
      <c r="D1273" t="str">
        <f t="shared" si="508"/>
        <v>闪光弗莱士</v>
      </c>
      <c r="E1273">
        <f t="shared" si="523"/>
        <v>4</v>
      </c>
      <c r="F1273">
        <f t="shared" si="509"/>
        <v>1</v>
      </c>
      <c r="G1273" t="str">
        <f t="shared" si="511"/>
        <v>1210007,25|1430001,36</v>
      </c>
      <c r="H1273">
        <f t="shared" si="510"/>
        <v>84250</v>
      </c>
      <c r="I1273" t="str">
        <f t="shared" si="524"/>
        <v>48Ⅲ4</v>
      </c>
      <c r="J1273" t="str">
        <f t="shared" si="512"/>
        <v/>
      </c>
    </row>
    <row r="1274" spans="1:10" ht="16.5">
      <c r="A1274" s="2">
        <f t="shared" si="518"/>
        <v>4826</v>
      </c>
      <c r="B1274" s="3">
        <v>48</v>
      </c>
      <c r="C1274" s="2">
        <f t="shared" si="521"/>
        <v>26</v>
      </c>
      <c r="D1274" t="str">
        <f t="shared" si="508"/>
        <v>闪光弗莱士</v>
      </c>
      <c r="E1274">
        <f t="shared" si="523"/>
        <v>4</v>
      </c>
      <c r="F1274">
        <f t="shared" si="509"/>
        <v>1</v>
      </c>
      <c r="G1274" t="str">
        <f t="shared" si="511"/>
        <v>1210007,30|1430001,45</v>
      </c>
      <c r="H1274">
        <f t="shared" si="510"/>
        <v>117750</v>
      </c>
      <c r="I1274" t="str">
        <f t="shared" si="524"/>
        <v>48Ⅲ4</v>
      </c>
      <c r="J1274" t="str">
        <f t="shared" si="512"/>
        <v/>
      </c>
    </row>
    <row r="1275" spans="1:10" ht="16.5">
      <c r="A1275" s="2">
        <f t="shared" si="518"/>
        <v>4827</v>
      </c>
      <c r="B1275" s="3">
        <v>48</v>
      </c>
      <c r="C1275" s="2">
        <f t="shared" si="521"/>
        <v>27</v>
      </c>
      <c r="D1275" t="str">
        <f t="shared" si="508"/>
        <v>闪光弗莱士</v>
      </c>
      <c r="E1275">
        <f t="shared" si="523"/>
        <v>4</v>
      </c>
      <c r="F1275">
        <f t="shared" si="509"/>
        <v>1</v>
      </c>
      <c r="G1275" t="str">
        <f t="shared" si="511"/>
        <v>1210007,40|1430001,54</v>
      </c>
      <c r="H1275">
        <f t="shared" si="510"/>
        <v>161250</v>
      </c>
      <c r="I1275" t="str">
        <f t="shared" si="524"/>
        <v>48Ⅲ4</v>
      </c>
      <c r="J1275" t="str">
        <f t="shared" si="512"/>
        <v/>
      </c>
    </row>
    <row r="1276" spans="1:10" ht="16.5">
      <c r="A1276" s="2">
        <f t="shared" si="518"/>
        <v>4828</v>
      </c>
      <c r="B1276" s="3">
        <v>48</v>
      </c>
      <c r="C1276" s="2">
        <f t="shared" si="521"/>
        <v>28</v>
      </c>
      <c r="D1276" t="str">
        <f t="shared" si="508"/>
        <v>闪光弗莱士</v>
      </c>
      <c r="E1276">
        <f t="shared" si="523"/>
        <v>4</v>
      </c>
      <c r="F1276">
        <f t="shared" si="509"/>
        <v>1</v>
      </c>
      <c r="G1276" t="str">
        <f t="shared" si="511"/>
        <v>1431048,9</v>
      </c>
      <c r="H1276">
        <f t="shared" si="510"/>
        <v>217500</v>
      </c>
      <c r="I1276" t="str">
        <f t="shared" si="524"/>
        <v>48Ⅲ4</v>
      </c>
      <c r="J1276" t="str">
        <f t="shared" si="512"/>
        <v>1431048,9</v>
      </c>
    </row>
    <row r="1277" spans="1:10" ht="16.5">
      <c r="A1277" s="2">
        <f t="shared" si="518"/>
        <v>4829</v>
      </c>
      <c r="B1277" s="34">
        <v>48</v>
      </c>
      <c r="C1277" s="2">
        <f t="shared" si="521"/>
        <v>29</v>
      </c>
      <c r="D1277" t="str">
        <f t="shared" si="508"/>
        <v>闪光弗莱士</v>
      </c>
      <c r="E1277">
        <f t="shared" si="523"/>
        <v>4</v>
      </c>
      <c r="F1277">
        <f t="shared" si="509"/>
        <v>1</v>
      </c>
      <c r="G1277" t="str">
        <f t="shared" si="511"/>
        <v>1431048,10.5293773148282</v>
      </c>
      <c r="H1277" t="e">
        <f t="shared" si="510"/>
        <v>#N/A</v>
      </c>
      <c r="J1277" t="str">
        <f t="shared" si="512"/>
        <v>1431048,10.5293773148282</v>
      </c>
    </row>
    <row r="1278" spans="1:10" ht="16.5">
      <c r="A1278" s="2">
        <f t="shared" si="518"/>
        <v>6001</v>
      </c>
      <c r="B1278" s="3">
        <v>60</v>
      </c>
      <c r="C1278" s="2">
        <f>IF(C1277=29,1,C1277+1)</f>
        <v>1</v>
      </c>
      <c r="D1278" t="str">
        <f t="shared" si="508"/>
        <v>蚊娘</v>
      </c>
      <c r="E1278">
        <f t="shared" si="523"/>
        <v>4</v>
      </c>
      <c r="F1278">
        <f t="shared" si="509"/>
        <v>2</v>
      </c>
      <c r="G1278" t="str">
        <f t="shared" si="511"/>
        <v>1210002,40</v>
      </c>
      <c r="H1278">
        <f t="shared" si="510"/>
        <v>13000</v>
      </c>
      <c r="I1278" t="str">
        <f>IF(E1278=4,B1278&amp;"Ⅰ"&amp;E1278,"Ⅰ"&amp;E1278)</f>
        <v>60Ⅰ4</v>
      </c>
      <c r="J1278" t="str">
        <f t="shared" si="512"/>
        <v/>
      </c>
    </row>
    <row r="1279" spans="1:10" ht="16.5">
      <c r="A1279" s="2">
        <f t="shared" si="518"/>
        <v>6002</v>
      </c>
      <c r="B1279" s="3">
        <v>60</v>
      </c>
      <c r="C1279" s="2">
        <f>IF(C1278=29,1,C1278+1)</f>
        <v>2</v>
      </c>
      <c r="D1279" t="str">
        <f t="shared" si="508"/>
        <v>蚊娘</v>
      </c>
      <c r="E1279">
        <f t="shared" si="523"/>
        <v>4</v>
      </c>
      <c r="F1279">
        <f t="shared" si="509"/>
        <v>2</v>
      </c>
      <c r="G1279" t="str">
        <f t="shared" si="511"/>
        <v>1210002,60</v>
      </c>
      <c r="H1279">
        <f t="shared" si="510"/>
        <v>15000</v>
      </c>
      <c r="I1279" t="str">
        <f t="shared" ref="I1279:I1291" si="525">IF(E1279=4,B1279&amp;"Ⅰ"&amp;E1279,"Ⅰ"&amp;E1279)</f>
        <v>60Ⅰ4</v>
      </c>
      <c r="J1279" t="str">
        <f t="shared" si="512"/>
        <v/>
      </c>
    </row>
    <row r="1280" spans="1:10" ht="16.5">
      <c r="A1280" s="2">
        <f t="shared" si="518"/>
        <v>6003</v>
      </c>
      <c r="B1280" s="3">
        <v>60</v>
      </c>
      <c r="C1280" s="2">
        <f t="shared" ref="C1280:C1285" si="526">IF(C1279=29,1,C1279+1)</f>
        <v>3</v>
      </c>
      <c r="D1280" t="str">
        <f t="shared" si="508"/>
        <v>蚊娘</v>
      </c>
      <c r="E1280">
        <f t="shared" si="523"/>
        <v>4</v>
      </c>
      <c r="F1280">
        <f t="shared" si="509"/>
        <v>2</v>
      </c>
      <c r="G1280" t="str">
        <f t="shared" si="511"/>
        <v>1210005,24</v>
      </c>
      <c r="H1280">
        <f t="shared" si="510"/>
        <v>22500</v>
      </c>
      <c r="I1280" t="str">
        <f t="shared" si="525"/>
        <v>60Ⅰ4</v>
      </c>
      <c r="J1280" t="str">
        <f t="shared" si="512"/>
        <v/>
      </c>
    </row>
    <row r="1281" spans="1:10" ht="16.5">
      <c r="A1281" s="2">
        <f t="shared" si="518"/>
        <v>6004</v>
      </c>
      <c r="B1281" s="3">
        <v>60</v>
      </c>
      <c r="C1281" s="2">
        <f t="shared" si="526"/>
        <v>4</v>
      </c>
      <c r="D1281" t="str">
        <f t="shared" si="508"/>
        <v>蚊娘</v>
      </c>
      <c r="E1281">
        <f t="shared" si="523"/>
        <v>4</v>
      </c>
      <c r="F1281">
        <f t="shared" si="509"/>
        <v>2</v>
      </c>
      <c r="G1281" t="str">
        <f t="shared" si="511"/>
        <v>1210005,32</v>
      </c>
      <c r="H1281">
        <f t="shared" si="510"/>
        <v>33700</v>
      </c>
      <c r="I1281" t="str">
        <f t="shared" si="525"/>
        <v>60Ⅰ4</v>
      </c>
      <c r="J1281" t="str">
        <f t="shared" si="512"/>
        <v/>
      </c>
    </row>
    <row r="1282" spans="1:10" ht="16.5">
      <c r="A1282" s="2">
        <f t="shared" si="518"/>
        <v>6005</v>
      </c>
      <c r="B1282" s="3">
        <v>60</v>
      </c>
      <c r="C1282" s="2">
        <f t="shared" si="526"/>
        <v>5</v>
      </c>
      <c r="D1282" t="str">
        <f t="shared" ref="D1282:D1345" si="527">VLOOKUP(B1282,K:L,2,0)</f>
        <v>蚊娘</v>
      </c>
      <c r="E1282">
        <f t="shared" si="523"/>
        <v>4</v>
      </c>
      <c r="F1282">
        <f t="shared" ref="F1282:F1345" si="528">VLOOKUP(B1282,K:N,4,FALSE)</f>
        <v>2</v>
      </c>
      <c r="G1282" t="str">
        <f t="shared" si="511"/>
        <v>1210008,12</v>
      </c>
      <c r="H1282">
        <f t="shared" ref="H1282:H1345" si="529">VLOOKUP(E1282&amp;C1282,AN:AT,7,0)</f>
        <v>47100</v>
      </c>
      <c r="I1282" t="str">
        <f t="shared" si="525"/>
        <v>60Ⅰ4</v>
      </c>
      <c r="J1282" t="str">
        <f t="shared" si="512"/>
        <v/>
      </c>
    </row>
    <row r="1283" spans="1:10" ht="16.5">
      <c r="A1283" s="2">
        <f t="shared" si="518"/>
        <v>6006</v>
      </c>
      <c r="B1283" s="3">
        <v>60</v>
      </c>
      <c r="C1283" s="2">
        <f t="shared" si="526"/>
        <v>6</v>
      </c>
      <c r="D1283" t="str">
        <f t="shared" si="527"/>
        <v>蚊娘</v>
      </c>
      <c r="E1283">
        <f t="shared" si="523"/>
        <v>4</v>
      </c>
      <c r="F1283">
        <f t="shared" si="528"/>
        <v>2</v>
      </c>
      <c r="G1283" t="str">
        <f t="shared" ref="G1283:G1346" si="530">IF(J1283&lt;&gt;"",J1283,VLOOKUP(E1283&amp;F1283&amp;C1283,T:AD,11,0))</f>
        <v>1210008,16</v>
      </c>
      <c r="H1283">
        <f t="shared" si="529"/>
        <v>64500</v>
      </c>
      <c r="I1283" t="str">
        <f t="shared" si="525"/>
        <v>60Ⅰ4</v>
      </c>
      <c r="J1283" t="str">
        <f t="shared" ref="J1283:J1346" si="531">IFERROR(IF(I1283=I1284,"",INDEX(AJ:AJ,MATCH(B1283,AI:AI,0))&amp;","&amp;3^(C1283/7-2)),"")</f>
        <v/>
      </c>
    </row>
    <row r="1284" spans="1:10" ht="16.5">
      <c r="A1284" s="2">
        <f t="shared" si="518"/>
        <v>6007</v>
      </c>
      <c r="B1284" s="3">
        <v>60</v>
      </c>
      <c r="C1284" s="2">
        <f t="shared" si="526"/>
        <v>7</v>
      </c>
      <c r="D1284" t="str">
        <f t="shared" si="527"/>
        <v>蚊娘</v>
      </c>
      <c r="E1284">
        <f t="shared" si="523"/>
        <v>4</v>
      </c>
      <c r="F1284">
        <f t="shared" si="528"/>
        <v>2</v>
      </c>
      <c r="G1284" t="str">
        <f t="shared" si="530"/>
        <v>1210008,20</v>
      </c>
      <c r="H1284">
        <f t="shared" si="529"/>
        <v>87000</v>
      </c>
      <c r="I1284" t="str">
        <f t="shared" si="525"/>
        <v>60Ⅰ4</v>
      </c>
      <c r="J1284" t="str">
        <f t="shared" si="531"/>
        <v/>
      </c>
    </row>
    <row r="1285" spans="1:10" ht="16.5">
      <c r="A1285" s="2">
        <f t="shared" si="518"/>
        <v>6008</v>
      </c>
      <c r="B1285" s="3">
        <v>60</v>
      </c>
      <c r="C1285" s="2">
        <f t="shared" si="526"/>
        <v>8</v>
      </c>
      <c r="D1285" t="str">
        <f t="shared" si="527"/>
        <v>蚊娘</v>
      </c>
      <c r="E1285">
        <f t="shared" si="523"/>
        <v>4</v>
      </c>
      <c r="F1285">
        <f t="shared" si="528"/>
        <v>2</v>
      </c>
      <c r="G1285" t="str">
        <f t="shared" si="530"/>
        <v>1210008,6|1430001,1</v>
      </c>
      <c r="H1285">
        <f t="shared" si="529"/>
        <v>19500</v>
      </c>
      <c r="I1285" t="str">
        <f t="shared" si="525"/>
        <v>60Ⅰ4</v>
      </c>
      <c r="J1285" t="str">
        <f t="shared" si="531"/>
        <v/>
      </c>
    </row>
    <row r="1286" spans="1:10" ht="16.5">
      <c r="A1286" s="2">
        <f t="shared" si="518"/>
        <v>6009</v>
      </c>
      <c r="B1286" s="3">
        <v>60</v>
      </c>
      <c r="C1286" s="2">
        <f>IF(C1285=29,1,C1285+1)</f>
        <v>9</v>
      </c>
      <c r="D1286" t="str">
        <f t="shared" si="527"/>
        <v>蚊娘</v>
      </c>
      <c r="E1286">
        <f t="shared" si="523"/>
        <v>4</v>
      </c>
      <c r="F1286">
        <f t="shared" si="528"/>
        <v>2</v>
      </c>
      <c r="G1286" t="str">
        <f t="shared" si="530"/>
        <v>1210008,9|1430001,2</v>
      </c>
      <c r="H1286">
        <f t="shared" si="529"/>
        <v>22500</v>
      </c>
      <c r="I1286" t="str">
        <f t="shared" si="525"/>
        <v>60Ⅰ4</v>
      </c>
      <c r="J1286" t="str">
        <f t="shared" si="531"/>
        <v/>
      </c>
    </row>
    <row r="1287" spans="1:10" ht="16.5">
      <c r="A1287" s="2">
        <f t="shared" si="518"/>
        <v>6010</v>
      </c>
      <c r="B1287" s="3">
        <v>60</v>
      </c>
      <c r="C1287" s="2">
        <f>IF(C1286=29,1,C1286+1)</f>
        <v>10</v>
      </c>
      <c r="D1287" t="str">
        <f t="shared" si="527"/>
        <v>蚊娘</v>
      </c>
      <c r="E1287">
        <f t="shared" si="523"/>
        <v>4</v>
      </c>
      <c r="F1287">
        <f t="shared" si="528"/>
        <v>2</v>
      </c>
      <c r="G1287" t="str">
        <f t="shared" si="530"/>
        <v>1210008,12|1430001,3</v>
      </c>
      <c r="H1287">
        <f t="shared" si="529"/>
        <v>33750</v>
      </c>
      <c r="I1287" t="str">
        <f t="shared" si="525"/>
        <v>60Ⅰ4</v>
      </c>
      <c r="J1287" t="str">
        <f t="shared" si="531"/>
        <v/>
      </c>
    </row>
    <row r="1288" spans="1:10" ht="16.5">
      <c r="A1288" s="2">
        <f t="shared" si="518"/>
        <v>6011</v>
      </c>
      <c r="B1288" s="3">
        <v>60</v>
      </c>
      <c r="C1288" s="2">
        <f t="shared" ref="C1288:C1306" si="532">IF(C1287=29,1,C1287+1)</f>
        <v>11</v>
      </c>
      <c r="D1288" t="str">
        <f t="shared" si="527"/>
        <v>蚊娘</v>
      </c>
      <c r="E1288">
        <f t="shared" si="523"/>
        <v>4</v>
      </c>
      <c r="F1288">
        <f t="shared" si="528"/>
        <v>2</v>
      </c>
      <c r="G1288" t="str">
        <f t="shared" si="530"/>
        <v>1210008,15|1430001,4</v>
      </c>
      <c r="H1288">
        <f t="shared" si="529"/>
        <v>50550</v>
      </c>
      <c r="I1288" t="str">
        <f t="shared" si="525"/>
        <v>60Ⅰ4</v>
      </c>
      <c r="J1288" t="str">
        <f t="shared" si="531"/>
        <v/>
      </c>
    </row>
    <row r="1289" spans="1:10" ht="16.5">
      <c r="A1289" s="2">
        <f t="shared" si="518"/>
        <v>6012</v>
      </c>
      <c r="B1289" s="3">
        <v>60</v>
      </c>
      <c r="C1289" s="2">
        <f t="shared" si="532"/>
        <v>12</v>
      </c>
      <c r="D1289" t="str">
        <f t="shared" si="527"/>
        <v>蚊娘</v>
      </c>
      <c r="E1289">
        <f t="shared" si="523"/>
        <v>4</v>
      </c>
      <c r="F1289">
        <f t="shared" si="528"/>
        <v>2</v>
      </c>
      <c r="G1289" t="str">
        <f t="shared" si="530"/>
        <v>1210008,18|1430001,5</v>
      </c>
      <c r="H1289">
        <f t="shared" si="529"/>
        <v>70650</v>
      </c>
      <c r="I1289" t="str">
        <f t="shared" si="525"/>
        <v>60Ⅰ4</v>
      </c>
      <c r="J1289" t="str">
        <f t="shared" si="531"/>
        <v/>
      </c>
    </row>
    <row r="1290" spans="1:10" ht="16.5">
      <c r="A1290" s="2">
        <f t="shared" si="518"/>
        <v>6013</v>
      </c>
      <c r="B1290" s="3">
        <v>60</v>
      </c>
      <c r="C1290" s="2">
        <f t="shared" si="532"/>
        <v>13</v>
      </c>
      <c r="D1290" t="str">
        <f t="shared" si="527"/>
        <v>蚊娘</v>
      </c>
      <c r="E1290">
        <f t="shared" si="523"/>
        <v>4</v>
      </c>
      <c r="F1290">
        <f t="shared" si="528"/>
        <v>2</v>
      </c>
      <c r="G1290" t="str">
        <f t="shared" si="530"/>
        <v>1210008,24|1430001,6</v>
      </c>
      <c r="H1290">
        <f t="shared" si="529"/>
        <v>96750</v>
      </c>
      <c r="I1290" t="str">
        <f t="shared" si="525"/>
        <v>60Ⅰ4</v>
      </c>
      <c r="J1290" t="str">
        <f t="shared" si="531"/>
        <v/>
      </c>
    </row>
    <row r="1291" spans="1:10" ht="16.5">
      <c r="A1291" s="2">
        <f t="shared" si="518"/>
        <v>6014</v>
      </c>
      <c r="B1291" s="3">
        <v>60</v>
      </c>
      <c r="C1291" s="2">
        <f t="shared" si="532"/>
        <v>14</v>
      </c>
      <c r="D1291" t="str">
        <f t="shared" si="527"/>
        <v>蚊娘</v>
      </c>
      <c r="E1291">
        <f t="shared" si="523"/>
        <v>4</v>
      </c>
      <c r="F1291">
        <f t="shared" si="528"/>
        <v>2</v>
      </c>
      <c r="G1291" t="str">
        <f t="shared" si="530"/>
        <v>1431060,1</v>
      </c>
      <c r="H1291">
        <f t="shared" si="529"/>
        <v>130500</v>
      </c>
      <c r="I1291" t="str">
        <f t="shared" si="525"/>
        <v>60Ⅰ4</v>
      </c>
      <c r="J1291" t="str">
        <f t="shared" si="531"/>
        <v>1431060,1</v>
      </c>
    </row>
    <row r="1292" spans="1:10" ht="16.5">
      <c r="A1292" s="2">
        <f t="shared" si="518"/>
        <v>6015</v>
      </c>
      <c r="B1292" s="3">
        <v>60</v>
      </c>
      <c r="C1292" s="2">
        <f t="shared" si="532"/>
        <v>15</v>
      </c>
      <c r="D1292" t="str">
        <f t="shared" si="527"/>
        <v>蚊娘</v>
      </c>
      <c r="E1292">
        <f t="shared" si="523"/>
        <v>4</v>
      </c>
      <c r="F1292">
        <f t="shared" si="528"/>
        <v>2</v>
      </c>
      <c r="G1292" t="str">
        <f t="shared" si="530"/>
        <v>1210008,8|1430001,3</v>
      </c>
      <c r="H1292">
        <f t="shared" si="529"/>
        <v>26000</v>
      </c>
      <c r="I1292" t="str">
        <f>IF(E1292=4,B1292&amp;"Ⅱ"&amp;E1292,"Ⅱ"&amp;E1292)</f>
        <v>60Ⅱ4</v>
      </c>
      <c r="J1292" t="str">
        <f t="shared" si="531"/>
        <v/>
      </c>
    </row>
    <row r="1293" spans="1:10" ht="16.5">
      <c r="A1293" s="2">
        <f t="shared" si="518"/>
        <v>6016</v>
      </c>
      <c r="B1293" s="3">
        <v>60</v>
      </c>
      <c r="C1293" s="2">
        <f t="shared" si="532"/>
        <v>16</v>
      </c>
      <c r="D1293" t="str">
        <f t="shared" si="527"/>
        <v>蚊娘</v>
      </c>
      <c r="E1293">
        <f t="shared" si="523"/>
        <v>4</v>
      </c>
      <c r="F1293">
        <f t="shared" si="528"/>
        <v>2</v>
      </c>
      <c r="G1293" t="str">
        <f t="shared" si="530"/>
        <v>1210008,12|1430001,6</v>
      </c>
      <c r="H1293">
        <f t="shared" si="529"/>
        <v>30000</v>
      </c>
      <c r="I1293" t="str">
        <f t="shared" ref="I1293:I1298" si="533">IF(E1293=4,B1293&amp;"Ⅱ"&amp;E1293,"Ⅱ"&amp;E1293)</f>
        <v>60Ⅱ4</v>
      </c>
      <c r="J1293" t="str">
        <f t="shared" si="531"/>
        <v/>
      </c>
    </row>
    <row r="1294" spans="1:10" ht="16.5">
      <c r="A1294" s="2">
        <f t="shared" si="518"/>
        <v>6017</v>
      </c>
      <c r="B1294" s="3">
        <v>60</v>
      </c>
      <c r="C1294" s="2">
        <f t="shared" si="532"/>
        <v>17</v>
      </c>
      <c r="D1294" t="str">
        <f t="shared" si="527"/>
        <v>蚊娘</v>
      </c>
      <c r="E1294">
        <f t="shared" si="523"/>
        <v>4</v>
      </c>
      <c r="F1294">
        <f t="shared" si="528"/>
        <v>2</v>
      </c>
      <c r="G1294" t="str">
        <f t="shared" si="530"/>
        <v>1210008,16|1430001,9</v>
      </c>
      <c r="H1294">
        <f t="shared" si="529"/>
        <v>45000</v>
      </c>
      <c r="I1294" t="str">
        <f t="shared" si="533"/>
        <v>60Ⅱ4</v>
      </c>
      <c r="J1294" t="str">
        <f t="shared" si="531"/>
        <v/>
      </c>
    </row>
    <row r="1295" spans="1:10" ht="16.5">
      <c r="A1295" s="2">
        <f t="shared" si="518"/>
        <v>6018</v>
      </c>
      <c r="B1295" s="3">
        <v>60</v>
      </c>
      <c r="C1295" s="2">
        <f t="shared" si="532"/>
        <v>18</v>
      </c>
      <c r="D1295" t="str">
        <f t="shared" si="527"/>
        <v>蚊娘</v>
      </c>
      <c r="E1295">
        <f t="shared" si="523"/>
        <v>4</v>
      </c>
      <c r="F1295">
        <f t="shared" si="528"/>
        <v>2</v>
      </c>
      <c r="G1295" t="str">
        <f t="shared" si="530"/>
        <v>1210008,20|1430001,12</v>
      </c>
      <c r="H1295">
        <f t="shared" si="529"/>
        <v>67400</v>
      </c>
      <c r="I1295" t="str">
        <f t="shared" si="533"/>
        <v>60Ⅱ4</v>
      </c>
      <c r="J1295" t="str">
        <f t="shared" si="531"/>
        <v/>
      </c>
    </row>
    <row r="1296" spans="1:10" ht="16.5">
      <c r="A1296" s="2">
        <f t="shared" si="518"/>
        <v>6019</v>
      </c>
      <c r="B1296" s="3">
        <v>60</v>
      </c>
      <c r="C1296" s="2">
        <f t="shared" si="532"/>
        <v>19</v>
      </c>
      <c r="D1296" t="str">
        <f t="shared" si="527"/>
        <v>蚊娘</v>
      </c>
      <c r="E1296">
        <f t="shared" si="523"/>
        <v>4</v>
      </c>
      <c r="F1296">
        <f t="shared" si="528"/>
        <v>2</v>
      </c>
      <c r="G1296" t="str">
        <f t="shared" si="530"/>
        <v>1210008,24|1430001,15</v>
      </c>
      <c r="H1296">
        <f t="shared" si="529"/>
        <v>94200</v>
      </c>
      <c r="I1296" t="str">
        <f t="shared" si="533"/>
        <v>60Ⅱ4</v>
      </c>
      <c r="J1296" t="str">
        <f t="shared" si="531"/>
        <v/>
      </c>
    </row>
    <row r="1297" spans="1:10" ht="16.5">
      <c r="A1297" s="2">
        <f t="shared" si="518"/>
        <v>6020</v>
      </c>
      <c r="B1297" s="3">
        <v>60</v>
      </c>
      <c r="C1297" s="2">
        <f t="shared" si="532"/>
        <v>20</v>
      </c>
      <c r="D1297" t="str">
        <f t="shared" si="527"/>
        <v>蚊娘</v>
      </c>
      <c r="E1297">
        <f t="shared" si="523"/>
        <v>4</v>
      </c>
      <c r="F1297">
        <f t="shared" si="528"/>
        <v>2</v>
      </c>
      <c r="G1297" t="str">
        <f t="shared" si="530"/>
        <v>1210008,32|1430001,18</v>
      </c>
      <c r="H1297">
        <f t="shared" si="529"/>
        <v>129000</v>
      </c>
      <c r="I1297" t="str">
        <f t="shared" si="533"/>
        <v>60Ⅱ4</v>
      </c>
      <c r="J1297" t="str">
        <f t="shared" si="531"/>
        <v/>
      </c>
    </row>
    <row r="1298" spans="1:10" ht="16.5">
      <c r="A1298" s="2">
        <f t="shared" si="518"/>
        <v>6021</v>
      </c>
      <c r="B1298" s="3">
        <v>60</v>
      </c>
      <c r="C1298" s="2">
        <f t="shared" si="532"/>
        <v>21</v>
      </c>
      <c r="D1298" t="str">
        <f t="shared" si="527"/>
        <v>蚊娘</v>
      </c>
      <c r="E1298">
        <f t="shared" si="523"/>
        <v>4</v>
      </c>
      <c r="F1298">
        <f t="shared" si="528"/>
        <v>2</v>
      </c>
      <c r="G1298" t="str">
        <f t="shared" si="530"/>
        <v>1431060,3</v>
      </c>
      <c r="H1298">
        <f t="shared" si="529"/>
        <v>174000</v>
      </c>
      <c r="I1298" t="str">
        <f t="shared" si="533"/>
        <v>60Ⅱ4</v>
      </c>
      <c r="J1298" t="str">
        <f t="shared" si="531"/>
        <v>1431060,3</v>
      </c>
    </row>
    <row r="1299" spans="1:10" ht="16.5">
      <c r="A1299" s="2">
        <f t="shared" si="518"/>
        <v>6022</v>
      </c>
      <c r="B1299" s="3">
        <v>60</v>
      </c>
      <c r="C1299" s="2">
        <f t="shared" si="532"/>
        <v>22</v>
      </c>
      <c r="D1299" t="str">
        <f t="shared" si="527"/>
        <v>蚊娘</v>
      </c>
      <c r="E1299">
        <f t="shared" si="523"/>
        <v>4</v>
      </c>
      <c r="F1299">
        <f t="shared" si="528"/>
        <v>2</v>
      </c>
      <c r="G1299" t="str">
        <f t="shared" si="530"/>
        <v>1210008,10|1430001,9</v>
      </c>
      <c r="H1299">
        <f t="shared" si="529"/>
        <v>32500</v>
      </c>
      <c r="I1299" t="str">
        <f>IF(E1299=4,B1299&amp;"Ⅲ"&amp;E1299,"Ⅲ"&amp;E1299)</f>
        <v>60Ⅲ4</v>
      </c>
      <c r="J1299" t="str">
        <f t="shared" si="531"/>
        <v/>
      </c>
    </row>
    <row r="1300" spans="1:10" ht="16.5">
      <c r="A1300" s="2">
        <f t="shared" si="518"/>
        <v>6023</v>
      </c>
      <c r="B1300" s="3">
        <v>60</v>
      </c>
      <c r="C1300" s="2">
        <f t="shared" si="532"/>
        <v>23</v>
      </c>
      <c r="D1300" t="str">
        <f t="shared" si="527"/>
        <v>蚊娘</v>
      </c>
      <c r="E1300">
        <f t="shared" si="523"/>
        <v>4</v>
      </c>
      <c r="F1300">
        <f t="shared" si="528"/>
        <v>2</v>
      </c>
      <c r="G1300" t="str">
        <f t="shared" si="530"/>
        <v>1210008,15|1430001,18</v>
      </c>
      <c r="H1300">
        <f t="shared" si="529"/>
        <v>37500</v>
      </c>
      <c r="I1300" t="str">
        <f t="shared" ref="I1300:I1305" si="534">IF(E1300=4,B1300&amp;"Ⅲ"&amp;E1300,"Ⅲ"&amp;E1300)</f>
        <v>60Ⅲ4</v>
      </c>
      <c r="J1300" t="str">
        <f t="shared" si="531"/>
        <v/>
      </c>
    </row>
    <row r="1301" spans="1:10" ht="16.5">
      <c r="A1301" s="2">
        <f t="shared" si="518"/>
        <v>6024</v>
      </c>
      <c r="B1301" s="3">
        <v>60</v>
      </c>
      <c r="C1301" s="2">
        <f t="shared" si="532"/>
        <v>24</v>
      </c>
      <c r="D1301" t="str">
        <f t="shared" si="527"/>
        <v>蚊娘</v>
      </c>
      <c r="E1301">
        <f t="shared" si="523"/>
        <v>4</v>
      </c>
      <c r="F1301">
        <f t="shared" si="528"/>
        <v>2</v>
      </c>
      <c r="G1301" t="str">
        <f t="shared" si="530"/>
        <v>1210008,20|1430001,27</v>
      </c>
      <c r="H1301">
        <f t="shared" si="529"/>
        <v>56250</v>
      </c>
      <c r="I1301" t="str">
        <f t="shared" si="534"/>
        <v>60Ⅲ4</v>
      </c>
      <c r="J1301" t="str">
        <f t="shared" si="531"/>
        <v/>
      </c>
    </row>
    <row r="1302" spans="1:10" ht="16.5">
      <c r="A1302" s="2">
        <f t="shared" si="518"/>
        <v>6025</v>
      </c>
      <c r="B1302" s="3">
        <v>60</v>
      </c>
      <c r="C1302" s="2">
        <f t="shared" si="532"/>
        <v>25</v>
      </c>
      <c r="D1302" t="str">
        <f t="shared" si="527"/>
        <v>蚊娘</v>
      </c>
      <c r="E1302">
        <f t="shared" si="523"/>
        <v>4</v>
      </c>
      <c r="F1302">
        <f t="shared" si="528"/>
        <v>2</v>
      </c>
      <c r="G1302" t="str">
        <f t="shared" si="530"/>
        <v>1210008,25|1430001,36</v>
      </c>
      <c r="H1302">
        <f t="shared" si="529"/>
        <v>84250</v>
      </c>
      <c r="I1302" t="str">
        <f t="shared" si="534"/>
        <v>60Ⅲ4</v>
      </c>
      <c r="J1302" t="str">
        <f t="shared" si="531"/>
        <v/>
      </c>
    </row>
    <row r="1303" spans="1:10" ht="16.5">
      <c r="A1303" s="2">
        <f t="shared" si="518"/>
        <v>6026</v>
      </c>
      <c r="B1303" s="3">
        <v>60</v>
      </c>
      <c r="C1303" s="2">
        <f t="shared" si="532"/>
        <v>26</v>
      </c>
      <c r="D1303" t="str">
        <f t="shared" si="527"/>
        <v>蚊娘</v>
      </c>
      <c r="E1303">
        <f t="shared" si="523"/>
        <v>4</v>
      </c>
      <c r="F1303">
        <f t="shared" si="528"/>
        <v>2</v>
      </c>
      <c r="G1303" t="str">
        <f t="shared" si="530"/>
        <v>1210008,30|1430001,45</v>
      </c>
      <c r="H1303">
        <f t="shared" si="529"/>
        <v>117750</v>
      </c>
      <c r="I1303" t="str">
        <f t="shared" si="534"/>
        <v>60Ⅲ4</v>
      </c>
      <c r="J1303" t="str">
        <f t="shared" si="531"/>
        <v/>
      </c>
    </row>
    <row r="1304" spans="1:10" ht="16.5">
      <c r="A1304" s="2">
        <f t="shared" si="518"/>
        <v>6027</v>
      </c>
      <c r="B1304" s="3">
        <v>60</v>
      </c>
      <c r="C1304" s="2">
        <f t="shared" si="532"/>
        <v>27</v>
      </c>
      <c r="D1304" t="str">
        <f t="shared" si="527"/>
        <v>蚊娘</v>
      </c>
      <c r="E1304">
        <f t="shared" si="523"/>
        <v>4</v>
      </c>
      <c r="F1304">
        <f t="shared" si="528"/>
        <v>2</v>
      </c>
      <c r="G1304" t="str">
        <f t="shared" si="530"/>
        <v>1210008,40|1430001,54</v>
      </c>
      <c r="H1304">
        <f t="shared" si="529"/>
        <v>161250</v>
      </c>
      <c r="I1304" t="str">
        <f t="shared" si="534"/>
        <v>60Ⅲ4</v>
      </c>
      <c r="J1304" t="str">
        <f t="shared" si="531"/>
        <v/>
      </c>
    </row>
    <row r="1305" spans="1:10" ht="16.5">
      <c r="A1305" s="2">
        <f t="shared" si="518"/>
        <v>6028</v>
      </c>
      <c r="B1305" s="3">
        <v>60</v>
      </c>
      <c r="C1305" s="2">
        <f t="shared" si="532"/>
        <v>28</v>
      </c>
      <c r="D1305" t="str">
        <f t="shared" si="527"/>
        <v>蚊娘</v>
      </c>
      <c r="E1305">
        <f t="shared" si="523"/>
        <v>4</v>
      </c>
      <c r="F1305">
        <f t="shared" si="528"/>
        <v>2</v>
      </c>
      <c r="G1305" t="str">
        <f t="shared" si="530"/>
        <v>1431060,9</v>
      </c>
      <c r="H1305">
        <f t="shared" si="529"/>
        <v>217500</v>
      </c>
      <c r="I1305" t="str">
        <f t="shared" si="534"/>
        <v>60Ⅲ4</v>
      </c>
      <c r="J1305" t="str">
        <f t="shared" si="531"/>
        <v>1431060,9</v>
      </c>
    </row>
    <row r="1306" spans="1:10" ht="16.5">
      <c r="A1306" s="2">
        <f t="shared" si="518"/>
        <v>6029</v>
      </c>
      <c r="B1306" s="34">
        <v>60</v>
      </c>
      <c r="C1306" s="2">
        <f t="shared" si="532"/>
        <v>29</v>
      </c>
      <c r="D1306" t="str">
        <f t="shared" si="527"/>
        <v>蚊娘</v>
      </c>
      <c r="E1306">
        <f t="shared" si="523"/>
        <v>4</v>
      </c>
      <c r="F1306">
        <f t="shared" si="528"/>
        <v>2</v>
      </c>
      <c r="G1306" t="str">
        <f t="shared" si="530"/>
        <v>1431060,10.5293773148282</v>
      </c>
      <c r="H1306" t="e">
        <f t="shared" si="529"/>
        <v>#N/A</v>
      </c>
      <c r="J1306" t="str">
        <f t="shared" si="531"/>
        <v>1431060,10.5293773148282</v>
      </c>
    </row>
    <row r="1307" spans="1:10" ht="16.5">
      <c r="A1307" s="2">
        <f t="shared" si="518"/>
        <v>6201</v>
      </c>
      <c r="B1307" s="3">
        <v>62</v>
      </c>
      <c r="C1307" s="2">
        <f>IF(C1306=29,1,C1306+1)</f>
        <v>1</v>
      </c>
      <c r="D1307" t="str">
        <f t="shared" si="527"/>
        <v>阿修罗独角仙</v>
      </c>
      <c r="E1307">
        <f t="shared" si="523"/>
        <v>4</v>
      </c>
      <c r="F1307">
        <f t="shared" si="528"/>
        <v>3</v>
      </c>
      <c r="G1307" t="str">
        <f t="shared" si="530"/>
        <v>1210003,40</v>
      </c>
      <c r="H1307">
        <f t="shared" si="529"/>
        <v>13000</v>
      </c>
      <c r="I1307" t="str">
        <f>IF(E1307=4,B1307&amp;"Ⅰ"&amp;E1307,"Ⅰ"&amp;E1307)</f>
        <v>62Ⅰ4</v>
      </c>
      <c r="J1307" t="str">
        <f t="shared" si="531"/>
        <v/>
      </c>
    </row>
    <row r="1308" spans="1:10" ht="16.5">
      <c r="A1308" s="2">
        <f t="shared" si="518"/>
        <v>6202</v>
      </c>
      <c r="B1308" s="3">
        <v>62</v>
      </c>
      <c r="C1308" s="2">
        <f>IF(C1307=29,1,C1307+1)</f>
        <v>2</v>
      </c>
      <c r="D1308" t="str">
        <f t="shared" si="527"/>
        <v>阿修罗独角仙</v>
      </c>
      <c r="E1308">
        <f t="shared" si="523"/>
        <v>4</v>
      </c>
      <c r="F1308">
        <f t="shared" si="528"/>
        <v>3</v>
      </c>
      <c r="G1308" t="str">
        <f t="shared" si="530"/>
        <v>1210003,60</v>
      </c>
      <c r="H1308">
        <f t="shared" si="529"/>
        <v>15000</v>
      </c>
      <c r="I1308" t="str">
        <f t="shared" ref="I1308:I1320" si="535">IF(E1308=4,B1308&amp;"Ⅰ"&amp;E1308,"Ⅰ"&amp;E1308)</f>
        <v>62Ⅰ4</v>
      </c>
      <c r="J1308" t="str">
        <f t="shared" si="531"/>
        <v/>
      </c>
    </row>
    <row r="1309" spans="1:10" ht="16.5">
      <c r="A1309" s="2">
        <f t="shared" si="518"/>
        <v>6203</v>
      </c>
      <c r="B1309" s="3">
        <v>62</v>
      </c>
      <c r="C1309" s="2">
        <f t="shared" ref="C1309:C1314" si="536">IF(C1308=29,1,C1308+1)</f>
        <v>3</v>
      </c>
      <c r="D1309" t="str">
        <f t="shared" si="527"/>
        <v>阿修罗独角仙</v>
      </c>
      <c r="E1309">
        <f t="shared" si="523"/>
        <v>4</v>
      </c>
      <c r="F1309">
        <f t="shared" si="528"/>
        <v>3</v>
      </c>
      <c r="G1309" t="str">
        <f t="shared" si="530"/>
        <v>1210006,24</v>
      </c>
      <c r="H1309">
        <f t="shared" si="529"/>
        <v>22500</v>
      </c>
      <c r="I1309" t="str">
        <f t="shared" si="535"/>
        <v>62Ⅰ4</v>
      </c>
      <c r="J1309" t="str">
        <f t="shared" si="531"/>
        <v/>
      </c>
    </row>
    <row r="1310" spans="1:10" ht="16.5">
      <c r="A1310" s="2">
        <f t="shared" si="518"/>
        <v>6204</v>
      </c>
      <c r="B1310" s="3">
        <v>62</v>
      </c>
      <c r="C1310" s="2">
        <f t="shared" si="536"/>
        <v>4</v>
      </c>
      <c r="D1310" t="str">
        <f t="shared" si="527"/>
        <v>阿修罗独角仙</v>
      </c>
      <c r="E1310">
        <f t="shared" si="523"/>
        <v>4</v>
      </c>
      <c r="F1310">
        <f t="shared" si="528"/>
        <v>3</v>
      </c>
      <c r="G1310" t="str">
        <f t="shared" si="530"/>
        <v>1210006,32</v>
      </c>
      <c r="H1310">
        <f t="shared" si="529"/>
        <v>33700</v>
      </c>
      <c r="I1310" t="str">
        <f t="shared" si="535"/>
        <v>62Ⅰ4</v>
      </c>
      <c r="J1310" t="str">
        <f t="shared" si="531"/>
        <v/>
      </c>
    </row>
    <row r="1311" spans="1:10" ht="16.5">
      <c r="A1311" s="2">
        <f t="shared" ref="A1311:A1374" si="537">B1311*100+C1311</f>
        <v>6205</v>
      </c>
      <c r="B1311" s="3">
        <v>62</v>
      </c>
      <c r="C1311" s="2">
        <f t="shared" si="536"/>
        <v>5</v>
      </c>
      <c r="D1311" t="str">
        <f t="shared" si="527"/>
        <v>阿修罗独角仙</v>
      </c>
      <c r="E1311">
        <f t="shared" si="523"/>
        <v>4</v>
      </c>
      <c r="F1311">
        <f t="shared" si="528"/>
        <v>3</v>
      </c>
      <c r="G1311" t="str">
        <f t="shared" si="530"/>
        <v>1210009,12</v>
      </c>
      <c r="H1311">
        <f t="shared" si="529"/>
        <v>47100</v>
      </c>
      <c r="I1311" t="str">
        <f t="shared" si="535"/>
        <v>62Ⅰ4</v>
      </c>
      <c r="J1311" t="str">
        <f t="shared" si="531"/>
        <v/>
      </c>
    </row>
    <row r="1312" spans="1:10" ht="16.5">
      <c r="A1312" s="2">
        <f t="shared" si="537"/>
        <v>6206</v>
      </c>
      <c r="B1312" s="3">
        <v>62</v>
      </c>
      <c r="C1312" s="2">
        <f t="shared" si="536"/>
        <v>6</v>
      </c>
      <c r="D1312" t="str">
        <f t="shared" si="527"/>
        <v>阿修罗独角仙</v>
      </c>
      <c r="E1312">
        <f t="shared" si="523"/>
        <v>4</v>
      </c>
      <c r="F1312">
        <f t="shared" si="528"/>
        <v>3</v>
      </c>
      <c r="G1312" t="str">
        <f t="shared" si="530"/>
        <v>1210009,16</v>
      </c>
      <c r="H1312">
        <f t="shared" si="529"/>
        <v>64500</v>
      </c>
      <c r="I1312" t="str">
        <f t="shared" si="535"/>
        <v>62Ⅰ4</v>
      </c>
      <c r="J1312" t="str">
        <f t="shared" si="531"/>
        <v/>
      </c>
    </row>
    <row r="1313" spans="1:10" ht="16.5">
      <c r="A1313" s="2">
        <f t="shared" si="537"/>
        <v>6207</v>
      </c>
      <c r="B1313" s="3">
        <v>62</v>
      </c>
      <c r="C1313" s="2">
        <f t="shared" si="536"/>
        <v>7</v>
      </c>
      <c r="D1313" t="str">
        <f t="shared" si="527"/>
        <v>阿修罗独角仙</v>
      </c>
      <c r="E1313">
        <f t="shared" si="523"/>
        <v>4</v>
      </c>
      <c r="F1313">
        <f t="shared" si="528"/>
        <v>3</v>
      </c>
      <c r="G1313" t="str">
        <f t="shared" si="530"/>
        <v>1210009,20</v>
      </c>
      <c r="H1313">
        <f t="shared" si="529"/>
        <v>87000</v>
      </c>
      <c r="I1313" t="str">
        <f t="shared" si="535"/>
        <v>62Ⅰ4</v>
      </c>
      <c r="J1313" t="str">
        <f t="shared" si="531"/>
        <v/>
      </c>
    </row>
    <row r="1314" spans="1:10" ht="16.5">
      <c r="A1314" s="2">
        <f t="shared" si="537"/>
        <v>6208</v>
      </c>
      <c r="B1314" s="3">
        <v>62</v>
      </c>
      <c r="C1314" s="2">
        <f t="shared" si="536"/>
        <v>8</v>
      </c>
      <c r="D1314" t="str">
        <f t="shared" si="527"/>
        <v>阿修罗独角仙</v>
      </c>
      <c r="E1314">
        <f t="shared" si="523"/>
        <v>4</v>
      </c>
      <c r="F1314">
        <f t="shared" si="528"/>
        <v>3</v>
      </c>
      <c r="G1314" t="str">
        <f t="shared" si="530"/>
        <v>1210009,6|1430001,1</v>
      </c>
      <c r="H1314">
        <f t="shared" si="529"/>
        <v>19500</v>
      </c>
      <c r="I1314" t="str">
        <f t="shared" si="535"/>
        <v>62Ⅰ4</v>
      </c>
      <c r="J1314" t="str">
        <f t="shared" si="531"/>
        <v/>
      </c>
    </row>
    <row r="1315" spans="1:10" ht="16.5">
      <c r="A1315" s="2">
        <f t="shared" si="537"/>
        <v>6209</v>
      </c>
      <c r="B1315" s="3">
        <v>62</v>
      </c>
      <c r="C1315" s="2">
        <f>IF(C1314=29,1,C1314+1)</f>
        <v>9</v>
      </c>
      <c r="D1315" t="str">
        <f t="shared" si="527"/>
        <v>阿修罗独角仙</v>
      </c>
      <c r="E1315">
        <f t="shared" si="523"/>
        <v>4</v>
      </c>
      <c r="F1315">
        <f t="shared" si="528"/>
        <v>3</v>
      </c>
      <c r="G1315" t="str">
        <f t="shared" si="530"/>
        <v>1210009,9|1430001,2</v>
      </c>
      <c r="H1315">
        <f t="shared" si="529"/>
        <v>22500</v>
      </c>
      <c r="I1315" t="str">
        <f t="shared" si="535"/>
        <v>62Ⅰ4</v>
      </c>
      <c r="J1315" t="str">
        <f t="shared" si="531"/>
        <v/>
      </c>
    </row>
    <row r="1316" spans="1:10" ht="16.5">
      <c r="A1316" s="2">
        <f t="shared" si="537"/>
        <v>6210</v>
      </c>
      <c r="B1316" s="3">
        <v>62</v>
      </c>
      <c r="C1316" s="2">
        <f>IF(C1315=29,1,C1315+1)</f>
        <v>10</v>
      </c>
      <c r="D1316" t="str">
        <f t="shared" si="527"/>
        <v>阿修罗独角仙</v>
      </c>
      <c r="E1316">
        <f t="shared" si="523"/>
        <v>4</v>
      </c>
      <c r="F1316">
        <f t="shared" si="528"/>
        <v>3</v>
      </c>
      <c r="G1316" t="str">
        <f t="shared" si="530"/>
        <v>1210009,12|1430001,3</v>
      </c>
      <c r="H1316">
        <f t="shared" si="529"/>
        <v>33750</v>
      </c>
      <c r="I1316" t="str">
        <f t="shared" si="535"/>
        <v>62Ⅰ4</v>
      </c>
      <c r="J1316" t="str">
        <f t="shared" si="531"/>
        <v/>
      </c>
    </row>
    <row r="1317" spans="1:10" ht="16.5">
      <c r="A1317" s="2">
        <f t="shared" si="537"/>
        <v>6211</v>
      </c>
      <c r="B1317" s="3">
        <v>62</v>
      </c>
      <c r="C1317" s="2">
        <f t="shared" ref="C1317:C1335" si="538">IF(C1316=29,1,C1316+1)</f>
        <v>11</v>
      </c>
      <c r="D1317" t="str">
        <f t="shared" si="527"/>
        <v>阿修罗独角仙</v>
      </c>
      <c r="E1317">
        <f t="shared" si="523"/>
        <v>4</v>
      </c>
      <c r="F1317">
        <f t="shared" si="528"/>
        <v>3</v>
      </c>
      <c r="G1317" t="str">
        <f t="shared" si="530"/>
        <v>1210009,15|1430001,4</v>
      </c>
      <c r="H1317">
        <f t="shared" si="529"/>
        <v>50550</v>
      </c>
      <c r="I1317" t="str">
        <f t="shared" si="535"/>
        <v>62Ⅰ4</v>
      </c>
      <c r="J1317" t="str">
        <f t="shared" si="531"/>
        <v/>
      </c>
    </row>
    <row r="1318" spans="1:10" ht="16.5">
      <c r="A1318" s="2">
        <f t="shared" si="537"/>
        <v>6212</v>
      </c>
      <c r="B1318" s="3">
        <v>62</v>
      </c>
      <c r="C1318" s="2">
        <f t="shared" si="538"/>
        <v>12</v>
      </c>
      <c r="D1318" t="str">
        <f t="shared" si="527"/>
        <v>阿修罗独角仙</v>
      </c>
      <c r="E1318">
        <f t="shared" si="523"/>
        <v>4</v>
      </c>
      <c r="F1318">
        <f t="shared" si="528"/>
        <v>3</v>
      </c>
      <c r="G1318" t="str">
        <f t="shared" si="530"/>
        <v>1210009,18|1430001,5</v>
      </c>
      <c r="H1318">
        <f t="shared" si="529"/>
        <v>70650</v>
      </c>
      <c r="I1318" t="str">
        <f t="shared" si="535"/>
        <v>62Ⅰ4</v>
      </c>
      <c r="J1318" t="str">
        <f t="shared" si="531"/>
        <v/>
      </c>
    </row>
    <row r="1319" spans="1:10" ht="16.5">
      <c r="A1319" s="2">
        <f t="shared" si="537"/>
        <v>6213</v>
      </c>
      <c r="B1319" s="3">
        <v>62</v>
      </c>
      <c r="C1319" s="2">
        <f t="shared" si="538"/>
        <v>13</v>
      </c>
      <c r="D1319" t="str">
        <f t="shared" si="527"/>
        <v>阿修罗独角仙</v>
      </c>
      <c r="E1319">
        <f t="shared" si="523"/>
        <v>4</v>
      </c>
      <c r="F1319">
        <f t="shared" si="528"/>
        <v>3</v>
      </c>
      <c r="G1319" t="str">
        <f t="shared" si="530"/>
        <v>1210009,24|1430001,6</v>
      </c>
      <c r="H1319">
        <f t="shared" si="529"/>
        <v>96750</v>
      </c>
      <c r="I1319" t="str">
        <f t="shared" si="535"/>
        <v>62Ⅰ4</v>
      </c>
      <c r="J1319" t="str">
        <f t="shared" si="531"/>
        <v/>
      </c>
    </row>
    <row r="1320" spans="1:10" ht="16.5">
      <c r="A1320" s="2">
        <f t="shared" si="537"/>
        <v>6214</v>
      </c>
      <c r="B1320" s="3">
        <v>62</v>
      </c>
      <c r="C1320" s="2">
        <f t="shared" si="538"/>
        <v>14</v>
      </c>
      <c r="D1320" t="str">
        <f t="shared" si="527"/>
        <v>阿修罗独角仙</v>
      </c>
      <c r="E1320">
        <f t="shared" si="523"/>
        <v>4</v>
      </c>
      <c r="F1320">
        <f t="shared" si="528"/>
        <v>3</v>
      </c>
      <c r="G1320" t="str">
        <f t="shared" si="530"/>
        <v>1431062,1</v>
      </c>
      <c r="H1320">
        <f t="shared" si="529"/>
        <v>130500</v>
      </c>
      <c r="I1320" t="str">
        <f t="shared" si="535"/>
        <v>62Ⅰ4</v>
      </c>
      <c r="J1320" t="str">
        <f t="shared" si="531"/>
        <v>1431062,1</v>
      </c>
    </row>
    <row r="1321" spans="1:10" ht="16.5">
      <c r="A1321" s="2">
        <f t="shared" si="537"/>
        <v>6215</v>
      </c>
      <c r="B1321" s="3">
        <v>62</v>
      </c>
      <c r="C1321" s="2">
        <f t="shared" si="538"/>
        <v>15</v>
      </c>
      <c r="D1321" t="str">
        <f t="shared" si="527"/>
        <v>阿修罗独角仙</v>
      </c>
      <c r="E1321">
        <f t="shared" si="523"/>
        <v>4</v>
      </c>
      <c r="F1321">
        <f t="shared" si="528"/>
        <v>3</v>
      </c>
      <c r="G1321" t="str">
        <f t="shared" si="530"/>
        <v>1210009,8|1430001,3</v>
      </c>
      <c r="H1321">
        <f t="shared" si="529"/>
        <v>26000</v>
      </c>
      <c r="I1321" t="str">
        <f>IF(E1321=4,B1321&amp;"Ⅱ"&amp;E1321,"Ⅱ"&amp;E1321)</f>
        <v>62Ⅱ4</v>
      </c>
      <c r="J1321" t="str">
        <f t="shared" si="531"/>
        <v/>
      </c>
    </row>
    <row r="1322" spans="1:10" ht="16.5">
      <c r="A1322" s="2">
        <f t="shared" si="537"/>
        <v>6216</v>
      </c>
      <c r="B1322" s="3">
        <v>62</v>
      </c>
      <c r="C1322" s="2">
        <f t="shared" si="538"/>
        <v>16</v>
      </c>
      <c r="D1322" t="str">
        <f t="shared" si="527"/>
        <v>阿修罗独角仙</v>
      </c>
      <c r="E1322">
        <f t="shared" si="523"/>
        <v>4</v>
      </c>
      <c r="F1322">
        <f t="shared" si="528"/>
        <v>3</v>
      </c>
      <c r="G1322" t="str">
        <f t="shared" si="530"/>
        <v>1210009,12|1430001,6</v>
      </c>
      <c r="H1322">
        <f t="shared" si="529"/>
        <v>30000</v>
      </c>
      <c r="I1322" t="str">
        <f t="shared" ref="I1322:I1327" si="539">IF(E1322=4,B1322&amp;"Ⅱ"&amp;E1322,"Ⅱ"&amp;E1322)</f>
        <v>62Ⅱ4</v>
      </c>
      <c r="J1322" t="str">
        <f t="shared" si="531"/>
        <v/>
      </c>
    </row>
    <row r="1323" spans="1:10" ht="16.5">
      <c r="A1323" s="2">
        <f t="shared" si="537"/>
        <v>6217</v>
      </c>
      <c r="B1323" s="3">
        <v>62</v>
      </c>
      <c r="C1323" s="2">
        <f t="shared" si="538"/>
        <v>17</v>
      </c>
      <c r="D1323" t="str">
        <f t="shared" si="527"/>
        <v>阿修罗独角仙</v>
      </c>
      <c r="E1323">
        <f t="shared" si="523"/>
        <v>4</v>
      </c>
      <c r="F1323">
        <f t="shared" si="528"/>
        <v>3</v>
      </c>
      <c r="G1323" t="str">
        <f t="shared" si="530"/>
        <v>1210009,16|1430001,9</v>
      </c>
      <c r="H1323">
        <f t="shared" si="529"/>
        <v>45000</v>
      </c>
      <c r="I1323" t="str">
        <f t="shared" si="539"/>
        <v>62Ⅱ4</v>
      </c>
      <c r="J1323" t="str">
        <f t="shared" si="531"/>
        <v/>
      </c>
    </row>
    <row r="1324" spans="1:10" ht="16.5">
      <c r="A1324" s="2">
        <f t="shared" si="537"/>
        <v>6218</v>
      </c>
      <c r="B1324" s="3">
        <v>62</v>
      </c>
      <c r="C1324" s="2">
        <f t="shared" si="538"/>
        <v>18</v>
      </c>
      <c r="D1324" t="str">
        <f t="shared" si="527"/>
        <v>阿修罗独角仙</v>
      </c>
      <c r="E1324">
        <f t="shared" si="523"/>
        <v>4</v>
      </c>
      <c r="F1324">
        <f t="shared" si="528"/>
        <v>3</v>
      </c>
      <c r="G1324" t="str">
        <f t="shared" si="530"/>
        <v>1210009,20|1430001,12</v>
      </c>
      <c r="H1324">
        <f t="shared" si="529"/>
        <v>67400</v>
      </c>
      <c r="I1324" t="str">
        <f t="shared" si="539"/>
        <v>62Ⅱ4</v>
      </c>
      <c r="J1324" t="str">
        <f t="shared" si="531"/>
        <v/>
      </c>
    </row>
    <row r="1325" spans="1:10" ht="16.5">
      <c r="A1325" s="2">
        <f t="shared" si="537"/>
        <v>6219</v>
      </c>
      <c r="B1325" s="3">
        <v>62</v>
      </c>
      <c r="C1325" s="2">
        <f t="shared" si="538"/>
        <v>19</v>
      </c>
      <c r="D1325" t="str">
        <f t="shared" si="527"/>
        <v>阿修罗独角仙</v>
      </c>
      <c r="E1325">
        <f t="shared" si="523"/>
        <v>4</v>
      </c>
      <c r="F1325">
        <f t="shared" si="528"/>
        <v>3</v>
      </c>
      <c r="G1325" t="str">
        <f t="shared" si="530"/>
        <v>1210009,24|1430001,15</v>
      </c>
      <c r="H1325">
        <f t="shared" si="529"/>
        <v>94200</v>
      </c>
      <c r="I1325" t="str">
        <f t="shared" si="539"/>
        <v>62Ⅱ4</v>
      </c>
      <c r="J1325" t="str">
        <f t="shared" si="531"/>
        <v/>
      </c>
    </row>
    <row r="1326" spans="1:10" ht="16.5">
      <c r="A1326" s="2">
        <f t="shared" si="537"/>
        <v>6220</v>
      </c>
      <c r="B1326" s="3">
        <v>62</v>
      </c>
      <c r="C1326" s="2">
        <f t="shared" si="538"/>
        <v>20</v>
      </c>
      <c r="D1326" t="str">
        <f t="shared" si="527"/>
        <v>阿修罗独角仙</v>
      </c>
      <c r="E1326">
        <f t="shared" si="523"/>
        <v>4</v>
      </c>
      <c r="F1326">
        <f t="shared" si="528"/>
        <v>3</v>
      </c>
      <c r="G1326" t="str">
        <f t="shared" si="530"/>
        <v>1210009,32|1430001,18</v>
      </c>
      <c r="H1326">
        <f t="shared" si="529"/>
        <v>129000</v>
      </c>
      <c r="I1326" t="str">
        <f t="shared" si="539"/>
        <v>62Ⅱ4</v>
      </c>
      <c r="J1326" t="str">
        <f t="shared" si="531"/>
        <v/>
      </c>
    </row>
    <row r="1327" spans="1:10" ht="16.5">
      <c r="A1327" s="2">
        <f t="shared" si="537"/>
        <v>6221</v>
      </c>
      <c r="B1327" s="3">
        <v>62</v>
      </c>
      <c r="C1327" s="2">
        <f t="shared" si="538"/>
        <v>21</v>
      </c>
      <c r="D1327" t="str">
        <f t="shared" si="527"/>
        <v>阿修罗独角仙</v>
      </c>
      <c r="E1327">
        <f t="shared" si="523"/>
        <v>4</v>
      </c>
      <c r="F1327">
        <f t="shared" si="528"/>
        <v>3</v>
      </c>
      <c r="G1327" t="str">
        <f t="shared" si="530"/>
        <v>1431062,3</v>
      </c>
      <c r="H1327">
        <f t="shared" si="529"/>
        <v>174000</v>
      </c>
      <c r="I1327" t="str">
        <f t="shared" si="539"/>
        <v>62Ⅱ4</v>
      </c>
      <c r="J1327" t="str">
        <f t="shared" si="531"/>
        <v>1431062,3</v>
      </c>
    </row>
    <row r="1328" spans="1:10" ht="16.5">
      <c r="A1328" s="2">
        <f t="shared" si="537"/>
        <v>6222</v>
      </c>
      <c r="B1328" s="3">
        <v>62</v>
      </c>
      <c r="C1328" s="2">
        <f t="shared" si="538"/>
        <v>22</v>
      </c>
      <c r="D1328" t="str">
        <f t="shared" si="527"/>
        <v>阿修罗独角仙</v>
      </c>
      <c r="E1328">
        <f t="shared" si="523"/>
        <v>4</v>
      </c>
      <c r="F1328">
        <f t="shared" si="528"/>
        <v>3</v>
      </c>
      <c r="G1328" t="str">
        <f t="shared" si="530"/>
        <v>1210009,10|1430001,9</v>
      </c>
      <c r="H1328">
        <f t="shared" si="529"/>
        <v>32500</v>
      </c>
      <c r="I1328" t="str">
        <f>IF(E1328=4,B1328&amp;"Ⅲ"&amp;E1328,"Ⅲ"&amp;E1328)</f>
        <v>62Ⅲ4</v>
      </c>
      <c r="J1328" t="str">
        <f t="shared" si="531"/>
        <v/>
      </c>
    </row>
    <row r="1329" spans="1:10" ht="16.5">
      <c r="A1329" s="2">
        <f t="shared" si="537"/>
        <v>6223</v>
      </c>
      <c r="B1329" s="3">
        <v>62</v>
      </c>
      <c r="C1329" s="2">
        <f t="shared" si="538"/>
        <v>23</v>
      </c>
      <c r="D1329" t="str">
        <f t="shared" si="527"/>
        <v>阿修罗独角仙</v>
      </c>
      <c r="E1329">
        <f t="shared" si="523"/>
        <v>4</v>
      </c>
      <c r="F1329">
        <f t="shared" si="528"/>
        <v>3</v>
      </c>
      <c r="G1329" t="str">
        <f t="shared" si="530"/>
        <v>1210009,15|1430001,18</v>
      </c>
      <c r="H1329">
        <f t="shared" si="529"/>
        <v>37500</v>
      </c>
      <c r="I1329" t="str">
        <f t="shared" ref="I1329:I1334" si="540">IF(E1329=4,B1329&amp;"Ⅲ"&amp;E1329,"Ⅲ"&amp;E1329)</f>
        <v>62Ⅲ4</v>
      </c>
      <c r="J1329" t="str">
        <f t="shared" si="531"/>
        <v/>
      </c>
    </row>
    <row r="1330" spans="1:10" ht="16.5">
      <c r="A1330" s="2">
        <f t="shared" si="537"/>
        <v>6224</v>
      </c>
      <c r="B1330" s="3">
        <v>62</v>
      </c>
      <c r="C1330" s="2">
        <f t="shared" si="538"/>
        <v>24</v>
      </c>
      <c r="D1330" t="str">
        <f t="shared" si="527"/>
        <v>阿修罗独角仙</v>
      </c>
      <c r="E1330">
        <f t="shared" si="523"/>
        <v>4</v>
      </c>
      <c r="F1330">
        <f t="shared" si="528"/>
        <v>3</v>
      </c>
      <c r="G1330" t="str">
        <f t="shared" si="530"/>
        <v>1210009,20|1430001,27</v>
      </c>
      <c r="H1330">
        <f t="shared" si="529"/>
        <v>56250</v>
      </c>
      <c r="I1330" t="str">
        <f t="shared" si="540"/>
        <v>62Ⅲ4</v>
      </c>
      <c r="J1330" t="str">
        <f t="shared" si="531"/>
        <v/>
      </c>
    </row>
    <row r="1331" spans="1:10" ht="16.5">
      <c r="A1331" s="2">
        <f t="shared" si="537"/>
        <v>6225</v>
      </c>
      <c r="B1331" s="3">
        <v>62</v>
      </c>
      <c r="C1331" s="2">
        <f t="shared" si="538"/>
        <v>25</v>
      </c>
      <c r="D1331" t="str">
        <f t="shared" si="527"/>
        <v>阿修罗独角仙</v>
      </c>
      <c r="E1331">
        <f t="shared" si="523"/>
        <v>4</v>
      </c>
      <c r="F1331">
        <f t="shared" si="528"/>
        <v>3</v>
      </c>
      <c r="G1331" t="str">
        <f t="shared" si="530"/>
        <v>1210009,25|1430001,36</v>
      </c>
      <c r="H1331">
        <f t="shared" si="529"/>
        <v>84250</v>
      </c>
      <c r="I1331" t="str">
        <f t="shared" si="540"/>
        <v>62Ⅲ4</v>
      </c>
      <c r="J1331" t="str">
        <f t="shared" si="531"/>
        <v/>
      </c>
    </row>
    <row r="1332" spans="1:10" ht="16.5">
      <c r="A1332" s="2">
        <f t="shared" si="537"/>
        <v>6226</v>
      </c>
      <c r="B1332" s="3">
        <v>62</v>
      </c>
      <c r="C1332" s="2">
        <f t="shared" si="538"/>
        <v>26</v>
      </c>
      <c r="D1332" t="str">
        <f t="shared" si="527"/>
        <v>阿修罗独角仙</v>
      </c>
      <c r="E1332">
        <f t="shared" si="523"/>
        <v>4</v>
      </c>
      <c r="F1332">
        <f t="shared" si="528"/>
        <v>3</v>
      </c>
      <c r="G1332" t="str">
        <f t="shared" si="530"/>
        <v>1210009,30|1430001,45</v>
      </c>
      <c r="H1332">
        <f t="shared" si="529"/>
        <v>117750</v>
      </c>
      <c r="I1332" t="str">
        <f t="shared" si="540"/>
        <v>62Ⅲ4</v>
      </c>
      <c r="J1332" t="str">
        <f t="shared" si="531"/>
        <v/>
      </c>
    </row>
    <row r="1333" spans="1:10" ht="16.5">
      <c r="A1333" s="2">
        <f t="shared" si="537"/>
        <v>6227</v>
      </c>
      <c r="B1333" s="3">
        <v>62</v>
      </c>
      <c r="C1333" s="2">
        <f t="shared" si="538"/>
        <v>27</v>
      </c>
      <c r="D1333" t="str">
        <f t="shared" si="527"/>
        <v>阿修罗独角仙</v>
      </c>
      <c r="E1333">
        <f t="shared" si="523"/>
        <v>4</v>
      </c>
      <c r="F1333">
        <f t="shared" si="528"/>
        <v>3</v>
      </c>
      <c r="G1333" t="str">
        <f t="shared" si="530"/>
        <v>1210009,40|1430001,54</v>
      </c>
      <c r="H1333">
        <f t="shared" si="529"/>
        <v>161250</v>
      </c>
      <c r="I1333" t="str">
        <f t="shared" si="540"/>
        <v>62Ⅲ4</v>
      </c>
      <c r="J1333" t="str">
        <f t="shared" si="531"/>
        <v/>
      </c>
    </row>
    <row r="1334" spans="1:10" ht="16.5">
      <c r="A1334" s="2">
        <f t="shared" si="537"/>
        <v>6228</v>
      </c>
      <c r="B1334" s="3">
        <v>62</v>
      </c>
      <c r="C1334" s="2">
        <f t="shared" si="538"/>
        <v>28</v>
      </c>
      <c r="D1334" t="str">
        <f t="shared" si="527"/>
        <v>阿修罗独角仙</v>
      </c>
      <c r="E1334">
        <f t="shared" ref="E1334:E1397" si="541">VLOOKUP(B1334,K:N,3,FALSE)</f>
        <v>4</v>
      </c>
      <c r="F1334">
        <f t="shared" si="528"/>
        <v>3</v>
      </c>
      <c r="G1334" t="str">
        <f t="shared" si="530"/>
        <v>1431062,9</v>
      </c>
      <c r="H1334">
        <f t="shared" si="529"/>
        <v>217500</v>
      </c>
      <c r="I1334" t="str">
        <f t="shared" si="540"/>
        <v>62Ⅲ4</v>
      </c>
      <c r="J1334" t="str">
        <f t="shared" si="531"/>
        <v>1431062,9</v>
      </c>
    </row>
    <row r="1335" spans="1:10" ht="16.5">
      <c r="A1335" s="2">
        <f t="shared" si="537"/>
        <v>6229</v>
      </c>
      <c r="B1335" s="34">
        <v>62</v>
      </c>
      <c r="C1335" s="2">
        <f t="shared" si="538"/>
        <v>29</v>
      </c>
      <c r="D1335" t="str">
        <f t="shared" si="527"/>
        <v>阿修罗独角仙</v>
      </c>
      <c r="E1335">
        <f t="shared" si="541"/>
        <v>4</v>
      </c>
      <c r="F1335">
        <f t="shared" si="528"/>
        <v>3</v>
      </c>
      <c r="G1335" t="str">
        <f t="shared" si="530"/>
        <v>1431062,10.5293773148282</v>
      </c>
      <c r="H1335" t="e">
        <f t="shared" si="529"/>
        <v>#N/A</v>
      </c>
      <c r="J1335" t="str">
        <f t="shared" si="531"/>
        <v>1431062,10.5293773148282</v>
      </c>
    </row>
    <row r="1336" spans="1:10" ht="16.5">
      <c r="A1336" s="2">
        <f t="shared" si="537"/>
        <v>6401</v>
      </c>
      <c r="B1336" s="3">
        <v>64</v>
      </c>
      <c r="C1336" s="2">
        <f>IF(C1335=29,1,C1335+1)</f>
        <v>1</v>
      </c>
      <c r="D1336" t="str">
        <f t="shared" si="527"/>
        <v>装甲大猩猩</v>
      </c>
      <c r="E1336">
        <f t="shared" si="541"/>
        <v>3</v>
      </c>
      <c r="F1336">
        <f t="shared" si="528"/>
        <v>3</v>
      </c>
      <c r="G1336" t="str">
        <f t="shared" si="530"/>
        <v>1210003,32</v>
      </c>
      <c r="H1336">
        <f t="shared" si="529"/>
        <v>10400</v>
      </c>
      <c r="I1336" t="str">
        <f>IF(E1336=4,B1336&amp;"Ⅰ"&amp;E1336,"Ⅰ"&amp;E1336)</f>
        <v>Ⅰ3</v>
      </c>
      <c r="J1336" t="str">
        <f t="shared" si="531"/>
        <v/>
      </c>
    </row>
    <row r="1337" spans="1:10" ht="16.5">
      <c r="A1337" s="2">
        <f t="shared" si="537"/>
        <v>6402</v>
      </c>
      <c r="B1337" s="3">
        <v>64</v>
      </c>
      <c r="C1337" s="2">
        <f>IF(C1336=29,1,C1336+1)</f>
        <v>2</v>
      </c>
      <c r="D1337" t="str">
        <f t="shared" si="527"/>
        <v>装甲大猩猩</v>
      </c>
      <c r="E1337">
        <f t="shared" si="541"/>
        <v>3</v>
      </c>
      <c r="F1337">
        <f t="shared" si="528"/>
        <v>3</v>
      </c>
      <c r="G1337" t="str">
        <f t="shared" si="530"/>
        <v>1210003,48</v>
      </c>
      <c r="H1337">
        <f t="shared" si="529"/>
        <v>12000</v>
      </c>
      <c r="I1337" t="str">
        <f t="shared" ref="I1337:I1349" si="542">IF(E1337=4,B1337&amp;"Ⅰ"&amp;E1337,"Ⅰ"&amp;E1337)</f>
        <v>Ⅰ3</v>
      </c>
      <c r="J1337" t="str">
        <f t="shared" si="531"/>
        <v/>
      </c>
    </row>
    <row r="1338" spans="1:10" ht="16.5">
      <c r="A1338" s="2">
        <f t="shared" si="537"/>
        <v>6403</v>
      </c>
      <c r="B1338" s="3">
        <v>64</v>
      </c>
      <c r="C1338" s="2">
        <f t="shared" ref="C1338:C1343" si="543">IF(C1337=29,1,C1337+1)</f>
        <v>3</v>
      </c>
      <c r="D1338" t="str">
        <f t="shared" si="527"/>
        <v>装甲大猩猩</v>
      </c>
      <c r="E1338">
        <f t="shared" si="541"/>
        <v>3</v>
      </c>
      <c r="F1338">
        <f t="shared" si="528"/>
        <v>3</v>
      </c>
      <c r="G1338" t="str">
        <f t="shared" si="530"/>
        <v>1210006,20</v>
      </c>
      <c r="H1338">
        <f t="shared" si="529"/>
        <v>18000</v>
      </c>
      <c r="I1338" t="str">
        <f t="shared" si="542"/>
        <v>Ⅰ3</v>
      </c>
      <c r="J1338" t="str">
        <f t="shared" si="531"/>
        <v/>
      </c>
    </row>
    <row r="1339" spans="1:10" ht="16.5">
      <c r="A1339" s="2">
        <f t="shared" si="537"/>
        <v>6404</v>
      </c>
      <c r="B1339" s="3">
        <v>64</v>
      </c>
      <c r="C1339" s="2">
        <f t="shared" si="543"/>
        <v>4</v>
      </c>
      <c r="D1339" t="str">
        <f t="shared" si="527"/>
        <v>装甲大猩猩</v>
      </c>
      <c r="E1339">
        <f t="shared" si="541"/>
        <v>3</v>
      </c>
      <c r="F1339">
        <f t="shared" si="528"/>
        <v>3</v>
      </c>
      <c r="G1339" t="str">
        <f t="shared" si="530"/>
        <v>1210006,24</v>
      </c>
      <c r="H1339">
        <f t="shared" si="529"/>
        <v>26900</v>
      </c>
      <c r="I1339" t="str">
        <f t="shared" si="542"/>
        <v>Ⅰ3</v>
      </c>
      <c r="J1339" t="str">
        <f t="shared" si="531"/>
        <v/>
      </c>
    </row>
    <row r="1340" spans="1:10" ht="16.5">
      <c r="A1340" s="2">
        <f t="shared" si="537"/>
        <v>6405</v>
      </c>
      <c r="B1340" s="3">
        <v>64</v>
      </c>
      <c r="C1340" s="2">
        <f t="shared" si="543"/>
        <v>5</v>
      </c>
      <c r="D1340" t="str">
        <f t="shared" si="527"/>
        <v>装甲大猩猩</v>
      </c>
      <c r="E1340">
        <f t="shared" si="541"/>
        <v>3</v>
      </c>
      <c r="F1340">
        <f t="shared" si="528"/>
        <v>3</v>
      </c>
      <c r="G1340" t="str">
        <f t="shared" si="530"/>
        <v>1210006,32</v>
      </c>
      <c r="H1340">
        <f t="shared" si="529"/>
        <v>37600</v>
      </c>
      <c r="I1340" t="str">
        <f t="shared" si="542"/>
        <v>Ⅰ3</v>
      </c>
      <c r="J1340" t="str">
        <f t="shared" si="531"/>
        <v/>
      </c>
    </row>
    <row r="1341" spans="1:10" ht="16.5">
      <c r="A1341" s="2">
        <f t="shared" si="537"/>
        <v>6406</v>
      </c>
      <c r="B1341" s="3">
        <v>64</v>
      </c>
      <c r="C1341" s="2">
        <f t="shared" si="543"/>
        <v>6</v>
      </c>
      <c r="D1341" t="str">
        <f t="shared" si="527"/>
        <v>装甲大猩猩</v>
      </c>
      <c r="E1341">
        <f t="shared" si="541"/>
        <v>3</v>
      </c>
      <c r="F1341">
        <f t="shared" si="528"/>
        <v>3</v>
      </c>
      <c r="G1341" t="str">
        <f t="shared" si="530"/>
        <v>1210009,12</v>
      </c>
      <c r="H1341">
        <f t="shared" si="529"/>
        <v>51600</v>
      </c>
      <c r="I1341" t="str">
        <f t="shared" si="542"/>
        <v>Ⅰ3</v>
      </c>
      <c r="J1341" t="str">
        <f t="shared" si="531"/>
        <v/>
      </c>
    </row>
    <row r="1342" spans="1:10" ht="16.5">
      <c r="A1342" s="2">
        <f t="shared" si="537"/>
        <v>6407</v>
      </c>
      <c r="B1342" s="3">
        <v>64</v>
      </c>
      <c r="C1342" s="2">
        <f t="shared" si="543"/>
        <v>7</v>
      </c>
      <c r="D1342" t="str">
        <f t="shared" si="527"/>
        <v>装甲大猩猩</v>
      </c>
      <c r="E1342">
        <f t="shared" si="541"/>
        <v>3</v>
      </c>
      <c r="F1342">
        <f t="shared" si="528"/>
        <v>3</v>
      </c>
      <c r="G1342" t="str">
        <f t="shared" si="530"/>
        <v>1210009,16</v>
      </c>
      <c r="H1342">
        <f t="shared" si="529"/>
        <v>69600</v>
      </c>
      <c r="I1342" t="str">
        <f t="shared" si="542"/>
        <v>Ⅰ3</v>
      </c>
      <c r="J1342" t="str">
        <f t="shared" si="531"/>
        <v/>
      </c>
    </row>
    <row r="1343" spans="1:10" ht="16.5">
      <c r="A1343" s="2">
        <f t="shared" si="537"/>
        <v>6408</v>
      </c>
      <c r="B1343" s="3">
        <v>64</v>
      </c>
      <c r="C1343" s="2">
        <f t="shared" si="543"/>
        <v>8</v>
      </c>
      <c r="D1343" t="str">
        <f t="shared" si="527"/>
        <v>装甲大猩猩</v>
      </c>
      <c r="E1343">
        <f t="shared" si="541"/>
        <v>3</v>
      </c>
      <c r="F1343">
        <f t="shared" si="528"/>
        <v>3</v>
      </c>
      <c r="G1343" t="str">
        <f t="shared" si="530"/>
        <v>1210009,5|1430002,1</v>
      </c>
      <c r="H1343">
        <f t="shared" si="529"/>
        <v>15600</v>
      </c>
      <c r="I1343" t="str">
        <f t="shared" si="542"/>
        <v>Ⅰ3</v>
      </c>
      <c r="J1343" t="str">
        <f t="shared" si="531"/>
        <v/>
      </c>
    </row>
    <row r="1344" spans="1:10" ht="16.5">
      <c r="A1344" s="2">
        <f t="shared" si="537"/>
        <v>6409</v>
      </c>
      <c r="B1344" s="3">
        <v>64</v>
      </c>
      <c r="C1344" s="2">
        <f>IF(C1343=29,1,C1343+1)</f>
        <v>9</v>
      </c>
      <c r="D1344" t="str">
        <f t="shared" si="527"/>
        <v>装甲大猩猩</v>
      </c>
      <c r="E1344">
        <f t="shared" si="541"/>
        <v>3</v>
      </c>
      <c r="F1344">
        <f t="shared" si="528"/>
        <v>3</v>
      </c>
      <c r="G1344" t="str">
        <f t="shared" si="530"/>
        <v>1210009,8|1430002,2</v>
      </c>
      <c r="H1344">
        <f t="shared" si="529"/>
        <v>18000</v>
      </c>
      <c r="I1344" t="str">
        <f t="shared" si="542"/>
        <v>Ⅰ3</v>
      </c>
      <c r="J1344" t="str">
        <f t="shared" si="531"/>
        <v/>
      </c>
    </row>
    <row r="1345" spans="1:10" ht="16.5">
      <c r="A1345" s="2">
        <f t="shared" si="537"/>
        <v>6410</v>
      </c>
      <c r="B1345" s="3">
        <v>64</v>
      </c>
      <c r="C1345" s="2">
        <f>IF(C1344=29,1,C1344+1)</f>
        <v>10</v>
      </c>
      <c r="D1345" t="str">
        <f t="shared" si="527"/>
        <v>装甲大猩猩</v>
      </c>
      <c r="E1345">
        <f t="shared" si="541"/>
        <v>3</v>
      </c>
      <c r="F1345">
        <f t="shared" si="528"/>
        <v>3</v>
      </c>
      <c r="G1345" t="str">
        <f t="shared" si="530"/>
        <v>1210009,10|1430002,3</v>
      </c>
      <c r="H1345">
        <f t="shared" si="529"/>
        <v>27000</v>
      </c>
      <c r="I1345" t="str">
        <f t="shared" si="542"/>
        <v>Ⅰ3</v>
      </c>
      <c r="J1345" t="str">
        <f t="shared" si="531"/>
        <v/>
      </c>
    </row>
    <row r="1346" spans="1:10" ht="16.5">
      <c r="A1346" s="2">
        <f t="shared" si="537"/>
        <v>6411</v>
      </c>
      <c r="B1346" s="3">
        <v>64</v>
      </c>
      <c r="C1346" s="2">
        <f t="shared" ref="C1346:C1364" si="544">IF(C1345=29,1,C1345+1)</f>
        <v>11</v>
      </c>
      <c r="D1346" t="str">
        <f t="shared" ref="D1346:D1409" si="545">VLOOKUP(B1346,K:L,2,0)</f>
        <v>装甲大猩猩</v>
      </c>
      <c r="E1346">
        <f t="shared" si="541"/>
        <v>3</v>
      </c>
      <c r="F1346">
        <f t="shared" ref="F1346:F1409" si="546">VLOOKUP(B1346,K:N,4,FALSE)</f>
        <v>3</v>
      </c>
      <c r="G1346" t="str">
        <f t="shared" si="530"/>
        <v>1210009,12|1430002,4</v>
      </c>
      <c r="H1346">
        <f t="shared" ref="H1346:H1409" si="547">VLOOKUP(E1346&amp;C1346,AN:AT,7,0)</f>
        <v>40350</v>
      </c>
      <c r="I1346" t="str">
        <f t="shared" si="542"/>
        <v>Ⅰ3</v>
      </c>
      <c r="J1346" t="str">
        <f t="shared" si="531"/>
        <v/>
      </c>
    </row>
    <row r="1347" spans="1:10" ht="16.5">
      <c r="A1347" s="2">
        <f t="shared" si="537"/>
        <v>6412</v>
      </c>
      <c r="B1347" s="3">
        <v>64</v>
      </c>
      <c r="C1347" s="2">
        <f t="shared" si="544"/>
        <v>12</v>
      </c>
      <c r="D1347" t="str">
        <f t="shared" si="545"/>
        <v>装甲大猩猩</v>
      </c>
      <c r="E1347">
        <f t="shared" si="541"/>
        <v>3</v>
      </c>
      <c r="F1347">
        <f t="shared" si="546"/>
        <v>3</v>
      </c>
      <c r="G1347" t="str">
        <f t="shared" ref="G1347:G1410" si="548">IF(J1347&lt;&gt;"",J1347,VLOOKUP(E1347&amp;F1347&amp;C1347,T:AD,11,0))</f>
        <v>1210009,16|1430002,5</v>
      </c>
      <c r="H1347">
        <f t="shared" si="547"/>
        <v>56400</v>
      </c>
      <c r="I1347" t="str">
        <f t="shared" si="542"/>
        <v>Ⅰ3</v>
      </c>
      <c r="J1347" t="str">
        <f t="shared" ref="J1347:J1410" si="549">IFERROR(IF(I1347=I1348,"",INDEX(AJ:AJ,MATCH(B1347,AI:AI,0))&amp;","&amp;3^(C1347/7-2)),"")</f>
        <v/>
      </c>
    </row>
    <row r="1348" spans="1:10" ht="16.5">
      <c r="A1348" s="2">
        <f t="shared" si="537"/>
        <v>6413</v>
      </c>
      <c r="B1348" s="3">
        <v>64</v>
      </c>
      <c r="C1348" s="2">
        <f t="shared" si="544"/>
        <v>13</v>
      </c>
      <c r="D1348" t="str">
        <f t="shared" si="545"/>
        <v>装甲大猩猩</v>
      </c>
      <c r="E1348">
        <f t="shared" si="541"/>
        <v>3</v>
      </c>
      <c r="F1348">
        <f t="shared" si="546"/>
        <v>3</v>
      </c>
      <c r="G1348" t="str">
        <f t="shared" si="548"/>
        <v>1210009,18|1430002,6</v>
      </c>
      <c r="H1348">
        <f t="shared" si="547"/>
        <v>77400</v>
      </c>
      <c r="I1348" t="str">
        <f t="shared" si="542"/>
        <v>Ⅰ3</v>
      </c>
      <c r="J1348" t="str">
        <f t="shared" si="549"/>
        <v/>
      </c>
    </row>
    <row r="1349" spans="1:10" ht="16.5">
      <c r="A1349" s="2">
        <f t="shared" si="537"/>
        <v>6414</v>
      </c>
      <c r="B1349" s="3">
        <v>64</v>
      </c>
      <c r="C1349" s="2">
        <f t="shared" si="544"/>
        <v>14</v>
      </c>
      <c r="D1349" t="str">
        <f t="shared" si="545"/>
        <v>装甲大猩猩</v>
      </c>
      <c r="E1349">
        <f t="shared" si="541"/>
        <v>3</v>
      </c>
      <c r="F1349">
        <f t="shared" si="546"/>
        <v>3</v>
      </c>
      <c r="G1349" t="str">
        <f t="shared" si="548"/>
        <v>1430004,1</v>
      </c>
      <c r="H1349">
        <f t="shared" si="547"/>
        <v>104400</v>
      </c>
      <c r="I1349" t="str">
        <f t="shared" si="542"/>
        <v>Ⅰ3</v>
      </c>
      <c r="J1349" t="str">
        <f t="shared" si="549"/>
        <v/>
      </c>
    </row>
    <row r="1350" spans="1:10" ht="16.5">
      <c r="A1350" s="2">
        <f t="shared" si="537"/>
        <v>6415</v>
      </c>
      <c r="B1350" s="3">
        <v>64</v>
      </c>
      <c r="C1350" s="2">
        <f t="shared" si="544"/>
        <v>15</v>
      </c>
      <c r="D1350" t="str">
        <f t="shared" si="545"/>
        <v>装甲大猩猩</v>
      </c>
      <c r="E1350">
        <f t="shared" si="541"/>
        <v>3</v>
      </c>
      <c r="F1350">
        <f t="shared" si="546"/>
        <v>3</v>
      </c>
      <c r="G1350" t="str">
        <f t="shared" si="548"/>
        <v>1210009,7|1430002,3</v>
      </c>
      <c r="H1350">
        <f t="shared" si="547"/>
        <v>20800</v>
      </c>
      <c r="I1350" t="str">
        <f>IF(E1350=4,B1350&amp;"Ⅱ"&amp;E1350,"Ⅱ"&amp;E1350)</f>
        <v>Ⅱ3</v>
      </c>
      <c r="J1350" t="str">
        <f t="shared" si="549"/>
        <v/>
      </c>
    </row>
    <row r="1351" spans="1:10" ht="16.5">
      <c r="A1351" s="2">
        <f t="shared" si="537"/>
        <v>6416</v>
      </c>
      <c r="B1351" s="3">
        <v>64</v>
      </c>
      <c r="C1351" s="2">
        <f t="shared" si="544"/>
        <v>16</v>
      </c>
      <c r="D1351" t="str">
        <f t="shared" si="545"/>
        <v>装甲大猩猩</v>
      </c>
      <c r="E1351">
        <f t="shared" si="541"/>
        <v>3</v>
      </c>
      <c r="F1351">
        <f t="shared" si="546"/>
        <v>3</v>
      </c>
      <c r="G1351" t="str">
        <f t="shared" si="548"/>
        <v>1210009,11|1430002,6</v>
      </c>
      <c r="H1351">
        <f t="shared" si="547"/>
        <v>24000</v>
      </c>
      <c r="I1351" t="str">
        <f t="shared" ref="I1351:I1356" si="550">IF(E1351=4,B1351&amp;"Ⅱ"&amp;E1351,"Ⅱ"&amp;E1351)</f>
        <v>Ⅱ3</v>
      </c>
      <c r="J1351" t="str">
        <f t="shared" si="549"/>
        <v/>
      </c>
    </row>
    <row r="1352" spans="1:10" ht="16.5">
      <c r="A1352" s="2">
        <f t="shared" si="537"/>
        <v>6417</v>
      </c>
      <c r="B1352" s="3">
        <v>64</v>
      </c>
      <c r="C1352" s="2">
        <f t="shared" si="544"/>
        <v>17</v>
      </c>
      <c r="D1352" t="str">
        <f t="shared" si="545"/>
        <v>装甲大猩猩</v>
      </c>
      <c r="E1352">
        <f t="shared" si="541"/>
        <v>3</v>
      </c>
      <c r="F1352">
        <f t="shared" si="546"/>
        <v>3</v>
      </c>
      <c r="G1352" t="str">
        <f t="shared" si="548"/>
        <v>1210009,13|1430002,9</v>
      </c>
      <c r="H1352">
        <f t="shared" si="547"/>
        <v>36000</v>
      </c>
      <c r="I1352" t="str">
        <f t="shared" si="550"/>
        <v>Ⅱ3</v>
      </c>
      <c r="J1352" t="str">
        <f t="shared" si="549"/>
        <v/>
      </c>
    </row>
    <row r="1353" spans="1:10" ht="16.5">
      <c r="A1353" s="2">
        <f t="shared" si="537"/>
        <v>6418</v>
      </c>
      <c r="B1353" s="3">
        <v>64</v>
      </c>
      <c r="C1353" s="2">
        <f t="shared" si="544"/>
        <v>18</v>
      </c>
      <c r="D1353" t="str">
        <f t="shared" si="545"/>
        <v>装甲大猩猩</v>
      </c>
      <c r="E1353">
        <f t="shared" si="541"/>
        <v>3</v>
      </c>
      <c r="F1353">
        <f t="shared" si="546"/>
        <v>3</v>
      </c>
      <c r="G1353" t="str">
        <f t="shared" si="548"/>
        <v>1210009,16|1430002,12</v>
      </c>
      <c r="H1353">
        <f t="shared" si="547"/>
        <v>53800</v>
      </c>
      <c r="I1353" t="str">
        <f t="shared" si="550"/>
        <v>Ⅱ3</v>
      </c>
      <c r="J1353" t="str">
        <f t="shared" si="549"/>
        <v/>
      </c>
    </row>
    <row r="1354" spans="1:10" ht="16.5">
      <c r="A1354" s="2">
        <f t="shared" si="537"/>
        <v>6419</v>
      </c>
      <c r="B1354" s="3">
        <v>64</v>
      </c>
      <c r="C1354" s="2">
        <f t="shared" si="544"/>
        <v>19</v>
      </c>
      <c r="D1354" t="str">
        <f t="shared" si="545"/>
        <v>装甲大猩猩</v>
      </c>
      <c r="E1354">
        <f t="shared" si="541"/>
        <v>3</v>
      </c>
      <c r="F1354">
        <f t="shared" si="546"/>
        <v>3</v>
      </c>
      <c r="G1354" t="str">
        <f t="shared" si="548"/>
        <v>1210009,21|1430002,15</v>
      </c>
      <c r="H1354">
        <f t="shared" si="547"/>
        <v>75200</v>
      </c>
      <c r="I1354" t="str">
        <f t="shared" si="550"/>
        <v>Ⅱ3</v>
      </c>
      <c r="J1354" t="str">
        <f t="shared" si="549"/>
        <v/>
      </c>
    </row>
    <row r="1355" spans="1:10" ht="16.5">
      <c r="A1355" s="2">
        <f t="shared" si="537"/>
        <v>6420</v>
      </c>
      <c r="B1355" s="3">
        <v>64</v>
      </c>
      <c r="C1355" s="2">
        <f t="shared" si="544"/>
        <v>20</v>
      </c>
      <c r="D1355" t="str">
        <f t="shared" si="545"/>
        <v>装甲大猩猩</v>
      </c>
      <c r="E1355">
        <f t="shared" si="541"/>
        <v>3</v>
      </c>
      <c r="F1355">
        <f t="shared" si="546"/>
        <v>3</v>
      </c>
      <c r="G1355" t="str">
        <f t="shared" si="548"/>
        <v>1210009,24|1430002,18</v>
      </c>
      <c r="H1355">
        <f t="shared" si="547"/>
        <v>103200</v>
      </c>
      <c r="I1355" t="str">
        <f t="shared" si="550"/>
        <v>Ⅱ3</v>
      </c>
      <c r="J1355" t="str">
        <f t="shared" si="549"/>
        <v/>
      </c>
    </row>
    <row r="1356" spans="1:10" ht="16.5">
      <c r="A1356" s="2">
        <f t="shared" si="537"/>
        <v>6421</v>
      </c>
      <c r="B1356" s="3">
        <v>64</v>
      </c>
      <c r="C1356" s="2">
        <f t="shared" si="544"/>
        <v>21</v>
      </c>
      <c r="D1356" t="str">
        <f t="shared" si="545"/>
        <v>装甲大猩猩</v>
      </c>
      <c r="E1356">
        <f t="shared" si="541"/>
        <v>3</v>
      </c>
      <c r="F1356">
        <f t="shared" si="546"/>
        <v>3</v>
      </c>
      <c r="G1356" t="str">
        <f t="shared" si="548"/>
        <v>1430004,3</v>
      </c>
      <c r="H1356">
        <f t="shared" si="547"/>
        <v>139200</v>
      </c>
      <c r="I1356" t="str">
        <f t="shared" si="550"/>
        <v>Ⅱ3</v>
      </c>
      <c r="J1356" t="str">
        <f t="shared" si="549"/>
        <v/>
      </c>
    </row>
    <row r="1357" spans="1:10" ht="16.5">
      <c r="A1357" s="2">
        <f t="shared" si="537"/>
        <v>6422</v>
      </c>
      <c r="B1357" s="3">
        <v>64</v>
      </c>
      <c r="C1357" s="2">
        <f t="shared" si="544"/>
        <v>22</v>
      </c>
      <c r="D1357" t="str">
        <f t="shared" si="545"/>
        <v>装甲大猩猩</v>
      </c>
      <c r="E1357">
        <f t="shared" si="541"/>
        <v>3</v>
      </c>
      <c r="F1357">
        <f t="shared" si="546"/>
        <v>3</v>
      </c>
      <c r="G1357" t="str">
        <f t="shared" si="548"/>
        <v>1210009,9|1430002,9</v>
      </c>
      <c r="H1357">
        <f t="shared" si="547"/>
        <v>26000</v>
      </c>
      <c r="I1357" t="str">
        <f>IF(E1357=4,B1357&amp;"Ⅲ"&amp;E1357,"Ⅲ"&amp;E1357)</f>
        <v>Ⅲ3</v>
      </c>
      <c r="J1357" t="str">
        <f t="shared" si="549"/>
        <v/>
      </c>
    </row>
    <row r="1358" spans="1:10" ht="16.5">
      <c r="A1358" s="2">
        <f t="shared" si="537"/>
        <v>6423</v>
      </c>
      <c r="B1358" s="3">
        <v>64</v>
      </c>
      <c r="C1358" s="2">
        <f t="shared" si="544"/>
        <v>23</v>
      </c>
      <c r="D1358" t="str">
        <f t="shared" si="545"/>
        <v>装甲大猩猩</v>
      </c>
      <c r="E1358">
        <f t="shared" si="541"/>
        <v>3</v>
      </c>
      <c r="F1358">
        <f t="shared" si="546"/>
        <v>3</v>
      </c>
      <c r="G1358" t="str">
        <f t="shared" si="548"/>
        <v>1210009,13|1430002,18</v>
      </c>
      <c r="H1358">
        <f t="shared" si="547"/>
        <v>30000</v>
      </c>
      <c r="I1358" t="str">
        <f t="shared" ref="I1358:I1363" si="551">IF(E1358=4,B1358&amp;"Ⅲ"&amp;E1358,"Ⅲ"&amp;E1358)</f>
        <v>Ⅲ3</v>
      </c>
      <c r="J1358" t="str">
        <f t="shared" si="549"/>
        <v/>
      </c>
    </row>
    <row r="1359" spans="1:10" ht="16.5">
      <c r="A1359" s="2">
        <f t="shared" si="537"/>
        <v>6424</v>
      </c>
      <c r="B1359" s="3">
        <v>64</v>
      </c>
      <c r="C1359" s="2">
        <f t="shared" si="544"/>
        <v>24</v>
      </c>
      <c r="D1359" t="str">
        <f t="shared" si="545"/>
        <v>装甲大猩猩</v>
      </c>
      <c r="E1359">
        <f t="shared" si="541"/>
        <v>3</v>
      </c>
      <c r="F1359">
        <f t="shared" si="546"/>
        <v>3</v>
      </c>
      <c r="G1359" t="str">
        <f t="shared" si="548"/>
        <v>1210009,17|1430002,27</v>
      </c>
      <c r="H1359">
        <f t="shared" si="547"/>
        <v>45000</v>
      </c>
      <c r="I1359" t="str">
        <f t="shared" si="551"/>
        <v>Ⅲ3</v>
      </c>
      <c r="J1359" t="str">
        <f t="shared" si="549"/>
        <v/>
      </c>
    </row>
    <row r="1360" spans="1:10" ht="16.5">
      <c r="A1360" s="2">
        <f t="shared" si="537"/>
        <v>6425</v>
      </c>
      <c r="B1360" s="3">
        <v>64</v>
      </c>
      <c r="C1360" s="2">
        <f t="shared" si="544"/>
        <v>25</v>
      </c>
      <c r="D1360" t="str">
        <f t="shared" si="545"/>
        <v>装甲大猩猩</v>
      </c>
      <c r="E1360">
        <f t="shared" si="541"/>
        <v>3</v>
      </c>
      <c r="F1360">
        <f t="shared" si="546"/>
        <v>3</v>
      </c>
      <c r="G1360" t="str">
        <f t="shared" si="548"/>
        <v>1210009,20|1430002,36</v>
      </c>
      <c r="H1360">
        <f t="shared" si="547"/>
        <v>67250</v>
      </c>
      <c r="I1360" t="str">
        <f t="shared" si="551"/>
        <v>Ⅲ3</v>
      </c>
      <c r="J1360" t="str">
        <f t="shared" si="549"/>
        <v/>
      </c>
    </row>
    <row r="1361" spans="1:10" ht="16.5">
      <c r="A1361" s="2">
        <f t="shared" si="537"/>
        <v>6426</v>
      </c>
      <c r="B1361" s="3">
        <v>64</v>
      </c>
      <c r="C1361" s="2">
        <f t="shared" si="544"/>
        <v>26</v>
      </c>
      <c r="D1361" t="str">
        <f t="shared" si="545"/>
        <v>装甲大猩猩</v>
      </c>
      <c r="E1361">
        <f t="shared" si="541"/>
        <v>3</v>
      </c>
      <c r="F1361">
        <f t="shared" si="546"/>
        <v>3</v>
      </c>
      <c r="G1361" t="str">
        <f t="shared" si="548"/>
        <v>1210009,27|1430002,45</v>
      </c>
      <c r="H1361">
        <f t="shared" si="547"/>
        <v>94000</v>
      </c>
      <c r="I1361" t="str">
        <f t="shared" si="551"/>
        <v>Ⅲ3</v>
      </c>
      <c r="J1361" t="str">
        <f t="shared" si="549"/>
        <v/>
      </c>
    </row>
    <row r="1362" spans="1:10" ht="16.5">
      <c r="A1362" s="2">
        <f t="shared" si="537"/>
        <v>6427</v>
      </c>
      <c r="B1362" s="3">
        <v>64</v>
      </c>
      <c r="C1362" s="2">
        <f t="shared" si="544"/>
        <v>27</v>
      </c>
      <c r="D1362" t="str">
        <f t="shared" si="545"/>
        <v>装甲大猩猩</v>
      </c>
      <c r="E1362">
        <f t="shared" si="541"/>
        <v>3</v>
      </c>
      <c r="F1362">
        <f t="shared" si="546"/>
        <v>3</v>
      </c>
      <c r="G1362" t="str">
        <f t="shared" si="548"/>
        <v>1210009,30|1430002,54</v>
      </c>
      <c r="H1362">
        <f t="shared" si="547"/>
        <v>129000</v>
      </c>
      <c r="I1362" t="str">
        <f t="shared" si="551"/>
        <v>Ⅲ3</v>
      </c>
      <c r="J1362" t="str">
        <f t="shared" si="549"/>
        <v/>
      </c>
    </row>
    <row r="1363" spans="1:10" ht="16.5">
      <c r="A1363" s="2">
        <f t="shared" si="537"/>
        <v>6428</v>
      </c>
      <c r="B1363" s="3">
        <v>64</v>
      </c>
      <c r="C1363" s="2">
        <f t="shared" si="544"/>
        <v>28</v>
      </c>
      <c r="D1363" t="str">
        <f t="shared" si="545"/>
        <v>装甲大猩猩</v>
      </c>
      <c r="E1363">
        <f t="shared" si="541"/>
        <v>3</v>
      </c>
      <c r="F1363">
        <f t="shared" si="546"/>
        <v>3</v>
      </c>
      <c r="G1363" t="str">
        <f t="shared" si="548"/>
        <v>1430004,9</v>
      </c>
      <c r="H1363">
        <f t="shared" si="547"/>
        <v>174000</v>
      </c>
      <c r="I1363" t="str">
        <f t="shared" si="551"/>
        <v>Ⅲ3</v>
      </c>
      <c r="J1363" t="str">
        <f t="shared" si="549"/>
        <v/>
      </c>
    </row>
    <row r="1364" spans="1:10" ht="16.5">
      <c r="A1364" s="2">
        <f t="shared" si="537"/>
        <v>6429</v>
      </c>
      <c r="B1364" s="34">
        <v>64</v>
      </c>
      <c r="C1364" s="2">
        <f t="shared" si="544"/>
        <v>29</v>
      </c>
      <c r="D1364" t="str">
        <f t="shared" si="545"/>
        <v>装甲大猩猩</v>
      </c>
      <c r="E1364">
        <f t="shared" si="541"/>
        <v>3</v>
      </c>
      <c r="F1364">
        <f t="shared" si="546"/>
        <v>3</v>
      </c>
      <c r="G1364" t="e">
        <f t="shared" si="548"/>
        <v>#N/A</v>
      </c>
      <c r="H1364" t="e">
        <f t="shared" si="547"/>
        <v>#N/A</v>
      </c>
      <c r="J1364" t="str">
        <f t="shared" si="549"/>
        <v/>
      </c>
    </row>
    <row r="1365" spans="1:10" ht="16.5">
      <c r="A1365" s="2">
        <f t="shared" si="537"/>
        <v>6501</v>
      </c>
      <c r="B1365" s="3">
        <v>65</v>
      </c>
      <c r="C1365" s="2">
        <f>IF(C1364=29,1,C1364+1)</f>
        <v>1</v>
      </c>
      <c r="D1365" t="str">
        <f t="shared" si="545"/>
        <v>兽王</v>
      </c>
      <c r="E1365">
        <f t="shared" si="541"/>
        <v>3</v>
      </c>
      <c r="F1365">
        <f t="shared" si="546"/>
        <v>1</v>
      </c>
      <c r="G1365" t="str">
        <f t="shared" si="548"/>
        <v>1210001,32</v>
      </c>
      <c r="H1365">
        <f t="shared" si="547"/>
        <v>10400</v>
      </c>
      <c r="I1365" t="str">
        <f>IF(E1365=4,B1365&amp;"Ⅰ"&amp;E1365,"Ⅰ"&amp;E1365)</f>
        <v>Ⅰ3</v>
      </c>
      <c r="J1365" t="str">
        <f t="shared" si="549"/>
        <v/>
      </c>
    </row>
    <row r="1366" spans="1:10" ht="16.5">
      <c r="A1366" s="2">
        <f t="shared" si="537"/>
        <v>6502</v>
      </c>
      <c r="B1366" s="3">
        <v>65</v>
      </c>
      <c r="C1366" s="2">
        <f>IF(C1365=29,1,C1365+1)</f>
        <v>2</v>
      </c>
      <c r="D1366" t="str">
        <f t="shared" si="545"/>
        <v>兽王</v>
      </c>
      <c r="E1366">
        <f t="shared" si="541"/>
        <v>3</v>
      </c>
      <c r="F1366">
        <f t="shared" si="546"/>
        <v>1</v>
      </c>
      <c r="G1366" t="str">
        <f t="shared" si="548"/>
        <v>1210001,48</v>
      </c>
      <c r="H1366">
        <f t="shared" si="547"/>
        <v>12000</v>
      </c>
      <c r="I1366" t="str">
        <f t="shared" ref="I1366:I1378" si="552">IF(E1366=4,B1366&amp;"Ⅰ"&amp;E1366,"Ⅰ"&amp;E1366)</f>
        <v>Ⅰ3</v>
      </c>
      <c r="J1366" t="str">
        <f t="shared" si="549"/>
        <v/>
      </c>
    </row>
    <row r="1367" spans="1:10" ht="16.5">
      <c r="A1367" s="2">
        <f t="shared" si="537"/>
        <v>6503</v>
      </c>
      <c r="B1367" s="3">
        <v>65</v>
      </c>
      <c r="C1367" s="2">
        <f t="shared" ref="C1367:C1372" si="553">IF(C1366=29,1,C1366+1)</f>
        <v>3</v>
      </c>
      <c r="D1367" t="str">
        <f t="shared" si="545"/>
        <v>兽王</v>
      </c>
      <c r="E1367">
        <f t="shared" si="541"/>
        <v>3</v>
      </c>
      <c r="F1367">
        <f t="shared" si="546"/>
        <v>1</v>
      </c>
      <c r="G1367" t="str">
        <f t="shared" si="548"/>
        <v>1210004,20</v>
      </c>
      <c r="H1367">
        <f t="shared" si="547"/>
        <v>18000</v>
      </c>
      <c r="I1367" t="str">
        <f t="shared" si="552"/>
        <v>Ⅰ3</v>
      </c>
      <c r="J1367" t="str">
        <f t="shared" si="549"/>
        <v/>
      </c>
    </row>
    <row r="1368" spans="1:10" ht="16.5">
      <c r="A1368" s="2">
        <f t="shared" si="537"/>
        <v>6504</v>
      </c>
      <c r="B1368" s="3">
        <v>65</v>
      </c>
      <c r="C1368" s="2">
        <f t="shared" si="553"/>
        <v>4</v>
      </c>
      <c r="D1368" t="str">
        <f t="shared" si="545"/>
        <v>兽王</v>
      </c>
      <c r="E1368">
        <f t="shared" si="541"/>
        <v>3</v>
      </c>
      <c r="F1368">
        <f t="shared" si="546"/>
        <v>1</v>
      </c>
      <c r="G1368" t="str">
        <f t="shared" si="548"/>
        <v>1210004,24</v>
      </c>
      <c r="H1368">
        <f t="shared" si="547"/>
        <v>26900</v>
      </c>
      <c r="I1368" t="str">
        <f t="shared" si="552"/>
        <v>Ⅰ3</v>
      </c>
      <c r="J1368" t="str">
        <f t="shared" si="549"/>
        <v/>
      </c>
    </row>
    <row r="1369" spans="1:10" ht="16.5">
      <c r="A1369" s="2">
        <f t="shared" si="537"/>
        <v>6505</v>
      </c>
      <c r="B1369" s="3">
        <v>65</v>
      </c>
      <c r="C1369" s="2">
        <f t="shared" si="553"/>
        <v>5</v>
      </c>
      <c r="D1369" t="str">
        <f t="shared" si="545"/>
        <v>兽王</v>
      </c>
      <c r="E1369">
        <f t="shared" si="541"/>
        <v>3</v>
      </c>
      <c r="F1369">
        <f t="shared" si="546"/>
        <v>1</v>
      </c>
      <c r="G1369" t="str">
        <f t="shared" si="548"/>
        <v>1210004,32</v>
      </c>
      <c r="H1369">
        <f t="shared" si="547"/>
        <v>37600</v>
      </c>
      <c r="I1369" t="str">
        <f t="shared" si="552"/>
        <v>Ⅰ3</v>
      </c>
      <c r="J1369" t="str">
        <f t="shared" si="549"/>
        <v/>
      </c>
    </row>
    <row r="1370" spans="1:10" ht="16.5">
      <c r="A1370" s="2">
        <f t="shared" si="537"/>
        <v>6506</v>
      </c>
      <c r="B1370" s="3">
        <v>65</v>
      </c>
      <c r="C1370" s="2">
        <f t="shared" si="553"/>
        <v>6</v>
      </c>
      <c r="D1370" t="str">
        <f t="shared" si="545"/>
        <v>兽王</v>
      </c>
      <c r="E1370">
        <f t="shared" si="541"/>
        <v>3</v>
      </c>
      <c r="F1370">
        <f t="shared" si="546"/>
        <v>1</v>
      </c>
      <c r="G1370" t="str">
        <f t="shared" si="548"/>
        <v>1210007,12</v>
      </c>
      <c r="H1370">
        <f t="shared" si="547"/>
        <v>51600</v>
      </c>
      <c r="I1370" t="str">
        <f t="shared" si="552"/>
        <v>Ⅰ3</v>
      </c>
      <c r="J1370" t="str">
        <f t="shared" si="549"/>
        <v/>
      </c>
    </row>
    <row r="1371" spans="1:10" ht="16.5">
      <c r="A1371" s="2">
        <f t="shared" si="537"/>
        <v>6507</v>
      </c>
      <c r="B1371" s="3">
        <v>65</v>
      </c>
      <c r="C1371" s="2">
        <f t="shared" si="553"/>
        <v>7</v>
      </c>
      <c r="D1371" t="str">
        <f t="shared" si="545"/>
        <v>兽王</v>
      </c>
      <c r="E1371">
        <f t="shared" si="541"/>
        <v>3</v>
      </c>
      <c r="F1371">
        <f t="shared" si="546"/>
        <v>1</v>
      </c>
      <c r="G1371" t="str">
        <f t="shared" si="548"/>
        <v>1210007,16</v>
      </c>
      <c r="H1371">
        <f t="shared" si="547"/>
        <v>69600</v>
      </c>
      <c r="I1371" t="str">
        <f t="shared" si="552"/>
        <v>Ⅰ3</v>
      </c>
      <c r="J1371" t="str">
        <f t="shared" si="549"/>
        <v/>
      </c>
    </row>
    <row r="1372" spans="1:10" ht="16.5">
      <c r="A1372" s="2">
        <f t="shared" si="537"/>
        <v>6508</v>
      </c>
      <c r="B1372" s="3">
        <v>65</v>
      </c>
      <c r="C1372" s="2">
        <f t="shared" si="553"/>
        <v>8</v>
      </c>
      <c r="D1372" t="str">
        <f t="shared" si="545"/>
        <v>兽王</v>
      </c>
      <c r="E1372">
        <f t="shared" si="541"/>
        <v>3</v>
      </c>
      <c r="F1372">
        <f t="shared" si="546"/>
        <v>1</v>
      </c>
      <c r="G1372" t="str">
        <f t="shared" si="548"/>
        <v>1210007,5|1430002,1</v>
      </c>
      <c r="H1372">
        <f t="shared" si="547"/>
        <v>15600</v>
      </c>
      <c r="I1372" t="str">
        <f t="shared" si="552"/>
        <v>Ⅰ3</v>
      </c>
      <c r="J1372" t="str">
        <f t="shared" si="549"/>
        <v/>
      </c>
    </row>
    <row r="1373" spans="1:10" ht="16.5">
      <c r="A1373" s="2">
        <f t="shared" si="537"/>
        <v>6509</v>
      </c>
      <c r="B1373" s="3">
        <v>65</v>
      </c>
      <c r="C1373" s="2">
        <f>IF(C1372=29,1,C1372+1)</f>
        <v>9</v>
      </c>
      <c r="D1373" t="str">
        <f t="shared" si="545"/>
        <v>兽王</v>
      </c>
      <c r="E1373">
        <f t="shared" si="541"/>
        <v>3</v>
      </c>
      <c r="F1373">
        <f t="shared" si="546"/>
        <v>1</v>
      </c>
      <c r="G1373" t="str">
        <f t="shared" si="548"/>
        <v>1210007,8|1430002,2</v>
      </c>
      <c r="H1373">
        <f t="shared" si="547"/>
        <v>18000</v>
      </c>
      <c r="I1373" t="str">
        <f t="shared" si="552"/>
        <v>Ⅰ3</v>
      </c>
      <c r="J1373" t="str">
        <f t="shared" si="549"/>
        <v/>
      </c>
    </row>
    <row r="1374" spans="1:10" ht="16.5">
      <c r="A1374" s="2">
        <f t="shared" si="537"/>
        <v>6510</v>
      </c>
      <c r="B1374" s="3">
        <v>65</v>
      </c>
      <c r="C1374" s="2">
        <f>IF(C1373=29,1,C1373+1)</f>
        <v>10</v>
      </c>
      <c r="D1374" t="str">
        <f t="shared" si="545"/>
        <v>兽王</v>
      </c>
      <c r="E1374">
        <f t="shared" si="541"/>
        <v>3</v>
      </c>
      <c r="F1374">
        <f t="shared" si="546"/>
        <v>1</v>
      </c>
      <c r="G1374" t="str">
        <f t="shared" si="548"/>
        <v>1210007,10|1430002,3</v>
      </c>
      <c r="H1374">
        <f t="shared" si="547"/>
        <v>27000</v>
      </c>
      <c r="I1374" t="str">
        <f t="shared" si="552"/>
        <v>Ⅰ3</v>
      </c>
      <c r="J1374" t="str">
        <f t="shared" si="549"/>
        <v/>
      </c>
    </row>
    <row r="1375" spans="1:10" ht="16.5">
      <c r="A1375" s="2">
        <f t="shared" ref="A1375:A1438" si="554">B1375*100+C1375</f>
        <v>6511</v>
      </c>
      <c r="B1375" s="3">
        <v>65</v>
      </c>
      <c r="C1375" s="2">
        <f t="shared" ref="C1375:C1393" si="555">IF(C1374=29,1,C1374+1)</f>
        <v>11</v>
      </c>
      <c r="D1375" t="str">
        <f t="shared" si="545"/>
        <v>兽王</v>
      </c>
      <c r="E1375">
        <f t="shared" si="541"/>
        <v>3</v>
      </c>
      <c r="F1375">
        <f t="shared" si="546"/>
        <v>1</v>
      </c>
      <c r="G1375" t="str">
        <f t="shared" si="548"/>
        <v>1210007,12|1430002,4</v>
      </c>
      <c r="H1375">
        <f t="shared" si="547"/>
        <v>40350</v>
      </c>
      <c r="I1375" t="str">
        <f t="shared" si="552"/>
        <v>Ⅰ3</v>
      </c>
      <c r="J1375" t="str">
        <f t="shared" si="549"/>
        <v/>
      </c>
    </row>
    <row r="1376" spans="1:10" ht="16.5">
      <c r="A1376" s="2">
        <f t="shared" si="554"/>
        <v>6512</v>
      </c>
      <c r="B1376" s="3">
        <v>65</v>
      </c>
      <c r="C1376" s="2">
        <f t="shared" si="555"/>
        <v>12</v>
      </c>
      <c r="D1376" t="str">
        <f t="shared" si="545"/>
        <v>兽王</v>
      </c>
      <c r="E1376">
        <f t="shared" si="541"/>
        <v>3</v>
      </c>
      <c r="F1376">
        <f t="shared" si="546"/>
        <v>1</v>
      </c>
      <c r="G1376" t="str">
        <f t="shared" si="548"/>
        <v>1210007,16|1430002,5</v>
      </c>
      <c r="H1376">
        <f t="shared" si="547"/>
        <v>56400</v>
      </c>
      <c r="I1376" t="str">
        <f t="shared" si="552"/>
        <v>Ⅰ3</v>
      </c>
      <c r="J1376" t="str">
        <f t="shared" si="549"/>
        <v/>
      </c>
    </row>
    <row r="1377" spans="1:10" ht="16.5">
      <c r="A1377" s="2">
        <f t="shared" si="554"/>
        <v>6513</v>
      </c>
      <c r="B1377" s="3">
        <v>65</v>
      </c>
      <c r="C1377" s="2">
        <f t="shared" si="555"/>
        <v>13</v>
      </c>
      <c r="D1377" t="str">
        <f t="shared" si="545"/>
        <v>兽王</v>
      </c>
      <c r="E1377">
        <f t="shared" si="541"/>
        <v>3</v>
      </c>
      <c r="F1377">
        <f t="shared" si="546"/>
        <v>1</v>
      </c>
      <c r="G1377" t="str">
        <f t="shared" si="548"/>
        <v>1210007,18|1430002,6</v>
      </c>
      <c r="H1377">
        <f t="shared" si="547"/>
        <v>77400</v>
      </c>
      <c r="I1377" t="str">
        <f t="shared" si="552"/>
        <v>Ⅰ3</v>
      </c>
      <c r="J1377" t="str">
        <f t="shared" si="549"/>
        <v/>
      </c>
    </row>
    <row r="1378" spans="1:10" ht="16.5">
      <c r="A1378" s="2">
        <f t="shared" si="554"/>
        <v>6514</v>
      </c>
      <c r="B1378" s="3">
        <v>65</v>
      </c>
      <c r="C1378" s="2">
        <f t="shared" si="555"/>
        <v>14</v>
      </c>
      <c r="D1378" t="str">
        <f t="shared" si="545"/>
        <v>兽王</v>
      </c>
      <c r="E1378">
        <f t="shared" si="541"/>
        <v>3</v>
      </c>
      <c r="F1378">
        <f t="shared" si="546"/>
        <v>1</v>
      </c>
      <c r="G1378" t="str">
        <f t="shared" si="548"/>
        <v>1430004,1</v>
      </c>
      <c r="H1378">
        <f t="shared" si="547"/>
        <v>104400</v>
      </c>
      <c r="I1378" t="str">
        <f t="shared" si="552"/>
        <v>Ⅰ3</v>
      </c>
      <c r="J1378" t="str">
        <f t="shared" si="549"/>
        <v/>
      </c>
    </row>
    <row r="1379" spans="1:10" ht="16.5">
      <c r="A1379" s="2">
        <f t="shared" si="554"/>
        <v>6515</v>
      </c>
      <c r="B1379" s="3">
        <v>65</v>
      </c>
      <c r="C1379" s="2">
        <f t="shared" si="555"/>
        <v>15</v>
      </c>
      <c r="D1379" t="str">
        <f t="shared" si="545"/>
        <v>兽王</v>
      </c>
      <c r="E1379">
        <f t="shared" si="541"/>
        <v>3</v>
      </c>
      <c r="F1379">
        <f t="shared" si="546"/>
        <v>1</v>
      </c>
      <c r="G1379" t="str">
        <f t="shared" si="548"/>
        <v>1210007,7|1430002,3</v>
      </c>
      <c r="H1379">
        <f t="shared" si="547"/>
        <v>20800</v>
      </c>
      <c r="I1379" t="str">
        <f>IF(E1379=4,B1379&amp;"Ⅱ"&amp;E1379,"Ⅱ"&amp;E1379)</f>
        <v>Ⅱ3</v>
      </c>
      <c r="J1379" t="str">
        <f t="shared" si="549"/>
        <v/>
      </c>
    </row>
    <row r="1380" spans="1:10" ht="16.5">
      <c r="A1380" s="2">
        <f t="shared" si="554"/>
        <v>6516</v>
      </c>
      <c r="B1380" s="3">
        <v>65</v>
      </c>
      <c r="C1380" s="2">
        <f t="shared" si="555"/>
        <v>16</v>
      </c>
      <c r="D1380" t="str">
        <f t="shared" si="545"/>
        <v>兽王</v>
      </c>
      <c r="E1380">
        <f t="shared" si="541"/>
        <v>3</v>
      </c>
      <c r="F1380">
        <f t="shared" si="546"/>
        <v>1</v>
      </c>
      <c r="G1380" t="str">
        <f t="shared" si="548"/>
        <v>1210007,11|1430002,6</v>
      </c>
      <c r="H1380">
        <f t="shared" si="547"/>
        <v>24000</v>
      </c>
      <c r="I1380" t="str">
        <f t="shared" ref="I1380:I1385" si="556">IF(E1380=4,B1380&amp;"Ⅱ"&amp;E1380,"Ⅱ"&amp;E1380)</f>
        <v>Ⅱ3</v>
      </c>
      <c r="J1380" t="str">
        <f t="shared" si="549"/>
        <v/>
      </c>
    </row>
    <row r="1381" spans="1:10" ht="16.5">
      <c r="A1381" s="2">
        <f t="shared" si="554"/>
        <v>6517</v>
      </c>
      <c r="B1381" s="3">
        <v>65</v>
      </c>
      <c r="C1381" s="2">
        <f t="shared" si="555"/>
        <v>17</v>
      </c>
      <c r="D1381" t="str">
        <f t="shared" si="545"/>
        <v>兽王</v>
      </c>
      <c r="E1381">
        <f t="shared" si="541"/>
        <v>3</v>
      </c>
      <c r="F1381">
        <f t="shared" si="546"/>
        <v>1</v>
      </c>
      <c r="G1381" t="str">
        <f t="shared" si="548"/>
        <v>1210007,13|1430002,9</v>
      </c>
      <c r="H1381">
        <f t="shared" si="547"/>
        <v>36000</v>
      </c>
      <c r="I1381" t="str">
        <f t="shared" si="556"/>
        <v>Ⅱ3</v>
      </c>
      <c r="J1381" t="str">
        <f t="shared" si="549"/>
        <v/>
      </c>
    </row>
    <row r="1382" spans="1:10" ht="16.5">
      <c r="A1382" s="2">
        <f t="shared" si="554"/>
        <v>6518</v>
      </c>
      <c r="B1382" s="3">
        <v>65</v>
      </c>
      <c r="C1382" s="2">
        <f t="shared" si="555"/>
        <v>18</v>
      </c>
      <c r="D1382" t="str">
        <f t="shared" si="545"/>
        <v>兽王</v>
      </c>
      <c r="E1382">
        <f t="shared" si="541"/>
        <v>3</v>
      </c>
      <c r="F1382">
        <f t="shared" si="546"/>
        <v>1</v>
      </c>
      <c r="G1382" t="str">
        <f t="shared" si="548"/>
        <v>1210007,16|1430002,12</v>
      </c>
      <c r="H1382">
        <f t="shared" si="547"/>
        <v>53800</v>
      </c>
      <c r="I1382" t="str">
        <f t="shared" si="556"/>
        <v>Ⅱ3</v>
      </c>
      <c r="J1382" t="str">
        <f t="shared" si="549"/>
        <v/>
      </c>
    </row>
    <row r="1383" spans="1:10" ht="16.5">
      <c r="A1383" s="2">
        <f t="shared" si="554"/>
        <v>6519</v>
      </c>
      <c r="B1383" s="3">
        <v>65</v>
      </c>
      <c r="C1383" s="2">
        <f t="shared" si="555"/>
        <v>19</v>
      </c>
      <c r="D1383" t="str">
        <f t="shared" si="545"/>
        <v>兽王</v>
      </c>
      <c r="E1383">
        <f t="shared" si="541"/>
        <v>3</v>
      </c>
      <c r="F1383">
        <f t="shared" si="546"/>
        <v>1</v>
      </c>
      <c r="G1383" t="str">
        <f t="shared" si="548"/>
        <v>1210007,21|1430002,15</v>
      </c>
      <c r="H1383">
        <f t="shared" si="547"/>
        <v>75200</v>
      </c>
      <c r="I1383" t="str">
        <f t="shared" si="556"/>
        <v>Ⅱ3</v>
      </c>
      <c r="J1383" t="str">
        <f t="shared" si="549"/>
        <v/>
      </c>
    </row>
    <row r="1384" spans="1:10" ht="16.5">
      <c r="A1384" s="2">
        <f t="shared" si="554"/>
        <v>6520</v>
      </c>
      <c r="B1384" s="3">
        <v>65</v>
      </c>
      <c r="C1384" s="2">
        <f t="shared" si="555"/>
        <v>20</v>
      </c>
      <c r="D1384" t="str">
        <f t="shared" si="545"/>
        <v>兽王</v>
      </c>
      <c r="E1384">
        <f t="shared" si="541"/>
        <v>3</v>
      </c>
      <c r="F1384">
        <f t="shared" si="546"/>
        <v>1</v>
      </c>
      <c r="G1384" t="str">
        <f t="shared" si="548"/>
        <v>1210007,24|1430002,18</v>
      </c>
      <c r="H1384">
        <f t="shared" si="547"/>
        <v>103200</v>
      </c>
      <c r="I1384" t="str">
        <f t="shared" si="556"/>
        <v>Ⅱ3</v>
      </c>
      <c r="J1384" t="str">
        <f t="shared" si="549"/>
        <v/>
      </c>
    </row>
    <row r="1385" spans="1:10" ht="16.5">
      <c r="A1385" s="2">
        <f t="shared" si="554"/>
        <v>6521</v>
      </c>
      <c r="B1385" s="3">
        <v>65</v>
      </c>
      <c r="C1385" s="2">
        <f t="shared" si="555"/>
        <v>21</v>
      </c>
      <c r="D1385" t="str">
        <f t="shared" si="545"/>
        <v>兽王</v>
      </c>
      <c r="E1385">
        <f t="shared" si="541"/>
        <v>3</v>
      </c>
      <c r="F1385">
        <f t="shared" si="546"/>
        <v>1</v>
      </c>
      <c r="G1385" t="str">
        <f t="shared" si="548"/>
        <v>1430004,3</v>
      </c>
      <c r="H1385">
        <f t="shared" si="547"/>
        <v>139200</v>
      </c>
      <c r="I1385" t="str">
        <f t="shared" si="556"/>
        <v>Ⅱ3</v>
      </c>
      <c r="J1385" t="str">
        <f t="shared" si="549"/>
        <v/>
      </c>
    </row>
    <row r="1386" spans="1:10" ht="16.5">
      <c r="A1386" s="2">
        <f t="shared" si="554"/>
        <v>6522</v>
      </c>
      <c r="B1386" s="3">
        <v>65</v>
      </c>
      <c r="C1386" s="2">
        <f t="shared" si="555"/>
        <v>22</v>
      </c>
      <c r="D1386" t="str">
        <f t="shared" si="545"/>
        <v>兽王</v>
      </c>
      <c r="E1386">
        <f t="shared" si="541"/>
        <v>3</v>
      </c>
      <c r="F1386">
        <f t="shared" si="546"/>
        <v>1</v>
      </c>
      <c r="G1386" t="str">
        <f t="shared" si="548"/>
        <v>1210007,9|1430002,9</v>
      </c>
      <c r="H1386">
        <f t="shared" si="547"/>
        <v>26000</v>
      </c>
      <c r="I1386" t="str">
        <f>IF(E1386=4,B1386&amp;"Ⅲ"&amp;E1386,"Ⅲ"&amp;E1386)</f>
        <v>Ⅲ3</v>
      </c>
      <c r="J1386" t="str">
        <f t="shared" si="549"/>
        <v/>
      </c>
    </row>
    <row r="1387" spans="1:10" ht="16.5">
      <c r="A1387" s="2">
        <f t="shared" si="554"/>
        <v>6523</v>
      </c>
      <c r="B1387" s="3">
        <v>65</v>
      </c>
      <c r="C1387" s="2">
        <f t="shared" si="555"/>
        <v>23</v>
      </c>
      <c r="D1387" t="str">
        <f t="shared" si="545"/>
        <v>兽王</v>
      </c>
      <c r="E1387">
        <f t="shared" si="541"/>
        <v>3</v>
      </c>
      <c r="F1387">
        <f t="shared" si="546"/>
        <v>1</v>
      </c>
      <c r="G1387" t="str">
        <f t="shared" si="548"/>
        <v>1210007,13|1430002,18</v>
      </c>
      <c r="H1387">
        <f t="shared" si="547"/>
        <v>30000</v>
      </c>
      <c r="I1387" t="str">
        <f t="shared" ref="I1387:I1392" si="557">IF(E1387=4,B1387&amp;"Ⅲ"&amp;E1387,"Ⅲ"&amp;E1387)</f>
        <v>Ⅲ3</v>
      </c>
      <c r="J1387" t="str">
        <f t="shared" si="549"/>
        <v/>
      </c>
    </row>
    <row r="1388" spans="1:10" ht="16.5">
      <c r="A1388" s="2">
        <f t="shared" si="554"/>
        <v>6524</v>
      </c>
      <c r="B1388" s="3">
        <v>65</v>
      </c>
      <c r="C1388" s="2">
        <f t="shared" si="555"/>
        <v>24</v>
      </c>
      <c r="D1388" t="str">
        <f t="shared" si="545"/>
        <v>兽王</v>
      </c>
      <c r="E1388">
        <f t="shared" si="541"/>
        <v>3</v>
      </c>
      <c r="F1388">
        <f t="shared" si="546"/>
        <v>1</v>
      </c>
      <c r="G1388" t="str">
        <f t="shared" si="548"/>
        <v>1210007,17|1430002,27</v>
      </c>
      <c r="H1388">
        <f t="shared" si="547"/>
        <v>45000</v>
      </c>
      <c r="I1388" t="str">
        <f t="shared" si="557"/>
        <v>Ⅲ3</v>
      </c>
      <c r="J1388" t="str">
        <f t="shared" si="549"/>
        <v/>
      </c>
    </row>
    <row r="1389" spans="1:10" ht="16.5">
      <c r="A1389" s="2">
        <f t="shared" si="554"/>
        <v>6525</v>
      </c>
      <c r="B1389" s="3">
        <v>65</v>
      </c>
      <c r="C1389" s="2">
        <f t="shared" si="555"/>
        <v>25</v>
      </c>
      <c r="D1389" t="str">
        <f t="shared" si="545"/>
        <v>兽王</v>
      </c>
      <c r="E1389">
        <f t="shared" si="541"/>
        <v>3</v>
      </c>
      <c r="F1389">
        <f t="shared" si="546"/>
        <v>1</v>
      </c>
      <c r="G1389" t="str">
        <f t="shared" si="548"/>
        <v>1210007,20|1430002,36</v>
      </c>
      <c r="H1389">
        <f t="shared" si="547"/>
        <v>67250</v>
      </c>
      <c r="I1389" t="str">
        <f t="shared" si="557"/>
        <v>Ⅲ3</v>
      </c>
      <c r="J1389" t="str">
        <f t="shared" si="549"/>
        <v/>
      </c>
    </row>
    <row r="1390" spans="1:10" ht="16.5">
      <c r="A1390" s="2">
        <f t="shared" si="554"/>
        <v>6526</v>
      </c>
      <c r="B1390" s="3">
        <v>65</v>
      </c>
      <c r="C1390" s="2">
        <f t="shared" si="555"/>
        <v>26</v>
      </c>
      <c r="D1390" t="str">
        <f t="shared" si="545"/>
        <v>兽王</v>
      </c>
      <c r="E1390">
        <f t="shared" si="541"/>
        <v>3</v>
      </c>
      <c r="F1390">
        <f t="shared" si="546"/>
        <v>1</v>
      </c>
      <c r="G1390" t="str">
        <f t="shared" si="548"/>
        <v>1210007,27|1430002,45</v>
      </c>
      <c r="H1390">
        <f t="shared" si="547"/>
        <v>94000</v>
      </c>
      <c r="I1390" t="str">
        <f t="shared" si="557"/>
        <v>Ⅲ3</v>
      </c>
      <c r="J1390" t="str">
        <f t="shared" si="549"/>
        <v/>
      </c>
    </row>
    <row r="1391" spans="1:10" ht="16.5">
      <c r="A1391" s="2">
        <f t="shared" si="554"/>
        <v>6527</v>
      </c>
      <c r="B1391" s="3">
        <v>65</v>
      </c>
      <c r="C1391" s="2">
        <f t="shared" si="555"/>
        <v>27</v>
      </c>
      <c r="D1391" t="str">
        <f t="shared" si="545"/>
        <v>兽王</v>
      </c>
      <c r="E1391">
        <f t="shared" si="541"/>
        <v>3</v>
      </c>
      <c r="F1391">
        <f t="shared" si="546"/>
        <v>1</v>
      </c>
      <c r="G1391" t="str">
        <f t="shared" si="548"/>
        <v>1210007,30|1430002,54</v>
      </c>
      <c r="H1391">
        <f t="shared" si="547"/>
        <v>129000</v>
      </c>
      <c r="I1391" t="str">
        <f t="shared" si="557"/>
        <v>Ⅲ3</v>
      </c>
      <c r="J1391" t="str">
        <f t="shared" si="549"/>
        <v/>
      </c>
    </row>
    <row r="1392" spans="1:10" ht="16.5">
      <c r="A1392" s="2">
        <f t="shared" si="554"/>
        <v>6528</v>
      </c>
      <c r="B1392" s="3">
        <v>65</v>
      </c>
      <c r="C1392" s="2">
        <f t="shared" si="555"/>
        <v>28</v>
      </c>
      <c r="D1392" t="str">
        <f t="shared" si="545"/>
        <v>兽王</v>
      </c>
      <c r="E1392">
        <f t="shared" si="541"/>
        <v>3</v>
      </c>
      <c r="F1392">
        <f t="shared" si="546"/>
        <v>1</v>
      </c>
      <c r="G1392" t="str">
        <f t="shared" si="548"/>
        <v>1430004,9</v>
      </c>
      <c r="H1392">
        <f t="shared" si="547"/>
        <v>174000</v>
      </c>
      <c r="I1392" t="str">
        <f t="shared" si="557"/>
        <v>Ⅲ3</v>
      </c>
      <c r="J1392" t="str">
        <f t="shared" si="549"/>
        <v/>
      </c>
    </row>
    <row r="1393" spans="1:10" ht="16.5">
      <c r="A1393" s="2">
        <f t="shared" si="554"/>
        <v>6529</v>
      </c>
      <c r="B1393" s="34">
        <v>65</v>
      </c>
      <c r="C1393" s="2">
        <f t="shared" si="555"/>
        <v>29</v>
      </c>
      <c r="D1393" t="str">
        <f t="shared" si="545"/>
        <v>兽王</v>
      </c>
      <c r="E1393">
        <f t="shared" si="541"/>
        <v>3</v>
      </c>
      <c r="F1393">
        <f t="shared" si="546"/>
        <v>1</v>
      </c>
      <c r="G1393" t="e">
        <f t="shared" si="548"/>
        <v>#N/A</v>
      </c>
      <c r="H1393" t="e">
        <f t="shared" si="547"/>
        <v>#N/A</v>
      </c>
      <c r="J1393" t="str">
        <f t="shared" si="549"/>
        <v/>
      </c>
    </row>
    <row r="1394" spans="1:10" ht="16.5">
      <c r="A1394" s="2">
        <f t="shared" si="554"/>
        <v>4201</v>
      </c>
      <c r="B1394" s="3">
        <v>42</v>
      </c>
      <c r="C1394" s="2">
        <f>IF(C1393=29,1,C1393+1)</f>
        <v>1</v>
      </c>
      <c r="D1394" t="str">
        <f t="shared" si="545"/>
        <v>超合金黑光</v>
      </c>
      <c r="E1394">
        <f t="shared" si="541"/>
        <v>4</v>
      </c>
      <c r="F1394">
        <f t="shared" si="546"/>
        <v>2</v>
      </c>
      <c r="G1394" t="str">
        <f t="shared" si="548"/>
        <v>1210002,40</v>
      </c>
      <c r="H1394">
        <f t="shared" si="547"/>
        <v>13000</v>
      </c>
      <c r="I1394" t="str">
        <f>IF(E1394=4,B1394&amp;"Ⅰ"&amp;E1394,"Ⅰ"&amp;E1394)</f>
        <v>42Ⅰ4</v>
      </c>
      <c r="J1394" t="str">
        <f t="shared" si="549"/>
        <v/>
      </c>
    </row>
    <row r="1395" spans="1:10" ht="16.5">
      <c r="A1395" s="2">
        <f t="shared" si="554"/>
        <v>4202</v>
      </c>
      <c r="B1395" s="3">
        <v>42</v>
      </c>
      <c r="C1395" s="2">
        <f>IF(C1394=29,1,C1394+1)</f>
        <v>2</v>
      </c>
      <c r="D1395" t="str">
        <f t="shared" si="545"/>
        <v>超合金黑光</v>
      </c>
      <c r="E1395">
        <f t="shared" si="541"/>
        <v>4</v>
      </c>
      <c r="F1395">
        <f t="shared" si="546"/>
        <v>2</v>
      </c>
      <c r="G1395" t="str">
        <f t="shared" si="548"/>
        <v>1210002,60</v>
      </c>
      <c r="H1395">
        <f t="shared" si="547"/>
        <v>15000</v>
      </c>
      <c r="I1395" t="str">
        <f t="shared" ref="I1395:I1407" si="558">IF(E1395=4,B1395&amp;"Ⅰ"&amp;E1395,"Ⅰ"&amp;E1395)</f>
        <v>42Ⅰ4</v>
      </c>
      <c r="J1395" t="str">
        <f t="shared" si="549"/>
        <v/>
      </c>
    </row>
    <row r="1396" spans="1:10" ht="16.5">
      <c r="A1396" s="2">
        <f t="shared" si="554"/>
        <v>4203</v>
      </c>
      <c r="B1396" s="3">
        <v>42</v>
      </c>
      <c r="C1396" s="2">
        <f t="shared" ref="C1396:C1401" si="559">IF(C1395=29,1,C1395+1)</f>
        <v>3</v>
      </c>
      <c r="D1396" t="str">
        <f t="shared" si="545"/>
        <v>超合金黑光</v>
      </c>
      <c r="E1396">
        <f t="shared" si="541"/>
        <v>4</v>
      </c>
      <c r="F1396">
        <f t="shared" si="546"/>
        <v>2</v>
      </c>
      <c r="G1396" t="str">
        <f t="shared" si="548"/>
        <v>1210005,24</v>
      </c>
      <c r="H1396">
        <f t="shared" si="547"/>
        <v>22500</v>
      </c>
      <c r="I1396" t="str">
        <f t="shared" si="558"/>
        <v>42Ⅰ4</v>
      </c>
      <c r="J1396" t="str">
        <f t="shared" si="549"/>
        <v/>
      </c>
    </row>
    <row r="1397" spans="1:10" ht="16.5">
      <c r="A1397" s="2">
        <f t="shared" si="554"/>
        <v>4204</v>
      </c>
      <c r="B1397" s="3">
        <v>42</v>
      </c>
      <c r="C1397" s="2">
        <f t="shared" si="559"/>
        <v>4</v>
      </c>
      <c r="D1397" t="str">
        <f t="shared" si="545"/>
        <v>超合金黑光</v>
      </c>
      <c r="E1397">
        <f t="shared" si="541"/>
        <v>4</v>
      </c>
      <c r="F1397">
        <f t="shared" si="546"/>
        <v>2</v>
      </c>
      <c r="G1397" t="str">
        <f t="shared" si="548"/>
        <v>1210005,32</v>
      </c>
      <c r="H1397">
        <f t="shared" si="547"/>
        <v>33700</v>
      </c>
      <c r="I1397" t="str">
        <f t="shared" si="558"/>
        <v>42Ⅰ4</v>
      </c>
      <c r="J1397" t="str">
        <f t="shared" si="549"/>
        <v/>
      </c>
    </row>
    <row r="1398" spans="1:10" ht="16.5">
      <c r="A1398" s="2">
        <f t="shared" si="554"/>
        <v>4205</v>
      </c>
      <c r="B1398" s="3">
        <v>42</v>
      </c>
      <c r="C1398" s="2">
        <f t="shared" si="559"/>
        <v>5</v>
      </c>
      <c r="D1398" t="str">
        <f t="shared" si="545"/>
        <v>超合金黑光</v>
      </c>
      <c r="E1398">
        <f t="shared" ref="E1398:E1461" si="560">VLOOKUP(B1398,K:N,3,FALSE)</f>
        <v>4</v>
      </c>
      <c r="F1398">
        <f t="shared" si="546"/>
        <v>2</v>
      </c>
      <c r="G1398" t="str">
        <f t="shared" si="548"/>
        <v>1210008,12</v>
      </c>
      <c r="H1398">
        <f t="shared" si="547"/>
        <v>47100</v>
      </c>
      <c r="I1398" t="str">
        <f t="shared" si="558"/>
        <v>42Ⅰ4</v>
      </c>
      <c r="J1398" t="str">
        <f t="shared" si="549"/>
        <v/>
      </c>
    </row>
    <row r="1399" spans="1:10" ht="16.5">
      <c r="A1399" s="2">
        <f t="shared" si="554"/>
        <v>4206</v>
      </c>
      <c r="B1399" s="3">
        <v>42</v>
      </c>
      <c r="C1399" s="2">
        <f t="shared" si="559"/>
        <v>6</v>
      </c>
      <c r="D1399" t="str">
        <f t="shared" si="545"/>
        <v>超合金黑光</v>
      </c>
      <c r="E1399">
        <f t="shared" si="560"/>
        <v>4</v>
      </c>
      <c r="F1399">
        <f t="shared" si="546"/>
        <v>2</v>
      </c>
      <c r="G1399" t="str">
        <f t="shared" si="548"/>
        <v>1210008,16</v>
      </c>
      <c r="H1399">
        <f t="shared" si="547"/>
        <v>64500</v>
      </c>
      <c r="I1399" t="str">
        <f t="shared" si="558"/>
        <v>42Ⅰ4</v>
      </c>
      <c r="J1399" t="str">
        <f t="shared" si="549"/>
        <v/>
      </c>
    </row>
    <row r="1400" spans="1:10" ht="16.5">
      <c r="A1400" s="2">
        <f t="shared" si="554"/>
        <v>4207</v>
      </c>
      <c r="B1400" s="3">
        <v>42</v>
      </c>
      <c r="C1400" s="2">
        <f t="shared" si="559"/>
        <v>7</v>
      </c>
      <c r="D1400" t="str">
        <f t="shared" si="545"/>
        <v>超合金黑光</v>
      </c>
      <c r="E1400">
        <f t="shared" si="560"/>
        <v>4</v>
      </c>
      <c r="F1400">
        <f t="shared" si="546"/>
        <v>2</v>
      </c>
      <c r="G1400" t="str">
        <f t="shared" si="548"/>
        <v>1210008,20</v>
      </c>
      <c r="H1400">
        <f t="shared" si="547"/>
        <v>87000</v>
      </c>
      <c r="I1400" t="str">
        <f t="shared" si="558"/>
        <v>42Ⅰ4</v>
      </c>
      <c r="J1400" t="str">
        <f t="shared" si="549"/>
        <v/>
      </c>
    </row>
    <row r="1401" spans="1:10" ht="16.5">
      <c r="A1401" s="2">
        <f t="shared" si="554"/>
        <v>4208</v>
      </c>
      <c r="B1401" s="3">
        <v>42</v>
      </c>
      <c r="C1401" s="2">
        <f t="shared" si="559"/>
        <v>8</v>
      </c>
      <c r="D1401" t="str">
        <f t="shared" si="545"/>
        <v>超合金黑光</v>
      </c>
      <c r="E1401">
        <f t="shared" si="560"/>
        <v>4</v>
      </c>
      <c r="F1401">
        <f t="shared" si="546"/>
        <v>2</v>
      </c>
      <c r="G1401" t="str">
        <f t="shared" si="548"/>
        <v>1210008,6|1430001,1</v>
      </c>
      <c r="H1401">
        <f t="shared" si="547"/>
        <v>19500</v>
      </c>
      <c r="I1401" t="str">
        <f t="shared" si="558"/>
        <v>42Ⅰ4</v>
      </c>
      <c r="J1401" t="str">
        <f t="shared" si="549"/>
        <v/>
      </c>
    </row>
    <row r="1402" spans="1:10" ht="16.5">
      <c r="A1402" s="2">
        <f t="shared" si="554"/>
        <v>4209</v>
      </c>
      <c r="B1402" s="3">
        <v>42</v>
      </c>
      <c r="C1402" s="2">
        <f>IF(C1401=29,1,C1401+1)</f>
        <v>9</v>
      </c>
      <c r="D1402" t="str">
        <f t="shared" si="545"/>
        <v>超合金黑光</v>
      </c>
      <c r="E1402">
        <f t="shared" si="560"/>
        <v>4</v>
      </c>
      <c r="F1402">
        <f t="shared" si="546"/>
        <v>2</v>
      </c>
      <c r="G1402" t="str">
        <f t="shared" si="548"/>
        <v>1210008,9|1430001,2</v>
      </c>
      <c r="H1402">
        <f t="shared" si="547"/>
        <v>22500</v>
      </c>
      <c r="I1402" t="str">
        <f t="shared" si="558"/>
        <v>42Ⅰ4</v>
      </c>
      <c r="J1402" t="str">
        <f t="shared" si="549"/>
        <v/>
      </c>
    </row>
    <row r="1403" spans="1:10" ht="16.5">
      <c r="A1403" s="2">
        <f t="shared" si="554"/>
        <v>4210</v>
      </c>
      <c r="B1403" s="3">
        <v>42</v>
      </c>
      <c r="C1403" s="2">
        <f>IF(C1402=29,1,C1402+1)</f>
        <v>10</v>
      </c>
      <c r="D1403" t="str">
        <f t="shared" si="545"/>
        <v>超合金黑光</v>
      </c>
      <c r="E1403">
        <f t="shared" si="560"/>
        <v>4</v>
      </c>
      <c r="F1403">
        <f t="shared" si="546"/>
        <v>2</v>
      </c>
      <c r="G1403" t="str">
        <f t="shared" si="548"/>
        <v>1210008,12|1430001,3</v>
      </c>
      <c r="H1403">
        <f t="shared" si="547"/>
        <v>33750</v>
      </c>
      <c r="I1403" t="str">
        <f t="shared" si="558"/>
        <v>42Ⅰ4</v>
      </c>
      <c r="J1403" t="str">
        <f t="shared" si="549"/>
        <v/>
      </c>
    </row>
    <row r="1404" spans="1:10" ht="16.5">
      <c r="A1404" s="2">
        <f t="shared" si="554"/>
        <v>4211</v>
      </c>
      <c r="B1404" s="3">
        <v>42</v>
      </c>
      <c r="C1404" s="2">
        <f t="shared" ref="C1404:C1422" si="561">IF(C1403=29,1,C1403+1)</f>
        <v>11</v>
      </c>
      <c r="D1404" t="str">
        <f t="shared" si="545"/>
        <v>超合金黑光</v>
      </c>
      <c r="E1404">
        <f t="shared" si="560"/>
        <v>4</v>
      </c>
      <c r="F1404">
        <f t="shared" si="546"/>
        <v>2</v>
      </c>
      <c r="G1404" t="str">
        <f t="shared" si="548"/>
        <v>1210008,15|1430001,4</v>
      </c>
      <c r="H1404">
        <f t="shared" si="547"/>
        <v>50550</v>
      </c>
      <c r="I1404" t="str">
        <f t="shared" si="558"/>
        <v>42Ⅰ4</v>
      </c>
      <c r="J1404" t="str">
        <f t="shared" si="549"/>
        <v/>
      </c>
    </row>
    <row r="1405" spans="1:10" ht="16.5">
      <c r="A1405" s="2">
        <f t="shared" si="554"/>
        <v>4212</v>
      </c>
      <c r="B1405" s="3">
        <v>42</v>
      </c>
      <c r="C1405" s="2">
        <f t="shared" si="561"/>
        <v>12</v>
      </c>
      <c r="D1405" t="str">
        <f t="shared" si="545"/>
        <v>超合金黑光</v>
      </c>
      <c r="E1405">
        <f t="shared" si="560"/>
        <v>4</v>
      </c>
      <c r="F1405">
        <f t="shared" si="546"/>
        <v>2</v>
      </c>
      <c r="G1405" t="str">
        <f t="shared" si="548"/>
        <v>1210008,18|1430001,5</v>
      </c>
      <c r="H1405">
        <f t="shared" si="547"/>
        <v>70650</v>
      </c>
      <c r="I1405" t="str">
        <f t="shared" si="558"/>
        <v>42Ⅰ4</v>
      </c>
      <c r="J1405" t="str">
        <f t="shared" si="549"/>
        <v/>
      </c>
    </row>
    <row r="1406" spans="1:10" ht="16.5">
      <c r="A1406" s="2">
        <f t="shared" si="554"/>
        <v>4213</v>
      </c>
      <c r="B1406" s="3">
        <v>42</v>
      </c>
      <c r="C1406" s="2">
        <f t="shared" si="561"/>
        <v>13</v>
      </c>
      <c r="D1406" t="str">
        <f t="shared" si="545"/>
        <v>超合金黑光</v>
      </c>
      <c r="E1406">
        <f t="shared" si="560"/>
        <v>4</v>
      </c>
      <c r="F1406">
        <f t="shared" si="546"/>
        <v>2</v>
      </c>
      <c r="G1406" t="str">
        <f t="shared" si="548"/>
        <v>1210008,24|1430001,6</v>
      </c>
      <c r="H1406">
        <f t="shared" si="547"/>
        <v>96750</v>
      </c>
      <c r="I1406" t="str">
        <f t="shared" si="558"/>
        <v>42Ⅰ4</v>
      </c>
      <c r="J1406" t="str">
        <f t="shared" si="549"/>
        <v/>
      </c>
    </row>
    <row r="1407" spans="1:10" ht="16.5">
      <c r="A1407" s="2">
        <f t="shared" si="554"/>
        <v>4214</v>
      </c>
      <c r="B1407" s="3">
        <v>42</v>
      </c>
      <c r="C1407" s="2">
        <f t="shared" si="561"/>
        <v>14</v>
      </c>
      <c r="D1407" t="str">
        <f t="shared" si="545"/>
        <v>超合金黑光</v>
      </c>
      <c r="E1407">
        <f t="shared" si="560"/>
        <v>4</v>
      </c>
      <c r="F1407">
        <f t="shared" si="546"/>
        <v>2</v>
      </c>
      <c r="G1407" t="str">
        <f t="shared" si="548"/>
        <v>1431042,1</v>
      </c>
      <c r="H1407">
        <f t="shared" si="547"/>
        <v>130500</v>
      </c>
      <c r="I1407" t="str">
        <f t="shared" si="558"/>
        <v>42Ⅰ4</v>
      </c>
      <c r="J1407" t="str">
        <f t="shared" si="549"/>
        <v>1431042,1</v>
      </c>
    </row>
    <row r="1408" spans="1:10" ht="16.5">
      <c r="A1408" s="2">
        <f t="shared" si="554"/>
        <v>4215</v>
      </c>
      <c r="B1408" s="3">
        <v>42</v>
      </c>
      <c r="C1408" s="2">
        <f t="shared" si="561"/>
        <v>15</v>
      </c>
      <c r="D1408" t="str">
        <f t="shared" si="545"/>
        <v>超合金黑光</v>
      </c>
      <c r="E1408">
        <f t="shared" si="560"/>
        <v>4</v>
      </c>
      <c r="F1408">
        <f t="shared" si="546"/>
        <v>2</v>
      </c>
      <c r="G1408" t="str">
        <f t="shared" si="548"/>
        <v>1210008,8|1430001,3</v>
      </c>
      <c r="H1408">
        <f t="shared" si="547"/>
        <v>26000</v>
      </c>
      <c r="I1408" t="str">
        <f>IF(E1408=4,B1408&amp;"Ⅱ"&amp;E1408,"Ⅱ"&amp;E1408)</f>
        <v>42Ⅱ4</v>
      </c>
      <c r="J1408" t="str">
        <f t="shared" si="549"/>
        <v/>
      </c>
    </row>
    <row r="1409" spans="1:10" ht="16.5">
      <c r="A1409" s="2">
        <f t="shared" si="554"/>
        <v>4216</v>
      </c>
      <c r="B1409" s="3">
        <v>42</v>
      </c>
      <c r="C1409" s="2">
        <f t="shared" si="561"/>
        <v>16</v>
      </c>
      <c r="D1409" t="str">
        <f t="shared" si="545"/>
        <v>超合金黑光</v>
      </c>
      <c r="E1409">
        <f t="shared" si="560"/>
        <v>4</v>
      </c>
      <c r="F1409">
        <f t="shared" si="546"/>
        <v>2</v>
      </c>
      <c r="G1409" t="str">
        <f t="shared" si="548"/>
        <v>1210008,12|1430001,6</v>
      </c>
      <c r="H1409">
        <f t="shared" si="547"/>
        <v>30000</v>
      </c>
      <c r="I1409" t="str">
        <f t="shared" ref="I1409:I1414" si="562">IF(E1409=4,B1409&amp;"Ⅱ"&amp;E1409,"Ⅱ"&amp;E1409)</f>
        <v>42Ⅱ4</v>
      </c>
      <c r="J1409" t="str">
        <f t="shared" si="549"/>
        <v/>
      </c>
    </row>
    <row r="1410" spans="1:10" ht="16.5">
      <c r="A1410" s="2">
        <f t="shared" si="554"/>
        <v>4217</v>
      </c>
      <c r="B1410" s="3">
        <v>42</v>
      </c>
      <c r="C1410" s="2">
        <f t="shared" si="561"/>
        <v>17</v>
      </c>
      <c r="D1410" t="str">
        <f t="shared" ref="D1410:D1473" si="563">VLOOKUP(B1410,K:L,2,0)</f>
        <v>超合金黑光</v>
      </c>
      <c r="E1410">
        <f t="shared" si="560"/>
        <v>4</v>
      </c>
      <c r="F1410">
        <f t="shared" ref="F1410:F1473" si="564">VLOOKUP(B1410,K:N,4,FALSE)</f>
        <v>2</v>
      </c>
      <c r="G1410" t="str">
        <f t="shared" si="548"/>
        <v>1210008,16|1430001,9</v>
      </c>
      <c r="H1410">
        <f t="shared" ref="H1410:H1473" si="565">VLOOKUP(E1410&amp;C1410,AN:AT,7,0)</f>
        <v>45000</v>
      </c>
      <c r="I1410" t="str">
        <f t="shared" si="562"/>
        <v>42Ⅱ4</v>
      </c>
      <c r="J1410" t="str">
        <f t="shared" si="549"/>
        <v/>
      </c>
    </row>
    <row r="1411" spans="1:10" ht="16.5">
      <c r="A1411" s="2">
        <f t="shared" si="554"/>
        <v>4218</v>
      </c>
      <c r="B1411" s="3">
        <v>42</v>
      </c>
      <c r="C1411" s="2">
        <f t="shared" si="561"/>
        <v>18</v>
      </c>
      <c r="D1411" t="str">
        <f t="shared" si="563"/>
        <v>超合金黑光</v>
      </c>
      <c r="E1411">
        <f t="shared" si="560"/>
        <v>4</v>
      </c>
      <c r="F1411">
        <f t="shared" si="564"/>
        <v>2</v>
      </c>
      <c r="G1411" t="str">
        <f t="shared" ref="G1411:G1474" si="566">IF(J1411&lt;&gt;"",J1411,VLOOKUP(E1411&amp;F1411&amp;C1411,T:AD,11,0))</f>
        <v>1210008,20|1430001,12</v>
      </c>
      <c r="H1411">
        <f t="shared" si="565"/>
        <v>67400</v>
      </c>
      <c r="I1411" t="str">
        <f t="shared" si="562"/>
        <v>42Ⅱ4</v>
      </c>
      <c r="J1411" t="str">
        <f t="shared" ref="J1411:J1474" si="567">IFERROR(IF(I1411=I1412,"",INDEX(AJ:AJ,MATCH(B1411,AI:AI,0))&amp;","&amp;3^(C1411/7-2)),"")</f>
        <v/>
      </c>
    </row>
    <row r="1412" spans="1:10" ht="16.5">
      <c r="A1412" s="2">
        <f t="shared" si="554"/>
        <v>4219</v>
      </c>
      <c r="B1412" s="3">
        <v>42</v>
      </c>
      <c r="C1412" s="2">
        <f t="shared" si="561"/>
        <v>19</v>
      </c>
      <c r="D1412" t="str">
        <f t="shared" si="563"/>
        <v>超合金黑光</v>
      </c>
      <c r="E1412">
        <f t="shared" si="560"/>
        <v>4</v>
      </c>
      <c r="F1412">
        <f t="shared" si="564"/>
        <v>2</v>
      </c>
      <c r="G1412" t="str">
        <f t="shared" si="566"/>
        <v>1210008,24|1430001,15</v>
      </c>
      <c r="H1412">
        <f t="shared" si="565"/>
        <v>94200</v>
      </c>
      <c r="I1412" t="str">
        <f t="shared" si="562"/>
        <v>42Ⅱ4</v>
      </c>
      <c r="J1412" t="str">
        <f t="shared" si="567"/>
        <v/>
      </c>
    </row>
    <row r="1413" spans="1:10" ht="16.5">
      <c r="A1413" s="2">
        <f t="shared" si="554"/>
        <v>4220</v>
      </c>
      <c r="B1413" s="3">
        <v>42</v>
      </c>
      <c r="C1413" s="2">
        <f t="shared" si="561"/>
        <v>20</v>
      </c>
      <c r="D1413" t="str">
        <f t="shared" si="563"/>
        <v>超合金黑光</v>
      </c>
      <c r="E1413">
        <f t="shared" si="560"/>
        <v>4</v>
      </c>
      <c r="F1413">
        <f t="shared" si="564"/>
        <v>2</v>
      </c>
      <c r="G1413" t="str">
        <f t="shared" si="566"/>
        <v>1210008,32|1430001,18</v>
      </c>
      <c r="H1413">
        <f t="shared" si="565"/>
        <v>129000</v>
      </c>
      <c r="I1413" t="str">
        <f t="shared" si="562"/>
        <v>42Ⅱ4</v>
      </c>
      <c r="J1413" t="str">
        <f t="shared" si="567"/>
        <v/>
      </c>
    </row>
    <row r="1414" spans="1:10" ht="16.5">
      <c r="A1414" s="2">
        <f t="shared" si="554"/>
        <v>4221</v>
      </c>
      <c r="B1414" s="3">
        <v>42</v>
      </c>
      <c r="C1414" s="2">
        <f t="shared" si="561"/>
        <v>21</v>
      </c>
      <c r="D1414" t="str">
        <f t="shared" si="563"/>
        <v>超合金黑光</v>
      </c>
      <c r="E1414">
        <f t="shared" si="560"/>
        <v>4</v>
      </c>
      <c r="F1414">
        <f t="shared" si="564"/>
        <v>2</v>
      </c>
      <c r="G1414" t="str">
        <f t="shared" si="566"/>
        <v>1431042,3</v>
      </c>
      <c r="H1414">
        <f t="shared" si="565"/>
        <v>174000</v>
      </c>
      <c r="I1414" t="str">
        <f t="shared" si="562"/>
        <v>42Ⅱ4</v>
      </c>
      <c r="J1414" t="str">
        <f t="shared" si="567"/>
        <v>1431042,3</v>
      </c>
    </row>
    <row r="1415" spans="1:10" ht="16.5">
      <c r="A1415" s="2">
        <f t="shared" si="554"/>
        <v>4222</v>
      </c>
      <c r="B1415" s="3">
        <v>42</v>
      </c>
      <c r="C1415" s="2">
        <f t="shared" si="561"/>
        <v>22</v>
      </c>
      <c r="D1415" t="str">
        <f t="shared" si="563"/>
        <v>超合金黑光</v>
      </c>
      <c r="E1415">
        <f t="shared" si="560"/>
        <v>4</v>
      </c>
      <c r="F1415">
        <f t="shared" si="564"/>
        <v>2</v>
      </c>
      <c r="G1415" t="str">
        <f t="shared" si="566"/>
        <v>1210008,10|1430001,9</v>
      </c>
      <c r="H1415">
        <f t="shared" si="565"/>
        <v>32500</v>
      </c>
      <c r="I1415" t="str">
        <f>IF(E1415=4,B1415&amp;"Ⅲ"&amp;E1415,"Ⅲ"&amp;E1415)</f>
        <v>42Ⅲ4</v>
      </c>
      <c r="J1415" t="str">
        <f t="shared" si="567"/>
        <v/>
      </c>
    </row>
    <row r="1416" spans="1:10" ht="16.5">
      <c r="A1416" s="2">
        <f t="shared" si="554"/>
        <v>4223</v>
      </c>
      <c r="B1416" s="3">
        <v>42</v>
      </c>
      <c r="C1416" s="2">
        <f t="shared" si="561"/>
        <v>23</v>
      </c>
      <c r="D1416" t="str">
        <f t="shared" si="563"/>
        <v>超合金黑光</v>
      </c>
      <c r="E1416">
        <f t="shared" si="560"/>
        <v>4</v>
      </c>
      <c r="F1416">
        <f t="shared" si="564"/>
        <v>2</v>
      </c>
      <c r="G1416" t="str">
        <f t="shared" si="566"/>
        <v>1210008,15|1430001,18</v>
      </c>
      <c r="H1416">
        <f t="shared" si="565"/>
        <v>37500</v>
      </c>
      <c r="I1416" t="str">
        <f t="shared" ref="I1416:I1421" si="568">IF(E1416=4,B1416&amp;"Ⅲ"&amp;E1416,"Ⅲ"&amp;E1416)</f>
        <v>42Ⅲ4</v>
      </c>
      <c r="J1416" t="str">
        <f t="shared" si="567"/>
        <v/>
      </c>
    </row>
    <row r="1417" spans="1:10" ht="16.5">
      <c r="A1417" s="2">
        <f t="shared" si="554"/>
        <v>4224</v>
      </c>
      <c r="B1417" s="3">
        <v>42</v>
      </c>
      <c r="C1417" s="2">
        <f t="shared" si="561"/>
        <v>24</v>
      </c>
      <c r="D1417" t="str">
        <f t="shared" si="563"/>
        <v>超合金黑光</v>
      </c>
      <c r="E1417">
        <f t="shared" si="560"/>
        <v>4</v>
      </c>
      <c r="F1417">
        <f t="shared" si="564"/>
        <v>2</v>
      </c>
      <c r="G1417" t="str">
        <f t="shared" si="566"/>
        <v>1210008,20|1430001,27</v>
      </c>
      <c r="H1417">
        <f t="shared" si="565"/>
        <v>56250</v>
      </c>
      <c r="I1417" t="str">
        <f t="shared" si="568"/>
        <v>42Ⅲ4</v>
      </c>
      <c r="J1417" t="str">
        <f t="shared" si="567"/>
        <v/>
      </c>
    </row>
    <row r="1418" spans="1:10" ht="16.5">
      <c r="A1418" s="2">
        <f t="shared" si="554"/>
        <v>4225</v>
      </c>
      <c r="B1418" s="3">
        <v>42</v>
      </c>
      <c r="C1418" s="2">
        <f t="shared" si="561"/>
        <v>25</v>
      </c>
      <c r="D1418" t="str">
        <f t="shared" si="563"/>
        <v>超合金黑光</v>
      </c>
      <c r="E1418">
        <f t="shared" si="560"/>
        <v>4</v>
      </c>
      <c r="F1418">
        <f t="shared" si="564"/>
        <v>2</v>
      </c>
      <c r="G1418" t="str">
        <f t="shared" si="566"/>
        <v>1210008,25|1430001,36</v>
      </c>
      <c r="H1418">
        <f t="shared" si="565"/>
        <v>84250</v>
      </c>
      <c r="I1418" t="str">
        <f t="shared" si="568"/>
        <v>42Ⅲ4</v>
      </c>
      <c r="J1418" t="str">
        <f t="shared" si="567"/>
        <v/>
      </c>
    </row>
    <row r="1419" spans="1:10" ht="16.5">
      <c r="A1419" s="2">
        <f t="shared" si="554"/>
        <v>4226</v>
      </c>
      <c r="B1419" s="3">
        <v>42</v>
      </c>
      <c r="C1419" s="2">
        <f t="shared" si="561"/>
        <v>26</v>
      </c>
      <c r="D1419" t="str">
        <f t="shared" si="563"/>
        <v>超合金黑光</v>
      </c>
      <c r="E1419">
        <f t="shared" si="560"/>
        <v>4</v>
      </c>
      <c r="F1419">
        <f t="shared" si="564"/>
        <v>2</v>
      </c>
      <c r="G1419" t="str">
        <f t="shared" si="566"/>
        <v>1210008,30|1430001,45</v>
      </c>
      <c r="H1419">
        <f t="shared" si="565"/>
        <v>117750</v>
      </c>
      <c r="I1419" t="str">
        <f t="shared" si="568"/>
        <v>42Ⅲ4</v>
      </c>
      <c r="J1419" t="str">
        <f t="shared" si="567"/>
        <v/>
      </c>
    </row>
    <row r="1420" spans="1:10" ht="16.5">
      <c r="A1420" s="2">
        <f t="shared" si="554"/>
        <v>4227</v>
      </c>
      <c r="B1420" s="3">
        <v>42</v>
      </c>
      <c r="C1420" s="2">
        <f t="shared" si="561"/>
        <v>27</v>
      </c>
      <c r="D1420" t="str">
        <f t="shared" si="563"/>
        <v>超合金黑光</v>
      </c>
      <c r="E1420">
        <f t="shared" si="560"/>
        <v>4</v>
      </c>
      <c r="F1420">
        <f t="shared" si="564"/>
        <v>2</v>
      </c>
      <c r="G1420" t="str">
        <f t="shared" si="566"/>
        <v>1210008,40|1430001,54</v>
      </c>
      <c r="H1420">
        <f t="shared" si="565"/>
        <v>161250</v>
      </c>
      <c r="I1420" t="str">
        <f t="shared" si="568"/>
        <v>42Ⅲ4</v>
      </c>
      <c r="J1420" t="str">
        <f t="shared" si="567"/>
        <v/>
      </c>
    </row>
    <row r="1421" spans="1:10" ht="16.5">
      <c r="A1421" s="2">
        <f t="shared" si="554"/>
        <v>4228</v>
      </c>
      <c r="B1421" s="3">
        <v>42</v>
      </c>
      <c r="C1421" s="2">
        <f t="shared" si="561"/>
        <v>28</v>
      </c>
      <c r="D1421" t="str">
        <f t="shared" si="563"/>
        <v>超合金黑光</v>
      </c>
      <c r="E1421">
        <f t="shared" si="560"/>
        <v>4</v>
      </c>
      <c r="F1421">
        <f t="shared" si="564"/>
        <v>2</v>
      </c>
      <c r="G1421" t="str">
        <f t="shared" si="566"/>
        <v>1431042,9</v>
      </c>
      <c r="H1421">
        <f t="shared" si="565"/>
        <v>217500</v>
      </c>
      <c r="I1421" t="str">
        <f t="shared" si="568"/>
        <v>42Ⅲ4</v>
      </c>
      <c r="J1421" t="str">
        <f t="shared" si="567"/>
        <v>1431042,9</v>
      </c>
    </row>
    <row r="1422" spans="1:10" ht="16.5">
      <c r="A1422" s="2">
        <f t="shared" si="554"/>
        <v>4229</v>
      </c>
      <c r="B1422" s="34">
        <v>42</v>
      </c>
      <c r="C1422" s="2">
        <f t="shared" si="561"/>
        <v>29</v>
      </c>
      <c r="D1422" t="str">
        <f t="shared" si="563"/>
        <v>超合金黑光</v>
      </c>
      <c r="E1422">
        <f t="shared" si="560"/>
        <v>4</v>
      </c>
      <c r="F1422">
        <f t="shared" si="564"/>
        <v>2</v>
      </c>
      <c r="G1422" t="str">
        <f t="shared" si="566"/>
        <v>1431042,10.5293773148282</v>
      </c>
      <c r="H1422" t="e">
        <f t="shared" si="565"/>
        <v>#N/A</v>
      </c>
      <c r="J1422" t="str">
        <f t="shared" si="567"/>
        <v>1431042,10.5293773148282</v>
      </c>
    </row>
    <row r="1423" spans="1:10" ht="16.5">
      <c r="A1423" s="2">
        <f t="shared" si="554"/>
        <v>4501</v>
      </c>
      <c r="B1423" s="3">
        <v>45</v>
      </c>
      <c r="C1423" s="2">
        <f>IF(C1422=29,1,C1422+1)</f>
        <v>1</v>
      </c>
      <c r="D1423" t="str">
        <f t="shared" si="563"/>
        <v>僵尸男</v>
      </c>
      <c r="E1423">
        <f t="shared" si="560"/>
        <v>4</v>
      </c>
      <c r="F1423">
        <f t="shared" si="564"/>
        <v>2</v>
      </c>
      <c r="G1423" t="str">
        <f t="shared" si="566"/>
        <v>1210002,40</v>
      </c>
      <c r="H1423">
        <f t="shared" si="565"/>
        <v>13000</v>
      </c>
      <c r="I1423" t="str">
        <f>IF(E1423=4,B1423&amp;"Ⅰ"&amp;E1423,"Ⅰ"&amp;E1423)</f>
        <v>45Ⅰ4</v>
      </c>
      <c r="J1423" t="str">
        <f t="shared" si="567"/>
        <v/>
      </c>
    </row>
    <row r="1424" spans="1:10" ht="16.5">
      <c r="A1424" s="2">
        <f t="shared" si="554"/>
        <v>4502</v>
      </c>
      <c r="B1424" s="3">
        <v>45</v>
      </c>
      <c r="C1424" s="2">
        <f>IF(C1423=29,1,C1423+1)</f>
        <v>2</v>
      </c>
      <c r="D1424" t="str">
        <f t="shared" si="563"/>
        <v>僵尸男</v>
      </c>
      <c r="E1424">
        <f t="shared" si="560"/>
        <v>4</v>
      </c>
      <c r="F1424">
        <f t="shared" si="564"/>
        <v>2</v>
      </c>
      <c r="G1424" t="str">
        <f t="shared" si="566"/>
        <v>1210002,60</v>
      </c>
      <c r="H1424">
        <f t="shared" si="565"/>
        <v>15000</v>
      </c>
      <c r="I1424" t="str">
        <f t="shared" ref="I1424:I1436" si="569">IF(E1424=4,B1424&amp;"Ⅰ"&amp;E1424,"Ⅰ"&amp;E1424)</f>
        <v>45Ⅰ4</v>
      </c>
      <c r="J1424" t="str">
        <f t="shared" si="567"/>
        <v/>
      </c>
    </row>
    <row r="1425" spans="1:10" ht="16.5">
      <c r="A1425" s="2">
        <f t="shared" si="554"/>
        <v>4503</v>
      </c>
      <c r="B1425" s="3">
        <v>45</v>
      </c>
      <c r="C1425" s="2">
        <f t="shared" ref="C1425:C1430" si="570">IF(C1424=29,1,C1424+1)</f>
        <v>3</v>
      </c>
      <c r="D1425" t="str">
        <f t="shared" si="563"/>
        <v>僵尸男</v>
      </c>
      <c r="E1425">
        <f t="shared" si="560"/>
        <v>4</v>
      </c>
      <c r="F1425">
        <f t="shared" si="564"/>
        <v>2</v>
      </c>
      <c r="G1425" t="str">
        <f t="shared" si="566"/>
        <v>1210005,24</v>
      </c>
      <c r="H1425">
        <f t="shared" si="565"/>
        <v>22500</v>
      </c>
      <c r="I1425" t="str">
        <f t="shared" si="569"/>
        <v>45Ⅰ4</v>
      </c>
      <c r="J1425" t="str">
        <f t="shared" si="567"/>
        <v/>
      </c>
    </row>
    <row r="1426" spans="1:10" ht="16.5">
      <c r="A1426" s="2">
        <f t="shared" si="554"/>
        <v>4504</v>
      </c>
      <c r="B1426" s="3">
        <v>45</v>
      </c>
      <c r="C1426" s="2">
        <f t="shared" si="570"/>
        <v>4</v>
      </c>
      <c r="D1426" t="str">
        <f t="shared" si="563"/>
        <v>僵尸男</v>
      </c>
      <c r="E1426">
        <f t="shared" si="560"/>
        <v>4</v>
      </c>
      <c r="F1426">
        <f t="shared" si="564"/>
        <v>2</v>
      </c>
      <c r="G1426" t="str">
        <f t="shared" si="566"/>
        <v>1210005,32</v>
      </c>
      <c r="H1426">
        <f t="shared" si="565"/>
        <v>33700</v>
      </c>
      <c r="I1426" t="str">
        <f t="shared" si="569"/>
        <v>45Ⅰ4</v>
      </c>
      <c r="J1426" t="str">
        <f t="shared" si="567"/>
        <v/>
      </c>
    </row>
    <row r="1427" spans="1:10" ht="16.5">
      <c r="A1427" s="2">
        <f t="shared" si="554"/>
        <v>4505</v>
      </c>
      <c r="B1427" s="3">
        <v>45</v>
      </c>
      <c r="C1427" s="2">
        <f t="shared" si="570"/>
        <v>5</v>
      </c>
      <c r="D1427" t="str">
        <f t="shared" si="563"/>
        <v>僵尸男</v>
      </c>
      <c r="E1427">
        <f t="shared" si="560"/>
        <v>4</v>
      </c>
      <c r="F1427">
        <f t="shared" si="564"/>
        <v>2</v>
      </c>
      <c r="G1427" t="str">
        <f t="shared" si="566"/>
        <v>1210008,12</v>
      </c>
      <c r="H1427">
        <f t="shared" si="565"/>
        <v>47100</v>
      </c>
      <c r="I1427" t="str">
        <f t="shared" si="569"/>
        <v>45Ⅰ4</v>
      </c>
      <c r="J1427" t="str">
        <f t="shared" si="567"/>
        <v/>
      </c>
    </row>
    <row r="1428" spans="1:10" ht="16.5">
      <c r="A1428" s="2">
        <f t="shared" si="554"/>
        <v>4506</v>
      </c>
      <c r="B1428" s="3">
        <v>45</v>
      </c>
      <c r="C1428" s="2">
        <f t="shared" si="570"/>
        <v>6</v>
      </c>
      <c r="D1428" t="str">
        <f t="shared" si="563"/>
        <v>僵尸男</v>
      </c>
      <c r="E1428">
        <f t="shared" si="560"/>
        <v>4</v>
      </c>
      <c r="F1428">
        <f t="shared" si="564"/>
        <v>2</v>
      </c>
      <c r="G1428" t="str">
        <f t="shared" si="566"/>
        <v>1210008,16</v>
      </c>
      <c r="H1428">
        <f t="shared" si="565"/>
        <v>64500</v>
      </c>
      <c r="I1428" t="str">
        <f t="shared" si="569"/>
        <v>45Ⅰ4</v>
      </c>
      <c r="J1428" t="str">
        <f t="shared" si="567"/>
        <v/>
      </c>
    </row>
    <row r="1429" spans="1:10" ht="16.5">
      <c r="A1429" s="2">
        <f t="shared" si="554"/>
        <v>4507</v>
      </c>
      <c r="B1429" s="3">
        <v>45</v>
      </c>
      <c r="C1429" s="2">
        <f t="shared" si="570"/>
        <v>7</v>
      </c>
      <c r="D1429" t="str">
        <f t="shared" si="563"/>
        <v>僵尸男</v>
      </c>
      <c r="E1429">
        <f t="shared" si="560"/>
        <v>4</v>
      </c>
      <c r="F1429">
        <f t="shared" si="564"/>
        <v>2</v>
      </c>
      <c r="G1429" t="str">
        <f t="shared" si="566"/>
        <v>1210008,20</v>
      </c>
      <c r="H1429">
        <f t="shared" si="565"/>
        <v>87000</v>
      </c>
      <c r="I1429" t="str">
        <f t="shared" si="569"/>
        <v>45Ⅰ4</v>
      </c>
      <c r="J1429" t="str">
        <f t="shared" si="567"/>
        <v/>
      </c>
    </row>
    <row r="1430" spans="1:10" ht="16.5">
      <c r="A1430" s="2">
        <f t="shared" si="554"/>
        <v>4508</v>
      </c>
      <c r="B1430" s="3">
        <v>45</v>
      </c>
      <c r="C1430" s="2">
        <f t="shared" si="570"/>
        <v>8</v>
      </c>
      <c r="D1430" t="str">
        <f t="shared" si="563"/>
        <v>僵尸男</v>
      </c>
      <c r="E1430">
        <f t="shared" si="560"/>
        <v>4</v>
      </c>
      <c r="F1430">
        <f t="shared" si="564"/>
        <v>2</v>
      </c>
      <c r="G1430" t="str">
        <f t="shared" si="566"/>
        <v>1210008,6|1430001,1</v>
      </c>
      <c r="H1430">
        <f t="shared" si="565"/>
        <v>19500</v>
      </c>
      <c r="I1430" t="str">
        <f t="shared" si="569"/>
        <v>45Ⅰ4</v>
      </c>
      <c r="J1430" t="str">
        <f t="shared" si="567"/>
        <v/>
      </c>
    </row>
    <row r="1431" spans="1:10" ht="16.5">
      <c r="A1431" s="2">
        <f t="shared" si="554"/>
        <v>4509</v>
      </c>
      <c r="B1431" s="3">
        <v>45</v>
      </c>
      <c r="C1431" s="2">
        <f>IF(C1430=29,1,C1430+1)</f>
        <v>9</v>
      </c>
      <c r="D1431" t="str">
        <f t="shared" si="563"/>
        <v>僵尸男</v>
      </c>
      <c r="E1431">
        <f t="shared" si="560"/>
        <v>4</v>
      </c>
      <c r="F1431">
        <f t="shared" si="564"/>
        <v>2</v>
      </c>
      <c r="G1431" t="str">
        <f t="shared" si="566"/>
        <v>1210008,9|1430001,2</v>
      </c>
      <c r="H1431">
        <f t="shared" si="565"/>
        <v>22500</v>
      </c>
      <c r="I1431" t="str">
        <f t="shared" si="569"/>
        <v>45Ⅰ4</v>
      </c>
      <c r="J1431" t="str">
        <f t="shared" si="567"/>
        <v/>
      </c>
    </row>
    <row r="1432" spans="1:10" ht="16.5">
      <c r="A1432" s="2">
        <f t="shared" si="554"/>
        <v>4510</v>
      </c>
      <c r="B1432" s="3">
        <v>45</v>
      </c>
      <c r="C1432" s="2">
        <f>IF(C1431=29,1,C1431+1)</f>
        <v>10</v>
      </c>
      <c r="D1432" t="str">
        <f t="shared" si="563"/>
        <v>僵尸男</v>
      </c>
      <c r="E1432">
        <f t="shared" si="560"/>
        <v>4</v>
      </c>
      <c r="F1432">
        <f t="shared" si="564"/>
        <v>2</v>
      </c>
      <c r="G1432" t="str">
        <f t="shared" si="566"/>
        <v>1210008,12|1430001,3</v>
      </c>
      <c r="H1432">
        <f t="shared" si="565"/>
        <v>33750</v>
      </c>
      <c r="I1432" t="str">
        <f t="shared" si="569"/>
        <v>45Ⅰ4</v>
      </c>
      <c r="J1432" t="str">
        <f t="shared" si="567"/>
        <v/>
      </c>
    </row>
    <row r="1433" spans="1:10" ht="16.5">
      <c r="A1433" s="2">
        <f t="shared" si="554"/>
        <v>4511</v>
      </c>
      <c r="B1433" s="3">
        <v>45</v>
      </c>
      <c r="C1433" s="2">
        <f t="shared" ref="C1433:C1451" si="571">IF(C1432=29,1,C1432+1)</f>
        <v>11</v>
      </c>
      <c r="D1433" t="str">
        <f t="shared" si="563"/>
        <v>僵尸男</v>
      </c>
      <c r="E1433">
        <f t="shared" si="560"/>
        <v>4</v>
      </c>
      <c r="F1433">
        <f t="shared" si="564"/>
        <v>2</v>
      </c>
      <c r="G1433" t="str">
        <f t="shared" si="566"/>
        <v>1210008,15|1430001,4</v>
      </c>
      <c r="H1433">
        <f t="shared" si="565"/>
        <v>50550</v>
      </c>
      <c r="I1433" t="str">
        <f t="shared" si="569"/>
        <v>45Ⅰ4</v>
      </c>
      <c r="J1433" t="str">
        <f t="shared" si="567"/>
        <v/>
      </c>
    </row>
    <row r="1434" spans="1:10" ht="16.5">
      <c r="A1434" s="2">
        <f t="shared" si="554"/>
        <v>4512</v>
      </c>
      <c r="B1434" s="3">
        <v>45</v>
      </c>
      <c r="C1434" s="2">
        <f t="shared" si="571"/>
        <v>12</v>
      </c>
      <c r="D1434" t="str">
        <f t="shared" si="563"/>
        <v>僵尸男</v>
      </c>
      <c r="E1434">
        <f t="shared" si="560"/>
        <v>4</v>
      </c>
      <c r="F1434">
        <f t="shared" si="564"/>
        <v>2</v>
      </c>
      <c r="G1434" t="str">
        <f t="shared" si="566"/>
        <v>1210008,18|1430001,5</v>
      </c>
      <c r="H1434">
        <f t="shared" si="565"/>
        <v>70650</v>
      </c>
      <c r="I1434" t="str">
        <f t="shared" si="569"/>
        <v>45Ⅰ4</v>
      </c>
      <c r="J1434" t="str">
        <f t="shared" si="567"/>
        <v/>
      </c>
    </row>
    <row r="1435" spans="1:10" ht="16.5">
      <c r="A1435" s="2">
        <f t="shared" si="554"/>
        <v>4513</v>
      </c>
      <c r="B1435" s="3">
        <v>45</v>
      </c>
      <c r="C1435" s="2">
        <f t="shared" si="571"/>
        <v>13</v>
      </c>
      <c r="D1435" t="str">
        <f t="shared" si="563"/>
        <v>僵尸男</v>
      </c>
      <c r="E1435">
        <f t="shared" si="560"/>
        <v>4</v>
      </c>
      <c r="F1435">
        <f t="shared" si="564"/>
        <v>2</v>
      </c>
      <c r="G1435" t="str">
        <f t="shared" si="566"/>
        <v>1210008,24|1430001,6</v>
      </c>
      <c r="H1435">
        <f t="shared" si="565"/>
        <v>96750</v>
      </c>
      <c r="I1435" t="str">
        <f t="shared" si="569"/>
        <v>45Ⅰ4</v>
      </c>
      <c r="J1435" t="str">
        <f t="shared" si="567"/>
        <v/>
      </c>
    </row>
    <row r="1436" spans="1:10" ht="16.5">
      <c r="A1436" s="2">
        <f t="shared" si="554"/>
        <v>4514</v>
      </c>
      <c r="B1436" s="3">
        <v>45</v>
      </c>
      <c r="C1436" s="2">
        <f t="shared" si="571"/>
        <v>14</v>
      </c>
      <c r="D1436" t="str">
        <f t="shared" si="563"/>
        <v>僵尸男</v>
      </c>
      <c r="E1436">
        <f t="shared" si="560"/>
        <v>4</v>
      </c>
      <c r="F1436">
        <f t="shared" si="564"/>
        <v>2</v>
      </c>
      <c r="G1436" t="str">
        <f t="shared" si="566"/>
        <v>1431045,1</v>
      </c>
      <c r="H1436">
        <f t="shared" si="565"/>
        <v>130500</v>
      </c>
      <c r="I1436" t="str">
        <f t="shared" si="569"/>
        <v>45Ⅰ4</v>
      </c>
      <c r="J1436" t="str">
        <f t="shared" si="567"/>
        <v>1431045,1</v>
      </c>
    </row>
    <row r="1437" spans="1:10" ht="16.5">
      <c r="A1437" s="2">
        <f t="shared" si="554"/>
        <v>4515</v>
      </c>
      <c r="B1437" s="3">
        <v>45</v>
      </c>
      <c r="C1437" s="2">
        <f t="shared" si="571"/>
        <v>15</v>
      </c>
      <c r="D1437" t="str">
        <f t="shared" si="563"/>
        <v>僵尸男</v>
      </c>
      <c r="E1437">
        <f t="shared" si="560"/>
        <v>4</v>
      </c>
      <c r="F1437">
        <f t="shared" si="564"/>
        <v>2</v>
      </c>
      <c r="G1437" t="str">
        <f t="shared" si="566"/>
        <v>1210008,8|1430001,3</v>
      </c>
      <c r="H1437">
        <f t="shared" si="565"/>
        <v>26000</v>
      </c>
      <c r="I1437" t="str">
        <f>IF(E1437=4,B1437&amp;"Ⅱ"&amp;E1437,"Ⅱ"&amp;E1437)</f>
        <v>45Ⅱ4</v>
      </c>
      <c r="J1437" t="str">
        <f t="shared" si="567"/>
        <v/>
      </c>
    </row>
    <row r="1438" spans="1:10" ht="16.5">
      <c r="A1438" s="2">
        <f t="shared" si="554"/>
        <v>4516</v>
      </c>
      <c r="B1438" s="3">
        <v>45</v>
      </c>
      <c r="C1438" s="2">
        <f t="shared" si="571"/>
        <v>16</v>
      </c>
      <c r="D1438" t="str">
        <f t="shared" si="563"/>
        <v>僵尸男</v>
      </c>
      <c r="E1438">
        <f t="shared" si="560"/>
        <v>4</v>
      </c>
      <c r="F1438">
        <f t="shared" si="564"/>
        <v>2</v>
      </c>
      <c r="G1438" t="str">
        <f t="shared" si="566"/>
        <v>1210008,12|1430001,6</v>
      </c>
      <c r="H1438">
        <f t="shared" si="565"/>
        <v>30000</v>
      </c>
      <c r="I1438" t="str">
        <f t="shared" ref="I1438:I1443" si="572">IF(E1438=4,B1438&amp;"Ⅱ"&amp;E1438,"Ⅱ"&amp;E1438)</f>
        <v>45Ⅱ4</v>
      </c>
      <c r="J1438" t="str">
        <f t="shared" si="567"/>
        <v/>
      </c>
    </row>
    <row r="1439" spans="1:10" ht="16.5">
      <c r="A1439" s="2">
        <f t="shared" ref="A1439:A1502" si="573">B1439*100+C1439</f>
        <v>4517</v>
      </c>
      <c r="B1439" s="3">
        <v>45</v>
      </c>
      <c r="C1439" s="2">
        <f t="shared" si="571"/>
        <v>17</v>
      </c>
      <c r="D1439" t="str">
        <f t="shared" si="563"/>
        <v>僵尸男</v>
      </c>
      <c r="E1439">
        <f t="shared" si="560"/>
        <v>4</v>
      </c>
      <c r="F1439">
        <f t="shared" si="564"/>
        <v>2</v>
      </c>
      <c r="G1439" t="str">
        <f t="shared" si="566"/>
        <v>1210008,16|1430001,9</v>
      </c>
      <c r="H1439">
        <f t="shared" si="565"/>
        <v>45000</v>
      </c>
      <c r="I1439" t="str">
        <f t="shared" si="572"/>
        <v>45Ⅱ4</v>
      </c>
      <c r="J1439" t="str">
        <f t="shared" si="567"/>
        <v/>
      </c>
    </row>
    <row r="1440" spans="1:10" ht="16.5">
      <c r="A1440" s="2">
        <f t="shared" si="573"/>
        <v>4518</v>
      </c>
      <c r="B1440" s="3">
        <v>45</v>
      </c>
      <c r="C1440" s="2">
        <f t="shared" si="571"/>
        <v>18</v>
      </c>
      <c r="D1440" t="str">
        <f t="shared" si="563"/>
        <v>僵尸男</v>
      </c>
      <c r="E1440">
        <f t="shared" si="560"/>
        <v>4</v>
      </c>
      <c r="F1440">
        <f t="shared" si="564"/>
        <v>2</v>
      </c>
      <c r="G1440" t="str">
        <f t="shared" si="566"/>
        <v>1210008,20|1430001,12</v>
      </c>
      <c r="H1440">
        <f t="shared" si="565"/>
        <v>67400</v>
      </c>
      <c r="I1440" t="str">
        <f t="shared" si="572"/>
        <v>45Ⅱ4</v>
      </c>
      <c r="J1440" t="str">
        <f t="shared" si="567"/>
        <v/>
      </c>
    </row>
    <row r="1441" spans="1:10" ht="16.5">
      <c r="A1441" s="2">
        <f t="shared" si="573"/>
        <v>4519</v>
      </c>
      <c r="B1441" s="3">
        <v>45</v>
      </c>
      <c r="C1441" s="2">
        <f t="shared" si="571"/>
        <v>19</v>
      </c>
      <c r="D1441" t="str">
        <f t="shared" si="563"/>
        <v>僵尸男</v>
      </c>
      <c r="E1441">
        <f t="shared" si="560"/>
        <v>4</v>
      </c>
      <c r="F1441">
        <f t="shared" si="564"/>
        <v>2</v>
      </c>
      <c r="G1441" t="str">
        <f t="shared" si="566"/>
        <v>1210008,24|1430001,15</v>
      </c>
      <c r="H1441">
        <f t="shared" si="565"/>
        <v>94200</v>
      </c>
      <c r="I1441" t="str">
        <f t="shared" si="572"/>
        <v>45Ⅱ4</v>
      </c>
      <c r="J1441" t="str">
        <f t="shared" si="567"/>
        <v/>
      </c>
    </row>
    <row r="1442" spans="1:10" ht="16.5">
      <c r="A1442" s="2">
        <f t="shared" si="573"/>
        <v>4520</v>
      </c>
      <c r="B1442" s="3">
        <v>45</v>
      </c>
      <c r="C1442" s="2">
        <f t="shared" si="571"/>
        <v>20</v>
      </c>
      <c r="D1442" t="str">
        <f t="shared" si="563"/>
        <v>僵尸男</v>
      </c>
      <c r="E1442">
        <f t="shared" si="560"/>
        <v>4</v>
      </c>
      <c r="F1442">
        <f t="shared" si="564"/>
        <v>2</v>
      </c>
      <c r="G1442" t="str">
        <f t="shared" si="566"/>
        <v>1210008,32|1430001,18</v>
      </c>
      <c r="H1442">
        <f t="shared" si="565"/>
        <v>129000</v>
      </c>
      <c r="I1442" t="str">
        <f t="shared" si="572"/>
        <v>45Ⅱ4</v>
      </c>
      <c r="J1442" t="str">
        <f t="shared" si="567"/>
        <v/>
      </c>
    </row>
    <row r="1443" spans="1:10" ht="16.5">
      <c r="A1443" s="2">
        <f t="shared" si="573"/>
        <v>4521</v>
      </c>
      <c r="B1443" s="3">
        <v>45</v>
      </c>
      <c r="C1443" s="2">
        <f t="shared" si="571"/>
        <v>21</v>
      </c>
      <c r="D1443" t="str">
        <f t="shared" si="563"/>
        <v>僵尸男</v>
      </c>
      <c r="E1443">
        <f t="shared" si="560"/>
        <v>4</v>
      </c>
      <c r="F1443">
        <f t="shared" si="564"/>
        <v>2</v>
      </c>
      <c r="G1443" t="str">
        <f t="shared" si="566"/>
        <v>1431045,3</v>
      </c>
      <c r="H1443">
        <f t="shared" si="565"/>
        <v>174000</v>
      </c>
      <c r="I1443" t="str">
        <f t="shared" si="572"/>
        <v>45Ⅱ4</v>
      </c>
      <c r="J1443" t="str">
        <f t="shared" si="567"/>
        <v>1431045,3</v>
      </c>
    </row>
    <row r="1444" spans="1:10" ht="16.5">
      <c r="A1444" s="2">
        <f t="shared" si="573"/>
        <v>4522</v>
      </c>
      <c r="B1444" s="3">
        <v>45</v>
      </c>
      <c r="C1444" s="2">
        <f t="shared" si="571"/>
        <v>22</v>
      </c>
      <c r="D1444" t="str">
        <f t="shared" si="563"/>
        <v>僵尸男</v>
      </c>
      <c r="E1444">
        <f t="shared" si="560"/>
        <v>4</v>
      </c>
      <c r="F1444">
        <f t="shared" si="564"/>
        <v>2</v>
      </c>
      <c r="G1444" t="str">
        <f t="shared" si="566"/>
        <v>1210008,10|1430001,9</v>
      </c>
      <c r="H1444">
        <f t="shared" si="565"/>
        <v>32500</v>
      </c>
      <c r="I1444" t="str">
        <f>IF(E1444=4,B1444&amp;"Ⅲ"&amp;E1444,"Ⅲ"&amp;E1444)</f>
        <v>45Ⅲ4</v>
      </c>
      <c r="J1444" t="str">
        <f t="shared" si="567"/>
        <v/>
      </c>
    </row>
    <row r="1445" spans="1:10" ht="16.5">
      <c r="A1445" s="2">
        <f t="shared" si="573"/>
        <v>4523</v>
      </c>
      <c r="B1445" s="3">
        <v>45</v>
      </c>
      <c r="C1445" s="2">
        <f t="shared" si="571"/>
        <v>23</v>
      </c>
      <c r="D1445" t="str">
        <f t="shared" si="563"/>
        <v>僵尸男</v>
      </c>
      <c r="E1445">
        <f t="shared" si="560"/>
        <v>4</v>
      </c>
      <c r="F1445">
        <f t="shared" si="564"/>
        <v>2</v>
      </c>
      <c r="G1445" t="str">
        <f t="shared" si="566"/>
        <v>1210008,15|1430001,18</v>
      </c>
      <c r="H1445">
        <f t="shared" si="565"/>
        <v>37500</v>
      </c>
      <c r="I1445" t="str">
        <f t="shared" ref="I1445:I1450" si="574">IF(E1445=4,B1445&amp;"Ⅲ"&amp;E1445,"Ⅲ"&amp;E1445)</f>
        <v>45Ⅲ4</v>
      </c>
      <c r="J1445" t="str">
        <f t="shared" si="567"/>
        <v/>
      </c>
    </row>
    <row r="1446" spans="1:10" ht="16.5">
      <c r="A1446" s="2">
        <f t="shared" si="573"/>
        <v>4524</v>
      </c>
      <c r="B1446" s="3">
        <v>45</v>
      </c>
      <c r="C1446" s="2">
        <f t="shared" si="571"/>
        <v>24</v>
      </c>
      <c r="D1446" t="str">
        <f t="shared" si="563"/>
        <v>僵尸男</v>
      </c>
      <c r="E1446">
        <f t="shared" si="560"/>
        <v>4</v>
      </c>
      <c r="F1446">
        <f t="shared" si="564"/>
        <v>2</v>
      </c>
      <c r="G1446" t="str">
        <f t="shared" si="566"/>
        <v>1210008,20|1430001,27</v>
      </c>
      <c r="H1446">
        <f t="shared" si="565"/>
        <v>56250</v>
      </c>
      <c r="I1446" t="str">
        <f t="shared" si="574"/>
        <v>45Ⅲ4</v>
      </c>
      <c r="J1446" t="str">
        <f t="shared" si="567"/>
        <v/>
      </c>
    </row>
    <row r="1447" spans="1:10" ht="16.5">
      <c r="A1447" s="2">
        <f t="shared" si="573"/>
        <v>4525</v>
      </c>
      <c r="B1447" s="3">
        <v>45</v>
      </c>
      <c r="C1447" s="2">
        <f t="shared" si="571"/>
        <v>25</v>
      </c>
      <c r="D1447" t="str">
        <f t="shared" si="563"/>
        <v>僵尸男</v>
      </c>
      <c r="E1447">
        <f t="shared" si="560"/>
        <v>4</v>
      </c>
      <c r="F1447">
        <f t="shared" si="564"/>
        <v>2</v>
      </c>
      <c r="G1447" t="str">
        <f t="shared" si="566"/>
        <v>1210008,25|1430001,36</v>
      </c>
      <c r="H1447">
        <f t="shared" si="565"/>
        <v>84250</v>
      </c>
      <c r="I1447" t="str">
        <f t="shared" si="574"/>
        <v>45Ⅲ4</v>
      </c>
      <c r="J1447" t="str">
        <f t="shared" si="567"/>
        <v/>
      </c>
    </row>
    <row r="1448" spans="1:10" ht="16.5">
      <c r="A1448" s="2">
        <f t="shared" si="573"/>
        <v>4526</v>
      </c>
      <c r="B1448" s="3">
        <v>45</v>
      </c>
      <c r="C1448" s="2">
        <f t="shared" si="571"/>
        <v>26</v>
      </c>
      <c r="D1448" t="str">
        <f t="shared" si="563"/>
        <v>僵尸男</v>
      </c>
      <c r="E1448">
        <f t="shared" si="560"/>
        <v>4</v>
      </c>
      <c r="F1448">
        <f t="shared" si="564"/>
        <v>2</v>
      </c>
      <c r="G1448" t="str">
        <f t="shared" si="566"/>
        <v>1210008,30|1430001,45</v>
      </c>
      <c r="H1448">
        <f t="shared" si="565"/>
        <v>117750</v>
      </c>
      <c r="I1448" t="str">
        <f t="shared" si="574"/>
        <v>45Ⅲ4</v>
      </c>
      <c r="J1448" t="str">
        <f t="shared" si="567"/>
        <v/>
      </c>
    </row>
    <row r="1449" spans="1:10" ht="16.5">
      <c r="A1449" s="2">
        <f t="shared" si="573"/>
        <v>4527</v>
      </c>
      <c r="B1449" s="3">
        <v>45</v>
      </c>
      <c r="C1449" s="2">
        <f t="shared" si="571"/>
        <v>27</v>
      </c>
      <c r="D1449" t="str">
        <f t="shared" si="563"/>
        <v>僵尸男</v>
      </c>
      <c r="E1449">
        <f t="shared" si="560"/>
        <v>4</v>
      </c>
      <c r="F1449">
        <f t="shared" si="564"/>
        <v>2</v>
      </c>
      <c r="G1449" t="str">
        <f t="shared" si="566"/>
        <v>1210008,40|1430001,54</v>
      </c>
      <c r="H1449">
        <f t="shared" si="565"/>
        <v>161250</v>
      </c>
      <c r="I1449" t="str">
        <f t="shared" si="574"/>
        <v>45Ⅲ4</v>
      </c>
      <c r="J1449" t="str">
        <f t="shared" si="567"/>
        <v/>
      </c>
    </row>
    <row r="1450" spans="1:10" ht="16.5">
      <c r="A1450" s="2">
        <f t="shared" si="573"/>
        <v>4528</v>
      </c>
      <c r="B1450" s="3">
        <v>45</v>
      </c>
      <c r="C1450" s="2">
        <f t="shared" si="571"/>
        <v>28</v>
      </c>
      <c r="D1450" t="str">
        <f t="shared" si="563"/>
        <v>僵尸男</v>
      </c>
      <c r="E1450">
        <f t="shared" si="560"/>
        <v>4</v>
      </c>
      <c r="F1450">
        <f t="shared" si="564"/>
        <v>2</v>
      </c>
      <c r="G1450" t="str">
        <f t="shared" si="566"/>
        <v>1431045,9</v>
      </c>
      <c r="H1450">
        <f t="shared" si="565"/>
        <v>217500</v>
      </c>
      <c r="I1450" t="str">
        <f t="shared" si="574"/>
        <v>45Ⅲ4</v>
      </c>
      <c r="J1450" t="str">
        <f t="shared" si="567"/>
        <v>1431045,9</v>
      </c>
    </row>
    <row r="1451" spans="1:10" ht="16.5">
      <c r="A1451" s="2">
        <f t="shared" si="573"/>
        <v>4529</v>
      </c>
      <c r="B1451" s="34">
        <v>45</v>
      </c>
      <c r="C1451" s="2">
        <f t="shared" si="571"/>
        <v>29</v>
      </c>
      <c r="D1451" t="str">
        <f t="shared" si="563"/>
        <v>僵尸男</v>
      </c>
      <c r="E1451">
        <f t="shared" si="560"/>
        <v>4</v>
      </c>
      <c r="F1451">
        <f t="shared" si="564"/>
        <v>2</v>
      </c>
      <c r="G1451" t="str">
        <f t="shared" si="566"/>
        <v>1431045,10.5293773148282</v>
      </c>
      <c r="H1451" t="e">
        <f t="shared" si="565"/>
        <v>#N/A</v>
      </c>
      <c r="J1451" t="str">
        <f t="shared" si="567"/>
        <v>1431045,10.5293773148282</v>
      </c>
    </row>
    <row r="1452" spans="1:10" ht="16.5">
      <c r="A1452" s="2">
        <f t="shared" si="573"/>
        <v>4701</v>
      </c>
      <c r="B1452" s="3">
        <v>47</v>
      </c>
      <c r="C1452" s="2">
        <f>IF(C1451=29,1,C1451+1)</f>
        <v>1</v>
      </c>
      <c r="D1452" t="str">
        <f t="shared" si="563"/>
        <v>背心尊者</v>
      </c>
      <c r="E1452">
        <f t="shared" si="560"/>
        <v>4</v>
      </c>
      <c r="F1452">
        <f t="shared" si="564"/>
        <v>3</v>
      </c>
      <c r="G1452" t="str">
        <f t="shared" si="566"/>
        <v>1210003,40</v>
      </c>
      <c r="H1452">
        <f t="shared" si="565"/>
        <v>13000</v>
      </c>
      <c r="I1452" t="str">
        <f>IF(E1452=4,B1452&amp;"Ⅰ"&amp;E1452,"Ⅰ"&amp;E1452)</f>
        <v>47Ⅰ4</v>
      </c>
      <c r="J1452" t="str">
        <f t="shared" si="567"/>
        <v/>
      </c>
    </row>
    <row r="1453" spans="1:10" ht="16.5">
      <c r="A1453" s="2">
        <f t="shared" si="573"/>
        <v>4702</v>
      </c>
      <c r="B1453" s="3">
        <v>47</v>
      </c>
      <c r="C1453" s="2">
        <f>IF(C1452=29,1,C1452+1)</f>
        <v>2</v>
      </c>
      <c r="D1453" t="str">
        <f t="shared" si="563"/>
        <v>背心尊者</v>
      </c>
      <c r="E1453">
        <f t="shared" si="560"/>
        <v>4</v>
      </c>
      <c r="F1453">
        <f t="shared" si="564"/>
        <v>3</v>
      </c>
      <c r="G1453" t="str">
        <f t="shared" si="566"/>
        <v>1210003,60</v>
      </c>
      <c r="H1453">
        <f t="shared" si="565"/>
        <v>15000</v>
      </c>
      <c r="I1453" t="str">
        <f t="shared" ref="I1453:I1465" si="575">IF(E1453=4,B1453&amp;"Ⅰ"&amp;E1453,"Ⅰ"&amp;E1453)</f>
        <v>47Ⅰ4</v>
      </c>
      <c r="J1453" t="str">
        <f t="shared" si="567"/>
        <v/>
      </c>
    </row>
    <row r="1454" spans="1:10" ht="16.5">
      <c r="A1454" s="2">
        <f t="shared" si="573"/>
        <v>4703</v>
      </c>
      <c r="B1454" s="3">
        <v>47</v>
      </c>
      <c r="C1454" s="2">
        <f t="shared" ref="C1454:C1459" si="576">IF(C1453=29,1,C1453+1)</f>
        <v>3</v>
      </c>
      <c r="D1454" t="str">
        <f t="shared" si="563"/>
        <v>背心尊者</v>
      </c>
      <c r="E1454">
        <f t="shared" si="560"/>
        <v>4</v>
      </c>
      <c r="F1454">
        <f t="shared" si="564"/>
        <v>3</v>
      </c>
      <c r="G1454" t="str">
        <f t="shared" si="566"/>
        <v>1210006,24</v>
      </c>
      <c r="H1454">
        <f t="shared" si="565"/>
        <v>22500</v>
      </c>
      <c r="I1454" t="str">
        <f t="shared" si="575"/>
        <v>47Ⅰ4</v>
      </c>
      <c r="J1454" t="str">
        <f t="shared" si="567"/>
        <v/>
      </c>
    </row>
    <row r="1455" spans="1:10" ht="16.5">
      <c r="A1455" s="2">
        <f t="shared" si="573"/>
        <v>4704</v>
      </c>
      <c r="B1455" s="3">
        <v>47</v>
      </c>
      <c r="C1455" s="2">
        <f t="shared" si="576"/>
        <v>4</v>
      </c>
      <c r="D1455" t="str">
        <f t="shared" si="563"/>
        <v>背心尊者</v>
      </c>
      <c r="E1455">
        <f t="shared" si="560"/>
        <v>4</v>
      </c>
      <c r="F1455">
        <f t="shared" si="564"/>
        <v>3</v>
      </c>
      <c r="G1455" t="str">
        <f t="shared" si="566"/>
        <v>1210006,32</v>
      </c>
      <c r="H1455">
        <f t="shared" si="565"/>
        <v>33700</v>
      </c>
      <c r="I1455" t="str">
        <f t="shared" si="575"/>
        <v>47Ⅰ4</v>
      </c>
      <c r="J1455" t="str">
        <f t="shared" si="567"/>
        <v/>
      </c>
    </row>
    <row r="1456" spans="1:10" ht="16.5">
      <c r="A1456" s="2">
        <f t="shared" si="573"/>
        <v>4705</v>
      </c>
      <c r="B1456" s="3">
        <v>47</v>
      </c>
      <c r="C1456" s="2">
        <f t="shared" si="576"/>
        <v>5</v>
      </c>
      <c r="D1456" t="str">
        <f t="shared" si="563"/>
        <v>背心尊者</v>
      </c>
      <c r="E1456">
        <f t="shared" si="560"/>
        <v>4</v>
      </c>
      <c r="F1456">
        <f t="shared" si="564"/>
        <v>3</v>
      </c>
      <c r="G1456" t="str">
        <f t="shared" si="566"/>
        <v>1210009,12</v>
      </c>
      <c r="H1456">
        <f t="shared" si="565"/>
        <v>47100</v>
      </c>
      <c r="I1456" t="str">
        <f t="shared" si="575"/>
        <v>47Ⅰ4</v>
      </c>
      <c r="J1456" t="str">
        <f t="shared" si="567"/>
        <v/>
      </c>
    </row>
    <row r="1457" spans="1:10" ht="16.5">
      <c r="A1457" s="2">
        <f t="shared" si="573"/>
        <v>4706</v>
      </c>
      <c r="B1457" s="3">
        <v>47</v>
      </c>
      <c r="C1457" s="2">
        <f t="shared" si="576"/>
        <v>6</v>
      </c>
      <c r="D1457" t="str">
        <f t="shared" si="563"/>
        <v>背心尊者</v>
      </c>
      <c r="E1457">
        <f t="shared" si="560"/>
        <v>4</v>
      </c>
      <c r="F1457">
        <f t="shared" si="564"/>
        <v>3</v>
      </c>
      <c r="G1457" t="str">
        <f t="shared" si="566"/>
        <v>1210009,16</v>
      </c>
      <c r="H1457">
        <f t="shared" si="565"/>
        <v>64500</v>
      </c>
      <c r="I1457" t="str">
        <f t="shared" si="575"/>
        <v>47Ⅰ4</v>
      </c>
      <c r="J1457" t="str">
        <f t="shared" si="567"/>
        <v/>
      </c>
    </row>
    <row r="1458" spans="1:10" ht="16.5">
      <c r="A1458" s="2">
        <f t="shared" si="573"/>
        <v>4707</v>
      </c>
      <c r="B1458" s="3">
        <v>47</v>
      </c>
      <c r="C1458" s="2">
        <f t="shared" si="576"/>
        <v>7</v>
      </c>
      <c r="D1458" t="str">
        <f t="shared" si="563"/>
        <v>背心尊者</v>
      </c>
      <c r="E1458">
        <f t="shared" si="560"/>
        <v>4</v>
      </c>
      <c r="F1458">
        <f t="shared" si="564"/>
        <v>3</v>
      </c>
      <c r="G1458" t="str">
        <f t="shared" si="566"/>
        <v>1210009,20</v>
      </c>
      <c r="H1458">
        <f t="shared" si="565"/>
        <v>87000</v>
      </c>
      <c r="I1458" t="str">
        <f t="shared" si="575"/>
        <v>47Ⅰ4</v>
      </c>
      <c r="J1458" t="str">
        <f t="shared" si="567"/>
        <v/>
      </c>
    </row>
    <row r="1459" spans="1:10" ht="16.5">
      <c r="A1459" s="2">
        <f t="shared" si="573"/>
        <v>4708</v>
      </c>
      <c r="B1459" s="3">
        <v>47</v>
      </c>
      <c r="C1459" s="2">
        <f t="shared" si="576"/>
        <v>8</v>
      </c>
      <c r="D1459" t="str">
        <f t="shared" si="563"/>
        <v>背心尊者</v>
      </c>
      <c r="E1459">
        <f t="shared" si="560"/>
        <v>4</v>
      </c>
      <c r="F1459">
        <f t="shared" si="564"/>
        <v>3</v>
      </c>
      <c r="G1459" t="str">
        <f t="shared" si="566"/>
        <v>1210009,6|1430001,1</v>
      </c>
      <c r="H1459">
        <f t="shared" si="565"/>
        <v>19500</v>
      </c>
      <c r="I1459" t="str">
        <f t="shared" si="575"/>
        <v>47Ⅰ4</v>
      </c>
      <c r="J1459" t="str">
        <f t="shared" si="567"/>
        <v/>
      </c>
    </row>
    <row r="1460" spans="1:10" ht="16.5">
      <c r="A1460" s="2">
        <f t="shared" si="573"/>
        <v>4709</v>
      </c>
      <c r="B1460" s="3">
        <v>47</v>
      </c>
      <c r="C1460" s="2">
        <f>IF(C1459=29,1,C1459+1)</f>
        <v>9</v>
      </c>
      <c r="D1460" t="str">
        <f t="shared" si="563"/>
        <v>背心尊者</v>
      </c>
      <c r="E1460">
        <f t="shared" si="560"/>
        <v>4</v>
      </c>
      <c r="F1460">
        <f t="shared" si="564"/>
        <v>3</v>
      </c>
      <c r="G1460" t="str">
        <f t="shared" si="566"/>
        <v>1210009,9|1430001,2</v>
      </c>
      <c r="H1460">
        <f t="shared" si="565"/>
        <v>22500</v>
      </c>
      <c r="I1460" t="str">
        <f t="shared" si="575"/>
        <v>47Ⅰ4</v>
      </c>
      <c r="J1460" t="str">
        <f t="shared" si="567"/>
        <v/>
      </c>
    </row>
    <row r="1461" spans="1:10" ht="16.5">
      <c r="A1461" s="2">
        <f t="shared" si="573"/>
        <v>4710</v>
      </c>
      <c r="B1461" s="3">
        <v>47</v>
      </c>
      <c r="C1461" s="2">
        <f>IF(C1460=29,1,C1460+1)</f>
        <v>10</v>
      </c>
      <c r="D1461" t="str">
        <f t="shared" si="563"/>
        <v>背心尊者</v>
      </c>
      <c r="E1461">
        <f t="shared" si="560"/>
        <v>4</v>
      </c>
      <c r="F1461">
        <f t="shared" si="564"/>
        <v>3</v>
      </c>
      <c r="G1461" t="str">
        <f t="shared" si="566"/>
        <v>1210009,12|1430001,3</v>
      </c>
      <c r="H1461">
        <f t="shared" si="565"/>
        <v>33750</v>
      </c>
      <c r="I1461" t="str">
        <f t="shared" si="575"/>
        <v>47Ⅰ4</v>
      </c>
      <c r="J1461" t="str">
        <f t="shared" si="567"/>
        <v/>
      </c>
    </row>
    <row r="1462" spans="1:10" ht="16.5">
      <c r="A1462" s="2">
        <f t="shared" si="573"/>
        <v>4711</v>
      </c>
      <c r="B1462" s="3">
        <v>47</v>
      </c>
      <c r="C1462" s="2">
        <f t="shared" ref="C1462:C1480" si="577">IF(C1461=29,1,C1461+1)</f>
        <v>11</v>
      </c>
      <c r="D1462" t="str">
        <f t="shared" si="563"/>
        <v>背心尊者</v>
      </c>
      <c r="E1462">
        <f t="shared" ref="E1462:E1509" si="578">VLOOKUP(B1462,K:N,3,FALSE)</f>
        <v>4</v>
      </c>
      <c r="F1462">
        <f t="shared" si="564"/>
        <v>3</v>
      </c>
      <c r="G1462" t="str">
        <f t="shared" si="566"/>
        <v>1210009,15|1430001,4</v>
      </c>
      <c r="H1462">
        <f t="shared" si="565"/>
        <v>50550</v>
      </c>
      <c r="I1462" t="str">
        <f t="shared" si="575"/>
        <v>47Ⅰ4</v>
      </c>
      <c r="J1462" t="str">
        <f t="shared" si="567"/>
        <v/>
      </c>
    </row>
    <row r="1463" spans="1:10" ht="16.5">
      <c r="A1463" s="2">
        <f t="shared" si="573"/>
        <v>4712</v>
      </c>
      <c r="B1463" s="3">
        <v>47</v>
      </c>
      <c r="C1463" s="2">
        <f t="shared" si="577"/>
        <v>12</v>
      </c>
      <c r="D1463" t="str">
        <f t="shared" si="563"/>
        <v>背心尊者</v>
      </c>
      <c r="E1463">
        <f t="shared" si="578"/>
        <v>4</v>
      </c>
      <c r="F1463">
        <f t="shared" si="564"/>
        <v>3</v>
      </c>
      <c r="G1463" t="str">
        <f t="shared" si="566"/>
        <v>1210009,18|1430001,5</v>
      </c>
      <c r="H1463">
        <f t="shared" si="565"/>
        <v>70650</v>
      </c>
      <c r="I1463" t="str">
        <f t="shared" si="575"/>
        <v>47Ⅰ4</v>
      </c>
      <c r="J1463" t="str">
        <f t="shared" si="567"/>
        <v/>
      </c>
    </row>
    <row r="1464" spans="1:10" ht="16.5">
      <c r="A1464" s="2">
        <f t="shared" si="573"/>
        <v>4713</v>
      </c>
      <c r="B1464" s="3">
        <v>47</v>
      </c>
      <c r="C1464" s="2">
        <f t="shared" si="577"/>
        <v>13</v>
      </c>
      <c r="D1464" t="str">
        <f t="shared" si="563"/>
        <v>背心尊者</v>
      </c>
      <c r="E1464">
        <f t="shared" si="578"/>
        <v>4</v>
      </c>
      <c r="F1464">
        <f t="shared" si="564"/>
        <v>3</v>
      </c>
      <c r="G1464" t="str">
        <f t="shared" si="566"/>
        <v>1210009,24|1430001,6</v>
      </c>
      <c r="H1464">
        <f t="shared" si="565"/>
        <v>96750</v>
      </c>
      <c r="I1464" t="str">
        <f t="shared" si="575"/>
        <v>47Ⅰ4</v>
      </c>
      <c r="J1464" t="str">
        <f t="shared" si="567"/>
        <v/>
      </c>
    </row>
    <row r="1465" spans="1:10" ht="16.5">
      <c r="A1465" s="2">
        <f t="shared" si="573"/>
        <v>4714</v>
      </c>
      <c r="B1465" s="3">
        <v>47</v>
      </c>
      <c r="C1465" s="2">
        <f t="shared" si="577"/>
        <v>14</v>
      </c>
      <c r="D1465" t="str">
        <f t="shared" si="563"/>
        <v>背心尊者</v>
      </c>
      <c r="E1465">
        <f t="shared" si="578"/>
        <v>4</v>
      </c>
      <c r="F1465">
        <f t="shared" si="564"/>
        <v>3</v>
      </c>
      <c r="G1465" t="str">
        <f t="shared" si="566"/>
        <v>1431047,1</v>
      </c>
      <c r="H1465">
        <f t="shared" si="565"/>
        <v>130500</v>
      </c>
      <c r="I1465" t="str">
        <f t="shared" si="575"/>
        <v>47Ⅰ4</v>
      </c>
      <c r="J1465" t="str">
        <f t="shared" si="567"/>
        <v>1431047,1</v>
      </c>
    </row>
    <row r="1466" spans="1:10" ht="16.5">
      <c r="A1466" s="2">
        <f t="shared" si="573"/>
        <v>4715</v>
      </c>
      <c r="B1466" s="3">
        <v>47</v>
      </c>
      <c r="C1466" s="2">
        <f t="shared" si="577"/>
        <v>15</v>
      </c>
      <c r="D1466" t="str">
        <f t="shared" si="563"/>
        <v>背心尊者</v>
      </c>
      <c r="E1466">
        <f t="shared" si="578"/>
        <v>4</v>
      </c>
      <c r="F1466">
        <f t="shared" si="564"/>
        <v>3</v>
      </c>
      <c r="G1466" t="str">
        <f t="shared" si="566"/>
        <v>1210009,8|1430001,3</v>
      </c>
      <c r="H1466">
        <f t="shared" si="565"/>
        <v>26000</v>
      </c>
      <c r="I1466" t="str">
        <f>IF(E1466=4,B1466&amp;"Ⅱ"&amp;E1466,"Ⅱ"&amp;E1466)</f>
        <v>47Ⅱ4</v>
      </c>
      <c r="J1466" t="str">
        <f t="shared" si="567"/>
        <v/>
      </c>
    </row>
    <row r="1467" spans="1:10" ht="16.5">
      <c r="A1467" s="2">
        <f t="shared" si="573"/>
        <v>4716</v>
      </c>
      <c r="B1467" s="3">
        <v>47</v>
      </c>
      <c r="C1467" s="2">
        <f t="shared" si="577"/>
        <v>16</v>
      </c>
      <c r="D1467" t="str">
        <f t="shared" si="563"/>
        <v>背心尊者</v>
      </c>
      <c r="E1467">
        <f t="shared" si="578"/>
        <v>4</v>
      </c>
      <c r="F1467">
        <f t="shared" si="564"/>
        <v>3</v>
      </c>
      <c r="G1467" t="str">
        <f t="shared" si="566"/>
        <v>1210009,12|1430001,6</v>
      </c>
      <c r="H1467">
        <f t="shared" si="565"/>
        <v>30000</v>
      </c>
      <c r="I1467" t="str">
        <f t="shared" ref="I1467:I1472" si="579">IF(E1467=4,B1467&amp;"Ⅱ"&amp;E1467,"Ⅱ"&amp;E1467)</f>
        <v>47Ⅱ4</v>
      </c>
      <c r="J1467" t="str">
        <f t="shared" si="567"/>
        <v/>
      </c>
    </row>
    <row r="1468" spans="1:10" ht="16.5">
      <c r="A1468" s="2">
        <f t="shared" si="573"/>
        <v>4717</v>
      </c>
      <c r="B1468" s="3">
        <v>47</v>
      </c>
      <c r="C1468" s="2">
        <f t="shared" si="577"/>
        <v>17</v>
      </c>
      <c r="D1468" t="str">
        <f t="shared" si="563"/>
        <v>背心尊者</v>
      </c>
      <c r="E1468">
        <f t="shared" si="578"/>
        <v>4</v>
      </c>
      <c r="F1468">
        <f t="shared" si="564"/>
        <v>3</v>
      </c>
      <c r="G1468" t="str">
        <f t="shared" si="566"/>
        <v>1210009,16|1430001,9</v>
      </c>
      <c r="H1468">
        <f t="shared" si="565"/>
        <v>45000</v>
      </c>
      <c r="I1468" t="str">
        <f t="shared" si="579"/>
        <v>47Ⅱ4</v>
      </c>
      <c r="J1468" t="str">
        <f t="shared" si="567"/>
        <v/>
      </c>
    </row>
    <row r="1469" spans="1:10" ht="16.5">
      <c r="A1469" s="2">
        <f t="shared" si="573"/>
        <v>4718</v>
      </c>
      <c r="B1469" s="3">
        <v>47</v>
      </c>
      <c r="C1469" s="2">
        <f t="shared" si="577"/>
        <v>18</v>
      </c>
      <c r="D1469" t="str">
        <f t="shared" si="563"/>
        <v>背心尊者</v>
      </c>
      <c r="E1469">
        <f t="shared" si="578"/>
        <v>4</v>
      </c>
      <c r="F1469">
        <f t="shared" si="564"/>
        <v>3</v>
      </c>
      <c r="G1469" t="str">
        <f t="shared" si="566"/>
        <v>1210009,20|1430001,12</v>
      </c>
      <c r="H1469">
        <f t="shared" si="565"/>
        <v>67400</v>
      </c>
      <c r="I1469" t="str">
        <f t="shared" si="579"/>
        <v>47Ⅱ4</v>
      </c>
      <c r="J1469" t="str">
        <f t="shared" si="567"/>
        <v/>
      </c>
    </row>
    <row r="1470" spans="1:10" ht="16.5">
      <c r="A1470" s="2">
        <f t="shared" si="573"/>
        <v>4719</v>
      </c>
      <c r="B1470" s="3">
        <v>47</v>
      </c>
      <c r="C1470" s="2">
        <f t="shared" si="577"/>
        <v>19</v>
      </c>
      <c r="D1470" t="str">
        <f t="shared" si="563"/>
        <v>背心尊者</v>
      </c>
      <c r="E1470">
        <f t="shared" si="578"/>
        <v>4</v>
      </c>
      <c r="F1470">
        <f t="shared" si="564"/>
        <v>3</v>
      </c>
      <c r="G1470" t="str">
        <f t="shared" si="566"/>
        <v>1210009,24|1430001,15</v>
      </c>
      <c r="H1470">
        <f t="shared" si="565"/>
        <v>94200</v>
      </c>
      <c r="I1470" t="str">
        <f t="shared" si="579"/>
        <v>47Ⅱ4</v>
      </c>
      <c r="J1470" t="str">
        <f t="shared" si="567"/>
        <v/>
      </c>
    </row>
    <row r="1471" spans="1:10" ht="16.5">
      <c r="A1471" s="2">
        <f t="shared" si="573"/>
        <v>4720</v>
      </c>
      <c r="B1471" s="3">
        <v>47</v>
      </c>
      <c r="C1471" s="2">
        <f t="shared" si="577"/>
        <v>20</v>
      </c>
      <c r="D1471" t="str">
        <f t="shared" si="563"/>
        <v>背心尊者</v>
      </c>
      <c r="E1471">
        <f t="shared" si="578"/>
        <v>4</v>
      </c>
      <c r="F1471">
        <f t="shared" si="564"/>
        <v>3</v>
      </c>
      <c r="G1471" t="str">
        <f t="shared" si="566"/>
        <v>1210009,32|1430001,18</v>
      </c>
      <c r="H1471">
        <f t="shared" si="565"/>
        <v>129000</v>
      </c>
      <c r="I1471" t="str">
        <f t="shared" si="579"/>
        <v>47Ⅱ4</v>
      </c>
      <c r="J1471" t="str">
        <f t="shared" si="567"/>
        <v/>
      </c>
    </row>
    <row r="1472" spans="1:10" ht="16.5">
      <c r="A1472" s="2">
        <f t="shared" si="573"/>
        <v>4721</v>
      </c>
      <c r="B1472" s="3">
        <v>47</v>
      </c>
      <c r="C1472" s="2">
        <f t="shared" si="577"/>
        <v>21</v>
      </c>
      <c r="D1472" t="str">
        <f t="shared" si="563"/>
        <v>背心尊者</v>
      </c>
      <c r="E1472">
        <f t="shared" si="578"/>
        <v>4</v>
      </c>
      <c r="F1472">
        <f t="shared" si="564"/>
        <v>3</v>
      </c>
      <c r="G1472" t="str">
        <f t="shared" si="566"/>
        <v>1431047,3</v>
      </c>
      <c r="H1472">
        <f t="shared" si="565"/>
        <v>174000</v>
      </c>
      <c r="I1472" t="str">
        <f t="shared" si="579"/>
        <v>47Ⅱ4</v>
      </c>
      <c r="J1472" t="str">
        <f t="shared" si="567"/>
        <v>1431047,3</v>
      </c>
    </row>
    <row r="1473" spans="1:10" ht="16.5">
      <c r="A1473" s="2">
        <f t="shared" si="573"/>
        <v>4722</v>
      </c>
      <c r="B1473" s="3">
        <v>47</v>
      </c>
      <c r="C1473" s="2">
        <f t="shared" si="577"/>
        <v>22</v>
      </c>
      <c r="D1473" t="str">
        <f t="shared" si="563"/>
        <v>背心尊者</v>
      </c>
      <c r="E1473">
        <f t="shared" si="578"/>
        <v>4</v>
      </c>
      <c r="F1473">
        <f t="shared" si="564"/>
        <v>3</v>
      </c>
      <c r="G1473" t="str">
        <f t="shared" si="566"/>
        <v>1210009,10|1430001,9</v>
      </c>
      <c r="H1473">
        <f t="shared" si="565"/>
        <v>32500</v>
      </c>
      <c r="I1473" t="str">
        <f>IF(E1473=4,B1473&amp;"Ⅲ"&amp;E1473,"Ⅲ"&amp;E1473)</f>
        <v>47Ⅲ4</v>
      </c>
      <c r="J1473" t="str">
        <f t="shared" si="567"/>
        <v/>
      </c>
    </row>
    <row r="1474" spans="1:10" ht="16.5">
      <c r="A1474" s="2">
        <f t="shared" si="573"/>
        <v>4723</v>
      </c>
      <c r="B1474" s="3">
        <v>47</v>
      </c>
      <c r="C1474" s="2">
        <f t="shared" si="577"/>
        <v>23</v>
      </c>
      <c r="D1474" t="str">
        <f t="shared" ref="D1474:D1509" si="580">VLOOKUP(B1474,K:L,2,0)</f>
        <v>背心尊者</v>
      </c>
      <c r="E1474">
        <f t="shared" si="578"/>
        <v>4</v>
      </c>
      <c r="F1474">
        <f t="shared" ref="F1474:F1509" si="581">VLOOKUP(B1474,K:N,4,FALSE)</f>
        <v>3</v>
      </c>
      <c r="G1474" t="str">
        <f t="shared" si="566"/>
        <v>1210009,15|1430001,18</v>
      </c>
      <c r="H1474">
        <f t="shared" ref="H1474:H1509" si="582">VLOOKUP(E1474&amp;C1474,AN:AT,7,0)</f>
        <v>37500</v>
      </c>
      <c r="I1474" t="str">
        <f t="shared" ref="I1474:I1479" si="583">IF(E1474=4,B1474&amp;"Ⅲ"&amp;E1474,"Ⅲ"&amp;E1474)</f>
        <v>47Ⅲ4</v>
      </c>
      <c r="J1474" t="str">
        <f t="shared" si="567"/>
        <v/>
      </c>
    </row>
    <row r="1475" spans="1:10" ht="16.5">
      <c r="A1475" s="2">
        <f t="shared" si="573"/>
        <v>4724</v>
      </c>
      <c r="B1475" s="3">
        <v>47</v>
      </c>
      <c r="C1475" s="2">
        <f t="shared" si="577"/>
        <v>24</v>
      </c>
      <c r="D1475" t="str">
        <f t="shared" si="580"/>
        <v>背心尊者</v>
      </c>
      <c r="E1475">
        <f t="shared" si="578"/>
        <v>4</v>
      </c>
      <c r="F1475">
        <f t="shared" si="581"/>
        <v>3</v>
      </c>
      <c r="G1475" t="str">
        <f t="shared" ref="G1475:G1509" si="584">IF(J1475&lt;&gt;"",J1475,VLOOKUP(E1475&amp;F1475&amp;C1475,T:AD,11,0))</f>
        <v>1210009,20|1430001,27</v>
      </c>
      <c r="H1475">
        <f t="shared" si="582"/>
        <v>56250</v>
      </c>
      <c r="I1475" t="str">
        <f t="shared" si="583"/>
        <v>47Ⅲ4</v>
      </c>
      <c r="J1475" t="str">
        <f t="shared" ref="J1475:J1509" si="585">IFERROR(IF(I1475=I1476,"",INDEX(AJ:AJ,MATCH(B1475,AI:AI,0))&amp;","&amp;3^(C1475/7-2)),"")</f>
        <v/>
      </c>
    </row>
    <row r="1476" spans="1:10" ht="16.5">
      <c r="A1476" s="2">
        <f t="shared" si="573"/>
        <v>4725</v>
      </c>
      <c r="B1476" s="3">
        <v>47</v>
      </c>
      <c r="C1476" s="2">
        <f t="shared" si="577"/>
        <v>25</v>
      </c>
      <c r="D1476" t="str">
        <f t="shared" si="580"/>
        <v>背心尊者</v>
      </c>
      <c r="E1476">
        <f t="shared" si="578"/>
        <v>4</v>
      </c>
      <c r="F1476">
        <f t="shared" si="581"/>
        <v>3</v>
      </c>
      <c r="G1476" t="str">
        <f t="shared" si="584"/>
        <v>1210009,25|1430001,36</v>
      </c>
      <c r="H1476">
        <f t="shared" si="582"/>
        <v>84250</v>
      </c>
      <c r="I1476" t="str">
        <f t="shared" si="583"/>
        <v>47Ⅲ4</v>
      </c>
      <c r="J1476" t="str">
        <f t="shared" si="585"/>
        <v/>
      </c>
    </row>
    <row r="1477" spans="1:10" ht="16.5">
      <c r="A1477" s="2">
        <f t="shared" si="573"/>
        <v>4726</v>
      </c>
      <c r="B1477" s="3">
        <v>47</v>
      </c>
      <c r="C1477" s="2">
        <f t="shared" si="577"/>
        <v>26</v>
      </c>
      <c r="D1477" t="str">
        <f t="shared" si="580"/>
        <v>背心尊者</v>
      </c>
      <c r="E1477">
        <f t="shared" si="578"/>
        <v>4</v>
      </c>
      <c r="F1477">
        <f t="shared" si="581"/>
        <v>3</v>
      </c>
      <c r="G1477" t="str">
        <f t="shared" si="584"/>
        <v>1210009,30|1430001,45</v>
      </c>
      <c r="H1477">
        <f t="shared" si="582"/>
        <v>117750</v>
      </c>
      <c r="I1477" t="str">
        <f t="shared" si="583"/>
        <v>47Ⅲ4</v>
      </c>
      <c r="J1477" t="str">
        <f t="shared" si="585"/>
        <v/>
      </c>
    </row>
    <row r="1478" spans="1:10" ht="16.5">
      <c r="A1478" s="2">
        <f t="shared" si="573"/>
        <v>4727</v>
      </c>
      <c r="B1478" s="3">
        <v>47</v>
      </c>
      <c r="C1478" s="2">
        <f t="shared" si="577"/>
        <v>27</v>
      </c>
      <c r="D1478" t="str">
        <f t="shared" si="580"/>
        <v>背心尊者</v>
      </c>
      <c r="E1478">
        <f t="shared" si="578"/>
        <v>4</v>
      </c>
      <c r="F1478">
        <f t="shared" si="581"/>
        <v>3</v>
      </c>
      <c r="G1478" t="str">
        <f t="shared" si="584"/>
        <v>1210009,40|1430001,54</v>
      </c>
      <c r="H1478">
        <f t="shared" si="582"/>
        <v>161250</v>
      </c>
      <c r="I1478" t="str">
        <f t="shared" si="583"/>
        <v>47Ⅲ4</v>
      </c>
      <c r="J1478" t="str">
        <f t="shared" si="585"/>
        <v/>
      </c>
    </row>
    <row r="1479" spans="1:10" ht="16.5">
      <c r="A1479" s="2">
        <f t="shared" si="573"/>
        <v>4728</v>
      </c>
      <c r="B1479" s="3">
        <v>47</v>
      </c>
      <c r="C1479" s="2">
        <f t="shared" si="577"/>
        <v>28</v>
      </c>
      <c r="D1479" t="str">
        <f t="shared" si="580"/>
        <v>背心尊者</v>
      </c>
      <c r="E1479">
        <f t="shared" si="578"/>
        <v>4</v>
      </c>
      <c r="F1479">
        <f t="shared" si="581"/>
        <v>3</v>
      </c>
      <c r="G1479" t="str">
        <f t="shared" si="584"/>
        <v>1431047,9</v>
      </c>
      <c r="H1479">
        <f t="shared" si="582"/>
        <v>217500</v>
      </c>
      <c r="I1479" t="str">
        <f t="shared" si="583"/>
        <v>47Ⅲ4</v>
      </c>
      <c r="J1479" t="str">
        <f t="shared" si="585"/>
        <v>1431047,9</v>
      </c>
    </row>
    <row r="1480" spans="1:10" ht="16.5">
      <c r="A1480" s="2">
        <f t="shared" si="573"/>
        <v>4729</v>
      </c>
      <c r="B1480" s="34">
        <v>47</v>
      </c>
      <c r="C1480" s="2">
        <f t="shared" si="577"/>
        <v>29</v>
      </c>
      <c r="D1480" t="str">
        <f t="shared" si="580"/>
        <v>背心尊者</v>
      </c>
      <c r="E1480">
        <f t="shared" si="578"/>
        <v>4</v>
      </c>
      <c r="F1480">
        <f t="shared" si="581"/>
        <v>3</v>
      </c>
      <c r="G1480" t="str">
        <f t="shared" si="584"/>
        <v>1431047,10.5293773148282</v>
      </c>
      <c r="H1480" t="e">
        <f t="shared" si="582"/>
        <v>#N/A</v>
      </c>
      <c r="J1480" t="str">
        <f t="shared" si="585"/>
        <v>1431047,10.5293773148282</v>
      </c>
    </row>
    <row r="1481" spans="1:10" ht="16.5">
      <c r="A1481" s="2">
        <f t="shared" si="573"/>
        <v>4901</v>
      </c>
      <c r="B1481" s="3">
        <v>49</v>
      </c>
      <c r="C1481" s="2">
        <f>IF(C1480=29,1,C1480+1)</f>
        <v>1</v>
      </c>
      <c r="D1481" t="str">
        <f t="shared" si="580"/>
        <v>警犬侠</v>
      </c>
      <c r="E1481">
        <f t="shared" si="578"/>
        <v>4</v>
      </c>
      <c r="F1481">
        <f t="shared" si="581"/>
        <v>1</v>
      </c>
      <c r="G1481" t="str">
        <f t="shared" si="584"/>
        <v>1210001,40</v>
      </c>
      <c r="H1481">
        <f t="shared" si="582"/>
        <v>13000</v>
      </c>
      <c r="I1481" t="str">
        <f>IF(E1481=4,B1481&amp;"Ⅰ"&amp;E1481,"Ⅰ"&amp;E1481)</f>
        <v>49Ⅰ4</v>
      </c>
      <c r="J1481" t="str">
        <f t="shared" si="585"/>
        <v/>
      </c>
    </row>
    <row r="1482" spans="1:10" ht="16.5">
      <c r="A1482" s="2">
        <f t="shared" si="573"/>
        <v>4902</v>
      </c>
      <c r="B1482" s="3">
        <v>49</v>
      </c>
      <c r="C1482" s="2">
        <f>IF(C1481=29,1,C1481+1)</f>
        <v>2</v>
      </c>
      <c r="D1482" t="str">
        <f t="shared" si="580"/>
        <v>警犬侠</v>
      </c>
      <c r="E1482">
        <f t="shared" si="578"/>
        <v>4</v>
      </c>
      <c r="F1482">
        <f t="shared" si="581"/>
        <v>1</v>
      </c>
      <c r="G1482" t="str">
        <f t="shared" si="584"/>
        <v>1210001,60</v>
      </c>
      <c r="H1482">
        <f t="shared" si="582"/>
        <v>15000</v>
      </c>
      <c r="I1482" t="str">
        <f t="shared" ref="I1482:I1494" si="586">IF(E1482=4,B1482&amp;"Ⅰ"&amp;E1482,"Ⅰ"&amp;E1482)</f>
        <v>49Ⅰ4</v>
      </c>
      <c r="J1482" t="str">
        <f t="shared" si="585"/>
        <v/>
      </c>
    </row>
    <row r="1483" spans="1:10" ht="16.5">
      <c r="A1483" s="2">
        <f t="shared" si="573"/>
        <v>4903</v>
      </c>
      <c r="B1483" s="3">
        <v>49</v>
      </c>
      <c r="C1483" s="2">
        <f t="shared" ref="C1483:C1488" si="587">IF(C1482=29,1,C1482+1)</f>
        <v>3</v>
      </c>
      <c r="D1483" t="str">
        <f t="shared" si="580"/>
        <v>警犬侠</v>
      </c>
      <c r="E1483">
        <f t="shared" si="578"/>
        <v>4</v>
      </c>
      <c r="F1483">
        <f t="shared" si="581"/>
        <v>1</v>
      </c>
      <c r="G1483" t="str">
        <f t="shared" si="584"/>
        <v>1210004,24</v>
      </c>
      <c r="H1483">
        <f t="shared" si="582"/>
        <v>22500</v>
      </c>
      <c r="I1483" t="str">
        <f t="shared" si="586"/>
        <v>49Ⅰ4</v>
      </c>
      <c r="J1483" t="str">
        <f t="shared" si="585"/>
        <v/>
      </c>
    </row>
    <row r="1484" spans="1:10" ht="16.5">
      <c r="A1484" s="2">
        <f t="shared" si="573"/>
        <v>4904</v>
      </c>
      <c r="B1484" s="3">
        <v>49</v>
      </c>
      <c r="C1484" s="2">
        <f t="shared" si="587"/>
        <v>4</v>
      </c>
      <c r="D1484" t="str">
        <f t="shared" si="580"/>
        <v>警犬侠</v>
      </c>
      <c r="E1484">
        <f t="shared" si="578"/>
        <v>4</v>
      </c>
      <c r="F1484">
        <f t="shared" si="581"/>
        <v>1</v>
      </c>
      <c r="G1484" t="str">
        <f t="shared" si="584"/>
        <v>1210004,32</v>
      </c>
      <c r="H1484">
        <f t="shared" si="582"/>
        <v>33700</v>
      </c>
      <c r="I1484" t="str">
        <f t="shared" si="586"/>
        <v>49Ⅰ4</v>
      </c>
      <c r="J1484" t="str">
        <f t="shared" si="585"/>
        <v/>
      </c>
    </row>
    <row r="1485" spans="1:10" ht="16.5">
      <c r="A1485" s="2">
        <f t="shared" si="573"/>
        <v>4905</v>
      </c>
      <c r="B1485" s="3">
        <v>49</v>
      </c>
      <c r="C1485" s="2">
        <f t="shared" si="587"/>
        <v>5</v>
      </c>
      <c r="D1485" t="str">
        <f t="shared" si="580"/>
        <v>警犬侠</v>
      </c>
      <c r="E1485">
        <f t="shared" si="578"/>
        <v>4</v>
      </c>
      <c r="F1485">
        <f t="shared" si="581"/>
        <v>1</v>
      </c>
      <c r="G1485" t="str">
        <f t="shared" si="584"/>
        <v>1210007,12</v>
      </c>
      <c r="H1485">
        <f t="shared" si="582"/>
        <v>47100</v>
      </c>
      <c r="I1485" t="str">
        <f t="shared" si="586"/>
        <v>49Ⅰ4</v>
      </c>
      <c r="J1485" t="str">
        <f t="shared" si="585"/>
        <v/>
      </c>
    </row>
    <row r="1486" spans="1:10" ht="16.5">
      <c r="A1486" s="2">
        <f t="shared" si="573"/>
        <v>4906</v>
      </c>
      <c r="B1486" s="3">
        <v>49</v>
      </c>
      <c r="C1486" s="2">
        <f t="shared" si="587"/>
        <v>6</v>
      </c>
      <c r="D1486" t="str">
        <f t="shared" si="580"/>
        <v>警犬侠</v>
      </c>
      <c r="E1486">
        <f t="shared" si="578"/>
        <v>4</v>
      </c>
      <c r="F1486">
        <f t="shared" si="581"/>
        <v>1</v>
      </c>
      <c r="G1486" t="str">
        <f t="shared" si="584"/>
        <v>1210007,16</v>
      </c>
      <c r="H1486">
        <f t="shared" si="582"/>
        <v>64500</v>
      </c>
      <c r="I1486" t="str">
        <f t="shared" si="586"/>
        <v>49Ⅰ4</v>
      </c>
      <c r="J1486" t="str">
        <f t="shared" si="585"/>
        <v/>
      </c>
    </row>
    <row r="1487" spans="1:10" ht="16.5">
      <c r="A1487" s="2">
        <f t="shared" si="573"/>
        <v>4907</v>
      </c>
      <c r="B1487" s="3">
        <v>49</v>
      </c>
      <c r="C1487" s="2">
        <f t="shared" si="587"/>
        <v>7</v>
      </c>
      <c r="D1487" t="str">
        <f t="shared" si="580"/>
        <v>警犬侠</v>
      </c>
      <c r="E1487">
        <f t="shared" si="578"/>
        <v>4</v>
      </c>
      <c r="F1487">
        <f t="shared" si="581"/>
        <v>1</v>
      </c>
      <c r="G1487" t="str">
        <f t="shared" si="584"/>
        <v>1210007,20</v>
      </c>
      <c r="H1487">
        <f t="shared" si="582"/>
        <v>87000</v>
      </c>
      <c r="I1487" t="str">
        <f t="shared" si="586"/>
        <v>49Ⅰ4</v>
      </c>
      <c r="J1487" t="str">
        <f t="shared" si="585"/>
        <v/>
      </c>
    </row>
    <row r="1488" spans="1:10" ht="16.5">
      <c r="A1488" s="2">
        <f t="shared" si="573"/>
        <v>4908</v>
      </c>
      <c r="B1488" s="3">
        <v>49</v>
      </c>
      <c r="C1488" s="2">
        <f t="shared" si="587"/>
        <v>8</v>
      </c>
      <c r="D1488" t="str">
        <f t="shared" si="580"/>
        <v>警犬侠</v>
      </c>
      <c r="E1488">
        <f t="shared" si="578"/>
        <v>4</v>
      </c>
      <c r="F1488">
        <f t="shared" si="581"/>
        <v>1</v>
      </c>
      <c r="G1488" t="str">
        <f t="shared" si="584"/>
        <v>1210007,6|1430001,1</v>
      </c>
      <c r="H1488">
        <f t="shared" si="582"/>
        <v>19500</v>
      </c>
      <c r="I1488" t="str">
        <f t="shared" si="586"/>
        <v>49Ⅰ4</v>
      </c>
      <c r="J1488" t="str">
        <f t="shared" si="585"/>
        <v/>
      </c>
    </row>
    <row r="1489" spans="1:10" ht="16.5">
      <c r="A1489" s="2">
        <f t="shared" si="573"/>
        <v>4909</v>
      </c>
      <c r="B1489" s="3">
        <v>49</v>
      </c>
      <c r="C1489" s="2">
        <f>IF(C1488=29,1,C1488+1)</f>
        <v>9</v>
      </c>
      <c r="D1489" t="str">
        <f t="shared" si="580"/>
        <v>警犬侠</v>
      </c>
      <c r="E1489">
        <f t="shared" si="578"/>
        <v>4</v>
      </c>
      <c r="F1489">
        <f t="shared" si="581"/>
        <v>1</v>
      </c>
      <c r="G1489" t="str">
        <f t="shared" si="584"/>
        <v>1210007,9|1430001,2</v>
      </c>
      <c r="H1489">
        <f t="shared" si="582"/>
        <v>22500</v>
      </c>
      <c r="I1489" t="str">
        <f t="shared" si="586"/>
        <v>49Ⅰ4</v>
      </c>
      <c r="J1489" t="str">
        <f t="shared" si="585"/>
        <v/>
      </c>
    </row>
    <row r="1490" spans="1:10" ht="16.5">
      <c r="A1490" s="2">
        <f t="shared" si="573"/>
        <v>4910</v>
      </c>
      <c r="B1490" s="3">
        <v>49</v>
      </c>
      <c r="C1490" s="2">
        <f>IF(C1489=29,1,C1489+1)</f>
        <v>10</v>
      </c>
      <c r="D1490" t="str">
        <f t="shared" si="580"/>
        <v>警犬侠</v>
      </c>
      <c r="E1490">
        <f t="shared" si="578"/>
        <v>4</v>
      </c>
      <c r="F1490">
        <f t="shared" si="581"/>
        <v>1</v>
      </c>
      <c r="G1490" t="str">
        <f t="shared" si="584"/>
        <v>1210007,12|1430001,3</v>
      </c>
      <c r="H1490">
        <f t="shared" si="582"/>
        <v>33750</v>
      </c>
      <c r="I1490" t="str">
        <f t="shared" si="586"/>
        <v>49Ⅰ4</v>
      </c>
      <c r="J1490" t="str">
        <f t="shared" si="585"/>
        <v/>
      </c>
    </row>
    <row r="1491" spans="1:10" ht="16.5">
      <c r="A1491" s="2">
        <f t="shared" si="573"/>
        <v>4911</v>
      </c>
      <c r="B1491" s="3">
        <v>49</v>
      </c>
      <c r="C1491" s="2">
        <f t="shared" ref="C1491:C1509" si="588">IF(C1490=29,1,C1490+1)</f>
        <v>11</v>
      </c>
      <c r="D1491" t="str">
        <f t="shared" si="580"/>
        <v>警犬侠</v>
      </c>
      <c r="E1491">
        <f t="shared" si="578"/>
        <v>4</v>
      </c>
      <c r="F1491">
        <f t="shared" si="581"/>
        <v>1</v>
      </c>
      <c r="G1491" t="str">
        <f t="shared" si="584"/>
        <v>1210007,15|1430001,4</v>
      </c>
      <c r="H1491">
        <f t="shared" si="582"/>
        <v>50550</v>
      </c>
      <c r="I1491" t="str">
        <f t="shared" si="586"/>
        <v>49Ⅰ4</v>
      </c>
      <c r="J1491" t="str">
        <f t="shared" si="585"/>
        <v/>
      </c>
    </row>
    <row r="1492" spans="1:10" ht="16.5">
      <c r="A1492" s="2">
        <f t="shared" si="573"/>
        <v>4912</v>
      </c>
      <c r="B1492" s="3">
        <v>49</v>
      </c>
      <c r="C1492" s="2">
        <f t="shared" si="588"/>
        <v>12</v>
      </c>
      <c r="D1492" t="str">
        <f t="shared" si="580"/>
        <v>警犬侠</v>
      </c>
      <c r="E1492">
        <f t="shared" si="578"/>
        <v>4</v>
      </c>
      <c r="F1492">
        <f t="shared" si="581"/>
        <v>1</v>
      </c>
      <c r="G1492" t="str">
        <f t="shared" si="584"/>
        <v>1210007,18|1430001,5</v>
      </c>
      <c r="H1492">
        <f t="shared" si="582"/>
        <v>70650</v>
      </c>
      <c r="I1492" t="str">
        <f t="shared" si="586"/>
        <v>49Ⅰ4</v>
      </c>
      <c r="J1492" t="str">
        <f t="shared" si="585"/>
        <v/>
      </c>
    </row>
    <row r="1493" spans="1:10" ht="16.5">
      <c r="A1493" s="2">
        <f t="shared" si="573"/>
        <v>4913</v>
      </c>
      <c r="B1493" s="3">
        <v>49</v>
      </c>
      <c r="C1493" s="2">
        <f t="shared" si="588"/>
        <v>13</v>
      </c>
      <c r="D1493" t="str">
        <f t="shared" si="580"/>
        <v>警犬侠</v>
      </c>
      <c r="E1493">
        <f t="shared" si="578"/>
        <v>4</v>
      </c>
      <c r="F1493">
        <f t="shared" si="581"/>
        <v>1</v>
      </c>
      <c r="G1493" t="str">
        <f t="shared" si="584"/>
        <v>1210007,24|1430001,6</v>
      </c>
      <c r="H1493">
        <f t="shared" si="582"/>
        <v>96750</v>
      </c>
      <c r="I1493" t="str">
        <f t="shared" si="586"/>
        <v>49Ⅰ4</v>
      </c>
      <c r="J1493" t="str">
        <f t="shared" si="585"/>
        <v/>
      </c>
    </row>
    <row r="1494" spans="1:10" ht="16.5">
      <c r="A1494" s="2">
        <f t="shared" si="573"/>
        <v>4914</v>
      </c>
      <c r="B1494" s="3">
        <v>49</v>
      </c>
      <c r="C1494" s="2">
        <f t="shared" si="588"/>
        <v>14</v>
      </c>
      <c r="D1494" t="str">
        <f t="shared" si="580"/>
        <v>警犬侠</v>
      </c>
      <c r="E1494">
        <f t="shared" si="578"/>
        <v>4</v>
      </c>
      <c r="F1494">
        <f t="shared" si="581"/>
        <v>1</v>
      </c>
      <c r="G1494" t="str">
        <f t="shared" si="584"/>
        <v>1431049,1</v>
      </c>
      <c r="H1494">
        <f t="shared" si="582"/>
        <v>130500</v>
      </c>
      <c r="I1494" t="str">
        <f t="shared" si="586"/>
        <v>49Ⅰ4</v>
      </c>
      <c r="J1494" t="str">
        <f t="shared" si="585"/>
        <v>1431049,1</v>
      </c>
    </row>
    <row r="1495" spans="1:10" ht="16.5">
      <c r="A1495" s="2">
        <f t="shared" si="573"/>
        <v>4915</v>
      </c>
      <c r="B1495" s="3">
        <v>49</v>
      </c>
      <c r="C1495" s="2">
        <f t="shared" si="588"/>
        <v>15</v>
      </c>
      <c r="D1495" t="str">
        <f t="shared" si="580"/>
        <v>警犬侠</v>
      </c>
      <c r="E1495">
        <f t="shared" si="578"/>
        <v>4</v>
      </c>
      <c r="F1495">
        <f t="shared" si="581"/>
        <v>1</v>
      </c>
      <c r="G1495" t="str">
        <f t="shared" si="584"/>
        <v>1210007,8|1430001,3</v>
      </c>
      <c r="H1495">
        <f t="shared" si="582"/>
        <v>26000</v>
      </c>
      <c r="I1495" t="str">
        <f>IF(E1495=4,B1495&amp;"Ⅱ"&amp;E1495,"Ⅱ"&amp;E1495)</f>
        <v>49Ⅱ4</v>
      </c>
      <c r="J1495" t="str">
        <f t="shared" si="585"/>
        <v/>
      </c>
    </row>
    <row r="1496" spans="1:10" ht="16.5">
      <c r="A1496" s="2">
        <f t="shared" si="573"/>
        <v>4916</v>
      </c>
      <c r="B1496" s="3">
        <v>49</v>
      </c>
      <c r="C1496" s="2">
        <f t="shared" si="588"/>
        <v>16</v>
      </c>
      <c r="D1496" t="str">
        <f t="shared" si="580"/>
        <v>警犬侠</v>
      </c>
      <c r="E1496">
        <f t="shared" si="578"/>
        <v>4</v>
      </c>
      <c r="F1496">
        <f t="shared" si="581"/>
        <v>1</v>
      </c>
      <c r="G1496" t="str">
        <f t="shared" si="584"/>
        <v>1210007,12|1430001,6</v>
      </c>
      <c r="H1496">
        <f t="shared" si="582"/>
        <v>30000</v>
      </c>
      <c r="I1496" t="str">
        <f t="shared" ref="I1496:I1501" si="589">IF(E1496=4,B1496&amp;"Ⅱ"&amp;E1496,"Ⅱ"&amp;E1496)</f>
        <v>49Ⅱ4</v>
      </c>
      <c r="J1496" t="str">
        <f t="shared" si="585"/>
        <v/>
      </c>
    </row>
    <row r="1497" spans="1:10" ht="16.5">
      <c r="A1497" s="2">
        <f t="shared" si="573"/>
        <v>4917</v>
      </c>
      <c r="B1497" s="3">
        <v>49</v>
      </c>
      <c r="C1497" s="2">
        <f t="shared" si="588"/>
        <v>17</v>
      </c>
      <c r="D1497" t="str">
        <f t="shared" si="580"/>
        <v>警犬侠</v>
      </c>
      <c r="E1497">
        <f t="shared" si="578"/>
        <v>4</v>
      </c>
      <c r="F1497">
        <f t="shared" si="581"/>
        <v>1</v>
      </c>
      <c r="G1497" t="str">
        <f t="shared" si="584"/>
        <v>1210007,16|1430001,9</v>
      </c>
      <c r="H1497">
        <f t="shared" si="582"/>
        <v>45000</v>
      </c>
      <c r="I1497" t="str">
        <f t="shared" si="589"/>
        <v>49Ⅱ4</v>
      </c>
      <c r="J1497" t="str">
        <f t="shared" si="585"/>
        <v/>
      </c>
    </row>
    <row r="1498" spans="1:10" ht="16.5">
      <c r="A1498" s="2">
        <f t="shared" si="573"/>
        <v>4918</v>
      </c>
      <c r="B1498" s="3">
        <v>49</v>
      </c>
      <c r="C1498" s="2">
        <f t="shared" si="588"/>
        <v>18</v>
      </c>
      <c r="D1498" t="str">
        <f t="shared" si="580"/>
        <v>警犬侠</v>
      </c>
      <c r="E1498">
        <f t="shared" si="578"/>
        <v>4</v>
      </c>
      <c r="F1498">
        <f t="shared" si="581"/>
        <v>1</v>
      </c>
      <c r="G1498" t="str">
        <f t="shared" si="584"/>
        <v>1210007,20|1430001,12</v>
      </c>
      <c r="H1498">
        <f t="shared" si="582"/>
        <v>67400</v>
      </c>
      <c r="I1498" t="str">
        <f t="shared" si="589"/>
        <v>49Ⅱ4</v>
      </c>
      <c r="J1498" t="str">
        <f t="shared" si="585"/>
        <v/>
      </c>
    </row>
    <row r="1499" spans="1:10" ht="16.5">
      <c r="A1499" s="2">
        <f t="shared" si="573"/>
        <v>4919</v>
      </c>
      <c r="B1499" s="3">
        <v>49</v>
      </c>
      <c r="C1499" s="2">
        <f t="shared" si="588"/>
        <v>19</v>
      </c>
      <c r="D1499" t="str">
        <f t="shared" si="580"/>
        <v>警犬侠</v>
      </c>
      <c r="E1499">
        <f t="shared" si="578"/>
        <v>4</v>
      </c>
      <c r="F1499">
        <f t="shared" si="581"/>
        <v>1</v>
      </c>
      <c r="G1499" t="str">
        <f t="shared" si="584"/>
        <v>1210007,24|1430001,15</v>
      </c>
      <c r="H1499">
        <f t="shared" si="582"/>
        <v>94200</v>
      </c>
      <c r="I1499" t="str">
        <f t="shared" si="589"/>
        <v>49Ⅱ4</v>
      </c>
      <c r="J1499" t="str">
        <f t="shared" si="585"/>
        <v/>
      </c>
    </row>
    <row r="1500" spans="1:10" ht="16.5">
      <c r="A1500" s="2">
        <f t="shared" si="573"/>
        <v>4920</v>
      </c>
      <c r="B1500" s="3">
        <v>49</v>
      </c>
      <c r="C1500" s="2">
        <f t="shared" si="588"/>
        <v>20</v>
      </c>
      <c r="D1500" t="str">
        <f t="shared" si="580"/>
        <v>警犬侠</v>
      </c>
      <c r="E1500">
        <f t="shared" si="578"/>
        <v>4</v>
      </c>
      <c r="F1500">
        <f t="shared" si="581"/>
        <v>1</v>
      </c>
      <c r="G1500" t="str">
        <f t="shared" si="584"/>
        <v>1210007,32|1430001,18</v>
      </c>
      <c r="H1500">
        <f t="shared" si="582"/>
        <v>129000</v>
      </c>
      <c r="I1500" t="str">
        <f t="shared" si="589"/>
        <v>49Ⅱ4</v>
      </c>
      <c r="J1500" t="str">
        <f t="shared" si="585"/>
        <v/>
      </c>
    </row>
    <row r="1501" spans="1:10" ht="16.5">
      <c r="A1501" s="2">
        <f t="shared" si="573"/>
        <v>4921</v>
      </c>
      <c r="B1501" s="3">
        <v>49</v>
      </c>
      <c r="C1501" s="2">
        <f t="shared" si="588"/>
        <v>21</v>
      </c>
      <c r="D1501" t="str">
        <f t="shared" si="580"/>
        <v>警犬侠</v>
      </c>
      <c r="E1501">
        <f t="shared" si="578"/>
        <v>4</v>
      </c>
      <c r="F1501">
        <f t="shared" si="581"/>
        <v>1</v>
      </c>
      <c r="G1501" t="str">
        <f t="shared" si="584"/>
        <v>1431049,3</v>
      </c>
      <c r="H1501">
        <f t="shared" si="582"/>
        <v>174000</v>
      </c>
      <c r="I1501" t="str">
        <f t="shared" si="589"/>
        <v>49Ⅱ4</v>
      </c>
      <c r="J1501" t="str">
        <f t="shared" si="585"/>
        <v>1431049,3</v>
      </c>
    </row>
    <row r="1502" spans="1:10" ht="16.5">
      <c r="A1502" s="2">
        <f t="shared" si="573"/>
        <v>4922</v>
      </c>
      <c r="B1502" s="3">
        <v>49</v>
      </c>
      <c r="C1502" s="2">
        <f t="shared" si="588"/>
        <v>22</v>
      </c>
      <c r="D1502" t="str">
        <f t="shared" si="580"/>
        <v>警犬侠</v>
      </c>
      <c r="E1502">
        <f t="shared" si="578"/>
        <v>4</v>
      </c>
      <c r="F1502">
        <f t="shared" si="581"/>
        <v>1</v>
      </c>
      <c r="G1502" t="str">
        <f t="shared" si="584"/>
        <v>1210007,10|1430001,9</v>
      </c>
      <c r="H1502">
        <f t="shared" si="582"/>
        <v>32500</v>
      </c>
      <c r="I1502" t="str">
        <f>IF(E1502=4,B1502&amp;"Ⅲ"&amp;E1502,"Ⅲ"&amp;E1502)</f>
        <v>49Ⅲ4</v>
      </c>
      <c r="J1502" t="str">
        <f t="shared" si="585"/>
        <v/>
      </c>
    </row>
    <row r="1503" spans="1:10" ht="16.5">
      <c r="A1503" s="2">
        <f t="shared" ref="A1503:A1531" si="590">B1503*100+C1503</f>
        <v>4923</v>
      </c>
      <c r="B1503" s="3">
        <v>49</v>
      </c>
      <c r="C1503" s="2">
        <f t="shared" si="588"/>
        <v>23</v>
      </c>
      <c r="D1503" t="str">
        <f t="shared" si="580"/>
        <v>警犬侠</v>
      </c>
      <c r="E1503">
        <f t="shared" si="578"/>
        <v>4</v>
      </c>
      <c r="F1503">
        <f t="shared" si="581"/>
        <v>1</v>
      </c>
      <c r="G1503" t="str">
        <f t="shared" si="584"/>
        <v>1210007,15|1430001,18</v>
      </c>
      <c r="H1503">
        <f t="shared" si="582"/>
        <v>37500</v>
      </c>
      <c r="I1503" t="str">
        <f t="shared" ref="I1503:I1508" si="591">IF(E1503=4,B1503&amp;"Ⅲ"&amp;E1503,"Ⅲ"&amp;E1503)</f>
        <v>49Ⅲ4</v>
      </c>
      <c r="J1503" t="str">
        <f t="shared" si="585"/>
        <v/>
      </c>
    </row>
    <row r="1504" spans="1:10" ht="16.5">
      <c r="A1504" s="2">
        <f t="shared" si="590"/>
        <v>4924</v>
      </c>
      <c r="B1504" s="3">
        <v>49</v>
      </c>
      <c r="C1504" s="2">
        <f t="shared" si="588"/>
        <v>24</v>
      </c>
      <c r="D1504" t="str">
        <f t="shared" si="580"/>
        <v>警犬侠</v>
      </c>
      <c r="E1504">
        <f t="shared" si="578"/>
        <v>4</v>
      </c>
      <c r="F1504">
        <f t="shared" si="581"/>
        <v>1</v>
      </c>
      <c r="G1504" t="str">
        <f t="shared" si="584"/>
        <v>1210007,20|1430001,27</v>
      </c>
      <c r="H1504">
        <f t="shared" si="582"/>
        <v>56250</v>
      </c>
      <c r="I1504" t="str">
        <f t="shared" si="591"/>
        <v>49Ⅲ4</v>
      </c>
      <c r="J1504" t="str">
        <f t="shared" si="585"/>
        <v/>
      </c>
    </row>
    <row r="1505" spans="1:10" ht="16.5">
      <c r="A1505" s="2">
        <f t="shared" si="590"/>
        <v>4925</v>
      </c>
      <c r="B1505" s="3">
        <v>49</v>
      </c>
      <c r="C1505" s="2">
        <f t="shared" si="588"/>
        <v>25</v>
      </c>
      <c r="D1505" t="str">
        <f t="shared" si="580"/>
        <v>警犬侠</v>
      </c>
      <c r="E1505">
        <f t="shared" si="578"/>
        <v>4</v>
      </c>
      <c r="F1505">
        <f t="shared" si="581"/>
        <v>1</v>
      </c>
      <c r="G1505" t="str">
        <f t="shared" si="584"/>
        <v>1210007,25|1430001,36</v>
      </c>
      <c r="H1505">
        <f t="shared" si="582"/>
        <v>84250</v>
      </c>
      <c r="I1505" t="str">
        <f t="shared" si="591"/>
        <v>49Ⅲ4</v>
      </c>
      <c r="J1505" t="str">
        <f t="shared" si="585"/>
        <v/>
      </c>
    </row>
    <row r="1506" spans="1:10" ht="16.5">
      <c r="A1506" s="2">
        <f t="shared" si="590"/>
        <v>4926</v>
      </c>
      <c r="B1506" s="3">
        <v>49</v>
      </c>
      <c r="C1506" s="2">
        <f t="shared" si="588"/>
        <v>26</v>
      </c>
      <c r="D1506" t="str">
        <f t="shared" si="580"/>
        <v>警犬侠</v>
      </c>
      <c r="E1506">
        <f t="shared" si="578"/>
        <v>4</v>
      </c>
      <c r="F1506">
        <f t="shared" si="581"/>
        <v>1</v>
      </c>
      <c r="G1506" t="str">
        <f t="shared" si="584"/>
        <v>1210007,30|1430001,45</v>
      </c>
      <c r="H1506">
        <f t="shared" si="582"/>
        <v>117750</v>
      </c>
      <c r="I1506" t="str">
        <f t="shared" si="591"/>
        <v>49Ⅲ4</v>
      </c>
      <c r="J1506" t="str">
        <f t="shared" si="585"/>
        <v/>
      </c>
    </row>
    <row r="1507" spans="1:10" ht="16.5">
      <c r="A1507" s="2">
        <f t="shared" si="590"/>
        <v>4927</v>
      </c>
      <c r="B1507" s="3">
        <v>49</v>
      </c>
      <c r="C1507" s="2">
        <f t="shared" si="588"/>
        <v>27</v>
      </c>
      <c r="D1507" t="str">
        <f t="shared" si="580"/>
        <v>警犬侠</v>
      </c>
      <c r="E1507">
        <f t="shared" si="578"/>
        <v>4</v>
      </c>
      <c r="F1507">
        <f t="shared" si="581"/>
        <v>1</v>
      </c>
      <c r="G1507" t="str">
        <f t="shared" si="584"/>
        <v>1210007,40|1430001,54</v>
      </c>
      <c r="H1507">
        <f t="shared" si="582"/>
        <v>161250</v>
      </c>
      <c r="I1507" t="str">
        <f t="shared" si="591"/>
        <v>49Ⅲ4</v>
      </c>
      <c r="J1507" t="str">
        <f t="shared" si="585"/>
        <v/>
      </c>
    </row>
    <row r="1508" spans="1:10" ht="16.5">
      <c r="A1508" s="2">
        <f t="shared" si="590"/>
        <v>4928</v>
      </c>
      <c r="B1508" s="3">
        <v>49</v>
      </c>
      <c r="C1508" s="2">
        <f t="shared" si="588"/>
        <v>28</v>
      </c>
      <c r="D1508" t="str">
        <f t="shared" si="580"/>
        <v>警犬侠</v>
      </c>
      <c r="E1508">
        <f t="shared" si="578"/>
        <v>4</v>
      </c>
      <c r="F1508">
        <f t="shared" si="581"/>
        <v>1</v>
      </c>
      <c r="G1508" t="str">
        <f t="shared" si="584"/>
        <v>1431049,9</v>
      </c>
      <c r="H1508">
        <f t="shared" si="582"/>
        <v>217500</v>
      </c>
      <c r="I1508" t="str">
        <f t="shared" si="591"/>
        <v>49Ⅲ4</v>
      </c>
      <c r="J1508" t="str">
        <f t="shared" si="585"/>
        <v>1431049,9</v>
      </c>
    </row>
    <row r="1509" spans="1:10" ht="16.5">
      <c r="A1509" s="2">
        <f t="shared" si="590"/>
        <v>4929</v>
      </c>
      <c r="B1509" s="34">
        <v>49</v>
      </c>
      <c r="C1509" s="2">
        <f t="shared" si="588"/>
        <v>29</v>
      </c>
      <c r="D1509" t="str">
        <f t="shared" si="580"/>
        <v>警犬侠</v>
      </c>
      <c r="E1509">
        <f t="shared" si="578"/>
        <v>4</v>
      </c>
      <c r="F1509">
        <f t="shared" si="581"/>
        <v>1</v>
      </c>
      <c r="G1509" t="str">
        <f t="shared" si="584"/>
        <v>1431049,10.5293773148282</v>
      </c>
      <c r="H1509" t="e">
        <f t="shared" si="582"/>
        <v>#N/A</v>
      </c>
      <c r="J1509" t="str">
        <f t="shared" si="585"/>
        <v>1431049,10.5293773148282</v>
      </c>
    </row>
    <row r="1510" spans="1:10" ht="16.5">
      <c r="A1510" s="2">
        <f t="shared" si="590"/>
        <v>6901</v>
      </c>
      <c r="B1510" s="3">
        <v>69</v>
      </c>
      <c r="C1510" s="2">
        <f>IF(C1509=29,1,C1509+1)</f>
        <v>1</v>
      </c>
      <c r="D1510" t="str">
        <f t="shared" ref="D1510:D1538" si="592">VLOOKUP(B1510,K:L,2,0)</f>
        <v>深海王</v>
      </c>
      <c r="E1510">
        <f t="shared" ref="E1510:E1538" si="593">VLOOKUP(B1510,K:N,3,FALSE)</f>
        <v>4</v>
      </c>
      <c r="F1510">
        <f t="shared" ref="F1510:F1538" si="594">VLOOKUP(B1510,K:N,4,FALSE)</f>
        <v>1</v>
      </c>
      <c r="G1510" t="str">
        <f t="shared" ref="G1510:G1538" si="595">IF(J1510&lt;&gt;"",J1510,VLOOKUP(E1510&amp;F1510&amp;C1510,T:AD,11,0))</f>
        <v>1210001,40</v>
      </c>
      <c r="H1510">
        <f t="shared" ref="H1510:H1538" si="596">VLOOKUP(E1510&amp;C1510,AN:AT,7,0)</f>
        <v>13000</v>
      </c>
      <c r="I1510" t="str">
        <f>IF(E1510=4,B1510&amp;"Ⅰ"&amp;E1510,"Ⅰ"&amp;E1510)</f>
        <v>69Ⅰ4</v>
      </c>
      <c r="J1510" t="str">
        <f t="shared" ref="J1510:J1538" si="597">IFERROR(IF(I1510=I1511,"",INDEX(AJ:AJ,MATCH(B1510,AI:AI,0))&amp;","&amp;3^(C1510/7-2)),"")</f>
        <v/>
      </c>
    </row>
    <row r="1511" spans="1:10" ht="16.5">
      <c r="A1511" s="2">
        <f t="shared" si="590"/>
        <v>6902</v>
      </c>
      <c r="B1511" s="3">
        <v>69</v>
      </c>
      <c r="C1511" s="2">
        <f>IF(C1510=29,1,C1510+1)</f>
        <v>2</v>
      </c>
      <c r="D1511" t="str">
        <f t="shared" si="592"/>
        <v>深海王</v>
      </c>
      <c r="E1511">
        <f t="shared" si="593"/>
        <v>4</v>
      </c>
      <c r="F1511">
        <f t="shared" si="594"/>
        <v>1</v>
      </c>
      <c r="G1511" t="str">
        <f t="shared" si="595"/>
        <v>1210001,60</v>
      </c>
      <c r="H1511">
        <f t="shared" si="596"/>
        <v>15000</v>
      </c>
      <c r="I1511" t="str">
        <f t="shared" ref="I1511:I1523" si="598">IF(E1511=4,B1511&amp;"Ⅰ"&amp;E1511,"Ⅰ"&amp;E1511)</f>
        <v>69Ⅰ4</v>
      </c>
      <c r="J1511" t="str">
        <f t="shared" si="597"/>
        <v/>
      </c>
    </row>
    <row r="1512" spans="1:10" ht="16.5">
      <c r="A1512" s="2">
        <f t="shared" si="590"/>
        <v>6903</v>
      </c>
      <c r="B1512" s="3">
        <v>69</v>
      </c>
      <c r="C1512" s="2">
        <f t="shared" ref="C1512:C1517" si="599">IF(C1511=29,1,C1511+1)</f>
        <v>3</v>
      </c>
      <c r="D1512" t="str">
        <f t="shared" si="592"/>
        <v>深海王</v>
      </c>
      <c r="E1512">
        <f t="shared" si="593"/>
        <v>4</v>
      </c>
      <c r="F1512">
        <f t="shared" si="594"/>
        <v>1</v>
      </c>
      <c r="G1512" t="str">
        <f t="shared" si="595"/>
        <v>1210004,24</v>
      </c>
      <c r="H1512">
        <f t="shared" si="596"/>
        <v>22500</v>
      </c>
      <c r="I1512" t="str">
        <f t="shared" si="598"/>
        <v>69Ⅰ4</v>
      </c>
      <c r="J1512" t="str">
        <f t="shared" si="597"/>
        <v/>
      </c>
    </row>
    <row r="1513" spans="1:10" ht="16.5">
      <c r="A1513" s="2">
        <f t="shared" si="590"/>
        <v>6904</v>
      </c>
      <c r="B1513" s="3">
        <v>69</v>
      </c>
      <c r="C1513" s="2">
        <f t="shared" si="599"/>
        <v>4</v>
      </c>
      <c r="D1513" t="str">
        <f t="shared" si="592"/>
        <v>深海王</v>
      </c>
      <c r="E1513">
        <f t="shared" si="593"/>
        <v>4</v>
      </c>
      <c r="F1513">
        <f t="shared" si="594"/>
        <v>1</v>
      </c>
      <c r="G1513" t="str">
        <f t="shared" si="595"/>
        <v>1210004,32</v>
      </c>
      <c r="H1513">
        <f t="shared" si="596"/>
        <v>33700</v>
      </c>
      <c r="I1513" t="str">
        <f t="shared" si="598"/>
        <v>69Ⅰ4</v>
      </c>
      <c r="J1513" t="str">
        <f t="shared" si="597"/>
        <v/>
      </c>
    </row>
    <row r="1514" spans="1:10" ht="16.5">
      <c r="A1514" s="2">
        <f t="shared" si="590"/>
        <v>6905</v>
      </c>
      <c r="B1514" s="3">
        <v>69</v>
      </c>
      <c r="C1514" s="2">
        <f t="shared" si="599"/>
        <v>5</v>
      </c>
      <c r="D1514" t="str">
        <f t="shared" si="592"/>
        <v>深海王</v>
      </c>
      <c r="E1514">
        <f t="shared" si="593"/>
        <v>4</v>
      </c>
      <c r="F1514">
        <f t="shared" si="594"/>
        <v>1</v>
      </c>
      <c r="G1514" t="str">
        <f t="shared" si="595"/>
        <v>1210007,12</v>
      </c>
      <c r="H1514">
        <f t="shared" si="596"/>
        <v>47100</v>
      </c>
      <c r="I1514" t="str">
        <f t="shared" si="598"/>
        <v>69Ⅰ4</v>
      </c>
      <c r="J1514" t="str">
        <f t="shared" si="597"/>
        <v/>
      </c>
    </row>
    <row r="1515" spans="1:10" ht="16.5">
      <c r="A1515" s="2">
        <f t="shared" si="590"/>
        <v>6906</v>
      </c>
      <c r="B1515" s="3">
        <v>69</v>
      </c>
      <c r="C1515" s="2">
        <f t="shared" si="599"/>
        <v>6</v>
      </c>
      <c r="D1515" t="str">
        <f t="shared" si="592"/>
        <v>深海王</v>
      </c>
      <c r="E1515">
        <f t="shared" si="593"/>
        <v>4</v>
      </c>
      <c r="F1515">
        <f t="shared" si="594"/>
        <v>1</v>
      </c>
      <c r="G1515" t="str">
        <f t="shared" si="595"/>
        <v>1210007,16</v>
      </c>
      <c r="H1515">
        <f t="shared" si="596"/>
        <v>64500</v>
      </c>
      <c r="I1515" t="str">
        <f t="shared" si="598"/>
        <v>69Ⅰ4</v>
      </c>
      <c r="J1515" t="str">
        <f t="shared" si="597"/>
        <v/>
      </c>
    </row>
    <row r="1516" spans="1:10" ht="16.5">
      <c r="A1516" s="2">
        <f t="shared" si="590"/>
        <v>6907</v>
      </c>
      <c r="B1516" s="3">
        <v>69</v>
      </c>
      <c r="C1516" s="2">
        <f t="shared" si="599"/>
        <v>7</v>
      </c>
      <c r="D1516" t="str">
        <f t="shared" si="592"/>
        <v>深海王</v>
      </c>
      <c r="E1516">
        <f t="shared" si="593"/>
        <v>4</v>
      </c>
      <c r="F1516">
        <f t="shared" si="594"/>
        <v>1</v>
      </c>
      <c r="G1516" t="str">
        <f t="shared" si="595"/>
        <v>1210007,20</v>
      </c>
      <c r="H1516">
        <f t="shared" si="596"/>
        <v>87000</v>
      </c>
      <c r="I1516" t="str">
        <f t="shared" si="598"/>
        <v>69Ⅰ4</v>
      </c>
      <c r="J1516" t="str">
        <f t="shared" si="597"/>
        <v/>
      </c>
    </row>
    <row r="1517" spans="1:10" ht="16.5">
      <c r="A1517" s="2">
        <f t="shared" si="590"/>
        <v>6908</v>
      </c>
      <c r="B1517" s="3">
        <v>69</v>
      </c>
      <c r="C1517" s="2">
        <f t="shared" si="599"/>
        <v>8</v>
      </c>
      <c r="D1517" t="str">
        <f t="shared" si="592"/>
        <v>深海王</v>
      </c>
      <c r="E1517">
        <f t="shared" si="593"/>
        <v>4</v>
      </c>
      <c r="F1517">
        <f t="shared" si="594"/>
        <v>1</v>
      </c>
      <c r="G1517" t="str">
        <f t="shared" si="595"/>
        <v>1210007,6|1430001,1</v>
      </c>
      <c r="H1517">
        <f t="shared" si="596"/>
        <v>19500</v>
      </c>
      <c r="I1517" t="str">
        <f t="shared" si="598"/>
        <v>69Ⅰ4</v>
      </c>
      <c r="J1517" t="str">
        <f t="shared" si="597"/>
        <v/>
      </c>
    </row>
    <row r="1518" spans="1:10" ht="16.5">
      <c r="A1518" s="2">
        <f t="shared" si="590"/>
        <v>6909</v>
      </c>
      <c r="B1518" s="3">
        <v>69</v>
      </c>
      <c r="C1518" s="2">
        <f>IF(C1517=29,1,C1517+1)</f>
        <v>9</v>
      </c>
      <c r="D1518" t="str">
        <f t="shared" si="592"/>
        <v>深海王</v>
      </c>
      <c r="E1518">
        <f t="shared" si="593"/>
        <v>4</v>
      </c>
      <c r="F1518">
        <f t="shared" si="594"/>
        <v>1</v>
      </c>
      <c r="G1518" t="str">
        <f t="shared" si="595"/>
        <v>1210007,9|1430001,2</v>
      </c>
      <c r="H1518">
        <f t="shared" si="596"/>
        <v>22500</v>
      </c>
      <c r="I1518" t="str">
        <f t="shared" si="598"/>
        <v>69Ⅰ4</v>
      </c>
      <c r="J1518" t="str">
        <f t="shared" si="597"/>
        <v/>
      </c>
    </row>
    <row r="1519" spans="1:10" ht="16.5">
      <c r="A1519" s="2">
        <f t="shared" si="590"/>
        <v>6910</v>
      </c>
      <c r="B1519" s="3">
        <v>69</v>
      </c>
      <c r="C1519" s="2">
        <f>IF(C1518=29,1,C1518+1)</f>
        <v>10</v>
      </c>
      <c r="D1519" t="str">
        <f t="shared" si="592"/>
        <v>深海王</v>
      </c>
      <c r="E1519">
        <f t="shared" si="593"/>
        <v>4</v>
      </c>
      <c r="F1519">
        <f t="shared" si="594"/>
        <v>1</v>
      </c>
      <c r="G1519" t="str">
        <f t="shared" si="595"/>
        <v>1210007,12|1430001,3</v>
      </c>
      <c r="H1519">
        <f t="shared" si="596"/>
        <v>33750</v>
      </c>
      <c r="I1519" t="str">
        <f t="shared" si="598"/>
        <v>69Ⅰ4</v>
      </c>
      <c r="J1519" t="str">
        <f t="shared" si="597"/>
        <v/>
      </c>
    </row>
    <row r="1520" spans="1:10" ht="16.5">
      <c r="A1520" s="2">
        <f t="shared" si="590"/>
        <v>6911</v>
      </c>
      <c r="B1520" s="3">
        <v>69</v>
      </c>
      <c r="C1520" s="2">
        <f t="shared" ref="C1520:C1538" si="600">IF(C1519=29,1,C1519+1)</f>
        <v>11</v>
      </c>
      <c r="D1520" t="str">
        <f t="shared" si="592"/>
        <v>深海王</v>
      </c>
      <c r="E1520">
        <f t="shared" si="593"/>
        <v>4</v>
      </c>
      <c r="F1520">
        <f t="shared" si="594"/>
        <v>1</v>
      </c>
      <c r="G1520" t="str">
        <f t="shared" si="595"/>
        <v>1210007,15|1430001,4</v>
      </c>
      <c r="H1520">
        <f t="shared" si="596"/>
        <v>50550</v>
      </c>
      <c r="I1520" t="str">
        <f t="shared" si="598"/>
        <v>69Ⅰ4</v>
      </c>
      <c r="J1520" t="str">
        <f t="shared" si="597"/>
        <v/>
      </c>
    </row>
    <row r="1521" spans="1:10" ht="16.5">
      <c r="A1521" s="2">
        <f t="shared" si="590"/>
        <v>6912</v>
      </c>
      <c r="B1521" s="3">
        <v>69</v>
      </c>
      <c r="C1521" s="2">
        <f t="shared" si="600"/>
        <v>12</v>
      </c>
      <c r="D1521" t="str">
        <f t="shared" si="592"/>
        <v>深海王</v>
      </c>
      <c r="E1521">
        <f t="shared" si="593"/>
        <v>4</v>
      </c>
      <c r="F1521">
        <f t="shared" si="594"/>
        <v>1</v>
      </c>
      <c r="G1521" t="str">
        <f t="shared" si="595"/>
        <v>1210007,18|1430001,5</v>
      </c>
      <c r="H1521">
        <f t="shared" si="596"/>
        <v>70650</v>
      </c>
      <c r="I1521" t="str">
        <f t="shared" si="598"/>
        <v>69Ⅰ4</v>
      </c>
      <c r="J1521" t="str">
        <f t="shared" si="597"/>
        <v/>
      </c>
    </row>
    <row r="1522" spans="1:10" ht="16.5">
      <c r="A1522" s="2">
        <f t="shared" si="590"/>
        <v>6913</v>
      </c>
      <c r="B1522" s="3">
        <v>69</v>
      </c>
      <c r="C1522" s="2">
        <f t="shared" si="600"/>
        <v>13</v>
      </c>
      <c r="D1522" t="str">
        <f t="shared" si="592"/>
        <v>深海王</v>
      </c>
      <c r="E1522">
        <f t="shared" si="593"/>
        <v>4</v>
      </c>
      <c r="F1522">
        <f t="shared" si="594"/>
        <v>1</v>
      </c>
      <c r="G1522" t="str">
        <f t="shared" si="595"/>
        <v>1210007,24|1430001,6</v>
      </c>
      <c r="H1522">
        <f t="shared" si="596"/>
        <v>96750</v>
      </c>
      <c r="I1522" t="str">
        <f t="shared" si="598"/>
        <v>69Ⅰ4</v>
      </c>
      <c r="J1522" t="str">
        <f t="shared" si="597"/>
        <v/>
      </c>
    </row>
    <row r="1523" spans="1:10" ht="16.5">
      <c r="A1523" s="2">
        <f t="shared" si="590"/>
        <v>6914</v>
      </c>
      <c r="B1523" s="3">
        <v>69</v>
      </c>
      <c r="C1523" s="2">
        <f t="shared" si="600"/>
        <v>14</v>
      </c>
      <c r="D1523" t="str">
        <f t="shared" si="592"/>
        <v>深海王</v>
      </c>
      <c r="E1523">
        <f t="shared" si="593"/>
        <v>4</v>
      </c>
      <c r="F1523">
        <f t="shared" si="594"/>
        <v>1</v>
      </c>
      <c r="G1523" t="str">
        <f t="shared" si="595"/>
        <v>1431069,1</v>
      </c>
      <c r="H1523">
        <f t="shared" si="596"/>
        <v>130500</v>
      </c>
      <c r="I1523" t="str">
        <f t="shared" si="598"/>
        <v>69Ⅰ4</v>
      </c>
      <c r="J1523" t="str">
        <f t="shared" si="597"/>
        <v>1431069,1</v>
      </c>
    </row>
    <row r="1524" spans="1:10" ht="16.5">
      <c r="A1524" s="2">
        <f t="shared" si="590"/>
        <v>6915</v>
      </c>
      <c r="B1524" s="3">
        <v>69</v>
      </c>
      <c r="C1524" s="2">
        <f t="shared" si="600"/>
        <v>15</v>
      </c>
      <c r="D1524" t="str">
        <f t="shared" si="592"/>
        <v>深海王</v>
      </c>
      <c r="E1524">
        <f t="shared" si="593"/>
        <v>4</v>
      </c>
      <c r="F1524">
        <f t="shared" si="594"/>
        <v>1</v>
      </c>
      <c r="G1524" t="str">
        <f t="shared" si="595"/>
        <v>1210007,8|1430001,3</v>
      </c>
      <c r="H1524">
        <f t="shared" si="596"/>
        <v>26000</v>
      </c>
      <c r="I1524" t="str">
        <f>IF(E1524=4,B1524&amp;"Ⅱ"&amp;E1524,"Ⅱ"&amp;E1524)</f>
        <v>69Ⅱ4</v>
      </c>
      <c r="J1524" t="str">
        <f t="shared" si="597"/>
        <v/>
      </c>
    </row>
    <row r="1525" spans="1:10" ht="16.5">
      <c r="A1525" s="2">
        <f t="shared" si="590"/>
        <v>6916</v>
      </c>
      <c r="B1525" s="3">
        <v>69</v>
      </c>
      <c r="C1525" s="2">
        <f t="shared" si="600"/>
        <v>16</v>
      </c>
      <c r="D1525" t="str">
        <f t="shared" si="592"/>
        <v>深海王</v>
      </c>
      <c r="E1525">
        <f t="shared" si="593"/>
        <v>4</v>
      </c>
      <c r="F1525">
        <f t="shared" si="594"/>
        <v>1</v>
      </c>
      <c r="G1525" t="str">
        <f t="shared" si="595"/>
        <v>1210007,12|1430001,6</v>
      </c>
      <c r="H1525">
        <f t="shared" si="596"/>
        <v>30000</v>
      </c>
      <c r="I1525" t="str">
        <f t="shared" ref="I1525:I1530" si="601">IF(E1525=4,B1525&amp;"Ⅱ"&amp;E1525,"Ⅱ"&amp;E1525)</f>
        <v>69Ⅱ4</v>
      </c>
      <c r="J1525" t="str">
        <f t="shared" si="597"/>
        <v/>
      </c>
    </row>
    <row r="1526" spans="1:10" ht="16.5">
      <c r="A1526" s="2">
        <f t="shared" si="590"/>
        <v>6917</v>
      </c>
      <c r="B1526" s="3">
        <v>69</v>
      </c>
      <c r="C1526" s="2">
        <f t="shared" si="600"/>
        <v>17</v>
      </c>
      <c r="D1526" t="str">
        <f t="shared" si="592"/>
        <v>深海王</v>
      </c>
      <c r="E1526">
        <f t="shared" si="593"/>
        <v>4</v>
      </c>
      <c r="F1526">
        <f t="shared" si="594"/>
        <v>1</v>
      </c>
      <c r="G1526" t="str">
        <f t="shared" si="595"/>
        <v>1210007,16|1430001,9</v>
      </c>
      <c r="H1526">
        <f t="shared" si="596"/>
        <v>45000</v>
      </c>
      <c r="I1526" t="str">
        <f t="shared" si="601"/>
        <v>69Ⅱ4</v>
      </c>
      <c r="J1526" t="str">
        <f t="shared" si="597"/>
        <v/>
      </c>
    </row>
    <row r="1527" spans="1:10" ht="16.5">
      <c r="A1527" s="2">
        <f t="shared" si="590"/>
        <v>6918</v>
      </c>
      <c r="B1527" s="3">
        <v>69</v>
      </c>
      <c r="C1527" s="2">
        <f t="shared" si="600"/>
        <v>18</v>
      </c>
      <c r="D1527" t="str">
        <f t="shared" si="592"/>
        <v>深海王</v>
      </c>
      <c r="E1527">
        <f t="shared" si="593"/>
        <v>4</v>
      </c>
      <c r="F1527">
        <f t="shared" si="594"/>
        <v>1</v>
      </c>
      <c r="G1527" t="str">
        <f t="shared" si="595"/>
        <v>1210007,20|1430001,12</v>
      </c>
      <c r="H1527">
        <f t="shared" si="596"/>
        <v>67400</v>
      </c>
      <c r="I1527" t="str">
        <f t="shared" si="601"/>
        <v>69Ⅱ4</v>
      </c>
      <c r="J1527" t="str">
        <f t="shared" si="597"/>
        <v/>
      </c>
    </row>
    <row r="1528" spans="1:10" ht="16.5">
      <c r="A1528" s="2">
        <f t="shared" si="590"/>
        <v>6919</v>
      </c>
      <c r="B1528" s="3">
        <v>69</v>
      </c>
      <c r="C1528" s="2">
        <f t="shared" si="600"/>
        <v>19</v>
      </c>
      <c r="D1528" t="str">
        <f t="shared" si="592"/>
        <v>深海王</v>
      </c>
      <c r="E1528">
        <f t="shared" si="593"/>
        <v>4</v>
      </c>
      <c r="F1528">
        <f t="shared" si="594"/>
        <v>1</v>
      </c>
      <c r="G1528" t="str">
        <f t="shared" si="595"/>
        <v>1210007,24|1430001,15</v>
      </c>
      <c r="H1528">
        <f t="shared" si="596"/>
        <v>94200</v>
      </c>
      <c r="I1528" t="str">
        <f t="shared" si="601"/>
        <v>69Ⅱ4</v>
      </c>
      <c r="J1528" t="str">
        <f t="shared" si="597"/>
        <v/>
      </c>
    </row>
    <row r="1529" spans="1:10" ht="16.5">
      <c r="A1529" s="2">
        <f t="shared" si="590"/>
        <v>6920</v>
      </c>
      <c r="B1529" s="3">
        <v>69</v>
      </c>
      <c r="C1529" s="2">
        <f t="shared" si="600"/>
        <v>20</v>
      </c>
      <c r="D1529" t="str">
        <f t="shared" si="592"/>
        <v>深海王</v>
      </c>
      <c r="E1529">
        <f t="shared" si="593"/>
        <v>4</v>
      </c>
      <c r="F1529">
        <f t="shared" si="594"/>
        <v>1</v>
      </c>
      <c r="G1529" t="str">
        <f t="shared" si="595"/>
        <v>1210007,32|1430001,18</v>
      </c>
      <c r="H1529">
        <f t="shared" si="596"/>
        <v>129000</v>
      </c>
      <c r="I1529" t="str">
        <f t="shared" si="601"/>
        <v>69Ⅱ4</v>
      </c>
      <c r="J1529" t="str">
        <f t="shared" si="597"/>
        <v/>
      </c>
    </row>
    <row r="1530" spans="1:10" ht="16.5">
      <c r="A1530" s="2">
        <f t="shared" si="590"/>
        <v>6921</v>
      </c>
      <c r="B1530" s="3">
        <v>69</v>
      </c>
      <c r="C1530" s="2">
        <f t="shared" si="600"/>
        <v>21</v>
      </c>
      <c r="D1530" t="str">
        <f t="shared" si="592"/>
        <v>深海王</v>
      </c>
      <c r="E1530">
        <f t="shared" si="593"/>
        <v>4</v>
      </c>
      <c r="F1530">
        <f t="shared" si="594"/>
        <v>1</v>
      </c>
      <c r="G1530" t="str">
        <f t="shared" si="595"/>
        <v>1431069,3</v>
      </c>
      <c r="H1530">
        <f t="shared" si="596"/>
        <v>174000</v>
      </c>
      <c r="I1530" t="str">
        <f t="shared" si="601"/>
        <v>69Ⅱ4</v>
      </c>
      <c r="J1530" t="str">
        <f t="shared" si="597"/>
        <v>1431069,3</v>
      </c>
    </row>
    <row r="1531" spans="1:10" ht="16.5">
      <c r="A1531" s="2">
        <f t="shared" si="590"/>
        <v>6922</v>
      </c>
      <c r="B1531" s="3">
        <v>69</v>
      </c>
      <c r="C1531" s="2">
        <f t="shared" si="600"/>
        <v>22</v>
      </c>
      <c r="D1531" t="str">
        <f t="shared" si="592"/>
        <v>深海王</v>
      </c>
      <c r="E1531">
        <f t="shared" si="593"/>
        <v>4</v>
      </c>
      <c r="F1531">
        <f t="shared" si="594"/>
        <v>1</v>
      </c>
      <c r="G1531" t="str">
        <f t="shared" si="595"/>
        <v>1210007,10|1430001,9</v>
      </c>
      <c r="H1531">
        <f t="shared" si="596"/>
        <v>32500</v>
      </c>
      <c r="I1531" t="str">
        <f>IF(E1531=4,B1531&amp;"Ⅲ"&amp;E1531,"Ⅲ"&amp;E1531)</f>
        <v>69Ⅲ4</v>
      </c>
      <c r="J1531" t="str">
        <f t="shared" si="597"/>
        <v/>
      </c>
    </row>
    <row r="1532" spans="1:10" ht="16.5">
      <c r="A1532" s="2">
        <f t="shared" ref="A1532:A1560" si="602">B1532*100+C1532</f>
        <v>6923</v>
      </c>
      <c r="B1532" s="3">
        <v>69</v>
      </c>
      <c r="C1532" s="2">
        <f t="shared" si="600"/>
        <v>23</v>
      </c>
      <c r="D1532" t="str">
        <f t="shared" si="592"/>
        <v>深海王</v>
      </c>
      <c r="E1532">
        <f t="shared" si="593"/>
        <v>4</v>
      </c>
      <c r="F1532">
        <f t="shared" si="594"/>
        <v>1</v>
      </c>
      <c r="G1532" t="str">
        <f t="shared" si="595"/>
        <v>1210007,15|1430001,18</v>
      </c>
      <c r="H1532">
        <f t="shared" si="596"/>
        <v>37500</v>
      </c>
      <c r="I1532" t="str">
        <f t="shared" ref="I1532:I1537" si="603">IF(E1532=4,B1532&amp;"Ⅲ"&amp;E1532,"Ⅲ"&amp;E1532)</f>
        <v>69Ⅲ4</v>
      </c>
      <c r="J1532" t="str">
        <f t="shared" si="597"/>
        <v/>
      </c>
    </row>
    <row r="1533" spans="1:10" ht="16.5">
      <c r="A1533" s="2">
        <f t="shared" si="602"/>
        <v>6924</v>
      </c>
      <c r="B1533" s="3">
        <v>69</v>
      </c>
      <c r="C1533" s="2">
        <f t="shared" si="600"/>
        <v>24</v>
      </c>
      <c r="D1533" t="str">
        <f t="shared" si="592"/>
        <v>深海王</v>
      </c>
      <c r="E1533">
        <f t="shared" si="593"/>
        <v>4</v>
      </c>
      <c r="F1533">
        <f t="shared" si="594"/>
        <v>1</v>
      </c>
      <c r="G1533" t="str">
        <f t="shared" si="595"/>
        <v>1210007,20|1430001,27</v>
      </c>
      <c r="H1533">
        <f t="shared" si="596"/>
        <v>56250</v>
      </c>
      <c r="I1533" t="str">
        <f t="shared" si="603"/>
        <v>69Ⅲ4</v>
      </c>
      <c r="J1533" t="str">
        <f t="shared" si="597"/>
        <v/>
      </c>
    </row>
    <row r="1534" spans="1:10" ht="16.5">
      <c r="A1534" s="2">
        <f t="shared" si="602"/>
        <v>6925</v>
      </c>
      <c r="B1534" s="3">
        <v>69</v>
      </c>
      <c r="C1534" s="2">
        <f t="shared" si="600"/>
        <v>25</v>
      </c>
      <c r="D1534" t="str">
        <f t="shared" si="592"/>
        <v>深海王</v>
      </c>
      <c r="E1534">
        <f t="shared" si="593"/>
        <v>4</v>
      </c>
      <c r="F1534">
        <f t="shared" si="594"/>
        <v>1</v>
      </c>
      <c r="G1534" t="str">
        <f t="shared" si="595"/>
        <v>1210007,25|1430001,36</v>
      </c>
      <c r="H1534">
        <f t="shared" si="596"/>
        <v>84250</v>
      </c>
      <c r="I1534" t="str">
        <f t="shared" si="603"/>
        <v>69Ⅲ4</v>
      </c>
      <c r="J1534" t="str">
        <f t="shared" si="597"/>
        <v/>
      </c>
    </row>
    <row r="1535" spans="1:10" ht="16.5">
      <c r="A1535" s="2">
        <f t="shared" si="602"/>
        <v>6926</v>
      </c>
      <c r="B1535" s="3">
        <v>69</v>
      </c>
      <c r="C1535" s="2">
        <f t="shared" si="600"/>
        <v>26</v>
      </c>
      <c r="D1535" t="str">
        <f t="shared" si="592"/>
        <v>深海王</v>
      </c>
      <c r="E1535">
        <f t="shared" si="593"/>
        <v>4</v>
      </c>
      <c r="F1535">
        <f t="shared" si="594"/>
        <v>1</v>
      </c>
      <c r="G1535" t="str">
        <f t="shared" si="595"/>
        <v>1210007,30|1430001,45</v>
      </c>
      <c r="H1535">
        <f t="shared" si="596"/>
        <v>117750</v>
      </c>
      <c r="I1535" t="str">
        <f t="shared" si="603"/>
        <v>69Ⅲ4</v>
      </c>
      <c r="J1535" t="str">
        <f t="shared" si="597"/>
        <v/>
      </c>
    </row>
    <row r="1536" spans="1:10" ht="16.5">
      <c r="A1536" s="2">
        <f t="shared" si="602"/>
        <v>6927</v>
      </c>
      <c r="B1536" s="3">
        <v>69</v>
      </c>
      <c r="C1536" s="2">
        <f t="shared" si="600"/>
        <v>27</v>
      </c>
      <c r="D1536" t="str">
        <f t="shared" si="592"/>
        <v>深海王</v>
      </c>
      <c r="E1536">
        <f t="shared" si="593"/>
        <v>4</v>
      </c>
      <c r="F1536">
        <f t="shared" si="594"/>
        <v>1</v>
      </c>
      <c r="G1536" t="str">
        <f t="shared" si="595"/>
        <v>1210007,40|1430001,54</v>
      </c>
      <c r="H1536">
        <f t="shared" si="596"/>
        <v>161250</v>
      </c>
      <c r="I1536" t="str">
        <f t="shared" si="603"/>
        <v>69Ⅲ4</v>
      </c>
      <c r="J1536" t="str">
        <f t="shared" si="597"/>
        <v/>
      </c>
    </row>
    <row r="1537" spans="1:10" ht="16.5">
      <c r="A1537" s="2">
        <f t="shared" si="602"/>
        <v>6928</v>
      </c>
      <c r="B1537" s="3">
        <v>69</v>
      </c>
      <c r="C1537" s="2">
        <f t="shared" si="600"/>
        <v>28</v>
      </c>
      <c r="D1537" t="str">
        <f t="shared" si="592"/>
        <v>深海王</v>
      </c>
      <c r="E1537">
        <f t="shared" si="593"/>
        <v>4</v>
      </c>
      <c r="F1537">
        <f t="shared" si="594"/>
        <v>1</v>
      </c>
      <c r="G1537" t="str">
        <f t="shared" si="595"/>
        <v>1431069,9</v>
      </c>
      <c r="H1537">
        <f t="shared" si="596"/>
        <v>217500</v>
      </c>
      <c r="I1537" t="str">
        <f t="shared" si="603"/>
        <v>69Ⅲ4</v>
      </c>
      <c r="J1537" t="str">
        <f t="shared" si="597"/>
        <v>1431069,9</v>
      </c>
    </row>
    <row r="1538" spans="1:10" ht="16.5">
      <c r="A1538" s="2">
        <f t="shared" si="602"/>
        <v>6929</v>
      </c>
      <c r="B1538" s="3">
        <v>69</v>
      </c>
      <c r="C1538" s="2">
        <f t="shared" si="600"/>
        <v>29</v>
      </c>
      <c r="D1538" t="str">
        <f t="shared" si="592"/>
        <v>深海王</v>
      </c>
      <c r="E1538">
        <f t="shared" si="593"/>
        <v>4</v>
      </c>
      <c r="F1538">
        <f t="shared" si="594"/>
        <v>1</v>
      </c>
      <c r="G1538" t="str">
        <f t="shared" si="595"/>
        <v>1431069,10.5293773148282</v>
      </c>
      <c r="H1538" t="e">
        <f t="shared" si="596"/>
        <v>#N/A</v>
      </c>
      <c r="J1538" t="str">
        <f t="shared" si="597"/>
        <v>1431069,10.5293773148282</v>
      </c>
    </row>
    <row r="1539" spans="1:10" ht="16.5">
      <c r="A1539" s="2">
        <f t="shared" si="602"/>
        <v>7101</v>
      </c>
      <c r="B1539" s="3">
        <v>71</v>
      </c>
      <c r="C1539" s="2">
        <f>IF(C1538=29,1,C1538+1)</f>
        <v>1</v>
      </c>
      <c r="D1539" t="str">
        <f t="shared" ref="D1539:D1567" si="604">VLOOKUP(B1539,K:L,2,0)</f>
        <v>疫苗人</v>
      </c>
      <c r="E1539">
        <f t="shared" ref="E1539:E1567" si="605">VLOOKUP(B1539,K:N,3,FALSE)</f>
        <v>4</v>
      </c>
      <c r="F1539">
        <f t="shared" ref="F1539:F1567" si="606">VLOOKUP(B1539,K:N,4,FALSE)</f>
        <v>1</v>
      </c>
      <c r="G1539" t="str">
        <f t="shared" ref="G1539:G1567" si="607">IF(J1539&lt;&gt;"",J1539,VLOOKUP(E1539&amp;F1539&amp;C1539,T:AD,11,0))</f>
        <v>1210001,40</v>
      </c>
      <c r="H1539">
        <f t="shared" ref="H1539:H1567" si="608">VLOOKUP(E1539&amp;C1539,AN:AT,7,0)</f>
        <v>13000</v>
      </c>
      <c r="I1539" t="str">
        <f>IF(E1539=4,B1539&amp;"Ⅰ"&amp;E1539,"Ⅰ"&amp;E1539)</f>
        <v>71Ⅰ4</v>
      </c>
      <c r="J1539" t="str">
        <f t="shared" ref="J1539:J1567" si="609">IFERROR(IF(I1539=I1540,"",INDEX(AJ:AJ,MATCH(B1539,AI:AI,0))&amp;","&amp;3^(C1539/7-2)),"")</f>
        <v/>
      </c>
    </row>
    <row r="1540" spans="1:10" ht="16.5">
      <c r="A1540" s="2">
        <f t="shared" si="602"/>
        <v>7102</v>
      </c>
      <c r="B1540" s="3">
        <v>71</v>
      </c>
      <c r="C1540" s="2">
        <f>IF(C1539=29,1,C1539+1)</f>
        <v>2</v>
      </c>
      <c r="D1540" t="str">
        <f t="shared" si="604"/>
        <v>疫苗人</v>
      </c>
      <c r="E1540">
        <f t="shared" si="605"/>
        <v>4</v>
      </c>
      <c r="F1540">
        <f t="shared" si="606"/>
        <v>1</v>
      </c>
      <c r="G1540" t="str">
        <f t="shared" si="607"/>
        <v>1210001,60</v>
      </c>
      <c r="H1540">
        <f t="shared" si="608"/>
        <v>15000</v>
      </c>
      <c r="I1540" t="str">
        <f t="shared" ref="I1540:I1552" si="610">IF(E1540=4,B1540&amp;"Ⅰ"&amp;E1540,"Ⅰ"&amp;E1540)</f>
        <v>71Ⅰ4</v>
      </c>
      <c r="J1540" t="str">
        <f t="shared" si="609"/>
        <v/>
      </c>
    </row>
    <row r="1541" spans="1:10" ht="16.5">
      <c r="A1541" s="2">
        <f t="shared" si="602"/>
        <v>7103</v>
      </c>
      <c r="B1541" s="3">
        <v>71</v>
      </c>
      <c r="C1541" s="2">
        <f t="shared" ref="C1541:C1546" si="611">IF(C1540=29,1,C1540+1)</f>
        <v>3</v>
      </c>
      <c r="D1541" t="str">
        <f t="shared" si="604"/>
        <v>疫苗人</v>
      </c>
      <c r="E1541">
        <f t="shared" si="605"/>
        <v>4</v>
      </c>
      <c r="F1541">
        <f t="shared" si="606"/>
        <v>1</v>
      </c>
      <c r="G1541" t="str">
        <f t="shared" si="607"/>
        <v>1210004,24</v>
      </c>
      <c r="H1541">
        <f t="shared" si="608"/>
        <v>22500</v>
      </c>
      <c r="I1541" t="str">
        <f t="shared" si="610"/>
        <v>71Ⅰ4</v>
      </c>
      <c r="J1541" t="str">
        <f t="shared" si="609"/>
        <v/>
      </c>
    </row>
    <row r="1542" spans="1:10" ht="16.5">
      <c r="A1542" s="2">
        <f t="shared" si="602"/>
        <v>7104</v>
      </c>
      <c r="B1542" s="3">
        <v>71</v>
      </c>
      <c r="C1542" s="2">
        <f t="shared" si="611"/>
        <v>4</v>
      </c>
      <c r="D1542" t="str">
        <f t="shared" si="604"/>
        <v>疫苗人</v>
      </c>
      <c r="E1542">
        <f t="shared" si="605"/>
        <v>4</v>
      </c>
      <c r="F1542">
        <f t="shared" si="606"/>
        <v>1</v>
      </c>
      <c r="G1542" t="str">
        <f t="shared" si="607"/>
        <v>1210004,32</v>
      </c>
      <c r="H1542">
        <f t="shared" si="608"/>
        <v>33700</v>
      </c>
      <c r="I1542" t="str">
        <f t="shared" si="610"/>
        <v>71Ⅰ4</v>
      </c>
      <c r="J1542" t="str">
        <f t="shared" si="609"/>
        <v/>
      </c>
    </row>
    <row r="1543" spans="1:10" ht="16.5">
      <c r="A1543" s="2">
        <f t="shared" si="602"/>
        <v>7105</v>
      </c>
      <c r="B1543" s="3">
        <v>71</v>
      </c>
      <c r="C1543" s="2">
        <f t="shared" si="611"/>
        <v>5</v>
      </c>
      <c r="D1543" t="str">
        <f t="shared" si="604"/>
        <v>疫苗人</v>
      </c>
      <c r="E1543">
        <f t="shared" si="605"/>
        <v>4</v>
      </c>
      <c r="F1543">
        <f t="shared" si="606"/>
        <v>1</v>
      </c>
      <c r="G1543" t="str">
        <f t="shared" si="607"/>
        <v>1210007,12</v>
      </c>
      <c r="H1543">
        <f t="shared" si="608"/>
        <v>47100</v>
      </c>
      <c r="I1543" t="str">
        <f t="shared" si="610"/>
        <v>71Ⅰ4</v>
      </c>
      <c r="J1543" t="str">
        <f t="shared" si="609"/>
        <v/>
      </c>
    </row>
    <row r="1544" spans="1:10" ht="16.5">
      <c r="A1544" s="2">
        <f t="shared" si="602"/>
        <v>7106</v>
      </c>
      <c r="B1544" s="3">
        <v>71</v>
      </c>
      <c r="C1544" s="2">
        <f t="shared" si="611"/>
        <v>6</v>
      </c>
      <c r="D1544" t="str">
        <f t="shared" si="604"/>
        <v>疫苗人</v>
      </c>
      <c r="E1544">
        <f t="shared" si="605"/>
        <v>4</v>
      </c>
      <c r="F1544">
        <f t="shared" si="606"/>
        <v>1</v>
      </c>
      <c r="G1544" t="str">
        <f t="shared" si="607"/>
        <v>1210007,16</v>
      </c>
      <c r="H1544">
        <f t="shared" si="608"/>
        <v>64500</v>
      </c>
      <c r="I1544" t="str">
        <f t="shared" si="610"/>
        <v>71Ⅰ4</v>
      </c>
      <c r="J1544" t="str">
        <f t="shared" si="609"/>
        <v/>
      </c>
    </row>
    <row r="1545" spans="1:10" ht="16.5">
      <c r="A1545" s="2">
        <f t="shared" si="602"/>
        <v>7107</v>
      </c>
      <c r="B1545" s="3">
        <v>71</v>
      </c>
      <c r="C1545" s="2">
        <f t="shared" si="611"/>
        <v>7</v>
      </c>
      <c r="D1545" t="str">
        <f t="shared" si="604"/>
        <v>疫苗人</v>
      </c>
      <c r="E1545">
        <f t="shared" si="605"/>
        <v>4</v>
      </c>
      <c r="F1545">
        <f t="shared" si="606"/>
        <v>1</v>
      </c>
      <c r="G1545" t="str">
        <f t="shared" si="607"/>
        <v>1210007,20</v>
      </c>
      <c r="H1545">
        <f t="shared" si="608"/>
        <v>87000</v>
      </c>
      <c r="I1545" t="str">
        <f t="shared" si="610"/>
        <v>71Ⅰ4</v>
      </c>
      <c r="J1545" t="str">
        <f t="shared" si="609"/>
        <v/>
      </c>
    </row>
    <row r="1546" spans="1:10" ht="16.5">
      <c r="A1546" s="2">
        <f t="shared" si="602"/>
        <v>7108</v>
      </c>
      <c r="B1546" s="3">
        <v>71</v>
      </c>
      <c r="C1546" s="2">
        <f t="shared" si="611"/>
        <v>8</v>
      </c>
      <c r="D1546" t="str">
        <f t="shared" si="604"/>
        <v>疫苗人</v>
      </c>
      <c r="E1546">
        <f t="shared" si="605"/>
        <v>4</v>
      </c>
      <c r="F1546">
        <f t="shared" si="606"/>
        <v>1</v>
      </c>
      <c r="G1546" t="str">
        <f t="shared" si="607"/>
        <v>1210007,6|1430001,1</v>
      </c>
      <c r="H1546">
        <f t="shared" si="608"/>
        <v>19500</v>
      </c>
      <c r="I1546" t="str">
        <f t="shared" si="610"/>
        <v>71Ⅰ4</v>
      </c>
      <c r="J1546" t="str">
        <f t="shared" si="609"/>
        <v/>
      </c>
    </row>
    <row r="1547" spans="1:10" ht="16.5">
      <c r="A1547" s="2">
        <f t="shared" si="602"/>
        <v>7109</v>
      </c>
      <c r="B1547" s="3">
        <v>71</v>
      </c>
      <c r="C1547" s="2">
        <f>IF(C1546=29,1,C1546+1)</f>
        <v>9</v>
      </c>
      <c r="D1547" t="str">
        <f t="shared" si="604"/>
        <v>疫苗人</v>
      </c>
      <c r="E1547">
        <f t="shared" si="605"/>
        <v>4</v>
      </c>
      <c r="F1547">
        <f t="shared" si="606"/>
        <v>1</v>
      </c>
      <c r="G1547" t="str">
        <f t="shared" si="607"/>
        <v>1210007,9|1430001,2</v>
      </c>
      <c r="H1547">
        <f t="shared" si="608"/>
        <v>22500</v>
      </c>
      <c r="I1547" t="str">
        <f t="shared" si="610"/>
        <v>71Ⅰ4</v>
      </c>
      <c r="J1547" t="str">
        <f t="shared" si="609"/>
        <v/>
      </c>
    </row>
    <row r="1548" spans="1:10" ht="16.5">
      <c r="A1548" s="2">
        <f t="shared" si="602"/>
        <v>7110</v>
      </c>
      <c r="B1548" s="3">
        <v>71</v>
      </c>
      <c r="C1548" s="2">
        <f>IF(C1547=29,1,C1547+1)</f>
        <v>10</v>
      </c>
      <c r="D1548" t="str">
        <f t="shared" si="604"/>
        <v>疫苗人</v>
      </c>
      <c r="E1548">
        <f t="shared" si="605"/>
        <v>4</v>
      </c>
      <c r="F1548">
        <f t="shared" si="606"/>
        <v>1</v>
      </c>
      <c r="G1548" t="str">
        <f t="shared" si="607"/>
        <v>1210007,12|1430001,3</v>
      </c>
      <c r="H1548">
        <f t="shared" si="608"/>
        <v>33750</v>
      </c>
      <c r="I1548" t="str">
        <f t="shared" si="610"/>
        <v>71Ⅰ4</v>
      </c>
      <c r="J1548" t="str">
        <f t="shared" si="609"/>
        <v/>
      </c>
    </row>
    <row r="1549" spans="1:10" ht="16.5">
      <c r="A1549" s="2">
        <f t="shared" si="602"/>
        <v>7111</v>
      </c>
      <c r="B1549" s="3">
        <v>71</v>
      </c>
      <c r="C1549" s="2">
        <f t="shared" ref="C1549:C1567" si="612">IF(C1548=29,1,C1548+1)</f>
        <v>11</v>
      </c>
      <c r="D1549" t="str">
        <f t="shared" si="604"/>
        <v>疫苗人</v>
      </c>
      <c r="E1549">
        <f t="shared" si="605"/>
        <v>4</v>
      </c>
      <c r="F1549">
        <f t="shared" si="606"/>
        <v>1</v>
      </c>
      <c r="G1549" t="str">
        <f t="shared" si="607"/>
        <v>1210007,15|1430001,4</v>
      </c>
      <c r="H1549">
        <f t="shared" si="608"/>
        <v>50550</v>
      </c>
      <c r="I1549" t="str">
        <f t="shared" si="610"/>
        <v>71Ⅰ4</v>
      </c>
      <c r="J1549" t="str">
        <f t="shared" si="609"/>
        <v/>
      </c>
    </row>
    <row r="1550" spans="1:10" ht="16.5">
      <c r="A1550" s="2">
        <f t="shared" si="602"/>
        <v>7112</v>
      </c>
      <c r="B1550" s="3">
        <v>71</v>
      </c>
      <c r="C1550" s="2">
        <f t="shared" si="612"/>
        <v>12</v>
      </c>
      <c r="D1550" t="str">
        <f t="shared" si="604"/>
        <v>疫苗人</v>
      </c>
      <c r="E1550">
        <f t="shared" si="605"/>
        <v>4</v>
      </c>
      <c r="F1550">
        <f t="shared" si="606"/>
        <v>1</v>
      </c>
      <c r="G1550" t="str">
        <f t="shared" si="607"/>
        <v>1210007,18|1430001,5</v>
      </c>
      <c r="H1550">
        <f t="shared" si="608"/>
        <v>70650</v>
      </c>
      <c r="I1550" t="str">
        <f t="shared" si="610"/>
        <v>71Ⅰ4</v>
      </c>
      <c r="J1550" t="str">
        <f t="shared" si="609"/>
        <v/>
      </c>
    </row>
    <row r="1551" spans="1:10" ht="16.5">
      <c r="A1551" s="2">
        <f t="shared" si="602"/>
        <v>7113</v>
      </c>
      <c r="B1551" s="3">
        <v>71</v>
      </c>
      <c r="C1551" s="2">
        <f t="shared" si="612"/>
        <v>13</v>
      </c>
      <c r="D1551" t="str">
        <f t="shared" si="604"/>
        <v>疫苗人</v>
      </c>
      <c r="E1551">
        <f t="shared" si="605"/>
        <v>4</v>
      </c>
      <c r="F1551">
        <f t="shared" si="606"/>
        <v>1</v>
      </c>
      <c r="G1551" t="str">
        <f t="shared" si="607"/>
        <v>1210007,24|1430001,6</v>
      </c>
      <c r="H1551">
        <f t="shared" si="608"/>
        <v>96750</v>
      </c>
      <c r="I1551" t="str">
        <f t="shared" si="610"/>
        <v>71Ⅰ4</v>
      </c>
      <c r="J1551" t="str">
        <f t="shared" si="609"/>
        <v/>
      </c>
    </row>
    <row r="1552" spans="1:10" ht="16.5">
      <c r="A1552" s="2">
        <f t="shared" si="602"/>
        <v>7114</v>
      </c>
      <c r="B1552" s="3">
        <v>71</v>
      </c>
      <c r="C1552" s="2">
        <f t="shared" si="612"/>
        <v>14</v>
      </c>
      <c r="D1552" t="str">
        <f t="shared" si="604"/>
        <v>疫苗人</v>
      </c>
      <c r="E1552">
        <f t="shared" si="605"/>
        <v>4</v>
      </c>
      <c r="F1552">
        <f t="shared" si="606"/>
        <v>1</v>
      </c>
      <c r="G1552" t="str">
        <f t="shared" si="607"/>
        <v>1431071,1</v>
      </c>
      <c r="H1552">
        <f t="shared" si="608"/>
        <v>130500</v>
      </c>
      <c r="I1552" t="str">
        <f t="shared" si="610"/>
        <v>71Ⅰ4</v>
      </c>
      <c r="J1552" t="str">
        <f t="shared" si="609"/>
        <v>1431071,1</v>
      </c>
    </row>
    <row r="1553" spans="1:10" ht="16.5">
      <c r="A1553" s="2">
        <f t="shared" si="602"/>
        <v>7115</v>
      </c>
      <c r="B1553" s="3">
        <v>71</v>
      </c>
      <c r="C1553" s="2">
        <f t="shared" si="612"/>
        <v>15</v>
      </c>
      <c r="D1553" t="str">
        <f t="shared" si="604"/>
        <v>疫苗人</v>
      </c>
      <c r="E1553">
        <f t="shared" si="605"/>
        <v>4</v>
      </c>
      <c r="F1553">
        <f t="shared" si="606"/>
        <v>1</v>
      </c>
      <c r="G1553" t="str">
        <f t="shared" si="607"/>
        <v>1210007,8|1430001,3</v>
      </c>
      <c r="H1553">
        <f t="shared" si="608"/>
        <v>26000</v>
      </c>
      <c r="I1553" t="str">
        <f>IF(E1553=4,B1553&amp;"Ⅱ"&amp;E1553,"Ⅱ"&amp;E1553)</f>
        <v>71Ⅱ4</v>
      </c>
      <c r="J1553" t="str">
        <f t="shared" si="609"/>
        <v/>
      </c>
    </row>
    <row r="1554" spans="1:10" ht="16.5">
      <c r="A1554" s="2">
        <f t="shared" si="602"/>
        <v>7116</v>
      </c>
      <c r="B1554" s="3">
        <v>71</v>
      </c>
      <c r="C1554" s="2">
        <f t="shared" si="612"/>
        <v>16</v>
      </c>
      <c r="D1554" t="str">
        <f t="shared" si="604"/>
        <v>疫苗人</v>
      </c>
      <c r="E1554">
        <f t="shared" si="605"/>
        <v>4</v>
      </c>
      <c r="F1554">
        <f t="shared" si="606"/>
        <v>1</v>
      </c>
      <c r="G1554" t="str">
        <f t="shared" si="607"/>
        <v>1210007,12|1430001,6</v>
      </c>
      <c r="H1554">
        <f t="shared" si="608"/>
        <v>30000</v>
      </c>
      <c r="I1554" t="str">
        <f t="shared" ref="I1554:I1559" si="613">IF(E1554=4,B1554&amp;"Ⅱ"&amp;E1554,"Ⅱ"&amp;E1554)</f>
        <v>71Ⅱ4</v>
      </c>
      <c r="J1554" t="str">
        <f t="shared" si="609"/>
        <v/>
      </c>
    </row>
    <row r="1555" spans="1:10" ht="16.5">
      <c r="A1555" s="2">
        <f t="shared" si="602"/>
        <v>7117</v>
      </c>
      <c r="B1555" s="3">
        <v>71</v>
      </c>
      <c r="C1555" s="2">
        <f t="shared" si="612"/>
        <v>17</v>
      </c>
      <c r="D1555" t="str">
        <f t="shared" si="604"/>
        <v>疫苗人</v>
      </c>
      <c r="E1555">
        <f t="shared" si="605"/>
        <v>4</v>
      </c>
      <c r="F1555">
        <f t="shared" si="606"/>
        <v>1</v>
      </c>
      <c r="G1555" t="str">
        <f t="shared" si="607"/>
        <v>1210007,16|1430001,9</v>
      </c>
      <c r="H1555">
        <f t="shared" si="608"/>
        <v>45000</v>
      </c>
      <c r="I1555" t="str">
        <f t="shared" si="613"/>
        <v>71Ⅱ4</v>
      </c>
      <c r="J1555" t="str">
        <f t="shared" si="609"/>
        <v/>
      </c>
    </row>
    <row r="1556" spans="1:10" ht="16.5">
      <c r="A1556" s="2">
        <f t="shared" si="602"/>
        <v>7118</v>
      </c>
      <c r="B1556" s="3">
        <v>71</v>
      </c>
      <c r="C1556" s="2">
        <f t="shared" si="612"/>
        <v>18</v>
      </c>
      <c r="D1556" t="str">
        <f t="shared" si="604"/>
        <v>疫苗人</v>
      </c>
      <c r="E1556">
        <f t="shared" si="605"/>
        <v>4</v>
      </c>
      <c r="F1556">
        <f t="shared" si="606"/>
        <v>1</v>
      </c>
      <c r="G1556" t="str">
        <f t="shared" si="607"/>
        <v>1210007,20|1430001,12</v>
      </c>
      <c r="H1556">
        <f t="shared" si="608"/>
        <v>67400</v>
      </c>
      <c r="I1556" t="str">
        <f t="shared" si="613"/>
        <v>71Ⅱ4</v>
      </c>
      <c r="J1556" t="str">
        <f t="shared" si="609"/>
        <v/>
      </c>
    </row>
    <row r="1557" spans="1:10" ht="16.5">
      <c r="A1557" s="2">
        <f t="shared" si="602"/>
        <v>7119</v>
      </c>
      <c r="B1557" s="3">
        <v>71</v>
      </c>
      <c r="C1557" s="2">
        <f t="shared" si="612"/>
        <v>19</v>
      </c>
      <c r="D1557" t="str">
        <f t="shared" si="604"/>
        <v>疫苗人</v>
      </c>
      <c r="E1557">
        <f t="shared" si="605"/>
        <v>4</v>
      </c>
      <c r="F1557">
        <f t="shared" si="606"/>
        <v>1</v>
      </c>
      <c r="G1557" t="str">
        <f t="shared" si="607"/>
        <v>1210007,24|1430001,15</v>
      </c>
      <c r="H1557">
        <f t="shared" si="608"/>
        <v>94200</v>
      </c>
      <c r="I1557" t="str">
        <f t="shared" si="613"/>
        <v>71Ⅱ4</v>
      </c>
      <c r="J1557" t="str">
        <f t="shared" si="609"/>
        <v/>
      </c>
    </row>
    <row r="1558" spans="1:10" ht="16.5">
      <c r="A1558" s="2">
        <f t="shared" si="602"/>
        <v>7120</v>
      </c>
      <c r="B1558" s="3">
        <v>71</v>
      </c>
      <c r="C1558" s="2">
        <f t="shared" si="612"/>
        <v>20</v>
      </c>
      <c r="D1558" t="str">
        <f t="shared" si="604"/>
        <v>疫苗人</v>
      </c>
      <c r="E1558">
        <f t="shared" si="605"/>
        <v>4</v>
      </c>
      <c r="F1558">
        <f t="shared" si="606"/>
        <v>1</v>
      </c>
      <c r="G1558" t="str">
        <f t="shared" si="607"/>
        <v>1210007,32|1430001,18</v>
      </c>
      <c r="H1558">
        <f t="shared" si="608"/>
        <v>129000</v>
      </c>
      <c r="I1558" t="str">
        <f t="shared" si="613"/>
        <v>71Ⅱ4</v>
      </c>
      <c r="J1558" t="str">
        <f t="shared" si="609"/>
        <v/>
      </c>
    </row>
    <row r="1559" spans="1:10" ht="16.5">
      <c r="A1559" s="2">
        <f t="shared" si="602"/>
        <v>7121</v>
      </c>
      <c r="B1559" s="3">
        <v>71</v>
      </c>
      <c r="C1559" s="2">
        <f t="shared" si="612"/>
        <v>21</v>
      </c>
      <c r="D1559" t="str">
        <f t="shared" si="604"/>
        <v>疫苗人</v>
      </c>
      <c r="E1559">
        <f t="shared" si="605"/>
        <v>4</v>
      </c>
      <c r="F1559">
        <f t="shared" si="606"/>
        <v>1</v>
      </c>
      <c r="G1559" t="str">
        <f t="shared" si="607"/>
        <v>1431071,3</v>
      </c>
      <c r="H1559">
        <f t="shared" si="608"/>
        <v>174000</v>
      </c>
      <c r="I1559" t="str">
        <f t="shared" si="613"/>
        <v>71Ⅱ4</v>
      </c>
      <c r="J1559" t="str">
        <f t="shared" si="609"/>
        <v>1431071,3</v>
      </c>
    </row>
    <row r="1560" spans="1:10" ht="16.5">
      <c r="A1560" s="2">
        <f t="shared" si="602"/>
        <v>7122</v>
      </c>
      <c r="B1560" s="3">
        <v>71</v>
      </c>
      <c r="C1560" s="2">
        <f t="shared" si="612"/>
        <v>22</v>
      </c>
      <c r="D1560" t="str">
        <f t="shared" si="604"/>
        <v>疫苗人</v>
      </c>
      <c r="E1560">
        <f t="shared" si="605"/>
        <v>4</v>
      </c>
      <c r="F1560">
        <f t="shared" si="606"/>
        <v>1</v>
      </c>
      <c r="G1560" t="str">
        <f t="shared" si="607"/>
        <v>1210007,10|1430001,9</v>
      </c>
      <c r="H1560">
        <f t="shared" si="608"/>
        <v>32500</v>
      </c>
      <c r="I1560" t="str">
        <f>IF(E1560=4,B1560&amp;"Ⅲ"&amp;E1560,"Ⅲ"&amp;E1560)</f>
        <v>71Ⅲ4</v>
      </c>
      <c r="J1560" t="str">
        <f t="shared" si="609"/>
        <v/>
      </c>
    </row>
    <row r="1561" spans="1:10" ht="16.5">
      <c r="A1561" s="2">
        <f t="shared" ref="A1561:A1589" si="614">B1561*100+C1561</f>
        <v>7123</v>
      </c>
      <c r="B1561" s="3">
        <v>71</v>
      </c>
      <c r="C1561" s="2">
        <f t="shared" si="612"/>
        <v>23</v>
      </c>
      <c r="D1561" t="str">
        <f t="shared" si="604"/>
        <v>疫苗人</v>
      </c>
      <c r="E1561">
        <f t="shared" si="605"/>
        <v>4</v>
      </c>
      <c r="F1561">
        <f t="shared" si="606"/>
        <v>1</v>
      </c>
      <c r="G1561" t="str">
        <f t="shared" si="607"/>
        <v>1210007,15|1430001,18</v>
      </c>
      <c r="H1561">
        <f t="shared" si="608"/>
        <v>37500</v>
      </c>
      <c r="I1561" t="str">
        <f t="shared" ref="I1561:I1566" si="615">IF(E1561=4,B1561&amp;"Ⅲ"&amp;E1561,"Ⅲ"&amp;E1561)</f>
        <v>71Ⅲ4</v>
      </c>
      <c r="J1561" t="str">
        <f t="shared" si="609"/>
        <v/>
      </c>
    </row>
    <row r="1562" spans="1:10" ht="16.5">
      <c r="A1562" s="2">
        <f t="shared" si="614"/>
        <v>7124</v>
      </c>
      <c r="B1562" s="3">
        <v>71</v>
      </c>
      <c r="C1562" s="2">
        <f t="shared" si="612"/>
        <v>24</v>
      </c>
      <c r="D1562" t="str">
        <f t="shared" si="604"/>
        <v>疫苗人</v>
      </c>
      <c r="E1562">
        <f t="shared" si="605"/>
        <v>4</v>
      </c>
      <c r="F1562">
        <f t="shared" si="606"/>
        <v>1</v>
      </c>
      <c r="G1562" t="str">
        <f t="shared" si="607"/>
        <v>1210007,20|1430001,27</v>
      </c>
      <c r="H1562">
        <f t="shared" si="608"/>
        <v>56250</v>
      </c>
      <c r="I1562" t="str">
        <f t="shared" si="615"/>
        <v>71Ⅲ4</v>
      </c>
      <c r="J1562" t="str">
        <f t="shared" si="609"/>
        <v/>
      </c>
    </row>
    <row r="1563" spans="1:10" ht="16.5">
      <c r="A1563" s="2">
        <f t="shared" si="614"/>
        <v>7125</v>
      </c>
      <c r="B1563" s="3">
        <v>71</v>
      </c>
      <c r="C1563" s="2">
        <f t="shared" si="612"/>
        <v>25</v>
      </c>
      <c r="D1563" t="str">
        <f t="shared" si="604"/>
        <v>疫苗人</v>
      </c>
      <c r="E1563">
        <f t="shared" si="605"/>
        <v>4</v>
      </c>
      <c r="F1563">
        <f t="shared" si="606"/>
        <v>1</v>
      </c>
      <c r="G1563" t="str">
        <f t="shared" si="607"/>
        <v>1210007,25|1430001,36</v>
      </c>
      <c r="H1563">
        <f t="shared" si="608"/>
        <v>84250</v>
      </c>
      <c r="I1563" t="str">
        <f t="shared" si="615"/>
        <v>71Ⅲ4</v>
      </c>
      <c r="J1563" t="str">
        <f t="shared" si="609"/>
        <v/>
      </c>
    </row>
    <row r="1564" spans="1:10" ht="16.5">
      <c r="A1564" s="2">
        <f t="shared" si="614"/>
        <v>7126</v>
      </c>
      <c r="B1564" s="3">
        <v>71</v>
      </c>
      <c r="C1564" s="2">
        <f t="shared" si="612"/>
        <v>26</v>
      </c>
      <c r="D1564" t="str">
        <f t="shared" si="604"/>
        <v>疫苗人</v>
      </c>
      <c r="E1564">
        <f t="shared" si="605"/>
        <v>4</v>
      </c>
      <c r="F1564">
        <f t="shared" si="606"/>
        <v>1</v>
      </c>
      <c r="G1564" t="str">
        <f t="shared" si="607"/>
        <v>1210007,30|1430001,45</v>
      </c>
      <c r="H1564">
        <f t="shared" si="608"/>
        <v>117750</v>
      </c>
      <c r="I1564" t="str">
        <f t="shared" si="615"/>
        <v>71Ⅲ4</v>
      </c>
      <c r="J1564" t="str">
        <f t="shared" si="609"/>
        <v/>
      </c>
    </row>
    <row r="1565" spans="1:10" ht="16.5">
      <c r="A1565" s="2">
        <f t="shared" si="614"/>
        <v>7127</v>
      </c>
      <c r="B1565" s="3">
        <v>71</v>
      </c>
      <c r="C1565" s="2">
        <f t="shared" si="612"/>
        <v>27</v>
      </c>
      <c r="D1565" t="str">
        <f t="shared" si="604"/>
        <v>疫苗人</v>
      </c>
      <c r="E1565">
        <f t="shared" si="605"/>
        <v>4</v>
      </c>
      <c r="F1565">
        <f t="shared" si="606"/>
        <v>1</v>
      </c>
      <c r="G1565" t="str">
        <f t="shared" si="607"/>
        <v>1210007,40|1430001,54</v>
      </c>
      <c r="H1565">
        <f t="shared" si="608"/>
        <v>161250</v>
      </c>
      <c r="I1565" t="str">
        <f t="shared" si="615"/>
        <v>71Ⅲ4</v>
      </c>
      <c r="J1565" t="str">
        <f t="shared" si="609"/>
        <v/>
      </c>
    </row>
    <row r="1566" spans="1:10" ht="16.5">
      <c r="A1566" s="2">
        <f t="shared" si="614"/>
        <v>7128</v>
      </c>
      <c r="B1566" s="3">
        <v>71</v>
      </c>
      <c r="C1566" s="2">
        <f t="shared" si="612"/>
        <v>28</v>
      </c>
      <c r="D1566" t="str">
        <f t="shared" si="604"/>
        <v>疫苗人</v>
      </c>
      <c r="E1566">
        <f t="shared" si="605"/>
        <v>4</v>
      </c>
      <c r="F1566">
        <f t="shared" si="606"/>
        <v>1</v>
      </c>
      <c r="G1566" t="str">
        <f t="shared" si="607"/>
        <v>1431071,9</v>
      </c>
      <c r="H1566">
        <f t="shared" si="608"/>
        <v>217500</v>
      </c>
      <c r="I1566" t="str">
        <f t="shared" si="615"/>
        <v>71Ⅲ4</v>
      </c>
      <c r="J1566" t="str">
        <f t="shared" si="609"/>
        <v>1431071,9</v>
      </c>
    </row>
    <row r="1567" spans="1:10" ht="16.5">
      <c r="A1567" s="2">
        <f t="shared" si="614"/>
        <v>7129</v>
      </c>
      <c r="B1567" s="3">
        <v>71</v>
      </c>
      <c r="C1567" s="2">
        <f t="shared" si="612"/>
        <v>29</v>
      </c>
      <c r="D1567" t="str">
        <f t="shared" si="604"/>
        <v>疫苗人</v>
      </c>
      <c r="E1567">
        <f t="shared" si="605"/>
        <v>4</v>
      </c>
      <c r="F1567">
        <f t="shared" si="606"/>
        <v>1</v>
      </c>
      <c r="G1567" t="str">
        <f t="shared" si="607"/>
        <v>1431071,10.5293773148282</v>
      </c>
      <c r="H1567" t="e">
        <f t="shared" si="608"/>
        <v>#N/A</v>
      </c>
      <c r="J1567" t="str">
        <f t="shared" si="609"/>
        <v>1431071,10.5293773148282</v>
      </c>
    </row>
    <row r="1568" spans="1:10" ht="16.5">
      <c r="A1568" s="2">
        <f t="shared" si="614"/>
        <v>7301</v>
      </c>
      <c r="B1568" s="3">
        <v>73</v>
      </c>
      <c r="C1568" s="2">
        <f>IF(C1567=29,1,C1567+1)</f>
        <v>1</v>
      </c>
      <c r="D1568" t="str">
        <f t="shared" ref="D1568:D1596" si="616">VLOOKUP(B1568,K:L,2,0)</f>
        <v>地底王</v>
      </c>
      <c r="E1568">
        <f t="shared" ref="E1568:E1596" si="617">VLOOKUP(B1568,K:N,3,FALSE)</f>
        <v>4</v>
      </c>
      <c r="F1568">
        <f t="shared" ref="F1568:F1596" si="618">VLOOKUP(B1568,K:N,4,FALSE)</f>
        <v>3</v>
      </c>
      <c r="G1568" t="str">
        <f t="shared" ref="G1568:G1596" si="619">IF(J1568&lt;&gt;"",J1568,VLOOKUP(E1568&amp;F1568&amp;C1568,T:AD,11,0))</f>
        <v>1210003,40</v>
      </c>
      <c r="H1568">
        <f t="shared" ref="H1568:H1596" si="620">VLOOKUP(E1568&amp;C1568,AN:AT,7,0)</f>
        <v>13000</v>
      </c>
      <c r="I1568" t="str">
        <f>IF(E1568=4,B1568&amp;"Ⅰ"&amp;E1568,"Ⅰ"&amp;E1568)</f>
        <v>73Ⅰ4</v>
      </c>
      <c r="J1568" t="str">
        <f t="shared" ref="J1568:J1596" si="621">IFERROR(IF(I1568=I1569,"",INDEX(AJ:AJ,MATCH(B1568,AI:AI,0))&amp;","&amp;3^(C1568/7-2)),"")</f>
        <v/>
      </c>
    </row>
    <row r="1569" spans="1:10" ht="16.5">
      <c r="A1569" s="2">
        <f t="shared" si="614"/>
        <v>7302</v>
      </c>
      <c r="B1569" s="3">
        <v>73</v>
      </c>
      <c r="C1569" s="2">
        <f>IF(C1568=29,1,C1568+1)</f>
        <v>2</v>
      </c>
      <c r="D1569" t="str">
        <f t="shared" si="616"/>
        <v>地底王</v>
      </c>
      <c r="E1569">
        <f t="shared" si="617"/>
        <v>4</v>
      </c>
      <c r="F1569">
        <f t="shared" si="618"/>
        <v>3</v>
      </c>
      <c r="G1569" t="str">
        <f t="shared" si="619"/>
        <v>1210003,60</v>
      </c>
      <c r="H1569">
        <f t="shared" si="620"/>
        <v>15000</v>
      </c>
      <c r="I1569" t="str">
        <f t="shared" ref="I1569:I1581" si="622">IF(E1569=4,B1569&amp;"Ⅰ"&amp;E1569,"Ⅰ"&amp;E1569)</f>
        <v>73Ⅰ4</v>
      </c>
      <c r="J1569" t="str">
        <f t="shared" si="621"/>
        <v/>
      </c>
    </row>
    <row r="1570" spans="1:10" ht="16.5">
      <c r="A1570" s="2">
        <f t="shared" si="614"/>
        <v>7303</v>
      </c>
      <c r="B1570" s="3">
        <v>73</v>
      </c>
      <c r="C1570" s="2">
        <f t="shared" ref="C1570:C1575" si="623">IF(C1569=29,1,C1569+1)</f>
        <v>3</v>
      </c>
      <c r="D1570" t="str">
        <f t="shared" si="616"/>
        <v>地底王</v>
      </c>
      <c r="E1570">
        <f t="shared" si="617"/>
        <v>4</v>
      </c>
      <c r="F1570">
        <f t="shared" si="618"/>
        <v>3</v>
      </c>
      <c r="G1570" t="str">
        <f t="shared" si="619"/>
        <v>1210006,24</v>
      </c>
      <c r="H1570">
        <f t="shared" si="620"/>
        <v>22500</v>
      </c>
      <c r="I1570" t="str">
        <f t="shared" si="622"/>
        <v>73Ⅰ4</v>
      </c>
      <c r="J1570" t="str">
        <f t="shared" si="621"/>
        <v/>
      </c>
    </row>
    <row r="1571" spans="1:10" ht="16.5">
      <c r="A1571" s="2">
        <f t="shared" si="614"/>
        <v>7304</v>
      </c>
      <c r="B1571" s="3">
        <v>73</v>
      </c>
      <c r="C1571" s="2">
        <f t="shared" si="623"/>
        <v>4</v>
      </c>
      <c r="D1571" t="str">
        <f t="shared" si="616"/>
        <v>地底王</v>
      </c>
      <c r="E1571">
        <f t="shared" si="617"/>
        <v>4</v>
      </c>
      <c r="F1571">
        <f t="shared" si="618"/>
        <v>3</v>
      </c>
      <c r="G1571" t="str">
        <f t="shared" si="619"/>
        <v>1210006,32</v>
      </c>
      <c r="H1571">
        <f t="shared" si="620"/>
        <v>33700</v>
      </c>
      <c r="I1571" t="str">
        <f t="shared" si="622"/>
        <v>73Ⅰ4</v>
      </c>
      <c r="J1571" t="str">
        <f t="shared" si="621"/>
        <v/>
      </c>
    </row>
    <row r="1572" spans="1:10" ht="16.5">
      <c r="A1572" s="2">
        <f t="shared" si="614"/>
        <v>7305</v>
      </c>
      <c r="B1572" s="3">
        <v>73</v>
      </c>
      <c r="C1572" s="2">
        <f t="shared" si="623"/>
        <v>5</v>
      </c>
      <c r="D1572" t="str">
        <f t="shared" si="616"/>
        <v>地底王</v>
      </c>
      <c r="E1572">
        <f t="shared" si="617"/>
        <v>4</v>
      </c>
      <c r="F1572">
        <f t="shared" si="618"/>
        <v>3</v>
      </c>
      <c r="G1572" t="str">
        <f t="shared" si="619"/>
        <v>1210009,12</v>
      </c>
      <c r="H1572">
        <f t="shared" si="620"/>
        <v>47100</v>
      </c>
      <c r="I1572" t="str">
        <f t="shared" si="622"/>
        <v>73Ⅰ4</v>
      </c>
      <c r="J1572" t="str">
        <f t="shared" si="621"/>
        <v/>
      </c>
    </row>
    <row r="1573" spans="1:10" ht="16.5">
      <c r="A1573" s="2">
        <f t="shared" si="614"/>
        <v>7306</v>
      </c>
      <c r="B1573" s="3">
        <v>73</v>
      </c>
      <c r="C1573" s="2">
        <f t="shared" si="623"/>
        <v>6</v>
      </c>
      <c r="D1573" t="str">
        <f t="shared" si="616"/>
        <v>地底王</v>
      </c>
      <c r="E1573">
        <f t="shared" si="617"/>
        <v>4</v>
      </c>
      <c r="F1573">
        <f t="shared" si="618"/>
        <v>3</v>
      </c>
      <c r="G1573" t="str">
        <f t="shared" si="619"/>
        <v>1210009,16</v>
      </c>
      <c r="H1573">
        <f t="shared" si="620"/>
        <v>64500</v>
      </c>
      <c r="I1573" t="str">
        <f t="shared" si="622"/>
        <v>73Ⅰ4</v>
      </c>
      <c r="J1573" t="str">
        <f t="shared" si="621"/>
        <v/>
      </c>
    </row>
    <row r="1574" spans="1:10" ht="16.5">
      <c r="A1574" s="2">
        <f t="shared" si="614"/>
        <v>7307</v>
      </c>
      <c r="B1574" s="3">
        <v>73</v>
      </c>
      <c r="C1574" s="2">
        <f t="shared" si="623"/>
        <v>7</v>
      </c>
      <c r="D1574" t="str">
        <f t="shared" si="616"/>
        <v>地底王</v>
      </c>
      <c r="E1574">
        <f t="shared" si="617"/>
        <v>4</v>
      </c>
      <c r="F1574">
        <f t="shared" si="618"/>
        <v>3</v>
      </c>
      <c r="G1574" t="str">
        <f t="shared" si="619"/>
        <v>1210009,20</v>
      </c>
      <c r="H1574">
        <f t="shared" si="620"/>
        <v>87000</v>
      </c>
      <c r="I1574" t="str">
        <f t="shared" si="622"/>
        <v>73Ⅰ4</v>
      </c>
      <c r="J1574" t="str">
        <f t="shared" si="621"/>
        <v/>
      </c>
    </row>
    <row r="1575" spans="1:10" ht="16.5">
      <c r="A1575" s="2">
        <f t="shared" si="614"/>
        <v>7308</v>
      </c>
      <c r="B1575" s="3">
        <v>73</v>
      </c>
      <c r="C1575" s="2">
        <f t="shared" si="623"/>
        <v>8</v>
      </c>
      <c r="D1575" t="str">
        <f t="shared" si="616"/>
        <v>地底王</v>
      </c>
      <c r="E1575">
        <f t="shared" si="617"/>
        <v>4</v>
      </c>
      <c r="F1575">
        <f t="shared" si="618"/>
        <v>3</v>
      </c>
      <c r="G1575" t="str">
        <f t="shared" si="619"/>
        <v>1210009,6|1430001,1</v>
      </c>
      <c r="H1575">
        <f t="shared" si="620"/>
        <v>19500</v>
      </c>
      <c r="I1575" t="str">
        <f t="shared" si="622"/>
        <v>73Ⅰ4</v>
      </c>
      <c r="J1575" t="str">
        <f t="shared" si="621"/>
        <v/>
      </c>
    </row>
    <row r="1576" spans="1:10" ht="16.5">
      <c r="A1576" s="2">
        <f t="shared" si="614"/>
        <v>7309</v>
      </c>
      <c r="B1576" s="3">
        <v>73</v>
      </c>
      <c r="C1576" s="2">
        <f>IF(C1575=29,1,C1575+1)</f>
        <v>9</v>
      </c>
      <c r="D1576" t="str">
        <f t="shared" si="616"/>
        <v>地底王</v>
      </c>
      <c r="E1576">
        <f t="shared" si="617"/>
        <v>4</v>
      </c>
      <c r="F1576">
        <f t="shared" si="618"/>
        <v>3</v>
      </c>
      <c r="G1576" t="str">
        <f t="shared" si="619"/>
        <v>1210009,9|1430001,2</v>
      </c>
      <c r="H1576">
        <f t="shared" si="620"/>
        <v>22500</v>
      </c>
      <c r="I1576" t="str">
        <f t="shared" si="622"/>
        <v>73Ⅰ4</v>
      </c>
      <c r="J1576" t="str">
        <f t="shared" si="621"/>
        <v/>
      </c>
    </row>
    <row r="1577" spans="1:10" ht="16.5">
      <c r="A1577" s="2">
        <f t="shared" si="614"/>
        <v>7310</v>
      </c>
      <c r="B1577" s="3">
        <v>73</v>
      </c>
      <c r="C1577" s="2">
        <f>IF(C1576=29,1,C1576+1)</f>
        <v>10</v>
      </c>
      <c r="D1577" t="str">
        <f t="shared" si="616"/>
        <v>地底王</v>
      </c>
      <c r="E1577">
        <f t="shared" si="617"/>
        <v>4</v>
      </c>
      <c r="F1577">
        <f t="shared" si="618"/>
        <v>3</v>
      </c>
      <c r="G1577" t="str">
        <f t="shared" si="619"/>
        <v>1210009,12|1430001,3</v>
      </c>
      <c r="H1577">
        <f t="shared" si="620"/>
        <v>33750</v>
      </c>
      <c r="I1577" t="str">
        <f t="shared" si="622"/>
        <v>73Ⅰ4</v>
      </c>
      <c r="J1577" t="str">
        <f t="shared" si="621"/>
        <v/>
      </c>
    </row>
    <row r="1578" spans="1:10" ht="16.5">
      <c r="A1578" s="2">
        <f t="shared" si="614"/>
        <v>7311</v>
      </c>
      <c r="B1578" s="3">
        <v>73</v>
      </c>
      <c r="C1578" s="2">
        <f t="shared" ref="C1578:C1596" si="624">IF(C1577=29,1,C1577+1)</f>
        <v>11</v>
      </c>
      <c r="D1578" t="str">
        <f t="shared" si="616"/>
        <v>地底王</v>
      </c>
      <c r="E1578">
        <f t="shared" si="617"/>
        <v>4</v>
      </c>
      <c r="F1578">
        <f t="shared" si="618"/>
        <v>3</v>
      </c>
      <c r="G1578" t="str">
        <f t="shared" si="619"/>
        <v>1210009,15|1430001,4</v>
      </c>
      <c r="H1578">
        <f t="shared" si="620"/>
        <v>50550</v>
      </c>
      <c r="I1578" t="str">
        <f t="shared" si="622"/>
        <v>73Ⅰ4</v>
      </c>
      <c r="J1578" t="str">
        <f t="shared" si="621"/>
        <v/>
      </c>
    </row>
    <row r="1579" spans="1:10" ht="16.5">
      <c r="A1579" s="2">
        <f t="shared" si="614"/>
        <v>7312</v>
      </c>
      <c r="B1579" s="3">
        <v>73</v>
      </c>
      <c r="C1579" s="2">
        <f t="shared" si="624"/>
        <v>12</v>
      </c>
      <c r="D1579" t="str">
        <f t="shared" si="616"/>
        <v>地底王</v>
      </c>
      <c r="E1579">
        <f t="shared" si="617"/>
        <v>4</v>
      </c>
      <c r="F1579">
        <f t="shared" si="618"/>
        <v>3</v>
      </c>
      <c r="G1579" t="str">
        <f t="shared" si="619"/>
        <v>1210009,18|1430001,5</v>
      </c>
      <c r="H1579">
        <f t="shared" si="620"/>
        <v>70650</v>
      </c>
      <c r="I1579" t="str">
        <f t="shared" si="622"/>
        <v>73Ⅰ4</v>
      </c>
      <c r="J1579" t="str">
        <f t="shared" si="621"/>
        <v/>
      </c>
    </row>
    <row r="1580" spans="1:10" ht="16.5">
      <c r="A1580" s="2">
        <f t="shared" si="614"/>
        <v>7313</v>
      </c>
      <c r="B1580" s="3">
        <v>73</v>
      </c>
      <c r="C1580" s="2">
        <f t="shared" si="624"/>
        <v>13</v>
      </c>
      <c r="D1580" t="str">
        <f t="shared" si="616"/>
        <v>地底王</v>
      </c>
      <c r="E1580">
        <f t="shared" si="617"/>
        <v>4</v>
      </c>
      <c r="F1580">
        <f t="shared" si="618"/>
        <v>3</v>
      </c>
      <c r="G1580" t="str">
        <f t="shared" si="619"/>
        <v>1210009,24|1430001,6</v>
      </c>
      <c r="H1580">
        <f t="shared" si="620"/>
        <v>96750</v>
      </c>
      <c r="I1580" t="str">
        <f t="shared" si="622"/>
        <v>73Ⅰ4</v>
      </c>
      <c r="J1580" t="str">
        <f t="shared" si="621"/>
        <v/>
      </c>
    </row>
    <row r="1581" spans="1:10" ht="16.5">
      <c r="A1581" s="2">
        <f t="shared" si="614"/>
        <v>7314</v>
      </c>
      <c r="B1581" s="3">
        <v>73</v>
      </c>
      <c r="C1581" s="2">
        <f t="shared" si="624"/>
        <v>14</v>
      </c>
      <c r="D1581" t="str">
        <f t="shared" si="616"/>
        <v>地底王</v>
      </c>
      <c r="E1581">
        <f t="shared" si="617"/>
        <v>4</v>
      </c>
      <c r="F1581">
        <f t="shared" si="618"/>
        <v>3</v>
      </c>
      <c r="G1581" t="str">
        <f t="shared" si="619"/>
        <v>1431073,1</v>
      </c>
      <c r="H1581">
        <f t="shared" si="620"/>
        <v>130500</v>
      </c>
      <c r="I1581" t="str">
        <f t="shared" si="622"/>
        <v>73Ⅰ4</v>
      </c>
      <c r="J1581" t="str">
        <f t="shared" si="621"/>
        <v>1431073,1</v>
      </c>
    </row>
    <row r="1582" spans="1:10" ht="16.5">
      <c r="A1582" s="2">
        <f t="shared" si="614"/>
        <v>7315</v>
      </c>
      <c r="B1582" s="3">
        <v>73</v>
      </c>
      <c r="C1582" s="2">
        <f t="shared" si="624"/>
        <v>15</v>
      </c>
      <c r="D1582" t="str">
        <f t="shared" si="616"/>
        <v>地底王</v>
      </c>
      <c r="E1582">
        <f t="shared" si="617"/>
        <v>4</v>
      </c>
      <c r="F1582">
        <f t="shared" si="618"/>
        <v>3</v>
      </c>
      <c r="G1582" t="str">
        <f t="shared" si="619"/>
        <v>1210009,8|1430001,3</v>
      </c>
      <c r="H1582">
        <f t="shared" si="620"/>
        <v>26000</v>
      </c>
      <c r="I1582" t="str">
        <f>IF(E1582=4,B1582&amp;"Ⅱ"&amp;E1582,"Ⅱ"&amp;E1582)</f>
        <v>73Ⅱ4</v>
      </c>
      <c r="J1582" t="str">
        <f t="shared" si="621"/>
        <v/>
      </c>
    </row>
    <row r="1583" spans="1:10" ht="16.5">
      <c r="A1583" s="2">
        <f t="shared" si="614"/>
        <v>7316</v>
      </c>
      <c r="B1583" s="3">
        <v>73</v>
      </c>
      <c r="C1583" s="2">
        <f t="shared" si="624"/>
        <v>16</v>
      </c>
      <c r="D1583" t="str">
        <f t="shared" si="616"/>
        <v>地底王</v>
      </c>
      <c r="E1583">
        <f t="shared" si="617"/>
        <v>4</v>
      </c>
      <c r="F1583">
        <f t="shared" si="618"/>
        <v>3</v>
      </c>
      <c r="G1583" t="str">
        <f t="shared" si="619"/>
        <v>1210009,12|1430001,6</v>
      </c>
      <c r="H1583">
        <f t="shared" si="620"/>
        <v>30000</v>
      </c>
      <c r="I1583" t="str">
        <f t="shared" ref="I1583:I1588" si="625">IF(E1583=4,B1583&amp;"Ⅱ"&amp;E1583,"Ⅱ"&amp;E1583)</f>
        <v>73Ⅱ4</v>
      </c>
      <c r="J1583" t="str">
        <f t="shared" si="621"/>
        <v/>
      </c>
    </row>
    <row r="1584" spans="1:10" ht="16.5">
      <c r="A1584" s="2">
        <f t="shared" si="614"/>
        <v>7317</v>
      </c>
      <c r="B1584" s="3">
        <v>73</v>
      </c>
      <c r="C1584" s="2">
        <f t="shared" si="624"/>
        <v>17</v>
      </c>
      <c r="D1584" t="str">
        <f t="shared" si="616"/>
        <v>地底王</v>
      </c>
      <c r="E1584">
        <f t="shared" si="617"/>
        <v>4</v>
      </c>
      <c r="F1584">
        <f t="shared" si="618"/>
        <v>3</v>
      </c>
      <c r="G1584" t="str">
        <f t="shared" si="619"/>
        <v>1210009,16|1430001,9</v>
      </c>
      <c r="H1584">
        <f t="shared" si="620"/>
        <v>45000</v>
      </c>
      <c r="I1584" t="str">
        <f t="shared" si="625"/>
        <v>73Ⅱ4</v>
      </c>
      <c r="J1584" t="str">
        <f t="shared" si="621"/>
        <v/>
      </c>
    </row>
    <row r="1585" spans="1:10" ht="16.5">
      <c r="A1585" s="2">
        <f t="shared" si="614"/>
        <v>7318</v>
      </c>
      <c r="B1585" s="3">
        <v>73</v>
      </c>
      <c r="C1585" s="2">
        <f t="shared" si="624"/>
        <v>18</v>
      </c>
      <c r="D1585" t="str">
        <f t="shared" si="616"/>
        <v>地底王</v>
      </c>
      <c r="E1585">
        <f t="shared" si="617"/>
        <v>4</v>
      </c>
      <c r="F1585">
        <f t="shared" si="618"/>
        <v>3</v>
      </c>
      <c r="G1585" t="str">
        <f t="shared" si="619"/>
        <v>1210009,20|1430001,12</v>
      </c>
      <c r="H1585">
        <f t="shared" si="620"/>
        <v>67400</v>
      </c>
      <c r="I1585" t="str">
        <f t="shared" si="625"/>
        <v>73Ⅱ4</v>
      </c>
      <c r="J1585" t="str">
        <f t="shared" si="621"/>
        <v/>
      </c>
    </row>
    <row r="1586" spans="1:10" ht="16.5">
      <c r="A1586" s="2">
        <f t="shared" si="614"/>
        <v>7319</v>
      </c>
      <c r="B1586" s="3">
        <v>73</v>
      </c>
      <c r="C1586" s="2">
        <f t="shared" si="624"/>
        <v>19</v>
      </c>
      <c r="D1586" t="str">
        <f t="shared" si="616"/>
        <v>地底王</v>
      </c>
      <c r="E1586">
        <f t="shared" si="617"/>
        <v>4</v>
      </c>
      <c r="F1586">
        <f t="shared" si="618"/>
        <v>3</v>
      </c>
      <c r="G1586" t="str">
        <f t="shared" si="619"/>
        <v>1210009,24|1430001,15</v>
      </c>
      <c r="H1586">
        <f t="shared" si="620"/>
        <v>94200</v>
      </c>
      <c r="I1586" t="str">
        <f t="shared" si="625"/>
        <v>73Ⅱ4</v>
      </c>
      <c r="J1586" t="str">
        <f t="shared" si="621"/>
        <v/>
      </c>
    </row>
    <row r="1587" spans="1:10" ht="16.5">
      <c r="A1587" s="2">
        <f t="shared" si="614"/>
        <v>7320</v>
      </c>
      <c r="B1587" s="3">
        <v>73</v>
      </c>
      <c r="C1587" s="2">
        <f t="shared" si="624"/>
        <v>20</v>
      </c>
      <c r="D1587" t="str">
        <f t="shared" si="616"/>
        <v>地底王</v>
      </c>
      <c r="E1587">
        <f t="shared" si="617"/>
        <v>4</v>
      </c>
      <c r="F1587">
        <f t="shared" si="618"/>
        <v>3</v>
      </c>
      <c r="G1587" t="str">
        <f t="shared" si="619"/>
        <v>1210009,32|1430001,18</v>
      </c>
      <c r="H1587">
        <f t="shared" si="620"/>
        <v>129000</v>
      </c>
      <c r="I1587" t="str">
        <f t="shared" si="625"/>
        <v>73Ⅱ4</v>
      </c>
      <c r="J1587" t="str">
        <f t="shared" si="621"/>
        <v/>
      </c>
    </row>
    <row r="1588" spans="1:10" ht="16.5">
      <c r="A1588" s="2">
        <f t="shared" si="614"/>
        <v>7321</v>
      </c>
      <c r="B1588" s="3">
        <v>73</v>
      </c>
      <c r="C1588" s="2">
        <f t="shared" si="624"/>
        <v>21</v>
      </c>
      <c r="D1588" t="str">
        <f t="shared" si="616"/>
        <v>地底王</v>
      </c>
      <c r="E1588">
        <f t="shared" si="617"/>
        <v>4</v>
      </c>
      <c r="F1588">
        <f t="shared" si="618"/>
        <v>3</v>
      </c>
      <c r="G1588" t="str">
        <f t="shared" si="619"/>
        <v>1431073,3</v>
      </c>
      <c r="H1588">
        <f t="shared" si="620"/>
        <v>174000</v>
      </c>
      <c r="I1588" t="str">
        <f t="shared" si="625"/>
        <v>73Ⅱ4</v>
      </c>
      <c r="J1588" t="str">
        <f t="shared" si="621"/>
        <v>1431073,3</v>
      </c>
    </row>
    <row r="1589" spans="1:10" ht="16.5">
      <c r="A1589" s="2">
        <f t="shared" si="614"/>
        <v>7322</v>
      </c>
      <c r="B1589" s="3">
        <v>73</v>
      </c>
      <c r="C1589" s="2">
        <f t="shared" si="624"/>
        <v>22</v>
      </c>
      <c r="D1589" t="str">
        <f t="shared" si="616"/>
        <v>地底王</v>
      </c>
      <c r="E1589">
        <f t="shared" si="617"/>
        <v>4</v>
      </c>
      <c r="F1589">
        <f t="shared" si="618"/>
        <v>3</v>
      </c>
      <c r="G1589" t="str">
        <f t="shared" si="619"/>
        <v>1210009,10|1430001,9</v>
      </c>
      <c r="H1589">
        <f t="shared" si="620"/>
        <v>32500</v>
      </c>
      <c r="I1589" t="str">
        <f>IF(E1589=4,B1589&amp;"Ⅲ"&amp;E1589,"Ⅲ"&amp;E1589)</f>
        <v>73Ⅲ4</v>
      </c>
      <c r="J1589" t="str">
        <f t="shared" si="621"/>
        <v/>
      </c>
    </row>
    <row r="1590" spans="1:10" ht="16.5">
      <c r="A1590" s="2">
        <f t="shared" ref="A1590:A1618" si="626">B1590*100+C1590</f>
        <v>7323</v>
      </c>
      <c r="B1590" s="3">
        <v>73</v>
      </c>
      <c r="C1590" s="2">
        <f t="shared" si="624"/>
        <v>23</v>
      </c>
      <c r="D1590" t="str">
        <f t="shared" si="616"/>
        <v>地底王</v>
      </c>
      <c r="E1590">
        <f t="shared" si="617"/>
        <v>4</v>
      </c>
      <c r="F1590">
        <f t="shared" si="618"/>
        <v>3</v>
      </c>
      <c r="G1590" t="str">
        <f t="shared" si="619"/>
        <v>1210009,15|1430001,18</v>
      </c>
      <c r="H1590">
        <f t="shared" si="620"/>
        <v>37500</v>
      </c>
      <c r="I1590" t="str">
        <f t="shared" ref="I1590:I1595" si="627">IF(E1590=4,B1590&amp;"Ⅲ"&amp;E1590,"Ⅲ"&amp;E1590)</f>
        <v>73Ⅲ4</v>
      </c>
      <c r="J1590" t="str">
        <f t="shared" si="621"/>
        <v/>
      </c>
    </row>
    <row r="1591" spans="1:10" ht="16.5">
      <c r="A1591" s="2">
        <f t="shared" si="626"/>
        <v>7324</v>
      </c>
      <c r="B1591" s="3">
        <v>73</v>
      </c>
      <c r="C1591" s="2">
        <f t="shared" si="624"/>
        <v>24</v>
      </c>
      <c r="D1591" t="str">
        <f t="shared" si="616"/>
        <v>地底王</v>
      </c>
      <c r="E1591">
        <f t="shared" si="617"/>
        <v>4</v>
      </c>
      <c r="F1591">
        <f t="shared" si="618"/>
        <v>3</v>
      </c>
      <c r="G1591" t="str">
        <f t="shared" si="619"/>
        <v>1210009,20|1430001,27</v>
      </c>
      <c r="H1591">
        <f t="shared" si="620"/>
        <v>56250</v>
      </c>
      <c r="I1591" t="str">
        <f t="shared" si="627"/>
        <v>73Ⅲ4</v>
      </c>
      <c r="J1591" t="str">
        <f t="shared" si="621"/>
        <v/>
      </c>
    </row>
    <row r="1592" spans="1:10" ht="16.5">
      <c r="A1592" s="2">
        <f t="shared" si="626"/>
        <v>7325</v>
      </c>
      <c r="B1592" s="3">
        <v>73</v>
      </c>
      <c r="C1592" s="2">
        <f t="shared" si="624"/>
        <v>25</v>
      </c>
      <c r="D1592" t="str">
        <f t="shared" si="616"/>
        <v>地底王</v>
      </c>
      <c r="E1592">
        <f t="shared" si="617"/>
        <v>4</v>
      </c>
      <c r="F1592">
        <f t="shared" si="618"/>
        <v>3</v>
      </c>
      <c r="G1592" t="str">
        <f t="shared" si="619"/>
        <v>1210009,25|1430001,36</v>
      </c>
      <c r="H1592">
        <f t="shared" si="620"/>
        <v>84250</v>
      </c>
      <c r="I1592" t="str">
        <f t="shared" si="627"/>
        <v>73Ⅲ4</v>
      </c>
      <c r="J1592" t="str">
        <f t="shared" si="621"/>
        <v/>
      </c>
    </row>
    <row r="1593" spans="1:10" ht="16.5">
      <c r="A1593" s="2">
        <f t="shared" si="626"/>
        <v>7326</v>
      </c>
      <c r="B1593" s="3">
        <v>73</v>
      </c>
      <c r="C1593" s="2">
        <f t="shared" si="624"/>
        <v>26</v>
      </c>
      <c r="D1593" t="str">
        <f t="shared" si="616"/>
        <v>地底王</v>
      </c>
      <c r="E1593">
        <f t="shared" si="617"/>
        <v>4</v>
      </c>
      <c r="F1593">
        <f t="shared" si="618"/>
        <v>3</v>
      </c>
      <c r="G1593" t="str">
        <f t="shared" si="619"/>
        <v>1210009,30|1430001,45</v>
      </c>
      <c r="H1593">
        <f t="shared" si="620"/>
        <v>117750</v>
      </c>
      <c r="I1593" t="str">
        <f t="shared" si="627"/>
        <v>73Ⅲ4</v>
      </c>
      <c r="J1593" t="str">
        <f t="shared" si="621"/>
        <v/>
      </c>
    </row>
    <row r="1594" spans="1:10" ht="16.5">
      <c r="A1594" s="2">
        <f t="shared" si="626"/>
        <v>7327</v>
      </c>
      <c r="B1594" s="3">
        <v>73</v>
      </c>
      <c r="C1594" s="2">
        <f t="shared" si="624"/>
        <v>27</v>
      </c>
      <c r="D1594" t="str">
        <f t="shared" si="616"/>
        <v>地底王</v>
      </c>
      <c r="E1594">
        <f t="shared" si="617"/>
        <v>4</v>
      </c>
      <c r="F1594">
        <f t="shared" si="618"/>
        <v>3</v>
      </c>
      <c r="G1594" t="str">
        <f t="shared" si="619"/>
        <v>1210009,40|1430001,54</v>
      </c>
      <c r="H1594">
        <f t="shared" si="620"/>
        <v>161250</v>
      </c>
      <c r="I1594" t="str">
        <f t="shared" si="627"/>
        <v>73Ⅲ4</v>
      </c>
      <c r="J1594" t="str">
        <f t="shared" si="621"/>
        <v/>
      </c>
    </row>
    <row r="1595" spans="1:10" ht="16.5">
      <c r="A1595" s="2">
        <f t="shared" si="626"/>
        <v>7328</v>
      </c>
      <c r="B1595" s="3">
        <v>73</v>
      </c>
      <c r="C1595" s="2">
        <f t="shared" si="624"/>
        <v>28</v>
      </c>
      <c r="D1595" t="str">
        <f t="shared" si="616"/>
        <v>地底王</v>
      </c>
      <c r="E1595">
        <f t="shared" si="617"/>
        <v>4</v>
      </c>
      <c r="F1595">
        <f t="shared" si="618"/>
        <v>3</v>
      </c>
      <c r="G1595" t="str">
        <f t="shared" si="619"/>
        <v>1431073,9</v>
      </c>
      <c r="H1595">
        <f t="shared" si="620"/>
        <v>217500</v>
      </c>
      <c r="I1595" t="str">
        <f t="shared" si="627"/>
        <v>73Ⅲ4</v>
      </c>
      <c r="J1595" t="str">
        <f t="shared" si="621"/>
        <v>1431073,9</v>
      </c>
    </row>
    <row r="1596" spans="1:10" ht="16.5">
      <c r="A1596" s="2">
        <f t="shared" si="626"/>
        <v>7329</v>
      </c>
      <c r="B1596" s="3">
        <v>73</v>
      </c>
      <c r="C1596" s="2">
        <f t="shared" si="624"/>
        <v>29</v>
      </c>
      <c r="D1596" t="str">
        <f t="shared" si="616"/>
        <v>地底王</v>
      </c>
      <c r="E1596">
        <f t="shared" si="617"/>
        <v>4</v>
      </c>
      <c r="F1596">
        <f t="shared" si="618"/>
        <v>3</v>
      </c>
      <c r="G1596" t="str">
        <f t="shared" si="619"/>
        <v>1431073,10.5293773148282</v>
      </c>
      <c r="H1596" t="e">
        <f t="shared" si="620"/>
        <v>#N/A</v>
      </c>
      <c r="J1596" t="str">
        <f t="shared" si="621"/>
        <v>1431073,10.5293773148282</v>
      </c>
    </row>
    <row r="1597" spans="1:10" ht="16.5">
      <c r="A1597" s="2">
        <f t="shared" si="626"/>
        <v>4301</v>
      </c>
      <c r="B1597" s="3">
        <v>43</v>
      </c>
      <c r="C1597" s="2">
        <f>IF(C1596=29,1,C1596+1)</f>
        <v>1</v>
      </c>
      <c r="D1597" t="str">
        <f t="shared" ref="D1597:D1625" si="628">VLOOKUP(B1597,K:L,2,0)</f>
        <v>猪神</v>
      </c>
      <c r="E1597">
        <f t="shared" ref="E1597:E1625" si="629">VLOOKUP(B1597,K:N,3,FALSE)</f>
        <v>4</v>
      </c>
      <c r="F1597">
        <f t="shared" ref="F1597:F1625" si="630">VLOOKUP(B1597,K:N,4,FALSE)</f>
        <v>1</v>
      </c>
      <c r="G1597" t="str">
        <f t="shared" ref="G1597:G1625" si="631">IF(J1597&lt;&gt;"",J1597,VLOOKUP(E1597&amp;F1597&amp;C1597,T:AD,11,0))</f>
        <v>1210001,40</v>
      </c>
      <c r="H1597">
        <f t="shared" ref="H1597:H1625" si="632">VLOOKUP(E1597&amp;C1597,AN:AT,7,0)</f>
        <v>13000</v>
      </c>
      <c r="I1597" t="str">
        <f>IF(E1597=4,B1597&amp;"Ⅰ"&amp;E1597,"Ⅰ"&amp;E1597)</f>
        <v>43Ⅰ4</v>
      </c>
      <c r="J1597" t="str">
        <f t="shared" ref="J1597:J1625" si="633">IFERROR(IF(I1597=I1598,"",INDEX(AJ:AJ,MATCH(B1597,AI:AI,0))&amp;","&amp;3^(C1597/7-2)),"")</f>
        <v/>
      </c>
    </row>
    <row r="1598" spans="1:10" ht="16.5">
      <c r="A1598" s="2">
        <f t="shared" si="626"/>
        <v>4302</v>
      </c>
      <c r="B1598" s="3">
        <v>43</v>
      </c>
      <c r="C1598" s="2">
        <f>IF(C1597=29,1,C1597+1)</f>
        <v>2</v>
      </c>
      <c r="D1598" t="str">
        <f t="shared" si="628"/>
        <v>猪神</v>
      </c>
      <c r="E1598">
        <f t="shared" si="629"/>
        <v>4</v>
      </c>
      <c r="F1598">
        <f t="shared" si="630"/>
        <v>1</v>
      </c>
      <c r="G1598" t="str">
        <f t="shared" si="631"/>
        <v>1210001,60</v>
      </c>
      <c r="H1598">
        <f t="shared" si="632"/>
        <v>15000</v>
      </c>
      <c r="I1598" t="str">
        <f t="shared" ref="I1598:I1610" si="634">IF(E1598=4,B1598&amp;"Ⅰ"&amp;E1598,"Ⅰ"&amp;E1598)</f>
        <v>43Ⅰ4</v>
      </c>
      <c r="J1598" t="str">
        <f t="shared" si="633"/>
        <v/>
      </c>
    </row>
    <row r="1599" spans="1:10" ht="16.5">
      <c r="A1599" s="2">
        <f t="shared" si="626"/>
        <v>4303</v>
      </c>
      <c r="B1599" s="3">
        <v>43</v>
      </c>
      <c r="C1599" s="2">
        <f t="shared" ref="C1599:C1604" si="635">IF(C1598=29,1,C1598+1)</f>
        <v>3</v>
      </c>
      <c r="D1599" t="str">
        <f t="shared" si="628"/>
        <v>猪神</v>
      </c>
      <c r="E1599">
        <f t="shared" si="629"/>
        <v>4</v>
      </c>
      <c r="F1599">
        <f t="shared" si="630"/>
        <v>1</v>
      </c>
      <c r="G1599" t="str">
        <f t="shared" si="631"/>
        <v>1210004,24</v>
      </c>
      <c r="H1599">
        <f t="shared" si="632"/>
        <v>22500</v>
      </c>
      <c r="I1599" t="str">
        <f t="shared" si="634"/>
        <v>43Ⅰ4</v>
      </c>
      <c r="J1599" t="str">
        <f t="shared" si="633"/>
        <v/>
      </c>
    </row>
    <row r="1600" spans="1:10" ht="16.5">
      <c r="A1600" s="2">
        <f t="shared" si="626"/>
        <v>4304</v>
      </c>
      <c r="B1600" s="3">
        <v>43</v>
      </c>
      <c r="C1600" s="2">
        <f t="shared" si="635"/>
        <v>4</v>
      </c>
      <c r="D1600" t="str">
        <f t="shared" si="628"/>
        <v>猪神</v>
      </c>
      <c r="E1600">
        <f t="shared" si="629"/>
        <v>4</v>
      </c>
      <c r="F1600">
        <f t="shared" si="630"/>
        <v>1</v>
      </c>
      <c r="G1600" t="str">
        <f t="shared" si="631"/>
        <v>1210004,32</v>
      </c>
      <c r="H1600">
        <f t="shared" si="632"/>
        <v>33700</v>
      </c>
      <c r="I1600" t="str">
        <f t="shared" si="634"/>
        <v>43Ⅰ4</v>
      </c>
      <c r="J1600" t="str">
        <f t="shared" si="633"/>
        <v/>
      </c>
    </row>
    <row r="1601" spans="1:10" ht="16.5">
      <c r="A1601" s="2">
        <f t="shared" si="626"/>
        <v>4305</v>
      </c>
      <c r="B1601" s="3">
        <v>43</v>
      </c>
      <c r="C1601" s="2">
        <f t="shared" si="635"/>
        <v>5</v>
      </c>
      <c r="D1601" t="str">
        <f t="shared" si="628"/>
        <v>猪神</v>
      </c>
      <c r="E1601">
        <f t="shared" si="629"/>
        <v>4</v>
      </c>
      <c r="F1601">
        <f t="shared" si="630"/>
        <v>1</v>
      </c>
      <c r="G1601" t="str">
        <f t="shared" si="631"/>
        <v>1210007,12</v>
      </c>
      <c r="H1601">
        <f t="shared" si="632"/>
        <v>47100</v>
      </c>
      <c r="I1601" t="str">
        <f t="shared" si="634"/>
        <v>43Ⅰ4</v>
      </c>
      <c r="J1601" t="str">
        <f t="shared" si="633"/>
        <v/>
      </c>
    </row>
    <row r="1602" spans="1:10" ht="16.5">
      <c r="A1602" s="2">
        <f t="shared" si="626"/>
        <v>4306</v>
      </c>
      <c r="B1602" s="3">
        <v>43</v>
      </c>
      <c r="C1602" s="2">
        <f t="shared" si="635"/>
        <v>6</v>
      </c>
      <c r="D1602" t="str">
        <f t="shared" si="628"/>
        <v>猪神</v>
      </c>
      <c r="E1602">
        <f t="shared" si="629"/>
        <v>4</v>
      </c>
      <c r="F1602">
        <f t="shared" si="630"/>
        <v>1</v>
      </c>
      <c r="G1602" t="str">
        <f t="shared" si="631"/>
        <v>1210007,16</v>
      </c>
      <c r="H1602">
        <f t="shared" si="632"/>
        <v>64500</v>
      </c>
      <c r="I1602" t="str">
        <f t="shared" si="634"/>
        <v>43Ⅰ4</v>
      </c>
      <c r="J1602" t="str">
        <f t="shared" si="633"/>
        <v/>
      </c>
    </row>
    <row r="1603" spans="1:10" ht="16.5">
      <c r="A1603" s="2">
        <f t="shared" si="626"/>
        <v>4307</v>
      </c>
      <c r="B1603" s="3">
        <v>43</v>
      </c>
      <c r="C1603" s="2">
        <f t="shared" si="635"/>
        <v>7</v>
      </c>
      <c r="D1603" t="str">
        <f t="shared" si="628"/>
        <v>猪神</v>
      </c>
      <c r="E1603">
        <f t="shared" si="629"/>
        <v>4</v>
      </c>
      <c r="F1603">
        <f t="shared" si="630"/>
        <v>1</v>
      </c>
      <c r="G1603" t="str">
        <f t="shared" si="631"/>
        <v>1210007,20</v>
      </c>
      <c r="H1603">
        <f t="shared" si="632"/>
        <v>87000</v>
      </c>
      <c r="I1603" t="str">
        <f t="shared" si="634"/>
        <v>43Ⅰ4</v>
      </c>
      <c r="J1603" t="str">
        <f t="shared" si="633"/>
        <v/>
      </c>
    </row>
    <row r="1604" spans="1:10" ht="16.5">
      <c r="A1604" s="2">
        <f t="shared" si="626"/>
        <v>4308</v>
      </c>
      <c r="B1604" s="3">
        <v>43</v>
      </c>
      <c r="C1604" s="2">
        <f t="shared" si="635"/>
        <v>8</v>
      </c>
      <c r="D1604" t="str">
        <f t="shared" si="628"/>
        <v>猪神</v>
      </c>
      <c r="E1604">
        <f t="shared" si="629"/>
        <v>4</v>
      </c>
      <c r="F1604">
        <f t="shared" si="630"/>
        <v>1</v>
      </c>
      <c r="G1604" t="str">
        <f t="shared" si="631"/>
        <v>1210007,6|1430001,1</v>
      </c>
      <c r="H1604">
        <f t="shared" si="632"/>
        <v>19500</v>
      </c>
      <c r="I1604" t="str">
        <f t="shared" si="634"/>
        <v>43Ⅰ4</v>
      </c>
      <c r="J1604" t="str">
        <f t="shared" si="633"/>
        <v/>
      </c>
    </row>
    <row r="1605" spans="1:10" ht="16.5">
      <c r="A1605" s="2">
        <f t="shared" si="626"/>
        <v>4309</v>
      </c>
      <c r="B1605" s="3">
        <v>43</v>
      </c>
      <c r="C1605" s="2">
        <f>IF(C1604=29,1,C1604+1)</f>
        <v>9</v>
      </c>
      <c r="D1605" t="str">
        <f t="shared" si="628"/>
        <v>猪神</v>
      </c>
      <c r="E1605">
        <f t="shared" si="629"/>
        <v>4</v>
      </c>
      <c r="F1605">
        <f t="shared" si="630"/>
        <v>1</v>
      </c>
      <c r="G1605" t="str">
        <f t="shared" si="631"/>
        <v>1210007,9|1430001,2</v>
      </c>
      <c r="H1605">
        <f t="shared" si="632"/>
        <v>22500</v>
      </c>
      <c r="I1605" t="str">
        <f t="shared" si="634"/>
        <v>43Ⅰ4</v>
      </c>
      <c r="J1605" t="str">
        <f t="shared" si="633"/>
        <v/>
      </c>
    </row>
    <row r="1606" spans="1:10" ht="16.5">
      <c r="A1606" s="2">
        <f t="shared" si="626"/>
        <v>4310</v>
      </c>
      <c r="B1606" s="3">
        <v>43</v>
      </c>
      <c r="C1606" s="2">
        <f>IF(C1605=29,1,C1605+1)</f>
        <v>10</v>
      </c>
      <c r="D1606" t="str">
        <f t="shared" si="628"/>
        <v>猪神</v>
      </c>
      <c r="E1606">
        <f t="shared" si="629"/>
        <v>4</v>
      </c>
      <c r="F1606">
        <f t="shared" si="630"/>
        <v>1</v>
      </c>
      <c r="G1606" t="str">
        <f t="shared" si="631"/>
        <v>1210007,12|1430001,3</v>
      </c>
      <c r="H1606">
        <f t="shared" si="632"/>
        <v>33750</v>
      </c>
      <c r="I1606" t="str">
        <f t="shared" si="634"/>
        <v>43Ⅰ4</v>
      </c>
      <c r="J1606" t="str">
        <f t="shared" si="633"/>
        <v/>
      </c>
    </row>
    <row r="1607" spans="1:10" ht="16.5">
      <c r="A1607" s="2">
        <f t="shared" si="626"/>
        <v>4311</v>
      </c>
      <c r="B1607" s="3">
        <v>43</v>
      </c>
      <c r="C1607" s="2">
        <f t="shared" ref="C1607:C1625" si="636">IF(C1606=29,1,C1606+1)</f>
        <v>11</v>
      </c>
      <c r="D1607" t="str">
        <f t="shared" si="628"/>
        <v>猪神</v>
      </c>
      <c r="E1607">
        <f t="shared" si="629"/>
        <v>4</v>
      </c>
      <c r="F1607">
        <f t="shared" si="630"/>
        <v>1</v>
      </c>
      <c r="G1607" t="str">
        <f t="shared" si="631"/>
        <v>1210007,15|1430001,4</v>
      </c>
      <c r="H1607">
        <f t="shared" si="632"/>
        <v>50550</v>
      </c>
      <c r="I1607" t="str">
        <f t="shared" si="634"/>
        <v>43Ⅰ4</v>
      </c>
      <c r="J1607" t="str">
        <f t="shared" si="633"/>
        <v/>
      </c>
    </row>
    <row r="1608" spans="1:10" ht="16.5">
      <c r="A1608" s="2">
        <f t="shared" si="626"/>
        <v>4312</v>
      </c>
      <c r="B1608" s="3">
        <v>43</v>
      </c>
      <c r="C1608" s="2">
        <f t="shared" si="636"/>
        <v>12</v>
      </c>
      <c r="D1608" t="str">
        <f t="shared" si="628"/>
        <v>猪神</v>
      </c>
      <c r="E1608">
        <f t="shared" si="629"/>
        <v>4</v>
      </c>
      <c r="F1608">
        <f t="shared" si="630"/>
        <v>1</v>
      </c>
      <c r="G1608" t="str">
        <f t="shared" si="631"/>
        <v>1210007,18|1430001,5</v>
      </c>
      <c r="H1608">
        <f t="shared" si="632"/>
        <v>70650</v>
      </c>
      <c r="I1608" t="str">
        <f t="shared" si="634"/>
        <v>43Ⅰ4</v>
      </c>
      <c r="J1608" t="str">
        <f t="shared" si="633"/>
        <v/>
      </c>
    </row>
    <row r="1609" spans="1:10" ht="16.5">
      <c r="A1609" s="2">
        <f t="shared" si="626"/>
        <v>4313</v>
      </c>
      <c r="B1609" s="3">
        <v>43</v>
      </c>
      <c r="C1609" s="2">
        <f t="shared" si="636"/>
        <v>13</v>
      </c>
      <c r="D1609" t="str">
        <f t="shared" si="628"/>
        <v>猪神</v>
      </c>
      <c r="E1609">
        <f t="shared" si="629"/>
        <v>4</v>
      </c>
      <c r="F1609">
        <f t="shared" si="630"/>
        <v>1</v>
      </c>
      <c r="G1609" t="str">
        <f t="shared" si="631"/>
        <v>1210007,24|1430001,6</v>
      </c>
      <c r="H1609">
        <f t="shared" si="632"/>
        <v>96750</v>
      </c>
      <c r="I1609" t="str">
        <f t="shared" si="634"/>
        <v>43Ⅰ4</v>
      </c>
      <c r="J1609" t="str">
        <f t="shared" si="633"/>
        <v/>
      </c>
    </row>
    <row r="1610" spans="1:10" ht="16.5">
      <c r="A1610" s="2">
        <f t="shared" si="626"/>
        <v>4314</v>
      </c>
      <c r="B1610" s="3">
        <v>43</v>
      </c>
      <c r="C1610" s="2">
        <f t="shared" si="636"/>
        <v>14</v>
      </c>
      <c r="D1610" t="str">
        <f t="shared" si="628"/>
        <v>猪神</v>
      </c>
      <c r="E1610">
        <f t="shared" si="629"/>
        <v>4</v>
      </c>
      <c r="F1610">
        <f t="shared" si="630"/>
        <v>1</v>
      </c>
      <c r="G1610" t="str">
        <f t="shared" si="631"/>
        <v>1431043,1</v>
      </c>
      <c r="H1610">
        <f t="shared" si="632"/>
        <v>130500</v>
      </c>
      <c r="I1610" t="str">
        <f t="shared" si="634"/>
        <v>43Ⅰ4</v>
      </c>
      <c r="J1610" t="str">
        <f t="shared" si="633"/>
        <v>1431043,1</v>
      </c>
    </row>
    <row r="1611" spans="1:10" ht="16.5">
      <c r="A1611" s="2">
        <f t="shared" si="626"/>
        <v>4315</v>
      </c>
      <c r="B1611" s="3">
        <v>43</v>
      </c>
      <c r="C1611" s="2">
        <f t="shared" si="636"/>
        <v>15</v>
      </c>
      <c r="D1611" t="str">
        <f t="shared" si="628"/>
        <v>猪神</v>
      </c>
      <c r="E1611">
        <f t="shared" si="629"/>
        <v>4</v>
      </c>
      <c r="F1611">
        <f t="shared" si="630"/>
        <v>1</v>
      </c>
      <c r="G1611" t="str">
        <f t="shared" si="631"/>
        <v>1210007,8|1430001,3</v>
      </c>
      <c r="H1611">
        <f t="shared" si="632"/>
        <v>26000</v>
      </c>
      <c r="I1611" t="str">
        <f>IF(E1611=4,B1611&amp;"Ⅱ"&amp;E1611,"Ⅱ"&amp;E1611)</f>
        <v>43Ⅱ4</v>
      </c>
      <c r="J1611" t="str">
        <f t="shared" si="633"/>
        <v/>
      </c>
    </row>
    <row r="1612" spans="1:10" ht="16.5">
      <c r="A1612" s="2">
        <f t="shared" si="626"/>
        <v>4316</v>
      </c>
      <c r="B1612" s="3">
        <v>43</v>
      </c>
      <c r="C1612" s="2">
        <f t="shared" si="636"/>
        <v>16</v>
      </c>
      <c r="D1612" t="str">
        <f t="shared" si="628"/>
        <v>猪神</v>
      </c>
      <c r="E1612">
        <f t="shared" si="629"/>
        <v>4</v>
      </c>
      <c r="F1612">
        <f t="shared" si="630"/>
        <v>1</v>
      </c>
      <c r="G1612" t="str">
        <f t="shared" si="631"/>
        <v>1210007,12|1430001,6</v>
      </c>
      <c r="H1612">
        <f t="shared" si="632"/>
        <v>30000</v>
      </c>
      <c r="I1612" t="str">
        <f t="shared" ref="I1612:I1617" si="637">IF(E1612=4,B1612&amp;"Ⅱ"&amp;E1612,"Ⅱ"&amp;E1612)</f>
        <v>43Ⅱ4</v>
      </c>
      <c r="J1612" t="str">
        <f t="shared" si="633"/>
        <v/>
      </c>
    </row>
    <row r="1613" spans="1:10" ht="16.5">
      <c r="A1613" s="2">
        <f t="shared" si="626"/>
        <v>4317</v>
      </c>
      <c r="B1613" s="3">
        <v>43</v>
      </c>
      <c r="C1613" s="2">
        <f t="shared" si="636"/>
        <v>17</v>
      </c>
      <c r="D1613" t="str">
        <f t="shared" si="628"/>
        <v>猪神</v>
      </c>
      <c r="E1613">
        <f t="shared" si="629"/>
        <v>4</v>
      </c>
      <c r="F1613">
        <f t="shared" si="630"/>
        <v>1</v>
      </c>
      <c r="G1613" t="str">
        <f t="shared" si="631"/>
        <v>1210007,16|1430001,9</v>
      </c>
      <c r="H1613">
        <f t="shared" si="632"/>
        <v>45000</v>
      </c>
      <c r="I1613" t="str">
        <f t="shared" si="637"/>
        <v>43Ⅱ4</v>
      </c>
      <c r="J1613" t="str">
        <f t="shared" si="633"/>
        <v/>
      </c>
    </row>
    <row r="1614" spans="1:10" ht="16.5">
      <c r="A1614" s="2">
        <f t="shared" si="626"/>
        <v>4318</v>
      </c>
      <c r="B1614" s="3">
        <v>43</v>
      </c>
      <c r="C1614" s="2">
        <f t="shared" si="636"/>
        <v>18</v>
      </c>
      <c r="D1614" t="str">
        <f t="shared" si="628"/>
        <v>猪神</v>
      </c>
      <c r="E1614">
        <f t="shared" si="629"/>
        <v>4</v>
      </c>
      <c r="F1614">
        <f t="shared" si="630"/>
        <v>1</v>
      </c>
      <c r="G1614" t="str">
        <f t="shared" si="631"/>
        <v>1210007,20|1430001,12</v>
      </c>
      <c r="H1614">
        <f t="shared" si="632"/>
        <v>67400</v>
      </c>
      <c r="I1614" t="str">
        <f t="shared" si="637"/>
        <v>43Ⅱ4</v>
      </c>
      <c r="J1614" t="str">
        <f t="shared" si="633"/>
        <v/>
      </c>
    </row>
    <row r="1615" spans="1:10" ht="16.5">
      <c r="A1615" s="2">
        <f t="shared" si="626"/>
        <v>4319</v>
      </c>
      <c r="B1615" s="3">
        <v>43</v>
      </c>
      <c r="C1615" s="2">
        <f t="shared" si="636"/>
        <v>19</v>
      </c>
      <c r="D1615" t="str">
        <f t="shared" si="628"/>
        <v>猪神</v>
      </c>
      <c r="E1615">
        <f t="shared" si="629"/>
        <v>4</v>
      </c>
      <c r="F1615">
        <f t="shared" si="630"/>
        <v>1</v>
      </c>
      <c r="G1615" t="str">
        <f t="shared" si="631"/>
        <v>1210007,24|1430001,15</v>
      </c>
      <c r="H1615">
        <f t="shared" si="632"/>
        <v>94200</v>
      </c>
      <c r="I1615" t="str">
        <f t="shared" si="637"/>
        <v>43Ⅱ4</v>
      </c>
      <c r="J1615" t="str">
        <f t="shared" si="633"/>
        <v/>
      </c>
    </row>
    <row r="1616" spans="1:10" ht="16.5">
      <c r="A1616" s="2">
        <f t="shared" si="626"/>
        <v>4320</v>
      </c>
      <c r="B1616" s="3">
        <v>43</v>
      </c>
      <c r="C1616" s="2">
        <f t="shared" si="636"/>
        <v>20</v>
      </c>
      <c r="D1616" t="str">
        <f t="shared" si="628"/>
        <v>猪神</v>
      </c>
      <c r="E1616">
        <f t="shared" si="629"/>
        <v>4</v>
      </c>
      <c r="F1616">
        <f t="shared" si="630"/>
        <v>1</v>
      </c>
      <c r="G1616" t="str">
        <f t="shared" si="631"/>
        <v>1210007,32|1430001,18</v>
      </c>
      <c r="H1616">
        <f t="shared" si="632"/>
        <v>129000</v>
      </c>
      <c r="I1616" t="str">
        <f t="shared" si="637"/>
        <v>43Ⅱ4</v>
      </c>
      <c r="J1616" t="str">
        <f t="shared" si="633"/>
        <v/>
      </c>
    </row>
    <row r="1617" spans="1:10" ht="16.5">
      <c r="A1617" s="2">
        <f t="shared" si="626"/>
        <v>4321</v>
      </c>
      <c r="B1617" s="3">
        <v>43</v>
      </c>
      <c r="C1617" s="2">
        <f t="shared" si="636"/>
        <v>21</v>
      </c>
      <c r="D1617" t="str">
        <f t="shared" si="628"/>
        <v>猪神</v>
      </c>
      <c r="E1617">
        <f t="shared" si="629"/>
        <v>4</v>
      </c>
      <c r="F1617">
        <f t="shared" si="630"/>
        <v>1</v>
      </c>
      <c r="G1617" t="str">
        <f t="shared" si="631"/>
        <v>1431043,3</v>
      </c>
      <c r="H1617">
        <f t="shared" si="632"/>
        <v>174000</v>
      </c>
      <c r="I1617" t="str">
        <f t="shared" si="637"/>
        <v>43Ⅱ4</v>
      </c>
      <c r="J1617" t="str">
        <f t="shared" si="633"/>
        <v>1431043,3</v>
      </c>
    </row>
    <row r="1618" spans="1:10" ht="16.5">
      <c r="A1618" s="2">
        <f t="shared" si="626"/>
        <v>4322</v>
      </c>
      <c r="B1618" s="3">
        <v>43</v>
      </c>
      <c r="C1618" s="2">
        <f t="shared" si="636"/>
        <v>22</v>
      </c>
      <c r="D1618" t="str">
        <f t="shared" si="628"/>
        <v>猪神</v>
      </c>
      <c r="E1618">
        <f t="shared" si="629"/>
        <v>4</v>
      </c>
      <c r="F1618">
        <f t="shared" si="630"/>
        <v>1</v>
      </c>
      <c r="G1618" t="str">
        <f t="shared" si="631"/>
        <v>1210007,10|1430001,9</v>
      </c>
      <c r="H1618">
        <f t="shared" si="632"/>
        <v>32500</v>
      </c>
      <c r="I1618" t="str">
        <f>IF(E1618=4,B1618&amp;"Ⅲ"&amp;E1618,"Ⅲ"&amp;E1618)</f>
        <v>43Ⅲ4</v>
      </c>
      <c r="J1618" t="str">
        <f t="shared" si="633"/>
        <v/>
      </c>
    </row>
    <row r="1619" spans="1:10" ht="16.5">
      <c r="A1619" s="2">
        <f t="shared" ref="A1619:A1625" si="638">B1619*100+C1619</f>
        <v>4323</v>
      </c>
      <c r="B1619" s="3">
        <v>43</v>
      </c>
      <c r="C1619" s="2">
        <f t="shared" si="636"/>
        <v>23</v>
      </c>
      <c r="D1619" t="str">
        <f t="shared" si="628"/>
        <v>猪神</v>
      </c>
      <c r="E1619">
        <f t="shared" si="629"/>
        <v>4</v>
      </c>
      <c r="F1619">
        <f t="shared" si="630"/>
        <v>1</v>
      </c>
      <c r="G1619" t="str">
        <f t="shared" si="631"/>
        <v>1210007,15|1430001,18</v>
      </c>
      <c r="H1619">
        <f t="shared" si="632"/>
        <v>37500</v>
      </c>
      <c r="I1619" t="str">
        <f t="shared" ref="I1619:I1624" si="639">IF(E1619=4,B1619&amp;"Ⅲ"&amp;E1619,"Ⅲ"&amp;E1619)</f>
        <v>43Ⅲ4</v>
      </c>
      <c r="J1619" t="str">
        <f t="shared" si="633"/>
        <v/>
      </c>
    </row>
    <row r="1620" spans="1:10" ht="16.5">
      <c r="A1620" s="2">
        <f t="shared" si="638"/>
        <v>4324</v>
      </c>
      <c r="B1620" s="3">
        <v>43</v>
      </c>
      <c r="C1620" s="2">
        <f t="shared" si="636"/>
        <v>24</v>
      </c>
      <c r="D1620" t="str">
        <f t="shared" si="628"/>
        <v>猪神</v>
      </c>
      <c r="E1620">
        <f t="shared" si="629"/>
        <v>4</v>
      </c>
      <c r="F1620">
        <f t="shared" si="630"/>
        <v>1</v>
      </c>
      <c r="G1620" t="str">
        <f t="shared" si="631"/>
        <v>1210007,20|1430001,27</v>
      </c>
      <c r="H1620">
        <f t="shared" si="632"/>
        <v>56250</v>
      </c>
      <c r="I1620" t="str">
        <f t="shared" si="639"/>
        <v>43Ⅲ4</v>
      </c>
      <c r="J1620" t="str">
        <f t="shared" si="633"/>
        <v/>
      </c>
    </row>
    <row r="1621" spans="1:10" ht="16.5">
      <c r="A1621" s="2">
        <f t="shared" si="638"/>
        <v>4325</v>
      </c>
      <c r="B1621" s="3">
        <v>43</v>
      </c>
      <c r="C1621" s="2">
        <f t="shared" si="636"/>
        <v>25</v>
      </c>
      <c r="D1621" t="str">
        <f t="shared" si="628"/>
        <v>猪神</v>
      </c>
      <c r="E1621">
        <f t="shared" si="629"/>
        <v>4</v>
      </c>
      <c r="F1621">
        <f t="shared" si="630"/>
        <v>1</v>
      </c>
      <c r="G1621" t="str">
        <f t="shared" si="631"/>
        <v>1210007,25|1430001,36</v>
      </c>
      <c r="H1621">
        <f t="shared" si="632"/>
        <v>84250</v>
      </c>
      <c r="I1621" t="str">
        <f t="shared" si="639"/>
        <v>43Ⅲ4</v>
      </c>
      <c r="J1621" t="str">
        <f t="shared" si="633"/>
        <v/>
      </c>
    </row>
    <row r="1622" spans="1:10" ht="16.5">
      <c r="A1622" s="2">
        <f t="shared" si="638"/>
        <v>4326</v>
      </c>
      <c r="B1622" s="3">
        <v>43</v>
      </c>
      <c r="C1622" s="2">
        <f t="shared" si="636"/>
        <v>26</v>
      </c>
      <c r="D1622" t="str">
        <f t="shared" si="628"/>
        <v>猪神</v>
      </c>
      <c r="E1622">
        <f t="shared" si="629"/>
        <v>4</v>
      </c>
      <c r="F1622">
        <f t="shared" si="630"/>
        <v>1</v>
      </c>
      <c r="G1622" t="str">
        <f t="shared" si="631"/>
        <v>1210007,30|1430001,45</v>
      </c>
      <c r="H1622">
        <f t="shared" si="632"/>
        <v>117750</v>
      </c>
      <c r="I1622" t="str">
        <f t="shared" si="639"/>
        <v>43Ⅲ4</v>
      </c>
      <c r="J1622" t="str">
        <f t="shared" si="633"/>
        <v/>
      </c>
    </row>
    <row r="1623" spans="1:10" ht="16.5">
      <c r="A1623" s="2">
        <f t="shared" si="638"/>
        <v>4327</v>
      </c>
      <c r="B1623" s="3">
        <v>43</v>
      </c>
      <c r="C1623" s="2">
        <f t="shared" si="636"/>
        <v>27</v>
      </c>
      <c r="D1623" t="str">
        <f t="shared" si="628"/>
        <v>猪神</v>
      </c>
      <c r="E1623">
        <f t="shared" si="629"/>
        <v>4</v>
      </c>
      <c r="F1623">
        <f t="shared" si="630"/>
        <v>1</v>
      </c>
      <c r="G1623" t="str">
        <f t="shared" si="631"/>
        <v>1210007,40|1430001,54</v>
      </c>
      <c r="H1623">
        <f t="shared" si="632"/>
        <v>161250</v>
      </c>
      <c r="I1623" t="str">
        <f t="shared" si="639"/>
        <v>43Ⅲ4</v>
      </c>
      <c r="J1623" t="str">
        <f t="shared" si="633"/>
        <v/>
      </c>
    </row>
    <row r="1624" spans="1:10" ht="16.5">
      <c r="A1624" s="2">
        <f t="shared" si="638"/>
        <v>4328</v>
      </c>
      <c r="B1624" s="3">
        <v>43</v>
      </c>
      <c r="C1624" s="2">
        <f t="shared" si="636"/>
        <v>28</v>
      </c>
      <c r="D1624" t="str">
        <f t="shared" si="628"/>
        <v>猪神</v>
      </c>
      <c r="E1624">
        <f t="shared" si="629"/>
        <v>4</v>
      </c>
      <c r="F1624">
        <f t="shared" si="630"/>
        <v>1</v>
      </c>
      <c r="G1624" t="str">
        <f t="shared" si="631"/>
        <v>1431043,9</v>
      </c>
      <c r="H1624">
        <f t="shared" si="632"/>
        <v>217500</v>
      </c>
      <c r="I1624" t="str">
        <f t="shared" si="639"/>
        <v>43Ⅲ4</v>
      </c>
      <c r="J1624" t="str">
        <f t="shared" si="633"/>
        <v>1431043,9</v>
      </c>
    </row>
    <row r="1625" spans="1:10" ht="16.5">
      <c r="A1625" s="2">
        <f t="shared" si="638"/>
        <v>4329</v>
      </c>
      <c r="B1625" s="3">
        <v>43</v>
      </c>
      <c r="C1625" s="2">
        <f t="shared" si="636"/>
        <v>29</v>
      </c>
      <c r="D1625" t="str">
        <f t="shared" si="628"/>
        <v>猪神</v>
      </c>
      <c r="E1625">
        <f t="shared" si="629"/>
        <v>4</v>
      </c>
      <c r="F1625">
        <f t="shared" si="630"/>
        <v>1</v>
      </c>
      <c r="G1625" t="e">
        <f t="shared" si="631"/>
        <v>#N/A</v>
      </c>
      <c r="H1625" t="e">
        <f t="shared" si="632"/>
        <v>#N/A</v>
      </c>
      <c r="J1625" t="str">
        <f t="shared" si="633"/>
        <v/>
      </c>
    </row>
  </sheetData>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Guang</dc:creator>
  <cp:lastModifiedBy>user-20210805</cp:lastModifiedBy>
  <dcterms:created xsi:type="dcterms:W3CDTF">2019-12-17T08:36:00Z</dcterms:created>
  <dcterms:modified xsi:type="dcterms:W3CDTF">2022-12-23T08:51:22Z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57E79E8682304F4B8A1939DD48E0B3D3</vt:lpwstr>
  </property>
  <property fmtid="{D5CDD505-2E9C-101B-9397-08002B2CF9AE}" pid="3" name="KSOProductBuildVer">
    <vt:lpwstr>2052-11.1.0.11636</vt:lpwstr>
  </property>
</Properties>
</file>